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kae\Documents\ModernQuantumMechanics576\Excel-Word Document .pdf .xps .xlsx\BimagicSquare_Order26-27\"/>
    </mc:Choice>
  </mc:AlternateContent>
  <xr:revisionPtr revIDLastSave="0" documentId="13_ncr:1_{BCE6A2DF-F950-4BD6-8C73-336706492732}" xr6:coauthVersionLast="47" xr6:coauthVersionMax="47" xr10:uidLastSave="{00000000-0000-0000-0000-000000000000}"/>
  <bookViews>
    <workbookView xWindow="-120" yWindow="-120" windowWidth="29040" windowHeight="15720" tabRatio="819" xr2:uid="{00000000-000D-0000-FFFF-FFFF00000000}"/>
  </bookViews>
  <sheets>
    <sheet name="BimagicSquare1 n25" sheetId="27" r:id="rId1"/>
    <sheet name="BimagicSquare2 n25" sheetId="29" r:id="rId2"/>
    <sheet name="BimagicSquare3 n25" sheetId="28" r:id="rId3"/>
    <sheet name="BimagicSquare1 n26" sheetId="26" r:id="rId4"/>
    <sheet name="BimagicSquare2 n26" sheetId="1" r:id="rId5"/>
    <sheet name="BiagicSquare1 n27" sheetId="30" r:id="rId6"/>
    <sheet name="BiagicSquare2 n27" sheetId="31" r:id="rId7"/>
    <sheet name="BimagicSquare1 n28" sheetId="25" r:id="rId8"/>
    <sheet name="BimagicSquare2 n28" sheetId="22" r:id="rId9"/>
  </sheets>
  <definedNames>
    <definedName name="a">#REF!</definedName>
    <definedName name="n">#REF!</definedName>
    <definedName name="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832" i="31" l="1"/>
  <c r="AB862" i="31"/>
  <c r="AA862" i="31"/>
  <c r="Z862" i="31"/>
  <c r="Y862" i="31"/>
  <c r="X862" i="31"/>
  <c r="W862" i="31"/>
  <c r="V862" i="31"/>
  <c r="U862" i="31"/>
  <c r="T862" i="31"/>
  <c r="S862" i="31"/>
  <c r="R862" i="31"/>
  <c r="Q862" i="31"/>
  <c r="P862" i="31"/>
  <c r="O862" i="31"/>
  <c r="N862" i="31"/>
  <c r="M862" i="31"/>
  <c r="L862" i="31"/>
  <c r="K862" i="31"/>
  <c r="J862" i="31"/>
  <c r="I862" i="31"/>
  <c r="H862" i="31"/>
  <c r="G862" i="31"/>
  <c r="F862" i="31"/>
  <c r="E862" i="31"/>
  <c r="D862" i="31"/>
  <c r="C862" i="31"/>
  <c r="B862" i="31"/>
  <c r="AB861" i="31"/>
  <c r="AA861" i="31"/>
  <c r="Z861" i="31"/>
  <c r="Y861" i="31"/>
  <c r="X861" i="31"/>
  <c r="W861" i="31"/>
  <c r="V861" i="31"/>
  <c r="U861" i="31"/>
  <c r="T861" i="31"/>
  <c r="S861" i="31"/>
  <c r="R861" i="31"/>
  <c r="Q861" i="31"/>
  <c r="P861" i="31"/>
  <c r="O861" i="31"/>
  <c r="N861" i="31"/>
  <c r="M861" i="31"/>
  <c r="L861" i="31"/>
  <c r="K861" i="31"/>
  <c r="J861" i="31"/>
  <c r="I861" i="31"/>
  <c r="H861" i="31"/>
  <c r="G861" i="31"/>
  <c r="F861" i="31"/>
  <c r="E861" i="31"/>
  <c r="D861" i="31"/>
  <c r="C861" i="31"/>
  <c r="B861" i="31"/>
  <c r="AB859" i="31"/>
  <c r="AA859" i="31"/>
  <c r="Z859" i="31"/>
  <c r="Y859" i="31"/>
  <c r="X859" i="31"/>
  <c r="W859" i="31"/>
  <c r="V859" i="31"/>
  <c r="U859" i="31"/>
  <c r="T859" i="31"/>
  <c r="S859" i="31"/>
  <c r="R859" i="31"/>
  <c r="Q859" i="31"/>
  <c r="P859" i="31"/>
  <c r="O859" i="31"/>
  <c r="N859" i="31"/>
  <c r="M859" i="31"/>
  <c r="L859" i="31"/>
  <c r="K859" i="31"/>
  <c r="J859" i="31"/>
  <c r="I859" i="31"/>
  <c r="H859" i="31"/>
  <c r="G859" i="31"/>
  <c r="F859" i="31"/>
  <c r="E859" i="31"/>
  <c r="D859" i="31"/>
  <c r="C859" i="31"/>
  <c r="B859" i="31"/>
  <c r="AC858" i="31"/>
  <c r="AC857" i="31"/>
  <c r="AC856" i="31"/>
  <c r="AC855" i="31"/>
  <c r="AC854" i="31"/>
  <c r="AC853" i="31"/>
  <c r="AC852" i="31"/>
  <c r="AC851" i="31"/>
  <c r="AC850" i="31"/>
  <c r="AC849" i="31"/>
  <c r="AC848" i="31"/>
  <c r="AC847" i="31"/>
  <c r="AC846" i="31"/>
  <c r="AC845" i="31"/>
  <c r="AC844" i="31"/>
  <c r="AC843" i="31"/>
  <c r="AC842" i="31"/>
  <c r="AC841" i="31"/>
  <c r="AC840" i="31"/>
  <c r="AC839" i="31"/>
  <c r="AC838" i="31"/>
  <c r="AC837" i="31"/>
  <c r="AC836" i="31"/>
  <c r="AC835" i="31"/>
  <c r="AC834" i="31"/>
  <c r="AC833" i="31"/>
  <c r="AB829" i="31"/>
  <c r="AA829" i="31"/>
  <c r="Z829" i="31"/>
  <c r="Y829" i="31"/>
  <c r="X829" i="31"/>
  <c r="W829" i="31"/>
  <c r="V829" i="31"/>
  <c r="U829" i="31"/>
  <c r="T829" i="31"/>
  <c r="S829" i="31"/>
  <c r="R829" i="31"/>
  <c r="Q829" i="31"/>
  <c r="P829" i="31"/>
  <c r="O829" i="31"/>
  <c r="N829" i="31"/>
  <c r="M829" i="31"/>
  <c r="L829" i="31"/>
  <c r="K829" i="31"/>
  <c r="J829" i="31"/>
  <c r="I829" i="31"/>
  <c r="H829" i="31"/>
  <c r="G829" i="31"/>
  <c r="F829" i="31"/>
  <c r="E829" i="31"/>
  <c r="D829" i="31"/>
  <c r="C829" i="31"/>
  <c r="B829" i="31"/>
  <c r="AB828" i="31"/>
  <c r="AA828" i="31"/>
  <c r="Z828" i="31"/>
  <c r="Y828" i="31"/>
  <c r="X828" i="31"/>
  <c r="W828" i="31"/>
  <c r="V828" i="31"/>
  <c r="U828" i="31"/>
  <c r="T828" i="31"/>
  <c r="S828" i="31"/>
  <c r="R828" i="31"/>
  <c r="Q828" i="31"/>
  <c r="P828" i="31"/>
  <c r="O828" i="31"/>
  <c r="N828" i="31"/>
  <c r="M828" i="31"/>
  <c r="L828" i="31"/>
  <c r="K828" i="31"/>
  <c r="J828" i="31"/>
  <c r="I828" i="31"/>
  <c r="H828" i="31"/>
  <c r="G828" i="31"/>
  <c r="F828" i="31"/>
  <c r="E828" i="31"/>
  <c r="D828" i="31"/>
  <c r="C828" i="31"/>
  <c r="B828" i="31"/>
  <c r="AC825" i="31"/>
  <c r="AC824" i="31"/>
  <c r="AC823" i="31"/>
  <c r="AC822" i="31"/>
  <c r="AC821" i="31"/>
  <c r="AC820" i="31"/>
  <c r="AC819" i="31"/>
  <c r="AC818" i="31"/>
  <c r="AC817" i="31"/>
  <c r="AC816" i="31"/>
  <c r="AC815" i="31"/>
  <c r="AC814" i="31"/>
  <c r="AC813" i="31"/>
  <c r="AC812" i="31"/>
  <c r="AC811" i="31"/>
  <c r="AC810" i="31"/>
  <c r="AC809" i="31"/>
  <c r="AC808" i="31"/>
  <c r="AC807" i="31"/>
  <c r="AC806" i="31"/>
  <c r="AC805" i="31"/>
  <c r="AC804" i="31"/>
  <c r="AC803" i="31"/>
  <c r="AC802" i="31"/>
  <c r="AC801" i="31"/>
  <c r="AC800" i="31"/>
  <c r="AC799" i="31"/>
  <c r="AC862" i="31" l="1"/>
  <c r="AC829" i="31"/>
  <c r="AC861" i="31"/>
  <c r="AC828" i="31"/>
  <c r="AB276" i="30" l="1"/>
  <c r="AA276" i="30"/>
  <c r="Z276" i="30"/>
  <c r="Y276" i="30"/>
  <c r="X276" i="30"/>
  <c r="W276" i="30"/>
  <c r="V276" i="30"/>
  <c r="U276" i="30"/>
  <c r="T276" i="30"/>
  <c r="S276" i="30"/>
  <c r="R276" i="30"/>
  <c r="Q276" i="30"/>
  <c r="P276" i="30"/>
  <c r="O276" i="30"/>
  <c r="N276" i="30"/>
  <c r="M276" i="30"/>
  <c r="L276" i="30"/>
  <c r="K276" i="30"/>
  <c r="J276" i="30"/>
  <c r="I276" i="30"/>
  <c r="H276" i="30"/>
  <c r="G276" i="30"/>
  <c r="F276" i="30"/>
  <c r="E276" i="30"/>
  <c r="D276" i="30"/>
  <c r="C276" i="30"/>
  <c r="B276" i="30"/>
  <c r="AB275" i="30"/>
  <c r="AA275" i="30"/>
  <c r="Z275" i="30"/>
  <c r="Y275" i="30"/>
  <c r="X275" i="30"/>
  <c r="W275" i="30"/>
  <c r="V275" i="30"/>
  <c r="U275" i="30"/>
  <c r="T275" i="30"/>
  <c r="S275" i="30"/>
  <c r="R275" i="30"/>
  <c r="Q275" i="30"/>
  <c r="P275" i="30"/>
  <c r="O275" i="30"/>
  <c r="N275" i="30"/>
  <c r="M275" i="30"/>
  <c r="L275" i="30"/>
  <c r="K275" i="30"/>
  <c r="J275" i="30"/>
  <c r="I275" i="30"/>
  <c r="H275" i="30"/>
  <c r="G275" i="30"/>
  <c r="F275" i="30"/>
  <c r="E275" i="30"/>
  <c r="D275" i="30"/>
  <c r="C275" i="30"/>
  <c r="B275" i="30"/>
  <c r="O273" i="30"/>
  <c r="AB272" i="30"/>
  <c r="AA272" i="30"/>
  <c r="Z272" i="30"/>
  <c r="Y272" i="30"/>
  <c r="X272" i="30"/>
  <c r="W272" i="30"/>
  <c r="V272" i="30"/>
  <c r="U272" i="30"/>
  <c r="T272" i="30"/>
  <c r="S272" i="30"/>
  <c r="R272" i="30"/>
  <c r="Q272" i="30"/>
  <c r="P272" i="30"/>
  <c r="O272" i="30"/>
  <c r="N272" i="30"/>
  <c r="M272" i="30"/>
  <c r="L272" i="30"/>
  <c r="K272" i="30"/>
  <c r="J272" i="30"/>
  <c r="I272" i="30"/>
  <c r="H272" i="30"/>
  <c r="G272" i="30"/>
  <c r="F272" i="30"/>
  <c r="E272" i="30"/>
  <c r="D272" i="30"/>
  <c r="C272" i="30"/>
  <c r="B272" i="30"/>
  <c r="AC271" i="30"/>
  <c r="AC270" i="30"/>
  <c r="AC269" i="30"/>
  <c r="AC268" i="30"/>
  <c r="AC267" i="30"/>
  <c r="AC266" i="30"/>
  <c r="AC265" i="30"/>
  <c r="AC264" i="30"/>
  <c r="AC263" i="30"/>
  <c r="AC262" i="30"/>
  <c r="AC261" i="30"/>
  <c r="AC260" i="30"/>
  <c r="AC259" i="30"/>
  <c r="AD258" i="30"/>
  <c r="AC258" i="30"/>
  <c r="AC257" i="30"/>
  <c r="AC256" i="30"/>
  <c r="AC255" i="30"/>
  <c r="AC254" i="30"/>
  <c r="AC253" i="30"/>
  <c r="AC252" i="30"/>
  <c r="AC251" i="30"/>
  <c r="AC250" i="30"/>
  <c r="AC249" i="30"/>
  <c r="AC248" i="30"/>
  <c r="AC247" i="30"/>
  <c r="AC246" i="30"/>
  <c r="AC245" i="30"/>
  <c r="AB140" i="30"/>
  <c r="AA140" i="30"/>
  <c r="Z140" i="30"/>
  <c r="Y140" i="30"/>
  <c r="X140" i="30"/>
  <c r="W140" i="30"/>
  <c r="V140" i="30"/>
  <c r="U140" i="30"/>
  <c r="T140" i="30"/>
  <c r="S140" i="30"/>
  <c r="R140" i="30"/>
  <c r="Q140" i="30"/>
  <c r="P140" i="30"/>
  <c r="O140" i="30"/>
  <c r="N140" i="30"/>
  <c r="M140" i="30"/>
  <c r="L140" i="30"/>
  <c r="K140" i="30"/>
  <c r="J140" i="30"/>
  <c r="I140" i="30"/>
  <c r="H140" i="30"/>
  <c r="G140" i="30"/>
  <c r="F140" i="30"/>
  <c r="E140" i="30"/>
  <c r="D140" i="30"/>
  <c r="C140" i="30"/>
  <c r="B140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P139" i="30"/>
  <c r="O139" i="30"/>
  <c r="N139" i="30"/>
  <c r="M139" i="30"/>
  <c r="L139" i="30"/>
  <c r="K139" i="30"/>
  <c r="J139" i="30"/>
  <c r="I139" i="30"/>
  <c r="H139" i="30"/>
  <c r="G139" i="30"/>
  <c r="F139" i="30"/>
  <c r="E139" i="30"/>
  <c r="D139" i="30"/>
  <c r="C139" i="30"/>
  <c r="B139" i="30"/>
  <c r="O137" i="30"/>
  <c r="AB136" i="30"/>
  <c r="AA136" i="30"/>
  <c r="Z136" i="30"/>
  <c r="Y136" i="30"/>
  <c r="X136" i="30"/>
  <c r="W136" i="30"/>
  <c r="V136" i="30"/>
  <c r="U136" i="30"/>
  <c r="T136" i="30"/>
  <c r="S136" i="30"/>
  <c r="R136" i="30"/>
  <c r="Q136" i="30"/>
  <c r="P136" i="30"/>
  <c r="O136" i="30"/>
  <c r="N136" i="30"/>
  <c r="M136" i="30"/>
  <c r="L136" i="30"/>
  <c r="K136" i="30"/>
  <c r="J136" i="30"/>
  <c r="I136" i="30"/>
  <c r="H136" i="30"/>
  <c r="G136" i="30"/>
  <c r="F136" i="30"/>
  <c r="E136" i="30"/>
  <c r="D136" i="30"/>
  <c r="C136" i="30"/>
  <c r="B136" i="30"/>
  <c r="AC135" i="30"/>
  <c r="AC134" i="30"/>
  <c r="AC133" i="30"/>
  <c r="AC132" i="30"/>
  <c r="AC131" i="30"/>
  <c r="AC130" i="30"/>
  <c r="AC129" i="30"/>
  <c r="AC128" i="30"/>
  <c r="AC127" i="30"/>
  <c r="AC126" i="30"/>
  <c r="AC125" i="30"/>
  <c r="AC124" i="30"/>
  <c r="AC123" i="30"/>
  <c r="AD122" i="30"/>
  <c r="AC122" i="30"/>
  <c r="AC121" i="30"/>
  <c r="AC120" i="30"/>
  <c r="AC119" i="30"/>
  <c r="AC118" i="30"/>
  <c r="AC117" i="30"/>
  <c r="AC116" i="30"/>
  <c r="AC115" i="30"/>
  <c r="AC114" i="30"/>
  <c r="AC113" i="30"/>
  <c r="AC112" i="30"/>
  <c r="AC111" i="30"/>
  <c r="AC110" i="30"/>
  <c r="AC109" i="30"/>
  <c r="AB796" i="31"/>
  <c r="AA796" i="31"/>
  <c r="Z796" i="31"/>
  <c r="Y796" i="31"/>
  <c r="X796" i="31"/>
  <c r="W796" i="31"/>
  <c r="V796" i="31"/>
  <c r="U796" i="31"/>
  <c r="T796" i="31"/>
  <c r="S796" i="31"/>
  <c r="R796" i="31"/>
  <c r="Q796" i="31"/>
  <c r="P796" i="31"/>
  <c r="O796" i="31"/>
  <c r="N796" i="31"/>
  <c r="M796" i="31"/>
  <c r="L796" i="31"/>
  <c r="K796" i="31"/>
  <c r="J796" i="31"/>
  <c r="I796" i="31"/>
  <c r="H796" i="31"/>
  <c r="G796" i="31"/>
  <c r="F796" i="31"/>
  <c r="E796" i="31"/>
  <c r="D796" i="31"/>
  <c r="C796" i="31"/>
  <c r="B796" i="31"/>
  <c r="AB795" i="31"/>
  <c r="AA795" i="31"/>
  <c r="Z795" i="31"/>
  <c r="Y795" i="31"/>
  <c r="X795" i="31"/>
  <c r="W795" i="31"/>
  <c r="V795" i="31"/>
  <c r="U795" i="31"/>
  <c r="T795" i="31"/>
  <c r="S795" i="31"/>
  <c r="R795" i="31"/>
  <c r="Q795" i="31"/>
  <c r="P795" i="31"/>
  <c r="O795" i="31"/>
  <c r="N795" i="31"/>
  <c r="M795" i="31"/>
  <c r="L795" i="31"/>
  <c r="K795" i="31"/>
  <c r="J795" i="31"/>
  <c r="I795" i="31"/>
  <c r="H795" i="31"/>
  <c r="G795" i="31"/>
  <c r="F795" i="31"/>
  <c r="E795" i="31"/>
  <c r="D795" i="31"/>
  <c r="C795" i="31"/>
  <c r="B795" i="31"/>
  <c r="AB793" i="31"/>
  <c r="AA793" i="31"/>
  <c r="Z793" i="31"/>
  <c r="Y793" i="31"/>
  <c r="X793" i="31"/>
  <c r="W793" i="31"/>
  <c r="V793" i="31"/>
  <c r="U793" i="31"/>
  <c r="T793" i="31"/>
  <c r="S793" i="31"/>
  <c r="R793" i="31"/>
  <c r="Q793" i="31"/>
  <c r="P793" i="31"/>
  <c r="O793" i="31"/>
  <c r="N793" i="31"/>
  <c r="M793" i="31"/>
  <c r="L793" i="31"/>
  <c r="K793" i="31"/>
  <c r="J793" i="31"/>
  <c r="I793" i="31"/>
  <c r="H793" i="31"/>
  <c r="G793" i="31"/>
  <c r="F793" i="31"/>
  <c r="E793" i="31"/>
  <c r="D793" i="31"/>
  <c r="C793" i="31"/>
  <c r="B793" i="31"/>
  <c r="AC792" i="31"/>
  <c r="AC791" i="31"/>
  <c r="AC790" i="31"/>
  <c r="AC789" i="31"/>
  <c r="AC788" i="31"/>
  <c r="AC787" i="31"/>
  <c r="AC786" i="31"/>
  <c r="AC785" i="31"/>
  <c r="AC784" i="31"/>
  <c r="AC783" i="31"/>
  <c r="AC782" i="31"/>
  <c r="AC781" i="31"/>
  <c r="AC780" i="31"/>
  <c r="AC779" i="31"/>
  <c r="AC778" i="31"/>
  <c r="AC777" i="31"/>
  <c r="AC776" i="31"/>
  <c r="AC775" i="31"/>
  <c r="AC774" i="31"/>
  <c r="AC773" i="31"/>
  <c r="AC772" i="31"/>
  <c r="AC771" i="31"/>
  <c r="AC770" i="31"/>
  <c r="AC769" i="31"/>
  <c r="AC768" i="31"/>
  <c r="AC767" i="31"/>
  <c r="AC766" i="31"/>
  <c r="AB763" i="31"/>
  <c r="AA763" i="31"/>
  <c r="Z763" i="31"/>
  <c r="Y763" i="31"/>
  <c r="X763" i="31"/>
  <c r="W763" i="31"/>
  <c r="V763" i="31"/>
  <c r="U763" i="31"/>
  <c r="T763" i="31"/>
  <c r="S763" i="31"/>
  <c r="R763" i="31"/>
  <c r="Q763" i="31"/>
  <c r="P763" i="31"/>
  <c r="O763" i="31"/>
  <c r="N763" i="31"/>
  <c r="M763" i="31"/>
  <c r="L763" i="31"/>
  <c r="K763" i="31"/>
  <c r="J763" i="31"/>
  <c r="I763" i="31"/>
  <c r="H763" i="31"/>
  <c r="G763" i="31"/>
  <c r="F763" i="31"/>
  <c r="E763" i="31"/>
  <c r="D763" i="31"/>
  <c r="C763" i="31"/>
  <c r="B763" i="31"/>
  <c r="AB762" i="31"/>
  <c r="AA762" i="31"/>
  <c r="Z762" i="31"/>
  <c r="Y762" i="31"/>
  <c r="X762" i="31"/>
  <c r="W762" i="31"/>
  <c r="V762" i="31"/>
  <c r="U762" i="31"/>
  <c r="T762" i="31"/>
  <c r="S762" i="31"/>
  <c r="R762" i="31"/>
  <c r="Q762" i="31"/>
  <c r="P762" i="31"/>
  <c r="O762" i="31"/>
  <c r="N762" i="31"/>
  <c r="M762" i="31"/>
  <c r="L762" i="31"/>
  <c r="K762" i="31"/>
  <c r="J762" i="31"/>
  <c r="I762" i="31"/>
  <c r="H762" i="31"/>
  <c r="G762" i="31"/>
  <c r="F762" i="31"/>
  <c r="E762" i="31"/>
  <c r="D762" i="31"/>
  <c r="C762" i="31"/>
  <c r="B762" i="31"/>
  <c r="AB760" i="31"/>
  <c r="AA760" i="31"/>
  <c r="Z760" i="31"/>
  <c r="Y760" i="31"/>
  <c r="X760" i="31"/>
  <c r="W760" i="31"/>
  <c r="V760" i="31"/>
  <c r="U760" i="31"/>
  <c r="T760" i="31"/>
  <c r="S760" i="31"/>
  <c r="R760" i="31"/>
  <c r="Q760" i="31"/>
  <c r="P760" i="31"/>
  <c r="O760" i="31"/>
  <c r="N760" i="31"/>
  <c r="M760" i="31"/>
  <c r="L760" i="31"/>
  <c r="K760" i="31"/>
  <c r="J760" i="31"/>
  <c r="I760" i="31"/>
  <c r="H760" i="31"/>
  <c r="G760" i="31"/>
  <c r="F760" i="31"/>
  <c r="E760" i="31"/>
  <c r="D760" i="31"/>
  <c r="C760" i="31"/>
  <c r="B760" i="31"/>
  <c r="AC759" i="31"/>
  <c r="AC758" i="31"/>
  <c r="AC757" i="31"/>
  <c r="AC756" i="31"/>
  <c r="AC755" i="31"/>
  <c r="AC754" i="31"/>
  <c r="AC753" i="31"/>
  <c r="AC752" i="31"/>
  <c r="AC751" i="31"/>
  <c r="AC750" i="31"/>
  <c r="AC749" i="31"/>
  <c r="AC748" i="31"/>
  <c r="AC747" i="31"/>
  <c r="AC746" i="31"/>
  <c r="AC745" i="31"/>
  <c r="AC744" i="31"/>
  <c r="AC743" i="31"/>
  <c r="AC742" i="31"/>
  <c r="AC741" i="31"/>
  <c r="AC740" i="31"/>
  <c r="AC739" i="31"/>
  <c r="AC738" i="31"/>
  <c r="AC737" i="31"/>
  <c r="AC736" i="31"/>
  <c r="AC735" i="31"/>
  <c r="AC734" i="31"/>
  <c r="AC733" i="31"/>
  <c r="AB730" i="31"/>
  <c r="AA730" i="31"/>
  <c r="Z730" i="31"/>
  <c r="Y730" i="31"/>
  <c r="X730" i="31"/>
  <c r="W730" i="31"/>
  <c r="V730" i="31"/>
  <c r="U730" i="31"/>
  <c r="T730" i="31"/>
  <c r="S730" i="31"/>
  <c r="R730" i="31"/>
  <c r="Q730" i="31"/>
  <c r="P730" i="31"/>
  <c r="O730" i="31"/>
  <c r="N730" i="31"/>
  <c r="M730" i="31"/>
  <c r="L730" i="31"/>
  <c r="K730" i="31"/>
  <c r="J730" i="31"/>
  <c r="I730" i="31"/>
  <c r="H730" i="31"/>
  <c r="G730" i="31"/>
  <c r="F730" i="31"/>
  <c r="E730" i="31"/>
  <c r="D730" i="31"/>
  <c r="C730" i="31"/>
  <c r="B730" i="31"/>
  <c r="AB729" i="31"/>
  <c r="AA729" i="31"/>
  <c r="Z729" i="31"/>
  <c r="Y729" i="31"/>
  <c r="X729" i="31"/>
  <c r="W729" i="31"/>
  <c r="V729" i="31"/>
  <c r="U729" i="31"/>
  <c r="T729" i="31"/>
  <c r="S729" i="31"/>
  <c r="R729" i="31"/>
  <c r="Q729" i="31"/>
  <c r="P729" i="31"/>
  <c r="O729" i="31"/>
  <c r="N729" i="31"/>
  <c r="M729" i="31"/>
  <c r="L729" i="31"/>
  <c r="K729" i="31"/>
  <c r="J729" i="31"/>
  <c r="I729" i="31"/>
  <c r="H729" i="31"/>
  <c r="G729" i="31"/>
  <c r="F729" i="31"/>
  <c r="E729" i="31"/>
  <c r="D729" i="31"/>
  <c r="C729" i="31"/>
  <c r="B729" i="31"/>
  <c r="AB727" i="31"/>
  <c r="AA727" i="31"/>
  <c r="Z727" i="31"/>
  <c r="Y727" i="31"/>
  <c r="X727" i="31"/>
  <c r="W727" i="31"/>
  <c r="V727" i="31"/>
  <c r="U727" i="31"/>
  <c r="T727" i="31"/>
  <c r="S727" i="31"/>
  <c r="R727" i="31"/>
  <c r="Q727" i="31"/>
  <c r="P727" i="31"/>
  <c r="O727" i="31"/>
  <c r="N727" i="31"/>
  <c r="M727" i="31"/>
  <c r="L727" i="31"/>
  <c r="K727" i="31"/>
  <c r="J727" i="31"/>
  <c r="I727" i="31"/>
  <c r="H727" i="31"/>
  <c r="G727" i="31"/>
  <c r="F727" i="31"/>
  <c r="E727" i="31"/>
  <c r="D727" i="31"/>
  <c r="C727" i="31"/>
  <c r="B727" i="31"/>
  <c r="AC726" i="31"/>
  <c r="AC725" i="31"/>
  <c r="AC724" i="31"/>
  <c r="AC723" i="31"/>
  <c r="AC722" i="31"/>
  <c r="AC721" i="31"/>
  <c r="AC720" i="31"/>
  <c r="AC719" i="31"/>
  <c r="AC718" i="31"/>
  <c r="AC717" i="31"/>
  <c r="AC716" i="31"/>
  <c r="AC715" i="31"/>
  <c r="AC714" i="31"/>
  <c r="AC713" i="31"/>
  <c r="AC712" i="31"/>
  <c r="AC711" i="31"/>
  <c r="AC710" i="31"/>
  <c r="AC709" i="31"/>
  <c r="AC708" i="31"/>
  <c r="AC707" i="31"/>
  <c r="AC706" i="31"/>
  <c r="AC705" i="31"/>
  <c r="AC704" i="31"/>
  <c r="AC703" i="31"/>
  <c r="AC702" i="31"/>
  <c r="AC701" i="31"/>
  <c r="AC700" i="31"/>
  <c r="AB697" i="31"/>
  <c r="AA697" i="31"/>
  <c r="Z697" i="31"/>
  <c r="Y697" i="31"/>
  <c r="X697" i="31"/>
  <c r="W697" i="31"/>
  <c r="V697" i="31"/>
  <c r="U697" i="31"/>
  <c r="T697" i="31"/>
  <c r="S697" i="31"/>
  <c r="R697" i="31"/>
  <c r="Q697" i="31"/>
  <c r="P697" i="31"/>
  <c r="O697" i="31"/>
  <c r="N697" i="31"/>
  <c r="M697" i="31"/>
  <c r="L697" i="31"/>
  <c r="K697" i="31"/>
  <c r="J697" i="31"/>
  <c r="I697" i="31"/>
  <c r="H697" i="31"/>
  <c r="G697" i="31"/>
  <c r="F697" i="31"/>
  <c r="E697" i="31"/>
  <c r="D697" i="31"/>
  <c r="C697" i="31"/>
  <c r="B697" i="31"/>
  <c r="AB696" i="31"/>
  <c r="AA696" i="31"/>
  <c r="Z696" i="31"/>
  <c r="Y696" i="31"/>
  <c r="X696" i="31"/>
  <c r="W696" i="31"/>
  <c r="V696" i="31"/>
  <c r="U696" i="31"/>
  <c r="T696" i="31"/>
  <c r="S696" i="31"/>
  <c r="R696" i="31"/>
  <c r="Q696" i="31"/>
  <c r="P696" i="31"/>
  <c r="O696" i="31"/>
  <c r="N696" i="31"/>
  <c r="M696" i="31"/>
  <c r="L696" i="31"/>
  <c r="K696" i="31"/>
  <c r="J696" i="31"/>
  <c r="I696" i="31"/>
  <c r="H696" i="31"/>
  <c r="G696" i="31"/>
  <c r="F696" i="31"/>
  <c r="E696" i="31"/>
  <c r="D696" i="31"/>
  <c r="C696" i="31"/>
  <c r="B696" i="31"/>
  <c r="AB694" i="31"/>
  <c r="AA694" i="31"/>
  <c r="Z694" i="31"/>
  <c r="Y694" i="31"/>
  <c r="X694" i="31"/>
  <c r="W694" i="31"/>
  <c r="V694" i="31"/>
  <c r="U694" i="31"/>
  <c r="T694" i="31"/>
  <c r="S694" i="31"/>
  <c r="R694" i="31"/>
  <c r="Q694" i="31"/>
  <c r="P694" i="31"/>
  <c r="O694" i="31"/>
  <c r="N694" i="31"/>
  <c r="M694" i="31"/>
  <c r="L694" i="31"/>
  <c r="K694" i="31"/>
  <c r="J694" i="31"/>
  <c r="I694" i="31"/>
  <c r="H694" i="31"/>
  <c r="G694" i="31"/>
  <c r="F694" i="31"/>
  <c r="E694" i="31"/>
  <c r="D694" i="31"/>
  <c r="C694" i="31"/>
  <c r="B694" i="31"/>
  <c r="AC693" i="31"/>
  <c r="AC692" i="31"/>
  <c r="AC691" i="31"/>
  <c r="AC690" i="31"/>
  <c r="AC689" i="31"/>
  <c r="AC688" i="31"/>
  <c r="AC687" i="31"/>
  <c r="AC686" i="31"/>
  <c r="AC685" i="31"/>
  <c r="AC684" i="31"/>
  <c r="AC683" i="31"/>
  <c r="AC682" i="31"/>
  <c r="AC681" i="31"/>
  <c r="AC680" i="31"/>
  <c r="AC679" i="31"/>
  <c r="AC678" i="31"/>
  <c r="AC677" i="31"/>
  <c r="AC676" i="31"/>
  <c r="AC675" i="31"/>
  <c r="AC674" i="31"/>
  <c r="AC673" i="31"/>
  <c r="AC672" i="31"/>
  <c r="AC671" i="31"/>
  <c r="AC670" i="31"/>
  <c r="AC669" i="31"/>
  <c r="AC668" i="31"/>
  <c r="AC667" i="31"/>
  <c r="AB664" i="31"/>
  <c r="AA664" i="31"/>
  <c r="Z664" i="31"/>
  <c r="Y664" i="31"/>
  <c r="X664" i="31"/>
  <c r="W664" i="31"/>
  <c r="V664" i="31"/>
  <c r="U664" i="31"/>
  <c r="T664" i="31"/>
  <c r="S664" i="31"/>
  <c r="R664" i="31"/>
  <c r="Q664" i="31"/>
  <c r="P664" i="31"/>
  <c r="O664" i="31"/>
  <c r="N664" i="31"/>
  <c r="M664" i="31"/>
  <c r="L664" i="31"/>
  <c r="K664" i="31"/>
  <c r="J664" i="31"/>
  <c r="I664" i="31"/>
  <c r="H664" i="31"/>
  <c r="G664" i="31"/>
  <c r="F664" i="31"/>
  <c r="E664" i="31"/>
  <c r="D664" i="31"/>
  <c r="C664" i="31"/>
  <c r="B664" i="31"/>
  <c r="AB663" i="31"/>
  <c r="AA663" i="31"/>
  <c r="Z663" i="31"/>
  <c r="Y663" i="31"/>
  <c r="X663" i="31"/>
  <c r="W663" i="31"/>
  <c r="V663" i="31"/>
  <c r="U663" i="31"/>
  <c r="T663" i="31"/>
  <c r="S663" i="31"/>
  <c r="R663" i="31"/>
  <c r="Q663" i="31"/>
  <c r="P663" i="31"/>
  <c r="O663" i="31"/>
  <c r="N663" i="31"/>
  <c r="M663" i="31"/>
  <c r="L663" i="31"/>
  <c r="K663" i="31"/>
  <c r="J663" i="31"/>
  <c r="I663" i="31"/>
  <c r="H663" i="31"/>
  <c r="G663" i="31"/>
  <c r="F663" i="31"/>
  <c r="E663" i="31"/>
  <c r="D663" i="31"/>
  <c r="C663" i="31"/>
  <c r="B663" i="31"/>
  <c r="AB661" i="31"/>
  <c r="AA661" i="31"/>
  <c r="Z661" i="31"/>
  <c r="Y661" i="31"/>
  <c r="X661" i="31"/>
  <c r="W661" i="31"/>
  <c r="V661" i="31"/>
  <c r="U661" i="31"/>
  <c r="T661" i="31"/>
  <c r="S661" i="31"/>
  <c r="R661" i="31"/>
  <c r="Q661" i="31"/>
  <c r="P661" i="31"/>
  <c r="O661" i="31"/>
  <c r="N661" i="31"/>
  <c r="M661" i="31"/>
  <c r="L661" i="31"/>
  <c r="K661" i="31"/>
  <c r="J661" i="31"/>
  <c r="I661" i="31"/>
  <c r="H661" i="31"/>
  <c r="G661" i="31"/>
  <c r="F661" i="31"/>
  <c r="E661" i="31"/>
  <c r="D661" i="31"/>
  <c r="C661" i="31"/>
  <c r="B661" i="31"/>
  <c r="AC660" i="31"/>
  <c r="AC659" i="31"/>
  <c r="AC658" i="31"/>
  <c r="AC657" i="31"/>
  <c r="AC656" i="31"/>
  <c r="AC655" i="31"/>
  <c r="AC654" i="31"/>
  <c r="AC653" i="31"/>
  <c r="AC652" i="31"/>
  <c r="AC651" i="31"/>
  <c r="AC650" i="31"/>
  <c r="AC649" i="31"/>
  <c r="AC648" i="31"/>
  <c r="AC647" i="31"/>
  <c r="AC646" i="31"/>
  <c r="AC645" i="31"/>
  <c r="AC644" i="31"/>
  <c r="AC643" i="31"/>
  <c r="AC642" i="31"/>
  <c r="AC641" i="31"/>
  <c r="AC640" i="31"/>
  <c r="AC639" i="31"/>
  <c r="AC638" i="31"/>
  <c r="AC637" i="31"/>
  <c r="AC636" i="31"/>
  <c r="AC635" i="31"/>
  <c r="AC634" i="31"/>
  <c r="AB631" i="31"/>
  <c r="AA631" i="31"/>
  <c r="Z631" i="31"/>
  <c r="Y631" i="31"/>
  <c r="X631" i="31"/>
  <c r="W631" i="31"/>
  <c r="V631" i="31"/>
  <c r="U631" i="31"/>
  <c r="T631" i="31"/>
  <c r="S631" i="31"/>
  <c r="R631" i="31"/>
  <c r="Q631" i="31"/>
  <c r="P631" i="31"/>
  <c r="O631" i="31"/>
  <c r="N631" i="31"/>
  <c r="M631" i="31"/>
  <c r="L631" i="31"/>
  <c r="K631" i="31"/>
  <c r="J631" i="31"/>
  <c r="I631" i="31"/>
  <c r="H631" i="31"/>
  <c r="G631" i="31"/>
  <c r="F631" i="31"/>
  <c r="E631" i="31"/>
  <c r="D631" i="31"/>
  <c r="C631" i="31"/>
  <c r="B631" i="31"/>
  <c r="AB630" i="31"/>
  <c r="AA630" i="31"/>
  <c r="Z630" i="31"/>
  <c r="Y630" i="31"/>
  <c r="X630" i="31"/>
  <c r="W630" i="31"/>
  <c r="V630" i="31"/>
  <c r="U630" i="31"/>
  <c r="T630" i="31"/>
  <c r="S630" i="31"/>
  <c r="R630" i="31"/>
  <c r="Q630" i="31"/>
  <c r="P630" i="31"/>
  <c r="O630" i="31"/>
  <c r="N630" i="31"/>
  <c r="M630" i="31"/>
  <c r="L630" i="31"/>
  <c r="K630" i="31"/>
  <c r="J630" i="31"/>
  <c r="I630" i="31"/>
  <c r="H630" i="31"/>
  <c r="G630" i="31"/>
  <c r="F630" i="31"/>
  <c r="E630" i="31"/>
  <c r="D630" i="31"/>
  <c r="C630" i="31"/>
  <c r="B630" i="31"/>
  <c r="AB628" i="31"/>
  <c r="AA628" i="31"/>
  <c r="Z628" i="31"/>
  <c r="Y628" i="31"/>
  <c r="X628" i="31"/>
  <c r="W628" i="31"/>
  <c r="V628" i="31"/>
  <c r="U628" i="31"/>
  <c r="T628" i="31"/>
  <c r="S628" i="31"/>
  <c r="R628" i="31"/>
  <c r="Q628" i="31"/>
  <c r="P628" i="31"/>
  <c r="O628" i="31"/>
  <c r="N628" i="31"/>
  <c r="M628" i="31"/>
  <c r="L628" i="31"/>
  <c r="K628" i="31"/>
  <c r="J628" i="31"/>
  <c r="I628" i="31"/>
  <c r="H628" i="31"/>
  <c r="G628" i="31"/>
  <c r="F628" i="31"/>
  <c r="E628" i="31"/>
  <c r="D628" i="31"/>
  <c r="C628" i="31"/>
  <c r="B628" i="31"/>
  <c r="AC627" i="31"/>
  <c r="AC626" i="31"/>
  <c r="AC625" i="31"/>
  <c r="AC624" i="31"/>
  <c r="AC623" i="31"/>
  <c r="AC622" i="31"/>
  <c r="AC621" i="31"/>
  <c r="AC620" i="31"/>
  <c r="AC619" i="31"/>
  <c r="AC618" i="31"/>
  <c r="AC617" i="31"/>
  <c r="AC616" i="31"/>
  <c r="AC615" i="31"/>
  <c r="AC614" i="31"/>
  <c r="AC613" i="31"/>
  <c r="AC612" i="31"/>
  <c r="AC611" i="31"/>
  <c r="AC610" i="31"/>
  <c r="AC609" i="31"/>
  <c r="AC608" i="31"/>
  <c r="AC607" i="31"/>
  <c r="AC606" i="31"/>
  <c r="AC605" i="31"/>
  <c r="AC604" i="31"/>
  <c r="AC603" i="31"/>
  <c r="AC602" i="31"/>
  <c r="AC601" i="31"/>
  <c r="AB598" i="31"/>
  <c r="AA598" i="31"/>
  <c r="Z598" i="31"/>
  <c r="Y598" i="31"/>
  <c r="X598" i="31"/>
  <c r="W598" i="31"/>
  <c r="V598" i="31"/>
  <c r="U598" i="31"/>
  <c r="T598" i="31"/>
  <c r="S598" i="31"/>
  <c r="R598" i="31"/>
  <c r="Q598" i="31"/>
  <c r="P598" i="31"/>
  <c r="O598" i="31"/>
  <c r="N598" i="31"/>
  <c r="M598" i="31"/>
  <c r="L598" i="31"/>
  <c r="K598" i="31"/>
  <c r="J598" i="31"/>
  <c r="I598" i="31"/>
  <c r="H598" i="31"/>
  <c r="G598" i="31"/>
  <c r="F598" i="31"/>
  <c r="E598" i="31"/>
  <c r="D598" i="31"/>
  <c r="C598" i="31"/>
  <c r="B598" i="31"/>
  <c r="AB597" i="31"/>
  <c r="AA597" i="31"/>
  <c r="Z597" i="31"/>
  <c r="Y597" i="31"/>
  <c r="X597" i="31"/>
  <c r="W597" i="31"/>
  <c r="V597" i="31"/>
  <c r="U597" i="31"/>
  <c r="T597" i="31"/>
  <c r="S597" i="31"/>
  <c r="R597" i="31"/>
  <c r="Q597" i="31"/>
  <c r="P597" i="31"/>
  <c r="O597" i="31"/>
  <c r="N597" i="31"/>
  <c r="M597" i="31"/>
  <c r="L597" i="31"/>
  <c r="K597" i="31"/>
  <c r="J597" i="31"/>
  <c r="I597" i="31"/>
  <c r="H597" i="31"/>
  <c r="G597" i="31"/>
  <c r="F597" i="31"/>
  <c r="E597" i="31"/>
  <c r="D597" i="31"/>
  <c r="C597" i="31"/>
  <c r="B597" i="31"/>
  <c r="AB595" i="31"/>
  <c r="AA595" i="31"/>
  <c r="Z595" i="31"/>
  <c r="Y595" i="31"/>
  <c r="X595" i="31"/>
  <c r="W595" i="31"/>
  <c r="V595" i="31"/>
  <c r="U595" i="31"/>
  <c r="T595" i="31"/>
  <c r="S595" i="31"/>
  <c r="R595" i="31"/>
  <c r="Q595" i="31"/>
  <c r="P595" i="31"/>
  <c r="O595" i="31"/>
  <c r="N595" i="31"/>
  <c r="M595" i="31"/>
  <c r="L595" i="31"/>
  <c r="K595" i="31"/>
  <c r="J595" i="31"/>
  <c r="I595" i="31"/>
  <c r="H595" i="31"/>
  <c r="G595" i="31"/>
  <c r="F595" i="31"/>
  <c r="E595" i="31"/>
  <c r="D595" i="31"/>
  <c r="C595" i="31"/>
  <c r="B595" i="31"/>
  <c r="AC594" i="31"/>
  <c r="AC593" i="31"/>
  <c r="AC592" i="31"/>
  <c r="AC591" i="31"/>
  <c r="AC590" i="31"/>
  <c r="AC589" i="31"/>
  <c r="AC588" i="31"/>
  <c r="AC587" i="31"/>
  <c r="AC586" i="31"/>
  <c r="AC585" i="31"/>
  <c r="AC584" i="31"/>
  <c r="AC583" i="31"/>
  <c r="AC582" i="31"/>
  <c r="AC581" i="31"/>
  <c r="AC580" i="31"/>
  <c r="AC579" i="31"/>
  <c r="AC578" i="31"/>
  <c r="AC577" i="31"/>
  <c r="AC576" i="31"/>
  <c r="AC575" i="31"/>
  <c r="AC574" i="31"/>
  <c r="AC573" i="31"/>
  <c r="AC572" i="31"/>
  <c r="AC571" i="31"/>
  <c r="AC570" i="31"/>
  <c r="AC569" i="31"/>
  <c r="AC568" i="31"/>
  <c r="AB565" i="31"/>
  <c r="AA565" i="31"/>
  <c r="Z565" i="31"/>
  <c r="Y565" i="31"/>
  <c r="X565" i="31"/>
  <c r="W565" i="31"/>
  <c r="V565" i="31"/>
  <c r="U565" i="31"/>
  <c r="T565" i="31"/>
  <c r="S565" i="31"/>
  <c r="R565" i="31"/>
  <c r="Q565" i="31"/>
  <c r="P565" i="31"/>
  <c r="O565" i="31"/>
  <c r="N565" i="31"/>
  <c r="M565" i="31"/>
  <c r="L565" i="31"/>
  <c r="K565" i="31"/>
  <c r="J565" i="31"/>
  <c r="I565" i="31"/>
  <c r="H565" i="31"/>
  <c r="G565" i="31"/>
  <c r="F565" i="31"/>
  <c r="E565" i="31"/>
  <c r="D565" i="31"/>
  <c r="C565" i="31"/>
  <c r="B565" i="31"/>
  <c r="AB564" i="31"/>
  <c r="AA564" i="31"/>
  <c r="Z564" i="31"/>
  <c r="Y564" i="31"/>
  <c r="X564" i="31"/>
  <c r="W564" i="31"/>
  <c r="V564" i="31"/>
  <c r="U564" i="31"/>
  <c r="T564" i="31"/>
  <c r="S564" i="31"/>
  <c r="R564" i="31"/>
  <c r="Q564" i="31"/>
  <c r="P564" i="31"/>
  <c r="O564" i="31"/>
  <c r="N564" i="31"/>
  <c r="M564" i="31"/>
  <c r="L564" i="31"/>
  <c r="K564" i="31"/>
  <c r="J564" i="31"/>
  <c r="I564" i="31"/>
  <c r="H564" i="31"/>
  <c r="G564" i="31"/>
  <c r="F564" i="31"/>
  <c r="E564" i="31"/>
  <c r="D564" i="31"/>
  <c r="C564" i="31"/>
  <c r="B564" i="31"/>
  <c r="AB562" i="31"/>
  <c r="AA562" i="31"/>
  <c r="Z562" i="31"/>
  <c r="Y562" i="31"/>
  <c r="X562" i="31"/>
  <c r="W562" i="31"/>
  <c r="V562" i="31"/>
  <c r="U562" i="31"/>
  <c r="T562" i="31"/>
  <c r="S562" i="31"/>
  <c r="R562" i="31"/>
  <c r="Q562" i="31"/>
  <c r="P562" i="31"/>
  <c r="O562" i="31"/>
  <c r="N562" i="31"/>
  <c r="M562" i="31"/>
  <c r="L562" i="31"/>
  <c r="K562" i="31"/>
  <c r="J562" i="31"/>
  <c r="I562" i="31"/>
  <c r="H562" i="31"/>
  <c r="G562" i="31"/>
  <c r="F562" i="31"/>
  <c r="E562" i="31"/>
  <c r="D562" i="31"/>
  <c r="C562" i="31"/>
  <c r="B562" i="31"/>
  <c r="AC561" i="31"/>
  <c r="AC560" i="31"/>
  <c r="AC559" i="31"/>
  <c r="AC558" i="31"/>
  <c r="AC557" i="31"/>
  <c r="AC556" i="31"/>
  <c r="AC555" i="31"/>
  <c r="AC554" i="31"/>
  <c r="AC553" i="31"/>
  <c r="AC552" i="31"/>
  <c r="AC551" i="31"/>
  <c r="AC550" i="31"/>
  <c r="AC549" i="31"/>
  <c r="AC548" i="31"/>
  <c r="AC547" i="31"/>
  <c r="AC546" i="31"/>
  <c r="AC545" i="31"/>
  <c r="AC544" i="31"/>
  <c r="AC543" i="31"/>
  <c r="AC542" i="31"/>
  <c r="AC541" i="31"/>
  <c r="AC540" i="31"/>
  <c r="AC539" i="31"/>
  <c r="AC538" i="31"/>
  <c r="AC537" i="31"/>
  <c r="AC536" i="31"/>
  <c r="AC535" i="31"/>
  <c r="AB532" i="31"/>
  <c r="AA532" i="31"/>
  <c r="Z532" i="31"/>
  <c r="Y532" i="31"/>
  <c r="X532" i="31"/>
  <c r="W532" i="31"/>
  <c r="V532" i="31"/>
  <c r="U532" i="31"/>
  <c r="T532" i="31"/>
  <c r="S532" i="31"/>
  <c r="R532" i="31"/>
  <c r="Q532" i="31"/>
  <c r="P532" i="31"/>
  <c r="O532" i="31"/>
  <c r="N532" i="31"/>
  <c r="M532" i="31"/>
  <c r="L532" i="31"/>
  <c r="K532" i="31"/>
  <c r="J532" i="31"/>
  <c r="I532" i="31"/>
  <c r="H532" i="31"/>
  <c r="G532" i="31"/>
  <c r="F532" i="31"/>
  <c r="E532" i="31"/>
  <c r="D532" i="31"/>
  <c r="C532" i="31"/>
  <c r="B532" i="31"/>
  <c r="AB531" i="31"/>
  <c r="AA531" i="31"/>
  <c r="Z531" i="31"/>
  <c r="Y531" i="31"/>
  <c r="X531" i="31"/>
  <c r="W531" i="31"/>
  <c r="V531" i="31"/>
  <c r="U531" i="31"/>
  <c r="T531" i="31"/>
  <c r="S531" i="31"/>
  <c r="R531" i="31"/>
  <c r="Q531" i="31"/>
  <c r="P531" i="31"/>
  <c r="O531" i="31"/>
  <c r="N531" i="31"/>
  <c r="M531" i="31"/>
  <c r="L531" i="31"/>
  <c r="K531" i="31"/>
  <c r="J531" i="31"/>
  <c r="I531" i="31"/>
  <c r="H531" i="31"/>
  <c r="G531" i="31"/>
  <c r="F531" i="31"/>
  <c r="E531" i="31"/>
  <c r="D531" i="31"/>
  <c r="C531" i="31"/>
  <c r="B531" i="31"/>
  <c r="AB529" i="31"/>
  <c r="AA529" i="31"/>
  <c r="Z529" i="31"/>
  <c r="Y529" i="31"/>
  <c r="X529" i="31"/>
  <c r="W529" i="31"/>
  <c r="V529" i="31"/>
  <c r="U529" i="31"/>
  <c r="T529" i="31"/>
  <c r="S529" i="31"/>
  <c r="R529" i="31"/>
  <c r="Q529" i="31"/>
  <c r="P529" i="31"/>
  <c r="O529" i="31"/>
  <c r="N529" i="31"/>
  <c r="M529" i="31"/>
  <c r="L529" i="31"/>
  <c r="K529" i="31"/>
  <c r="J529" i="31"/>
  <c r="I529" i="31"/>
  <c r="H529" i="31"/>
  <c r="G529" i="31"/>
  <c r="F529" i="31"/>
  <c r="E529" i="31"/>
  <c r="D529" i="31"/>
  <c r="C529" i="31"/>
  <c r="B529" i="31"/>
  <c r="AC528" i="31"/>
  <c r="AC527" i="31"/>
  <c r="AC526" i="31"/>
  <c r="AC525" i="31"/>
  <c r="AC524" i="31"/>
  <c r="AC523" i="31"/>
  <c r="AC522" i="31"/>
  <c r="AC521" i="31"/>
  <c r="AC520" i="31"/>
  <c r="AC519" i="31"/>
  <c r="AC518" i="31"/>
  <c r="AC517" i="31"/>
  <c r="AC516" i="31"/>
  <c r="AC515" i="31"/>
  <c r="AC514" i="31"/>
  <c r="AC513" i="31"/>
  <c r="AC512" i="31"/>
  <c r="AC511" i="31"/>
  <c r="AC510" i="31"/>
  <c r="AC509" i="31"/>
  <c r="AC508" i="31"/>
  <c r="AC507" i="31"/>
  <c r="AC506" i="31"/>
  <c r="AC505" i="31"/>
  <c r="AC504" i="31"/>
  <c r="AC503" i="31"/>
  <c r="AC502" i="31"/>
  <c r="AB499" i="31"/>
  <c r="AA499" i="31"/>
  <c r="Z499" i="31"/>
  <c r="Y499" i="31"/>
  <c r="X499" i="31"/>
  <c r="W499" i="31"/>
  <c r="V499" i="31"/>
  <c r="U499" i="31"/>
  <c r="T499" i="31"/>
  <c r="S499" i="31"/>
  <c r="R499" i="31"/>
  <c r="Q499" i="31"/>
  <c r="P499" i="31"/>
  <c r="O499" i="31"/>
  <c r="N499" i="31"/>
  <c r="M499" i="31"/>
  <c r="L499" i="31"/>
  <c r="K499" i="31"/>
  <c r="J499" i="31"/>
  <c r="I499" i="31"/>
  <c r="H499" i="31"/>
  <c r="G499" i="31"/>
  <c r="F499" i="31"/>
  <c r="E499" i="31"/>
  <c r="D499" i="31"/>
  <c r="C499" i="31"/>
  <c r="B499" i="31"/>
  <c r="AB498" i="31"/>
  <c r="AA498" i="31"/>
  <c r="Z498" i="31"/>
  <c r="Y498" i="31"/>
  <c r="X498" i="31"/>
  <c r="W498" i="31"/>
  <c r="V498" i="31"/>
  <c r="U498" i="31"/>
  <c r="T498" i="31"/>
  <c r="S498" i="31"/>
  <c r="R498" i="31"/>
  <c r="Q498" i="31"/>
  <c r="P498" i="31"/>
  <c r="O498" i="31"/>
  <c r="N498" i="31"/>
  <c r="M498" i="31"/>
  <c r="L498" i="31"/>
  <c r="K498" i="31"/>
  <c r="J498" i="31"/>
  <c r="I498" i="31"/>
  <c r="H498" i="31"/>
  <c r="G498" i="31"/>
  <c r="F498" i="31"/>
  <c r="E498" i="31"/>
  <c r="D498" i="31"/>
  <c r="C498" i="31"/>
  <c r="B498" i="31"/>
  <c r="AB496" i="31"/>
  <c r="AA496" i="31"/>
  <c r="Z496" i="31"/>
  <c r="Y496" i="31"/>
  <c r="X496" i="31"/>
  <c r="W496" i="31"/>
  <c r="V496" i="31"/>
  <c r="U496" i="31"/>
  <c r="T496" i="31"/>
  <c r="S496" i="31"/>
  <c r="R496" i="31"/>
  <c r="Q496" i="31"/>
  <c r="P496" i="31"/>
  <c r="O496" i="31"/>
  <c r="N496" i="31"/>
  <c r="M496" i="31"/>
  <c r="L496" i="31"/>
  <c r="K496" i="31"/>
  <c r="J496" i="31"/>
  <c r="I496" i="31"/>
  <c r="H496" i="31"/>
  <c r="G496" i="31"/>
  <c r="F496" i="31"/>
  <c r="E496" i="31"/>
  <c r="D496" i="31"/>
  <c r="C496" i="31"/>
  <c r="B496" i="31"/>
  <c r="AC495" i="31"/>
  <c r="AC494" i="31"/>
  <c r="AC493" i="31"/>
  <c r="AC492" i="31"/>
  <c r="AC491" i="31"/>
  <c r="AC490" i="31"/>
  <c r="AC489" i="31"/>
  <c r="AC488" i="31"/>
  <c r="AC487" i="31"/>
  <c r="AC486" i="31"/>
  <c r="AC485" i="31"/>
  <c r="AC484" i="31"/>
  <c r="AC483" i="31"/>
  <c r="AC482" i="31"/>
  <c r="AC481" i="31"/>
  <c r="AC480" i="31"/>
  <c r="AC479" i="31"/>
  <c r="AC478" i="31"/>
  <c r="AC477" i="31"/>
  <c r="AC476" i="31"/>
  <c r="AC475" i="31"/>
  <c r="AC474" i="31"/>
  <c r="AC473" i="31"/>
  <c r="AC472" i="31"/>
  <c r="AC471" i="31"/>
  <c r="AC470" i="31"/>
  <c r="AC469" i="31"/>
  <c r="AB466" i="31"/>
  <c r="AA466" i="31"/>
  <c r="Z466" i="31"/>
  <c r="Y466" i="31"/>
  <c r="X466" i="31"/>
  <c r="W466" i="31"/>
  <c r="V466" i="31"/>
  <c r="U466" i="31"/>
  <c r="T466" i="31"/>
  <c r="S466" i="31"/>
  <c r="R466" i="31"/>
  <c r="Q466" i="31"/>
  <c r="P466" i="31"/>
  <c r="O466" i="31"/>
  <c r="N466" i="31"/>
  <c r="M466" i="31"/>
  <c r="L466" i="31"/>
  <c r="K466" i="31"/>
  <c r="J466" i="31"/>
  <c r="I466" i="31"/>
  <c r="H466" i="31"/>
  <c r="G466" i="31"/>
  <c r="F466" i="31"/>
  <c r="E466" i="31"/>
  <c r="D466" i="31"/>
  <c r="C466" i="31"/>
  <c r="B466" i="31"/>
  <c r="AB465" i="31"/>
  <c r="AA465" i="31"/>
  <c r="Z465" i="31"/>
  <c r="Y465" i="31"/>
  <c r="X465" i="31"/>
  <c r="W465" i="31"/>
  <c r="V465" i="31"/>
  <c r="U465" i="31"/>
  <c r="T465" i="31"/>
  <c r="S465" i="31"/>
  <c r="R465" i="31"/>
  <c r="Q465" i="31"/>
  <c r="P465" i="31"/>
  <c r="O465" i="31"/>
  <c r="N465" i="31"/>
  <c r="M465" i="31"/>
  <c r="L465" i="31"/>
  <c r="K465" i="31"/>
  <c r="J465" i="31"/>
  <c r="I465" i="31"/>
  <c r="H465" i="31"/>
  <c r="G465" i="31"/>
  <c r="F465" i="31"/>
  <c r="E465" i="31"/>
  <c r="D465" i="31"/>
  <c r="C465" i="31"/>
  <c r="B465" i="31"/>
  <c r="AB463" i="31"/>
  <c r="AA463" i="31"/>
  <c r="Z463" i="31"/>
  <c r="Y463" i="31"/>
  <c r="X463" i="31"/>
  <c r="W463" i="31"/>
  <c r="V463" i="31"/>
  <c r="U463" i="31"/>
  <c r="T463" i="31"/>
  <c r="S463" i="31"/>
  <c r="R463" i="31"/>
  <c r="Q463" i="31"/>
  <c r="P463" i="31"/>
  <c r="O463" i="31"/>
  <c r="N463" i="31"/>
  <c r="M463" i="31"/>
  <c r="L463" i="31"/>
  <c r="K463" i="31"/>
  <c r="J463" i="31"/>
  <c r="I463" i="31"/>
  <c r="H463" i="31"/>
  <c r="G463" i="31"/>
  <c r="F463" i="31"/>
  <c r="E463" i="31"/>
  <c r="D463" i="31"/>
  <c r="C463" i="31"/>
  <c r="B463" i="31"/>
  <c r="AC462" i="31"/>
  <c r="AC461" i="31"/>
  <c r="AC460" i="31"/>
  <c r="AC459" i="31"/>
  <c r="AC458" i="31"/>
  <c r="AC457" i="31"/>
  <c r="AC456" i="31"/>
  <c r="AC455" i="31"/>
  <c r="AC454" i="31"/>
  <c r="AC453" i="31"/>
  <c r="AC452" i="31"/>
  <c r="AC451" i="31"/>
  <c r="AC450" i="31"/>
  <c r="AC449" i="31"/>
  <c r="AC448" i="31"/>
  <c r="AC447" i="31"/>
  <c r="AC446" i="31"/>
  <c r="AC445" i="31"/>
  <c r="AC444" i="31"/>
  <c r="AC443" i="31"/>
  <c r="AC442" i="31"/>
  <c r="AC441" i="31"/>
  <c r="AC440" i="31"/>
  <c r="AC439" i="31"/>
  <c r="AC438" i="31"/>
  <c r="AC437" i="31"/>
  <c r="AC436" i="31"/>
  <c r="AB433" i="31"/>
  <c r="AA433" i="31"/>
  <c r="Z433" i="31"/>
  <c r="Y433" i="31"/>
  <c r="X433" i="31"/>
  <c r="W433" i="31"/>
  <c r="V433" i="31"/>
  <c r="U433" i="31"/>
  <c r="T433" i="31"/>
  <c r="S433" i="31"/>
  <c r="R433" i="31"/>
  <c r="Q433" i="31"/>
  <c r="P433" i="31"/>
  <c r="O433" i="31"/>
  <c r="N433" i="31"/>
  <c r="M433" i="31"/>
  <c r="L433" i="31"/>
  <c r="K433" i="31"/>
  <c r="J433" i="31"/>
  <c r="I433" i="31"/>
  <c r="H433" i="31"/>
  <c r="G433" i="31"/>
  <c r="F433" i="31"/>
  <c r="E433" i="31"/>
  <c r="D433" i="31"/>
  <c r="C433" i="31"/>
  <c r="B433" i="31"/>
  <c r="AB432" i="31"/>
  <c r="AA432" i="31"/>
  <c r="Z432" i="31"/>
  <c r="Y432" i="31"/>
  <c r="X432" i="31"/>
  <c r="W432" i="31"/>
  <c r="V432" i="31"/>
  <c r="U432" i="31"/>
  <c r="T432" i="31"/>
  <c r="S432" i="31"/>
  <c r="R432" i="31"/>
  <c r="Q432" i="31"/>
  <c r="P432" i="31"/>
  <c r="O432" i="31"/>
  <c r="N432" i="31"/>
  <c r="M432" i="31"/>
  <c r="L432" i="31"/>
  <c r="K432" i="31"/>
  <c r="J432" i="31"/>
  <c r="I432" i="31"/>
  <c r="H432" i="31"/>
  <c r="G432" i="31"/>
  <c r="F432" i="31"/>
  <c r="E432" i="31"/>
  <c r="D432" i="31"/>
  <c r="C432" i="31"/>
  <c r="B432" i="31"/>
  <c r="AB430" i="31"/>
  <c r="AA430" i="31"/>
  <c r="Z430" i="31"/>
  <c r="Y430" i="31"/>
  <c r="X430" i="31"/>
  <c r="W430" i="31"/>
  <c r="V430" i="31"/>
  <c r="U430" i="31"/>
  <c r="T430" i="31"/>
  <c r="S430" i="31"/>
  <c r="R430" i="31"/>
  <c r="Q430" i="31"/>
  <c r="P430" i="31"/>
  <c r="O430" i="31"/>
  <c r="N430" i="31"/>
  <c r="M430" i="31"/>
  <c r="L430" i="31"/>
  <c r="K430" i="31"/>
  <c r="J430" i="31"/>
  <c r="I430" i="31"/>
  <c r="H430" i="31"/>
  <c r="G430" i="31"/>
  <c r="F430" i="31"/>
  <c r="E430" i="31"/>
  <c r="D430" i="31"/>
  <c r="C430" i="31"/>
  <c r="B430" i="31"/>
  <c r="AC429" i="31"/>
  <c r="AC428" i="31"/>
  <c r="AC427" i="31"/>
  <c r="AC426" i="31"/>
  <c r="AC425" i="31"/>
  <c r="AC424" i="31"/>
  <c r="AC423" i="31"/>
  <c r="AC422" i="31"/>
  <c r="AC421" i="31"/>
  <c r="AC420" i="31"/>
  <c r="AC419" i="31"/>
  <c r="AC418" i="31"/>
  <c r="AC417" i="31"/>
  <c r="AC416" i="31"/>
  <c r="AC415" i="31"/>
  <c r="AC414" i="31"/>
  <c r="AC413" i="31"/>
  <c r="AC412" i="31"/>
  <c r="AC411" i="31"/>
  <c r="AC410" i="31"/>
  <c r="AC409" i="31"/>
  <c r="AC408" i="31"/>
  <c r="AC407" i="31"/>
  <c r="AC406" i="31"/>
  <c r="AC405" i="31"/>
  <c r="AC404" i="31"/>
  <c r="AC403" i="31"/>
  <c r="AB400" i="31"/>
  <c r="AA400" i="31"/>
  <c r="Z400" i="31"/>
  <c r="Y400" i="31"/>
  <c r="X400" i="31"/>
  <c r="W400" i="31"/>
  <c r="V400" i="31"/>
  <c r="U400" i="31"/>
  <c r="T400" i="31"/>
  <c r="S400" i="31"/>
  <c r="R400" i="31"/>
  <c r="Q400" i="31"/>
  <c r="P400" i="31"/>
  <c r="O400" i="31"/>
  <c r="N400" i="31"/>
  <c r="M400" i="31"/>
  <c r="L400" i="31"/>
  <c r="K400" i="31"/>
  <c r="J400" i="31"/>
  <c r="I400" i="31"/>
  <c r="H400" i="31"/>
  <c r="G400" i="31"/>
  <c r="F400" i="31"/>
  <c r="E400" i="31"/>
  <c r="D400" i="31"/>
  <c r="C400" i="31"/>
  <c r="B400" i="31"/>
  <c r="AB399" i="31"/>
  <c r="AA399" i="31"/>
  <c r="Z399" i="31"/>
  <c r="Y399" i="31"/>
  <c r="X399" i="31"/>
  <c r="W399" i="31"/>
  <c r="V399" i="31"/>
  <c r="U399" i="31"/>
  <c r="T399" i="31"/>
  <c r="S399" i="31"/>
  <c r="R399" i="31"/>
  <c r="Q399" i="31"/>
  <c r="P399" i="31"/>
  <c r="O399" i="31"/>
  <c r="N399" i="31"/>
  <c r="M399" i="31"/>
  <c r="L399" i="31"/>
  <c r="K399" i="31"/>
  <c r="J399" i="31"/>
  <c r="I399" i="31"/>
  <c r="H399" i="31"/>
  <c r="G399" i="31"/>
  <c r="F399" i="31"/>
  <c r="E399" i="31"/>
  <c r="D399" i="31"/>
  <c r="C399" i="31"/>
  <c r="B399" i="31"/>
  <c r="AB397" i="31"/>
  <c r="AA397" i="31"/>
  <c r="Z397" i="31"/>
  <c r="Y397" i="31"/>
  <c r="X397" i="31"/>
  <c r="W397" i="31"/>
  <c r="V397" i="31"/>
  <c r="U397" i="31"/>
  <c r="T397" i="31"/>
  <c r="S397" i="31"/>
  <c r="R397" i="31"/>
  <c r="Q397" i="31"/>
  <c r="P397" i="31"/>
  <c r="O397" i="31"/>
  <c r="N397" i="31"/>
  <c r="M397" i="31"/>
  <c r="L397" i="31"/>
  <c r="K397" i="31"/>
  <c r="J397" i="31"/>
  <c r="I397" i="31"/>
  <c r="H397" i="31"/>
  <c r="G397" i="31"/>
  <c r="F397" i="31"/>
  <c r="E397" i="31"/>
  <c r="D397" i="31"/>
  <c r="C397" i="31"/>
  <c r="B397" i="31"/>
  <c r="AC396" i="31"/>
  <c r="AC395" i="31"/>
  <c r="AC394" i="31"/>
  <c r="AC393" i="31"/>
  <c r="AC392" i="31"/>
  <c r="AC391" i="31"/>
  <c r="AC390" i="31"/>
  <c r="AC389" i="31"/>
  <c r="AC388" i="31"/>
  <c r="AC387" i="31"/>
  <c r="AC386" i="31"/>
  <c r="AC385" i="31"/>
  <c r="AC384" i="31"/>
  <c r="AC383" i="31"/>
  <c r="AC382" i="31"/>
  <c r="AC381" i="31"/>
  <c r="AC380" i="31"/>
  <c r="AC379" i="31"/>
  <c r="AC378" i="31"/>
  <c r="AC377" i="31"/>
  <c r="AC376" i="31"/>
  <c r="AC375" i="31"/>
  <c r="AC374" i="31"/>
  <c r="AC373" i="31"/>
  <c r="AC372" i="31"/>
  <c r="AC371" i="31"/>
  <c r="AC370" i="31"/>
  <c r="AB367" i="31"/>
  <c r="AA367" i="31"/>
  <c r="Z367" i="31"/>
  <c r="Y367" i="31"/>
  <c r="X367" i="31"/>
  <c r="W367" i="31"/>
  <c r="V367" i="31"/>
  <c r="U367" i="31"/>
  <c r="T367" i="31"/>
  <c r="S367" i="31"/>
  <c r="R367" i="31"/>
  <c r="Q367" i="31"/>
  <c r="P367" i="31"/>
  <c r="O367" i="31"/>
  <c r="N367" i="31"/>
  <c r="M367" i="31"/>
  <c r="L367" i="31"/>
  <c r="K367" i="31"/>
  <c r="J367" i="31"/>
  <c r="I367" i="31"/>
  <c r="H367" i="31"/>
  <c r="G367" i="31"/>
  <c r="F367" i="31"/>
  <c r="E367" i="31"/>
  <c r="D367" i="31"/>
  <c r="C367" i="31"/>
  <c r="B367" i="31"/>
  <c r="AB366" i="31"/>
  <c r="AA366" i="31"/>
  <c r="Z366" i="31"/>
  <c r="Y366" i="31"/>
  <c r="X366" i="31"/>
  <c r="W366" i="31"/>
  <c r="V366" i="31"/>
  <c r="U366" i="31"/>
  <c r="T366" i="31"/>
  <c r="S366" i="31"/>
  <c r="R366" i="31"/>
  <c r="Q366" i="31"/>
  <c r="P366" i="31"/>
  <c r="O366" i="31"/>
  <c r="N366" i="31"/>
  <c r="M366" i="31"/>
  <c r="L366" i="31"/>
  <c r="K366" i="31"/>
  <c r="J366" i="31"/>
  <c r="I366" i="31"/>
  <c r="H366" i="31"/>
  <c r="G366" i="31"/>
  <c r="F366" i="31"/>
  <c r="E366" i="31"/>
  <c r="D366" i="31"/>
  <c r="C366" i="31"/>
  <c r="B366" i="31"/>
  <c r="AB364" i="31"/>
  <c r="AA364" i="31"/>
  <c r="Z364" i="31"/>
  <c r="Y364" i="31"/>
  <c r="X364" i="31"/>
  <c r="W364" i="31"/>
  <c r="V364" i="31"/>
  <c r="U364" i="31"/>
  <c r="T364" i="31"/>
  <c r="S364" i="31"/>
  <c r="R364" i="31"/>
  <c r="Q364" i="31"/>
  <c r="P364" i="31"/>
  <c r="O364" i="31"/>
  <c r="N364" i="31"/>
  <c r="M364" i="31"/>
  <c r="L364" i="31"/>
  <c r="K364" i="31"/>
  <c r="J364" i="31"/>
  <c r="I364" i="31"/>
  <c r="H364" i="31"/>
  <c r="G364" i="31"/>
  <c r="F364" i="31"/>
  <c r="E364" i="31"/>
  <c r="D364" i="31"/>
  <c r="C364" i="31"/>
  <c r="B364" i="31"/>
  <c r="AC363" i="31"/>
  <c r="AC362" i="31"/>
  <c r="AC361" i="31"/>
  <c r="AC360" i="31"/>
  <c r="AC359" i="31"/>
  <c r="AC358" i="31"/>
  <c r="AC357" i="31"/>
  <c r="AC356" i="31"/>
  <c r="AC355" i="31"/>
  <c r="AC354" i="31"/>
  <c r="AC353" i="31"/>
  <c r="AC352" i="31"/>
  <c r="AC351" i="31"/>
  <c r="AC350" i="31"/>
  <c r="AC349" i="31"/>
  <c r="AC348" i="31"/>
  <c r="AC347" i="31"/>
  <c r="AC346" i="31"/>
  <c r="AC345" i="31"/>
  <c r="AC344" i="31"/>
  <c r="AC343" i="31"/>
  <c r="AC342" i="31"/>
  <c r="AC341" i="31"/>
  <c r="AC340" i="31"/>
  <c r="AC339" i="31"/>
  <c r="AC338" i="31"/>
  <c r="AC337" i="31"/>
  <c r="AB334" i="31"/>
  <c r="AA334" i="31"/>
  <c r="Z334" i="31"/>
  <c r="Y334" i="31"/>
  <c r="X334" i="31"/>
  <c r="W334" i="31"/>
  <c r="V334" i="31"/>
  <c r="U334" i="31"/>
  <c r="T334" i="31"/>
  <c r="S334" i="31"/>
  <c r="R334" i="31"/>
  <c r="Q334" i="31"/>
  <c r="P334" i="31"/>
  <c r="O334" i="31"/>
  <c r="N334" i="31"/>
  <c r="M334" i="31"/>
  <c r="L334" i="31"/>
  <c r="K334" i="31"/>
  <c r="J334" i="31"/>
  <c r="I334" i="31"/>
  <c r="H334" i="31"/>
  <c r="G334" i="31"/>
  <c r="F334" i="31"/>
  <c r="E334" i="31"/>
  <c r="D334" i="31"/>
  <c r="C334" i="31"/>
  <c r="B334" i="31"/>
  <c r="AB333" i="31"/>
  <c r="AA333" i="31"/>
  <c r="Z333" i="31"/>
  <c r="Y333" i="31"/>
  <c r="X333" i="31"/>
  <c r="W333" i="31"/>
  <c r="V333" i="31"/>
  <c r="U333" i="31"/>
  <c r="T333" i="31"/>
  <c r="S333" i="31"/>
  <c r="R333" i="31"/>
  <c r="Q333" i="31"/>
  <c r="P333" i="31"/>
  <c r="O333" i="31"/>
  <c r="N333" i="31"/>
  <c r="M333" i="31"/>
  <c r="L333" i="31"/>
  <c r="K333" i="31"/>
  <c r="J333" i="31"/>
  <c r="I333" i="31"/>
  <c r="H333" i="31"/>
  <c r="G333" i="31"/>
  <c r="F333" i="31"/>
  <c r="E333" i="31"/>
  <c r="D333" i="31"/>
  <c r="C333" i="31"/>
  <c r="B333" i="31"/>
  <c r="AB331" i="31"/>
  <c r="AA331" i="31"/>
  <c r="Z331" i="31"/>
  <c r="Y331" i="31"/>
  <c r="X331" i="31"/>
  <c r="W331" i="31"/>
  <c r="V331" i="31"/>
  <c r="U331" i="31"/>
  <c r="T331" i="31"/>
  <c r="S331" i="31"/>
  <c r="R331" i="31"/>
  <c r="Q331" i="31"/>
  <c r="P331" i="31"/>
  <c r="O331" i="31"/>
  <c r="N331" i="31"/>
  <c r="M331" i="31"/>
  <c r="L331" i="31"/>
  <c r="K331" i="31"/>
  <c r="J331" i="31"/>
  <c r="I331" i="31"/>
  <c r="H331" i="31"/>
  <c r="G331" i="31"/>
  <c r="F331" i="31"/>
  <c r="E331" i="31"/>
  <c r="D331" i="31"/>
  <c r="C331" i="31"/>
  <c r="B331" i="31"/>
  <c r="AC330" i="31"/>
  <c r="AC329" i="31"/>
  <c r="AC328" i="31"/>
  <c r="AC327" i="31"/>
  <c r="AC326" i="31"/>
  <c r="AC325" i="31"/>
  <c r="AC324" i="31"/>
  <c r="AC323" i="31"/>
  <c r="AC322" i="31"/>
  <c r="AC321" i="31"/>
  <c r="AC320" i="31"/>
  <c r="AC319" i="31"/>
  <c r="AC318" i="31"/>
  <c r="AC317" i="31"/>
  <c r="AC316" i="31"/>
  <c r="AC315" i="31"/>
  <c r="AC314" i="31"/>
  <c r="AC313" i="31"/>
  <c r="AC312" i="31"/>
  <c r="AC311" i="31"/>
  <c r="AC310" i="31"/>
  <c r="AC309" i="31"/>
  <c r="AC308" i="31"/>
  <c r="AC307" i="31"/>
  <c r="AC306" i="31"/>
  <c r="AC305" i="31"/>
  <c r="AC304" i="31"/>
  <c r="AB301" i="31"/>
  <c r="AA301" i="31"/>
  <c r="Z301" i="31"/>
  <c r="Y301" i="31"/>
  <c r="X301" i="31"/>
  <c r="W301" i="31"/>
  <c r="V301" i="31"/>
  <c r="U301" i="31"/>
  <c r="T301" i="31"/>
  <c r="S301" i="31"/>
  <c r="R301" i="31"/>
  <c r="Q301" i="31"/>
  <c r="P301" i="31"/>
  <c r="O301" i="31"/>
  <c r="N301" i="31"/>
  <c r="M301" i="31"/>
  <c r="L301" i="31"/>
  <c r="K301" i="31"/>
  <c r="J301" i="31"/>
  <c r="I301" i="31"/>
  <c r="H301" i="31"/>
  <c r="G301" i="31"/>
  <c r="F301" i="31"/>
  <c r="E301" i="31"/>
  <c r="D301" i="31"/>
  <c r="C301" i="31"/>
  <c r="B301" i="31"/>
  <c r="AB300" i="31"/>
  <c r="AA300" i="31"/>
  <c r="Z300" i="31"/>
  <c r="Y300" i="31"/>
  <c r="X300" i="31"/>
  <c r="W300" i="31"/>
  <c r="V300" i="31"/>
  <c r="U300" i="31"/>
  <c r="T300" i="31"/>
  <c r="S300" i="31"/>
  <c r="R300" i="31"/>
  <c r="Q300" i="31"/>
  <c r="P300" i="31"/>
  <c r="O300" i="31"/>
  <c r="N300" i="31"/>
  <c r="M300" i="31"/>
  <c r="L300" i="31"/>
  <c r="K300" i="31"/>
  <c r="J300" i="31"/>
  <c r="I300" i="31"/>
  <c r="H300" i="31"/>
  <c r="G300" i="31"/>
  <c r="F300" i="31"/>
  <c r="E300" i="31"/>
  <c r="D300" i="31"/>
  <c r="C300" i="31"/>
  <c r="B300" i="31"/>
  <c r="AB298" i="31"/>
  <c r="AA298" i="31"/>
  <c r="Z298" i="31"/>
  <c r="Y298" i="31"/>
  <c r="X298" i="31"/>
  <c r="W298" i="31"/>
  <c r="V298" i="31"/>
  <c r="U298" i="31"/>
  <c r="T298" i="31"/>
  <c r="S298" i="31"/>
  <c r="R298" i="31"/>
  <c r="Q298" i="31"/>
  <c r="P298" i="31"/>
  <c r="O298" i="31"/>
  <c r="N298" i="31"/>
  <c r="M298" i="31"/>
  <c r="L298" i="31"/>
  <c r="K298" i="31"/>
  <c r="J298" i="31"/>
  <c r="I298" i="31"/>
  <c r="H298" i="31"/>
  <c r="G298" i="31"/>
  <c r="F298" i="31"/>
  <c r="E298" i="31"/>
  <c r="D298" i="31"/>
  <c r="C298" i="31"/>
  <c r="B298" i="31"/>
  <c r="AC297" i="31"/>
  <c r="AC296" i="31"/>
  <c r="AC295" i="31"/>
  <c r="AC294" i="31"/>
  <c r="AC293" i="31"/>
  <c r="AC292" i="31"/>
  <c r="AC291" i="31"/>
  <c r="AC290" i="31"/>
  <c r="AC289" i="31"/>
  <c r="AC288" i="31"/>
  <c r="AC287" i="31"/>
  <c r="AC286" i="31"/>
  <c r="AC285" i="31"/>
  <c r="AC284" i="31"/>
  <c r="AC283" i="31"/>
  <c r="AC282" i="31"/>
  <c r="AC281" i="31"/>
  <c r="AC280" i="31"/>
  <c r="AC279" i="31"/>
  <c r="AC278" i="31"/>
  <c r="AC277" i="31"/>
  <c r="AC276" i="31"/>
  <c r="AC275" i="31"/>
  <c r="AC274" i="31"/>
  <c r="AC273" i="31"/>
  <c r="AC272" i="31"/>
  <c r="AC271" i="31"/>
  <c r="AB268" i="31"/>
  <c r="AA268" i="31"/>
  <c r="Z268" i="31"/>
  <c r="Y268" i="31"/>
  <c r="X268" i="31"/>
  <c r="W268" i="31"/>
  <c r="V268" i="31"/>
  <c r="U268" i="31"/>
  <c r="T268" i="31"/>
  <c r="S268" i="31"/>
  <c r="R268" i="31"/>
  <c r="Q268" i="31"/>
  <c r="P268" i="31"/>
  <c r="O268" i="31"/>
  <c r="N268" i="31"/>
  <c r="M268" i="31"/>
  <c r="L268" i="31"/>
  <c r="K268" i="31"/>
  <c r="J268" i="31"/>
  <c r="I268" i="31"/>
  <c r="H268" i="31"/>
  <c r="G268" i="31"/>
  <c r="F268" i="31"/>
  <c r="E268" i="31"/>
  <c r="D268" i="31"/>
  <c r="C268" i="31"/>
  <c r="B268" i="31"/>
  <c r="AB267" i="31"/>
  <c r="AA267" i="31"/>
  <c r="Z267" i="31"/>
  <c r="Y267" i="31"/>
  <c r="X267" i="31"/>
  <c r="W267" i="31"/>
  <c r="V267" i="31"/>
  <c r="U267" i="31"/>
  <c r="T267" i="31"/>
  <c r="S267" i="31"/>
  <c r="R267" i="31"/>
  <c r="Q267" i="31"/>
  <c r="P267" i="31"/>
  <c r="O267" i="31"/>
  <c r="N267" i="31"/>
  <c r="M267" i="31"/>
  <c r="L267" i="31"/>
  <c r="K267" i="31"/>
  <c r="J267" i="31"/>
  <c r="I267" i="31"/>
  <c r="H267" i="31"/>
  <c r="G267" i="31"/>
  <c r="F267" i="31"/>
  <c r="E267" i="31"/>
  <c r="D267" i="31"/>
  <c r="C267" i="31"/>
  <c r="B267" i="31"/>
  <c r="AB265" i="31"/>
  <c r="AA265" i="31"/>
  <c r="Z265" i="31"/>
  <c r="Y265" i="31"/>
  <c r="X265" i="31"/>
  <c r="W265" i="31"/>
  <c r="V265" i="31"/>
  <c r="U265" i="31"/>
  <c r="T265" i="31"/>
  <c r="S265" i="31"/>
  <c r="R265" i="31"/>
  <c r="Q265" i="31"/>
  <c r="P265" i="31"/>
  <c r="O265" i="31"/>
  <c r="N265" i="31"/>
  <c r="M265" i="31"/>
  <c r="L265" i="31"/>
  <c r="K265" i="31"/>
  <c r="J265" i="31"/>
  <c r="I265" i="31"/>
  <c r="H265" i="31"/>
  <c r="G265" i="31"/>
  <c r="F265" i="31"/>
  <c r="E265" i="31"/>
  <c r="D265" i="31"/>
  <c r="C265" i="31"/>
  <c r="B265" i="31"/>
  <c r="AC264" i="31"/>
  <c r="AC263" i="31"/>
  <c r="AC262" i="31"/>
  <c r="AC261" i="31"/>
  <c r="AC260" i="31"/>
  <c r="AC259" i="31"/>
  <c r="AC258" i="31"/>
  <c r="AC257" i="31"/>
  <c r="AC256" i="31"/>
  <c r="AC255" i="31"/>
  <c r="AC254" i="31"/>
  <c r="AC253" i="31"/>
  <c r="AC252" i="31"/>
  <c r="AC251" i="31"/>
  <c r="AC250" i="31"/>
  <c r="AC249" i="31"/>
  <c r="AC248" i="31"/>
  <c r="AC247" i="31"/>
  <c r="AC246" i="31"/>
  <c r="AC245" i="31"/>
  <c r="AC244" i="31"/>
  <c r="AC243" i="31"/>
  <c r="AC242" i="31"/>
  <c r="AC241" i="31"/>
  <c r="AC240" i="31"/>
  <c r="AC239" i="31"/>
  <c r="AC238" i="31"/>
  <c r="AB235" i="31"/>
  <c r="AA235" i="31"/>
  <c r="Z235" i="31"/>
  <c r="Y235" i="31"/>
  <c r="X235" i="31"/>
  <c r="W235" i="31"/>
  <c r="V235" i="31"/>
  <c r="U235" i="31"/>
  <c r="T235" i="31"/>
  <c r="S235" i="31"/>
  <c r="R235" i="31"/>
  <c r="Q235" i="31"/>
  <c r="P235" i="31"/>
  <c r="O235" i="31"/>
  <c r="N235" i="31"/>
  <c r="M235" i="31"/>
  <c r="L235" i="31"/>
  <c r="K235" i="31"/>
  <c r="J235" i="31"/>
  <c r="I235" i="31"/>
  <c r="H235" i="31"/>
  <c r="G235" i="31"/>
  <c r="F235" i="31"/>
  <c r="E235" i="31"/>
  <c r="D235" i="31"/>
  <c r="C235" i="31"/>
  <c r="B235" i="31"/>
  <c r="AB234" i="31"/>
  <c r="AA234" i="31"/>
  <c r="Z234" i="31"/>
  <c r="Y234" i="31"/>
  <c r="X234" i="31"/>
  <c r="W234" i="31"/>
  <c r="V234" i="31"/>
  <c r="U234" i="31"/>
  <c r="T234" i="31"/>
  <c r="S234" i="31"/>
  <c r="R234" i="31"/>
  <c r="Q234" i="31"/>
  <c r="P234" i="31"/>
  <c r="O234" i="31"/>
  <c r="N234" i="31"/>
  <c r="M234" i="31"/>
  <c r="L234" i="31"/>
  <c r="K234" i="31"/>
  <c r="J234" i="31"/>
  <c r="I234" i="31"/>
  <c r="H234" i="31"/>
  <c r="G234" i="31"/>
  <c r="F234" i="31"/>
  <c r="E234" i="31"/>
  <c r="D234" i="31"/>
  <c r="C234" i="31"/>
  <c r="B234" i="31"/>
  <c r="AB232" i="31"/>
  <c r="AA232" i="31"/>
  <c r="Z232" i="31"/>
  <c r="Y232" i="31"/>
  <c r="X232" i="31"/>
  <c r="W232" i="31"/>
  <c r="V232" i="31"/>
  <c r="U232" i="31"/>
  <c r="T232" i="31"/>
  <c r="S232" i="31"/>
  <c r="R232" i="31"/>
  <c r="Q232" i="31"/>
  <c r="P232" i="31"/>
  <c r="O232" i="31"/>
  <c r="N232" i="31"/>
  <c r="M232" i="31"/>
  <c r="L232" i="31"/>
  <c r="K232" i="31"/>
  <c r="J232" i="31"/>
  <c r="I232" i="31"/>
  <c r="H232" i="31"/>
  <c r="G232" i="31"/>
  <c r="F232" i="31"/>
  <c r="E232" i="31"/>
  <c r="D232" i="31"/>
  <c r="C232" i="31"/>
  <c r="B232" i="31"/>
  <c r="AC231" i="31"/>
  <c r="AC230" i="31"/>
  <c r="AC229" i="31"/>
  <c r="AC228" i="31"/>
  <c r="AC227" i="31"/>
  <c r="AC226" i="31"/>
  <c r="AC225" i="31"/>
  <c r="AC224" i="31"/>
  <c r="AC223" i="31"/>
  <c r="AC222" i="31"/>
  <c r="AC221" i="31"/>
  <c r="AC220" i="31"/>
  <c r="AC219" i="31"/>
  <c r="AC218" i="31"/>
  <c r="AC217" i="31"/>
  <c r="AC216" i="31"/>
  <c r="AC215" i="31"/>
  <c r="AC214" i="31"/>
  <c r="AC213" i="31"/>
  <c r="AC212" i="31"/>
  <c r="AC211" i="31"/>
  <c r="AC210" i="31"/>
  <c r="AC209" i="31"/>
  <c r="AC208" i="31"/>
  <c r="AC207" i="31"/>
  <c r="AC206" i="31"/>
  <c r="AC205" i="31"/>
  <c r="AB202" i="31"/>
  <c r="AA202" i="31"/>
  <c r="Z202" i="31"/>
  <c r="Y202" i="31"/>
  <c r="X202" i="31"/>
  <c r="W202" i="31"/>
  <c r="V202" i="31"/>
  <c r="U202" i="31"/>
  <c r="T202" i="31"/>
  <c r="S202" i="31"/>
  <c r="R202" i="31"/>
  <c r="Q202" i="31"/>
  <c r="P202" i="31"/>
  <c r="O202" i="31"/>
  <c r="N202" i="31"/>
  <c r="M202" i="31"/>
  <c r="L202" i="31"/>
  <c r="K202" i="31"/>
  <c r="J202" i="31"/>
  <c r="I202" i="31"/>
  <c r="H202" i="31"/>
  <c r="G202" i="31"/>
  <c r="F202" i="31"/>
  <c r="E202" i="31"/>
  <c r="D202" i="31"/>
  <c r="C202" i="31"/>
  <c r="B202" i="31"/>
  <c r="AB201" i="31"/>
  <c r="AA201" i="31"/>
  <c r="Z201" i="31"/>
  <c r="Y201" i="31"/>
  <c r="X201" i="31"/>
  <c r="W201" i="31"/>
  <c r="V201" i="31"/>
  <c r="U201" i="31"/>
  <c r="T201" i="31"/>
  <c r="S201" i="31"/>
  <c r="R201" i="31"/>
  <c r="Q201" i="31"/>
  <c r="P201" i="31"/>
  <c r="O201" i="31"/>
  <c r="N201" i="31"/>
  <c r="M201" i="31"/>
  <c r="L201" i="31"/>
  <c r="K201" i="31"/>
  <c r="J201" i="31"/>
  <c r="I201" i="31"/>
  <c r="H201" i="31"/>
  <c r="G201" i="31"/>
  <c r="F201" i="31"/>
  <c r="E201" i="31"/>
  <c r="D201" i="31"/>
  <c r="C201" i="31"/>
  <c r="B201" i="31"/>
  <c r="AB199" i="31"/>
  <c r="AA199" i="31"/>
  <c r="Z199" i="31"/>
  <c r="Y199" i="31"/>
  <c r="X199" i="31"/>
  <c r="W199" i="31"/>
  <c r="V199" i="31"/>
  <c r="U199" i="31"/>
  <c r="T199" i="31"/>
  <c r="S199" i="31"/>
  <c r="R199" i="31"/>
  <c r="Q199" i="31"/>
  <c r="P199" i="31"/>
  <c r="O199" i="31"/>
  <c r="N199" i="31"/>
  <c r="M199" i="31"/>
  <c r="L199" i="31"/>
  <c r="K199" i="31"/>
  <c r="J199" i="31"/>
  <c r="I199" i="31"/>
  <c r="H199" i="31"/>
  <c r="G199" i="31"/>
  <c r="F199" i="31"/>
  <c r="E199" i="31"/>
  <c r="D199" i="31"/>
  <c r="C199" i="31"/>
  <c r="B199" i="31"/>
  <c r="AC198" i="31"/>
  <c r="AC197" i="31"/>
  <c r="AC196" i="31"/>
  <c r="AC195" i="31"/>
  <c r="AC194" i="31"/>
  <c r="AC193" i="31"/>
  <c r="AC192" i="31"/>
  <c r="AC191" i="31"/>
  <c r="AC190" i="31"/>
  <c r="AC189" i="31"/>
  <c r="AC188" i="31"/>
  <c r="AC187" i="31"/>
  <c r="AC186" i="31"/>
  <c r="AC185" i="31"/>
  <c r="AC184" i="31"/>
  <c r="AC183" i="31"/>
  <c r="AC182" i="31"/>
  <c r="AC181" i="31"/>
  <c r="AC180" i="31"/>
  <c r="AC179" i="31"/>
  <c r="AC178" i="31"/>
  <c r="AC177" i="31"/>
  <c r="AC176" i="31"/>
  <c r="AC175" i="31"/>
  <c r="AC174" i="31"/>
  <c r="AC173" i="31"/>
  <c r="AC172" i="31"/>
  <c r="AB169" i="31"/>
  <c r="AA169" i="31"/>
  <c r="Z169" i="31"/>
  <c r="Y169" i="31"/>
  <c r="X169" i="31"/>
  <c r="W169" i="31"/>
  <c r="V169" i="31"/>
  <c r="U169" i="31"/>
  <c r="T169" i="31"/>
  <c r="S169" i="31"/>
  <c r="R169" i="31"/>
  <c r="Q169" i="31"/>
  <c r="P169" i="31"/>
  <c r="O169" i="31"/>
  <c r="N169" i="31"/>
  <c r="M169" i="31"/>
  <c r="L169" i="31"/>
  <c r="K169" i="31"/>
  <c r="J169" i="31"/>
  <c r="I169" i="31"/>
  <c r="H169" i="31"/>
  <c r="G169" i="31"/>
  <c r="F169" i="31"/>
  <c r="E169" i="31"/>
  <c r="D169" i="31"/>
  <c r="C169" i="31"/>
  <c r="B169" i="31"/>
  <c r="AB168" i="31"/>
  <c r="AA168" i="31"/>
  <c r="Z168" i="31"/>
  <c r="Y168" i="31"/>
  <c r="X168" i="31"/>
  <c r="W168" i="31"/>
  <c r="V168" i="31"/>
  <c r="U168" i="31"/>
  <c r="T168" i="31"/>
  <c r="S168" i="31"/>
  <c r="R168" i="31"/>
  <c r="Q168" i="31"/>
  <c r="P168" i="31"/>
  <c r="O168" i="31"/>
  <c r="N168" i="31"/>
  <c r="M168" i="31"/>
  <c r="L168" i="31"/>
  <c r="K168" i="31"/>
  <c r="J168" i="31"/>
  <c r="I168" i="31"/>
  <c r="H168" i="31"/>
  <c r="G168" i="31"/>
  <c r="F168" i="31"/>
  <c r="E168" i="31"/>
  <c r="D168" i="31"/>
  <c r="C168" i="31"/>
  <c r="B168" i="31"/>
  <c r="AB166" i="31"/>
  <c r="AA166" i="31"/>
  <c r="Z166" i="31"/>
  <c r="Y166" i="31"/>
  <c r="X166" i="31"/>
  <c r="W166" i="31"/>
  <c r="V166" i="31"/>
  <c r="U166" i="31"/>
  <c r="T166" i="31"/>
  <c r="S166" i="31"/>
  <c r="R166" i="31"/>
  <c r="Q166" i="31"/>
  <c r="P166" i="31"/>
  <c r="O166" i="31"/>
  <c r="N166" i="31"/>
  <c r="M166" i="31"/>
  <c r="L166" i="31"/>
  <c r="K166" i="31"/>
  <c r="J166" i="31"/>
  <c r="I166" i="31"/>
  <c r="H166" i="31"/>
  <c r="G166" i="31"/>
  <c r="F166" i="31"/>
  <c r="E166" i="31"/>
  <c r="D166" i="31"/>
  <c r="C166" i="31"/>
  <c r="B166" i="31"/>
  <c r="AC165" i="31"/>
  <c r="AC164" i="31"/>
  <c r="AC163" i="31"/>
  <c r="AC162" i="31"/>
  <c r="AC161" i="31"/>
  <c r="AC160" i="31"/>
  <c r="AC159" i="31"/>
  <c r="AC158" i="31"/>
  <c r="AC157" i="31"/>
  <c r="AC156" i="31"/>
  <c r="AC155" i="31"/>
  <c r="AC154" i="31"/>
  <c r="AC153" i="31"/>
  <c r="AC152" i="31"/>
  <c r="AC151" i="31"/>
  <c r="AC150" i="31"/>
  <c r="AC149" i="31"/>
  <c r="AC148" i="31"/>
  <c r="AC147" i="31"/>
  <c r="AC146" i="31"/>
  <c r="AC145" i="31"/>
  <c r="AC144" i="31"/>
  <c r="AC143" i="31"/>
  <c r="AC142" i="31"/>
  <c r="AC141" i="31"/>
  <c r="AC140" i="31"/>
  <c r="AC139" i="31"/>
  <c r="AB136" i="31"/>
  <c r="AA136" i="31"/>
  <c r="Z136" i="31"/>
  <c r="Y136" i="31"/>
  <c r="X136" i="31"/>
  <c r="W136" i="31"/>
  <c r="V136" i="31"/>
  <c r="U136" i="31"/>
  <c r="T136" i="31"/>
  <c r="S136" i="31"/>
  <c r="R136" i="31"/>
  <c r="Q136" i="31"/>
  <c r="P136" i="31"/>
  <c r="O136" i="31"/>
  <c r="N136" i="31"/>
  <c r="M136" i="31"/>
  <c r="L136" i="31"/>
  <c r="K136" i="31"/>
  <c r="J136" i="31"/>
  <c r="I136" i="31"/>
  <c r="H136" i="31"/>
  <c r="G136" i="31"/>
  <c r="F136" i="31"/>
  <c r="E136" i="31"/>
  <c r="D136" i="31"/>
  <c r="C136" i="31"/>
  <c r="B136" i="31"/>
  <c r="AB135" i="31"/>
  <c r="AA135" i="31"/>
  <c r="Z135" i="31"/>
  <c r="Y135" i="31"/>
  <c r="X135" i="31"/>
  <c r="W135" i="31"/>
  <c r="V135" i="31"/>
  <c r="U135" i="31"/>
  <c r="T135" i="31"/>
  <c r="S135" i="31"/>
  <c r="R135" i="31"/>
  <c r="Q135" i="31"/>
  <c r="P135" i="31"/>
  <c r="O135" i="31"/>
  <c r="N135" i="31"/>
  <c r="M135" i="31"/>
  <c r="L135" i="31"/>
  <c r="K135" i="31"/>
  <c r="J135" i="31"/>
  <c r="I135" i="31"/>
  <c r="H135" i="31"/>
  <c r="G135" i="31"/>
  <c r="F135" i="31"/>
  <c r="E135" i="31"/>
  <c r="D135" i="31"/>
  <c r="C135" i="31"/>
  <c r="B135" i="31"/>
  <c r="AB133" i="31"/>
  <c r="AA133" i="31"/>
  <c r="Z133" i="31"/>
  <c r="Y133" i="31"/>
  <c r="X133" i="31"/>
  <c r="W133" i="31"/>
  <c r="V133" i="31"/>
  <c r="U133" i="31"/>
  <c r="T133" i="31"/>
  <c r="S133" i="31"/>
  <c r="R133" i="31"/>
  <c r="Q133" i="31"/>
  <c r="P133" i="31"/>
  <c r="O133" i="31"/>
  <c r="N133" i="31"/>
  <c r="M133" i="31"/>
  <c r="L133" i="31"/>
  <c r="K133" i="31"/>
  <c r="J133" i="31"/>
  <c r="I133" i="31"/>
  <c r="H133" i="31"/>
  <c r="G133" i="31"/>
  <c r="F133" i="31"/>
  <c r="E133" i="31"/>
  <c r="D133" i="31"/>
  <c r="C133" i="31"/>
  <c r="B133" i="31"/>
  <c r="AC132" i="31"/>
  <c r="AC131" i="31"/>
  <c r="AC130" i="31"/>
  <c r="AC129" i="31"/>
  <c r="AC128" i="31"/>
  <c r="AC127" i="31"/>
  <c r="AC126" i="31"/>
  <c r="AC125" i="31"/>
  <c r="AC124" i="31"/>
  <c r="AC123" i="31"/>
  <c r="AC122" i="31"/>
  <c r="AC121" i="31"/>
  <c r="AC120" i="31"/>
  <c r="AC119" i="31"/>
  <c r="AC118" i="31"/>
  <c r="AC117" i="31"/>
  <c r="AC116" i="31"/>
  <c r="AC115" i="31"/>
  <c r="AC114" i="31"/>
  <c r="AC113" i="31"/>
  <c r="AC112" i="31"/>
  <c r="AC111" i="31"/>
  <c r="AC110" i="31"/>
  <c r="AC109" i="31"/>
  <c r="AC108" i="31"/>
  <c r="AC107" i="31"/>
  <c r="AC106" i="31"/>
  <c r="AB103" i="31"/>
  <c r="AA103" i="31"/>
  <c r="Z103" i="31"/>
  <c r="Y103" i="31"/>
  <c r="X103" i="31"/>
  <c r="W103" i="31"/>
  <c r="V103" i="31"/>
  <c r="U103" i="31"/>
  <c r="T103" i="31"/>
  <c r="S103" i="31"/>
  <c r="R103" i="31"/>
  <c r="Q103" i="31"/>
  <c r="P103" i="31"/>
  <c r="O103" i="31"/>
  <c r="N103" i="31"/>
  <c r="M103" i="31"/>
  <c r="L103" i="31"/>
  <c r="K103" i="31"/>
  <c r="J103" i="31"/>
  <c r="I103" i="31"/>
  <c r="H103" i="31"/>
  <c r="G103" i="31"/>
  <c r="F103" i="31"/>
  <c r="E103" i="31"/>
  <c r="D103" i="31"/>
  <c r="C103" i="31"/>
  <c r="B103" i="31"/>
  <c r="AB102" i="31"/>
  <c r="AA102" i="31"/>
  <c r="Z102" i="31"/>
  <c r="Y102" i="31"/>
  <c r="X102" i="31"/>
  <c r="W102" i="31"/>
  <c r="V102" i="31"/>
  <c r="U102" i="31"/>
  <c r="T102" i="31"/>
  <c r="S102" i="31"/>
  <c r="R102" i="31"/>
  <c r="Q102" i="31"/>
  <c r="P102" i="31"/>
  <c r="O102" i="31"/>
  <c r="N102" i="31"/>
  <c r="M102" i="31"/>
  <c r="L102" i="31"/>
  <c r="K102" i="31"/>
  <c r="J102" i="31"/>
  <c r="I102" i="31"/>
  <c r="H102" i="31"/>
  <c r="G102" i="31"/>
  <c r="F102" i="31"/>
  <c r="E102" i="31"/>
  <c r="D102" i="31"/>
  <c r="C102" i="31"/>
  <c r="B102" i="31"/>
  <c r="AB100" i="31"/>
  <c r="AA100" i="31"/>
  <c r="Z100" i="31"/>
  <c r="Y100" i="31"/>
  <c r="X100" i="31"/>
  <c r="W100" i="31"/>
  <c r="V100" i="31"/>
  <c r="U100" i="31"/>
  <c r="T100" i="31"/>
  <c r="S100" i="31"/>
  <c r="R100" i="31"/>
  <c r="Q100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B100" i="31"/>
  <c r="AC99" i="31"/>
  <c r="AC98" i="31"/>
  <c r="AC97" i="31"/>
  <c r="AC96" i="31"/>
  <c r="AC95" i="31"/>
  <c r="AC94" i="31"/>
  <c r="AC93" i="31"/>
  <c r="AC92" i="31"/>
  <c r="AC91" i="31"/>
  <c r="AC90" i="31"/>
  <c r="AC89" i="31"/>
  <c r="AC88" i="31"/>
  <c r="AC87" i="31"/>
  <c r="AC86" i="31"/>
  <c r="AC85" i="31"/>
  <c r="AC84" i="31"/>
  <c r="AC83" i="31"/>
  <c r="AC82" i="31"/>
  <c r="AC81" i="31"/>
  <c r="AC80" i="31"/>
  <c r="AC79" i="31"/>
  <c r="AC78" i="31"/>
  <c r="AC77" i="31"/>
  <c r="AC76" i="31"/>
  <c r="AC75" i="31"/>
  <c r="AC74" i="31"/>
  <c r="AC73" i="31"/>
  <c r="AB70" i="31"/>
  <c r="AA70" i="31"/>
  <c r="Z70" i="31"/>
  <c r="Y70" i="31"/>
  <c r="X70" i="31"/>
  <c r="W70" i="31"/>
  <c r="V70" i="31"/>
  <c r="U70" i="31"/>
  <c r="T70" i="31"/>
  <c r="S70" i="31"/>
  <c r="R70" i="31"/>
  <c r="Q70" i="31"/>
  <c r="P70" i="31"/>
  <c r="O70" i="31"/>
  <c r="N70" i="31"/>
  <c r="M70" i="31"/>
  <c r="L70" i="31"/>
  <c r="K70" i="31"/>
  <c r="J70" i="31"/>
  <c r="I70" i="31"/>
  <c r="H70" i="31"/>
  <c r="G70" i="31"/>
  <c r="F70" i="31"/>
  <c r="E70" i="31"/>
  <c r="D70" i="31"/>
  <c r="C70" i="31"/>
  <c r="B70" i="31"/>
  <c r="AB69" i="31"/>
  <c r="AA69" i="31"/>
  <c r="Z69" i="31"/>
  <c r="Y69" i="31"/>
  <c r="X69" i="31"/>
  <c r="W69" i="31"/>
  <c r="V69" i="31"/>
  <c r="U69" i="31"/>
  <c r="T69" i="31"/>
  <c r="S69" i="31"/>
  <c r="R69" i="31"/>
  <c r="Q69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D69" i="31"/>
  <c r="C69" i="31"/>
  <c r="B69" i="31"/>
  <c r="AB67" i="31"/>
  <c r="AA67" i="31"/>
  <c r="Z67" i="31"/>
  <c r="Y67" i="31"/>
  <c r="X67" i="31"/>
  <c r="W67" i="31"/>
  <c r="V67" i="31"/>
  <c r="U67" i="31"/>
  <c r="T67" i="31"/>
  <c r="S67" i="31"/>
  <c r="R67" i="31"/>
  <c r="Q67" i="31"/>
  <c r="P67" i="31"/>
  <c r="O67" i="31"/>
  <c r="N67" i="31"/>
  <c r="M67" i="31"/>
  <c r="L67" i="31"/>
  <c r="K67" i="31"/>
  <c r="J67" i="31"/>
  <c r="I67" i="31"/>
  <c r="H67" i="31"/>
  <c r="G67" i="31"/>
  <c r="F67" i="31"/>
  <c r="E67" i="31"/>
  <c r="D67" i="31"/>
  <c r="C67" i="31"/>
  <c r="B67" i="31"/>
  <c r="AC66" i="31"/>
  <c r="AC65" i="31"/>
  <c r="AC64" i="31"/>
  <c r="AC63" i="31"/>
  <c r="AC62" i="31"/>
  <c r="AC61" i="31"/>
  <c r="AC60" i="31"/>
  <c r="AC59" i="31"/>
  <c r="AC58" i="31"/>
  <c r="AC57" i="31"/>
  <c r="AC56" i="31"/>
  <c r="AC55" i="31"/>
  <c r="AC54" i="31"/>
  <c r="AC53" i="31"/>
  <c r="AC52" i="31"/>
  <c r="AC51" i="31"/>
  <c r="AC50" i="31"/>
  <c r="AC49" i="31"/>
  <c r="AC48" i="31"/>
  <c r="AC47" i="31"/>
  <c r="AC46" i="31"/>
  <c r="AC45" i="31"/>
  <c r="AC44" i="31"/>
  <c r="AC43" i="31"/>
  <c r="AC42" i="31"/>
  <c r="AC41" i="31"/>
  <c r="AC40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B37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B36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B34" i="31"/>
  <c r="AC33" i="31"/>
  <c r="AC32" i="31"/>
  <c r="AC31" i="31"/>
  <c r="AC30" i="31"/>
  <c r="AC29" i="31"/>
  <c r="AC28" i="31"/>
  <c r="AC27" i="31"/>
  <c r="AC26" i="31"/>
  <c r="AC25" i="31"/>
  <c r="AC24" i="31"/>
  <c r="AC23" i="31"/>
  <c r="AC22" i="31"/>
  <c r="AC21" i="31"/>
  <c r="AC20" i="31"/>
  <c r="AC19" i="31"/>
  <c r="AC18" i="31"/>
  <c r="AC17" i="31"/>
  <c r="AC16" i="31"/>
  <c r="AC15" i="31"/>
  <c r="AC14" i="31"/>
  <c r="AC13" i="31"/>
  <c r="AC12" i="31"/>
  <c r="AC11" i="31"/>
  <c r="AC10" i="31"/>
  <c r="AC9" i="31"/>
  <c r="AC8" i="31"/>
  <c r="AC7" i="31"/>
  <c r="O375" i="30"/>
  <c r="O69" i="30"/>
  <c r="O103" i="30"/>
  <c r="O171" i="30"/>
  <c r="O205" i="30"/>
  <c r="O239" i="30"/>
  <c r="O307" i="30"/>
  <c r="O341" i="30"/>
  <c r="AC279" i="30"/>
  <c r="AC280" i="30"/>
  <c r="AC281" i="30"/>
  <c r="AC282" i="30"/>
  <c r="AC283" i="30"/>
  <c r="AC284" i="30"/>
  <c r="AC285" i="30"/>
  <c r="AC286" i="30"/>
  <c r="AC287" i="30"/>
  <c r="AC288" i="30"/>
  <c r="AC289" i="30"/>
  <c r="AC290" i="30"/>
  <c r="AC291" i="30"/>
  <c r="AC292" i="30"/>
  <c r="AD292" i="30"/>
  <c r="AC293" i="30"/>
  <c r="AC294" i="30"/>
  <c r="AC295" i="30"/>
  <c r="AC296" i="30"/>
  <c r="AC297" i="30"/>
  <c r="AC298" i="30"/>
  <c r="AC299" i="30"/>
  <c r="AC300" i="30"/>
  <c r="AC301" i="30"/>
  <c r="AC302" i="30"/>
  <c r="AC303" i="30"/>
  <c r="AC304" i="30"/>
  <c r="AC305" i="30"/>
  <c r="B306" i="30"/>
  <c r="C306" i="30"/>
  <c r="D306" i="30"/>
  <c r="E306" i="30"/>
  <c r="F306" i="30"/>
  <c r="G306" i="30"/>
  <c r="H306" i="30"/>
  <c r="I306" i="30"/>
  <c r="J306" i="30"/>
  <c r="K306" i="30"/>
  <c r="L306" i="30"/>
  <c r="M306" i="30"/>
  <c r="N306" i="30"/>
  <c r="O306" i="30"/>
  <c r="P306" i="30"/>
  <c r="Q306" i="30"/>
  <c r="R306" i="30"/>
  <c r="S306" i="30"/>
  <c r="T306" i="30"/>
  <c r="U306" i="30"/>
  <c r="V306" i="30"/>
  <c r="W306" i="30"/>
  <c r="X306" i="30"/>
  <c r="Y306" i="30"/>
  <c r="Z306" i="30"/>
  <c r="AA306" i="30"/>
  <c r="AB306" i="30"/>
  <c r="B309" i="30"/>
  <c r="C309" i="30"/>
  <c r="D309" i="30"/>
  <c r="E309" i="30"/>
  <c r="F309" i="30"/>
  <c r="G309" i="30"/>
  <c r="H309" i="30"/>
  <c r="I309" i="30"/>
  <c r="J309" i="30"/>
  <c r="K309" i="30"/>
  <c r="L309" i="30"/>
  <c r="M309" i="30"/>
  <c r="N309" i="30"/>
  <c r="O309" i="30"/>
  <c r="P309" i="30"/>
  <c r="Q309" i="30"/>
  <c r="R309" i="30"/>
  <c r="S309" i="30"/>
  <c r="T309" i="30"/>
  <c r="U309" i="30"/>
  <c r="V309" i="30"/>
  <c r="W309" i="30"/>
  <c r="X309" i="30"/>
  <c r="Y309" i="30"/>
  <c r="Z309" i="30"/>
  <c r="AA309" i="30"/>
  <c r="AB309" i="30"/>
  <c r="B310" i="30"/>
  <c r="C310" i="30"/>
  <c r="D310" i="30"/>
  <c r="E310" i="30"/>
  <c r="F310" i="30"/>
  <c r="G310" i="30"/>
  <c r="H310" i="30"/>
  <c r="I310" i="30"/>
  <c r="J310" i="30"/>
  <c r="K310" i="30"/>
  <c r="L310" i="30"/>
  <c r="M310" i="30"/>
  <c r="N310" i="30"/>
  <c r="O310" i="30"/>
  <c r="P310" i="30"/>
  <c r="Q310" i="30"/>
  <c r="R310" i="30"/>
  <c r="S310" i="30"/>
  <c r="T310" i="30"/>
  <c r="U310" i="30"/>
  <c r="V310" i="30"/>
  <c r="W310" i="30"/>
  <c r="X310" i="30"/>
  <c r="Y310" i="30"/>
  <c r="Z310" i="30"/>
  <c r="AA310" i="30"/>
  <c r="AB310" i="30"/>
  <c r="AC313" i="30"/>
  <c r="AC314" i="30"/>
  <c r="AC315" i="30"/>
  <c r="AC316" i="30"/>
  <c r="AC317" i="30"/>
  <c r="AC318" i="30"/>
  <c r="AC319" i="30"/>
  <c r="AC320" i="30"/>
  <c r="AC321" i="30"/>
  <c r="AC322" i="30"/>
  <c r="AC323" i="30"/>
  <c r="AC324" i="30"/>
  <c r="AC325" i="30"/>
  <c r="AC326" i="30"/>
  <c r="AD326" i="30"/>
  <c r="AC327" i="30"/>
  <c r="AC328" i="30"/>
  <c r="AC329" i="30"/>
  <c r="AC330" i="30"/>
  <c r="AC331" i="30"/>
  <c r="AC332" i="30"/>
  <c r="AC333" i="30"/>
  <c r="AC334" i="30"/>
  <c r="AC335" i="30"/>
  <c r="AC336" i="30"/>
  <c r="AC337" i="30"/>
  <c r="AC338" i="30"/>
  <c r="AC339" i="30"/>
  <c r="B340" i="30"/>
  <c r="C340" i="30"/>
  <c r="D340" i="30"/>
  <c r="E340" i="30"/>
  <c r="F340" i="30"/>
  <c r="G340" i="30"/>
  <c r="H340" i="30"/>
  <c r="I340" i="30"/>
  <c r="J340" i="30"/>
  <c r="K340" i="30"/>
  <c r="L340" i="30"/>
  <c r="M340" i="30"/>
  <c r="N340" i="30"/>
  <c r="O340" i="30"/>
  <c r="P340" i="30"/>
  <c r="Q340" i="30"/>
  <c r="R340" i="30"/>
  <c r="S340" i="30"/>
  <c r="T340" i="30"/>
  <c r="U340" i="30"/>
  <c r="V340" i="30"/>
  <c r="W340" i="30"/>
  <c r="X340" i="30"/>
  <c r="Y340" i="30"/>
  <c r="Z340" i="30"/>
  <c r="AA340" i="30"/>
  <c r="AB340" i="30"/>
  <c r="B343" i="30"/>
  <c r="C343" i="30"/>
  <c r="D343" i="30"/>
  <c r="E343" i="30"/>
  <c r="F343" i="30"/>
  <c r="G343" i="30"/>
  <c r="H343" i="30"/>
  <c r="I343" i="30"/>
  <c r="J343" i="30"/>
  <c r="K343" i="30"/>
  <c r="L343" i="30"/>
  <c r="M343" i="30"/>
  <c r="N343" i="30"/>
  <c r="O343" i="30"/>
  <c r="P343" i="30"/>
  <c r="Q343" i="30"/>
  <c r="R343" i="30"/>
  <c r="S343" i="30"/>
  <c r="T343" i="30"/>
  <c r="U343" i="30"/>
  <c r="V343" i="30"/>
  <c r="W343" i="30"/>
  <c r="X343" i="30"/>
  <c r="Y343" i="30"/>
  <c r="Z343" i="30"/>
  <c r="AA343" i="30"/>
  <c r="AB343" i="30"/>
  <c r="B344" i="30"/>
  <c r="C344" i="30"/>
  <c r="D344" i="30"/>
  <c r="E344" i="30"/>
  <c r="F344" i="30"/>
  <c r="G344" i="30"/>
  <c r="H344" i="30"/>
  <c r="I344" i="30"/>
  <c r="J344" i="30"/>
  <c r="K344" i="30"/>
  <c r="L344" i="30"/>
  <c r="M344" i="30"/>
  <c r="N344" i="30"/>
  <c r="O344" i="30"/>
  <c r="P344" i="30"/>
  <c r="Q344" i="30"/>
  <c r="R344" i="30"/>
  <c r="S344" i="30"/>
  <c r="T344" i="30"/>
  <c r="U344" i="30"/>
  <c r="V344" i="30"/>
  <c r="W344" i="30"/>
  <c r="X344" i="30"/>
  <c r="Y344" i="30"/>
  <c r="Z344" i="30"/>
  <c r="AA344" i="30"/>
  <c r="AB344" i="30"/>
  <c r="AC347" i="30"/>
  <c r="AC348" i="30"/>
  <c r="AC349" i="30"/>
  <c r="AC350" i="30"/>
  <c r="AC351" i="30"/>
  <c r="AC352" i="30"/>
  <c r="AC353" i="30"/>
  <c r="AC354" i="30"/>
  <c r="AC355" i="30"/>
  <c r="AC356" i="30"/>
  <c r="AC357" i="30"/>
  <c r="AC358" i="30"/>
  <c r="AC359" i="30"/>
  <c r="AC360" i="30"/>
  <c r="AD360" i="30"/>
  <c r="AC361" i="30"/>
  <c r="AC362" i="30"/>
  <c r="AC363" i="30"/>
  <c r="AC364" i="30"/>
  <c r="AC365" i="30"/>
  <c r="AC366" i="30"/>
  <c r="AC367" i="30"/>
  <c r="AC368" i="30"/>
  <c r="AC369" i="30"/>
  <c r="AC370" i="30"/>
  <c r="AC371" i="30"/>
  <c r="AC372" i="30"/>
  <c r="AC373" i="30"/>
  <c r="B374" i="30"/>
  <c r="C374" i="30"/>
  <c r="D374" i="30"/>
  <c r="E374" i="30"/>
  <c r="F374" i="30"/>
  <c r="G374" i="30"/>
  <c r="H374" i="30"/>
  <c r="I374" i="30"/>
  <c r="J374" i="30"/>
  <c r="K374" i="30"/>
  <c r="L374" i="30"/>
  <c r="M374" i="30"/>
  <c r="N374" i="30"/>
  <c r="O374" i="30"/>
  <c r="P374" i="30"/>
  <c r="Q374" i="30"/>
  <c r="R374" i="30"/>
  <c r="S374" i="30"/>
  <c r="T374" i="30"/>
  <c r="U374" i="30"/>
  <c r="V374" i="30"/>
  <c r="W374" i="30"/>
  <c r="X374" i="30"/>
  <c r="Y374" i="30"/>
  <c r="Z374" i="30"/>
  <c r="AA374" i="30"/>
  <c r="AB374" i="30"/>
  <c r="B377" i="30"/>
  <c r="C377" i="30"/>
  <c r="D377" i="30"/>
  <c r="E377" i="30"/>
  <c r="F377" i="30"/>
  <c r="G377" i="30"/>
  <c r="H377" i="30"/>
  <c r="I377" i="30"/>
  <c r="J377" i="30"/>
  <c r="K377" i="30"/>
  <c r="L377" i="30"/>
  <c r="M377" i="30"/>
  <c r="N377" i="30"/>
  <c r="O377" i="30"/>
  <c r="P377" i="30"/>
  <c r="Q377" i="30"/>
  <c r="R377" i="30"/>
  <c r="S377" i="30"/>
  <c r="T377" i="30"/>
  <c r="U377" i="30"/>
  <c r="V377" i="30"/>
  <c r="W377" i="30"/>
  <c r="X377" i="30"/>
  <c r="Y377" i="30"/>
  <c r="Z377" i="30"/>
  <c r="AA377" i="30"/>
  <c r="AB377" i="30"/>
  <c r="B378" i="30"/>
  <c r="C378" i="30"/>
  <c r="D378" i="30"/>
  <c r="E378" i="30"/>
  <c r="F378" i="30"/>
  <c r="G378" i="30"/>
  <c r="H378" i="30"/>
  <c r="I378" i="30"/>
  <c r="J378" i="30"/>
  <c r="K378" i="30"/>
  <c r="L378" i="30"/>
  <c r="M378" i="30"/>
  <c r="N378" i="30"/>
  <c r="O378" i="30"/>
  <c r="P378" i="30"/>
  <c r="Q378" i="30"/>
  <c r="R378" i="30"/>
  <c r="S378" i="30"/>
  <c r="T378" i="30"/>
  <c r="U378" i="30"/>
  <c r="V378" i="30"/>
  <c r="W378" i="30"/>
  <c r="X378" i="30"/>
  <c r="Y378" i="30"/>
  <c r="Z378" i="30"/>
  <c r="AA378" i="30"/>
  <c r="AB378" i="30"/>
  <c r="AC381" i="30"/>
  <c r="AC382" i="30"/>
  <c r="AC383" i="30"/>
  <c r="AC384" i="30"/>
  <c r="AC385" i="30"/>
  <c r="AC386" i="30"/>
  <c r="AC387" i="30"/>
  <c r="AC388" i="30"/>
  <c r="AC389" i="30"/>
  <c r="AC390" i="30"/>
  <c r="AC391" i="30"/>
  <c r="AC392" i="30"/>
  <c r="AC393" i="30"/>
  <c r="AC394" i="30"/>
  <c r="AC395" i="30"/>
  <c r="AC396" i="30"/>
  <c r="AC397" i="30"/>
  <c r="AC398" i="30"/>
  <c r="AC399" i="30"/>
  <c r="AC400" i="30"/>
  <c r="AC401" i="30"/>
  <c r="AC402" i="30"/>
  <c r="AC403" i="30"/>
  <c r="AC404" i="30"/>
  <c r="AC405" i="30"/>
  <c r="AC406" i="30"/>
  <c r="AC407" i="30"/>
  <c r="B408" i="30"/>
  <c r="C408" i="30"/>
  <c r="D408" i="30"/>
  <c r="E408" i="30"/>
  <c r="F408" i="30"/>
  <c r="G408" i="30"/>
  <c r="H408" i="30"/>
  <c r="I408" i="30"/>
  <c r="J408" i="30"/>
  <c r="K408" i="30"/>
  <c r="L408" i="30"/>
  <c r="M408" i="30"/>
  <c r="N408" i="30"/>
  <c r="O408" i="30"/>
  <c r="P408" i="30"/>
  <c r="Q408" i="30"/>
  <c r="R408" i="30"/>
  <c r="S408" i="30"/>
  <c r="T408" i="30"/>
  <c r="U408" i="30"/>
  <c r="V408" i="30"/>
  <c r="W408" i="30"/>
  <c r="X408" i="30"/>
  <c r="Y408" i="30"/>
  <c r="Z408" i="30"/>
  <c r="AA408" i="30"/>
  <c r="AB408" i="30"/>
  <c r="B410" i="30"/>
  <c r="C410" i="30"/>
  <c r="D410" i="30"/>
  <c r="E410" i="30"/>
  <c r="F410" i="30"/>
  <c r="G410" i="30"/>
  <c r="H410" i="30"/>
  <c r="I410" i="30"/>
  <c r="J410" i="30"/>
  <c r="K410" i="30"/>
  <c r="L410" i="30"/>
  <c r="M410" i="30"/>
  <c r="N410" i="30"/>
  <c r="O410" i="30"/>
  <c r="P410" i="30"/>
  <c r="Q410" i="30"/>
  <c r="R410" i="30"/>
  <c r="S410" i="30"/>
  <c r="T410" i="30"/>
  <c r="U410" i="30"/>
  <c r="V410" i="30"/>
  <c r="W410" i="30"/>
  <c r="X410" i="30"/>
  <c r="Y410" i="30"/>
  <c r="Z410" i="30"/>
  <c r="AA410" i="30"/>
  <c r="AB410" i="30"/>
  <c r="B411" i="30"/>
  <c r="C411" i="30"/>
  <c r="D411" i="30"/>
  <c r="E411" i="30"/>
  <c r="F411" i="30"/>
  <c r="G411" i="30"/>
  <c r="H411" i="30"/>
  <c r="I411" i="30"/>
  <c r="J411" i="30"/>
  <c r="K411" i="30"/>
  <c r="L411" i="30"/>
  <c r="M411" i="30"/>
  <c r="N411" i="30"/>
  <c r="O411" i="30"/>
  <c r="P411" i="30"/>
  <c r="Q411" i="30"/>
  <c r="R411" i="30"/>
  <c r="S411" i="30"/>
  <c r="T411" i="30"/>
  <c r="U411" i="30"/>
  <c r="V411" i="30"/>
  <c r="W411" i="30"/>
  <c r="X411" i="30"/>
  <c r="Y411" i="30"/>
  <c r="Z411" i="30"/>
  <c r="AA411" i="30"/>
  <c r="AB411" i="30"/>
  <c r="AC415" i="30"/>
  <c r="AC416" i="30"/>
  <c r="AC417" i="30"/>
  <c r="AC418" i="30"/>
  <c r="AC419" i="30"/>
  <c r="AC420" i="30"/>
  <c r="AC421" i="30"/>
  <c r="AC422" i="30"/>
  <c r="AC423" i="30"/>
  <c r="AC424" i="30"/>
  <c r="AC425" i="30"/>
  <c r="AC426" i="30"/>
  <c r="AC427" i="30"/>
  <c r="AC428" i="30"/>
  <c r="AC429" i="30"/>
  <c r="AC430" i="30"/>
  <c r="AC431" i="30"/>
  <c r="AC432" i="30"/>
  <c r="AC433" i="30"/>
  <c r="AC434" i="30"/>
  <c r="AC435" i="30"/>
  <c r="AC436" i="30"/>
  <c r="AC437" i="30"/>
  <c r="AC438" i="30"/>
  <c r="AC439" i="30"/>
  <c r="AC440" i="30"/>
  <c r="AC441" i="30"/>
  <c r="B442" i="30"/>
  <c r="C442" i="30"/>
  <c r="D442" i="30"/>
  <c r="E442" i="30"/>
  <c r="F442" i="30"/>
  <c r="G442" i="30"/>
  <c r="H442" i="30"/>
  <c r="I442" i="30"/>
  <c r="J442" i="30"/>
  <c r="K442" i="30"/>
  <c r="L442" i="30"/>
  <c r="M442" i="30"/>
  <c r="N442" i="30"/>
  <c r="O442" i="30"/>
  <c r="P442" i="30"/>
  <c r="Q442" i="30"/>
  <c r="R442" i="30"/>
  <c r="S442" i="30"/>
  <c r="T442" i="30"/>
  <c r="U442" i="30"/>
  <c r="V442" i="30"/>
  <c r="W442" i="30"/>
  <c r="X442" i="30"/>
  <c r="Y442" i="30"/>
  <c r="Z442" i="30"/>
  <c r="AA442" i="30"/>
  <c r="AB442" i="30"/>
  <c r="B444" i="30"/>
  <c r="C444" i="30"/>
  <c r="D444" i="30"/>
  <c r="E444" i="30"/>
  <c r="F444" i="30"/>
  <c r="G444" i="30"/>
  <c r="H444" i="30"/>
  <c r="I444" i="30"/>
  <c r="J444" i="30"/>
  <c r="K444" i="30"/>
  <c r="L444" i="30"/>
  <c r="M444" i="30"/>
  <c r="N444" i="30"/>
  <c r="O444" i="30"/>
  <c r="P444" i="30"/>
  <c r="Q444" i="30"/>
  <c r="R444" i="30"/>
  <c r="S444" i="30"/>
  <c r="T444" i="30"/>
  <c r="U444" i="30"/>
  <c r="V444" i="30"/>
  <c r="W444" i="30"/>
  <c r="X444" i="30"/>
  <c r="Y444" i="30"/>
  <c r="Z444" i="30"/>
  <c r="AA444" i="30"/>
  <c r="AB444" i="30"/>
  <c r="B445" i="30"/>
  <c r="C445" i="30"/>
  <c r="D445" i="30"/>
  <c r="E445" i="30"/>
  <c r="F445" i="30"/>
  <c r="G445" i="30"/>
  <c r="H445" i="30"/>
  <c r="I445" i="30"/>
  <c r="J445" i="30"/>
  <c r="K445" i="30"/>
  <c r="L445" i="30"/>
  <c r="M445" i="30"/>
  <c r="N445" i="30"/>
  <c r="O445" i="30"/>
  <c r="P445" i="30"/>
  <c r="Q445" i="30"/>
  <c r="R445" i="30"/>
  <c r="S445" i="30"/>
  <c r="T445" i="30"/>
  <c r="U445" i="30"/>
  <c r="V445" i="30"/>
  <c r="W445" i="30"/>
  <c r="X445" i="30"/>
  <c r="Y445" i="30"/>
  <c r="Z445" i="30"/>
  <c r="AA445" i="30"/>
  <c r="AB445" i="30"/>
  <c r="AC449" i="30"/>
  <c r="AC450" i="30"/>
  <c r="AC451" i="30"/>
  <c r="AC452" i="30"/>
  <c r="AC453" i="30"/>
  <c r="AC454" i="30"/>
  <c r="AC455" i="30"/>
  <c r="AC456" i="30"/>
  <c r="AC457" i="30"/>
  <c r="AC458" i="30"/>
  <c r="AC459" i="30"/>
  <c r="AC460" i="30"/>
  <c r="AC461" i="30"/>
  <c r="AC462" i="30"/>
  <c r="AC463" i="30"/>
  <c r="AC464" i="30"/>
  <c r="AC465" i="30"/>
  <c r="AC466" i="30"/>
  <c r="AC467" i="30"/>
  <c r="AC468" i="30"/>
  <c r="AC469" i="30"/>
  <c r="AC470" i="30"/>
  <c r="AC471" i="30"/>
  <c r="AC472" i="30"/>
  <c r="AC473" i="30"/>
  <c r="AC474" i="30"/>
  <c r="AC475" i="30"/>
  <c r="B476" i="30"/>
  <c r="C476" i="30"/>
  <c r="D476" i="30"/>
  <c r="E476" i="30"/>
  <c r="F476" i="30"/>
  <c r="G476" i="30"/>
  <c r="H476" i="30"/>
  <c r="I476" i="30"/>
  <c r="J476" i="30"/>
  <c r="K476" i="30"/>
  <c r="L476" i="30"/>
  <c r="M476" i="30"/>
  <c r="N476" i="30"/>
  <c r="O476" i="30"/>
  <c r="P476" i="30"/>
  <c r="Q476" i="30"/>
  <c r="R476" i="30"/>
  <c r="S476" i="30"/>
  <c r="T476" i="30"/>
  <c r="U476" i="30"/>
  <c r="V476" i="30"/>
  <c r="W476" i="30"/>
  <c r="X476" i="30"/>
  <c r="Y476" i="30"/>
  <c r="Z476" i="30"/>
  <c r="AA476" i="30"/>
  <c r="AB476" i="30"/>
  <c r="B478" i="30"/>
  <c r="C478" i="30"/>
  <c r="D478" i="30"/>
  <c r="E478" i="30"/>
  <c r="F478" i="30"/>
  <c r="G478" i="30"/>
  <c r="H478" i="30"/>
  <c r="I478" i="30"/>
  <c r="J478" i="30"/>
  <c r="K478" i="30"/>
  <c r="L478" i="30"/>
  <c r="M478" i="30"/>
  <c r="N478" i="30"/>
  <c r="O478" i="30"/>
  <c r="P478" i="30"/>
  <c r="Q478" i="30"/>
  <c r="R478" i="30"/>
  <c r="S478" i="30"/>
  <c r="T478" i="30"/>
  <c r="U478" i="30"/>
  <c r="V478" i="30"/>
  <c r="W478" i="30"/>
  <c r="X478" i="30"/>
  <c r="Y478" i="30"/>
  <c r="Z478" i="30"/>
  <c r="AA478" i="30"/>
  <c r="AB478" i="30"/>
  <c r="B479" i="30"/>
  <c r="C479" i="30"/>
  <c r="D479" i="30"/>
  <c r="E479" i="30"/>
  <c r="F479" i="30"/>
  <c r="G479" i="30"/>
  <c r="H479" i="30"/>
  <c r="I479" i="30"/>
  <c r="J479" i="30"/>
  <c r="K479" i="30"/>
  <c r="L479" i="30"/>
  <c r="M479" i="30"/>
  <c r="N479" i="30"/>
  <c r="O479" i="30"/>
  <c r="P479" i="30"/>
  <c r="Q479" i="30"/>
  <c r="R479" i="30"/>
  <c r="S479" i="30"/>
  <c r="T479" i="30"/>
  <c r="U479" i="30"/>
  <c r="V479" i="30"/>
  <c r="W479" i="30"/>
  <c r="X479" i="30"/>
  <c r="Y479" i="30"/>
  <c r="Z479" i="30"/>
  <c r="AA479" i="30"/>
  <c r="AB479" i="30"/>
  <c r="AC483" i="30"/>
  <c r="AC484" i="30"/>
  <c r="AC485" i="30"/>
  <c r="AC486" i="30"/>
  <c r="AC487" i="30"/>
  <c r="AC488" i="30"/>
  <c r="AC489" i="30"/>
  <c r="AC490" i="30"/>
  <c r="AC491" i="30"/>
  <c r="AC492" i="30"/>
  <c r="AC493" i="30"/>
  <c r="AC494" i="30"/>
  <c r="AC495" i="30"/>
  <c r="AC496" i="30"/>
  <c r="AC497" i="30"/>
  <c r="AC498" i="30"/>
  <c r="AC499" i="30"/>
  <c r="AC500" i="30"/>
  <c r="AC501" i="30"/>
  <c r="AC502" i="30"/>
  <c r="AC503" i="30"/>
  <c r="AC504" i="30"/>
  <c r="AC505" i="30"/>
  <c r="AC506" i="30"/>
  <c r="AC507" i="30"/>
  <c r="AC508" i="30"/>
  <c r="AC509" i="30"/>
  <c r="B510" i="30"/>
  <c r="C510" i="30"/>
  <c r="D510" i="30"/>
  <c r="E510" i="30"/>
  <c r="F510" i="30"/>
  <c r="G510" i="30"/>
  <c r="H510" i="30"/>
  <c r="I510" i="30"/>
  <c r="J510" i="30"/>
  <c r="K510" i="30"/>
  <c r="L510" i="30"/>
  <c r="M510" i="30"/>
  <c r="N510" i="30"/>
  <c r="O510" i="30"/>
  <c r="P510" i="30"/>
  <c r="Q510" i="30"/>
  <c r="R510" i="30"/>
  <c r="S510" i="30"/>
  <c r="T510" i="30"/>
  <c r="U510" i="30"/>
  <c r="V510" i="30"/>
  <c r="W510" i="30"/>
  <c r="X510" i="30"/>
  <c r="Y510" i="30"/>
  <c r="Z510" i="30"/>
  <c r="AA510" i="30"/>
  <c r="AB510" i="30"/>
  <c r="B512" i="30"/>
  <c r="C512" i="30"/>
  <c r="D512" i="30"/>
  <c r="E512" i="30"/>
  <c r="F512" i="30"/>
  <c r="G512" i="30"/>
  <c r="H512" i="30"/>
  <c r="I512" i="30"/>
  <c r="J512" i="30"/>
  <c r="K512" i="30"/>
  <c r="L512" i="30"/>
  <c r="M512" i="30"/>
  <c r="N512" i="30"/>
  <c r="O512" i="30"/>
  <c r="P512" i="30"/>
  <c r="Q512" i="30"/>
  <c r="R512" i="30"/>
  <c r="S512" i="30"/>
  <c r="T512" i="30"/>
  <c r="U512" i="30"/>
  <c r="V512" i="30"/>
  <c r="W512" i="30"/>
  <c r="X512" i="30"/>
  <c r="Y512" i="30"/>
  <c r="Z512" i="30"/>
  <c r="AA512" i="30"/>
  <c r="AB512" i="30"/>
  <c r="B513" i="30"/>
  <c r="C513" i="30"/>
  <c r="D513" i="30"/>
  <c r="E513" i="30"/>
  <c r="F513" i="30"/>
  <c r="G513" i="30"/>
  <c r="H513" i="30"/>
  <c r="I513" i="30"/>
  <c r="J513" i="30"/>
  <c r="K513" i="30"/>
  <c r="L513" i="30"/>
  <c r="M513" i="30"/>
  <c r="N513" i="30"/>
  <c r="O513" i="30"/>
  <c r="P513" i="30"/>
  <c r="Q513" i="30"/>
  <c r="R513" i="30"/>
  <c r="S513" i="30"/>
  <c r="T513" i="30"/>
  <c r="U513" i="30"/>
  <c r="V513" i="30"/>
  <c r="W513" i="30"/>
  <c r="X513" i="30"/>
  <c r="Y513" i="30"/>
  <c r="Z513" i="30"/>
  <c r="AA513" i="30"/>
  <c r="AB513" i="30"/>
  <c r="AB238" i="30"/>
  <c r="AA238" i="30"/>
  <c r="Z238" i="30"/>
  <c r="Y238" i="30"/>
  <c r="X238" i="30"/>
  <c r="W238" i="30"/>
  <c r="V238" i="30"/>
  <c r="U238" i="30"/>
  <c r="T238" i="30"/>
  <c r="S238" i="30"/>
  <c r="R238" i="30"/>
  <c r="Q238" i="30"/>
  <c r="P238" i="30"/>
  <c r="O238" i="30"/>
  <c r="N238" i="30"/>
  <c r="M238" i="30"/>
  <c r="L238" i="30"/>
  <c r="K238" i="30"/>
  <c r="J238" i="30"/>
  <c r="I238" i="30"/>
  <c r="H238" i="30"/>
  <c r="G238" i="30"/>
  <c r="F238" i="30"/>
  <c r="E238" i="30"/>
  <c r="D238" i="30"/>
  <c r="C238" i="30"/>
  <c r="B238" i="30"/>
  <c r="AC237" i="30"/>
  <c r="AC236" i="30"/>
  <c r="AC235" i="30"/>
  <c r="AC234" i="30"/>
  <c r="AC233" i="30"/>
  <c r="AC232" i="30"/>
  <c r="AC231" i="30"/>
  <c r="AC230" i="30"/>
  <c r="AC229" i="30"/>
  <c r="AC228" i="30"/>
  <c r="AC227" i="30"/>
  <c r="AC226" i="30"/>
  <c r="AC225" i="30"/>
  <c r="AD224" i="30"/>
  <c r="AC224" i="30"/>
  <c r="AC223" i="30"/>
  <c r="AC222" i="30"/>
  <c r="AC221" i="30"/>
  <c r="AC220" i="30"/>
  <c r="AC219" i="30"/>
  <c r="AC218" i="30"/>
  <c r="AC217" i="30"/>
  <c r="AC216" i="30"/>
  <c r="AC215" i="30"/>
  <c r="AC214" i="30"/>
  <c r="AC213" i="30"/>
  <c r="AC212" i="30"/>
  <c r="AC211" i="30"/>
  <c r="AB204" i="30"/>
  <c r="AA204" i="30"/>
  <c r="Z204" i="30"/>
  <c r="Y204" i="30"/>
  <c r="X204" i="30"/>
  <c r="W204" i="30"/>
  <c r="V204" i="30"/>
  <c r="U204" i="30"/>
  <c r="T204" i="30"/>
  <c r="S204" i="30"/>
  <c r="R204" i="30"/>
  <c r="Q204" i="30"/>
  <c r="P204" i="30"/>
  <c r="O204" i="30"/>
  <c r="N204" i="30"/>
  <c r="M204" i="30"/>
  <c r="L204" i="30"/>
  <c r="K204" i="30"/>
  <c r="J204" i="30"/>
  <c r="I204" i="30"/>
  <c r="H204" i="30"/>
  <c r="G204" i="30"/>
  <c r="F204" i="30"/>
  <c r="E204" i="30"/>
  <c r="D204" i="30"/>
  <c r="C204" i="30"/>
  <c r="B204" i="30"/>
  <c r="AC203" i="30"/>
  <c r="AC202" i="30"/>
  <c r="AC201" i="30"/>
  <c r="AC200" i="30"/>
  <c r="AC199" i="30"/>
  <c r="AC198" i="30"/>
  <c r="AC197" i="30"/>
  <c r="AC196" i="30"/>
  <c r="AC195" i="30"/>
  <c r="AC194" i="30"/>
  <c r="AC193" i="30"/>
  <c r="AC192" i="30"/>
  <c r="AC191" i="30"/>
  <c r="AD190" i="30"/>
  <c r="AC190" i="30"/>
  <c r="AC189" i="30"/>
  <c r="AC188" i="30"/>
  <c r="AC187" i="30"/>
  <c r="AC186" i="30"/>
  <c r="AC185" i="30"/>
  <c r="AC184" i="30"/>
  <c r="AC183" i="30"/>
  <c r="AC182" i="30"/>
  <c r="AC181" i="30"/>
  <c r="AC180" i="30"/>
  <c r="AC179" i="30"/>
  <c r="AC178" i="30"/>
  <c r="AC177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P170" i="30"/>
  <c r="O170" i="30"/>
  <c r="N170" i="30"/>
  <c r="M170" i="30"/>
  <c r="L170" i="30"/>
  <c r="K170" i="30"/>
  <c r="J170" i="30"/>
  <c r="I170" i="30"/>
  <c r="H170" i="30"/>
  <c r="G170" i="30"/>
  <c r="F170" i="30"/>
  <c r="E170" i="30"/>
  <c r="D170" i="30"/>
  <c r="C170" i="30"/>
  <c r="B170" i="30"/>
  <c r="AC169" i="30"/>
  <c r="AC168" i="30"/>
  <c r="AC167" i="30"/>
  <c r="AC166" i="30"/>
  <c r="AC165" i="30"/>
  <c r="AC164" i="30"/>
  <c r="AC163" i="30"/>
  <c r="AC162" i="30"/>
  <c r="AC161" i="30"/>
  <c r="AC160" i="30"/>
  <c r="AC159" i="30"/>
  <c r="AC158" i="30"/>
  <c r="AC157" i="30"/>
  <c r="AD156" i="30"/>
  <c r="AC156" i="30"/>
  <c r="AC155" i="30"/>
  <c r="AC154" i="30"/>
  <c r="AC153" i="30"/>
  <c r="AC152" i="30"/>
  <c r="AC151" i="30"/>
  <c r="AC150" i="30"/>
  <c r="AC149" i="30"/>
  <c r="AC148" i="30"/>
  <c r="AC147" i="30"/>
  <c r="AC146" i="30"/>
  <c r="AC145" i="30"/>
  <c r="AC144" i="30"/>
  <c r="AC143" i="30"/>
  <c r="AB102" i="30"/>
  <c r="AA102" i="30"/>
  <c r="Z102" i="30"/>
  <c r="Y102" i="30"/>
  <c r="X102" i="30"/>
  <c r="W102" i="30"/>
  <c r="V102" i="30"/>
  <c r="U102" i="30"/>
  <c r="T102" i="30"/>
  <c r="S102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F102" i="30"/>
  <c r="E102" i="30"/>
  <c r="D102" i="30"/>
  <c r="C102" i="30"/>
  <c r="B102" i="30"/>
  <c r="AC101" i="30"/>
  <c r="AC100" i="30"/>
  <c r="AC99" i="30"/>
  <c r="AC98" i="30"/>
  <c r="AC97" i="30"/>
  <c r="AC96" i="30"/>
  <c r="AC95" i="30"/>
  <c r="AC94" i="30"/>
  <c r="AC93" i="30"/>
  <c r="AC92" i="30"/>
  <c r="AC91" i="30"/>
  <c r="AC90" i="30"/>
  <c r="AC89" i="30"/>
  <c r="AD88" i="30"/>
  <c r="AC88" i="30"/>
  <c r="AC87" i="30"/>
  <c r="AC86" i="30"/>
  <c r="AC85" i="30"/>
  <c r="AC84" i="30"/>
  <c r="AC83" i="30"/>
  <c r="AC82" i="30"/>
  <c r="AC81" i="30"/>
  <c r="AC80" i="30"/>
  <c r="AC79" i="30"/>
  <c r="AC78" i="30"/>
  <c r="AC77" i="30"/>
  <c r="AC76" i="30"/>
  <c r="AC75" i="30"/>
  <c r="AD54" i="30"/>
  <c r="AC41" i="30"/>
  <c r="AC42" i="30"/>
  <c r="AC43" i="30"/>
  <c r="AC44" i="30"/>
  <c r="AC45" i="30"/>
  <c r="AC46" i="30"/>
  <c r="AC47" i="30"/>
  <c r="AC48" i="30"/>
  <c r="AC49" i="30"/>
  <c r="AC50" i="30"/>
  <c r="AC51" i="30"/>
  <c r="AC52" i="30"/>
  <c r="AC53" i="30"/>
  <c r="AC54" i="30"/>
  <c r="AC55" i="30"/>
  <c r="AC56" i="30"/>
  <c r="AC57" i="30"/>
  <c r="AC58" i="30"/>
  <c r="AC59" i="30"/>
  <c r="AC60" i="30"/>
  <c r="AC61" i="30"/>
  <c r="AC62" i="30"/>
  <c r="AC63" i="30"/>
  <c r="AC64" i="30"/>
  <c r="AC65" i="30"/>
  <c r="AC66" i="30"/>
  <c r="AC67" i="30"/>
  <c r="C68" i="30"/>
  <c r="D68" i="30"/>
  <c r="E68" i="30"/>
  <c r="F68" i="30"/>
  <c r="G68" i="30"/>
  <c r="H68" i="30"/>
  <c r="I68" i="30"/>
  <c r="J68" i="30"/>
  <c r="K68" i="30"/>
  <c r="L68" i="30"/>
  <c r="M68" i="30"/>
  <c r="N68" i="30"/>
  <c r="O68" i="30"/>
  <c r="P68" i="30"/>
  <c r="Q68" i="30"/>
  <c r="R68" i="30"/>
  <c r="S68" i="30"/>
  <c r="T68" i="30"/>
  <c r="U68" i="30"/>
  <c r="V68" i="30"/>
  <c r="W68" i="30"/>
  <c r="X68" i="30"/>
  <c r="Y68" i="30"/>
  <c r="Z68" i="30"/>
  <c r="AA68" i="30"/>
  <c r="AB68" i="30"/>
  <c r="O35" i="30"/>
  <c r="AD20" i="30"/>
  <c r="AB242" i="30"/>
  <c r="AA242" i="30"/>
  <c r="Z242" i="30"/>
  <c r="Y242" i="30"/>
  <c r="X242" i="30"/>
  <c r="W242" i="30"/>
  <c r="V242" i="30"/>
  <c r="U242" i="30"/>
  <c r="T242" i="30"/>
  <c r="S242" i="30"/>
  <c r="R242" i="30"/>
  <c r="Q242" i="30"/>
  <c r="P242" i="30"/>
  <c r="O242" i="30"/>
  <c r="N242" i="30"/>
  <c r="M242" i="30"/>
  <c r="L242" i="30"/>
  <c r="K242" i="30"/>
  <c r="J242" i="30"/>
  <c r="I242" i="30"/>
  <c r="H242" i="30"/>
  <c r="G242" i="30"/>
  <c r="F242" i="30"/>
  <c r="E242" i="30"/>
  <c r="D242" i="30"/>
  <c r="C242" i="30"/>
  <c r="B242" i="30"/>
  <c r="AB241" i="30"/>
  <c r="AA241" i="30"/>
  <c r="Z241" i="30"/>
  <c r="Y241" i="30"/>
  <c r="X241" i="30"/>
  <c r="W241" i="30"/>
  <c r="V241" i="30"/>
  <c r="U241" i="30"/>
  <c r="T241" i="30"/>
  <c r="S241" i="30"/>
  <c r="R241" i="30"/>
  <c r="Q241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C241" i="30"/>
  <c r="B241" i="30"/>
  <c r="AB208" i="30"/>
  <c r="AA208" i="30"/>
  <c r="Z208" i="30"/>
  <c r="Y208" i="30"/>
  <c r="X208" i="30"/>
  <c r="W208" i="30"/>
  <c r="V208" i="30"/>
  <c r="U208" i="30"/>
  <c r="T208" i="30"/>
  <c r="S208" i="30"/>
  <c r="R208" i="30"/>
  <c r="Q208" i="30"/>
  <c r="P208" i="30"/>
  <c r="O208" i="30"/>
  <c r="N208" i="30"/>
  <c r="M208" i="30"/>
  <c r="L208" i="30"/>
  <c r="K208" i="30"/>
  <c r="J208" i="30"/>
  <c r="I208" i="30"/>
  <c r="H208" i="30"/>
  <c r="G208" i="30"/>
  <c r="F208" i="30"/>
  <c r="E208" i="30"/>
  <c r="D208" i="30"/>
  <c r="C208" i="30"/>
  <c r="B208" i="30"/>
  <c r="AB207" i="30"/>
  <c r="AA207" i="30"/>
  <c r="Z207" i="30"/>
  <c r="Y207" i="30"/>
  <c r="X207" i="30"/>
  <c r="W207" i="30"/>
  <c r="V207" i="30"/>
  <c r="U207" i="30"/>
  <c r="T207" i="30"/>
  <c r="S207" i="30"/>
  <c r="R207" i="30"/>
  <c r="Q207" i="30"/>
  <c r="P207" i="30"/>
  <c r="O207" i="30"/>
  <c r="N207" i="30"/>
  <c r="M207" i="30"/>
  <c r="L207" i="30"/>
  <c r="K207" i="30"/>
  <c r="J207" i="30"/>
  <c r="I207" i="30"/>
  <c r="H207" i="30"/>
  <c r="G207" i="30"/>
  <c r="F207" i="30"/>
  <c r="E207" i="30"/>
  <c r="D207" i="30"/>
  <c r="C207" i="30"/>
  <c r="B207" i="30"/>
  <c r="AB174" i="30"/>
  <c r="AA174" i="30"/>
  <c r="Z174" i="30"/>
  <c r="Y174" i="30"/>
  <c r="X174" i="30"/>
  <c r="W174" i="30"/>
  <c r="V174" i="30"/>
  <c r="U174" i="30"/>
  <c r="T174" i="30"/>
  <c r="S174" i="30"/>
  <c r="R174" i="30"/>
  <c r="Q174" i="30"/>
  <c r="P174" i="30"/>
  <c r="O174" i="30"/>
  <c r="N174" i="30"/>
  <c r="M174" i="30"/>
  <c r="L174" i="30"/>
  <c r="K174" i="30"/>
  <c r="J174" i="30"/>
  <c r="I174" i="30"/>
  <c r="H174" i="30"/>
  <c r="G174" i="30"/>
  <c r="F174" i="30"/>
  <c r="E174" i="30"/>
  <c r="D174" i="30"/>
  <c r="C174" i="30"/>
  <c r="B174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P173" i="30"/>
  <c r="O173" i="30"/>
  <c r="N173" i="30"/>
  <c r="M173" i="30"/>
  <c r="L173" i="30"/>
  <c r="K173" i="30"/>
  <c r="J173" i="30"/>
  <c r="I173" i="30"/>
  <c r="H173" i="30"/>
  <c r="G173" i="30"/>
  <c r="F173" i="30"/>
  <c r="E173" i="30"/>
  <c r="D173" i="30"/>
  <c r="C173" i="30"/>
  <c r="B173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H106" i="30"/>
  <c r="G106" i="30"/>
  <c r="F106" i="30"/>
  <c r="E106" i="30"/>
  <c r="D106" i="30"/>
  <c r="C106" i="30"/>
  <c r="B106" i="30"/>
  <c r="AB105" i="30"/>
  <c r="AA105" i="30"/>
  <c r="Z105" i="30"/>
  <c r="Y105" i="30"/>
  <c r="X105" i="30"/>
  <c r="W105" i="30"/>
  <c r="V105" i="30"/>
  <c r="U105" i="30"/>
  <c r="T105" i="30"/>
  <c r="S105" i="30"/>
  <c r="R105" i="30"/>
  <c r="Q105" i="30"/>
  <c r="P105" i="30"/>
  <c r="O105" i="30"/>
  <c r="N105" i="30"/>
  <c r="M105" i="30"/>
  <c r="L105" i="30"/>
  <c r="K105" i="30"/>
  <c r="J105" i="30"/>
  <c r="I105" i="30"/>
  <c r="H105" i="30"/>
  <c r="G105" i="30"/>
  <c r="F105" i="30"/>
  <c r="E105" i="30"/>
  <c r="D105" i="30"/>
  <c r="C105" i="30"/>
  <c r="B105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F72" i="30"/>
  <c r="E72" i="30"/>
  <c r="D72" i="30"/>
  <c r="C72" i="30"/>
  <c r="B72" i="30"/>
  <c r="AB71" i="30"/>
  <c r="AA71" i="30"/>
  <c r="Z71" i="30"/>
  <c r="Y71" i="30"/>
  <c r="X71" i="30"/>
  <c r="W71" i="30"/>
  <c r="V71" i="30"/>
  <c r="U71" i="30"/>
  <c r="T71" i="30"/>
  <c r="S71" i="30"/>
  <c r="R71" i="30"/>
  <c r="Q71" i="30"/>
  <c r="P71" i="30"/>
  <c r="O71" i="30"/>
  <c r="N71" i="30"/>
  <c r="M71" i="30"/>
  <c r="L71" i="30"/>
  <c r="K71" i="30"/>
  <c r="J71" i="30"/>
  <c r="I71" i="30"/>
  <c r="H71" i="30"/>
  <c r="G71" i="30"/>
  <c r="F71" i="30"/>
  <c r="E71" i="30"/>
  <c r="D71" i="30"/>
  <c r="C71" i="30"/>
  <c r="B71" i="30"/>
  <c r="B68" i="30"/>
  <c r="C34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X34" i="30"/>
  <c r="Y34" i="30"/>
  <c r="Z34" i="30"/>
  <c r="AA34" i="30"/>
  <c r="AB34" i="30"/>
  <c r="B34" i="30"/>
  <c r="AC8" i="30"/>
  <c r="AC9" i="30"/>
  <c r="AC10" i="30"/>
  <c r="AC11" i="30"/>
  <c r="AC12" i="30"/>
  <c r="AC13" i="30"/>
  <c r="AC14" i="30"/>
  <c r="AC15" i="30"/>
  <c r="AC16" i="30"/>
  <c r="AC17" i="30"/>
  <c r="AC18" i="30"/>
  <c r="AC19" i="30"/>
  <c r="AC20" i="30"/>
  <c r="AC21" i="30"/>
  <c r="AC22" i="30"/>
  <c r="AC23" i="30"/>
  <c r="AC24" i="30"/>
  <c r="AC25" i="30"/>
  <c r="AC26" i="30"/>
  <c r="AC27" i="30"/>
  <c r="AC28" i="30"/>
  <c r="AC29" i="30"/>
  <c r="AC30" i="30"/>
  <c r="AC31" i="30"/>
  <c r="AC32" i="30"/>
  <c r="AC33" i="30"/>
  <c r="AC7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B38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B37" i="30"/>
  <c r="Z411" i="28"/>
  <c r="Y411" i="28"/>
  <c r="X411" i="28"/>
  <c r="W411" i="28"/>
  <c r="V411" i="28"/>
  <c r="U411" i="28"/>
  <c r="T411" i="28"/>
  <c r="S411" i="28"/>
  <c r="R411" i="28"/>
  <c r="Q411" i="28"/>
  <c r="P411" i="28"/>
  <c r="O411" i="28"/>
  <c r="N411" i="28"/>
  <c r="M411" i="28"/>
  <c r="L411" i="28"/>
  <c r="K411" i="28"/>
  <c r="J411" i="28"/>
  <c r="I411" i="28"/>
  <c r="H411" i="28"/>
  <c r="G411" i="28"/>
  <c r="F411" i="28"/>
  <c r="E411" i="28"/>
  <c r="AC411" i="28" s="1"/>
  <c r="D411" i="28"/>
  <c r="C411" i="28"/>
  <c r="B411" i="28"/>
  <c r="AB411" i="28" s="1"/>
  <c r="Z410" i="28"/>
  <c r="Y410" i="28"/>
  <c r="X410" i="28"/>
  <c r="W410" i="28"/>
  <c r="V410" i="28"/>
  <c r="U410" i="28"/>
  <c r="T410" i="28"/>
  <c r="S410" i="28"/>
  <c r="R410" i="28"/>
  <c r="Q410" i="28"/>
  <c r="P410" i="28"/>
  <c r="O410" i="28"/>
  <c r="N410" i="28"/>
  <c r="M410" i="28"/>
  <c r="L410" i="28"/>
  <c r="K410" i="28"/>
  <c r="J410" i="28"/>
  <c r="I410" i="28"/>
  <c r="H410" i="28"/>
  <c r="G410" i="28"/>
  <c r="F410" i="28"/>
  <c r="E410" i="28"/>
  <c r="D410" i="28"/>
  <c r="C410" i="28"/>
  <c r="B410" i="28"/>
  <c r="AC410" i="28" s="1"/>
  <c r="N408" i="28"/>
  <c r="Z407" i="28"/>
  <c r="Y407" i="28"/>
  <c r="X407" i="28"/>
  <c r="W407" i="28"/>
  <c r="V407" i="28"/>
  <c r="U407" i="28"/>
  <c r="T407" i="28"/>
  <c r="S407" i="28"/>
  <c r="R407" i="28"/>
  <c r="Q407" i="28"/>
  <c r="P407" i="28"/>
  <c r="O407" i="28"/>
  <c r="N407" i="28"/>
  <c r="M407" i="28"/>
  <c r="L407" i="28"/>
  <c r="K407" i="28"/>
  <c r="J407" i="28"/>
  <c r="I407" i="28"/>
  <c r="H407" i="28"/>
  <c r="G407" i="28"/>
  <c r="F407" i="28"/>
  <c r="E407" i="28"/>
  <c r="D407" i="28"/>
  <c r="C407" i="28"/>
  <c r="B407" i="28"/>
  <c r="Z406" i="28"/>
  <c r="Y406" i="28"/>
  <c r="X406" i="28"/>
  <c r="W406" i="28"/>
  <c r="V406" i="28"/>
  <c r="U406" i="28"/>
  <c r="T406" i="28"/>
  <c r="S406" i="28"/>
  <c r="R406" i="28"/>
  <c r="Q406" i="28"/>
  <c r="P406" i="28"/>
  <c r="O406" i="28"/>
  <c r="N406" i="28"/>
  <c r="M406" i="28"/>
  <c r="L406" i="28"/>
  <c r="K406" i="28"/>
  <c r="J406" i="28"/>
  <c r="I406" i="28"/>
  <c r="H406" i="28"/>
  <c r="G406" i="28"/>
  <c r="F406" i="28"/>
  <c r="E406" i="28"/>
  <c r="D406" i="28"/>
  <c r="C406" i="28"/>
  <c r="B406" i="28"/>
  <c r="AB405" i="28"/>
  <c r="AA405" i="28"/>
  <c r="AB404" i="28"/>
  <c r="AA404" i="28"/>
  <c r="AB403" i="28"/>
  <c r="AA403" i="28"/>
  <c r="AB402" i="28"/>
  <c r="AA402" i="28"/>
  <c r="AB401" i="28"/>
  <c r="AA401" i="28"/>
  <c r="AB400" i="28"/>
  <c r="AA400" i="28"/>
  <c r="AB399" i="28"/>
  <c r="AA399" i="28"/>
  <c r="AB398" i="28"/>
  <c r="AA398" i="28"/>
  <c r="AB397" i="28"/>
  <c r="AA397" i="28"/>
  <c r="AB396" i="28"/>
  <c r="AA396" i="28"/>
  <c r="AB395" i="28"/>
  <c r="AA395" i="28"/>
  <c r="AB394" i="28"/>
  <c r="AA394" i="28"/>
  <c r="AC393" i="28"/>
  <c r="AB393" i="28"/>
  <c r="AA393" i="28"/>
  <c r="AB392" i="28"/>
  <c r="AA392" i="28"/>
  <c r="AB391" i="28"/>
  <c r="AA391" i="28"/>
  <c r="AB390" i="28"/>
  <c r="AA390" i="28"/>
  <c r="AB389" i="28"/>
  <c r="AA389" i="28"/>
  <c r="AB388" i="28"/>
  <c r="AA388" i="28"/>
  <c r="AB387" i="28"/>
  <c r="AA387" i="28"/>
  <c r="AB386" i="28"/>
  <c r="AA386" i="28"/>
  <c r="AB385" i="28"/>
  <c r="AA385" i="28"/>
  <c r="AB384" i="28"/>
  <c r="AA384" i="28"/>
  <c r="AB383" i="28"/>
  <c r="AA383" i="28"/>
  <c r="AB382" i="28"/>
  <c r="AA382" i="28"/>
  <c r="AB381" i="28"/>
  <c r="AA381" i="28"/>
  <c r="Z377" i="28"/>
  <c r="Y377" i="28"/>
  <c r="X377" i="28"/>
  <c r="W377" i="28"/>
  <c r="V377" i="28"/>
  <c r="U377" i="28"/>
  <c r="T377" i="28"/>
  <c r="S377" i="28"/>
  <c r="R377" i="28"/>
  <c r="Q377" i="28"/>
  <c r="P377" i="28"/>
  <c r="O377" i="28"/>
  <c r="N377" i="28"/>
  <c r="M377" i="28"/>
  <c r="L377" i="28"/>
  <c r="K377" i="28"/>
  <c r="J377" i="28"/>
  <c r="I377" i="28"/>
  <c r="H377" i="28"/>
  <c r="G377" i="28"/>
  <c r="F377" i="28"/>
  <c r="E377" i="28"/>
  <c r="AC377" i="28" s="1"/>
  <c r="D377" i="28"/>
  <c r="C377" i="28"/>
  <c r="B377" i="28"/>
  <c r="AB377" i="28" s="1"/>
  <c r="Z376" i="28"/>
  <c r="Y376" i="28"/>
  <c r="X376" i="28"/>
  <c r="W376" i="28"/>
  <c r="V376" i="28"/>
  <c r="U376" i="28"/>
  <c r="T376" i="28"/>
  <c r="S376" i="28"/>
  <c r="R376" i="28"/>
  <c r="Q376" i="28"/>
  <c r="P376" i="28"/>
  <c r="O376" i="28"/>
  <c r="N376" i="28"/>
  <c r="M376" i="28"/>
  <c r="L376" i="28"/>
  <c r="K376" i="28"/>
  <c r="J376" i="28"/>
  <c r="I376" i="28"/>
  <c r="H376" i="28"/>
  <c r="G376" i="28"/>
  <c r="F376" i="28"/>
  <c r="E376" i="28"/>
  <c r="D376" i="28"/>
  <c r="C376" i="28"/>
  <c r="B376" i="28"/>
  <c r="AC376" i="28" s="1"/>
  <c r="N374" i="28"/>
  <c r="Z373" i="28"/>
  <c r="Y373" i="28"/>
  <c r="X373" i="28"/>
  <c r="W373" i="28"/>
  <c r="V373" i="28"/>
  <c r="U373" i="28"/>
  <c r="T373" i="28"/>
  <c r="S373" i="28"/>
  <c r="R373" i="28"/>
  <c r="Q373" i="28"/>
  <c r="P373" i="28"/>
  <c r="O373" i="28"/>
  <c r="N373" i="28"/>
  <c r="M373" i="28"/>
  <c r="L373" i="28"/>
  <c r="K373" i="28"/>
  <c r="J373" i="28"/>
  <c r="I373" i="28"/>
  <c r="H373" i="28"/>
  <c r="G373" i="28"/>
  <c r="F373" i="28"/>
  <c r="E373" i="28"/>
  <c r="D373" i="28"/>
  <c r="C373" i="28"/>
  <c r="B373" i="28"/>
  <c r="Z372" i="28"/>
  <c r="Y372" i="28"/>
  <c r="X372" i="28"/>
  <c r="W372" i="28"/>
  <c r="V372" i="28"/>
  <c r="U372" i="28"/>
  <c r="T372" i="28"/>
  <c r="S372" i="28"/>
  <c r="R372" i="28"/>
  <c r="Q372" i="28"/>
  <c r="P372" i="28"/>
  <c r="O372" i="28"/>
  <c r="N372" i="28"/>
  <c r="M372" i="28"/>
  <c r="L372" i="28"/>
  <c r="K372" i="28"/>
  <c r="J372" i="28"/>
  <c r="I372" i="28"/>
  <c r="H372" i="28"/>
  <c r="G372" i="28"/>
  <c r="F372" i="28"/>
  <c r="E372" i="28"/>
  <c r="D372" i="28"/>
  <c r="C372" i="28"/>
  <c r="B372" i="28"/>
  <c r="AB371" i="28"/>
  <c r="AA371" i="28"/>
  <c r="AB370" i="28"/>
  <c r="AA370" i="28"/>
  <c r="AB369" i="28"/>
  <c r="AA369" i="28"/>
  <c r="AB368" i="28"/>
  <c r="AA368" i="28"/>
  <c r="AB367" i="28"/>
  <c r="AA367" i="28"/>
  <c r="AB366" i="28"/>
  <c r="AA366" i="28"/>
  <c r="AB365" i="28"/>
  <c r="AA365" i="28"/>
  <c r="AB364" i="28"/>
  <c r="AA364" i="28"/>
  <c r="AB363" i="28"/>
  <c r="AA363" i="28"/>
  <c r="AB362" i="28"/>
  <c r="AA362" i="28"/>
  <c r="AB361" i="28"/>
  <c r="AA361" i="28"/>
  <c r="AB360" i="28"/>
  <c r="AA360" i="28"/>
  <c r="AC359" i="28"/>
  <c r="AB359" i="28"/>
  <c r="AA359" i="28"/>
  <c r="AB358" i="28"/>
  <c r="AA358" i="28"/>
  <c r="AB357" i="28"/>
  <c r="AA357" i="28"/>
  <c r="AB356" i="28"/>
  <c r="AA356" i="28"/>
  <c r="AB355" i="28"/>
  <c r="AA355" i="28"/>
  <c r="AB354" i="28"/>
  <c r="AA354" i="28"/>
  <c r="AB353" i="28"/>
  <c r="AA353" i="28"/>
  <c r="AB352" i="28"/>
  <c r="AA352" i="28"/>
  <c r="AB351" i="28"/>
  <c r="AA351" i="28"/>
  <c r="AB350" i="28"/>
  <c r="AA350" i="28"/>
  <c r="AB349" i="28"/>
  <c r="AA349" i="28"/>
  <c r="AB348" i="28"/>
  <c r="AA348" i="28"/>
  <c r="AB347" i="28"/>
  <c r="AA347" i="28"/>
  <c r="Z343" i="28"/>
  <c r="Y343" i="28"/>
  <c r="X343" i="28"/>
  <c r="W343" i="28"/>
  <c r="V343" i="28"/>
  <c r="U343" i="28"/>
  <c r="T343" i="28"/>
  <c r="S343" i="28"/>
  <c r="R343" i="28"/>
  <c r="Q343" i="28"/>
  <c r="P343" i="28"/>
  <c r="O343" i="28"/>
  <c r="N343" i="28"/>
  <c r="M343" i="28"/>
  <c r="L343" i="28"/>
  <c r="K343" i="28"/>
  <c r="J343" i="28"/>
  <c r="I343" i="28"/>
  <c r="H343" i="28"/>
  <c r="G343" i="28"/>
  <c r="F343" i="28"/>
  <c r="E343" i="28"/>
  <c r="D343" i="28"/>
  <c r="AC343" i="28" s="1"/>
  <c r="C343" i="28"/>
  <c r="B343" i="28"/>
  <c r="AA343" i="28" s="1"/>
  <c r="Z342" i="28"/>
  <c r="Y342" i="28"/>
  <c r="X342" i="28"/>
  <c r="W342" i="28"/>
  <c r="V342" i="28"/>
  <c r="U342" i="28"/>
  <c r="T342" i="28"/>
  <c r="S342" i="28"/>
  <c r="R342" i="28"/>
  <c r="Q342" i="28"/>
  <c r="P342" i="28"/>
  <c r="O342" i="28"/>
  <c r="N342" i="28"/>
  <c r="M342" i="28"/>
  <c r="L342" i="28"/>
  <c r="K342" i="28"/>
  <c r="J342" i="28"/>
  <c r="I342" i="28"/>
  <c r="H342" i="28"/>
  <c r="G342" i="28"/>
  <c r="F342" i="28"/>
  <c r="E342" i="28"/>
  <c r="D342" i="28"/>
  <c r="C342" i="28"/>
  <c r="B342" i="28"/>
  <c r="AC342" i="28" s="1"/>
  <c r="N340" i="28"/>
  <c r="Z339" i="28"/>
  <c r="Y339" i="28"/>
  <c r="X339" i="28"/>
  <c r="W339" i="28"/>
  <c r="V339" i="28"/>
  <c r="U339" i="28"/>
  <c r="T339" i="28"/>
  <c r="S339" i="28"/>
  <c r="R339" i="28"/>
  <c r="Q339" i="28"/>
  <c r="P339" i="28"/>
  <c r="O339" i="28"/>
  <c r="N339" i="28"/>
  <c r="M339" i="28"/>
  <c r="L339" i="28"/>
  <c r="K339" i="28"/>
  <c r="J339" i="28"/>
  <c r="I339" i="28"/>
  <c r="H339" i="28"/>
  <c r="G339" i="28"/>
  <c r="F339" i="28"/>
  <c r="E339" i="28"/>
  <c r="D339" i="28"/>
  <c r="C339" i="28"/>
  <c r="B339" i="28"/>
  <c r="Z338" i="28"/>
  <c r="Y338" i="28"/>
  <c r="X338" i="28"/>
  <c r="W338" i="28"/>
  <c r="V338" i="28"/>
  <c r="U338" i="28"/>
  <c r="T338" i="28"/>
  <c r="S338" i="28"/>
  <c r="R338" i="28"/>
  <c r="Q338" i="28"/>
  <c r="P338" i="28"/>
  <c r="O338" i="28"/>
  <c r="N338" i="28"/>
  <c r="M338" i="28"/>
  <c r="L338" i="28"/>
  <c r="K338" i="28"/>
  <c r="J338" i="28"/>
  <c r="I338" i="28"/>
  <c r="H338" i="28"/>
  <c r="G338" i="28"/>
  <c r="F338" i="28"/>
  <c r="E338" i="28"/>
  <c r="D338" i="28"/>
  <c r="C338" i="28"/>
  <c r="B338" i="28"/>
  <c r="AB337" i="28"/>
  <c r="AA337" i="28"/>
  <c r="AB336" i="28"/>
  <c r="AA336" i="28"/>
  <c r="AB335" i="28"/>
  <c r="AA335" i="28"/>
  <c r="AB334" i="28"/>
  <c r="AA334" i="28"/>
  <c r="AB333" i="28"/>
  <c r="AA333" i="28"/>
  <c r="AB332" i="28"/>
  <c r="AA332" i="28"/>
  <c r="AB331" i="28"/>
  <c r="AA331" i="28"/>
  <c r="AB330" i="28"/>
  <c r="AA330" i="28"/>
  <c r="AB329" i="28"/>
  <c r="AA329" i="28"/>
  <c r="AB328" i="28"/>
  <c r="AA328" i="28"/>
  <c r="AB327" i="28"/>
  <c r="AA327" i="28"/>
  <c r="AB326" i="28"/>
  <c r="AA326" i="28"/>
  <c r="AC325" i="28"/>
  <c r="AB325" i="28"/>
  <c r="AA325" i="28"/>
  <c r="AB324" i="28"/>
  <c r="AA324" i="28"/>
  <c r="AB323" i="28"/>
  <c r="AA323" i="28"/>
  <c r="AB322" i="28"/>
  <c r="AA322" i="28"/>
  <c r="AB321" i="28"/>
  <c r="AA321" i="28"/>
  <c r="AB320" i="28"/>
  <c r="AA320" i="28"/>
  <c r="AB319" i="28"/>
  <c r="AA319" i="28"/>
  <c r="AB318" i="28"/>
  <c r="AA318" i="28"/>
  <c r="AB317" i="28"/>
  <c r="AA317" i="28"/>
  <c r="AB316" i="28"/>
  <c r="AA316" i="28"/>
  <c r="AB315" i="28"/>
  <c r="AA315" i="28"/>
  <c r="AB314" i="28"/>
  <c r="AA314" i="28"/>
  <c r="AB313" i="28"/>
  <c r="AA313" i="28"/>
  <c r="AC309" i="28"/>
  <c r="AB309" i="28"/>
  <c r="Z309" i="28"/>
  <c r="Y309" i="28"/>
  <c r="X309" i="28"/>
  <c r="W309" i="28"/>
  <c r="V309" i="28"/>
  <c r="U309" i="28"/>
  <c r="T309" i="28"/>
  <c r="S309" i="28"/>
  <c r="R309" i="28"/>
  <c r="Q309" i="28"/>
  <c r="P309" i="28"/>
  <c r="O309" i="28"/>
  <c r="N309" i="28"/>
  <c r="M309" i="28"/>
  <c r="L309" i="28"/>
  <c r="K309" i="28"/>
  <c r="J309" i="28"/>
  <c r="I309" i="28"/>
  <c r="H309" i="28"/>
  <c r="G309" i="28"/>
  <c r="F309" i="28"/>
  <c r="E309" i="28"/>
  <c r="D309" i="28"/>
  <c r="C309" i="28"/>
  <c r="B309" i="28"/>
  <c r="AA309" i="28" s="1"/>
  <c r="Z308" i="28"/>
  <c r="Y308" i="28"/>
  <c r="X308" i="28"/>
  <c r="W308" i="28"/>
  <c r="V308" i="28"/>
  <c r="U308" i="28"/>
  <c r="T308" i="28"/>
  <c r="S308" i="28"/>
  <c r="R308" i="28"/>
  <c r="Q308" i="28"/>
  <c r="P308" i="28"/>
  <c r="O308" i="28"/>
  <c r="N308" i="28"/>
  <c r="M308" i="28"/>
  <c r="L308" i="28"/>
  <c r="K308" i="28"/>
  <c r="J308" i="28"/>
  <c r="I308" i="28"/>
  <c r="H308" i="28"/>
  <c r="G308" i="28"/>
  <c r="F308" i="28"/>
  <c r="E308" i="28"/>
  <c r="D308" i="28"/>
  <c r="C308" i="28"/>
  <c r="B308" i="28"/>
  <c r="AC308" i="28" s="1"/>
  <c r="N306" i="28"/>
  <c r="Z305" i="28"/>
  <c r="Y305" i="28"/>
  <c r="X305" i="28"/>
  <c r="W305" i="28"/>
  <c r="V305" i="28"/>
  <c r="U305" i="28"/>
  <c r="T305" i="28"/>
  <c r="S305" i="28"/>
  <c r="R305" i="28"/>
  <c r="Q305" i="28"/>
  <c r="P305" i="28"/>
  <c r="O305" i="28"/>
  <c r="N305" i="28"/>
  <c r="M305" i="28"/>
  <c r="L305" i="28"/>
  <c r="K305" i="28"/>
  <c r="J305" i="28"/>
  <c r="I305" i="28"/>
  <c r="H305" i="28"/>
  <c r="G305" i="28"/>
  <c r="F305" i="28"/>
  <c r="E305" i="28"/>
  <c r="D305" i="28"/>
  <c r="C305" i="28"/>
  <c r="B305" i="28"/>
  <c r="Z304" i="28"/>
  <c r="Y304" i="28"/>
  <c r="X304" i="28"/>
  <c r="W304" i="28"/>
  <c r="V304" i="28"/>
  <c r="U304" i="28"/>
  <c r="T304" i="28"/>
  <c r="S304" i="28"/>
  <c r="R304" i="28"/>
  <c r="Q304" i="28"/>
  <c r="P304" i="28"/>
  <c r="O304" i="28"/>
  <c r="N304" i="28"/>
  <c r="M304" i="28"/>
  <c r="L304" i="28"/>
  <c r="K304" i="28"/>
  <c r="J304" i="28"/>
  <c r="I304" i="28"/>
  <c r="H304" i="28"/>
  <c r="G304" i="28"/>
  <c r="F304" i="28"/>
  <c r="E304" i="28"/>
  <c r="D304" i="28"/>
  <c r="C304" i="28"/>
  <c r="B304" i="28"/>
  <c r="AB303" i="28"/>
  <c r="AA303" i="28"/>
  <c r="AB302" i="28"/>
  <c r="AA302" i="28"/>
  <c r="AB301" i="28"/>
  <c r="AA301" i="28"/>
  <c r="AB300" i="28"/>
  <c r="AA300" i="28"/>
  <c r="AB299" i="28"/>
  <c r="AA299" i="28"/>
  <c r="AB298" i="28"/>
  <c r="AA298" i="28"/>
  <c r="AB297" i="28"/>
  <c r="AA297" i="28"/>
  <c r="AB296" i="28"/>
  <c r="AA296" i="28"/>
  <c r="AB295" i="28"/>
  <c r="AA295" i="28"/>
  <c r="AB294" i="28"/>
  <c r="AA294" i="28"/>
  <c r="AB293" i="28"/>
  <c r="AA293" i="28"/>
  <c r="AB292" i="28"/>
  <c r="AA292" i="28"/>
  <c r="AC291" i="28"/>
  <c r="AB291" i="28"/>
  <c r="AA291" i="28"/>
  <c r="AB290" i="28"/>
  <c r="AA290" i="28"/>
  <c r="AB289" i="28"/>
  <c r="AA289" i="28"/>
  <c r="AB288" i="28"/>
  <c r="AA288" i="28"/>
  <c r="AB287" i="28"/>
  <c r="AA287" i="28"/>
  <c r="AB286" i="28"/>
  <c r="AA286" i="28"/>
  <c r="AB285" i="28"/>
  <c r="AA285" i="28"/>
  <c r="AB284" i="28"/>
  <c r="AA284" i="28"/>
  <c r="AB283" i="28"/>
  <c r="AA283" i="28"/>
  <c r="AB282" i="28"/>
  <c r="AA282" i="28"/>
  <c r="AB281" i="28"/>
  <c r="AA281" i="28"/>
  <c r="AB280" i="28"/>
  <c r="AA280" i="28"/>
  <c r="AB279" i="28"/>
  <c r="AA279" i="28"/>
  <c r="Z275" i="28"/>
  <c r="Y275" i="28"/>
  <c r="X275" i="28"/>
  <c r="W275" i="28"/>
  <c r="V275" i="28"/>
  <c r="U275" i="28"/>
  <c r="T275" i="28"/>
  <c r="S275" i="28"/>
  <c r="R275" i="28"/>
  <c r="Q275" i="28"/>
  <c r="P275" i="28"/>
  <c r="O275" i="28"/>
  <c r="N275" i="28"/>
  <c r="M275" i="28"/>
  <c r="L275" i="28"/>
  <c r="K275" i="28"/>
  <c r="J275" i="28"/>
  <c r="I275" i="28"/>
  <c r="H275" i="28"/>
  <c r="G275" i="28"/>
  <c r="F275" i="28"/>
  <c r="E275" i="28"/>
  <c r="D275" i="28"/>
  <c r="AC275" i="28" s="1"/>
  <c r="C275" i="28"/>
  <c r="B275" i="28"/>
  <c r="AA275" i="28" s="1"/>
  <c r="Z274" i="28"/>
  <c r="Y274" i="28"/>
  <c r="X274" i="28"/>
  <c r="W274" i="28"/>
  <c r="V274" i="28"/>
  <c r="U274" i="28"/>
  <c r="T274" i="28"/>
  <c r="S274" i="28"/>
  <c r="R274" i="28"/>
  <c r="Q274" i="28"/>
  <c r="P274" i="28"/>
  <c r="O274" i="28"/>
  <c r="N274" i="28"/>
  <c r="M274" i="28"/>
  <c r="L274" i="28"/>
  <c r="K274" i="28"/>
  <c r="J274" i="28"/>
  <c r="I274" i="28"/>
  <c r="H274" i="28"/>
  <c r="G274" i="28"/>
  <c r="F274" i="28"/>
  <c r="E274" i="28"/>
  <c r="D274" i="28"/>
  <c r="C274" i="28"/>
  <c r="B274" i="28"/>
  <c r="AC274" i="28" s="1"/>
  <c r="N272" i="28"/>
  <c r="Z271" i="28"/>
  <c r="Y271" i="28"/>
  <c r="X271" i="28"/>
  <c r="W271" i="28"/>
  <c r="V271" i="28"/>
  <c r="U271" i="28"/>
  <c r="T271" i="28"/>
  <c r="S271" i="28"/>
  <c r="R271" i="28"/>
  <c r="Q271" i="28"/>
  <c r="P271" i="28"/>
  <c r="O271" i="28"/>
  <c r="N271" i="28"/>
  <c r="M271" i="28"/>
  <c r="L271" i="28"/>
  <c r="K271" i="28"/>
  <c r="J271" i="28"/>
  <c r="I271" i="28"/>
  <c r="H271" i="28"/>
  <c r="G271" i="28"/>
  <c r="F271" i="28"/>
  <c r="E271" i="28"/>
  <c r="D271" i="28"/>
  <c r="C271" i="28"/>
  <c r="B271" i="28"/>
  <c r="Z270" i="28"/>
  <c r="Y270" i="28"/>
  <c r="X270" i="28"/>
  <c r="W270" i="28"/>
  <c r="V270" i="28"/>
  <c r="U270" i="28"/>
  <c r="T270" i="28"/>
  <c r="S270" i="28"/>
  <c r="R270" i="28"/>
  <c r="Q270" i="28"/>
  <c r="P270" i="28"/>
  <c r="O270" i="28"/>
  <c r="N270" i="28"/>
  <c r="M270" i="28"/>
  <c r="L270" i="28"/>
  <c r="K270" i="28"/>
  <c r="J270" i="28"/>
  <c r="I270" i="28"/>
  <c r="H270" i="28"/>
  <c r="G270" i="28"/>
  <c r="F270" i="28"/>
  <c r="E270" i="28"/>
  <c r="D270" i="28"/>
  <c r="C270" i="28"/>
  <c r="B270" i="28"/>
  <c r="AB269" i="28"/>
  <c r="AA269" i="28"/>
  <c r="AB268" i="28"/>
  <c r="AA268" i="28"/>
  <c r="AB267" i="28"/>
  <c r="AA267" i="28"/>
  <c r="AB266" i="28"/>
  <c r="AA266" i="28"/>
  <c r="AB265" i="28"/>
  <c r="AA265" i="28"/>
  <c r="AB264" i="28"/>
  <c r="AA264" i="28"/>
  <c r="AB263" i="28"/>
  <c r="AA263" i="28"/>
  <c r="AB262" i="28"/>
  <c r="AA262" i="28"/>
  <c r="AB261" i="28"/>
  <c r="AA261" i="28"/>
  <c r="AB260" i="28"/>
  <c r="AA260" i="28"/>
  <c r="AB259" i="28"/>
  <c r="AA259" i="28"/>
  <c r="AB258" i="28"/>
  <c r="AA258" i="28"/>
  <c r="AC257" i="28"/>
  <c r="AB257" i="28"/>
  <c r="AA257" i="28"/>
  <c r="AB256" i="28"/>
  <c r="AA256" i="28"/>
  <c r="AB255" i="28"/>
  <c r="AA255" i="28"/>
  <c r="AB254" i="28"/>
  <c r="AA254" i="28"/>
  <c r="AB253" i="28"/>
  <c r="AA253" i="28"/>
  <c r="AB252" i="28"/>
  <c r="AA252" i="28"/>
  <c r="AB251" i="28"/>
  <c r="AA251" i="28"/>
  <c r="AB250" i="28"/>
  <c r="AA250" i="28"/>
  <c r="AB249" i="28"/>
  <c r="AA249" i="28"/>
  <c r="AB248" i="28"/>
  <c r="AA248" i="28"/>
  <c r="AB247" i="28"/>
  <c r="AA247" i="28"/>
  <c r="AB246" i="28"/>
  <c r="AA246" i="28"/>
  <c r="AB245" i="28"/>
  <c r="AA245" i="28"/>
  <c r="AA241" i="28"/>
  <c r="Z241" i="28"/>
  <c r="Y241" i="28"/>
  <c r="X241" i="28"/>
  <c r="W241" i="28"/>
  <c r="V241" i="28"/>
  <c r="U241" i="28"/>
  <c r="T241" i="28"/>
  <c r="S241" i="28"/>
  <c r="R241" i="28"/>
  <c r="Q241" i="28"/>
  <c r="P241" i="28"/>
  <c r="O241" i="28"/>
  <c r="N241" i="28"/>
  <c r="M241" i="28"/>
  <c r="L241" i="28"/>
  <c r="K241" i="28"/>
  <c r="J241" i="28"/>
  <c r="I241" i="28"/>
  <c r="H241" i="28"/>
  <c r="G241" i="28"/>
  <c r="F241" i="28"/>
  <c r="AB241" i="28" s="1"/>
  <c r="E241" i="28"/>
  <c r="D241" i="28"/>
  <c r="C241" i="28"/>
  <c r="B241" i="28"/>
  <c r="AC241" i="28" s="1"/>
  <c r="Z240" i="28"/>
  <c r="Y240" i="28"/>
  <c r="X240" i="28"/>
  <c r="W240" i="28"/>
  <c r="V240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G240" i="28"/>
  <c r="F240" i="28"/>
  <c r="E240" i="28"/>
  <c r="D240" i="28"/>
  <c r="C240" i="28"/>
  <c r="B240" i="28"/>
  <c r="AC240" i="28" s="1"/>
  <c r="N238" i="28"/>
  <c r="Z237" i="28"/>
  <c r="Y237" i="28"/>
  <c r="X237" i="28"/>
  <c r="W237" i="28"/>
  <c r="V237" i="28"/>
  <c r="U237" i="28"/>
  <c r="T237" i="28"/>
  <c r="S237" i="28"/>
  <c r="R237" i="28"/>
  <c r="Q237" i="28"/>
  <c r="P237" i="28"/>
  <c r="O237" i="28"/>
  <c r="N237" i="28"/>
  <c r="M237" i="28"/>
  <c r="L237" i="28"/>
  <c r="K237" i="28"/>
  <c r="J237" i="28"/>
  <c r="I237" i="28"/>
  <c r="H237" i="28"/>
  <c r="G237" i="28"/>
  <c r="F237" i="28"/>
  <c r="E237" i="28"/>
  <c r="D237" i="28"/>
  <c r="C237" i="28"/>
  <c r="B237" i="28"/>
  <c r="Z236" i="28"/>
  <c r="Y236" i="28"/>
  <c r="X236" i="28"/>
  <c r="W236" i="28"/>
  <c r="V236" i="28"/>
  <c r="U236" i="28"/>
  <c r="T236" i="28"/>
  <c r="S236" i="28"/>
  <c r="R236" i="28"/>
  <c r="Q236" i="28"/>
  <c r="P236" i="28"/>
  <c r="O236" i="28"/>
  <c r="N236" i="28"/>
  <c r="M236" i="28"/>
  <c r="L236" i="28"/>
  <c r="K236" i="28"/>
  <c r="J236" i="28"/>
  <c r="I236" i="28"/>
  <c r="H236" i="28"/>
  <c r="G236" i="28"/>
  <c r="F236" i="28"/>
  <c r="E236" i="28"/>
  <c r="D236" i="28"/>
  <c r="C236" i="28"/>
  <c r="B236" i="28"/>
  <c r="AB235" i="28"/>
  <c r="AA235" i="28"/>
  <c r="AB234" i="28"/>
  <c r="AA234" i="28"/>
  <c r="AB233" i="28"/>
  <c r="AA233" i="28"/>
  <c r="AB232" i="28"/>
  <c r="AA232" i="28"/>
  <c r="AB231" i="28"/>
  <c r="AA231" i="28"/>
  <c r="AB230" i="28"/>
  <c r="AA230" i="28"/>
  <c r="AB229" i="28"/>
  <c r="AA229" i="28"/>
  <c r="AB228" i="28"/>
  <c r="AA228" i="28"/>
  <c r="AB227" i="28"/>
  <c r="AA227" i="28"/>
  <c r="AB226" i="28"/>
  <c r="AA226" i="28"/>
  <c r="AB225" i="28"/>
  <c r="AA225" i="28"/>
  <c r="AB224" i="28"/>
  <c r="AA224" i="28"/>
  <c r="AC223" i="28"/>
  <c r="AB223" i="28"/>
  <c r="AA223" i="28"/>
  <c r="AB222" i="28"/>
  <c r="AA222" i="28"/>
  <c r="AB221" i="28"/>
  <c r="AA221" i="28"/>
  <c r="AB220" i="28"/>
  <c r="AA220" i="28"/>
  <c r="AB219" i="28"/>
  <c r="AA219" i="28"/>
  <c r="AB218" i="28"/>
  <c r="AA218" i="28"/>
  <c r="AB217" i="28"/>
  <c r="AA217" i="28"/>
  <c r="AB216" i="28"/>
  <c r="AA216" i="28"/>
  <c r="AB215" i="28"/>
  <c r="AA215" i="28"/>
  <c r="AB214" i="28"/>
  <c r="AA214" i="28"/>
  <c r="AB213" i="28"/>
  <c r="AA213" i="28"/>
  <c r="AB212" i="28"/>
  <c r="AA212" i="28"/>
  <c r="AB211" i="28"/>
  <c r="AA211" i="28"/>
  <c r="AC207" i="28"/>
  <c r="AB207" i="28"/>
  <c r="AA207" i="28"/>
  <c r="Z207" i="28"/>
  <c r="Y207" i="28"/>
  <c r="X207" i="28"/>
  <c r="W207" i="28"/>
  <c r="V207" i="28"/>
  <c r="U207" i="28"/>
  <c r="T207" i="28"/>
  <c r="S207" i="28"/>
  <c r="R207" i="28"/>
  <c r="Q207" i="28"/>
  <c r="P207" i="28"/>
  <c r="O207" i="28"/>
  <c r="N207" i="28"/>
  <c r="M207" i="28"/>
  <c r="L207" i="28"/>
  <c r="K207" i="28"/>
  <c r="J207" i="28"/>
  <c r="I207" i="28"/>
  <c r="H207" i="28"/>
  <c r="G207" i="28"/>
  <c r="F207" i="28"/>
  <c r="E207" i="28"/>
  <c r="D207" i="28"/>
  <c r="C207" i="28"/>
  <c r="B207" i="28"/>
  <c r="Z206" i="28"/>
  <c r="Y206" i="28"/>
  <c r="X206" i="28"/>
  <c r="W206" i="28"/>
  <c r="V206" i="28"/>
  <c r="U206" i="28"/>
  <c r="T206" i="28"/>
  <c r="S206" i="28"/>
  <c r="R206" i="28"/>
  <c r="Q206" i="28"/>
  <c r="P206" i="28"/>
  <c r="O206" i="28"/>
  <c r="N206" i="28"/>
  <c r="M206" i="28"/>
  <c r="L206" i="28"/>
  <c r="K206" i="28"/>
  <c r="J206" i="28"/>
  <c r="I206" i="28"/>
  <c r="H206" i="28"/>
  <c r="G206" i="28"/>
  <c r="F206" i="28"/>
  <c r="E206" i="28"/>
  <c r="D206" i="28"/>
  <c r="C206" i="28"/>
  <c r="B206" i="28"/>
  <c r="AC206" i="28" s="1"/>
  <c r="N204" i="28"/>
  <c r="Z203" i="28"/>
  <c r="Y203" i="28"/>
  <c r="X203" i="28"/>
  <c r="W203" i="28"/>
  <c r="V203" i="28"/>
  <c r="U203" i="28"/>
  <c r="T203" i="28"/>
  <c r="S203" i="28"/>
  <c r="R203" i="28"/>
  <c r="Q203" i="28"/>
  <c r="P203" i="28"/>
  <c r="O203" i="28"/>
  <c r="N203" i="28"/>
  <c r="M203" i="28"/>
  <c r="L203" i="28"/>
  <c r="K203" i="28"/>
  <c r="J203" i="28"/>
  <c r="I203" i="28"/>
  <c r="H203" i="28"/>
  <c r="G203" i="28"/>
  <c r="F203" i="28"/>
  <c r="E203" i="28"/>
  <c r="D203" i="28"/>
  <c r="C203" i="28"/>
  <c r="B203" i="28"/>
  <c r="Z202" i="28"/>
  <c r="Y202" i="28"/>
  <c r="X202" i="28"/>
  <c r="W202" i="28"/>
  <c r="V202" i="28"/>
  <c r="U202" i="28"/>
  <c r="T202" i="28"/>
  <c r="S202" i="28"/>
  <c r="R202" i="28"/>
  <c r="Q202" i="28"/>
  <c r="P202" i="28"/>
  <c r="O202" i="28"/>
  <c r="N202" i="28"/>
  <c r="M202" i="28"/>
  <c r="L202" i="28"/>
  <c r="K202" i="28"/>
  <c r="J202" i="28"/>
  <c r="I202" i="28"/>
  <c r="H202" i="28"/>
  <c r="G202" i="28"/>
  <c r="F202" i="28"/>
  <c r="E202" i="28"/>
  <c r="D202" i="28"/>
  <c r="C202" i="28"/>
  <c r="B202" i="28"/>
  <c r="AB201" i="28"/>
  <c r="AA201" i="28"/>
  <c r="AB200" i="28"/>
  <c r="AA200" i="28"/>
  <c r="AB199" i="28"/>
  <c r="AA199" i="28"/>
  <c r="AB198" i="28"/>
  <c r="AA198" i="28"/>
  <c r="AB197" i="28"/>
  <c r="AA197" i="28"/>
  <c r="AB196" i="28"/>
  <c r="AA196" i="28"/>
  <c r="AB195" i="28"/>
  <c r="AA195" i="28"/>
  <c r="AB194" i="28"/>
  <c r="AA194" i="28"/>
  <c r="AB193" i="28"/>
  <c r="AA193" i="28"/>
  <c r="AB192" i="28"/>
  <c r="AA192" i="28"/>
  <c r="AB191" i="28"/>
  <c r="AA191" i="28"/>
  <c r="AB190" i="28"/>
  <c r="AA190" i="28"/>
  <c r="AC189" i="28"/>
  <c r="AB189" i="28"/>
  <c r="AA189" i="28"/>
  <c r="AB188" i="28"/>
  <c r="AA188" i="28"/>
  <c r="AB187" i="28"/>
  <c r="AA187" i="28"/>
  <c r="AB186" i="28"/>
  <c r="AA186" i="28"/>
  <c r="AB185" i="28"/>
  <c r="AA185" i="28"/>
  <c r="AB184" i="28"/>
  <c r="AA184" i="28"/>
  <c r="AB183" i="28"/>
  <c r="AA183" i="28"/>
  <c r="AB182" i="28"/>
  <c r="AA182" i="28"/>
  <c r="AB181" i="28"/>
  <c r="AA181" i="28"/>
  <c r="AB180" i="28"/>
  <c r="AA180" i="28"/>
  <c r="AB179" i="28"/>
  <c r="AA179" i="28"/>
  <c r="AB178" i="28"/>
  <c r="AA178" i="28"/>
  <c r="AB177" i="28"/>
  <c r="AA177" i="28"/>
  <c r="Z173" i="28"/>
  <c r="Y173" i="28"/>
  <c r="X173" i="28"/>
  <c r="W173" i="28"/>
  <c r="V173" i="28"/>
  <c r="U173" i="28"/>
  <c r="T173" i="28"/>
  <c r="S173" i="28"/>
  <c r="R173" i="28"/>
  <c r="Q173" i="28"/>
  <c r="P173" i="28"/>
  <c r="O173" i="28"/>
  <c r="N173" i="28"/>
  <c r="M173" i="28"/>
  <c r="L173" i="28"/>
  <c r="K173" i="28"/>
  <c r="J173" i="28"/>
  <c r="I173" i="28"/>
  <c r="H173" i="28"/>
  <c r="G173" i="28"/>
  <c r="F173" i="28"/>
  <c r="E173" i="28"/>
  <c r="D173" i="28"/>
  <c r="C173" i="28"/>
  <c r="B173" i="28"/>
  <c r="AC173" i="28" s="1"/>
  <c r="Z172" i="28"/>
  <c r="Y172" i="28"/>
  <c r="X172" i="28"/>
  <c r="W172" i="28"/>
  <c r="V172" i="28"/>
  <c r="U172" i="28"/>
  <c r="T172" i="28"/>
  <c r="S172" i="28"/>
  <c r="R172" i="28"/>
  <c r="Q172" i="28"/>
  <c r="P172" i="28"/>
  <c r="O172" i="28"/>
  <c r="N172" i="28"/>
  <c r="M172" i="28"/>
  <c r="L172" i="28"/>
  <c r="K172" i="28"/>
  <c r="J172" i="28"/>
  <c r="I172" i="28"/>
  <c r="H172" i="28"/>
  <c r="G172" i="28"/>
  <c r="F172" i="28"/>
  <c r="E172" i="28"/>
  <c r="D172" i="28"/>
  <c r="C172" i="28"/>
  <c r="B172" i="28"/>
  <c r="AC172" i="28" s="1"/>
  <c r="N170" i="28"/>
  <c r="Z169" i="28"/>
  <c r="Y169" i="28"/>
  <c r="X169" i="28"/>
  <c r="W169" i="28"/>
  <c r="V169" i="28"/>
  <c r="U169" i="28"/>
  <c r="T169" i="28"/>
  <c r="S169" i="28"/>
  <c r="R169" i="28"/>
  <c r="Q169" i="28"/>
  <c r="P169" i="28"/>
  <c r="O169" i="28"/>
  <c r="N169" i="28"/>
  <c r="M169" i="28"/>
  <c r="L169" i="28"/>
  <c r="K169" i="28"/>
  <c r="J169" i="28"/>
  <c r="I169" i="28"/>
  <c r="H169" i="28"/>
  <c r="G169" i="28"/>
  <c r="F169" i="28"/>
  <c r="E169" i="28"/>
  <c r="D169" i="28"/>
  <c r="C169" i="28"/>
  <c r="B169" i="28"/>
  <c r="Z168" i="28"/>
  <c r="Y168" i="28"/>
  <c r="X168" i="28"/>
  <c r="W168" i="28"/>
  <c r="V168" i="28"/>
  <c r="U168" i="28"/>
  <c r="T168" i="28"/>
  <c r="S168" i="28"/>
  <c r="R168" i="28"/>
  <c r="Q168" i="28"/>
  <c r="P168" i="28"/>
  <c r="O168" i="28"/>
  <c r="N168" i="28"/>
  <c r="M168" i="28"/>
  <c r="L168" i="28"/>
  <c r="K168" i="28"/>
  <c r="J168" i="28"/>
  <c r="I168" i="28"/>
  <c r="H168" i="28"/>
  <c r="G168" i="28"/>
  <c r="F168" i="28"/>
  <c r="E168" i="28"/>
  <c r="D168" i="28"/>
  <c r="C168" i="28"/>
  <c r="B168" i="28"/>
  <c r="AB167" i="28"/>
  <c r="AA167" i="28"/>
  <c r="AB166" i="28"/>
  <c r="AA166" i="28"/>
  <c r="AB165" i="28"/>
  <c r="AA165" i="28"/>
  <c r="AB164" i="28"/>
  <c r="AA164" i="28"/>
  <c r="AB163" i="28"/>
  <c r="AA163" i="28"/>
  <c r="AB162" i="28"/>
  <c r="AA162" i="28"/>
  <c r="AB161" i="28"/>
  <c r="AA161" i="28"/>
  <c r="AB160" i="28"/>
  <c r="AA160" i="28"/>
  <c r="AB159" i="28"/>
  <c r="AA159" i="28"/>
  <c r="AB158" i="28"/>
  <c r="AA158" i="28"/>
  <c r="AB157" i="28"/>
  <c r="AA157" i="28"/>
  <c r="AB156" i="28"/>
  <c r="AA156" i="28"/>
  <c r="AC155" i="28"/>
  <c r="AB155" i="28"/>
  <c r="AA155" i="28"/>
  <c r="AB154" i="28"/>
  <c r="AA154" i="28"/>
  <c r="AB153" i="28"/>
  <c r="AA153" i="28"/>
  <c r="AB152" i="28"/>
  <c r="AA152" i="28"/>
  <c r="AB151" i="28"/>
  <c r="AA151" i="28"/>
  <c r="AB150" i="28"/>
  <c r="AA150" i="28"/>
  <c r="AB149" i="28"/>
  <c r="AA149" i="28"/>
  <c r="AB148" i="28"/>
  <c r="AA148" i="28"/>
  <c r="AB147" i="28"/>
  <c r="AA147" i="28"/>
  <c r="AB146" i="28"/>
  <c r="AA146" i="28"/>
  <c r="AB145" i="28"/>
  <c r="AA145" i="28"/>
  <c r="AB144" i="28"/>
  <c r="AA144" i="28"/>
  <c r="AB143" i="28"/>
  <c r="AA143" i="28"/>
  <c r="Z139" i="28"/>
  <c r="Y139" i="28"/>
  <c r="X139" i="28"/>
  <c r="W139" i="28"/>
  <c r="V139" i="28"/>
  <c r="U139" i="28"/>
  <c r="T139" i="28"/>
  <c r="S139" i="28"/>
  <c r="R139" i="28"/>
  <c r="Q139" i="28"/>
  <c r="P139" i="28"/>
  <c r="O139" i="28"/>
  <c r="N139" i="28"/>
  <c r="M139" i="28"/>
  <c r="L139" i="28"/>
  <c r="K139" i="28"/>
  <c r="J139" i="28"/>
  <c r="I139" i="28"/>
  <c r="H139" i="28"/>
  <c r="G139" i="28"/>
  <c r="F139" i="28"/>
  <c r="E139" i="28"/>
  <c r="D139" i="28"/>
  <c r="C139" i="28"/>
  <c r="B139" i="28"/>
  <c r="Z138" i="28"/>
  <c r="Y138" i="28"/>
  <c r="X138" i="28"/>
  <c r="W138" i="28"/>
  <c r="V138" i="28"/>
  <c r="U138" i="28"/>
  <c r="T138" i="28"/>
  <c r="S138" i="28"/>
  <c r="R138" i="28"/>
  <c r="Q138" i="28"/>
  <c r="P138" i="28"/>
  <c r="O138" i="28"/>
  <c r="N138" i="28"/>
  <c r="M138" i="28"/>
  <c r="L138" i="28"/>
  <c r="K138" i="28"/>
  <c r="J138" i="28"/>
  <c r="I138" i="28"/>
  <c r="H138" i="28"/>
  <c r="G138" i="28"/>
  <c r="F138" i="28"/>
  <c r="E138" i="28"/>
  <c r="D138" i="28"/>
  <c r="C138" i="28"/>
  <c r="B138" i="28"/>
  <c r="N136" i="28"/>
  <c r="Z135" i="28"/>
  <c r="Y135" i="28"/>
  <c r="X135" i="28"/>
  <c r="W135" i="28"/>
  <c r="V135" i="28"/>
  <c r="U135" i="28"/>
  <c r="T135" i="28"/>
  <c r="S135" i="28"/>
  <c r="R135" i="28"/>
  <c r="Q135" i="28"/>
  <c r="P135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C135" i="28"/>
  <c r="B135" i="28"/>
  <c r="Z134" i="28"/>
  <c r="Y134" i="28"/>
  <c r="X134" i="28"/>
  <c r="W134" i="28"/>
  <c r="V134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G134" i="28"/>
  <c r="F134" i="28"/>
  <c r="E134" i="28"/>
  <c r="D134" i="28"/>
  <c r="C134" i="28"/>
  <c r="B134" i="28"/>
  <c r="AB133" i="28"/>
  <c r="AA133" i="28"/>
  <c r="AB132" i="28"/>
  <c r="AA132" i="28"/>
  <c r="AB131" i="28"/>
  <c r="AA131" i="28"/>
  <c r="AB130" i="28"/>
  <c r="AA130" i="28"/>
  <c r="AB129" i="28"/>
  <c r="AA129" i="28"/>
  <c r="AB128" i="28"/>
  <c r="AA128" i="28"/>
  <c r="AB127" i="28"/>
  <c r="AA127" i="28"/>
  <c r="AB126" i="28"/>
  <c r="AA126" i="28"/>
  <c r="AB125" i="28"/>
  <c r="AA125" i="28"/>
  <c r="AB124" i="28"/>
  <c r="AA124" i="28"/>
  <c r="AB123" i="28"/>
  <c r="AA123" i="28"/>
  <c r="AB122" i="28"/>
  <c r="AA122" i="28"/>
  <c r="AC121" i="28"/>
  <c r="AB121" i="28"/>
  <c r="AA121" i="28"/>
  <c r="AB120" i="28"/>
  <c r="AA120" i="28"/>
  <c r="AB119" i="28"/>
  <c r="AA119" i="28"/>
  <c r="AB118" i="28"/>
  <c r="AA118" i="28"/>
  <c r="AB117" i="28"/>
  <c r="AA117" i="28"/>
  <c r="AB116" i="28"/>
  <c r="AA116" i="28"/>
  <c r="AB115" i="28"/>
  <c r="AA115" i="28"/>
  <c r="AB114" i="28"/>
  <c r="AA114" i="28"/>
  <c r="AB113" i="28"/>
  <c r="AA113" i="28"/>
  <c r="AB112" i="28"/>
  <c r="AA112" i="28"/>
  <c r="AB111" i="28"/>
  <c r="AA111" i="28"/>
  <c r="AB110" i="28"/>
  <c r="AA110" i="28"/>
  <c r="AB109" i="28"/>
  <c r="AA109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B105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C104" i="28"/>
  <c r="B104" i="28"/>
  <c r="N102" i="28"/>
  <c r="Z101" i="28"/>
  <c r="Y101" i="28"/>
  <c r="X101" i="28"/>
  <c r="W101" i="28"/>
  <c r="V101" i="28"/>
  <c r="U101" i="28"/>
  <c r="T101" i="28"/>
  <c r="S101" i="28"/>
  <c r="R101" i="28"/>
  <c r="Q101" i="28"/>
  <c r="P101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C101" i="28"/>
  <c r="B101" i="28"/>
  <c r="Z100" i="28"/>
  <c r="Y100" i="28"/>
  <c r="X100" i="28"/>
  <c r="W100" i="28"/>
  <c r="V100" i="28"/>
  <c r="U100" i="28"/>
  <c r="T100" i="28"/>
  <c r="S100" i="28"/>
  <c r="R100" i="28"/>
  <c r="Q100" i="28"/>
  <c r="P100" i="28"/>
  <c r="O100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B100" i="28"/>
  <c r="AB99" i="28"/>
  <c r="AA99" i="28"/>
  <c r="AB98" i="28"/>
  <c r="AA98" i="28"/>
  <c r="AB97" i="28"/>
  <c r="AA97" i="28"/>
  <c r="AB96" i="28"/>
  <c r="AA96" i="28"/>
  <c r="AB95" i="28"/>
  <c r="AA95" i="28"/>
  <c r="AB94" i="28"/>
  <c r="AA94" i="28"/>
  <c r="AB93" i="28"/>
  <c r="AA93" i="28"/>
  <c r="AB92" i="28"/>
  <c r="AA92" i="28"/>
  <c r="AB91" i="28"/>
  <c r="AA91" i="28"/>
  <c r="AB90" i="28"/>
  <c r="AA90" i="28"/>
  <c r="AB89" i="28"/>
  <c r="AA89" i="28"/>
  <c r="AB88" i="28"/>
  <c r="AA88" i="28"/>
  <c r="AC87" i="28"/>
  <c r="AB87" i="28"/>
  <c r="AA87" i="28"/>
  <c r="AB86" i="28"/>
  <c r="AA86" i="28"/>
  <c r="AB85" i="28"/>
  <c r="AA85" i="28"/>
  <c r="AB84" i="28"/>
  <c r="AA84" i="28"/>
  <c r="AB83" i="28"/>
  <c r="AA83" i="28"/>
  <c r="AB82" i="28"/>
  <c r="AA82" i="28"/>
  <c r="AB81" i="28"/>
  <c r="AA81" i="28"/>
  <c r="AB80" i="28"/>
  <c r="AA80" i="28"/>
  <c r="AB79" i="28"/>
  <c r="AA79" i="28"/>
  <c r="AB78" i="28"/>
  <c r="AA78" i="28"/>
  <c r="AB77" i="28"/>
  <c r="AA77" i="28"/>
  <c r="AB76" i="28"/>
  <c r="AA76" i="28"/>
  <c r="AB75" i="28"/>
  <c r="AA75" i="28"/>
  <c r="Z71" i="28"/>
  <c r="Y71" i="28"/>
  <c r="X71" i="28"/>
  <c r="W71" i="28"/>
  <c r="V71" i="28"/>
  <c r="U71" i="28"/>
  <c r="T71" i="28"/>
  <c r="S71" i="28"/>
  <c r="R71" i="28"/>
  <c r="Q71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B71" i="28"/>
  <c r="Z70" i="28"/>
  <c r="Y70" i="28"/>
  <c r="X70" i="28"/>
  <c r="W70" i="28"/>
  <c r="V70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B70" i="28"/>
  <c r="N68" i="28"/>
  <c r="Z67" i="28"/>
  <c r="Y67" i="28"/>
  <c r="X67" i="28"/>
  <c r="W67" i="28"/>
  <c r="V67" i="28"/>
  <c r="U67" i="28"/>
  <c r="T67" i="28"/>
  <c r="S67" i="28"/>
  <c r="R67" i="28"/>
  <c r="Q67" i="28"/>
  <c r="P67" i="28"/>
  <c r="O67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B67" i="28"/>
  <c r="Z66" i="28"/>
  <c r="Y66" i="28"/>
  <c r="X66" i="28"/>
  <c r="W66" i="28"/>
  <c r="V66" i="28"/>
  <c r="U66" i="28"/>
  <c r="T66" i="28"/>
  <c r="S66" i="28"/>
  <c r="R66" i="28"/>
  <c r="Q66" i="28"/>
  <c r="P66" i="28"/>
  <c r="O66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B66" i="28"/>
  <c r="AB65" i="28"/>
  <c r="AA65" i="28"/>
  <c r="AB64" i="28"/>
  <c r="AA64" i="28"/>
  <c r="AB63" i="28"/>
  <c r="AA63" i="28"/>
  <c r="AB62" i="28"/>
  <c r="AA62" i="28"/>
  <c r="AB61" i="28"/>
  <c r="AA61" i="28"/>
  <c r="AB60" i="28"/>
  <c r="AA60" i="28"/>
  <c r="AB59" i="28"/>
  <c r="AA59" i="28"/>
  <c r="AB58" i="28"/>
  <c r="AA58" i="28"/>
  <c r="AB57" i="28"/>
  <c r="AA57" i="28"/>
  <c r="AB56" i="28"/>
  <c r="AA56" i="28"/>
  <c r="AB55" i="28"/>
  <c r="AA55" i="28"/>
  <c r="AB54" i="28"/>
  <c r="AA54" i="28"/>
  <c r="AC53" i="28"/>
  <c r="AB53" i="28"/>
  <c r="AA53" i="28"/>
  <c r="AB52" i="28"/>
  <c r="AA52" i="28"/>
  <c r="AB51" i="28"/>
  <c r="AA51" i="28"/>
  <c r="AB50" i="28"/>
  <c r="AA50" i="28"/>
  <c r="AB49" i="28"/>
  <c r="AA49" i="28"/>
  <c r="AB48" i="28"/>
  <c r="AA48" i="28"/>
  <c r="AB47" i="28"/>
  <c r="AA47" i="28"/>
  <c r="AB46" i="28"/>
  <c r="AA46" i="28"/>
  <c r="AB45" i="28"/>
  <c r="AA45" i="28"/>
  <c r="AB44" i="28"/>
  <c r="AA44" i="28"/>
  <c r="AB43" i="28"/>
  <c r="AA43" i="28"/>
  <c r="AB42" i="28"/>
  <c r="AA42" i="28"/>
  <c r="AB41" i="28"/>
  <c r="AA41" i="28"/>
  <c r="Z37" i="28"/>
  <c r="Y37" i="28"/>
  <c r="X37" i="28"/>
  <c r="W37" i="28"/>
  <c r="V37" i="28"/>
  <c r="U37" i="28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Z36" i="28"/>
  <c r="Y36" i="28"/>
  <c r="X36" i="28"/>
  <c r="W36" i="28"/>
  <c r="V36" i="28"/>
  <c r="U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B36" i="28"/>
  <c r="N34" i="28"/>
  <c r="Z33" i="28"/>
  <c r="Y33" i="28"/>
  <c r="X33" i="28"/>
  <c r="W33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B33" i="28"/>
  <c r="Z32" i="28"/>
  <c r="Y32" i="28"/>
  <c r="X32" i="28"/>
  <c r="W32" i="28"/>
  <c r="V32" i="28"/>
  <c r="U32" i="28"/>
  <c r="T32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B32" i="28"/>
  <c r="AB31" i="28"/>
  <c r="AA31" i="28"/>
  <c r="AB30" i="28"/>
  <c r="AA30" i="28"/>
  <c r="AB29" i="28"/>
  <c r="AA29" i="28"/>
  <c r="AB28" i="28"/>
  <c r="AA28" i="28"/>
  <c r="AB27" i="28"/>
  <c r="AA27" i="28"/>
  <c r="AB26" i="28"/>
  <c r="AA26" i="28"/>
  <c r="AB25" i="28"/>
  <c r="AA25" i="28"/>
  <c r="AB24" i="28"/>
  <c r="AA24" i="28"/>
  <c r="AB23" i="28"/>
  <c r="AA23" i="28"/>
  <c r="AB22" i="28"/>
  <c r="AA22" i="28"/>
  <c r="AB21" i="28"/>
  <c r="AA21" i="28"/>
  <c r="AB20" i="28"/>
  <c r="AA20" i="28"/>
  <c r="AC19" i="28"/>
  <c r="AB19" i="28"/>
  <c r="AA19" i="28"/>
  <c r="AB18" i="28"/>
  <c r="AA18" i="28"/>
  <c r="AB17" i="28"/>
  <c r="AA17" i="28"/>
  <c r="AB16" i="28"/>
  <c r="AA16" i="28"/>
  <c r="AB15" i="28"/>
  <c r="AA15" i="28"/>
  <c r="AB14" i="28"/>
  <c r="AA14" i="28"/>
  <c r="AB13" i="28"/>
  <c r="AA13" i="28"/>
  <c r="AB12" i="28"/>
  <c r="AA12" i="28"/>
  <c r="AB11" i="28"/>
  <c r="AA11" i="28"/>
  <c r="AB10" i="28"/>
  <c r="AA10" i="28"/>
  <c r="AB9" i="28"/>
  <c r="AA9" i="28"/>
  <c r="AB8" i="28"/>
  <c r="AA8" i="28"/>
  <c r="AB7" i="28"/>
  <c r="AA7" i="28"/>
  <c r="AC367" i="31" l="1"/>
  <c r="AC631" i="31"/>
  <c r="AC597" i="31"/>
  <c r="AC630" i="31"/>
  <c r="AC136" i="31"/>
  <c r="AC334" i="31"/>
  <c r="AC796" i="31"/>
  <c r="AC795" i="31"/>
  <c r="AC763" i="31"/>
  <c r="AC762" i="31"/>
  <c r="AC729" i="31"/>
  <c r="AC730" i="31"/>
  <c r="AC696" i="31"/>
  <c r="AC697" i="31"/>
  <c r="AC664" i="31"/>
  <c r="AC663" i="31"/>
  <c r="AC598" i="31"/>
  <c r="AC565" i="31"/>
  <c r="AC564" i="31"/>
  <c r="AC532" i="31"/>
  <c r="AC531" i="31"/>
  <c r="AC499" i="31"/>
  <c r="AC498" i="31"/>
  <c r="AC465" i="31"/>
  <c r="AC466" i="31"/>
  <c r="AC433" i="31"/>
  <c r="AC432" i="31"/>
  <c r="AC400" i="31"/>
  <c r="AC399" i="31"/>
  <c r="AC366" i="31"/>
  <c r="AD275" i="30"/>
  <c r="AD276" i="30"/>
  <c r="AC275" i="30"/>
  <c r="AC276" i="30"/>
  <c r="AC378" i="30"/>
  <c r="AC140" i="30"/>
  <c r="AC479" i="30"/>
  <c r="AC344" i="30"/>
  <c r="AC410" i="30"/>
  <c r="AC310" i="30"/>
  <c r="AD140" i="30"/>
  <c r="AD139" i="30"/>
  <c r="AC139" i="30"/>
  <c r="AC444" i="30"/>
  <c r="AC445" i="30"/>
  <c r="AC411" i="30"/>
  <c r="AC512" i="30"/>
  <c r="AC513" i="30"/>
  <c r="AC478" i="30"/>
  <c r="AC377" i="30"/>
  <c r="AC333" i="31"/>
  <c r="AC301" i="31"/>
  <c r="AC300" i="31"/>
  <c r="AC268" i="31"/>
  <c r="AC267" i="31"/>
  <c r="AC235" i="31"/>
  <c r="AC234" i="31"/>
  <c r="AC201" i="31"/>
  <c r="AC202" i="31"/>
  <c r="AC169" i="31"/>
  <c r="AC168" i="31"/>
  <c r="AC135" i="31"/>
  <c r="AC103" i="31"/>
  <c r="AC102" i="31"/>
  <c r="AC36" i="31"/>
  <c r="AC69" i="31"/>
  <c r="AC37" i="31"/>
  <c r="AC70" i="31"/>
  <c r="AD377" i="30"/>
  <c r="AD343" i="30"/>
  <c r="AC343" i="30"/>
  <c r="AD309" i="30"/>
  <c r="AC309" i="30"/>
  <c r="AD71" i="30"/>
  <c r="AD242" i="30"/>
  <c r="AC105" i="30"/>
  <c r="AD241" i="30"/>
  <c r="AC241" i="30"/>
  <c r="AC242" i="30"/>
  <c r="AC208" i="30"/>
  <c r="AD207" i="30"/>
  <c r="AC207" i="30"/>
  <c r="AD208" i="30"/>
  <c r="AD174" i="30"/>
  <c r="AD173" i="30"/>
  <c r="AC106" i="30"/>
  <c r="AD106" i="30"/>
  <c r="AD105" i="30"/>
  <c r="AD72" i="30"/>
  <c r="AD38" i="30"/>
  <c r="AC37" i="30"/>
  <c r="AC173" i="30"/>
  <c r="AC174" i="30"/>
  <c r="AC71" i="30"/>
  <c r="AC72" i="30"/>
  <c r="AC38" i="30"/>
  <c r="AD37" i="30"/>
  <c r="AA410" i="28"/>
  <c r="AB410" i="28"/>
  <c r="AA411" i="28"/>
  <c r="AA376" i="28"/>
  <c r="AB376" i="28"/>
  <c r="AA377" i="28"/>
  <c r="AA342" i="28"/>
  <c r="AB342" i="28"/>
  <c r="AB343" i="28"/>
  <c r="AA308" i="28"/>
  <c r="AB308" i="28"/>
  <c r="AA274" i="28"/>
  <c r="AB274" i="28"/>
  <c r="AB275" i="28"/>
  <c r="AA240" i="28"/>
  <c r="AB240" i="28"/>
  <c r="AA206" i="28"/>
  <c r="AB206" i="28"/>
  <c r="AA172" i="28"/>
  <c r="AB172" i="28"/>
  <c r="AA173" i="28"/>
  <c r="AB173" i="28"/>
  <c r="AB37" i="28"/>
  <c r="AC105" i="28"/>
  <c r="AC71" i="28"/>
  <c r="AC139" i="28"/>
  <c r="AC36" i="28"/>
  <c r="AA37" i="28"/>
  <c r="AC70" i="28"/>
  <c r="AC104" i="28"/>
  <c r="AC138" i="28"/>
  <c r="AC37" i="28"/>
  <c r="AB71" i="28"/>
  <c r="AA105" i="28"/>
  <c r="AB139" i="28"/>
  <c r="AA138" i="28"/>
  <c r="AB138" i="28"/>
  <c r="AA139" i="28"/>
  <c r="AA104" i="28"/>
  <c r="AB104" i="28"/>
  <c r="AB105" i="28"/>
  <c r="AA70" i="28"/>
  <c r="AB70" i="28"/>
  <c r="AA71" i="28"/>
  <c r="AA36" i="28"/>
  <c r="AB36" i="28"/>
  <c r="Z411" i="29"/>
  <c r="Y411" i="29"/>
  <c r="X411" i="29"/>
  <c r="W411" i="29"/>
  <c r="V411" i="29"/>
  <c r="U411" i="29"/>
  <c r="T411" i="29"/>
  <c r="S411" i="29"/>
  <c r="R411" i="29"/>
  <c r="Q411" i="29"/>
  <c r="P411" i="29"/>
  <c r="O411" i="29"/>
  <c r="N411" i="29"/>
  <c r="M411" i="29"/>
  <c r="L411" i="29"/>
  <c r="K411" i="29"/>
  <c r="J411" i="29"/>
  <c r="I411" i="29"/>
  <c r="H411" i="29"/>
  <c r="G411" i="29"/>
  <c r="F411" i="29"/>
  <c r="E411" i="29"/>
  <c r="D411" i="29"/>
  <c r="C411" i="29"/>
  <c r="B411" i="29"/>
  <c r="Z410" i="29"/>
  <c r="Y410" i="29"/>
  <c r="X410" i="29"/>
  <c r="W410" i="29"/>
  <c r="V410" i="29"/>
  <c r="U410" i="29"/>
  <c r="T410" i="29"/>
  <c r="S410" i="29"/>
  <c r="R410" i="29"/>
  <c r="Q410" i="29"/>
  <c r="P410" i="29"/>
  <c r="O410" i="29"/>
  <c r="N410" i="29"/>
  <c r="M410" i="29"/>
  <c r="L410" i="29"/>
  <c r="K410" i="29"/>
  <c r="J410" i="29"/>
  <c r="I410" i="29"/>
  <c r="H410" i="29"/>
  <c r="G410" i="29"/>
  <c r="F410" i="29"/>
  <c r="E410" i="29"/>
  <c r="D410" i="29"/>
  <c r="C410" i="29"/>
  <c r="B410" i="29"/>
  <c r="N408" i="29"/>
  <c r="Z407" i="29"/>
  <c r="Y407" i="29"/>
  <c r="X407" i="29"/>
  <c r="W407" i="29"/>
  <c r="V407" i="29"/>
  <c r="U407" i="29"/>
  <c r="T407" i="29"/>
  <c r="S407" i="29"/>
  <c r="R407" i="29"/>
  <c r="Q407" i="29"/>
  <c r="P407" i="29"/>
  <c r="O407" i="29"/>
  <c r="N407" i="29"/>
  <c r="M407" i="29"/>
  <c r="L407" i="29"/>
  <c r="K407" i="29"/>
  <c r="J407" i="29"/>
  <c r="I407" i="29"/>
  <c r="H407" i="29"/>
  <c r="G407" i="29"/>
  <c r="F407" i="29"/>
  <c r="E407" i="29"/>
  <c r="D407" i="29"/>
  <c r="C407" i="29"/>
  <c r="B407" i="29"/>
  <c r="Z406" i="29"/>
  <c r="Y406" i="29"/>
  <c r="X406" i="29"/>
  <c r="W406" i="29"/>
  <c r="V406" i="29"/>
  <c r="U406" i="29"/>
  <c r="T406" i="29"/>
  <c r="S406" i="29"/>
  <c r="R406" i="29"/>
  <c r="Q406" i="29"/>
  <c r="P406" i="29"/>
  <c r="O406" i="29"/>
  <c r="N406" i="29"/>
  <c r="M406" i="29"/>
  <c r="L406" i="29"/>
  <c r="K406" i="29"/>
  <c r="J406" i="29"/>
  <c r="I406" i="29"/>
  <c r="H406" i="29"/>
  <c r="G406" i="29"/>
  <c r="F406" i="29"/>
  <c r="E406" i="29"/>
  <c r="D406" i="29"/>
  <c r="C406" i="29"/>
  <c r="B406" i="29"/>
  <c r="AC393" i="29"/>
  <c r="Z377" i="29"/>
  <c r="Y377" i="29"/>
  <c r="X377" i="29"/>
  <c r="W377" i="29"/>
  <c r="V377" i="29"/>
  <c r="U377" i="29"/>
  <c r="T377" i="29"/>
  <c r="S377" i="29"/>
  <c r="R377" i="29"/>
  <c r="Q377" i="29"/>
  <c r="P377" i="29"/>
  <c r="O377" i="29"/>
  <c r="N377" i="29"/>
  <c r="M377" i="29"/>
  <c r="L377" i="29"/>
  <c r="K377" i="29"/>
  <c r="J377" i="29"/>
  <c r="I377" i="29"/>
  <c r="H377" i="29"/>
  <c r="G377" i="29"/>
  <c r="F377" i="29"/>
  <c r="E377" i="29"/>
  <c r="D377" i="29"/>
  <c r="C377" i="29"/>
  <c r="B377" i="29"/>
  <c r="Z376" i="29"/>
  <c r="Y376" i="29"/>
  <c r="X376" i="29"/>
  <c r="W376" i="29"/>
  <c r="V376" i="29"/>
  <c r="U376" i="29"/>
  <c r="T376" i="29"/>
  <c r="S376" i="29"/>
  <c r="R376" i="29"/>
  <c r="Q376" i="29"/>
  <c r="P376" i="29"/>
  <c r="O376" i="29"/>
  <c r="N376" i="29"/>
  <c r="M376" i="29"/>
  <c r="L376" i="29"/>
  <c r="K376" i="29"/>
  <c r="J376" i="29"/>
  <c r="I376" i="29"/>
  <c r="H376" i="29"/>
  <c r="G376" i="29"/>
  <c r="F376" i="29"/>
  <c r="E376" i="29"/>
  <c r="D376" i="29"/>
  <c r="C376" i="29"/>
  <c r="B376" i="29"/>
  <c r="N374" i="29"/>
  <c r="Z373" i="29"/>
  <c r="Y373" i="29"/>
  <c r="X373" i="29"/>
  <c r="W373" i="29"/>
  <c r="V373" i="29"/>
  <c r="U373" i="29"/>
  <c r="T373" i="29"/>
  <c r="S373" i="29"/>
  <c r="R373" i="29"/>
  <c r="Q373" i="29"/>
  <c r="P373" i="29"/>
  <c r="O373" i="29"/>
  <c r="N373" i="29"/>
  <c r="M373" i="29"/>
  <c r="L373" i="29"/>
  <c r="K373" i="29"/>
  <c r="J373" i="29"/>
  <c r="I373" i="29"/>
  <c r="H373" i="29"/>
  <c r="G373" i="29"/>
  <c r="F373" i="29"/>
  <c r="E373" i="29"/>
  <c r="D373" i="29"/>
  <c r="C373" i="29"/>
  <c r="B373" i="29"/>
  <c r="Z372" i="29"/>
  <c r="Y372" i="29"/>
  <c r="X372" i="29"/>
  <c r="W372" i="29"/>
  <c r="V372" i="29"/>
  <c r="U372" i="29"/>
  <c r="T372" i="29"/>
  <c r="S372" i="29"/>
  <c r="R372" i="29"/>
  <c r="Q372" i="29"/>
  <c r="P372" i="29"/>
  <c r="O372" i="29"/>
  <c r="N372" i="29"/>
  <c r="M372" i="29"/>
  <c r="L372" i="29"/>
  <c r="K372" i="29"/>
  <c r="J372" i="29"/>
  <c r="I372" i="29"/>
  <c r="H372" i="29"/>
  <c r="G372" i="29"/>
  <c r="F372" i="29"/>
  <c r="E372" i="29"/>
  <c r="D372" i="29"/>
  <c r="C372" i="29"/>
  <c r="B372" i="29"/>
  <c r="AB371" i="29"/>
  <c r="AA371" i="29"/>
  <c r="AB370" i="29"/>
  <c r="AA370" i="29"/>
  <c r="AB369" i="29"/>
  <c r="AA369" i="29"/>
  <c r="AB368" i="29"/>
  <c r="AA368" i="29"/>
  <c r="AB367" i="29"/>
  <c r="AA367" i="29"/>
  <c r="AB366" i="29"/>
  <c r="AA366" i="29"/>
  <c r="AB365" i="29"/>
  <c r="AA365" i="29"/>
  <c r="AB364" i="29"/>
  <c r="AA364" i="29"/>
  <c r="AB363" i="29"/>
  <c r="AA363" i="29"/>
  <c r="AB362" i="29"/>
  <c r="AA362" i="29"/>
  <c r="AB361" i="29"/>
  <c r="AA361" i="29"/>
  <c r="AB360" i="29"/>
  <c r="AA360" i="29"/>
  <c r="AC359" i="29"/>
  <c r="AB359" i="29"/>
  <c r="AA359" i="29"/>
  <c r="AB358" i="29"/>
  <c r="AA358" i="29"/>
  <c r="AB357" i="29"/>
  <c r="AA357" i="29"/>
  <c r="AB356" i="29"/>
  <c r="AA356" i="29"/>
  <c r="AB355" i="29"/>
  <c r="AA355" i="29"/>
  <c r="AB354" i="29"/>
  <c r="AA354" i="29"/>
  <c r="AB353" i="29"/>
  <c r="AA353" i="29"/>
  <c r="AB352" i="29"/>
  <c r="AA352" i="29"/>
  <c r="AB351" i="29"/>
  <c r="AA351" i="29"/>
  <c r="AB350" i="29"/>
  <c r="AA350" i="29"/>
  <c r="AB349" i="29"/>
  <c r="AA349" i="29"/>
  <c r="AB348" i="29"/>
  <c r="AA348" i="29"/>
  <c r="AB347" i="29"/>
  <c r="AA347" i="29"/>
  <c r="Z343" i="29"/>
  <c r="Y343" i="29"/>
  <c r="X343" i="29"/>
  <c r="W343" i="29"/>
  <c r="V343" i="29"/>
  <c r="U343" i="29"/>
  <c r="T343" i="29"/>
  <c r="S343" i="29"/>
  <c r="R343" i="29"/>
  <c r="Q343" i="29"/>
  <c r="P343" i="29"/>
  <c r="O343" i="29"/>
  <c r="N343" i="29"/>
  <c r="M343" i="29"/>
  <c r="L343" i="29"/>
  <c r="K343" i="29"/>
  <c r="J343" i="29"/>
  <c r="I343" i="29"/>
  <c r="H343" i="29"/>
  <c r="G343" i="29"/>
  <c r="F343" i="29"/>
  <c r="E343" i="29"/>
  <c r="D343" i="29"/>
  <c r="C343" i="29"/>
  <c r="B343" i="29"/>
  <c r="Z342" i="29"/>
  <c r="Y342" i="29"/>
  <c r="X342" i="29"/>
  <c r="W342" i="29"/>
  <c r="V342" i="29"/>
  <c r="U342" i="29"/>
  <c r="T342" i="29"/>
  <c r="S342" i="29"/>
  <c r="R342" i="29"/>
  <c r="Q342" i="29"/>
  <c r="P342" i="29"/>
  <c r="O342" i="29"/>
  <c r="N342" i="29"/>
  <c r="M342" i="29"/>
  <c r="L342" i="29"/>
  <c r="K342" i="29"/>
  <c r="J342" i="29"/>
  <c r="I342" i="29"/>
  <c r="H342" i="29"/>
  <c r="G342" i="29"/>
  <c r="F342" i="29"/>
  <c r="E342" i="29"/>
  <c r="D342" i="29"/>
  <c r="C342" i="29"/>
  <c r="B342" i="29"/>
  <c r="N340" i="29"/>
  <c r="Z339" i="29"/>
  <c r="Y339" i="29"/>
  <c r="X339" i="29"/>
  <c r="W339" i="29"/>
  <c r="V339" i="29"/>
  <c r="U339" i="29"/>
  <c r="T339" i="29"/>
  <c r="S339" i="29"/>
  <c r="R339" i="29"/>
  <c r="Q339" i="29"/>
  <c r="P339" i="29"/>
  <c r="O339" i="29"/>
  <c r="N339" i="29"/>
  <c r="M339" i="29"/>
  <c r="L339" i="29"/>
  <c r="K339" i="29"/>
  <c r="J339" i="29"/>
  <c r="I339" i="29"/>
  <c r="H339" i="29"/>
  <c r="G339" i="29"/>
  <c r="F339" i="29"/>
  <c r="E339" i="29"/>
  <c r="D339" i="29"/>
  <c r="C339" i="29"/>
  <c r="B339" i="29"/>
  <c r="Z338" i="29"/>
  <c r="Y338" i="29"/>
  <c r="X338" i="29"/>
  <c r="W338" i="29"/>
  <c r="V338" i="29"/>
  <c r="U338" i="29"/>
  <c r="T338" i="29"/>
  <c r="S338" i="29"/>
  <c r="R338" i="29"/>
  <c r="Q338" i="29"/>
  <c r="P338" i="29"/>
  <c r="O338" i="29"/>
  <c r="N338" i="29"/>
  <c r="M338" i="29"/>
  <c r="L338" i="29"/>
  <c r="K338" i="29"/>
  <c r="J338" i="29"/>
  <c r="I338" i="29"/>
  <c r="H338" i="29"/>
  <c r="G338" i="29"/>
  <c r="F338" i="29"/>
  <c r="E338" i="29"/>
  <c r="D338" i="29"/>
  <c r="C338" i="29"/>
  <c r="B338" i="29"/>
  <c r="AB337" i="29"/>
  <c r="AA337" i="29"/>
  <c r="AB336" i="29"/>
  <c r="AA336" i="29"/>
  <c r="AB335" i="29"/>
  <c r="AA335" i="29"/>
  <c r="AB334" i="29"/>
  <c r="AA334" i="29"/>
  <c r="AB333" i="29"/>
  <c r="AA333" i="29"/>
  <c r="AB332" i="29"/>
  <c r="AA332" i="29"/>
  <c r="AB331" i="29"/>
  <c r="AA331" i="29"/>
  <c r="AB330" i="29"/>
  <c r="AA330" i="29"/>
  <c r="AB329" i="29"/>
  <c r="AA329" i="29"/>
  <c r="AB328" i="29"/>
  <c r="AA328" i="29"/>
  <c r="AB327" i="29"/>
  <c r="AA327" i="29"/>
  <c r="AB326" i="29"/>
  <c r="AA326" i="29"/>
  <c r="AC325" i="29"/>
  <c r="AB325" i="29"/>
  <c r="AA325" i="29"/>
  <c r="AB324" i="29"/>
  <c r="AA324" i="29"/>
  <c r="AB323" i="29"/>
  <c r="AA323" i="29"/>
  <c r="AB322" i="29"/>
  <c r="AA322" i="29"/>
  <c r="AB321" i="29"/>
  <c r="AA321" i="29"/>
  <c r="AB320" i="29"/>
  <c r="AA320" i="29"/>
  <c r="AB319" i="29"/>
  <c r="AA319" i="29"/>
  <c r="AB318" i="29"/>
  <c r="AA318" i="29"/>
  <c r="AB317" i="29"/>
  <c r="AA317" i="29"/>
  <c r="AB316" i="29"/>
  <c r="AA316" i="29"/>
  <c r="AB315" i="29"/>
  <c r="AA315" i="29"/>
  <c r="AB314" i="29"/>
  <c r="AA314" i="29"/>
  <c r="AB313" i="29"/>
  <c r="AA313" i="29"/>
  <c r="Z309" i="29"/>
  <c r="Y309" i="29"/>
  <c r="X309" i="29"/>
  <c r="W309" i="29"/>
  <c r="V309" i="29"/>
  <c r="U309" i="29"/>
  <c r="T309" i="29"/>
  <c r="S309" i="29"/>
  <c r="R309" i="29"/>
  <c r="Q309" i="29"/>
  <c r="P309" i="29"/>
  <c r="O309" i="29"/>
  <c r="N309" i="29"/>
  <c r="M309" i="29"/>
  <c r="L309" i="29"/>
  <c r="K309" i="29"/>
  <c r="J309" i="29"/>
  <c r="I309" i="29"/>
  <c r="H309" i="29"/>
  <c r="G309" i="29"/>
  <c r="F309" i="29"/>
  <c r="E309" i="29"/>
  <c r="D309" i="29"/>
  <c r="C309" i="29"/>
  <c r="B309" i="29"/>
  <c r="Z308" i="29"/>
  <c r="Y308" i="29"/>
  <c r="X308" i="29"/>
  <c r="W308" i="29"/>
  <c r="V308" i="29"/>
  <c r="U308" i="29"/>
  <c r="T308" i="29"/>
  <c r="S308" i="29"/>
  <c r="R308" i="29"/>
  <c r="Q308" i="29"/>
  <c r="P308" i="29"/>
  <c r="O308" i="29"/>
  <c r="N308" i="29"/>
  <c r="M308" i="29"/>
  <c r="L308" i="29"/>
  <c r="K308" i="29"/>
  <c r="J308" i="29"/>
  <c r="I308" i="29"/>
  <c r="H308" i="29"/>
  <c r="G308" i="29"/>
  <c r="F308" i="29"/>
  <c r="E308" i="29"/>
  <c r="D308" i="29"/>
  <c r="C308" i="29"/>
  <c r="B308" i="29"/>
  <c r="N306" i="29"/>
  <c r="Z305" i="29"/>
  <c r="Y305" i="29"/>
  <c r="X305" i="29"/>
  <c r="W305" i="29"/>
  <c r="V305" i="29"/>
  <c r="U305" i="29"/>
  <c r="T305" i="29"/>
  <c r="S305" i="29"/>
  <c r="R305" i="29"/>
  <c r="Q305" i="29"/>
  <c r="P305" i="29"/>
  <c r="O305" i="29"/>
  <c r="N305" i="29"/>
  <c r="M305" i="29"/>
  <c r="L305" i="29"/>
  <c r="K305" i="29"/>
  <c r="J305" i="29"/>
  <c r="I305" i="29"/>
  <c r="H305" i="29"/>
  <c r="G305" i="29"/>
  <c r="F305" i="29"/>
  <c r="E305" i="29"/>
  <c r="D305" i="29"/>
  <c r="C305" i="29"/>
  <c r="B305" i="29"/>
  <c r="Z304" i="29"/>
  <c r="Y304" i="29"/>
  <c r="X304" i="29"/>
  <c r="W304" i="29"/>
  <c r="V304" i="29"/>
  <c r="U304" i="29"/>
  <c r="T304" i="29"/>
  <c r="S304" i="29"/>
  <c r="R304" i="29"/>
  <c r="Q304" i="29"/>
  <c r="P304" i="29"/>
  <c r="O304" i="29"/>
  <c r="N304" i="29"/>
  <c r="M304" i="29"/>
  <c r="L304" i="29"/>
  <c r="K304" i="29"/>
  <c r="J304" i="29"/>
  <c r="I304" i="29"/>
  <c r="H304" i="29"/>
  <c r="G304" i="29"/>
  <c r="F304" i="29"/>
  <c r="E304" i="29"/>
  <c r="D304" i="29"/>
  <c r="C304" i="29"/>
  <c r="B304" i="29"/>
  <c r="AB303" i="29"/>
  <c r="AA303" i="29"/>
  <c r="AB302" i="29"/>
  <c r="AA302" i="29"/>
  <c r="AB301" i="29"/>
  <c r="AA301" i="29"/>
  <c r="AB300" i="29"/>
  <c r="AA300" i="29"/>
  <c r="AB299" i="29"/>
  <c r="AA299" i="29"/>
  <c r="AB298" i="29"/>
  <c r="AA298" i="29"/>
  <c r="AB297" i="29"/>
  <c r="AA297" i="29"/>
  <c r="AB296" i="29"/>
  <c r="AA296" i="29"/>
  <c r="AB295" i="29"/>
  <c r="AA295" i="29"/>
  <c r="AB294" i="29"/>
  <c r="AA294" i="29"/>
  <c r="AB293" i="29"/>
  <c r="AA293" i="29"/>
  <c r="AB292" i="29"/>
  <c r="AA292" i="29"/>
  <c r="AC291" i="29"/>
  <c r="AB291" i="29"/>
  <c r="AA291" i="29"/>
  <c r="AB290" i="29"/>
  <c r="AA290" i="29"/>
  <c r="AB289" i="29"/>
  <c r="AA289" i="29"/>
  <c r="AB288" i="29"/>
  <c r="AA288" i="29"/>
  <c r="AB287" i="29"/>
  <c r="AA287" i="29"/>
  <c r="AB286" i="29"/>
  <c r="AA286" i="29"/>
  <c r="AB285" i="29"/>
  <c r="AA285" i="29"/>
  <c r="AB284" i="29"/>
  <c r="AA284" i="29"/>
  <c r="AB283" i="29"/>
  <c r="AA283" i="29"/>
  <c r="AB282" i="29"/>
  <c r="AA282" i="29"/>
  <c r="AB281" i="29"/>
  <c r="AA281" i="29"/>
  <c r="AB280" i="29"/>
  <c r="AA280" i="29"/>
  <c r="AB279" i="29"/>
  <c r="AA279" i="29"/>
  <c r="Z275" i="29"/>
  <c r="Y275" i="29"/>
  <c r="X275" i="29"/>
  <c r="W275" i="29"/>
  <c r="V275" i="29"/>
  <c r="U275" i="29"/>
  <c r="T275" i="29"/>
  <c r="S275" i="29"/>
  <c r="R275" i="29"/>
  <c r="Q275" i="29"/>
  <c r="P275" i="29"/>
  <c r="O275" i="29"/>
  <c r="N275" i="29"/>
  <c r="M275" i="29"/>
  <c r="L275" i="29"/>
  <c r="K275" i="29"/>
  <c r="J275" i="29"/>
  <c r="I275" i="29"/>
  <c r="H275" i="29"/>
  <c r="G275" i="29"/>
  <c r="F275" i="29"/>
  <c r="E275" i="29"/>
  <c r="D275" i="29"/>
  <c r="C275" i="29"/>
  <c r="B275" i="29"/>
  <c r="Z274" i="29"/>
  <c r="Y274" i="29"/>
  <c r="X274" i="29"/>
  <c r="W274" i="29"/>
  <c r="V274" i="29"/>
  <c r="U274" i="29"/>
  <c r="T274" i="29"/>
  <c r="S274" i="29"/>
  <c r="R274" i="29"/>
  <c r="Q274" i="29"/>
  <c r="P274" i="29"/>
  <c r="O274" i="29"/>
  <c r="N274" i="29"/>
  <c r="M274" i="29"/>
  <c r="L274" i="29"/>
  <c r="K274" i="29"/>
  <c r="J274" i="29"/>
  <c r="I274" i="29"/>
  <c r="H274" i="29"/>
  <c r="G274" i="29"/>
  <c r="F274" i="29"/>
  <c r="E274" i="29"/>
  <c r="D274" i="29"/>
  <c r="C274" i="29"/>
  <c r="B274" i="29"/>
  <c r="N272" i="29"/>
  <c r="Z271" i="29"/>
  <c r="Y271" i="29"/>
  <c r="X271" i="29"/>
  <c r="W271" i="29"/>
  <c r="V271" i="29"/>
  <c r="U271" i="29"/>
  <c r="T271" i="29"/>
  <c r="S271" i="29"/>
  <c r="R271" i="29"/>
  <c r="Q271" i="29"/>
  <c r="P271" i="29"/>
  <c r="O271" i="29"/>
  <c r="N271" i="29"/>
  <c r="M271" i="29"/>
  <c r="L271" i="29"/>
  <c r="K271" i="29"/>
  <c r="J271" i="29"/>
  <c r="I271" i="29"/>
  <c r="H271" i="29"/>
  <c r="G271" i="29"/>
  <c r="F271" i="29"/>
  <c r="E271" i="29"/>
  <c r="D271" i="29"/>
  <c r="C271" i="29"/>
  <c r="B271" i="29"/>
  <c r="Z270" i="29"/>
  <c r="Y270" i="29"/>
  <c r="X270" i="29"/>
  <c r="W270" i="29"/>
  <c r="V270" i="29"/>
  <c r="U270" i="29"/>
  <c r="T270" i="29"/>
  <c r="S270" i="29"/>
  <c r="R270" i="29"/>
  <c r="Q270" i="29"/>
  <c r="P270" i="29"/>
  <c r="O270" i="29"/>
  <c r="N270" i="29"/>
  <c r="M270" i="29"/>
  <c r="L270" i="29"/>
  <c r="K270" i="29"/>
  <c r="J270" i="29"/>
  <c r="I270" i="29"/>
  <c r="H270" i="29"/>
  <c r="G270" i="29"/>
  <c r="F270" i="29"/>
  <c r="E270" i="29"/>
  <c r="D270" i="29"/>
  <c r="C270" i="29"/>
  <c r="B270" i="29"/>
  <c r="AB269" i="29"/>
  <c r="AA269" i="29"/>
  <c r="AB268" i="29"/>
  <c r="AA268" i="29"/>
  <c r="AB267" i="29"/>
  <c r="AA267" i="29"/>
  <c r="AB266" i="29"/>
  <c r="AA266" i="29"/>
  <c r="AB265" i="29"/>
  <c r="AA265" i="29"/>
  <c r="AB264" i="29"/>
  <c r="AA264" i="29"/>
  <c r="AB263" i="29"/>
  <c r="AA263" i="29"/>
  <c r="AB262" i="29"/>
  <c r="AA262" i="29"/>
  <c r="AB261" i="29"/>
  <c r="AA261" i="29"/>
  <c r="AB260" i="29"/>
  <c r="AA260" i="29"/>
  <c r="AB259" i="29"/>
  <c r="AA259" i="29"/>
  <c r="AB258" i="29"/>
  <c r="AA258" i="29"/>
  <c r="AC257" i="29"/>
  <c r="AB257" i="29"/>
  <c r="AA257" i="29"/>
  <c r="AB256" i="29"/>
  <c r="AA256" i="29"/>
  <c r="AB255" i="29"/>
  <c r="AA255" i="29"/>
  <c r="AB254" i="29"/>
  <c r="AA254" i="29"/>
  <c r="AB253" i="29"/>
  <c r="AA253" i="29"/>
  <c r="AB252" i="29"/>
  <c r="AA252" i="29"/>
  <c r="AB251" i="29"/>
  <c r="AA251" i="29"/>
  <c r="AB250" i="29"/>
  <c r="AA250" i="29"/>
  <c r="AB249" i="29"/>
  <c r="AA249" i="29"/>
  <c r="AB248" i="29"/>
  <c r="AA248" i="29"/>
  <c r="AB247" i="29"/>
  <c r="AA247" i="29"/>
  <c r="AB246" i="29"/>
  <c r="AA246" i="29"/>
  <c r="AB245" i="29"/>
  <c r="AA245" i="29"/>
  <c r="Z241" i="29"/>
  <c r="Y241" i="29"/>
  <c r="X241" i="29"/>
  <c r="W241" i="29"/>
  <c r="V241" i="29"/>
  <c r="U241" i="29"/>
  <c r="T241" i="29"/>
  <c r="S241" i="29"/>
  <c r="R241" i="29"/>
  <c r="Q241" i="29"/>
  <c r="P241" i="29"/>
  <c r="O241" i="29"/>
  <c r="N241" i="29"/>
  <c r="M241" i="29"/>
  <c r="L241" i="29"/>
  <c r="K241" i="29"/>
  <c r="J241" i="29"/>
  <c r="I241" i="29"/>
  <c r="H241" i="29"/>
  <c r="G241" i="29"/>
  <c r="F241" i="29"/>
  <c r="E241" i="29"/>
  <c r="D241" i="29"/>
  <c r="C241" i="29"/>
  <c r="B241" i="29"/>
  <c r="Z240" i="29"/>
  <c r="Y240" i="29"/>
  <c r="X240" i="29"/>
  <c r="W240" i="29"/>
  <c r="V240" i="29"/>
  <c r="U240" i="29"/>
  <c r="T240" i="29"/>
  <c r="S240" i="29"/>
  <c r="R240" i="29"/>
  <c r="Q240" i="29"/>
  <c r="P240" i="29"/>
  <c r="O240" i="29"/>
  <c r="N240" i="29"/>
  <c r="M240" i="29"/>
  <c r="L240" i="29"/>
  <c r="K240" i="29"/>
  <c r="J240" i="29"/>
  <c r="I240" i="29"/>
  <c r="H240" i="29"/>
  <c r="G240" i="29"/>
  <c r="F240" i="29"/>
  <c r="E240" i="29"/>
  <c r="D240" i="29"/>
  <c r="C240" i="29"/>
  <c r="B240" i="29"/>
  <c r="N238" i="29"/>
  <c r="Z237" i="29"/>
  <c r="Y237" i="29"/>
  <c r="X237" i="29"/>
  <c r="W237" i="29"/>
  <c r="V237" i="29"/>
  <c r="U237" i="29"/>
  <c r="T237" i="29"/>
  <c r="S237" i="29"/>
  <c r="R237" i="29"/>
  <c r="Q237" i="29"/>
  <c r="P237" i="29"/>
  <c r="O237" i="29"/>
  <c r="N237" i="29"/>
  <c r="M237" i="29"/>
  <c r="L237" i="29"/>
  <c r="K237" i="29"/>
  <c r="J237" i="29"/>
  <c r="I237" i="29"/>
  <c r="H237" i="29"/>
  <c r="G237" i="29"/>
  <c r="F237" i="29"/>
  <c r="E237" i="29"/>
  <c r="D237" i="29"/>
  <c r="C237" i="29"/>
  <c r="B237" i="29"/>
  <c r="Z236" i="29"/>
  <c r="Y236" i="29"/>
  <c r="X236" i="29"/>
  <c r="W236" i="29"/>
  <c r="V236" i="29"/>
  <c r="U236" i="29"/>
  <c r="T236" i="29"/>
  <c r="S236" i="29"/>
  <c r="R236" i="29"/>
  <c r="Q236" i="29"/>
  <c r="P236" i="29"/>
  <c r="O236" i="29"/>
  <c r="N236" i="29"/>
  <c r="M236" i="29"/>
  <c r="L236" i="29"/>
  <c r="K236" i="29"/>
  <c r="J236" i="29"/>
  <c r="I236" i="29"/>
  <c r="H236" i="29"/>
  <c r="G236" i="29"/>
  <c r="F236" i="29"/>
  <c r="E236" i="29"/>
  <c r="D236" i="29"/>
  <c r="C236" i="29"/>
  <c r="B236" i="29"/>
  <c r="AB235" i="29"/>
  <c r="AA235" i="29"/>
  <c r="AB234" i="29"/>
  <c r="AA234" i="29"/>
  <c r="AB233" i="29"/>
  <c r="AA233" i="29"/>
  <c r="AB232" i="29"/>
  <c r="AA232" i="29"/>
  <c r="AB231" i="29"/>
  <c r="AA231" i="29"/>
  <c r="AB230" i="29"/>
  <c r="AA230" i="29"/>
  <c r="AB229" i="29"/>
  <c r="AA229" i="29"/>
  <c r="AB228" i="29"/>
  <c r="AA228" i="29"/>
  <c r="AB227" i="29"/>
  <c r="AA227" i="29"/>
  <c r="AB226" i="29"/>
  <c r="AA226" i="29"/>
  <c r="AB225" i="29"/>
  <c r="AA225" i="29"/>
  <c r="AB224" i="29"/>
  <c r="AA224" i="29"/>
  <c r="AC223" i="29"/>
  <c r="AB223" i="29"/>
  <c r="AA223" i="29"/>
  <c r="AB222" i="29"/>
  <c r="AA222" i="29"/>
  <c r="AB221" i="29"/>
  <c r="AA221" i="29"/>
  <c r="AB220" i="29"/>
  <c r="AA220" i="29"/>
  <c r="AB219" i="29"/>
  <c r="AA219" i="29"/>
  <c r="AB218" i="29"/>
  <c r="AA218" i="29"/>
  <c r="AB217" i="29"/>
  <c r="AA217" i="29"/>
  <c r="AB216" i="29"/>
  <c r="AA216" i="29"/>
  <c r="AB215" i="29"/>
  <c r="AA215" i="29"/>
  <c r="AB214" i="29"/>
  <c r="AA214" i="29"/>
  <c r="AB213" i="29"/>
  <c r="AA213" i="29"/>
  <c r="AB212" i="29"/>
  <c r="AA212" i="29"/>
  <c r="AB211" i="29"/>
  <c r="AA211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B207" i="29"/>
  <c r="Z206" i="29"/>
  <c r="Y206" i="29"/>
  <c r="X206" i="29"/>
  <c r="W206" i="29"/>
  <c r="V206" i="29"/>
  <c r="U206" i="29"/>
  <c r="T206" i="29"/>
  <c r="S206" i="29"/>
  <c r="R206" i="29"/>
  <c r="Q206" i="29"/>
  <c r="P206" i="29"/>
  <c r="O206" i="29"/>
  <c r="N206" i="29"/>
  <c r="M206" i="29"/>
  <c r="L206" i="29"/>
  <c r="K206" i="29"/>
  <c r="J206" i="29"/>
  <c r="I206" i="29"/>
  <c r="H206" i="29"/>
  <c r="G206" i="29"/>
  <c r="F206" i="29"/>
  <c r="E206" i="29"/>
  <c r="D206" i="29"/>
  <c r="C206" i="29"/>
  <c r="B206" i="29"/>
  <c r="N204" i="29"/>
  <c r="Z203" i="29"/>
  <c r="Y203" i="29"/>
  <c r="X203" i="29"/>
  <c r="W203" i="29"/>
  <c r="V203" i="29"/>
  <c r="U203" i="29"/>
  <c r="T203" i="29"/>
  <c r="S203" i="29"/>
  <c r="R203" i="29"/>
  <c r="Q203" i="29"/>
  <c r="P203" i="29"/>
  <c r="O203" i="29"/>
  <c r="N203" i="29"/>
  <c r="M203" i="29"/>
  <c r="L203" i="29"/>
  <c r="K203" i="29"/>
  <c r="J203" i="29"/>
  <c r="I203" i="29"/>
  <c r="H203" i="29"/>
  <c r="G203" i="29"/>
  <c r="F203" i="29"/>
  <c r="E203" i="29"/>
  <c r="D203" i="29"/>
  <c r="C203" i="29"/>
  <c r="B203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M202" i="29"/>
  <c r="L202" i="29"/>
  <c r="K202" i="29"/>
  <c r="J202" i="29"/>
  <c r="I202" i="29"/>
  <c r="H202" i="29"/>
  <c r="G202" i="29"/>
  <c r="F202" i="29"/>
  <c r="E202" i="29"/>
  <c r="D202" i="29"/>
  <c r="C202" i="29"/>
  <c r="B202" i="29"/>
  <c r="AB201" i="29"/>
  <c r="AA201" i="29"/>
  <c r="AB200" i="29"/>
  <c r="AA200" i="29"/>
  <c r="AB199" i="29"/>
  <c r="AA199" i="29"/>
  <c r="AB198" i="29"/>
  <c r="AA198" i="29"/>
  <c r="AB197" i="29"/>
  <c r="AA197" i="29"/>
  <c r="AB196" i="29"/>
  <c r="AA196" i="29"/>
  <c r="AB195" i="29"/>
  <c r="AA195" i="29"/>
  <c r="AB194" i="29"/>
  <c r="AA194" i="29"/>
  <c r="AB193" i="29"/>
  <c r="AA193" i="29"/>
  <c r="AB192" i="29"/>
  <c r="AA192" i="29"/>
  <c r="AB191" i="29"/>
  <c r="AA191" i="29"/>
  <c r="AB190" i="29"/>
  <c r="AA190" i="29"/>
  <c r="AC189" i="29"/>
  <c r="AB189" i="29"/>
  <c r="AA189" i="29"/>
  <c r="AB188" i="29"/>
  <c r="AA188" i="29"/>
  <c r="AB187" i="29"/>
  <c r="AA187" i="29"/>
  <c r="AB186" i="29"/>
  <c r="AA186" i="29"/>
  <c r="AB185" i="29"/>
  <c r="AA185" i="29"/>
  <c r="AB184" i="29"/>
  <c r="AA184" i="29"/>
  <c r="AB183" i="29"/>
  <c r="AA183" i="29"/>
  <c r="AB182" i="29"/>
  <c r="AA182" i="29"/>
  <c r="AB181" i="29"/>
  <c r="AA181" i="29"/>
  <c r="AB180" i="29"/>
  <c r="AA180" i="29"/>
  <c r="AB179" i="29"/>
  <c r="AA179" i="29"/>
  <c r="AB178" i="29"/>
  <c r="AA178" i="29"/>
  <c r="AB177" i="29"/>
  <c r="AA177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B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B172" i="29"/>
  <c r="N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B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B168" i="29"/>
  <c r="AB167" i="29"/>
  <c r="AA167" i="29"/>
  <c r="AB166" i="29"/>
  <c r="AA166" i="29"/>
  <c r="AB165" i="29"/>
  <c r="AA165" i="29"/>
  <c r="AB164" i="29"/>
  <c r="AA164" i="29"/>
  <c r="AB163" i="29"/>
  <c r="AA163" i="29"/>
  <c r="AB162" i="29"/>
  <c r="AA162" i="29"/>
  <c r="AB161" i="29"/>
  <c r="AA161" i="29"/>
  <c r="AB160" i="29"/>
  <c r="AA160" i="29"/>
  <c r="AB159" i="29"/>
  <c r="AA159" i="29"/>
  <c r="AB158" i="29"/>
  <c r="AA158" i="29"/>
  <c r="AB157" i="29"/>
  <c r="AA157" i="29"/>
  <c r="AB156" i="29"/>
  <c r="AA156" i="29"/>
  <c r="AC155" i="29"/>
  <c r="AB155" i="29"/>
  <c r="AA155" i="29"/>
  <c r="AB154" i="29"/>
  <c r="AA154" i="29"/>
  <c r="AB153" i="29"/>
  <c r="AA153" i="29"/>
  <c r="AB152" i="29"/>
  <c r="AA152" i="29"/>
  <c r="AB151" i="29"/>
  <c r="AA151" i="29"/>
  <c r="AB150" i="29"/>
  <c r="AA150" i="29"/>
  <c r="AB149" i="29"/>
  <c r="AA149" i="29"/>
  <c r="AB148" i="29"/>
  <c r="AA148" i="29"/>
  <c r="AB147" i="29"/>
  <c r="AA147" i="29"/>
  <c r="AB146" i="29"/>
  <c r="AA146" i="29"/>
  <c r="AB145" i="29"/>
  <c r="AA145" i="29"/>
  <c r="AB144" i="29"/>
  <c r="AA144" i="29"/>
  <c r="AB143" i="29"/>
  <c r="AA143" i="29"/>
  <c r="Z139" i="29"/>
  <c r="Y139" i="29"/>
  <c r="X139" i="29"/>
  <c r="W139" i="29"/>
  <c r="V139" i="29"/>
  <c r="U139" i="29"/>
  <c r="T139" i="29"/>
  <c r="S139" i="29"/>
  <c r="R139" i="29"/>
  <c r="Q139" i="29"/>
  <c r="P139" i="29"/>
  <c r="O139" i="29"/>
  <c r="N139" i="29"/>
  <c r="M139" i="29"/>
  <c r="L139" i="29"/>
  <c r="K139" i="29"/>
  <c r="J139" i="29"/>
  <c r="I139" i="29"/>
  <c r="H139" i="29"/>
  <c r="G139" i="29"/>
  <c r="F139" i="29"/>
  <c r="E139" i="29"/>
  <c r="D139" i="29"/>
  <c r="C139" i="29"/>
  <c r="B139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D138" i="29"/>
  <c r="C138" i="29"/>
  <c r="B138" i="29"/>
  <c r="N136" i="29"/>
  <c r="Z135" i="29"/>
  <c r="Y135" i="29"/>
  <c r="X135" i="29"/>
  <c r="W135" i="29"/>
  <c r="V135" i="29"/>
  <c r="U135" i="29"/>
  <c r="T135" i="29"/>
  <c r="S135" i="29"/>
  <c r="R135" i="29"/>
  <c r="Q135" i="29"/>
  <c r="P135" i="29"/>
  <c r="O135" i="29"/>
  <c r="N135" i="29"/>
  <c r="M135" i="29"/>
  <c r="L135" i="29"/>
  <c r="K135" i="29"/>
  <c r="J135" i="29"/>
  <c r="I135" i="29"/>
  <c r="H135" i="29"/>
  <c r="G135" i="29"/>
  <c r="F135" i="29"/>
  <c r="E135" i="29"/>
  <c r="D135" i="29"/>
  <c r="C135" i="29"/>
  <c r="B135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M134" i="29"/>
  <c r="L134" i="29"/>
  <c r="K134" i="29"/>
  <c r="J134" i="29"/>
  <c r="I134" i="29"/>
  <c r="H134" i="29"/>
  <c r="G134" i="29"/>
  <c r="F134" i="29"/>
  <c r="E134" i="29"/>
  <c r="D134" i="29"/>
  <c r="C134" i="29"/>
  <c r="B134" i="29"/>
  <c r="AB133" i="29"/>
  <c r="AA133" i="29"/>
  <c r="AB132" i="29"/>
  <c r="AA132" i="29"/>
  <c r="AB131" i="29"/>
  <c r="AA131" i="29"/>
  <c r="AB130" i="29"/>
  <c r="AA130" i="29"/>
  <c r="AB129" i="29"/>
  <c r="AA129" i="29"/>
  <c r="AB128" i="29"/>
  <c r="AA128" i="29"/>
  <c r="AB127" i="29"/>
  <c r="AA127" i="29"/>
  <c r="AB126" i="29"/>
  <c r="AA126" i="29"/>
  <c r="AB125" i="29"/>
  <c r="AA125" i="29"/>
  <c r="AB124" i="29"/>
  <c r="AA124" i="29"/>
  <c r="AB123" i="29"/>
  <c r="AA123" i="29"/>
  <c r="AB122" i="29"/>
  <c r="AA122" i="29"/>
  <c r="AC121" i="29"/>
  <c r="AB121" i="29"/>
  <c r="AA121" i="29"/>
  <c r="AB120" i="29"/>
  <c r="AA120" i="29"/>
  <c r="AB119" i="29"/>
  <c r="AA119" i="29"/>
  <c r="AB118" i="29"/>
  <c r="AA118" i="29"/>
  <c r="AB117" i="29"/>
  <c r="AA117" i="29"/>
  <c r="AB116" i="29"/>
  <c r="AA116" i="29"/>
  <c r="AB115" i="29"/>
  <c r="AA115" i="29"/>
  <c r="AB114" i="29"/>
  <c r="AA114" i="29"/>
  <c r="AB113" i="29"/>
  <c r="AA113" i="29"/>
  <c r="AB112" i="29"/>
  <c r="AA112" i="29"/>
  <c r="AB111" i="29"/>
  <c r="AA111" i="29"/>
  <c r="AB110" i="29"/>
  <c r="AA110" i="29"/>
  <c r="AB109" i="29"/>
  <c r="AA109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B105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B104" i="29"/>
  <c r="N102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B101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AB99" i="29"/>
  <c r="AA99" i="29"/>
  <c r="AB98" i="29"/>
  <c r="AA98" i="29"/>
  <c r="AB97" i="29"/>
  <c r="AA97" i="29"/>
  <c r="AB96" i="29"/>
  <c r="AA96" i="29"/>
  <c r="AB95" i="29"/>
  <c r="AA95" i="29"/>
  <c r="AB94" i="29"/>
  <c r="AA94" i="29"/>
  <c r="AB93" i="29"/>
  <c r="AA93" i="29"/>
  <c r="AB92" i="29"/>
  <c r="AA92" i="29"/>
  <c r="AB91" i="29"/>
  <c r="AA91" i="29"/>
  <c r="AB90" i="29"/>
  <c r="AA90" i="29"/>
  <c r="AB89" i="29"/>
  <c r="AA89" i="29"/>
  <c r="AB88" i="29"/>
  <c r="AA88" i="29"/>
  <c r="AC87" i="29"/>
  <c r="AB87" i="29"/>
  <c r="AA87" i="29"/>
  <c r="AB86" i="29"/>
  <c r="AA86" i="29"/>
  <c r="AB85" i="29"/>
  <c r="AA85" i="29"/>
  <c r="AB84" i="29"/>
  <c r="AA84" i="29"/>
  <c r="AB83" i="29"/>
  <c r="AA83" i="29"/>
  <c r="AB82" i="29"/>
  <c r="AA82" i="29"/>
  <c r="AB81" i="29"/>
  <c r="AA81" i="29"/>
  <c r="AB80" i="29"/>
  <c r="AA80" i="29"/>
  <c r="AB79" i="29"/>
  <c r="AA79" i="29"/>
  <c r="AB78" i="29"/>
  <c r="AA78" i="29"/>
  <c r="AB77" i="29"/>
  <c r="AA77" i="29"/>
  <c r="AB76" i="29"/>
  <c r="AA76" i="29"/>
  <c r="AB75" i="29"/>
  <c r="AA75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N34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AB31" i="29"/>
  <c r="AA31" i="29"/>
  <c r="AB30" i="29"/>
  <c r="AA30" i="29"/>
  <c r="AB29" i="29"/>
  <c r="AA29" i="29"/>
  <c r="AB28" i="29"/>
  <c r="AA28" i="29"/>
  <c r="AB27" i="29"/>
  <c r="AA27" i="29"/>
  <c r="AB26" i="29"/>
  <c r="AA26" i="29"/>
  <c r="AB25" i="29"/>
  <c r="AA25" i="29"/>
  <c r="AB24" i="29"/>
  <c r="AA24" i="29"/>
  <c r="AB23" i="29"/>
  <c r="AA23" i="29"/>
  <c r="AB22" i="29"/>
  <c r="AA22" i="29"/>
  <c r="AB21" i="29"/>
  <c r="AA21" i="29"/>
  <c r="AB20" i="29"/>
  <c r="AA20" i="29"/>
  <c r="AC19" i="29"/>
  <c r="AB19" i="29"/>
  <c r="AA19" i="29"/>
  <c r="AB18" i="29"/>
  <c r="AA18" i="29"/>
  <c r="AB17" i="29"/>
  <c r="AA17" i="29"/>
  <c r="AB16" i="29"/>
  <c r="AA16" i="29"/>
  <c r="AB15" i="29"/>
  <c r="AA15" i="29"/>
  <c r="AB14" i="29"/>
  <c r="AA14" i="29"/>
  <c r="AB13" i="29"/>
  <c r="AA13" i="29"/>
  <c r="AB12" i="29"/>
  <c r="AA12" i="29"/>
  <c r="AB11" i="29"/>
  <c r="AA11" i="29"/>
  <c r="AB10" i="29"/>
  <c r="AA10" i="29"/>
  <c r="AB9" i="29"/>
  <c r="AA9" i="29"/>
  <c r="AB8" i="29"/>
  <c r="AA8" i="29"/>
  <c r="AB7" i="29"/>
  <c r="AA7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N68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AB65" i="29"/>
  <c r="AA65" i="29"/>
  <c r="AB64" i="29"/>
  <c r="AA64" i="29"/>
  <c r="AB63" i="29"/>
  <c r="AA63" i="29"/>
  <c r="AB62" i="29"/>
  <c r="AA62" i="29"/>
  <c r="AB61" i="29"/>
  <c r="AA61" i="29"/>
  <c r="AB60" i="29"/>
  <c r="AA60" i="29"/>
  <c r="AB59" i="29"/>
  <c r="AA59" i="29"/>
  <c r="AB58" i="29"/>
  <c r="AA58" i="29"/>
  <c r="AB57" i="29"/>
  <c r="AA57" i="29"/>
  <c r="AB56" i="29"/>
  <c r="AA56" i="29"/>
  <c r="AB55" i="29"/>
  <c r="AA55" i="29"/>
  <c r="AB54" i="29"/>
  <c r="AA54" i="29"/>
  <c r="AC53" i="29"/>
  <c r="AB53" i="29"/>
  <c r="AA53" i="29"/>
  <c r="AB52" i="29"/>
  <c r="AA52" i="29"/>
  <c r="AB51" i="29"/>
  <c r="AA51" i="29"/>
  <c r="AB50" i="29"/>
  <c r="AA50" i="29"/>
  <c r="AB49" i="29"/>
  <c r="AA49" i="29"/>
  <c r="AB48" i="29"/>
  <c r="AA48" i="29"/>
  <c r="AB47" i="29"/>
  <c r="AA47" i="29"/>
  <c r="AB46" i="29"/>
  <c r="AA46" i="29"/>
  <c r="AB45" i="29"/>
  <c r="AA45" i="29"/>
  <c r="AB44" i="29"/>
  <c r="AA44" i="29"/>
  <c r="AB43" i="29"/>
  <c r="AA43" i="29"/>
  <c r="AB42" i="29"/>
  <c r="AA42" i="29"/>
  <c r="AB41" i="29"/>
  <c r="AA41" i="29"/>
  <c r="AB411" i="29" l="1"/>
  <c r="AC411" i="29"/>
  <c r="AC70" i="29"/>
  <c r="AC71" i="29"/>
  <c r="AC173" i="29"/>
  <c r="AC139" i="29"/>
  <c r="AC207" i="29"/>
  <c r="AC37" i="29"/>
  <c r="AA105" i="29"/>
  <c r="AB105" i="29"/>
  <c r="AC138" i="29"/>
  <c r="AC172" i="29"/>
  <c r="AC410" i="29"/>
  <c r="AC105" i="29"/>
  <c r="AB139" i="29"/>
  <c r="AA173" i="29"/>
  <c r="AA411" i="29"/>
  <c r="AC36" i="29"/>
  <c r="AC104" i="29"/>
  <c r="AC241" i="29"/>
  <c r="AC343" i="29"/>
  <c r="AB173" i="29"/>
  <c r="AC206" i="29"/>
  <c r="AC240" i="29"/>
  <c r="AC274" i="29"/>
  <c r="AC308" i="29"/>
  <c r="AC342" i="29"/>
  <c r="AC376" i="29"/>
  <c r="AA71" i="29"/>
  <c r="AC377" i="29"/>
  <c r="AB71" i="29"/>
  <c r="AC275" i="29"/>
  <c r="AC309" i="29"/>
  <c r="AB37" i="29"/>
  <c r="AB207" i="29"/>
  <c r="AB241" i="29"/>
  <c r="AB275" i="29"/>
  <c r="AB309" i="29"/>
  <c r="AB343" i="29"/>
  <c r="AA377" i="29"/>
  <c r="AA410" i="29"/>
  <c r="AB410" i="29"/>
  <c r="AA376" i="29"/>
  <c r="AB376" i="29"/>
  <c r="AB377" i="29"/>
  <c r="AA342" i="29"/>
  <c r="AB342" i="29"/>
  <c r="AA343" i="29"/>
  <c r="AA308" i="29"/>
  <c r="AB308" i="29"/>
  <c r="AA309" i="29"/>
  <c r="AA274" i="29"/>
  <c r="AB274" i="29"/>
  <c r="AA275" i="29"/>
  <c r="AA240" i="29"/>
  <c r="AB240" i="29"/>
  <c r="AA241" i="29"/>
  <c r="AA206" i="29"/>
  <c r="AB206" i="29"/>
  <c r="AA207" i="29"/>
  <c r="AA172" i="29"/>
  <c r="AB172" i="29"/>
  <c r="AA138" i="29"/>
  <c r="AB138" i="29"/>
  <c r="AA139" i="29"/>
  <c r="AA104" i="29"/>
  <c r="AB104" i="29"/>
  <c r="AA37" i="29"/>
  <c r="AA36" i="29"/>
  <c r="AB36" i="29"/>
  <c r="AA70" i="29"/>
  <c r="AB70" i="29"/>
  <c r="F637" i="27"/>
  <c r="F636" i="27"/>
  <c r="F635" i="27"/>
  <c r="F634" i="27"/>
  <c r="BR362" i="27" s="1"/>
  <c r="F633" i="27"/>
  <c r="F632" i="27"/>
  <c r="F631" i="27"/>
  <c r="F630" i="27"/>
  <c r="F629" i="27"/>
  <c r="F628" i="27"/>
  <c r="F627" i="27"/>
  <c r="F626" i="27"/>
  <c r="F625" i="27"/>
  <c r="F624" i="27"/>
  <c r="F623" i="27"/>
  <c r="F622" i="27"/>
  <c r="F621" i="27"/>
  <c r="F620" i="27"/>
  <c r="F619" i="27"/>
  <c r="F618" i="27"/>
  <c r="F617" i="27"/>
  <c r="F616" i="27"/>
  <c r="F615" i="27"/>
  <c r="F614" i="27"/>
  <c r="F613" i="27"/>
  <c r="P359" i="27" s="1"/>
  <c r="F612" i="27"/>
  <c r="CE357" i="27" s="1"/>
  <c r="F611" i="27"/>
  <c r="F610" i="27"/>
  <c r="F609" i="27"/>
  <c r="F608" i="27"/>
  <c r="F607" i="27"/>
  <c r="F606" i="27"/>
  <c r="F605" i="27"/>
  <c r="F604" i="27"/>
  <c r="F603" i="27"/>
  <c r="F602" i="27"/>
  <c r="F601" i="27"/>
  <c r="BZ360" i="27" s="1"/>
  <c r="F600" i="27"/>
  <c r="F599" i="27"/>
  <c r="F598" i="27"/>
  <c r="F597" i="27"/>
  <c r="F596" i="27"/>
  <c r="P360" i="27" s="1"/>
  <c r="F595" i="27"/>
  <c r="F594" i="27"/>
  <c r="F593" i="27"/>
  <c r="F592" i="27"/>
  <c r="F591" i="27"/>
  <c r="F590" i="27"/>
  <c r="F589" i="27"/>
  <c r="F588" i="27"/>
  <c r="F587" i="27"/>
  <c r="F586" i="27"/>
  <c r="F585" i="27"/>
  <c r="F584" i="27"/>
  <c r="F583" i="27"/>
  <c r="F582" i="27"/>
  <c r="F581" i="27"/>
  <c r="CJ363" i="27" s="1"/>
  <c r="F580" i="27"/>
  <c r="F579" i="27"/>
  <c r="AF363" i="27" s="1"/>
  <c r="F578" i="27"/>
  <c r="F577" i="27"/>
  <c r="F576" i="27"/>
  <c r="F575" i="27"/>
  <c r="F574" i="27"/>
  <c r="F573" i="27"/>
  <c r="F572" i="27"/>
  <c r="F571" i="27"/>
  <c r="F570" i="27"/>
  <c r="F569" i="27"/>
  <c r="F568" i="27"/>
  <c r="F567" i="27"/>
  <c r="F566" i="27"/>
  <c r="F565" i="27"/>
  <c r="F564" i="27"/>
  <c r="F563" i="27"/>
  <c r="F562" i="27"/>
  <c r="F561" i="27"/>
  <c r="F560" i="27"/>
  <c r="F559" i="27"/>
  <c r="F558" i="27"/>
  <c r="F557" i="27"/>
  <c r="F556" i="27"/>
  <c r="BO364" i="27" s="1"/>
  <c r="F555" i="27"/>
  <c r="F554" i="27"/>
  <c r="AG361" i="27" s="1"/>
  <c r="F553" i="27"/>
  <c r="F552" i="27"/>
  <c r="F551" i="27"/>
  <c r="F550" i="27"/>
  <c r="F549" i="27"/>
  <c r="F548" i="27"/>
  <c r="CA363" i="27" s="1"/>
  <c r="F547" i="27"/>
  <c r="F546" i="27"/>
  <c r="BS355" i="27" s="1"/>
  <c r="F545" i="27"/>
  <c r="CI362" i="27" s="1"/>
  <c r="F544" i="27"/>
  <c r="F543" i="27"/>
  <c r="F542" i="27"/>
  <c r="F541" i="27"/>
  <c r="F540" i="27"/>
  <c r="F539" i="27"/>
  <c r="F538" i="27"/>
  <c r="CH354" i="27" s="1"/>
  <c r="F537" i="27"/>
  <c r="AG362" i="27" s="1"/>
  <c r="F536" i="27"/>
  <c r="F535" i="27"/>
  <c r="F534" i="27"/>
  <c r="F533" i="27"/>
  <c r="F532" i="27"/>
  <c r="Q360" i="27" s="1"/>
  <c r="F531" i="27"/>
  <c r="F530" i="27"/>
  <c r="F529" i="27"/>
  <c r="CG359" i="27" s="1"/>
  <c r="F528" i="27"/>
  <c r="F527" i="27"/>
  <c r="F526" i="27"/>
  <c r="F525" i="27"/>
  <c r="F524" i="27"/>
  <c r="F523" i="27"/>
  <c r="CC364" i="27" s="1"/>
  <c r="F522" i="27"/>
  <c r="F521" i="27"/>
  <c r="F520" i="27"/>
  <c r="F519" i="27"/>
  <c r="F518" i="27"/>
  <c r="F517" i="27"/>
  <c r="CB362" i="27" s="1"/>
  <c r="F516" i="27"/>
  <c r="F515" i="27"/>
  <c r="CL356" i="27" s="1"/>
  <c r="F514" i="27"/>
  <c r="F513" i="27"/>
  <c r="F512" i="27"/>
  <c r="F511" i="27"/>
  <c r="F510" i="27"/>
  <c r="F509" i="27"/>
  <c r="F508" i="27"/>
  <c r="CI354" i="27" s="1"/>
  <c r="F507" i="27"/>
  <c r="F506" i="27"/>
  <c r="AA356" i="27" s="1"/>
  <c r="F505" i="27"/>
  <c r="F504" i="27"/>
  <c r="F503" i="27"/>
  <c r="F502" i="27"/>
  <c r="F501" i="27"/>
  <c r="BN364" i="27" s="1"/>
  <c r="F500" i="27"/>
  <c r="S364" i="27" s="1"/>
  <c r="F499" i="27"/>
  <c r="BX358" i="27" s="1"/>
  <c r="F498" i="27"/>
  <c r="F497" i="27"/>
  <c r="R362" i="27" s="1"/>
  <c r="F496" i="27"/>
  <c r="F495" i="27"/>
  <c r="F494" i="27"/>
  <c r="F493" i="27"/>
  <c r="F492" i="27"/>
  <c r="F491" i="27"/>
  <c r="BT355" i="27" s="1"/>
  <c r="F490" i="27"/>
  <c r="CH362" i="27" s="1"/>
  <c r="F489" i="27"/>
  <c r="F488" i="27"/>
  <c r="F487" i="27"/>
  <c r="F486" i="27"/>
  <c r="F485" i="27"/>
  <c r="F484" i="27"/>
  <c r="F483" i="27"/>
  <c r="CE355" i="27" s="1"/>
  <c r="F482" i="27"/>
  <c r="F481" i="27"/>
  <c r="F480" i="27"/>
  <c r="F479" i="27"/>
  <c r="F478" i="27"/>
  <c r="F477" i="27"/>
  <c r="F476" i="27"/>
  <c r="BW365" i="27" s="1"/>
  <c r="F475" i="27"/>
  <c r="R361" i="27" s="1"/>
  <c r="F474" i="27"/>
  <c r="CF359" i="27" s="1"/>
  <c r="F473" i="27"/>
  <c r="AC356" i="27" s="1"/>
  <c r="F472" i="27"/>
  <c r="F471" i="27"/>
  <c r="F470" i="27"/>
  <c r="F469" i="27"/>
  <c r="F468" i="27"/>
  <c r="F467" i="27"/>
  <c r="F466" i="27"/>
  <c r="F465" i="27"/>
  <c r="F464" i="27"/>
  <c r="F463" i="27"/>
  <c r="F462" i="27"/>
  <c r="F461" i="27"/>
  <c r="S362" i="27" s="1"/>
  <c r="F460" i="27"/>
  <c r="F459" i="27"/>
  <c r="F458" i="27"/>
  <c r="F457" i="27"/>
  <c r="F456" i="27"/>
  <c r="F455" i="27"/>
  <c r="F454" i="27"/>
  <c r="F453" i="27"/>
  <c r="F452" i="27"/>
  <c r="F451" i="27"/>
  <c r="BY361" i="27" s="1"/>
  <c r="F450" i="27"/>
  <c r="F449" i="27"/>
  <c r="F448" i="27"/>
  <c r="F447" i="27"/>
  <c r="F446" i="27"/>
  <c r="F445" i="27"/>
  <c r="F444" i="27"/>
  <c r="BV353" i="27" s="1"/>
  <c r="F443" i="27"/>
  <c r="CK365" i="27" s="1"/>
  <c r="F442" i="27"/>
  <c r="F441" i="27"/>
  <c r="F440" i="27"/>
  <c r="F439" i="27"/>
  <c r="F438" i="27"/>
  <c r="F437" i="27"/>
  <c r="CJ364" i="27" s="1"/>
  <c r="F436" i="27"/>
  <c r="F435" i="27"/>
  <c r="F434" i="27"/>
  <c r="AC358" i="27" s="1"/>
  <c r="F433" i="27"/>
  <c r="F432" i="27"/>
  <c r="F431" i="27"/>
  <c r="F430" i="27"/>
  <c r="F429" i="27"/>
  <c r="BU363" i="27" s="1"/>
  <c r="F428" i="27"/>
  <c r="Q362" i="27" s="1"/>
  <c r="F427" i="27"/>
  <c r="F426" i="27"/>
  <c r="F425" i="27"/>
  <c r="F424" i="27"/>
  <c r="F423" i="27"/>
  <c r="F422" i="27"/>
  <c r="F421" i="27"/>
  <c r="F420" i="27"/>
  <c r="F419" i="27"/>
  <c r="BR354" i="27" s="1"/>
  <c r="F418" i="27"/>
  <c r="F417" i="27"/>
  <c r="F416" i="27"/>
  <c r="F415" i="27"/>
  <c r="F414" i="27"/>
  <c r="F413" i="27"/>
  <c r="F412" i="27"/>
  <c r="BO365" i="27" s="1"/>
  <c r="F411" i="27"/>
  <c r="Q361" i="27" s="1"/>
  <c r="F410" i="27"/>
  <c r="F409" i="27"/>
  <c r="F408" i="27"/>
  <c r="F407" i="27"/>
  <c r="F406" i="27"/>
  <c r="F405" i="27"/>
  <c r="F404" i="27"/>
  <c r="F403" i="27"/>
  <c r="F402" i="27"/>
  <c r="F401" i="27"/>
  <c r="F400" i="27"/>
  <c r="F399" i="27"/>
  <c r="F398" i="27"/>
  <c r="F397" i="27"/>
  <c r="F396" i="27"/>
  <c r="F395" i="27"/>
  <c r="AB357" i="27" s="1"/>
  <c r="F394" i="27"/>
  <c r="F393" i="27"/>
  <c r="BT362" i="27" s="1"/>
  <c r="F392" i="27"/>
  <c r="F391" i="27"/>
  <c r="F390" i="27"/>
  <c r="F389" i="27"/>
  <c r="R363" i="27" s="1"/>
  <c r="F388" i="27"/>
  <c r="F387" i="27"/>
  <c r="F386" i="27"/>
  <c r="F385" i="27"/>
  <c r="F384" i="27"/>
  <c r="F383" i="27"/>
  <c r="F382" i="27"/>
  <c r="F381" i="27"/>
  <c r="F380" i="27"/>
  <c r="K359" i="27" s="1"/>
  <c r="F379" i="27"/>
  <c r="F378" i="27"/>
  <c r="X355" i="27" s="1"/>
  <c r="F377" i="27"/>
  <c r="CC357" i="27" s="1"/>
  <c r="F376" i="27"/>
  <c r="F375" i="27"/>
  <c r="F374" i="27"/>
  <c r="F373" i="27"/>
  <c r="F372" i="27"/>
  <c r="F371" i="27"/>
  <c r="F370" i="27"/>
  <c r="AH350" i="27" s="1"/>
  <c r="F369" i="27"/>
  <c r="F368" i="27"/>
  <c r="F367" i="27"/>
  <c r="F366" i="27"/>
  <c r="CB360" i="27" s="1"/>
  <c r="CL365" i="27"/>
  <c r="CD365" i="27"/>
  <c r="CC365" i="27"/>
  <c r="CA365" i="27"/>
  <c r="BZ365" i="27"/>
  <c r="BY365" i="27"/>
  <c r="BS365" i="27"/>
  <c r="BP365" i="27"/>
  <c r="AH365" i="27"/>
  <c r="AG365" i="27"/>
  <c r="AF365" i="27"/>
  <c r="AE365" i="27"/>
  <c r="AD365" i="27"/>
  <c r="AC365" i="27"/>
  <c r="S365" i="27"/>
  <c r="R365" i="27"/>
  <c r="Q365" i="27"/>
  <c r="P365" i="27"/>
  <c r="O365" i="27"/>
  <c r="F365" i="27"/>
  <c r="CK364" i="27"/>
  <c r="CI364" i="27"/>
  <c r="CG364" i="27"/>
  <c r="CA364" i="27"/>
  <c r="BZ364" i="27"/>
  <c r="BW364" i="27"/>
  <c r="BV364" i="27"/>
  <c r="AH364" i="27"/>
  <c r="AG364" i="27"/>
  <c r="AF364" i="27"/>
  <c r="AE364" i="27"/>
  <c r="AD364" i="27"/>
  <c r="AB364" i="27"/>
  <c r="Z364" i="27"/>
  <c r="R364" i="27"/>
  <c r="Q364" i="27"/>
  <c r="P364" i="27"/>
  <c r="O364" i="27"/>
  <c r="F364" i="27"/>
  <c r="CG363" i="27"/>
  <c r="CF363" i="27"/>
  <c r="BV363" i="27"/>
  <c r="BT363" i="27"/>
  <c r="BR363" i="27"/>
  <c r="BN363" i="27"/>
  <c r="AH363" i="27"/>
  <c r="AG363" i="27"/>
  <c r="AE363" i="27"/>
  <c r="AD363" i="27"/>
  <c r="AB363" i="27"/>
  <c r="Y363" i="27"/>
  <c r="S363" i="27"/>
  <c r="Q363" i="27"/>
  <c r="P363" i="27"/>
  <c r="O363" i="27"/>
  <c r="F363" i="27"/>
  <c r="CF362" i="27"/>
  <c r="CE362" i="27"/>
  <c r="BX362" i="27"/>
  <c r="BU362" i="27"/>
  <c r="BQ362" i="27"/>
  <c r="AH362" i="27"/>
  <c r="AF362" i="27"/>
  <c r="AE362" i="27"/>
  <c r="AD362" i="27"/>
  <c r="P362" i="27"/>
  <c r="O362" i="27"/>
  <c r="F362" i="27"/>
  <c r="CL361" i="27"/>
  <c r="CH361" i="27"/>
  <c r="CE361" i="27"/>
  <c r="CD361" i="27"/>
  <c r="CC361" i="27"/>
  <c r="BX361" i="27"/>
  <c r="BT361" i="27"/>
  <c r="BS361" i="27"/>
  <c r="BQ361" i="27"/>
  <c r="BP361" i="27"/>
  <c r="BO361" i="27"/>
  <c r="AH361" i="27"/>
  <c r="AE361" i="27"/>
  <c r="AD361" i="27"/>
  <c r="AC361" i="27"/>
  <c r="AA361" i="27"/>
  <c r="S361" i="27"/>
  <c r="P361" i="27"/>
  <c r="O361" i="27"/>
  <c r="F361" i="27"/>
  <c r="CK360" i="27"/>
  <c r="CJ360" i="27"/>
  <c r="CG360" i="27"/>
  <c r="CC360" i="27"/>
  <c r="CA360" i="27"/>
  <c r="BW360" i="27"/>
  <c r="BV360" i="27"/>
  <c r="BO360" i="27"/>
  <c r="BN360" i="27"/>
  <c r="AC360" i="27"/>
  <c r="AB360" i="27"/>
  <c r="AA360" i="27"/>
  <c r="Z360" i="27"/>
  <c r="Y360" i="27"/>
  <c r="S360" i="27"/>
  <c r="R360" i="27"/>
  <c r="O360" i="27"/>
  <c r="N360" i="27"/>
  <c r="K360" i="27"/>
  <c r="F360" i="27"/>
  <c r="CJ359" i="27"/>
  <c r="CI359" i="27"/>
  <c r="CH359" i="27"/>
  <c r="CB359" i="27"/>
  <c r="CA359" i="27"/>
  <c r="BV359" i="27"/>
  <c r="BU359" i="27"/>
  <c r="BR359" i="27"/>
  <c r="BN359" i="27"/>
  <c r="AC359" i="27"/>
  <c r="AB359" i="27"/>
  <c r="AA359" i="27"/>
  <c r="Z359" i="27"/>
  <c r="Y359" i="27"/>
  <c r="S359" i="27"/>
  <c r="R359" i="27"/>
  <c r="Q359" i="27"/>
  <c r="O359" i="27"/>
  <c r="M359" i="27"/>
  <c r="F359" i="27"/>
  <c r="CI358" i="27"/>
  <c r="CH358" i="27"/>
  <c r="CE358" i="27"/>
  <c r="CB358" i="27"/>
  <c r="BU358" i="27"/>
  <c r="BT358" i="27"/>
  <c r="BS358" i="27"/>
  <c r="BR358" i="27"/>
  <c r="BQ358" i="27"/>
  <c r="AB358" i="27"/>
  <c r="AA358" i="27"/>
  <c r="Z358" i="27"/>
  <c r="Y358" i="27"/>
  <c r="S358" i="27"/>
  <c r="R358" i="27"/>
  <c r="Q358" i="27"/>
  <c r="P358" i="27"/>
  <c r="O358" i="27"/>
  <c r="F358" i="27"/>
  <c r="BR360" i="27" s="1"/>
  <c r="CL357" i="27"/>
  <c r="CH357" i="27"/>
  <c r="CD357" i="27"/>
  <c r="BY357" i="27"/>
  <c r="BX357" i="27"/>
  <c r="BT357" i="27"/>
  <c r="BS357" i="27"/>
  <c r="BQ357" i="27"/>
  <c r="BP357" i="27"/>
  <c r="AC357" i="27"/>
  <c r="AA357" i="27"/>
  <c r="Z357" i="27"/>
  <c r="Y357" i="27"/>
  <c r="S357" i="27"/>
  <c r="R357" i="27"/>
  <c r="Q357" i="27"/>
  <c r="P357" i="27"/>
  <c r="O357" i="27"/>
  <c r="J357" i="27"/>
  <c r="F357" i="27"/>
  <c r="BN365" i="27" s="1"/>
  <c r="CK356" i="27"/>
  <c r="CD356" i="27"/>
  <c r="CC356" i="27"/>
  <c r="BZ356" i="27"/>
  <c r="BY356" i="27"/>
  <c r="BW356" i="27"/>
  <c r="BS356" i="27"/>
  <c r="BP356" i="27"/>
  <c r="BO356" i="27"/>
  <c r="AB356" i="27"/>
  <c r="Z356" i="27"/>
  <c r="Y356" i="27"/>
  <c r="S356" i="27"/>
  <c r="R356" i="27"/>
  <c r="Q356" i="27"/>
  <c r="P356" i="27"/>
  <c r="O356" i="27"/>
  <c r="N356" i="27"/>
  <c r="L356" i="27"/>
  <c r="F356" i="27"/>
  <c r="CL355" i="27"/>
  <c r="CH355" i="27"/>
  <c r="CD355" i="27"/>
  <c r="CB355" i="27"/>
  <c r="BY355" i="27"/>
  <c r="BX355" i="27"/>
  <c r="BQ355" i="27"/>
  <c r="BP355" i="27"/>
  <c r="AC355" i="27"/>
  <c r="AB355" i="27"/>
  <c r="AA355" i="27"/>
  <c r="Z355" i="27"/>
  <c r="Y355" i="27"/>
  <c r="U355" i="27"/>
  <c r="N355" i="27"/>
  <c r="M355" i="27"/>
  <c r="K355" i="27"/>
  <c r="F355" i="27"/>
  <c r="CF354" i="27"/>
  <c r="CE354" i="27"/>
  <c r="CB354" i="27"/>
  <c r="CA354" i="27"/>
  <c r="BX354" i="27"/>
  <c r="BU354" i="27"/>
  <c r="BT354" i="27"/>
  <c r="BQ354" i="27"/>
  <c r="BN354" i="27"/>
  <c r="AC354" i="27"/>
  <c r="AB354" i="27"/>
  <c r="AA354" i="27"/>
  <c r="Z354" i="27"/>
  <c r="Y354" i="27"/>
  <c r="W354" i="27"/>
  <c r="U354" i="27"/>
  <c r="M354" i="27"/>
  <c r="L354" i="27"/>
  <c r="K354" i="27"/>
  <c r="J354" i="27"/>
  <c r="F354" i="27"/>
  <c r="CJ353" i="27"/>
  <c r="CI353" i="27"/>
  <c r="CG353" i="27"/>
  <c r="CF353" i="27"/>
  <c r="CC353" i="27"/>
  <c r="CB353" i="27"/>
  <c r="CA353" i="27"/>
  <c r="BU353" i="27"/>
  <c r="BR353" i="27"/>
  <c r="BN353" i="27"/>
  <c r="AC353" i="27"/>
  <c r="AB353" i="27"/>
  <c r="AA353" i="27"/>
  <c r="Z353" i="27"/>
  <c r="Y353" i="27"/>
  <c r="W353" i="27"/>
  <c r="V353" i="27"/>
  <c r="N353" i="27"/>
  <c r="L353" i="27"/>
  <c r="K353" i="27"/>
  <c r="J353" i="27"/>
  <c r="F353" i="27"/>
  <c r="CK352" i="27"/>
  <c r="CJ352" i="27"/>
  <c r="CG352" i="27"/>
  <c r="CD352" i="27"/>
  <c r="CC352" i="27"/>
  <c r="CA352" i="27"/>
  <c r="BZ352" i="27"/>
  <c r="BW352" i="27"/>
  <c r="BV352" i="27"/>
  <c r="BS352" i="27"/>
  <c r="BO352" i="27"/>
  <c r="BN352" i="27"/>
  <c r="AC352" i="27"/>
  <c r="AB352" i="27"/>
  <c r="AA352" i="27"/>
  <c r="Z352" i="27"/>
  <c r="Y352" i="27"/>
  <c r="V352" i="27"/>
  <c r="T352" i="27"/>
  <c r="N352" i="27"/>
  <c r="M352" i="27"/>
  <c r="L352" i="27"/>
  <c r="K352" i="27"/>
  <c r="J352" i="27"/>
  <c r="F352" i="27"/>
  <c r="CL358" i="27" s="1"/>
  <c r="CL351" i="27"/>
  <c r="CK351" i="27"/>
  <c r="CH351" i="27"/>
  <c r="CD351" i="27"/>
  <c r="CC351" i="27"/>
  <c r="BZ351" i="27"/>
  <c r="BY351" i="27"/>
  <c r="BW351" i="27"/>
  <c r="BS351" i="27"/>
  <c r="BP351" i="27"/>
  <c r="BO351" i="27"/>
  <c r="AC351" i="27"/>
  <c r="AB351" i="27"/>
  <c r="AA351" i="27"/>
  <c r="Z351" i="27"/>
  <c r="Y351" i="27"/>
  <c r="X351" i="27"/>
  <c r="V351" i="27"/>
  <c r="N351" i="27"/>
  <c r="M351" i="27"/>
  <c r="L351" i="27"/>
  <c r="K351" i="27"/>
  <c r="J351" i="27"/>
  <c r="F351" i="27"/>
  <c r="CI350" i="27"/>
  <c r="CH350" i="27"/>
  <c r="CF350" i="27"/>
  <c r="CE350" i="27"/>
  <c r="CB350" i="27"/>
  <c r="BY350" i="27"/>
  <c r="BX350" i="27"/>
  <c r="BU350" i="27"/>
  <c r="BT350" i="27"/>
  <c r="BR350" i="27"/>
  <c r="BQ350" i="27"/>
  <c r="X350" i="27"/>
  <c r="W350" i="27"/>
  <c r="V350" i="27"/>
  <c r="U350" i="27"/>
  <c r="T350" i="27"/>
  <c r="N350" i="27"/>
  <c r="M350" i="27"/>
  <c r="L350" i="27"/>
  <c r="K350" i="27"/>
  <c r="J350" i="27"/>
  <c r="F350" i="27"/>
  <c r="CL349" i="27"/>
  <c r="CK349" i="27"/>
  <c r="CH349" i="27"/>
  <c r="CE349" i="27"/>
  <c r="CD349" i="27"/>
  <c r="BY349" i="27"/>
  <c r="BX349" i="27"/>
  <c r="BT349" i="27"/>
  <c r="BS349" i="27"/>
  <c r="BQ349" i="27"/>
  <c r="BP349" i="27"/>
  <c r="AG349" i="27"/>
  <c r="AE349" i="27"/>
  <c r="X349" i="27"/>
  <c r="W349" i="27"/>
  <c r="V349" i="27"/>
  <c r="U349" i="27"/>
  <c r="T349" i="27"/>
  <c r="N349" i="27"/>
  <c r="M349" i="27"/>
  <c r="L349" i="27"/>
  <c r="K349" i="27"/>
  <c r="J349" i="27"/>
  <c r="F349" i="27"/>
  <c r="CB364" i="27" s="1"/>
  <c r="CL348" i="27"/>
  <c r="CK348" i="27"/>
  <c r="CJ348" i="27"/>
  <c r="CD348" i="27"/>
  <c r="CC348" i="27"/>
  <c r="BZ348" i="27"/>
  <c r="BY348" i="27"/>
  <c r="BW348" i="27"/>
  <c r="BV348" i="27"/>
  <c r="BS348" i="27"/>
  <c r="BP348" i="27"/>
  <c r="BO348" i="27"/>
  <c r="AG348" i="27"/>
  <c r="X348" i="27"/>
  <c r="W348" i="27"/>
  <c r="V348" i="27"/>
  <c r="U348" i="27"/>
  <c r="T348" i="27"/>
  <c r="N348" i="27"/>
  <c r="M348" i="27"/>
  <c r="L348" i="27"/>
  <c r="K348" i="27"/>
  <c r="J348" i="27"/>
  <c r="F348" i="27"/>
  <c r="CK347" i="27"/>
  <c r="CJ347" i="27"/>
  <c r="CI347" i="27"/>
  <c r="CG347" i="27"/>
  <c r="CF347" i="27"/>
  <c r="CC347" i="27"/>
  <c r="CA347" i="27"/>
  <c r="BZ347" i="27"/>
  <c r="BW347" i="27"/>
  <c r="BV347" i="27"/>
  <c r="BU347" i="27"/>
  <c r="BO347" i="27"/>
  <c r="BN347" i="27"/>
  <c r="AH347" i="27"/>
  <c r="AF347" i="27"/>
  <c r="AD347" i="27"/>
  <c r="X347" i="27"/>
  <c r="W347" i="27"/>
  <c r="V347" i="27"/>
  <c r="U347" i="27"/>
  <c r="T347" i="27"/>
  <c r="N347" i="27"/>
  <c r="M347" i="27"/>
  <c r="L347" i="27"/>
  <c r="K347" i="27"/>
  <c r="J347" i="27"/>
  <c r="F347" i="27"/>
  <c r="BT351" i="27" s="1"/>
  <c r="CJ346" i="27"/>
  <c r="CI346" i="27"/>
  <c r="CG346" i="27"/>
  <c r="CF346" i="27"/>
  <c r="CB346" i="27"/>
  <c r="CA346" i="27"/>
  <c r="BV346" i="27"/>
  <c r="BU346" i="27"/>
  <c r="BR346" i="27"/>
  <c r="BQ346" i="27"/>
  <c r="BN346" i="27"/>
  <c r="AF346" i="27"/>
  <c r="X346" i="27"/>
  <c r="W346" i="27"/>
  <c r="V346" i="27"/>
  <c r="U346" i="27"/>
  <c r="T346" i="27"/>
  <c r="N346" i="27"/>
  <c r="M346" i="27"/>
  <c r="L346" i="27"/>
  <c r="K346" i="27"/>
  <c r="J346" i="27"/>
  <c r="F346" i="27"/>
  <c r="CH363" i="27" s="1"/>
  <c r="CL345" i="27"/>
  <c r="CH345" i="27"/>
  <c r="CE345" i="27"/>
  <c r="CD345" i="27"/>
  <c r="BZ345" i="27"/>
  <c r="BY345" i="27"/>
  <c r="BX345" i="27"/>
  <c r="BT345" i="27"/>
  <c r="BS345" i="27"/>
  <c r="BQ345" i="27"/>
  <c r="BP345" i="27"/>
  <c r="AH345" i="27"/>
  <c r="AG345" i="27"/>
  <c r="AF345" i="27"/>
  <c r="AE345" i="27"/>
  <c r="AD345" i="27"/>
  <c r="X345" i="27"/>
  <c r="W345" i="27"/>
  <c r="V345" i="27"/>
  <c r="U345" i="27"/>
  <c r="T345" i="27"/>
  <c r="S345" i="27"/>
  <c r="P345" i="27"/>
  <c r="F345" i="27"/>
  <c r="CL344" i="27"/>
  <c r="CK344" i="27"/>
  <c r="CJ344" i="27"/>
  <c r="CD344" i="27"/>
  <c r="CC344" i="27"/>
  <c r="BZ344" i="27"/>
  <c r="BY344" i="27"/>
  <c r="BW344" i="27"/>
  <c r="BS344" i="27"/>
  <c r="BP344" i="27"/>
  <c r="BO344" i="27"/>
  <c r="AH344" i="27"/>
  <c r="AG344" i="27"/>
  <c r="AF344" i="27"/>
  <c r="AE344" i="27"/>
  <c r="AD344" i="27"/>
  <c r="X344" i="27"/>
  <c r="W344" i="27"/>
  <c r="V344" i="27"/>
  <c r="U344" i="27"/>
  <c r="T344" i="27"/>
  <c r="Q344" i="27"/>
  <c r="P344" i="27"/>
  <c r="F344" i="27"/>
  <c r="BW357" i="27" s="1"/>
  <c r="CK343" i="27"/>
  <c r="CJ343" i="27"/>
  <c r="CG343" i="27"/>
  <c r="CC343" i="27"/>
  <c r="CA343" i="27"/>
  <c r="BZ343" i="27"/>
  <c r="BW343" i="27"/>
  <c r="BV343" i="27"/>
  <c r="BU343" i="27"/>
  <c r="BO343" i="27"/>
  <c r="BN343" i="27"/>
  <c r="AH343" i="27"/>
  <c r="AG343" i="27"/>
  <c r="AF343" i="27"/>
  <c r="AE343" i="27"/>
  <c r="AD343" i="27"/>
  <c r="X343" i="27"/>
  <c r="W343" i="27"/>
  <c r="V343" i="27"/>
  <c r="U343" i="27"/>
  <c r="T343" i="27"/>
  <c r="R343" i="27"/>
  <c r="O343" i="27"/>
  <c r="F343" i="27"/>
  <c r="CA344" i="27" s="1"/>
  <c r="CJ342" i="27"/>
  <c r="CI342" i="27"/>
  <c r="CG342" i="27"/>
  <c r="CF342" i="27"/>
  <c r="CE342" i="27"/>
  <c r="CB342" i="27"/>
  <c r="CA342" i="27"/>
  <c r="BV342" i="27"/>
  <c r="BU342" i="27"/>
  <c r="BT342" i="27"/>
  <c r="BR342" i="27"/>
  <c r="BN342" i="27"/>
  <c r="AH342" i="27"/>
  <c r="AG342" i="27"/>
  <c r="AF342" i="27"/>
  <c r="AE342" i="27"/>
  <c r="AD342" i="27"/>
  <c r="X342" i="27"/>
  <c r="W342" i="27"/>
  <c r="V342" i="27"/>
  <c r="U342" i="27"/>
  <c r="T342" i="27"/>
  <c r="R342" i="27"/>
  <c r="Q342" i="27"/>
  <c r="O342" i="27"/>
  <c r="F342" i="27"/>
  <c r="CI341" i="27"/>
  <c r="CH341" i="27"/>
  <c r="CF341" i="27"/>
  <c r="CE341" i="27"/>
  <c r="CD341" i="27"/>
  <c r="CB341" i="27"/>
  <c r="BX341" i="27"/>
  <c r="BU341" i="27"/>
  <c r="BT341" i="27"/>
  <c r="BR341" i="27"/>
  <c r="BQ341" i="27"/>
  <c r="BP341" i="27"/>
  <c r="AH341" i="27"/>
  <c r="AG341" i="27"/>
  <c r="AF341" i="27"/>
  <c r="AE341" i="27"/>
  <c r="AD341" i="27"/>
  <c r="X341" i="27"/>
  <c r="W341" i="27"/>
  <c r="V341" i="27"/>
  <c r="U341" i="27"/>
  <c r="T341" i="27"/>
  <c r="Q341" i="27"/>
  <c r="F341" i="27"/>
  <c r="J358" i="27" s="1"/>
  <c r="F340" i="27"/>
  <c r="F339" i="27"/>
  <c r="CI355" i="27" s="1"/>
  <c r="F338" i="27"/>
  <c r="F337" i="27"/>
  <c r="CB343" i="27" s="1"/>
  <c r="F336" i="27"/>
  <c r="CL335" i="27"/>
  <c r="CK335" i="27"/>
  <c r="CD335" i="27"/>
  <c r="CC335" i="27"/>
  <c r="CA335" i="27"/>
  <c r="BZ335" i="27"/>
  <c r="BY335" i="27"/>
  <c r="BW335" i="27"/>
  <c r="BS335" i="27"/>
  <c r="BP335" i="27"/>
  <c r="BO335" i="27"/>
  <c r="BN335" i="27"/>
  <c r="AH335" i="27"/>
  <c r="AG335" i="27"/>
  <c r="AF335" i="27"/>
  <c r="AE335" i="27"/>
  <c r="AD335" i="27"/>
  <c r="AC335" i="27"/>
  <c r="Z335" i="27"/>
  <c r="Y335" i="27"/>
  <c r="S335" i="27"/>
  <c r="R335" i="27"/>
  <c r="Q335" i="27"/>
  <c r="P335" i="27"/>
  <c r="O335" i="27"/>
  <c r="F335" i="27"/>
  <c r="BN314" i="27" s="1"/>
  <c r="CK334" i="27"/>
  <c r="CJ334" i="27"/>
  <c r="CI334" i="27"/>
  <c r="CG334" i="27"/>
  <c r="CF334" i="27"/>
  <c r="CC334" i="27"/>
  <c r="CA334" i="27"/>
  <c r="BZ334" i="27"/>
  <c r="BW334" i="27"/>
  <c r="BV334" i="27"/>
  <c r="BO334" i="27"/>
  <c r="BN334" i="27"/>
  <c r="AH334" i="27"/>
  <c r="AG334" i="27"/>
  <c r="AF334" i="27"/>
  <c r="AE334" i="27"/>
  <c r="AD334" i="27"/>
  <c r="AB334" i="27"/>
  <c r="Z334" i="27"/>
  <c r="S334" i="27"/>
  <c r="R334" i="27"/>
  <c r="Q334" i="27"/>
  <c r="P334" i="27"/>
  <c r="O334" i="27"/>
  <c r="F334" i="27"/>
  <c r="BO349" i="27" s="1"/>
  <c r="CJ333" i="27"/>
  <c r="CI333" i="27"/>
  <c r="CH333" i="27"/>
  <c r="CG333" i="27"/>
  <c r="CF333" i="27"/>
  <c r="CB333" i="27"/>
  <c r="CA333" i="27"/>
  <c r="BX333" i="27"/>
  <c r="BV333" i="27"/>
  <c r="BU333" i="27"/>
  <c r="BT333" i="27"/>
  <c r="BR333" i="27"/>
  <c r="BN333" i="27"/>
  <c r="AH333" i="27"/>
  <c r="AG333" i="27"/>
  <c r="AF333" i="27"/>
  <c r="AE333" i="27"/>
  <c r="AD333" i="27"/>
  <c r="AB333" i="27"/>
  <c r="Y333" i="27"/>
  <c r="S333" i="27"/>
  <c r="R333" i="27"/>
  <c r="Q333" i="27"/>
  <c r="P333" i="27"/>
  <c r="O333" i="27"/>
  <c r="F333" i="27"/>
  <c r="CI332" i="27"/>
  <c r="CH332" i="27"/>
  <c r="CF332" i="27"/>
  <c r="CE332" i="27"/>
  <c r="CD332" i="27"/>
  <c r="CB332" i="27"/>
  <c r="BX332" i="27"/>
  <c r="BU332" i="27"/>
  <c r="BT332" i="27"/>
  <c r="BS332" i="27"/>
  <c r="BR332" i="27"/>
  <c r="BQ332" i="27"/>
  <c r="AH332" i="27"/>
  <c r="AG332" i="27"/>
  <c r="AF332" i="27"/>
  <c r="AE332" i="27"/>
  <c r="AD332" i="27"/>
  <c r="AC332" i="27"/>
  <c r="AA332" i="27"/>
  <c r="Y332" i="27"/>
  <c r="S332" i="27"/>
  <c r="R332" i="27"/>
  <c r="Q332" i="27"/>
  <c r="P332" i="27"/>
  <c r="O332" i="27"/>
  <c r="F332" i="27"/>
  <c r="CL331" i="27"/>
  <c r="CH331" i="27"/>
  <c r="CE331" i="27"/>
  <c r="CD331" i="27"/>
  <c r="CC331" i="27"/>
  <c r="BY331" i="27"/>
  <c r="BX331" i="27"/>
  <c r="BT331" i="27"/>
  <c r="BS331" i="27"/>
  <c r="BQ331" i="27"/>
  <c r="BP331" i="27"/>
  <c r="BO331" i="27"/>
  <c r="AH331" i="27"/>
  <c r="AG331" i="27"/>
  <c r="AF331" i="27"/>
  <c r="AE331" i="27"/>
  <c r="AD331" i="27"/>
  <c r="AC331" i="27"/>
  <c r="AB331" i="27"/>
  <c r="AA331" i="27"/>
  <c r="S331" i="27"/>
  <c r="R331" i="27"/>
  <c r="Q331" i="27"/>
  <c r="P331" i="27"/>
  <c r="O331" i="27"/>
  <c r="F331" i="27"/>
  <c r="CA348" i="27" s="1"/>
  <c r="CK330" i="27"/>
  <c r="CJ330" i="27"/>
  <c r="CG330" i="27"/>
  <c r="CC330" i="27"/>
  <c r="CB330" i="27"/>
  <c r="CA330" i="27"/>
  <c r="BZ330" i="27"/>
  <c r="BW330" i="27"/>
  <c r="BV330" i="27"/>
  <c r="BR330" i="27"/>
  <c r="BO330" i="27"/>
  <c r="BN330" i="27"/>
  <c r="AC330" i="27"/>
  <c r="AB330" i="27"/>
  <c r="AA330" i="27"/>
  <c r="Z330" i="27"/>
  <c r="Y330" i="27"/>
  <c r="S330" i="27"/>
  <c r="R330" i="27"/>
  <c r="Q330" i="27"/>
  <c r="P330" i="27"/>
  <c r="O330" i="27"/>
  <c r="N330" i="27"/>
  <c r="K330" i="27"/>
  <c r="F330" i="27"/>
  <c r="CJ329" i="27"/>
  <c r="CI329" i="27"/>
  <c r="CH329" i="27"/>
  <c r="CG329" i="27"/>
  <c r="CF329" i="27"/>
  <c r="CB329" i="27"/>
  <c r="CA329" i="27"/>
  <c r="BV329" i="27"/>
  <c r="BU329" i="27"/>
  <c r="BR329" i="27"/>
  <c r="BQ329" i="27"/>
  <c r="BN329" i="27"/>
  <c r="AC329" i="27"/>
  <c r="AB329" i="27"/>
  <c r="AA329" i="27"/>
  <c r="Z329" i="27"/>
  <c r="Y329" i="27"/>
  <c r="S329" i="27"/>
  <c r="R329" i="27"/>
  <c r="Q329" i="27"/>
  <c r="P329" i="27"/>
  <c r="O329" i="27"/>
  <c r="M329" i="27"/>
  <c r="K329" i="27"/>
  <c r="F329" i="27"/>
  <c r="CL328" i="27"/>
  <c r="CI328" i="27"/>
  <c r="CH328" i="27"/>
  <c r="CF328" i="27"/>
  <c r="CE328" i="27"/>
  <c r="CB328" i="27"/>
  <c r="BY328" i="27"/>
  <c r="BX328" i="27"/>
  <c r="BU328" i="27"/>
  <c r="BT328" i="27"/>
  <c r="BS328" i="27"/>
  <c r="BR328" i="27"/>
  <c r="BQ328" i="27"/>
  <c r="AC328" i="27"/>
  <c r="AB328" i="27"/>
  <c r="AA328" i="27"/>
  <c r="Z328" i="27"/>
  <c r="Y328" i="27"/>
  <c r="S328" i="27"/>
  <c r="R328" i="27"/>
  <c r="Q328" i="27"/>
  <c r="P328" i="27"/>
  <c r="O328" i="27"/>
  <c r="M328" i="27"/>
  <c r="L328" i="27"/>
  <c r="J328" i="27"/>
  <c r="F328" i="27"/>
  <c r="T294" i="27" s="1"/>
  <c r="CL327" i="27"/>
  <c r="CK327" i="27"/>
  <c r="CH327" i="27"/>
  <c r="CE327" i="27"/>
  <c r="CD327" i="27"/>
  <c r="CC327" i="27"/>
  <c r="BY327" i="27"/>
  <c r="BX327" i="27"/>
  <c r="BW327" i="27"/>
  <c r="BT327" i="27"/>
  <c r="BS327" i="27"/>
  <c r="BQ327" i="27"/>
  <c r="BP327" i="27"/>
  <c r="AC327" i="27"/>
  <c r="AB327" i="27"/>
  <c r="AA327" i="27"/>
  <c r="Z327" i="27"/>
  <c r="Y327" i="27"/>
  <c r="S327" i="27"/>
  <c r="R327" i="27"/>
  <c r="Q327" i="27"/>
  <c r="P327" i="27"/>
  <c r="O327" i="27"/>
  <c r="N327" i="27"/>
  <c r="J327" i="27"/>
  <c r="F327" i="27"/>
  <c r="CL326" i="27"/>
  <c r="CK326" i="27"/>
  <c r="CG326" i="27"/>
  <c r="CD326" i="27"/>
  <c r="CC326" i="27"/>
  <c r="BZ326" i="27"/>
  <c r="BY326" i="27"/>
  <c r="BW326" i="27"/>
  <c r="BS326" i="27"/>
  <c r="BP326" i="27"/>
  <c r="BO326" i="27"/>
  <c r="BN326" i="27"/>
  <c r="AC326" i="27"/>
  <c r="AB326" i="27"/>
  <c r="AA326" i="27"/>
  <c r="Z326" i="27"/>
  <c r="Y326" i="27"/>
  <c r="S326" i="27"/>
  <c r="R326" i="27"/>
  <c r="Q326" i="27"/>
  <c r="P326" i="27"/>
  <c r="O326" i="27"/>
  <c r="L326" i="27"/>
  <c r="K326" i="27"/>
  <c r="F326" i="27"/>
  <c r="CL325" i="27"/>
  <c r="CI325" i="27"/>
  <c r="CH325" i="27"/>
  <c r="CF325" i="27"/>
  <c r="CE325" i="27"/>
  <c r="CD325" i="27"/>
  <c r="CB325" i="27"/>
  <c r="BY325" i="27"/>
  <c r="BX325" i="27"/>
  <c r="BT325" i="27"/>
  <c r="BS325" i="27"/>
  <c r="BQ325" i="27"/>
  <c r="BP325" i="27"/>
  <c r="AC325" i="27"/>
  <c r="AB325" i="27"/>
  <c r="AA325" i="27"/>
  <c r="Z325" i="27"/>
  <c r="Y325" i="27"/>
  <c r="X325" i="27"/>
  <c r="U325" i="27"/>
  <c r="T325" i="27"/>
  <c r="N325" i="27"/>
  <c r="M325" i="27"/>
  <c r="L325" i="27"/>
  <c r="K325" i="27"/>
  <c r="J325" i="27"/>
  <c r="F325" i="27"/>
  <c r="CI324" i="27"/>
  <c r="CH324" i="27"/>
  <c r="CF324" i="27"/>
  <c r="CE324" i="27"/>
  <c r="CB324" i="27"/>
  <c r="CA324" i="27"/>
  <c r="BX324" i="27"/>
  <c r="BU324" i="27"/>
  <c r="BT324" i="27"/>
  <c r="BR324" i="27"/>
  <c r="BQ324" i="27"/>
  <c r="BN324" i="27"/>
  <c r="AC324" i="27"/>
  <c r="AB324" i="27"/>
  <c r="AA324" i="27"/>
  <c r="Z324" i="27"/>
  <c r="Y324" i="27"/>
  <c r="W324" i="27"/>
  <c r="U324" i="27"/>
  <c r="N324" i="27"/>
  <c r="M324" i="27"/>
  <c r="L324" i="27"/>
  <c r="K324" i="27"/>
  <c r="J324" i="27"/>
  <c r="F324" i="27"/>
  <c r="CJ323" i="27"/>
  <c r="CI323" i="27"/>
  <c r="CG323" i="27"/>
  <c r="CF323" i="27"/>
  <c r="CC323" i="27"/>
  <c r="CB323" i="27"/>
  <c r="CA323" i="27"/>
  <c r="BV323" i="27"/>
  <c r="BU323" i="27"/>
  <c r="BR323" i="27"/>
  <c r="BO323" i="27"/>
  <c r="BN323" i="27"/>
  <c r="AC323" i="27"/>
  <c r="AB323" i="27"/>
  <c r="AA323" i="27"/>
  <c r="Z323" i="27"/>
  <c r="Y323" i="27"/>
  <c r="X323" i="27"/>
  <c r="W323" i="27"/>
  <c r="V323" i="27"/>
  <c r="T323" i="27"/>
  <c r="N323" i="27"/>
  <c r="M323" i="27"/>
  <c r="L323" i="27"/>
  <c r="K323" i="27"/>
  <c r="J323" i="27"/>
  <c r="F323" i="27"/>
  <c r="AD349" i="27" s="1"/>
  <c r="CK322" i="27"/>
  <c r="CJ322" i="27"/>
  <c r="CG322" i="27"/>
  <c r="CD322" i="27"/>
  <c r="CC322" i="27"/>
  <c r="CA322" i="27"/>
  <c r="BZ322" i="27"/>
  <c r="BW322" i="27"/>
  <c r="BV322" i="27"/>
  <c r="BS322" i="27"/>
  <c r="BO322" i="27"/>
  <c r="BN322" i="27"/>
  <c r="AC322" i="27"/>
  <c r="AB322" i="27"/>
  <c r="AA322" i="27"/>
  <c r="Z322" i="27"/>
  <c r="Y322" i="27"/>
  <c r="V322" i="27"/>
  <c r="U322" i="27"/>
  <c r="T322" i="27"/>
  <c r="N322" i="27"/>
  <c r="M322" i="27"/>
  <c r="L322" i="27"/>
  <c r="K322" i="27"/>
  <c r="J322" i="27"/>
  <c r="F322" i="27"/>
  <c r="CL321" i="27"/>
  <c r="CK321" i="27"/>
  <c r="CH321" i="27"/>
  <c r="CE321" i="27"/>
  <c r="CD321" i="27"/>
  <c r="CC321" i="27"/>
  <c r="BZ321" i="27"/>
  <c r="BY321" i="27"/>
  <c r="BX321" i="27"/>
  <c r="BW321" i="27"/>
  <c r="BT321" i="27"/>
  <c r="BS321" i="27"/>
  <c r="BP321" i="27"/>
  <c r="BO321" i="27"/>
  <c r="AC321" i="27"/>
  <c r="AB321" i="27"/>
  <c r="AA321" i="27"/>
  <c r="Z321" i="27"/>
  <c r="Y321" i="27"/>
  <c r="X321" i="27"/>
  <c r="V321" i="27"/>
  <c r="U321" i="27"/>
  <c r="N321" i="27"/>
  <c r="M321" i="27"/>
  <c r="L321" i="27"/>
  <c r="K321" i="27"/>
  <c r="J321" i="27"/>
  <c r="F321" i="27"/>
  <c r="CI320" i="27"/>
  <c r="CH320" i="27"/>
  <c r="CF320" i="27"/>
  <c r="CE320" i="27"/>
  <c r="CB320" i="27"/>
  <c r="BY320" i="27"/>
  <c r="BX320" i="27"/>
  <c r="BU320" i="27"/>
  <c r="BT320" i="27"/>
  <c r="BR320" i="27"/>
  <c r="BQ320" i="27"/>
  <c r="BP320" i="27"/>
  <c r="AH320" i="27"/>
  <c r="AG320" i="27"/>
  <c r="AE320" i="27"/>
  <c r="X320" i="27"/>
  <c r="W320" i="27"/>
  <c r="V320" i="27"/>
  <c r="U320" i="27"/>
  <c r="T320" i="27"/>
  <c r="N320" i="27"/>
  <c r="M320" i="27"/>
  <c r="L320" i="27"/>
  <c r="K320" i="27"/>
  <c r="J320" i="27"/>
  <c r="F320" i="27"/>
  <c r="CL319" i="27"/>
  <c r="CK319" i="27"/>
  <c r="CH319" i="27"/>
  <c r="CE319" i="27"/>
  <c r="CD319" i="27"/>
  <c r="CC319" i="27"/>
  <c r="BZ319" i="27"/>
  <c r="BY319" i="27"/>
  <c r="BX319" i="27"/>
  <c r="BT319" i="27"/>
  <c r="BS319" i="27"/>
  <c r="BQ319" i="27"/>
  <c r="BP319" i="27"/>
  <c r="AG319" i="27"/>
  <c r="AF319" i="27"/>
  <c r="AE319" i="27"/>
  <c r="AD319" i="27"/>
  <c r="X319" i="27"/>
  <c r="W319" i="27"/>
  <c r="V319" i="27"/>
  <c r="U319" i="27"/>
  <c r="T319" i="27"/>
  <c r="N319" i="27"/>
  <c r="M319" i="27"/>
  <c r="L319" i="27"/>
  <c r="K319" i="27"/>
  <c r="J319" i="27"/>
  <c r="F319" i="27"/>
  <c r="CL318" i="27"/>
  <c r="CK318" i="27"/>
  <c r="CJ318" i="27"/>
  <c r="CD318" i="27"/>
  <c r="CC318" i="27"/>
  <c r="CA318" i="27"/>
  <c r="BZ318" i="27"/>
  <c r="BY318" i="27"/>
  <c r="BW318" i="27"/>
  <c r="BV318" i="27"/>
  <c r="BS318" i="27"/>
  <c r="BP318" i="27"/>
  <c r="BO318" i="27"/>
  <c r="AG318" i="27"/>
  <c r="AF318" i="27"/>
  <c r="AE318" i="27"/>
  <c r="AD318" i="27"/>
  <c r="X318" i="27"/>
  <c r="W318" i="27"/>
  <c r="V318" i="27"/>
  <c r="U318" i="27"/>
  <c r="T318" i="27"/>
  <c r="N318" i="27"/>
  <c r="M318" i="27"/>
  <c r="L318" i="27"/>
  <c r="K318" i="27"/>
  <c r="J318" i="27"/>
  <c r="F318" i="27"/>
  <c r="CK317" i="27"/>
  <c r="CJ317" i="27"/>
  <c r="CI317" i="27"/>
  <c r="CG317" i="27"/>
  <c r="CF317" i="27"/>
  <c r="CC317" i="27"/>
  <c r="CA317" i="27"/>
  <c r="BZ317" i="27"/>
  <c r="BW317" i="27"/>
  <c r="BV317" i="27"/>
  <c r="BU317" i="27"/>
  <c r="BO317" i="27"/>
  <c r="BN317" i="27"/>
  <c r="AG317" i="27"/>
  <c r="AF317" i="27"/>
  <c r="AD317" i="27"/>
  <c r="X317" i="27"/>
  <c r="W317" i="27"/>
  <c r="V317" i="27"/>
  <c r="U317" i="27"/>
  <c r="T317" i="27"/>
  <c r="N317" i="27"/>
  <c r="M317" i="27"/>
  <c r="L317" i="27"/>
  <c r="K317" i="27"/>
  <c r="J317" i="27"/>
  <c r="F317" i="27"/>
  <c r="CJ316" i="27"/>
  <c r="CI316" i="27"/>
  <c r="CG316" i="27"/>
  <c r="CF316" i="27"/>
  <c r="CE316" i="27"/>
  <c r="CB316" i="27"/>
  <c r="CA316" i="27"/>
  <c r="BV316" i="27"/>
  <c r="BU316" i="27"/>
  <c r="BT316" i="27"/>
  <c r="BR316" i="27"/>
  <c r="BQ316" i="27"/>
  <c r="BN316" i="27"/>
  <c r="AH316" i="27"/>
  <c r="AG316" i="27"/>
  <c r="AF316" i="27"/>
  <c r="AE316" i="27"/>
  <c r="X316" i="27"/>
  <c r="W316" i="27"/>
  <c r="V316" i="27"/>
  <c r="U316" i="27"/>
  <c r="T316" i="27"/>
  <c r="N316" i="27"/>
  <c r="M316" i="27"/>
  <c r="L316" i="27"/>
  <c r="K316" i="27"/>
  <c r="J316" i="27"/>
  <c r="F316" i="27"/>
  <c r="BO319" i="27" s="1"/>
  <c r="CL315" i="27"/>
  <c r="CH315" i="27"/>
  <c r="CE315" i="27"/>
  <c r="CD315" i="27"/>
  <c r="CC315" i="27"/>
  <c r="BZ315" i="27"/>
  <c r="BY315" i="27"/>
  <c r="BX315" i="27"/>
  <c r="BW315" i="27"/>
  <c r="BT315" i="27"/>
  <c r="BS315" i="27"/>
  <c r="BQ315" i="27"/>
  <c r="BP315" i="27"/>
  <c r="BO315" i="27"/>
  <c r="AH315" i="27"/>
  <c r="AG315" i="27"/>
  <c r="AF315" i="27"/>
  <c r="AE315" i="27"/>
  <c r="AD315" i="27"/>
  <c r="X315" i="27"/>
  <c r="W315" i="27"/>
  <c r="V315" i="27"/>
  <c r="U315" i="27"/>
  <c r="T315" i="27"/>
  <c r="S315" i="27"/>
  <c r="R315" i="27"/>
  <c r="P315" i="27"/>
  <c r="F315" i="27"/>
  <c r="CL314" i="27"/>
  <c r="CK314" i="27"/>
  <c r="CJ314" i="27"/>
  <c r="CD314" i="27"/>
  <c r="CC314" i="27"/>
  <c r="CA314" i="27"/>
  <c r="BZ314" i="27"/>
  <c r="BY314" i="27"/>
  <c r="BW314" i="27"/>
  <c r="BS314" i="27"/>
  <c r="BP314" i="27"/>
  <c r="BO314" i="27"/>
  <c r="AH314" i="27"/>
  <c r="AG314" i="27"/>
  <c r="AF314" i="27"/>
  <c r="AE314" i="27"/>
  <c r="AD314" i="27"/>
  <c r="X314" i="27"/>
  <c r="W314" i="27"/>
  <c r="V314" i="27"/>
  <c r="U314" i="27"/>
  <c r="T314" i="27"/>
  <c r="R314" i="27"/>
  <c r="P314" i="27"/>
  <c r="O314" i="27"/>
  <c r="F314" i="27"/>
  <c r="CK313" i="27"/>
  <c r="CJ313" i="27"/>
  <c r="CI313" i="27"/>
  <c r="CG313" i="27"/>
  <c r="CC313" i="27"/>
  <c r="CB313" i="27"/>
  <c r="CA313" i="27"/>
  <c r="BZ313" i="27"/>
  <c r="BW313" i="27"/>
  <c r="BV313" i="27"/>
  <c r="BU313" i="27"/>
  <c r="BO313" i="27"/>
  <c r="BN313" i="27"/>
  <c r="AH313" i="27"/>
  <c r="AG313" i="27"/>
  <c r="AF313" i="27"/>
  <c r="AE313" i="27"/>
  <c r="AD313" i="27"/>
  <c r="X313" i="27"/>
  <c r="W313" i="27"/>
  <c r="V313" i="27"/>
  <c r="U313" i="27"/>
  <c r="T313" i="27"/>
  <c r="R313" i="27"/>
  <c r="Q313" i="27"/>
  <c r="O313" i="27"/>
  <c r="F313" i="27"/>
  <c r="CJ312" i="27"/>
  <c r="CI312" i="27"/>
  <c r="CH312" i="27"/>
  <c r="CG312" i="27"/>
  <c r="CF312" i="27"/>
  <c r="CE312" i="27"/>
  <c r="CB312" i="27"/>
  <c r="CA312" i="27"/>
  <c r="BV312" i="27"/>
  <c r="BU312" i="27"/>
  <c r="BT312" i="27"/>
  <c r="BR312" i="27"/>
  <c r="BQ312" i="27"/>
  <c r="BP312" i="27"/>
  <c r="BN312" i="27"/>
  <c r="AH312" i="27"/>
  <c r="AG312" i="27"/>
  <c r="AF312" i="27"/>
  <c r="AE312" i="27"/>
  <c r="AD312" i="27"/>
  <c r="X312" i="27"/>
  <c r="W312" i="27"/>
  <c r="V312" i="27"/>
  <c r="U312" i="27"/>
  <c r="T312" i="27"/>
  <c r="S312" i="27"/>
  <c r="Q312" i="27"/>
  <c r="P312" i="27"/>
  <c r="O312" i="27"/>
  <c r="F312" i="27"/>
  <c r="CG344" i="27" s="1"/>
  <c r="CI311" i="27"/>
  <c r="CH311" i="27"/>
  <c r="CF311" i="27"/>
  <c r="CE311" i="27"/>
  <c r="CD311" i="27"/>
  <c r="CB311" i="27"/>
  <c r="BX311" i="27"/>
  <c r="BU311" i="27"/>
  <c r="BT311" i="27"/>
  <c r="BR311" i="27"/>
  <c r="BQ311" i="27"/>
  <c r="BP311" i="27"/>
  <c r="AH311" i="27"/>
  <c r="AG311" i="27"/>
  <c r="AF311" i="27"/>
  <c r="AE311" i="27"/>
  <c r="AD311" i="27"/>
  <c r="X311" i="27"/>
  <c r="W311" i="27"/>
  <c r="V311" i="27"/>
  <c r="U311" i="27"/>
  <c r="T311" i="27"/>
  <c r="Q311" i="27"/>
  <c r="P311" i="27"/>
  <c r="F311" i="27"/>
  <c r="F310" i="27"/>
  <c r="F309" i="27"/>
  <c r="BS229" i="27" s="1"/>
  <c r="F308" i="27"/>
  <c r="L299" i="27" s="1"/>
  <c r="F307" i="27"/>
  <c r="F306" i="27"/>
  <c r="CL305" i="27"/>
  <c r="CI305" i="27"/>
  <c r="CH305" i="27"/>
  <c r="CG305" i="27"/>
  <c r="CF305" i="27"/>
  <c r="CC305" i="27"/>
  <c r="CA305" i="27"/>
  <c r="BZ305" i="27"/>
  <c r="BV305" i="27"/>
  <c r="BU305" i="27"/>
  <c r="BT305" i="27"/>
  <c r="BP305" i="27"/>
  <c r="BO305" i="27"/>
  <c r="BN305" i="27"/>
  <c r="AH305" i="27"/>
  <c r="AG305" i="27"/>
  <c r="AF305" i="27"/>
  <c r="AE305" i="27"/>
  <c r="AD305" i="27"/>
  <c r="AC305" i="27"/>
  <c r="Z305" i="27"/>
  <c r="Y305" i="27"/>
  <c r="S305" i="27"/>
  <c r="R305" i="27"/>
  <c r="Q305" i="27"/>
  <c r="P305" i="27"/>
  <c r="O305" i="27"/>
  <c r="F305" i="27"/>
  <c r="CB317" i="27" s="1"/>
  <c r="CL304" i="27"/>
  <c r="CK304" i="27"/>
  <c r="CF304" i="27"/>
  <c r="CE304" i="27"/>
  <c r="CA304" i="27"/>
  <c r="BZ304" i="27"/>
  <c r="BY304" i="27"/>
  <c r="BU304" i="27"/>
  <c r="BT304" i="27"/>
  <c r="BS304" i="27"/>
  <c r="BR304" i="27"/>
  <c r="BO304" i="27"/>
  <c r="BN304" i="27"/>
  <c r="AH304" i="27"/>
  <c r="AG304" i="27"/>
  <c r="AF304" i="27"/>
  <c r="AE304" i="27"/>
  <c r="AD304" i="27"/>
  <c r="AB304" i="27"/>
  <c r="Z304" i="27"/>
  <c r="Y304" i="27"/>
  <c r="S304" i="27"/>
  <c r="R304" i="27"/>
  <c r="Q304" i="27"/>
  <c r="P304" i="27"/>
  <c r="O304" i="27"/>
  <c r="F304" i="27"/>
  <c r="CL303" i="27"/>
  <c r="CK303" i="27"/>
  <c r="CJ303" i="27"/>
  <c r="CF303" i="27"/>
  <c r="CE303" i="27"/>
  <c r="CD303" i="27"/>
  <c r="BZ303" i="27"/>
  <c r="BY303" i="27"/>
  <c r="BX303" i="27"/>
  <c r="BW303" i="27"/>
  <c r="BS303" i="27"/>
  <c r="BR303" i="27"/>
  <c r="BQ303" i="27"/>
  <c r="BO303" i="27"/>
  <c r="BN303" i="27"/>
  <c r="AH303" i="27"/>
  <c r="AG303" i="27"/>
  <c r="AF303" i="27"/>
  <c r="AE303" i="27"/>
  <c r="AD303" i="27"/>
  <c r="AB303" i="27"/>
  <c r="AA303" i="27"/>
  <c r="Y303" i="27"/>
  <c r="S303" i="27"/>
  <c r="R303" i="27"/>
  <c r="Q303" i="27"/>
  <c r="P303" i="27"/>
  <c r="O303" i="27"/>
  <c r="F303" i="27"/>
  <c r="CK302" i="27"/>
  <c r="CJ302" i="27"/>
  <c r="CI302" i="27"/>
  <c r="CD302" i="27"/>
  <c r="CC302" i="27"/>
  <c r="CB302" i="27"/>
  <c r="BY302" i="27"/>
  <c r="BX302" i="27"/>
  <c r="BW302" i="27"/>
  <c r="BV302" i="27"/>
  <c r="BS302" i="27"/>
  <c r="BQ302" i="27"/>
  <c r="BP302" i="27"/>
  <c r="AH302" i="27"/>
  <c r="AG302" i="27"/>
  <c r="AF302" i="27"/>
  <c r="AE302" i="27"/>
  <c r="AD302" i="27"/>
  <c r="AC302" i="27"/>
  <c r="AB302" i="27"/>
  <c r="AA302" i="27"/>
  <c r="Y302" i="27"/>
  <c r="S302" i="27"/>
  <c r="R302" i="27"/>
  <c r="Q302" i="27"/>
  <c r="P302" i="27"/>
  <c r="O302" i="27"/>
  <c r="F302" i="27"/>
  <c r="BN318" i="27" s="1"/>
  <c r="CJ301" i="27"/>
  <c r="CI301" i="27"/>
  <c r="CH301" i="27"/>
  <c r="CG301" i="27"/>
  <c r="CD301" i="27"/>
  <c r="CC301" i="27"/>
  <c r="CB301" i="27"/>
  <c r="CA301" i="27"/>
  <c r="BW301" i="27"/>
  <c r="BV301" i="27"/>
  <c r="BU301" i="27"/>
  <c r="BP301" i="27"/>
  <c r="BO301" i="27"/>
  <c r="AH301" i="27"/>
  <c r="AG301" i="27"/>
  <c r="AF301" i="27"/>
  <c r="AE301" i="27"/>
  <c r="AD301" i="27"/>
  <c r="AC301" i="27"/>
  <c r="AA301" i="27"/>
  <c r="Z301" i="27"/>
  <c r="Y301" i="27"/>
  <c r="S301" i="27"/>
  <c r="R301" i="27"/>
  <c r="Q301" i="27"/>
  <c r="P301" i="27"/>
  <c r="O301" i="27"/>
  <c r="F301" i="27"/>
  <c r="CL300" i="27"/>
  <c r="CJ300" i="27"/>
  <c r="CI300" i="27"/>
  <c r="CH300" i="27"/>
  <c r="CG300" i="27"/>
  <c r="CF300" i="27"/>
  <c r="CB300" i="27"/>
  <c r="CA300" i="27"/>
  <c r="BZ300" i="27"/>
  <c r="BV300" i="27"/>
  <c r="BU300" i="27"/>
  <c r="BT300" i="27"/>
  <c r="BP300" i="27"/>
  <c r="BO300" i="27"/>
  <c r="BN300" i="27"/>
  <c r="AC300" i="27"/>
  <c r="AB300" i="27"/>
  <c r="AA300" i="27"/>
  <c r="Z300" i="27"/>
  <c r="Y300" i="27"/>
  <c r="S300" i="27"/>
  <c r="R300" i="27"/>
  <c r="Q300" i="27"/>
  <c r="P300" i="27"/>
  <c r="O300" i="27"/>
  <c r="N300" i="27"/>
  <c r="M300" i="27"/>
  <c r="K300" i="27"/>
  <c r="F300" i="27"/>
  <c r="CL299" i="27"/>
  <c r="CK299" i="27"/>
  <c r="CG299" i="27"/>
  <c r="CF299" i="27"/>
  <c r="CE299" i="27"/>
  <c r="CA299" i="27"/>
  <c r="BZ299" i="27"/>
  <c r="BY299" i="27"/>
  <c r="BU299" i="27"/>
  <c r="BT299" i="27"/>
  <c r="BS299" i="27"/>
  <c r="BR299" i="27"/>
  <c r="BN299" i="27"/>
  <c r="AC299" i="27"/>
  <c r="AB299" i="27"/>
  <c r="AA299" i="27"/>
  <c r="Z299" i="27"/>
  <c r="Y299" i="27"/>
  <c r="S299" i="27"/>
  <c r="R299" i="27"/>
  <c r="Q299" i="27"/>
  <c r="P299" i="27"/>
  <c r="O299" i="27"/>
  <c r="M299" i="27"/>
  <c r="K299" i="27"/>
  <c r="J299" i="27"/>
  <c r="F299" i="27"/>
  <c r="CK298" i="27"/>
  <c r="CJ298" i="27"/>
  <c r="CF298" i="27"/>
  <c r="CE298" i="27"/>
  <c r="CD298" i="27"/>
  <c r="BY298" i="27"/>
  <c r="BX298" i="27"/>
  <c r="BW298" i="27"/>
  <c r="BT298" i="27"/>
  <c r="BS298" i="27"/>
  <c r="BR298" i="27"/>
  <c r="BQ298" i="27"/>
  <c r="BN298" i="27"/>
  <c r="AC298" i="27"/>
  <c r="AB298" i="27"/>
  <c r="AA298" i="27"/>
  <c r="Z298" i="27"/>
  <c r="Y298" i="27"/>
  <c r="S298" i="27"/>
  <c r="R298" i="27"/>
  <c r="Q298" i="27"/>
  <c r="P298" i="27"/>
  <c r="O298" i="27"/>
  <c r="N298" i="27"/>
  <c r="M298" i="27"/>
  <c r="L298" i="27"/>
  <c r="J298" i="27"/>
  <c r="F298" i="27"/>
  <c r="Z210" i="27" s="1"/>
  <c r="CJ297" i="27"/>
  <c r="CI297" i="27"/>
  <c r="CD297" i="27"/>
  <c r="CC297" i="27"/>
  <c r="CB297" i="27"/>
  <c r="BY297" i="27"/>
  <c r="BX297" i="27"/>
  <c r="BW297" i="27"/>
  <c r="BV297" i="27"/>
  <c r="BS297" i="27"/>
  <c r="BR297" i="27"/>
  <c r="BQ297" i="27"/>
  <c r="BP297" i="27"/>
  <c r="AC297" i="27"/>
  <c r="AB297" i="27"/>
  <c r="AA297" i="27"/>
  <c r="Z297" i="27"/>
  <c r="Y297" i="27"/>
  <c r="S297" i="27"/>
  <c r="R297" i="27"/>
  <c r="Q297" i="27"/>
  <c r="P297" i="27"/>
  <c r="O297" i="27"/>
  <c r="N297" i="27"/>
  <c r="M297" i="27"/>
  <c r="L297" i="27"/>
  <c r="K297" i="27"/>
  <c r="J297" i="27"/>
  <c r="F297" i="27"/>
  <c r="V324" i="27" s="1"/>
  <c r="CJ296" i="27"/>
  <c r="CI296" i="27"/>
  <c r="CH296" i="27"/>
  <c r="CG296" i="27"/>
  <c r="CC296" i="27"/>
  <c r="CB296" i="27"/>
  <c r="CA296" i="27"/>
  <c r="BX296" i="27"/>
  <c r="BV296" i="27"/>
  <c r="BU296" i="27"/>
  <c r="BR296" i="27"/>
  <c r="BP296" i="27"/>
  <c r="BO296" i="27"/>
  <c r="AC296" i="27"/>
  <c r="AB296" i="27"/>
  <c r="AA296" i="27"/>
  <c r="Z296" i="27"/>
  <c r="Y296" i="27"/>
  <c r="S296" i="27"/>
  <c r="R296" i="27"/>
  <c r="Q296" i="27"/>
  <c r="P296" i="27"/>
  <c r="O296" i="27"/>
  <c r="N296" i="27"/>
  <c r="M296" i="27"/>
  <c r="L296" i="27"/>
  <c r="F296" i="27"/>
  <c r="CI295" i="27"/>
  <c r="CH295" i="27"/>
  <c r="CG295" i="27"/>
  <c r="CE295" i="27"/>
  <c r="CD295" i="27"/>
  <c r="CC295" i="27"/>
  <c r="CB295" i="27"/>
  <c r="CA295" i="27"/>
  <c r="BZ295" i="27"/>
  <c r="BW295" i="27"/>
  <c r="BV295" i="27"/>
  <c r="BU295" i="27"/>
  <c r="BQ295" i="27"/>
  <c r="BP295" i="27"/>
  <c r="BO295" i="27"/>
  <c r="AF295" i="27"/>
  <c r="AC295" i="27"/>
  <c r="AB295" i="27"/>
  <c r="AA295" i="27"/>
  <c r="Z295" i="27"/>
  <c r="Y295" i="27"/>
  <c r="X295" i="27"/>
  <c r="U295" i="27"/>
  <c r="T295" i="27"/>
  <c r="N295" i="27"/>
  <c r="M295" i="27"/>
  <c r="L295" i="27"/>
  <c r="K295" i="27"/>
  <c r="J295" i="27"/>
  <c r="F295" i="27"/>
  <c r="CB347" i="27" s="1"/>
  <c r="CL294" i="27"/>
  <c r="CK294" i="27"/>
  <c r="CJ294" i="27"/>
  <c r="CI294" i="27"/>
  <c r="CE294" i="27"/>
  <c r="CD294" i="27"/>
  <c r="CC294" i="27"/>
  <c r="CB294" i="27"/>
  <c r="CA294" i="27"/>
  <c r="BZ294" i="27"/>
  <c r="BY294" i="27"/>
  <c r="BW294" i="27"/>
  <c r="BV294" i="27"/>
  <c r="BS294" i="27"/>
  <c r="BQ294" i="27"/>
  <c r="BP294" i="27"/>
  <c r="AC294" i="27"/>
  <c r="AB294" i="27"/>
  <c r="AA294" i="27"/>
  <c r="Z294" i="27"/>
  <c r="Y294" i="27"/>
  <c r="W294" i="27"/>
  <c r="U294" i="27"/>
  <c r="N294" i="27"/>
  <c r="M294" i="27"/>
  <c r="L294" i="27"/>
  <c r="K294" i="27"/>
  <c r="J294" i="27"/>
  <c r="F294" i="27"/>
  <c r="CL293" i="27"/>
  <c r="CK293" i="27"/>
  <c r="CJ293" i="27"/>
  <c r="CE293" i="27"/>
  <c r="CD293" i="27"/>
  <c r="BZ293" i="27"/>
  <c r="BY293" i="27"/>
  <c r="BX293" i="27"/>
  <c r="BW293" i="27"/>
  <c r="BT293" i="27"/>
  <c r="BS293" i="27"/>
  <c r="BR293" i="27"/>
  <c r="BQ293" i="27"/>
  <c r="BN293" i="27"/>
  <c r="AC293" i="27"/>
  <c r="AB293" i="27"/>
  <c r="AA293" i="27"/>
  <c r="Z293" i="27"/>
  <c r="Y293" i="27"/>
  <c r="W293" i="27"/>
  <c r="V293" i="27"/>
  <c r="T293" i="27"/>
  <c r="N293" i="27"/>
  <c r="M293" i="27"/>
  <c r="L293" i="27"/>
  <c r="K293" i="27"/>
  <c r="J293" i="27"/>
  <c r="F293" i="27"/>
  <c r="CL292" i="27"/>
  <c r="CK292" i="27"/>
  <c r="CH292" i="27"/>
  <c r="CG292" i="27"/>
  <c r="CF292" i="27"/>
  <c r="CE292" i="27"/>
  <c r="CB292" i="27"/>
  <c r="BY292" i="27"/>
  <c r="BX292" i="27"/>
  <c r="BT292" i="27"/>
  <c r="BS292" i="27"/>
  <c r="BR292" i="27"/>
  <c r="BO292" i="27"/>
  <c r="BN292" i="27"/>
  <c r="AC292" i="27"/>
  <c r="AB292" i="27"/>
  <c r="AA292" i="27"/>
  <c r="Z292" i="27"/>
  <c r="Y292" i="27"/>
  <c r="X292" i="27"/>
  <c r="V292" i="27"/>
  <c r="U292" i="27"/>
  <c r="T292" i="27"/>
  <c r="N292" i="27"/>
  <c r="M292" i="27"/>
  <c r="L292" i="27"/>
  <c r="K292" i="27"/>
  <c r="J292" i="27"/>
  <c r="F292" i="27"/>
  <c r="CL291" i="27"/>
  <c r="CH291" i="27"/>
  <c r="CG291" i="27"/>
  <c r="CF291" i="27"/>
  <c r="CC291" i="27"/>
  <c r="CB291" i="27"/>
  <c r="CA291" i="27"/>
  <c r="BV291" i="27"/>
  <c r="BU291" i="27"/>
  <c r="BT291" i="27"/>
  <c r="BP291" i="27"/>
  <c r="BO291" i="27"/>
  <c r="BN291" i="27"/>
  <c r="AE291" i="27"/>
  <c r="AC291" i="27"/>
  <c r="AB291" i="27"/>
  <c r="AA291" i="27"/>
  <c r="Z291" i="27"/>
  <c r="Y291" i="27"/>
  <c r="X291" i="27"/>
  <c r="W291" i="27"/>
  <c r="V291" i="27"/>
  <c r="N291" i="27"/>
  <c r="M291" i="27"/>
  <c r="L291" i="27"/>
  <c r="K291" i="27"/>
  <c r="J291" i="27"/>
  <c r="F291" i="27"/>
  <c r="CL290" i="27"/>
  <c r="CJ290" i="27"/>
  <c r="CI290" i="27"/>
  <c r="CH290" i="27"/>
  <c r="CG290" i="27"/>
  <c r="CF290" i="27"/>
  <c r="CC290" i="27"/>
  <c r="CB290" i="27"/>
  <c r="CA290" i="27"/>
  <c r="BZ290" i="27"/>
  <c r="BV290" i="27"/>
  <c r="BU290" i="27"/>
  <c r="BT290" i="27"/>
  <c r="BO290" i="27"/>
  <c r="BN290" i="27"/>
  <c r="AH290" i="27"/>
  <c r="AG290" i="27"/>
  <c r="AE290" i="27"/>
  <c r="X290" i="27"/>
  <c r="W290" i="27"/>
  <c r="V290" i="27"/>
  <c r="U290" i="27"/>
  <c r="T290" i="27"/>
  <c r="N290" i="27"/>
  <c r="M290" i="27"/>
  <c r="L290" i="27"/>
  <c r="K290" i="27"/>
  <c r="J290" i="27"/>
  <c r="F290" i="27"/>
  <c r="CL289" i="27"/>
  <c r="CK289" i="27"/>
  <c r="CG289" i="27"/>
  <c r="CF289" i="27"/>
  <c r="CE289" i="27"/>
  <c r="CA289" i="27"/>
  <c r="BZ289" i="27"/>
  <c r="BY289" i="27"/>
  <c r="BT289" i="27"/>
  <c r="BS289" i="27"/>
  <c r="BR289" i="27"/>
  <c r="BO289" i="27"/>
  <c r="BN289" i="27"/>
  <c r="AG289" i="27"/>
  <c r="AF289" i="27"/>
  <c r="AE289" i="27"/>
  <c r="AD289" i="27"/>
  <c r="X289" i="27"/>
  <c r="W289" i="27"/>
  <c r="V289" i="27"/>
  <c r="U289" i="27"/>
  <c r="T289" i="27"/>
  <c r="N289" i="27"/>
  <c r="M289" i="27"/>
  <c r="L289" i="27"/>
  <c r="K289" i="27"/>
  <c r="J289" i="27"/>
  <c r="F289" i="27"/>
  <c r="CK288" i="27"/>
  <c r="CJ288" i="27"/>
  <c r="CE288" i="27"/>
  <c r="CD288" i="27"/>
  <c r="BZ288" i="27"/>
  <c r="BY288" i="27"/>
  <c r="BX288" i="27"/>
  <c r="BW288" i="27"/>
  <c r="BS288" i="27"/>
  <c r="BR288" i="27"/>
  <c r="BQ288" i="27"/>
  <c r="BN288" i="27"/>
  <c r="AG288" i="27"/>
  <c r="AF288" i="27"/>
  <c r="AD288" i="27"/>
  <c r="X288" i="27"/>
  <c r="W288" i="27"/>
  <c r="V288" i="27"/>
  <c r="U288" i="27"/>
  <c r="T288" i="27"/>
  <c r="N288" i="27"/>
  <c r="M288" i="27"/>
  <c r="L288" i="27"/>
  <c r="K288" i="27"/>
  <c r="J288" i="27"/>
  <c r="F288" i="27"/>
  <c r="CK287" i="27"/>
  <c r="CJ287" i="27"/>
  <c r="CI287" i="27"/>
  <c r="CE287" i="27"/>
  <c r="CD287" i="27"/>
  <c r="CC287" i="27"/>
  <c r="CB287" i="27"/>
  <c r="BY287" i="27"/>
  <c r="BX287" i="27"/>
  <c r="BW287" i="27"/>
  <c r="BV287" i="27"/>
  <c r="BT287" i="27"/>
  <c r="BR287" i="27"/>
  <c r="BQ287" i="27"/>
  <c r="BP287" i="27"/>
  <c r="AH287" i="27"/>
  <c r="AF287" i="27"/>
  <c r="AD287" i="27"/>
  <c r="X287" i="27"/>
  <c r="W287" i="27"/>
  <c r="V287" i="27"/>
  <c r="U287" i="27"/>
  <c r="T287" i="27"/>
  <c r="N287" i="27"/>
  <c r="M287" i="27"/>
  <c r="L287" i="27"/>
  <c r="K287" i="27"/>
  <c r="J287" i="27"/>
  <c r="F287" i="27"/>
  <c r="CJ286" i="27"/>
  <c r="CI286" i="27"/>
  <c r="CH286" i="27"/>
  <c r="CG286" i="27"/>
  <c r="CC286" i="27"/>
  <c r="CB286" i="27"/>
  <c r="CA286" i="27"/>
  <c r="BX286" i="27"/>
  <c r="BW286" i="27"/>
  <c r="BV286" i="27"/>
  <c r="BU286" i="27"/>
  <c r="BP286" i="27"/>
  <c r="BO286" i="27"/>
  <c r="AH286" i="27"/>
  <c r="AG286" i="27"/>
  <c r="AF286" i="27"/>
  <c r="AE286" i="27"/>
  <c r="X286" i="27"/>
  <c r="W286" i="27"/>
  <c r="V286" i="27"/>
  <c r="U286" i="27"/>
  <c r="T286" i="27"/>
  <c r="S286" i="27"/>
  <c r="N286" i="27"/>
  <c r="M286" i="27"/>
  <c r="L286" i="27"/>
  <c r="K286" i="27"/>
  <c r="J286" i="27"/>
  <c r="F286" i="27"/>
  <c r="CL285" i="27"/>
  <c r="CI285" i="27"/>
  <c r="CH285" i="27"/>
  <c r="CG285" i="27"/>
  <c r="CF285" i="27"/>
  <c r="CC285" i="27"/>
  <c r="CB285" i="27"/>
  <c r="CA285" i="27"/>
  <c r="BZ285" i="27"/>
  <c r="BU285" i="27"/>
  <c r="BT285" i="27"/>
  <c r="BP285" i="27"/>
  <c r="BO285" i="27"/>
  <c r="BN285" i="27"/>
  <c r="AH285" i="27"/>
  <c r="AG285" i="27"/>
  <c r="AF285" i="27"/>
  <c r="AE285" i="27"/>
  <c r="AD285" i="27"/>
  <c r="X285" i="27"/>
  <c r="W285" i="27"/>
  <c r="V285" i="27"/>
  <c r="U285" i="27"/>
  <c r="T285" i="27"/>
  <c r="S285" i="27"/>
  <c r="R285" i="27"/>
  <c r="P285" i="27"/>
  <c r="O285" i="27"/>
  <c r="N285" i="27"/>
  <c r="F285" i="27"/>
  <c r="CL284" i="27"/>
  <c r="CK284" i="27"/>
  <c r="CH284" i="27"/>
  <c r="CG284" i="27"/>
  <c r="CF284" i="27"/>
  <c r="CE284" i="27"/>
  <c r="BZ284" i="27"/>
  <c r="BY284" i="27"/>
  <c r="BU284" i="27"/>
  <c r="BT284" i="27"/>
  <c r="BS284" i="27"/>
  <c r="BR284" i="27"/>
  <c r="BO284" i="27"/>
  <c r="BN284" i="27"/>
  <c r="AH284" i="27"/>
  <c r="AG284" i="27"/>
  <c r="AF284" i="27"/>
  <c r="AE284" i="27"/>
  <c r="AD284" i="27"/>
  <c r="AC284" i="27"/>
  <c r="X284" i="27"/>
  <c r="W284" i="27"/>
  <c r="V284" i="27"/>
  <c r="U284" i="27"/>
  <c r="T284" i="27"/>
  <c r="S284" i="27"/>
  <c r="R284" i="27"/>
  <c r="Q284" i="27"/>
  <c r="P284" i="27"/>
  <c r="O284" i="27"/>
  <c r="F284" i="27"/>
  <c r="AH237" i="27" s="1"/>
  <c r="CL283" i="27"/>
  <c r="CK283" i="27"/>
  <c r="CJ283" i="27"/>
  <c r="CF283" i="27"/>
  <c r="CE283" i="27"/>
  <c r="CD283" i="27"/>
  <c r="BZ283" i="27"/>
  <c r="BY283" i="27"/>
  <c r="BX283" i="27"/>
  <c r="BW283" i="27"/>
  <c r="BU283" i="27"/>
  <c r="BT283" i="27"/>
  <c r="BS283" i="27"/>
  <c r="BR283" i="27"/>
  <c r="BQ283" i="27"/>
  <c r="AH283" i="27"/>
  <c r="AG283" i="27"/>
  <c r="AF283" i="27"/>
  <c r="AE283" i="27"/>
  <c r="AD283" i="27"/>
  <c r="X283" i="27"/>
  <c r="W283" i="27"/>
  <c r="V283" i="27"/>
  <c r="U283" i="27"/>
  <c r="T283" i="27"/>
  <c r="S283" i="27"/>
  <c r="R283" i="27"/>
  <c r="Q283" i="27"/>
  <c r="P283" i="27"/>
  <c r="O283" i="27"/>
  <c r="F283" i="27"/>
  <c r="CL282" i="27"/>
  <c r="CJ282" i="27"/>
  <c r="CI282" i="27"/>
  <c r="CF282" i="27"/>
  <c r="CE282" i="27"/>
  <c r="CD282" i="27"/>
  <c r="CC282" i="27"/>
  <c r="CB282" i="27"/>
  <c r="BX282" i="27"/>
  <c r="BW282" i="27"/>
  <c r="BV282" i="27"/>
  <c r="BS282" i="27"/>
  <c r="BR282" i="27"/>
  <c r="BQ282" i="27"/>
  <c r="BP282" i="27"/>
  <c r="AH282" i="27"/>
  <c r="AG282" i="27"/>
  <c r="AF282" i="27"/>
  <c r="AE282" i="27"/>
  <c r="AD282" i="27"/>
  <c r="X282" i="27"/>
  <c r="W282" i="27"/>
  <c r="V282" i="27"/>
  <c r="U282" i="27"/>
  <c r="T282" i="27"/>
  <c r="S282" i="27"/>
  <c r="Q282" i="27"/>
  <c r="P282" i="27"/>
  <c r="O282" i="27"/>
  <c r="F282" i="27"/>
  <c r="CJ281" i="27"/>
  <c r="CI281" i="27"/>
  <c r="CH281" i="27"/>
  <c r="CG281" i="27"/>
  <c r="CD281" i="27"/>
  <c r="CC281" i="27"/>
  <c r="CB281" i="27"/>
  <c r="CA281" i="27"/>
  <c r="BX281" i="27"/>
  <c r="BV281" i="27"/>
  <c r="BU281" i="27"/>
  <c r="BQ281" i="27"/>
  <c r="BP281" i="27"/>
  <c r="BO281" i="27"/>
  <c r="AH281" i="27"/>
  <c r="AG281" i="27"/>
  <c r="AF281" i="27"/>
  <c r="AE281" i="27"/>
  <c r="AD281" i="27"/>
  <c r="X281" i="27"/>
  <c r="W281" i="27"/>
  <c r="V281" i="27"/>
  <c r="U281" i="27"/>
  <c r="T281" i="27"/>
  <c r="S281" i="27"/>
  <c r="R281" i="27"/>
  <c r="Q281" i="27"/>
  <c r="P281" i="27"/>
  <c r="F281" i="27"/>
  <c r="F280" i="27"/>
  <c r="CG318" i="27" s="1"/>
  <c r="F279" i="27"/>
  <c r="F278" i="27"/>
  <c r="CN277" i="27"/>
  <c r="CM277" i="27"/>
  <c r="CL277" i="27"/>
  <c r="CK277" i="27"/>
  <c r="CJ277" i="27"/>
  <c r="CI277" i="27"/>
  <c r="CH277" i="27"/>
  <c r="CG277" i="27"/>
  <c r="CF277" i="27"/>
  <c r="CE277" i="27"/>
  <c r="CD277" i="27"/>
  <c r="CC277" i="27"/>
  <c r="CB277" i="27"/>
  <c r="CA277" i="27"/>
  <c r="BZ277" i="27"/>
  <c r="BY277" i="27"/>
  <c r="BX277" i="27"/>
  <c r="BW277" i="27"/>
  <c r="BV277" i="27"/>
  <c r="BU277" i="27"/>
  <c r="BT277" i="27"/>
  <c r="BS277" i="27"/>
  <c r="BR277" i="27"/>
  <c r="BQ277" i="27"/>
  <c r="BP277" i="27"/>
  <c r="BO277" i="27"/>
  <c r="BN277" i="27"/>
  <c r="F277" i="27"/>
  <c r="BW319" i="27" s="1"/>
  <c r="CN276" i="27"/>
  <c r="CM276" i="27"/>
  <c r="CL276" i="27"/>
  <c r="CK276" i="27"/>
  <c r="CJ276" i="27"/>
  <c r="CI276" i="27"/>
  <c r="CH276" i="27"/>
  <c r="CG276" i="27"/>
  <c r="CF276" i="27"/>
  <c r="CE276" i="27"/>
  <c r="CD276" i="27"/>
  <c r="CC276" i="27"/>
  <c r="CB276" i="27"/>
  <c r="CA276" i="27"/>
  <c r="BZ276" i="27"/>
  <c r="BY276" i="27"/>
  <c r="BX276" i="27"/>
  <c r="BW276" i="27"/>
  <c r="BV276" i="27"/>
  <c r="BU276" i="27"/>
  <c r="BT276" i="27"/>
  <c r="BS276" i="27"/>
  <c r="BR276" i="27"/>
  <c r="BQ276" i="27"/>
  <c r="BP276" i="27"/>
  <c r="BO276" i="27"/>
  <c r="BN276" i="27"/>
  <c r="F276" i="27"/>
  <c r="AD194" i="27" s="1"/>
  <c r="CN275" i="27"/>
  <c r="CM275" i="27"/>
  <c r="AH275" i="27"/>
  <c r="AG275" i="27"/>
  <c r="AF275" i="27"/>
  <c r="AE275" i="27"/>
  <c r="AD275" i="27"/>
  <c r="AC275" i="27"/>
  <c r="AB275" i="27"/>
  <c r="Z275" i="27"/>
  <c r="Y275" i="27"/>
  <c r="S275" i="27"/>
  <c r="R275" i="27"/>
  <c r="Q275" i="27"/>
  <c r="P275" i="27"/>
  <c r="O275" i="27"/>
  <c r="K275" i="27"/>
  <c r="F275" i="27"/>
  <c r="CN274" i="27"/>
  <c r="CM274" i="27"/>
  <c r="AH274" i="27"/>
  <c r="AG274" i="27"/>
  <c r="AF274" i="27"/>
  <c r="AE274" i="27"/>
  <c r="AD274" i="27"/>
  <c r="AC274" i="27"/>
  <c r="AB274" i="27"/>
  <c r="AA274" i="27"/>
  <c r="Z274" i="27"/>
  <c r="Y274" i="27"/>
  <c r="S274" i="27"/>
  <c r="R274" i="27"/>
  <c r="Q274" i="27"/>
  <c r="P274" i="27"/>
  <c r="O274" i="27"/>
  <c r="K274" i="27"/>
  <c r="F274" i="27"/>
  <c r="CN273" i="27"/>
  <c r="CM273" i="27"/>
  <c r="AH273" i="27"/>
  <c r="AG273" i="27"/>
  <c r="AF273" i="27"/>
  <c r="AE273" i="27"/>
  <c r="AD273" i="27"/>
  <c r="AC273" i="27"/>
  <c r="AB273" i="27"/>
  <c r="AA273" i="27"/>
  <c r="Z273" i="27"/>
  <c r="Y273" i="27"/>
  <c r="S273" i="27"/>
  <c r="R273" i="27"/>
  <c r="Q273" i="27"/>
  <c r="P273" i="27"/>
  <c r="O273" i="27"/>
  <c r="J273" i="27"/>
  <c r="F273" i="27"/>
  <c r="CN272" i="27"/>
  <c r="CM272" i="27"/>
  <c r="AH272" i="27"/>
  <c r="AG272" i="27"/>
  <c r="AF272" i="27"/>
  <c r="AE272" i="27"/>
  <c r="AD272" i="27"/>
  <c r="AC272" i="27"/>
  <c r="AA272" i="27"/>
  <c r="Z272" i="27"/>
  <c r="Y272" i="27"/>
  <c r="S272" i="27"/>
  <c r="R272" i="27"/>
  <c r="Q272" i="27"/>
  <c r="P272" i="27"/>
  <c r="O272" i="27"/>
  <c r="L272" i="27"/>
  <c r="F272" i="27"/>
  <c r="CN271" i="27"/>
  <c r="CM271" i="27"/>
  <c r="AH271" i="27"/>
  <c r="AG271" i="27"/>
  <c r="AF271" i="27"/>
  <c r="AE271" i="27"/>
  <c r="AD271" i="27"/>
  <c r="AC271" i="27"/>
  <c r="AB271" i="27"/>
  <c r="AA271" i="27"/>
  <c r="Z271" i="27"/>
  <c r="Y271" i="27"/>
  <c r="S271" i="27"/>
  <c r="R271" i="27"/>
  <c r="Q271" i="27"/>
  <c r="P271" i="27"/>
  <c r="O271" i="27"/>
  <c r="F271" i="27"/>
  <c r="CN270" i="27"/>
  <c r="CM270" i="27"/>
  <c r="AC270" i="27"/>
  <c r="AB270" i="27"/>
  <c r="AA270" i="27"/>
  <c r="Z270" i="27"/>
  <c r="Y270" i="27"/>
  <c r="U270" i="27"/>
  <c r="T270" i="27"/>
  <c r="S270" i="27"/>
  <c r="R270" i="27"/>
  <c r="Q270" i="27"/>
  <c r="P270" i="27"/>
  <c r="O270" i="27"/>
  <c r="N270" i="27"/>
  <c r="M270" i="27"/>
  <c r="L270" i="27"/>
  <c r="K270" i="27"/>
  <c r="J270" i="27"/>
  <c r="F270" i="27"/>
  <c r="CN269" i="27"/>
  <c r="CM269" i="27"/>
  <c r="AC269" i="27"/>
  <c r="AB269" i="27"/>
  <c r="AA269" i="27"/>
  <c r="Z269" i="27"/>
  <c r="Y269" i="27"/>
  <c r="U269" i="27"/>
  <c r="S269" i="27"/>
  <c r="R269" i="27"/>
  <c r="Q269" i="27"/>
  <c r="P269" i="27"/>
  <c r="O269" i="27"/>
  <c r="M269" i="27"/>
  <c r="K269" i="27"/>
  <c r="J269" i="27"/>
  <c r="F269" i="27"/>
  <c r="CN268" i="27"/>
  <c r="CM268" i="27"/>
  <c r="AC268" i="27"/>
  <c r="AB268" i="27"/>
  <c r="AA268" i="27"/>
  <c r="Z268" i="27"/>
  <c r="Y268" i="27"/>
  <c r="U268" i="27"/>
  <c r="S268" i="27"/>
  <c r="R268" i="27"/>
  <c r="Q268" i="27"/>
  <c r="P268" i="27"/>
  <c r="O268" i="27"/>
  <c r="N268" i="27"/>
  <c r="M268" i="27"/>
  <c r="L268" i="27"/>
  <c r="K268" i="27"/>
  <c r="J268" i="27"/>
  <c r="F268" i="27"/>
  <c r="CN267" i="27"/>
  <c r="CM267" i="27"/>
  <c r="AC267" i="27"/>
  <c r="AB267" i="27"/>
  <c r="AA267" i="27"/>
  <c r="Z267" i="27"/>
  <c r="Y267" i="27"/>
  <c r="S267" i="27"/>
  <c r="R267" i="27"/>
  <c r="Q267" i="27"/>
  <c r="P267" i="27"/>
  <c r="O267" i="27"/>
  <c r="N267" i="27"/>
  <c r="L267" i="27"/>
  <c r="K267" i="27"/>
  <c r="J267" i="27"/>
  <c r="F267" i="27"/>
  <c r="CN266" i="27"/>
  <c r="CM266" i="27"/>
  <c r="AC266" i="27"/>
  <c r="AB266" i="27"/>
  <c r="AA266" i="27"/>
  <c r="Z266" i="27"/>
  <c r="Y266" i="27"/>
  <c r="S266" i="27"/>
  <c r="R266" i="27"/>
  <c r="Q266" i="27"/>
  <c r="P266" i="27"/>
  <c r="O266" i="27"/>
  <c r="N266" i="27"/>
  <c r="M266" i="27"/>
  <c r="L266" i="27"/>
  <c r="K266" i="27"/>
  <c r="J266" i="27"/>
  <c r="F266" i="27"/>
  <c r="CN265" i="27"/>
  <c r="CM265" i="27"/>
  <c r="AC265" i="27"/>
  <c r="AB265" i="27"/>
  <c r="AA265" i="27"/>
  <c r="Z265" i="27"/>
  <c r="Y265" i="27"/>
  <c r="X265" i="27"/>
  <c r="W265" i="27"/>
  <c r="V265" i="27"/>
  <c r="U265" i="27"/>
  <c r="T265" i="27"/>
  <c r="N265" i="27"/>
  <c r="M265" i="27"/>
  <c r="L265" i="27"/>
  <c r="K265" i="27"/>
  <c r="J265" i="27"/>
  <c r="F265" i="27"/>
  <c r="CN264" i="27"/>
  <c r="CM264" i="27"/>
  <c r="AC264" i="27"/>
  <c r="AB264" i="27"/>
  <c r="AA264" i="27"/>
  <c r="Z264" i="27"/>
  <c r="Y264" i="27"/>
  <c r="X264" i="27"/>
  <c r="W264" i="27"/>
  <c r="V264" i="27"/>
  <c r="U264" i="27"/>
  <c r="T264" i="27"/>
  <c r="N264" i="27"/>
  <c r="M264" i="27"/>
  <c r="L264" i="27"/>
  <c r="K264" i="27"/>
  <c r="J264" i="27"/>
  <c r="F264" i="27"/>
  <c r="CN263" i="27"/>
  <c r="CM263" i="27"/>
  <c r="AC263" i="27"/>
  <c r="AB263" i="27"/>
  <c r="AA263" i="27"/>
  <c r="Z263" i="27"/>
  <c r="Y263" i="27"/>
  <c r="W263" i="27"/>
  <c r="V263" i="27"/>
  <c r="U263" i="27"/>
  <c r="T263" i="27"/>
  <c r="N263" i="27"/>
  <c r="M263" i="27"/>
  <c r="L263" i="27"/>
  <c r="K263" i="27"/>
  <c r="J263" i="27"/>
  <c r="F263" i="27"/>
  <c r="CN262" i="27"/>
  <c r="CM262" i="27"/>
  <c r="AG262" i="27"/>
  <c r="AE262" i="27"/>
  <c r="AC262" i="27"/>
  <c r="AB262" i="27"/>
  <c r="AA262" i="27"/>
  <c r="Z262" i="27"/>
  <c r="Y262" i="27"/>
  <c r="X262" i="27"/>
  <c r="W262" i="27"/>
  <c r="V262" i="27"/>
  <c r="U262" i="27"/>
  <c r="T262" i="27"/>
  <c r="N262" i="27"/>
  <c r="M262" i="27"/>
  <c r="L262" i="27"/>
  <c r="K262" i="27"/>
  <c r="J262" i="27"/>
  <c r="F262" i="27"/>
  <c r="CN261" i="27"/>
  <c r="CM261" i="27"/>
  <c r="AH261" i="27"/>
  <c r="AC261" i="27"/>
  <c r="AB261" i="27"/>
  <c r="AA261" i="27"/>
  <c r="Z261" i="27"/>
  <c r="Y261" i="27"/>
  <c r="X261" i="27"/>
  <c r="W261" i="27"/>
  <c r="V261" i="27"/>
  <c r="U261" i="27"/>
  <c r="N261" i="27"/>
  <c r="M261" i="27"/>
  <c r="L261" i="27"/>
  <c r="K261" i="27"/>
  <c r="J261" i="27"/>
  <c r="F261" i="27"/>
  <c r="CN260" i="27"/>
  <c r="CM260" i="27"/>
  <c r="AH260" i="27"/>
  <c r="AG260" i="27"/>
  <c r="AF260" i="27"/>
  <c r="AE260" i="27"/>
  <c r="AD260" i="27"/>
  <c r="X260" i="27"/>
  <c r="W260" i="27"/>
  <c r="V260" i="27"/>
  <c r="U260" i="27"/>
  <c r="T260" i="27"/>
  <c r="N260" i="27"/>
  <c r="M260" i="27"/>
  <c r="L260" i="27"/>
  <c r="K260" i="27"/>
  <c r="J260" i="27"/>
  <c r="F260" i="27"/>
  <c r="CN259" i="27"/>
  <c r="CM259" i="27"/>
  <c r="AH259" i="27"/>
  <c r="AG259" i="27"/>
  <c r="AE259" i="27"/>
  <c r="AD259" i="27"/>
  <c r="X259" i="27"/>
  <c r="W259" i="27"/>
  <c r="V259" i="27"/>
  <c r="U259" i="27"/>
  <c r="T259" i="27"/>
  <c r="R259" i="27"/>
  <c r="Q259" i="27"/>
  <c r="N259" i="27"/>
  <c r="M259" i="27"/>
  <c r="L259" i="27"/>
  <c r="K259" i="27"/>
  <c r="J259" i="27"/>
  <c r="F259" i="27"/>
  <c r="CN258" i="27"/>
  <c r="CM258" i="27"/>
  <c r="AH258" i="27"/>
  <c r="AG258" i="27"/>
  <c r="AF258" i="27"/>
  <c r="AE258" i="27"/>
  <c r="AD258" i="27"/>
  <c r="X258" i="27"/>
  <c r="W258" i="27"/>
  <c r="V258" i="27"/>
  <c r="U258" i="27"/>
  <c r="T258" i="27"/>
  <c r="Q258" i="27"/>
  <c r="N258" i="27"/>
  <c r="M258" i="27"/>
  <c r="L258" i="27"/>
  <c r="K258" i="27"/>
  <c r="J258" i="27"/>
  <c r="F258" i="27"/>
  <c r="CN257" i="27"/>
  <c r="CM257" i="27"/>
  <c r="AH257" i="27"/>
  <c r="AG257" i="27"/>
  <c r="AF257" i="27"/>
  <c r="AE257" i="27"/>
  <c r="AD257" i="27"/>
  <c r="X257" i="27"/>
  <c r="W257" i="27"/>
  <c r="V257" i="27"/>
  <c r="U257" i="27"/>
  <c r="T257" i="27"/>
  <c r="O257" i="27"/>
  <c r="N257" i="27"/>
  <c r="M257" i="27"/>
  <c r="L257" i="27"/>
  <c r="K257" i="27"/>
  <c r="J257" i="27"/>
  <c r="F257" i="27"/>
  <c r="S229" i="27" s="1"/>
  <c r="CN256" i="27"/>
  <c r="CM256" i="27"/>
  <c r="AH256" i="27"/>
  <c r="AF256" i="27"/>
  <c r="AE256" i="27"/>
  <c r="AD256" i="27"/>
  <c r="X256" i="27"/>
  <c r="W256" i="27"/>
  <c r="V256" i="27"/>
  <c r="U256" i="27"/>
  <c r="T256" i="27"/>
  <c r="N256" i="27"/>
  <c r="M256" i="27"/>
  <c r="L256" i="27"/>
  <c r="K256" i="27"/>
  <c r="J256" i="27"/>
  <c r="F256" i="27"/>
  <c r="CN255" i="27"/>
  <c r="CM255" i="27"/>
  <c r="AH255" i="27"/>
  <c r="AG255" i="27"/>
  <c r="AF255" i="27"/>
  <c r="AE255" i="27"/>
  <c r="AD255" i="27"/>
  <c r="AA255" i="27"/>
  <c r="Y255" i="27"/>
  <c r="X255" i="27"/>
  <c r="W255" i="27"/>
  <c r="V255" i="27"/>
  <c r="U255" i="27"/>
  <c r="T255" i="27"/>
  <c r="S255" i="27"/>
  <c r="R255" i="27"/>
  <c r="Q255" i="27"/>
  <c r="P255" i="27"/>
  <c r="F255" i="27"/>
  <c r="CN254" i="27"/>
  <c r="CM254" i="27"/>
  <c r="AH254" i="27"/>
  <c r="AG254" i="27"/>
  <c r="AF254" i="27"/>
  <c r="AE254" i="27"/>
  <c r="AD254" i="27"/>
  <c r="AC254" i="27"/>
  <c r="AA254" i="27"/>
  <c r="Y254" i="27"/>
  <c r="X254" i="27"/>
  <c r="W254" i="27"/>
  <c r="V254" i="27"/>
  <c r="U254" i="27"/>
  <c r="T254" i="27"/>
  <c r="S254" i="27"/>
  <c r="R254" i="27"/>
  <c r="Q254" i="27"/>
  <c r="P254" i="27"/>
  <c r="O254" i="27"/>
  <c r="F254" i="27"/>
  <c r="CN253" i="27"/>
  <c r="CM253" i="27"/>
  <c r="AH253" i="27"/>
  <c r="AG253" i="27"/>
  <c r="AF253" i="27"/>
  <c r="AE253" i="27"/>
  <c r="AD253" i="27"/>
  <c r="AC253" i="27"/>
  <c r="Z253" i="27"/>
  <c r="X253" i="27"/>
  <c r="W253" i="27"/>
  <c r="V253" i="27"/>
  <c r="U253" i="27"/>
  <c r="T253" i="27"/>
  <c r="S253" i="27"/>
  <c r="R253" i="27"/>
  <c r="Q253" i="27"/>
  <c r="P253" i="27"/>
  <c r="O253" i="27"/>
  <c r="F253" i="27"/>
  <c r="CN252" i="27"/>
  <c r="CM252" i="27"/>
  <c r="AH252" i="27"/>
  <c r="AG252" i="27"/>
  <c r="AF252" i="27"/>
  <c r="AE252" i="27"/>
  <c r="AD252" i="27"/>
  <c r="AB252" i="27"/>
  <c r="X252" i="27"/>
  <c r="W252" i="27"/>
  <c r="V252" i="27"/>
  <c r="U252" i="27"/>
  <c r="T252" i="27"/>
  <c r="S252" i="27"/>
  <c r="R252" i="27"/>
  <c r="Q252" i="27"/>
  <c r="P252" i="27"/>
  <c r="O252" i="27"/>
  <c r="F252" i="27"/>
  <c r="CN251" i="27"/>
  <c r="CM251" i="27"/>
  <c r="AH251" i="27"/>
  <c r="AG251" i="27"/>
  <c r="AF251" i="27"/>
  <c r="AE251" i="27"/>
  <c r="AD251" i="27"/>
  <c r="AC251" i="27"/>
  <c r="X251" i="27"/>
  <c r="W251" i="27"/>
  <c r="V251" i="27"/>
  <c r="U251" i="27"/>
  <c r="T251" i="27"/>
  <c r="S251" i="27"/>
  <c r="R251" i="27"/>
  <c r="Q251" i="27"/>
  <c r="P251" i="27"/>
  <c r="F251" i="27"/>
  <c r="F250" i="27"/>
  <c r="F249" i="27"/>
  <c r="F248" i="27"/>
  <c r="F247" i="27"/>
  <c r="CL175" i="27" s="1"/>
  <c r="F246" i="27"/>
  <c r="F245" i="27"/>
  <c r="CL244" i="27"/>
  <c r="CK244" i="27"/>
  <c r="CI244" i="27"/>
  <c r="CG244" i="27"/>
  <c r="CD244" i="27"/>
  <c r="CC244" i="27"/>
  <c r="CA244" i="27"/>
  <c r="BZ244" i="27"/>
  <c r="BY244" i="27"/>
  <c r="BW244" i="27"/>
  <c r="BV244" i="27"/>
  <c r="BS244" i="27"/>
  <c r="BP244" i="27"/>
  <c r="BO244" i="27"/>
  <c r="BN244" i="27"/>
  <c r="AH244" i="27"/>
  <c r="AG244" i="27"/>
  <c r="AF244" i="27"/>
  <c r="AE244" i="27"/>
  <c r="AD244" i="27"/>
  <c r="S244" i="27"/>
  <c r="R244" i="27"/>
  <c r="Q244" i="27"/>
  <c r="P244" i="27"/>
  <c r="O244" i="27"/>
  <c r="N244" i="27"/>
  <c r="M244" i="27"/>
  <c r="L244" i="27"/>
  <c r="K244" i="27"/>
  <c r="J244" i="27"/>
  <c r="F244" i="27"/>
  <c r="CK243" i="27"/>
  <c r="CJ243" i="27"/>
  <c r="CI243" i="27"/>
  <c r="CG243" i="27"/>
  <c r="CF243" i="27"/>
  <c r="CC243" i="27"/>
  <c r="BZ243" i="27"/>
  <c r="BY243" i="27"/>
  <c r="BX243" i="27"/>
  <c r="BW243" i="27"/>
  <c r="BV243" i="27"/>
  <c r="BU243" i="27"/>
  <c r="BR243" i="27"/>
  <c r="BO243" i="27"/>
  <c r="BN243" i="27"/>
  <c r="AH243" i="27"/>
  <c r="AG243" i="27"/>
  <c r="AF243" i="27"/>
  <c r="AE243" i="27"/>
  <c r="AD243" i="27"/>
  <c r="V243" i="27"/>
  <c r="U243" i="27"/>
  <c r="S243" i="27"/>
  <c r="R243" i="27"/>
  <c r="Q243" i="27"/>
  <c r="P243" i="27"/>
  <c r="O243" i="27"/>
  <c r="N243" i="27"/>
  <c r="M243" i="27"/>
  <c r="L243" i="27"/>
  <c r="K243" i="27"/>
  <c r="J243" i="27"/>
  <c r="F243" i="27"/>
  <c r="CJ242" i="27"/>
  <c r="CI242" i="27"/>
  <c r="CH242" i="27"/>
  <c r="CG242" i="27"/>
  <c r="CF242" i="27"/>
  <c r="CE242" i="27"/>
  <c r="CD242" i="27"/>
  <c r="CB242" i="27"/>
  <c r="BY242" i="27"/>
  <c r="BX242" i="27"/>
  <c r="BV242" i="27"/>
  <c r="BU242" i="27"/>
  <c r="BT242" i="27"/>
  <c r="BR242" i="27"/>
  <c r="BQ242" i="27"/>
  <c r="BP242" i="27"/>
  <c r="BN242" i="27"/>
  <c r="AH242" i="27"/>
  <c r="AG242" i="27"/>
  <c r="AF242" i="27"/>
  <c r="AE242" i="27"/>
  <c r="AD242" i="27"/>
  <c r="T242" i="27"/>
  <c r="S242" i="27"/>
  <c r="R242" i="27"/>
  <c r="Q242" i="27"/>
  <c r="P242" i="27"/>
  <c r="O242" i="27"/>
  <c r="N242" i="27"/>
  <c r="M242" i="27"/>
  <c r="L242" i="27"/>
  <c r="K242" i="27"/>
  <c r="J242" i="27"/>
  <c r="F242" i="27"/>
  <c r="CL241" i="27"/>
  <c r="CI241" i="27"/>
  <c r="CH241" i="27"/>
  <c r="CF241" i="27"/>
  <c r="CE241" i="27"/>
  <c r="CD241" i="27"/>
  <c r="CB241" i="27"/>
  <c r="CA241" i="27"/>
  <c r="BX241" i="27"/>
  <c r="BU241" i="27"/>
  <c r="BT241" i="27"/>
  <c r="BS241" i="27"/>
  <c r="BR241" i="27"/>
  <c r="BQ241" i="27"/>
  <c r="BP241" i="27"/>
  <c r="BO241" i="27"/>
  <c r="AH241" i="27"/>
  <c r="AG241" i="27"/>
  <c r="AF241" i="27"/>
  <c r="AE241" i="27"/>
  <c r="AD241" i="27"/>
  <c r="W241" i="27"/>
  <c r="V241" i="27"/>
  <c r="S241" i="27"/>
  <c r="R241" i="27"/>
  <c r="Q241" i="27"/>
  <c r="P241" i="27"/>
  <c r="O241" i="27"/>
  <c r="N241" i="27"/>
  <c r="M241" i="27"/>
  <c r="L241" i="27"/>
  <c r="K241" i="27"/>
  <c r="J241" i="27"/>
  <c r="F241" i="27"/>
  <c r="CL240" i="27"/>
  <c r="CH240" i="27"/>
  <c r="CE240" i="27"/>
  <c r="CD240" i="27"/>
  <c r="CC240" i="27"/>
  <c r="CB240" i="27"/>
  <c r="CA240" i="27"/>
  <c r="BZ240" i="27"/>
  <c r="BW240" i="27"/>
  <c r="BT240" i="27"/>
  <c r="BS240" i="27"/>
  <c r="BQ240" i="27"/>
  <c r="BP240" i="27"/>
  <c r="BO240" i="27"/>
  <c r="AH240" i="27"/>
  <c r="AG240" i="27"/>
  <c r="AF240" i="27"/>
  <c r="AE240" i="27"/>
  <c r="AD240" i="27"/>
  <c r="W240" i="27"/>
  <c r="U240" i="27"/>
  <c r="S240" i="27"/>
  <c r="R240" i="27"/>
  <c r="Q240" i="27"/>
  <c r="P240" i="27"/>
  <c r="O240" i="27"/>
  <c r="N240" i="27"/>
  <c r="M240" i="27"/>
  <c r="L240" i="27"/>
  <c r="K240" i="27"/>
  <c r="J240" i="27"/>
  <c r="F240" i="27"/>
  <c r="CK239" i="27"/>
  <c r="CJ239" i="27"/>
  <c r="CI239" i="27"/>
  <c r="CG239" i="27"/>
  <c r="CF239" i="27"/>
  <c r="CC239" i="27"/>
  <c r="BZ239" i="27"/>
  <c r="BY239" i="27"/>
  <c r="BX239" i="27"/>
  <c r="BW239" i="27"/>
  <c r="BV239" i="27"/>
  <c r="BU239" i="27"/>
  <c r="BR239" i="27"/>
  <c r="BO239" i="27"/>
  <c r="BN239" i="27"/>
  <c r="AH239" i="27"/>
  <c r="AG239" i="27"/>
  <c r="AF239" i="27"/>
  <c r="AE239" i="27"/>
  <c r="AD239" i="27"/>
  <c r="AC239" i="27"/>
  <c r="AB239" i="27"/>
  <c r="AA239" i="27"/>
  <c r="Z239" i="27"/>
  <c r="Y239" i="27"/>
  <c r="X239" i="27"/>
  <c r="W239" i="27"/>
  <c r="V239" i="27"/>
  <c r="U239" i="27"/>
  <c r="T239" i="27"/>
  <c r="F239" i="27"/>
  <c r="CL238" i="27"/>
  <c r="CJ238" i="27"/>
  <c r="CI238" i="27"/>
  <c r="CH238" i="27"/>
  <c r="CG238" i="27"/>
  <c r="CF238" i="27"/>
  <c r="CE238" i="27"/>
  <c r="CD238" i="27"/>
  <c r="CB238" i="27"/>
  <c r="BY238" i="27"/>
  <c r="BX238" i="27"/>
  <c r="BV238" i="27"/>
  <c r="BU238" i="27"/>
  <c r="BT238" i="27"/>
  <c r="BR238" i="27"/>
  <c r="BQ238" i="27"/>
  <c r="BP238" i="27"/>
  <c r="BN238" i="27"/>
  <c r="AH238" i="27"/>
  <c r="AG238" i="27"/>
  <c r="AF238" i="27"/>
  <c r="AE238" i="27"/>
  <c r="AC238" i="27"/>
  <c r="AB238" i="27"/>
  <c r="AA238" i="27"/>
  <c r="Z238" i="27"/>
  <c r="Y238" i="27"/>
  <c r="X238" i="27"/>
  <c r="W238" i="27"/>
  <c r="V238" i="27"/>
  <c r="U238" i="27"/>
  <c r="T238" i="27"/>
  <c r="M238" i="27"/>
  <c r="L238" i="27"/>
  <c r="F238" i="27"/>
  <c r="CL237" i="27"/>
  <c r="CK237" i="27"/>
  <c r="CI237" i="27"/>
  <c r="CH237" i="27"/>
  <c r="CF237" i="27"/>
  <c r="CE237" i="27"/>
  <c r="CD237" i="27"/>
  <c r="CC237" i="27"/>
  <c r="CB237" i="27"/>
  <c r="CA237" i="27"/>
  <c r="BX237" i="27"/>
  <c r="BU237" i="27"/>
  <c r="BT237" i="27"/>
  <c r="BS237" i="27"/>
  <c r="BR237" i="27"/>
  <c r="BQ237" i="27"/>
  <c r="BP237" i="27"/>
  <c r="AF237" i="27"/>
  <c r="AE237" i="27"/>
  <c r="AD237" i="27"/>
  <c r="AC237" i="27"/>
  <c r="AB237" i="27"/>
  <c r="AA237" i="27"/>
  <c r="Z237" i="27"/>
  <c r="Y237" i="27"/>
  <c r="X237" i="27"/>
  <c r="W237" i="27"/>
  <c r="V237" i="27"/>
  <c r="U237" i="27"/>
  <c r="T237" i="27"/>
  <c r="F237" i="27"/>
  <c r="BT282" i="27" s="1"/>
  <c r="CL236" i="27"/>
  <c r="CK236" i="27"/>
  <c r="CJ236" i="27"/>
  <c r="CH236" i="27"/>
  <c r="CE236" i="27"/>
  <c r="CD236" i="27"/>
  <c r="CC236" i="27"/>
  <c r="CB236" i="27"/>
  <c r="CA236" i="27"/>
  <c r="BZ236" i="27"/>
  <c r="BW236" i="27"/>
  <c r="BT236" i="27"/>
  <c r="BS236" i="27"/>
  <c r="BQ236" i="27"/>
  <c r="BP236" i="27"/>
  <c r="BO236" i="27"/>
  <c r="AH236" i="27"/>
  <c r="AG236" i="27"/>
  <c r="AF236" i="27"/>
  <c r="AE236" i="27"/>
  <c r="AD236" i="27"/>
  <c r="AC236" i="27"/>
  <c r="AB236" i="27"/>
  <c r="AA236" i="27"/>
  <c r="Z236" i="27"/>
  <c r="Y236" i="27"/>
  <c r="X236" i="27"/>
  <c r="W236" i="27"/>
  <c r="V236" i="27"/>
  <c r="U236" i="27"/>
  <c r="T236" i="27"/>
  <c r="R236" i="27"/>
  <c r="M236" i="27"/>
  <c r="F236" i="27"/>
  <c r="CL235" i="27"/>
  <c r="CK235" i="27"/>
  <c r="CJ235" i="27"/>
  <c r="CI235" i="27"/>
  <c r="CG235" i="27"/>
  <c r="CD235" i="27"/>
  <c r="CC235" i="27"/>
  <c r="CA235" i="27"/>
  <c r="BZ235" i="27"/>
  <c r="BY235" i="27"/>
  <c r="BW235" i="27"/>
  <c r="BV235" i="27"/>
  <c r="BS235" i="27"/>
  <c r="BR235" i="27"/>
  <c r="BP235" i="27"/>
  <c r="BO235" i="27"/>
  <c r="BN235" i="27"/>
  <c r="AH235" i="27"/>
  <c r="AG235" i="27"/>
  <c r="AF235" i="27"/>
  <c r="AE235" i="27"/>
  <c r="AD235" i="27"/>
  <c r="AC235" i="27"/>
  <c r="AB235" i="27"/>
  <c r="AA235" i="27"/>
  <c r="Z235" i="27"/>
  <c r="Y235" i="27"/>
  <c r="X235" i="27"/>
  <c r="W235" i="27"/>
  <c r="V235" i="27"/>
  <c r="U235" i="27"/>
  <c r="T235" i="27"/>
  <c r="L235" i="27"/>
  <c r="K235" i="27"/>
  <c r="F235" i="27"/>
  <c r="CL234" i="27"/>
  <c r="CJ234" i="27"/>
  <c r="CI234" i="27"/>
  <c r="CH234" i="27"/>
  <c r="CG234" i="27"/>
  <c r="CF234" i="27"/>
  <c r="CE234" i="27"/>
  <c r="CB234" i="27"/>
  <c r="BY234" i="27"/>
  <c r="BX234" i="27"/>
  <c r="BV234" i="27"/>
  <c r="BU234" i="27"/>
  <c r="BT234" i="27"/>
  <c r="BR234" i="27"/>
  <c r="BQ234" i="27"/>
  <c r="BN234" i="27"/>
  <c r="AB234" i="27"/>
  <c r="X234" i="27"/>
  <c r="W234" i="27"/>
  <c r="V234" i="27"/>
  <c r="U234" i="27"/>
  <c r="T234" i="27"/>
  <c r="S234" i="27"/>
  <c r="R234" i="27"/>
  <c r="Q234" i="27"/>
  <c r="P234" i="27"/>
  <c r="O234" i="27"/>
  <c r="N234" i="27"/>
  <c r="M234" i="27"/>
  <c r="L234" i="27"/>
  <c r="K234" i="27"/>
  <c r="J234" i="27"/>
  <c r="F234" i="27"/>
  <c r="N301" i="27" s="1"/>
  <c r="CL233" i="27"/>
  <c r="CK233" i="27"/>
  <c r="CI233" i="27"/>
  <c r="CH233" i="27"/>
  <c r="CF233" i="27"/>
  <c r="CE233" i="27"/>
  <c r="CD233" i="27"/>
  <c r="CC233" i="27"/>
  <c r="CB233" i="27"/>
  <c r="CA233" i="27"/>
  <c r="BX233" i="27"/>
  <c r="BU233" i="27"/>
  <c r="BT233" i="27"/>
  <c r="BS233" i="27"/>
  <c r="BR233" i="27"/>
  <c r="BQ233" i="27"/>
  <c r="BP233" i="27"/>
  <c r="AF233" i="27"/>
  <c r="X233" i="27"/>
  <c r="W233" i="27"/>
  <c r="V233" i="27"/>
  <c r="T233" i="27"/>
  <c r="S233" i="27"/>
  <c r="R233" i="27"/>
  <c r="Q233" i="27"/>
  <c r="P233" i="27"/>
  <c r="O233" i="27"/>
  <c r="N233" i="27"/>
  <c r="M233" i="27"/>
  <c r="L233" i="27"/>
  <c r="K233" i="27"/>
  <c r="J233" i="27"/>
  <c r="F233" i="27"/>
  <c r="CL232" i="27"/>
  <c r="CK232" i="27"/>
  <c r="CJ232" i="27"/>
  <c r="CH232" i="27"/>
  <c r="CE232" i="27"/>
  <c r="CD232" i="27"/>
  <c r="CB232" i="27"/>
  <c r="CA232" i="27"/>
  <c r="BZ232" i="27"/>
  <c r="BW232" i="27"/>
  <c r="BT232" i="27"/>
  <c r="BS232" i="27"/>
  <c r="BQ232" i="27"/>
  <c r="BP232" i="27"/>
  <c r="BO232" i="27"/>
  <c r="BN232" i="27"/>
  <c r="AD232" i="27"/>
  <c r="Z232" i="27"/>
  <c r="Y232" i="27"/>
  <c r="X232" i="27"/>
  <c r="W232" i="27"/>
  <c r="V232" i="27"/>
  <c r="U232" i="27"/>
  <c r="T232" i="27"/>
  <c r="S232" i="27"/>
  <c r="R232" i="27"/>
  <c r="Q232" i="27"/>
  <c r="P232" i="27"/>
  <c r="O232" i="27"/>
  <c r="N232" i="27"/>
  <c r="M232" i="27"/>
  <c r="L232" i="27"/>
  <c r="K232" i="27"/>
  <c r="J232" i="27"/>
  <c r="F232" i="27"/>
  <c r="Q225" i="27" s="1"/>
  <c r="CL231" i="27"/>
  <c r="CK231" i="27"/>
  <c r="CJ231" i="27"/>
  <c r="CG231" i="27"/>
  <c r="CD231" i="27"/>
  <c r="CC231" i="27"/>
  <c r="CA231" i="27"/>
  <c r="BZ231" i="27"/>
  <c r="BY231" i="27"/>
  <c r="BX231" i="27"/>
  <c r="BW231" i="27"/>
  <c r="BV231" i="27"/>
  <c r="BS231" i="27"/>
  <c r="BP231" i="27"/>
  <c r="BO231" i="27"/>
  <c r="BN231" i="27"/>
  <c r="AC231" i="27"/>
  <c r="AB231" i="27"/>
  <c r="Y231" i="27"/>
  <c r="X231" i="27"/>
  <c r="W231" i="27"/>
  <c r="V231" i="27"/>
  <c r="U231" i="27"/>
  <c r="T231" i="27"/>
  <c r="S231" i="27"/>
  <c r="R231" i="27"/>
  <c r="Q231" i="27"/>
  <c r="P231" i="27"/>
  <c r="O231" i="27"/>
  <c r="N231" i="27"/>
  <c r="M231" i="27"/>
  <c r="L231" i="27"/>
  <c r="K231" i="27"/>
  <c r="J231" i="27"/>
  <c r="F231" i="27"/>
  <c r="BO210" i="27" s="1"/>
  <c r="CK230" i="27"/>
  <c r="CJ230" i="27"/>
  <c r="CI230" i="27"/>
  <c r="CH230" i="27"/>
  <c r="CG230" i="27"/>
  <c r="CF230" i="27"/>
  <c r="CE230" i="27"/>
  <c r="CD230" i="27"/>
  <c r="CC230" i="27"/>
  <c r="BZ230" i="27"/>
  <c r="BY230" i="27"/>
  <c r="BX230" i="27"/>
  <c r="BW230" i="27"/>
  <c r="BV230" i="27"/>
  <c r="BU230" i="27"/>
  <c r="BR230" i="27"/>
  <c r="BO230" i="27"/>
  <c r="BN230" i="27"/>
  <c r="AF230" i="27"/>
  <c r="AE230" i="27"/>
  <c r="X230" i="27"/>
  <c r="W230" i="27"/>
  <c r="V230" i="27"/>
  <c r="U230" i="27"/>
  <c r="T230" i="27"/>
  <c r="S230" i="27"/>
  <c r="R230" i="27"/>
  <c r="Q230" i="27"/>
  <c r="P230" i="27"/>
  <c r="O230" i="27"/>
  <c r="N230" i="27"/>
  <c r="M230" i="27"/>
  <c r="L230" i="27"/>
  <c r="K230" i="27"/>
  <c r="J230" i="27"/>
  <c r="F230" i="27"/>
  <c r="CL229" i="27"/>
  <c r="CK229" i="27"/>
  <c r="CI229" i="27"/>
  <c r="CH229" i="27"/>
  <c r="CF229" i="27"/>
  <c r="CE229" i="27"/>
  <c r="CD229" i="27"/>
  <c r="CB229" i="27"/>
  <c r="CA229" i="27"/>
  <c r="BX229" i="27"/>
  <c r="BW229" i="27"/>
  <c r="BU229" i="27"/>
  <c r="BT229" i="27"/>
  <c r="BR229" i="27"/>
  <c r="BQ229" i="27"/>
  <c r="BP229" i="27"/>
  <c r="BO229" i="27"/>
  <c r="AH229" i="27"/>
  <c r="AG229" i="27"/>
  <c r="AF229" i="27"/>
  <c r="AE229" i="27"/>
  <c r="AD229" i="27"/>
  <c r="AC229" i="27"/>
  <c r="AB229" i="27"/>
  <c r="AA229" i="27"/>
  <c r="Z229" i="27"/>
  <c r="Y229" i="27"/>
  <c r="O229" i="27"/>
  <c r="N229" i="27"/>
  <c r="M229" i="27"/>
  <c r="L229" i="27"/>
  <c r="K229" i="27"/>
  <c r="J229" i="27"/>
  <c r="F229" i="27"/>
  <c r="CL228" i="27"/>
  <c r="CK228" i="27"/>
  <c r="CH228" i="27"/>
  <c r="CG228" i="27"/>
  <c r="CE228" i="27"/>
  <c r="CD228" i="27"/>
  <c r="CC228" i="27"/>
  <c r="CB228" i="27"/>
  <c r="CA228" i="27"/>
  <c r="BZ228" i="27"/>
  <c r="BW228" i="27"/>
  <c r="BV228" i="27"/>
  <c r="BT228" i="27"/>
  <c r="BS228" i="27"/>
  <c r="BQ228" i="27"/>
  <c r="BP228" i="27"/>
  <c r="BO228" i="27"/>
  <c r="BN228" i="27"/>
  <c r="AH228" i="27"/>
  <c r="AG228" i="27"/>
  <c r="AF228" i="27"/>
  <c r="AE228" i="27"/>
  <c r="AD228" i="27"/>
  <c r="AC228" i="27"/>
  <c r="AB228" i="27"/>
  <c r="AA228" i="27"/>
  <c r="Z228" i="27"/>
  <c r="Y228" i="27"/>
  <c r="S228" i="27"/>
  <c r="R228" i="27"/>
  <c r="Q228" i="27"/>
  <c r="N228" i="27"/>
  <c r="M228" i="27"/>
  <c r="L228" i="27"/>
  <c r="K228" i="27"/>
  <c r="J228" i="27"/>
  <c r="F228" i="27"/>
  <c r="CL227" i="27"/>
  <c r="CK227" i="27"/>
  <c r="CJ227" i="27"/>
  <c r="CG227" i="27"/>
  <c r="CD227" i="27"/>
  <c r="CC227" i="27"/>
  <c r="CA227" i="27"/>
  <c r="BZ227" i="27"/>
  <c r="BY227" i="27"/>
  <c r="BW227" i="27"/>
  <c r="BV227" i="27"/>
  <c r="BU227" i="27"/>
  <c r="BS227" i="27"/>
  <c r="BP227" i="27"/>
  <c r="BO227" i="27"/>
  <c r="BN227" i="27"/>
  <c r="AH227" i="27"/>
  <c r="AG227" i="27"/>
  <c r="AF227" i="27"/>
  <c r="AE227" i="27"/>
  <c r="AD227" i="27"/>
  <c r="AC227" i="27"/>
  <c r="AB227" i="27"/>
  <c r="AA227" i="27"/>
  <c r="Z227" i="27"/>
  <c r="Y227" i="27"/>
  <c r="S227" i="27"/>
  <c r="Q227" i="27"/>
  <c r="O227" i="27"/>
  <c r="N227" i="27"/>
  <c r="M227" i="27"/>
  <c r="L227" i="27"/>
  <c r="K227" i="27"/>
  <c r="J227" i="27"/>
  <c r="F227" i="27"/>
  <c r="CK226" i="27"/>
  <c r="CJ226" i="27"/>
  <c r="CI226" i="27"/>
  <c r="CG226" i="27"/>
  <c r="CF226" i="27"/>
  <c r="CC226" i="27"/>
  <c r="BZ226" i="27"/>
  <c r="BY226" i="27"/>
  <c r="BX226" i="27"/>
  <c r="BW226" i="27"/>
  <c r="BV226" i="27"/>
  <c r="BU226" i="27"/>
  <c r="BS226" i="27"/>
  <c r="BR226" i="27"/>
  <c r="BQ226" i="27"/>
  <c r="BO226" i="27"/>
  <c r="BN226" i="27"/>
  <c r="AH226" i="27"/>
  <c r="AG226" i="27"/>
  <c r="AF226" i="27"/>
  <c r="AE226" i="27"/>
  <c r="AD226" i="27"/>
  <c r="AC226" i="27"/>
  <c r="AB226" i="27"/>
  <c r="AA226" i="27"/>
  <c r="Z226" i="27"/>
  <c r="Y226" i="27"/>
  <c r="S226" i="27"/>
  <c r="R226" i="27"/>
  <c r="P226" i="27"/>
  <c r="N226" i="27"/>
  <c r="M226" i="27"/>
  <c r="L226" i="27"/>
  <c r="K226" i="27"/>
  <c r="J226" i="27"/>
  <c r="F226" i="27"/>
  <c r="CJ225" i="27"/>
  <c r="CI225" i="27"/>
  <c r="CH225" i="27"/>
  <c r="CG225" i="27"/>
  <c r="CF225" i="27"/>
  <c r="CE225" i="27"/>
  <c r="CA225" i="27"/>
  <c r="BY225" i="27"/>
  <c r="BX225" i="27"/>
  <c r="BV225" i="27"/>
  <c r="BU225" i="27"/>
  <c r="BT225" i="27"/>
  <c r="BR225" i="27"/>
  <c r="BQ225" i="27"/>
  <c r="BP225" i="27"/>
  <c r="BN225" i="27"/>
  <c r="AH225" i="27"/>
  <c r="AG225" i="27"/>
  <c r="AF225" i="27"/>
  <c r="AE225" i="27"/>
  <c r="AD225" i="27"/>
  <c r="AC225" i="27"/>
  <c r="AB225" i="27"/>
  <c r="AA225" i="27"/>
  <c r="Z225" i="27"/>
  <c r="Y225" i="27"/>
  <c r="P225" i="27"/>
  <c r="O225" i="27"/>
  <c r="N225" i="27"/>
  <c r="M225" i="27"/>
  <c r="L225" i="27"/>
  <c r="K225" i="27"/>
  <c r="J225" i="27"/>
  <c r="F225" i="27"/>
  <c r="CL224" i="27"/>
  <c r="CK224" i="27"/>
  <c r="CH224" i="27"/>
  <c r="CE224" i="27"/>
  <c r="CD224" i="27"/>
  <c r="CC224" i="27"/>
  <c r="CB224" i="27"/>
  <c r="CA224" i="27"/>
  <c r="BZ224" i="27"/>
  <c r="BW224" i="27"/>
  <c r="BT224" i="27"/>
  <c r="BS224" i="27"/>
  <c r="BQ224" i="27"/>
  <c r="BP224" i="27"/>
  <c r="BO224" i="27"/>
  <c r="AG224" i="27"/>
  <c r="AE224" i="27"/>
  <c r="AD224" i="27"/>
  <c r="AC224" i="27"/>
  <c r="AB224" i="27"/>
  <c r="AA224" i="27"/>
  <c r="Z224" i="27"/>
  <c r="Y224" i="27"/>
  <c r="X224" i="27"/>
  <c r="W224" i="27"/>
  <c r="V224" i="27"/>
  <c r="U224" i="27"/>
  <c r="T224" i="27"/>
  <c r="S224" i="27"/>
  <c r="R224" i="27"/>
  <c r="Q224" i="27"/>
  <c r="P224" i="27"/>
  <c r="O224" i="27"/>
  <c r="F224" i="27"/>
  <c r="CL223" i="27"/>
  <c r="CK223" i="27"/>
  <c r="CJ223" i="27"/>
  <c r="CG223" i="27"/>
  <c r="CF223" i="27"/>
  <c r="CD223" i="27"/>
  <c r="CC223" i="27"/>
  <c r="CA223" i="27"/>
  <c r="BZ223" i="27"/>
  <c r="BY223" i="27"/>
  <c r="BW223" i="27"/>
  <c r="BV223" i="27"/>
  <c r="BS223" i="27"/>
  <c r="BP223" i="27"/>
  <c r="BO223" i="27"/>
  <c r="BN223" i="27"/>
  <c r="AG223" i="27"/>
  <c r="AF223" i="27"/>
  <c r="AE223" i="27"/>
  <c r="AC223" i="27"/>
  <c r="AB223" i="27"/>
  <c r="AA223" i="27"/>
  <c r="Z223" i="27"/>
  <c r="Y223" i="27"/>
  <c r="X223" i="27"/>
  <c r="W223" i="27"/>
  <c r="V223" i="27"/>
  <c r="U223" i="27"/>
  <c r="T223" i="27"/>
  <c r="S223" i="27"/>
  <c r="R223" i="27"/>
  <c r="Q223" i="27"/>
  <c r="P223" i="27"/>
  <c r="O223" i="27"/>
  <c r="F223" i="27"/>
  <c r="CL222" i="27"/>
  <c r="CK222" i="27"/>
  <c r="CJ222" i="27"/>
  <c r="CI222" i="27"/>
  <c r="CG222" i="27"/>
  <c r="CF222" i="27"/>
  <c r="CE222" i="27"/>
  <c r="CC222" i="27"/>
  <c r="BZ222" i="27"/>
  <c r="BY222" i="27"/>
  <c r="BX222" i="27"/>
  <c r="BW222" i="27"/>
  <c r="BV222" i="27"/>
  <c r="BU222" i="27"/>
  <c r="BR222" i="27"/>
  <c r="BQ222" i="27"/>
  <c r="BO222" i="27"/>
  <c r="BN222" i="27"/>
  <c r="AF222" i="27"/>
  <c r="AE222" i="27"/>
  <c r="AC222" i="27"/>
  <c r="AB222" i="27"/>
  <c r="AA222" i="27"/>
  <c r="Z222" i="27"/>
  <c r="Y222" i="27"/>
  <c r="X222" i="27"/>
  <c r="W222" i="27"/>
  <c r="V222" i="27"/>
  <c r="U222" i="27"/>
  <c r="T222" i="27"/>
  <c r="S222" i="27"/>
  <c r="R222" i="27"/>
  <c r="Q222" i="27"/>
  <c r="P222" i="27"/>
  <c r="O222" i="27"/>
  <c r="F222" i="27"/>
  <c r="CJ221" i="27"/>
  <c r="CI221" i="27"/>
  <c r="CH221" i="27"/>
  <c r="CG221" i="27"/>
  <c r="CF221" i="27"/>
  <c r="CE221" i="27"/>
  <c r="CD221" i="27"/>
  <c r="CB221" i="27"/>
  <c r="BY221" i="27"/>
  <c r="BX221" i="27"/>
  <c r="BW221" i="27"/>
  <c r="BV221" i="27"/>
  <c r="BU221" i="27"/>
  <c r="BT221" i="27"/>
  <c r="BR221" i="27"/>
  <c r="BQ221" i="27"/>
  <c r="BP221" i="27"/>
  <c r="BN221" i="27"/>
  <c r="AC221" i="27"/>
  <c r="AB221" i="27"/>
  <c r="AA221" i="27"/>
  <c r="Z221" i="27"/>
  <c r="Y221" i="27"/>
  <c r="X221" i="27"/>
  <c r="W221" i="27"/>
  <c r="V221" i="27"/>
  <c r="U221" i="27"/>
  <c r="T221" i="27"/>
  <c r="S221" i="27"/>
  <c r="R221" i="27"/>
  <c r="Q221" i="27"/>
  <c r="P221" i="27"/>
  <c r="O221" i="27"/>
  <c r="F221" i="27"/>
  <c r="CL220" i="27"/>
  <c r="CK220" i="27"/>
  <c r="CI220" i="27"/>
  <c r="CH220" i="27"/>
  <c r="CF220" i="27"/>
  <c r="CE220" i="27"/>
  <c r="CD220" i="27"/>
  <c r="CB220" i="27"/>
  <c r="CA220" i="27"/>
  <c r="BX220" i="27"/>
  <c r="BW220" i="27"/>
  <c r="BU220" i="27"/>
  <c r="BT220" i="27"/>
  <c r="BS220" i="27"/>
  <c r="BR220" i="27"/>
  <c r="BQ220" i="27"/>
  <c r="BP220" i="27"/>
  <c r="BO220" i="27"/>
  <c r="AH220" i="27"/>
  <c r="AC220" i="27"/>
  <c r="AB220" i="27"/>
  <c r="AA220" i="27"/>
  <c r="Z220" i="27"/>
  <c r="Y220" i="27"/>
  <c r="X220" i="27"/>
  <c r="W220" i="27"/>
  <c r="V220" i="27"/>
  <c r="U220" i="27"/>
  <c r="T220" i="27"/>
  <c r="S220" i="27"/>
  <c r="R220" i="27"/>
  <c r="Q220" i="27"/>
  <c r="P220" i="27"/>
  <c r="O220" i="27"/>
  <c r="F220" i="27"/>
  <c r="F219" i="27"/>
  <c r="F218" i="27"/>
  <c r="F217" i="27"/>
  <c r="L302" i="27" s="1"/>
  <c r="F216" i="27"/>
  <c r="F215" i="27"/>
  <c r="AD201" i="27" s="1"/>
  <c r="F214" i="27"/>
  <c r="BV135" i="27" s="1"/>
  <c r="CL213" i="27"/>
  <c r="CK213" i="27"/>
  <c r="CJ213" i="27"/>
  <c r="CG213" i="27"/>
  <c r="CD213" i="27"/>
  <c r="CC213" i="27"/>
  <c r="CA213" i="27"/>
  <c r="BZ213" i="27"/>
  <c r="BY213" i="27"/>
  <c r="BW213" i="27"/>
  <c r="BV213" i="27"/>
  <c r="BS213" i="27"/>
  <c r="BR213" i="27"/>
  <c r="BP213" i="27"/>
  <c r="BO213" i="27"/>
  <c r="BN213" i="27"/>
  <c r="AH213" i="27"/>
  <c r="AG213" i="27"/>
  <c r="AF213" i="27"/>
  <c r="AE213" i="27"/>
  <c r="AD213" i="27"/>
  <c r="AC213" i="27"/>
  <c r="AB213" i="27"/>
  <c r="Z213" i="27"/>
  <c r="Y213" i="27"/>
  <c r="S213" i="27"/>
  <c r="R213" i="27"/>
  <c r="Q213" i="27"/>
  <c r="P213" i="27"/>
  <c r="O213" i="27"/>
  <c r="K213" i="27"/>
  <c r="F213" i="27"/>
  <c r="CK212" i="27"/>
  <c r="CJ212" i="27"/>
  <c r="CI212" i="27"/>
  <c r="CG212" i="27"/>
  <c r="CF212" i="27"/>
  <c r="CE212" i="27"/>
  <c r="CD212" i="27"/>
  <c r="CC212" i="27"/>
  <c r="BZ212" i="27"/>
  <c r="BY212" i="27"/>
  <c r="BX212" i="27"/>
  <c r="BW212" i="27"/>
  <c r="BV212" i="27"/>
  <c r="BT212" i="27"/>
  <c r="BR212" i="27"/>
  <c r="BQ212" i="27"/>
  <c r="BO212" i="27"/>
  <c r="BN212" i="27"/>
  <c r="AH212" i="27"/>
  <c r="AG212" i="27"/>
  <c r="AF212" i="27"/>
  <c r="AE212" i="27"/>
  <c r="AD212" i="27"/>
  <c r="AC212" i="27"/>
  <c r="AB212" i="27"/>
  <c r="AA212" i="27"/>
  <c r="Z212" i="27"/>
  <c r="Y212" i="27"/>
  <c r="W212" i="27"/>
  <c r="S212" i="27"/>
  <c r="R212" i="27"/>
  <c r="Q212" i="27"/>
  <c r="P212" i="27"/>
  <c r="O212" i="27"/>
  <c r="N212" i="27"/>
  <c r="M212" i="27"/>
  <c r="K212" i="27"/>
  <c r="F212" i="27"/>
  <c r="CJ211" i="27"/>
  <c r="CI211" i="27"/>
  <c r="CH211" i="27"/>
  <c r="CG211" i="27"/>
  <c r="CF211" i="27"/>
  <c r="CE211" i="27"/>
  <c r="CB211" i="27"/>
  <c r="BY211" i="27"/>
  <c r="BX211" i="27"/>
  <c r="BV211" i="27"/>
  <c r="BU211" i="27"/>
  <c r="BT211" i="27"/>
  <c r="BR211" i="27"/>
  <c r="BQ211" i="27"/>
  <c r="BP211" i="27"/>
  <c r="BN211" i="27"/>
  <c r="AH211" i="27"/>
  <c r="AG211" i="27"/>
  <c r="AF211" i="27"/>
  <c r="AE211" i="27"/>
  <c r="AD211" i="27"/>
  <c r="AC211" i="27"/>
  <c r="AB211" i="27"/>
  <c r="AA211" i="27"/>
  <c r="Z211" i="27"/>
  <c r="Y211" i="27"/>
  <c r="W211" i="27"/>
  <c r="S211" i="27"/>
  <c r="R211" i="27"/>
  <c r="Q211" i="27"/>
  <c r="P211" i="27"/>
  <c r="O211" i="27"/>
  <c r="M211" i="27"/>
  <c r="L211" i="27"/>
  <c r="J211" i="27"/>
  <c r="F211" i="27"/>
  <c r="CL210" i="27"/>
  <c r="CK210" i="27"/>
  <c r="CI210" i="27"/>
  <c r="CH210" i="27"/>
  <c r="CF210" i="27"/>
  <c r="CE210" i="27"/>
  <c r="CD210" i="27"/>
  <c r="CC210" i="27"/>
  <c r="CB210" i="27"/>
  <c r="CA210" i="27"/>
  <c r="BX210" i="27"/>
  <c r="BW210" i="27"/>
  <c r="BU210" i="27"/>
  <c r="BT210" i="27"/>
  <c r="BS210" i="27"/>
  <c r="BR210" i="27"/>
  <c r="BQ210" i="27"/>
  <c r="AH210" i="27"/>
  <c r="AG210" i="27"/>
  <c r="AF210" i="27"/>
  <c r="AE210" i="27"/>
  <c r="AD210" i="27"/>
  <c r="AC210" i="27"/>
  <c r="AB210" i="27"/>
  <c r="AA210" i="27"/>
  <c r="Y210" i="27"/>
  <c r="S210" i="27"/>
  <c r="R210" i="27"/>
  <c r="Q210" i="27"/>
  <c r="P210" i="27"/>
  <c r="O210" i="27"/>
  <c r="L210" i="27"/>
  <c r="F210" i="27"/>
  <c r="CL209" i="27"/>
  <c r="CK209" i="27"/>
  <c r="CJ209" i="27"/>
  <c r="CH209" i="27"/>
  <c r="CE209" i="27"/>
  <c r="CD209" i="27"/>
  <c r="CC209" i="27"/>
  <c r="CB209" i="27"/>
  <c r="CA209" i="27"/>
  <c r="BZ209" i="27"/>
  <c r="BY209" i="27"/>
  <c r="BW209" i="27"/>
  <c r="BT209" i="27"/>
  <c r="BS209" i="27"/>
  <c r="BQ209" i="27"/>
  <c r="BP209" i="27"/>
  <c r="BO209" i="27"/>
  <c r="AH209" i="27"/>
  <c r="AG209" i="27"/>
  <c r="AF209" i="27"/>
  <c r="AE209" i="27"/>
  <c r="AD209" i="27"/>
  <c r="AC209" i="27"/>
  <c r="AB209" i="27"/>
  <c r="AA209" i="27"/>
  <c r="Z209" i="27"/>
  <c r="Y209" i="27"/>
  <c r="S209" i="27"/>
  <c r="R209" i="27"/>
  <c r="Q209" i="27"/>
  <c r="P209" i="27"/>
  <c r="O209" i="27"/>
  <c r="N209" i="27"/>
  <c r="L209" i="27"/>
  <c r="K209" i="27"/>
  <c r="F209" i="27"/>
  <c r="BU288" i="27" s="1"/>
  <c r="CK208" i="27"/>
  <c r="CJ208" i="27"/>
  <c r="CI208" i="27"/>
  <c r="CH208" i="27"/>
  <c r="CG208" i="27"/>
  <c r="CF208" i="27"/>
  <c r="CE208" i="27"/>
  <c r="CD208" i="27"/>
  <c r="CC208" i="27"/>
  <c r="BZ208" i="27"/>
  <c r="BY208" i="27"/>
  <c r="BX208" i="27"/>
  <c r="BW208" i="27"/>
  <c r="BV208" i="27"/>
  <c r="BU208" i="27"/>
  <c r="BR208" i="27"/>
  <c r="BO208" i="27"/>
  <c r="BN208" i="27"/>
  <c r="AH208" i="27"/>
  <c r="AC208" i="27"/>
  <c r="AB208" i="27"/>
  <c r="AA208" i="27"/>
  <c r="Z208" i="27"/>
  <c r="Y208" i="27"/>
  <c r="X208" i="27"/>
  <c r="W208" i="27"/>
  <c r="U208" i="27"/>
  <c r="S208" i="27"/>
  <c r="R208" i="27"/>
  <c r="Q208" i="27"/>
  <c r="P208" i="27"/>
  <c r="O208" i="27"/>
  <c r="N208" i="27"/>
  <c r="M208" i="27"/>
  <c r="L208" i="27"/>
  <c r="K208" i="27"/>
  <c r="J208" i="27"/>
  <c r="F208" i="27"/>
  <c r="Z48" i="27" s="1"/>
  <c r="CL207" i="27"/>
  <c r="CJ207" i="27"/>
  <c r="CI207" i="27"/>
  <c r="CH207" i="27"/>
  <c r="CG207" i="27"/>
  <c r="CF207" i="27"/>
  <c r="CE207" i="27"/>
  <c r="CD207" i="27"/>
  <c r="CB207" i="27"/>
  <c r="CA207" i="27"/>
  <c r="BY207" i="27"/>
  <c r="BX207" i="27"/>
  <c r="BV207" i="27"/>
  <c r="BU207" i="27"/>
  <c r="BS207" i="27"/>
  <c r="BR207" i="27"/>
  <c r="BQ207" i="27"/>
  <c r="BN207" i="27"/>
  <c r="AD207" i="27"/>
  <c r="AC207" i="27"/>
  <c r="AB207" i="27"/>
  <c r="AA207" i="27"/>
  <c r="Z207" i="27"/>
  <c r="Y207" i="27"/>
  <c r="U207" i="27"/>
  <c r="T207" i="27"/>
  <c r="S207" i="27"/>
  <c r="R207" i="27"/>
  <c r="Q207" i="27"/>
  <c r="P207" i="27"/>
  <c r="O207" i="27"/>
  <c r="N207" i="27"/>
  <c r="M207" i="27"/>
  <c r="L207" i="27"/>
  <c r="K207" i="27"/>
  <c r="J207" i="27"/>
  <c r="F207" i="27"/>
  <c r="CL206" i="27"/>
  <c r="CJ206" i="27"/>
  <c r="CI206" i="27"/>
  <c r="CH206" i="27"/>
  <c r="CF206" i="27"/>
  <c r="CE206" i="27"/>
  <c r="CD206" i="27"/>
  <c r="CC206" i="27"/>
  <c r="CB206" i="27"/>
  <c r="CA206" i="27"/>
  <c r="BZ206" i="27"/>
  <c r="BX206" i="27"/>
  <c r="BU206" i="27"/>
  <c r="BT206" i="27"/>
  <c r="BS206" i="27"/>
  <c r="BR206" i="27"/>
  <c r="BQ206" i="27"/>
  <c r="BP206" i="27"/>
  <c r="BO206" i="27"/>
  <c r="AG206" i="27"/>
  <c r="AC206" i="27"/>
  <c r="AB206" i="27"/>
  <c r="AA206" i="27"/>
  <c r="Z206" i="27"/>
  <c r="Y206" i="27"/>
  <c r="X206" i="27"/>
  <c r="W206" i="27"/>
  <c r="S206" i="27"/>
  <c r="R206" i="27"/>
  <c r="Q206" i="27"/>
  <c r="P206" i="27"/>
  <c r="O206" i="27"/>
  <c r="N206" i="27"/>
  <c r="M206" i="27"/>
  <c r="L206" i="27"/>
  <c r="K206" i="27"/>
  <c r="J206" i="27"/>
  <c r="F206" i="27"/>
  <c r="X243" i="27" s="1"/>
  <c r="CL205" i="27"/>
  <c r="CK205" i="27"/>
  <c r="CH205" i="27"/>
  <c r="CE205" i="27"/>
  <c r="CD205" i="27"/>
  <c r="CC205" i="27"/>
  <c r="CB205" i="27"/>
  <c r="CA205" i="27"/>
  <c r="BZ205" i="27"/>
  <c r="BW205" i="27"/>
  <c r="BT205" i="27"/>
  <c r="BS205" i="27"/>
  <c r="BQ205" i="27"/>
  <c r="BP205" i="27"/>
  <c r="BO205" i="27"/>
  <c r="AH205" i="27"/>
  <c r="AC205" i="27"/>
  <c r="AB205" i="27"/>
  <c r="AA205" i="27"/>
  <c r="Z205" i="27"/>
  <c r="Y205" i="27"/>
  <c r="W205" i="27"/>
  <c r="V205" i="27"/>
  <c r="T205" i="27"/>
  <c r="S205" i="27"/>
  <c r="R205" i="27"/>
  <c r="Q205" i="27"/>
  <c r="P205" i="27"/>
  <c r="O205" i="27"/>
  <c r="N205" i="27"/>
  <c r="M205" i="27"/>
  <c r="L205" i="27"/>
  <c r="K205" i="27"/>
  <c r="J205" i="27"/>
  <c r="F205" i="27"/>
  <c r="CL204" i="27"/>
  <c r="CK204" i="27"/>
  <c r="CJ204" i="27"/>
  <c r="CI204" i="27"/>
  <c r="CH204" i="27"/>
  <c r="CG204" i="27"/>
  <c r="CD204" i="27"/>
  <c r="CC204" i="27"/>
  <c r="CA204" i="27"/>
  <c r="BZ204" i="27"/>
  <c r="BY204" i="27"/>
  <c r="BX204" i="27"/>
  <c r="BW204" i="27"/>
  <c r="BV204" i="27"/>
  <c r="BS204" i="27"/>
  <c r="BR204" i="27"/>
  <c r="BP204" i="27"/>
  <c r="BO204" i="27"/>
  <c r="BN204" i="27"/>
  <c r="AF204" i="27"/>
  <c r="AC204" i="27"/>
  <c r="AB204" i="27"/>
  <c r="AA204" i="27"/>
  <c r="Z204" i="27"/>
  <c r="Y204" i="27"/>
  <c r="V204" i="27"/>
  <c r="U204" i="27"/>
  <c r="S204" i="27"/>
  <c r="R204" i="27"/>
  <c r="Q204" i="27"/>
  <c r="P204" i="27"/>
  <c r="O204" i="27"/>
  <c r="N204" i="27"/>
  <c r="M204" i="27"/>
  <c r="L204" i="27"/>
  <c r="K204" i="27"/>
  <c r="J204" i="27"/>
  <c r="F204" i="27"/>
  <c r="CL203" i="27"/>
  <c r="CK203" i="27"/>
  <c r="CJ203" i="27"/>
  <c r="CI203" i="27"/>
  <c r="CH203" i="27"/>
  <c r="CG203" i="27"/>
  <c r="CF203" i="27"/>
  <c r="CE203" i="27"/>
  <c r="CC203" i="27"/>
  <c r="CB203" i="27"/>
  <c r="BY203" i="27"/>
  <c r="BX203" i="27"/>
  <c r="BV203" i="27"/>
  <c r="BU203" i="27"/>
  <c r="BT203" i="27"/>
  <c r="BS203" i="27"/>
  <c r="BR203" i="27"/>
  <c r="BQ203" i="27"/>
  <c r="BP203" i="27"/>
  <c r="BO203" i="27"/>
  <c r="BN203" i="27"/>
  <c r="AG203" i="27"/>
  <c r="AF203" i="27"/>
  <c r="AC203" i="27"/>
  <c r="AB203" i="27"/>
  <c r="AA203" i="27"/>
  <c r="Z203" i="27"/>
  <c r="Y203" i="27"/>
  <c r="X203" i="27"/>
  <c r="W203" i="27"/>
  <c r="V203" i="27"/>
  <c r="U203" i="27"/>
  <c r="T203" i="27"/>
  <c r="N203" i="27"/>
  <c r="M203" i="27"/>
  <c r="L203" i="27"/>
  <c r="K203" i="27"/>
  <c r="J203" i="27"/>
  <c r="F203" i="27"/>
  <c r="AC282" i="27" s="1"/>
  <c r="CL202" i="27"/>
  <c r="CK202" i="27"/>
  <c r="CI202" i="27"/>
  <c r="CH202" i="27"/>
  <c r="CF202" i="27"/>
  <c r="CE202" i="27"/>
  <c r="CD202" i="27"/>
  <c r="CC202" i="27"/>
  <c r="CB202" i="27"/>
  <c r="CA202" i="27"/>
  <c r="BX202" i="27"/>
  <c r="BW202" i="27"/>
  <c r="BU202" i="27"/>
  <c r="BT202" i="27"/>
  <c r="BS202" i="27"/>
  <c r="BR202" i="27"/>
  <c r="BQ202" i="27"/>
  <c r="BP202" i="27"/>
  <c r="AG202" i="27"/>
  <c r="AF202" i="27"/>
  <c r="AC202" i="27"/>
  <c r="AB202" i="27"/>
  <c r="AA202" i="27"/>
  <c r="Z202" i="27"/>
  <c r="Y202" i="27"/>
  <c r="X202" i="27"/>
  <c r="W202" i="27"/>
  <c r="V202" i="27"/>
  <c r="U202" i="27"/>
  <c r="T202" i="27"/>
  <c r="Q202" i="27"/>
  <c r="O202" i="27"/>
  <c r="N202" i="27"/>
  <c r="M202" i="27"/>
  <c r="L202" i="27"/>
  <c r="K202" i="27"/>
  <c r="J202" i="27"/>
  <c r="F202" i="27"/>
  <c r="AD78" i="27" s="1"/>
  <c r="CL201" i="27"/>
  <c r="CK201" i="27"/>
  <c r="CH201" i="27"/>
  <c r="CG201" i="27"/>
  <c r="CE201" i="27"/>
  <c r="CD201" i="27"/>
  <c r="CC201" i="27"/>
  <c r="CB201" i="27"/>
  <c r="CA201" i="27"/>
  <c r="BZ201" i="27"/>
  <c r="BW201" i="27"/>
  <c r="BV201" i="27"/>
  <c r="BT201" i="27"/>
  <c r="BS201" i="27"/>
  <c r="BQ201" i="27"/>
  <c r="BP201" i="27"/>
  <c r="BO201" i="27"/>
  <c r="BN201" i="27"/>
  <c r="AE201" i="27"/>
  <c r="AC201" i="27"/>
  <c r="AB201" i="27"/>
  <c r="AA201" i="27"/>
  <c r="Z201" i="27"/>
  <c r="Y201" i="27"/>
  <c r="X201" i="27"/>
  <c r="W201" i="27"/>
  <c r="V201" i="27"/>
  <c r="U201" i="27"/>
  <c r="T201" i="27"/>
  <c r="P201" i="27"/>
  <c r="N201" i="27"/>
  <c r="M201" i="27"/>
  <c r="L201" i="27"/>
  <c r="K201" i="27"/>
  <c r="J201" i="27"/>
  <c r="F201" i="27"/>
  <c r="CL200" i="27"/>
  <c r="CK200" i="27"/>
  <c r="CJ200" i="27"/>
  <c r="CI200" i="27"/>
  <c r="CG200" i="27"/>
  <c r="CD200" i="27"/>
  <c r="CC200" i="27"/>
  <c r="CB200" i="27"/>
  <c r="CA200" i="27"/>
  <c r="BZ200" i="27"/>
  <c r="BY200" i="27"/>
  <c r="BX200" i="27"/>
  <c r="BW200" i="27"/>
  <c r="BV200" i="27"/>
  <c r="BU200" i="27"/>
  <c r="BT200" i="27"/>
  <c r="BS200" i="27"/>
  <c r="BR200" i="27"/>
  <c r="BP200" i="27"/>
  <c r="BO200" i="27"/>
  <c r="BN200" i="27"/>
  <c r="AH200" i="27"/>
  <c r="AG200" i="27"/>
  <c r="AC200" i="27"/>
  <c r="AB200" i="27"/>
  <c r="AA200" i="27"/>
  <c r="Z200" i="27"/>
  <c r="Y200" i="27"/>
  <c r="X200" i="27"/>
  <c r="W200" i="27"/>
  <c r="V200" i="27"/>
  <c r="U200" i="27"/>
  <c r="T200" i="27"/>
  <c r="N200" i="27"/>
  <c r="M200" i="27"/>
  <c r="L200" i="27"/>
  <c r="K200" i="27"/>
  <c r="J200" i="27"/>
  <c r="F200" i="27"/>
  <c r="CK199" i="27"/>
  <c r="CJ199" i="27"/>
  <c r="CI199" i="27"/>
  <c r="CG199" i="27"/>
  <c r="CF199" i="27"/>
  <c r="CE199" i="27"/>
  <c r="CC199" i="27"/>
  <c r="CB199" i="27"/>
  <c r="BZ199" i="27"/>
  <c r="BY199" i="27"/>
  <c r="BX199" i="27"/>
  <c r="BW199" i="27"/>
  <c r="BV199" i="27"/>
  <c r="BU199" i="27"/>
  <c r="BR199" i="27"/>
  <c r="BQ199" i="27"/>
  <c r="BO199" i="27"/>
  <c r="BN199" i="27"/>
  <c r="AC199" i="27"/>
  <c r="AB199" i="27"/>
  <c r="AA199" i="27"/>
  <c r="Z199" i="27"/>
  <c r="Y199" i="27"/>
  <c r="X199" i="27"/>
  <c r="W199" i="27"/>
  <c r="V199" i="27"/>
  <c r="U199" i="27"/>
  <c r="T199" i="27"/>
  <c r="S199" i="27"/>
  <c r="P199" i="27"/>
  <c r="N199" i="27"/>
  <c r="M199" i="27"/>
  <c r="L199" i="27"/>
  <c r="K199" i="27"/>
  <c r="J199" i="27"/>
  <c r="F199" i="27"/>
  <c r="CL198" i="27"/>
  <c r="CI198" i="27"/>
  <c r="CH198" i="27"/>
  <c r="CF198" i="27"/>
  <c r="CE198" i="27"/>
  <c r="CD198" i="27"/>
  <c r="CB198" i="27"/>
  <c r="CA198" i="27"/>
  <c r="BZ198" i="27"/>
  <c r="BX198" i="27"/>
  <c r="BU198" i="27"/>
  <c r="BT198" i="27"/>
  <c r="BS198" i="27"/>
  <c r="BR198" i="27"/>
  <c r="BQ198" i="27"/>
  <c r="BP198" i="27"/>
  <c r="AH198" i="27"/>
  <c r="AG198" i="27"/>
  <c r="AF198" i="27"/>
  <c r="AE198" i="27"/>
  <c r="AD198" i="27"/>
  <c r="X198" i="27"/>
  <c r="W198" i="27"/>
  <c r="V198" i="27"/>
  <c r="U198" i="27"/>
  <c r="T198" i="27"/>
  <c r="S198" i="27"/>
  <c r="Q198" i="27"/>
  <c r="P198" i="27"/>
  <c r="N198" i="27"/>
  <c r="M198" i="27"/>
  <c r="L198" i="27"/>
  <c r="K198" i="27"/>
  <c r="J198" i="27"/>
  <c r="F198" i="27"/>
  <c r="CI102" i="27" s="1"/>
  <c r="CL197" i="27"/>
  <c r="CK197" i="27"/>
  <c r="CJ197" i="27"/>
  <c r="CH197" i="27"/>
  <c r="CG197" i="27"/>
  <c r="CF197" i="27"/>
  <c r="CE197" i="27"/>
  <c r="CD197" i="27"/>
  <c r="CC197" i="27"/>
  <c r="CB197" i="27"/>
  <c r="CA197" i="27"/>
  <c r="BZ197" i="27"/>
  <c r="BY197" i="27"/>
  <c r="BX197" i="27"/>
  <c r="BW197" i="27"/>
  <c r="BT197" i="27"/>
  <c r="BS197" i="27"/>
  <c r="BQ197" i="27"/>
  <c r="BP197" i="27"/>
  <c r="BO197" i="27"/>
  <c r="AG197" i="27"/>
  <c r="AF197" i="27"/>
  <c r="AE197" i="27"/>
  <c r="AD197" i="27"/>
  <c r="X197" i="27"/>
  <c r="W197" i="27"/>
  <c r="V197" i="27"/>
  <c r="U197" i="27"/>
  <c r="T197" i="27"/>
  <c r="S197" i="27"/>
  <c r="R197" i="27"/>
  <c r="O197" i="27"/>
  <c r="N197" i="27"/>
  <c r="M197" i="27"/>
  <c r="L197" i="27"/>
  <c r="K197" i="27"/>
  <c r="J197" i="27"/>
  <c r="F197" i="27"/>
  <c r="CL196" i="27"/>
  <c r="CK196" i="27"/>
  <c r="CJ196" i="27"/>
  <c r="CI196" i="27"/>
  <c r="CH196" i="27"/>
  <c r="CG196" i="27"/>
  <c r="CF196" i="27"/>
  <c r="CD196" i="27"/>
  <c r="CC196" i="27"/>
  <c r="CA196" i="27"/>
  <c r="BZ196" i="27"/>
  <c r="BY196" i="27"/>
  <c r="BW196" i="27"/>
  <c r="BV196" i="27"/>
  <c r="BS196" i="27"/>
  <c r="BR196" i="27"/>
  <c r="BQ196" i="27"/>
  <c r="BP196" i="27"/>
  <c r="BO196" i="27"/>
  <c r="BN196" i="27"/>
  <c r="AH196" i="27"/>
  <c r="AG196" i="27"/>
  <c r="AF196" i="27"/>
  <c r="AE196" i="27"/>
  <c r="AD196" i="27"/>
  <c r="Y196" i="27"/>
  <c r="X196" i="27"/>
  <c r="W196" i="27"/>
  <c r="V196" i="27"/>
  <c r="U196" i="27"/>
  <c r="T196" i="27"/>
  <c r="S196" i="27"/>
  <c r="Q196" i="27"/>
  <c r="P196" i="27"/>
  <c r="O196" i="27"/>
  <c r="N196" i="27"/>
  <c r="M196" i="27"/>
  <c r="L196" i="27"/>
  <c r="K196" i="27"/>
  <c r="J196" i="27"/>
  <c r="F196" i="27"/>
  <c r="BS48" i="27" s="1"/>
  <c r="CL195" i="27"/>
  <c r="CK195" i="27"/>
  <c r="CJ195" i="27"/>
  <c r="CI195" i="27"/>
  <c r="CG195" i="27"/>
  <c r="CF195" i="27"/>
  <c r="CE195" i="27"/>
  <c r="CC195" i="27"/>
  <c r="CB195" i="27"/>
  <c r="BZ195" i="27"/>
  <c r="BY195" i="27"/>
  <c r="BX195" i="27"/>
  <c r="BW195" i="27"/>
  <c r="BV195" i="27"/>
  <c r="BU195" i="27"/>
  <c r="BR195" i="27"/>
  <c r="BQ195" i="27"/>
  <c r="BO195" i="27"/>
  <c r="BN195" i="27"/>
  <c r="AH195" i="27"/>
  <c r="AG195" i="27"/>
  <c r="AF195" i="27"/>
  <c r="AE195" i="27"/>
  <c r="AD195" i="27"/>
  <c r="Z195" i="27"/>
  <c r="X195" i="27"/>
  <c r="W195" i="27"/>
  <c r="V195" i="27"/>
  <c r="U195" i="27"/>
  <c r="T195" i="27"/>
  <c r="Q195" i="27"/>
  <c r="P195" i="27"/>
  <c r="O195" i="27"/>
  <c r="N195" i="27"/>
  <c r="M195" i="27"/>
  <c r="L195" i="27"/>
  <c r="K195" i="27"/>
  <c r="J195" i="27"/>
  <c r="F195" i="27"/>
  <c r="CL194" i="27"/>
  <c r="CJ194" i="27"/>
  <c r="CI194" i="27"/>
  <c r="CH194" i="27"/>
  <c r="CG194" i="27"/>
  <c r="CF194" i="27"/>
  <c r="CE194" i="27"/>
  <c r="CD194" i="27"/>
  <c r="CB194" i="27"/>
  <c r="CA194" i="27"/>
  <c r="BY194" i="27"/>
  <c r="BX194" i="27"/>
  <c r="BV194" i="27"/>
  <c r="BU194" i="27"/>
  <c r="BT194" i="27"/>
  <c r="BR194" i="27"/>
  <c r="BQ194" i="27"/>
  <c r="BP194" i="27"/>
  <c r="BN194" i="27"/>
  <c r="AH194" i="27"/>
  <c r="AG194" i="27"/>
  <c r="AF194" i="27"/>
  <c r="AE194" i="27"/>
  <c r="X194" i="27"/>
  <c r="W194" i="27"/>
  <c r="V194" i="27"/>
  <c r="U194" i="27"/>
  <c r="T194" i="27"/>
  <c r="S194" i="27"/>
  <c r="Q194" i="27"/>
  <c r="P194" i="27"/>
  <c r="O194" i="27"/>
  <c r="N194" i="27"/>
  <c r="M194" i="27"/>
  <c r="L194" i="27"/>
  <c r="K194" i="27"/>
  <c r="J194" i="27"/>
  <c r="F194" i="27"/>
  <c r="AC252" i="27" s="1"/>
  <c r="CL193" i="27"/>
  <c r="CK193" i="27"/>
  <c r="CJ193" i="27"/>
  <c r="CH193" i="27"/>
  <c r="CE193" i="27"/>
  <c r="CD193" i="27"/>
  <c r="CC193" i="27"/>
  <c r="CB193" i="27"/>
  <c r="CA193" i="27"/>
  <c r="BZ193" i="27"/>
  <c r="BY193" i="27"/>
  <c r="BW193" i="27"/>
  <c r="BV193" i="27"/>
  <c r="BT193" i="27"/>
  <c r="BS193" i="27"/>
  <c r="BQ193" i="27"/>
  <c r="BP193" i="27"/>
  <c r="BO193" i="27"/>
  <c r="AH193" i="27"/>
  <c r="AG193" i="27"/>
  <c r="AF193" i="27"/>
  <c r="AE193" i="27"/>
  <c r="AD193" i="27"/>
  <c r="AB193" i="27"/>
  <c r="AA193" i="27"/>
  <c r="X193" i="27"/>
  <c r="W193" i="27"/>
  <c r="V193" i="27"/>
  <c r="U193" i="27"/>
  <c r="T193" i="27"/>
  <c r="S193" i="27"/>
  <c r="R193" i="27"/>
  <c r="P193" i="27"/>
  <c r="O193" i="27"/>
  <c r="K193" i="27"/>
  <c r="J193" i="27"/>
  <c r="F193" i="27"/>
  <c r="BZ229" i="27" s="1"/>
  <c r="CL192" i="27"/>
  <c r="CK192" i="27"/>
  <c r="CJ192" i="27"/>
  <c r="CI192" i="27"/>
  <c r="CG192" i="27"/>
  <c r="CD192" i="27"/>
  <c r="CC192" i="27"/>
  <c r="CA192" i="27"/>
  <c r="BZ192" i="27"/>
  <c r="BY192" i="27"/>
  <c r="BX192" i="27"/>
  <c r="BW192" i="27"/>
  <c r="BV192" i="27"/>
  <c r="BU192" i="27"/>
  <c r="BS192" i="27"/>
  <c r="BR192" i="27"/>
  <c r="BP192" i="27"/>
  <c r="BO192" i="27"/>
  <c r="BN192" i="27"/>
  <c r="AH192" i="27"/>
  <c r="AG192" i="27"/>
  <c r="AF192" i="27"/>
  <c r="AE192" i="27"/>
  <c r="AD192" i="27"/>
  <c r="AB192" i="27"/>
  <c r="Z192" i="27"/>
  <c r="Y192" i="27"/>
  <c r="X192" i="27"/>
  <c r="W192" i="27"/>
  <c r="V192" i="27"/>
  <c r="U192" i="27"/>
  <c r="T192" i="27"/>
  <c r="S192" i="27"/>
  <c r="R192" i="27"/>
  <c r="Q192" i="27"/>
  <c r="P192" i="27"/>
  <c r="O192" i="27"/>
  <c r="F192" i="27"/>
  <c r="CK191" i="27"/>
  <c r="CJ191" i="27"/>
  <c r="CI191" i="27"/>
  <c r="CG191" i="27"/>
  <c r="CF191" i="27"/>
  <c r="CE191" i="27"/>
  <c r="CD191" i="27"/>
  <c r="CC191" i="27"/>
  <c r="CA191" i="27"/>
  <c r="BZ191" i="27"/>
  <c r="BY191" i="27"/>
  <c r="BX191" i="27"/>
  <c r="BW191" i="27"/>
  <c r="BV191" i="27"/>
  <c r="BU191" i="27"/>
  <c r="BT191" i="27"/>
  <c r="BR191" i="27"/>
  <c r="BQ191" i="27"/>
  <c r="BO191" i="27"/>
  <c r="BN191" i="27"/>
  <c r="AH191" i="27"/>
  <c r="AG191" i="27"/>
  <c r="AF191" i="27"/>
  <c r="AE191" i="27"/>
  <c r="AD191" i="27"/>
  <c r="AC191" i="27"/>
  <c r="Y191" i="27"/>
  <c r="X191" i="27"/>
  <c r="W191" i="27"/>
  <c r="V191" i="27"/>
  <c r="U191" i="27"/>
  <c r="T191" i="27"/>
  <c r="S191" i="27"/>
  <c r="R191" i="27"/>
  <c r="Q191" i="27"/>
  <c r="P191" i="27"/>
  <c r="O191" i="27"/>
  <c r="L191" i="27"/>
  <c r="F191" i="27"/>
  <c r="CJ190" i="27"/>
  <c r="CI190" i="27"/>
  <c r="CH190" i="27"/>
  <c r="CG190" i="27"/>
  <c r="CF190" i="27"/>
  <c r="CE190" i="27"/>
  <c r="CB190" i="27"/>
  <c r="CA190" i="27"/>
  <c r="BY190" i="27"/>
  <c r="BX190" i="27"/>
  <c r="BV190" i="27"/>
  <c r="BU190" i="27"/>
  <c r="BT190" i="27"/>
  <c r="BR190" i="27"/>
  <c r="BQ190" i="27"/>
  <c r="BP190" i="27"/>
  <c r="BN190" i="27"/>
  <c r="AH190" i="27"/>
  <c r="AG190" i="27"/>
  <c r="AF190" i="27"/>
  <c r="AE190" i="27"/>
  <c r="AD190" i="27"/>
  <c r="AC190" i="27"/>
  <c r="AA190" i="27"/>
  <c r="Z190" i="27"/>
  <c r="Y190" i="27"/>
  <c r="X190" i="27"/>
  <c r="W190" i="27"/>
  <c r="V190" i="27"/>
  <c r="U190" i="27"/>
  <c r="T190" i="27"/>
  <c r="S190" i="27"/>
  <c r="R190" i="27"/>
  <c r="Q190" i="27"/>
  <c r="P190" i="27"/>
  <c r="O190" i="27"/>
  <c r="L190" i="27"/>
  <c r="J190" i="27"/>
  <c r="F190" i="27"/>
  <c r="BN24" i="27" s="1"/>
  <c r="CL189" i="27"/>
  <c r="CI189" i="27"/>
  <c r="CH189" i="27"/>
  <c r="CG189" i="27"/>
  <c r="CF189" i="27"/>
  <c r="CE189" i="27"/>
  <c r="CD189" i="27"/>
  <c r="CB189" i="27"/>
  <c r="CA189" i="27"/>
  <c r="BX189" i="27"/>
  <c r="BW189" i="27"/>
  <c r="BU189" i="27"/>
  <c r="BT189" i="27"/>
  <c r="BS189" i="27"/>
  <c r="BR189" i="27"/>
  <c r="BQ189" i="27"/>
  <c r="BP189" i="27"/>
  <c r="BO189" i="27"/>
  <c r="AH189" i="27"/>
  <c r="AG189" i="27"/>
  <c r="AF189" i="27"/>
  <c r="AE189" i="27"/>
  <c r="AD189" i="27"/>
  <c r="AC189" i="27"/>
  <c r="AB189" i="27"/>
  <c r="AA189" i="27"/>
  <c r="Y189" i="27"/>
  <c r="X189" i="27"/>
  <c r="W189" i="27"/>
  <c r="V189" i="27"/>
  <c r="U189" i="27"/>
  <c r="T189" i="27"/>
  <c r="S189" i="27"/>
  <c r="R189" i="27"/>
  <c r="Q189" i="27"/>
  <c r="P189" i="27"/>
  <c r="O189" i="27"/>
  <c r="F189" i="27"/>
  <c r="F188" i="27"/>
  <c r="F187" i="27"/>
  <c r="F186" i="27"/>
  <c r="AD203" i="27" s="1"/>
  <c r="F185" i="27"/>
  <c r="Q229" i="27" s="1"/>
  <c r="F184" i="27"/>
  <c r="F183" i="27"/>
  <c r="CL182" i="27"/>
  <c r="CK182" i="27"/>
  <c r="CJ182" i="27"/>
  <c r="CI182" i="27"/>
  <c r="CH182" i="27"/>
  <c r="CG182" i="27"/>
  <c r="CE182" i="27"/>
  <c r="CD182" i="27"/>
  <c r="CC182" i="27"/>
  <c r="CB182" i="27"/>
  <c r="BZ182" i="27"/>
  <c r="BX182" i="27"/>
  <c r="BW182" i="27"/>
  <c r="BT182" i="27"/>
  <c r="BS182" i="27"/>
  <c r="BR182" i="27"/>
  <c r="BP182" i="27"/>
  <c r="BO182" i="27"/>
  <c r="BN182" i="27"/>
  <c r="AH182" i="27"/>
  <c r="AG182" i="27"/>
  <c r="AF182" i="27"/>
  <c r="AE182" i="27"/>
  <c r="AD182" i="27"/>
  <c r="AC182" i="27"/>
  <c r="X182" i="27"/>
  <c r="W182" i="27"/>
  <c r="V182" i="27"/>
  <c r="U182" i="27"/>
  <c r="T182" i="27"/>
  <c r="S182" i="27"/>
  <c r="R182" i="27"/>
  <c r="Q182" i="27"/>
  <c r="P182" i="27"/>
  <c r="O182" i="27"/>
  <c r="N182" i="27"/>
  <c r="M182" i="27"/>
  <c r="L182" i="27"/>
  <c r="K182" i="27"/>
  <c r="J182" i="27"/>
  <c r="F182" i="27"/>
  <c r="CL181" i="27"/>
  <c r="CK181" i="27"/>
  <c r="CJ181" i="27"/>
  <c r="CH181" i="27"/>
  <c r="CG181" i="27"/>
  <c r="CF181" i="27"/>
  <c r="CD181" i="27"/>
  <c r="CC181" i="27"/>
  <c r="CB181" i="27"/>
  <c r="CA181" i="27"/>
  <c r="BY181" i="27"/>
  <c r="BX181" i="27"/>
  <c r="BW181" i="27"/>
  <c r="BV181" i="27"/>
  <c r="BT181" i="27"/>
  <c r="BS181" i="27"/>
  <c r="BR181" i="27"/>
  <c r="BQ181" i="27"/>
  <c r="BO181" i="27"/>
  <c r="BN181" i="27"/>
  <c r="AH181" i="27"/>
  <c r="AG181" i="27"/>
  <c r="AF181" i="27"/>
  <c r="AE181" i="27"/>
  <c r="AD181" i="27"/>
  <c r="W181" i="27"/>
  <c r="V181" i="27"/>
  <c r="U181" i="27"/>
  <c r="T181" i="27"/>
  <c r="S181" i="27"/>
  <c r="R181" i="27"/>
  <c r="Q181" i="27"/>
  <c r="P181" i="27"/>
  <c r="O181" i="27"/>
  <c r="N181" i="27"/>
  <c r="M181" i="27"/>
  <c r="L181" i="27"/>
  <c r="K181" i="27"/>
  <c r="J181" i="27"/>
  <c r="F181" i="27"/>
  <c r="CL180" i="27"/>
  <c r="CK180" i="27"/>
  <c r="CJ180" i="27"/>
  <c r="CG180" i="27"/>
  <c r="CF180" i="27"/>
  <c r="CE180" i="27"/>
  <c r="CB180" i="27"/>
  <c r="CA180" i="27"/>
  <c r="BZ180" i="27"/>
  <c r="BW180" i="27"/>
  <c r="BV180" i="27"/>
  <c r="BU180" i="27"/>
  <c r="BR180" i="27"/>
  <c r="BQ180" i="27"/>
  <c r="BP180" i="27"/>
  <c r="BN180" i="27"/>
  <c r="AH180" i="27"/>
  <c r="AG180" i="27"/>
  <c r="AF180" i="27"/>
  <c r="AE180" i="27"/>
  <c r="AD180" i="27"/>
  <c r="Z180" i="27"/>
  <c r="W180" i="27"/>
  <c r="U180" i="27"/>
  <c r="T180" i="27"/>
  <c r="S180" i="27"/>
  <c r="R180" i="27"/>
  <c r="Q180" i="27"/>
  <c r="P180" i="27"/>
  <c r="O180" i="27"/>
  <c r="N180" i="27"/>
  <c r="M180" i="27"/>
  <c r="L180" i="27"/>
  <c r="K180" i="27"/>
  <c r="J180" i="27"/>
  <c r="F180" i="27"/>
  <c r="CL179" i="27"/>
  <c r="CK179" i="27"/>
  <c r="CJ179" i="27"/>
  <c r="CI179" i="27"/>
  <c r="CG179" i="27"/>
  <c r="CF179" i="27"/>
  <c r="CE179" i="27"/>
  <c r="CD179" i="27"/>
  <c r="CC179" i="27"/>
  <c r="CB179" i="27"/>
  <c r="CA179" i="27"/>
  <c r="BZ179" i="27"/>
  <c r="BY179" i="27"/>
  <c r="BV179" i="27"/>
  <c r="BU179" i="27"/>
  <c r="BT179" i="27"/>
  <c r="BR179" i="27"/>
  <c r="BQ179" i="27"/>
  <c r="BP179" i="27"/>
  <c r="BO179" i="27"/>
  <c r="AH179" i="27"/>
  <c r="AG179" i="27"/>
  <c r="AF179" i="27"/>
  <c r="AE179" i="27"/>
  <c r="AD179" i="27"/>
  <c r="Y179" i="27"/>
  <c r="X179" i="27"/>
  <c r="W179" i="27"/>
  <c r="T179" i="27"/>
  <c r="S179" i="27"/>
  <c r="R179" i="27"/>
  <c r="Q179" i="27"/>
  <c r="P179" i="27"/>
  <c r="O179" i="27"/>
  <c r="N179" i="27"/>
  <c r="M179" i="27"/>
  <c r="L179" i="27"/>
  <c r="K179" i="27"/>
  <c r="J179" i="27"/>
  <c r="F179" i="27"/>
  <c r="CJ178" i="27"/>
  <c r="CI178" i="27"/>
  <c r="CH178" i="27"/>
  <c r="CF178" i="27"/>
  <c r="CE178" i="27"/>
  <c r="CD178" i="27"/>
  <c r="CC178" i="27"/>
  <c r="CA178" i="27"/>
  <c r="BZ178" i="27"/>
  <c r="BY178" i="27"/>
  <c r="BX178" i="27"/>
  <c r="BV178" i="27"/>
  <c r="BU178" i="27"/>
  <c r="BT178" i="27"/>
  <c r="BS178" i="27"/>
  <c r="BR178" i="27"/>
  <c r="BQ178" i="27"/>
  <c r="BP178" i="27"/>
  <c r="BO178" i="27"/>
  <c r="BN178" i="27"/>
  <c r="AH178" i="27"/>
  <c r="AG178" i="27"/>
  <c r="AF178" i="27"/>
  <c r="AE178" i="27"/>
  <c r="AD178" i="27"/>
  <c r="Z178" i="27"/>
  <c r="X178" i="27"/>
  <c r="W178" i="27"/>
  <c r="U178" i="27"/>
  <c r="S178" i="27"/>
  <c r="R178" i="27"/>
  <c r="Q178" i="27"/>
  <c r="P178" i="27"/>
  <c r="O178" i="27"/>
  <c r="N178" i="27"/>
  <c r="M178" i="27"/>
  <c r="L178" i="27"/>
  <c r="K178" i="27"/>
  <c r="J178" i="27"/>
  <c r="F178" i="27"/>
  <c r="K112" i="27" s="1"/>
  <c r="CL177" i="27"/>
  <c r="CK177" i="27"/>
  <c r="CI177" i="27"/>
  <c r="CH177" i="27"/>
  <c r="CG177" i="27"/>
  <c r="CF177" i="27"/>
  <c r="CC177" i="27"/>
  <c r="CB177" i="27"/>
  <c r="CA177" i="27"/>
  <c r="BX177" i="27"/>
  <c r="BW177" i="27"/>
  <c r="BV177" i="27"/>
  <c r="BU177" i="27"/>
  <c r="BS177" i="27"/>
  <c r="BR177" i="27"/>
  <c r="BQ177" i="27"/>
  <c r="BN177" i="27"/>
  <c r="AH177" i="27"/>
  <c r="AG177" i="27"/>
  <c r="AF177" i="27"/>
  <c r="AE177" i="27"/>
  <c r="AD177" i="27"/>
  <c r="AC177" i="27"/>
  <c r="AB177" i="27"/>
  <c r="AA177" i="27"/>
  <c r="Z177" i="27"/>
  <c r="Y177" i="27"/>
  <c r="X177" i="27"/>
  <c r="W177" i="27"/>
  <c r="V177" i="27"/>
  <c r="U177" i="27"/>
  <c r="T177" i="27"/>
  <c r="L177" i="27"/>
  <c r="J177" i="27"/>
  <c r="F177" i="27"/>
  <c r="N149" i="27" s="1"/>
  <c r="CL176" i="27"/>
  <c r="CK176" i="27"/>
  <c r="CJ176" i="27"/>
  <c r="CH176" i="27"/>
  <c r="CG176" i="27"/>
  <c r="CF176" i="27"/>
  <c r="CE176" i="27"/>
  <c r="CB176" i="27"/>
  <c r="CA176" i="27"/>
  <c r="BZ176" i="27"/>
  <c r="BX176" i="27"/>
  <c r="BW176" i="27"/>
  <c r="BV176" i="27"/>
  <c r="BU176" i="27"/>
  <c r="BR176" i="27"/>
  <c r="BQ176" i="27"/>
  <c r="BP176" i="27"/>
  <c r="BO176" i="27"/>
  <c r="BN176" i="27"/>
  <c r="AH176" i="27"/>
  <c r="AG176" i="27"/>
  <c r="AF176" i="27"/>
  <c r="AE176" i="27"/>
  <c r="AD176" i="27"/>
  <c r="AC176" i="27"/>
  <c r="AB176" i="27"/>
  <c r="AA176" i="27"/>
  <c r="Z176" i="27"/>
  <c r="Y176" i="27"/>
  <c r="X176" i="27"/>
  <c r="W176" i="27"/>
  <c r="V176" i="27"/>
  <c r="U176" i="27"/>
  <c r="T176" i="27"/>
  <c r="S176" i="27"/>
  <c r="N176" i="27"/>
  <c r="K176" i="27"/>
  <c r="F176" i="27"/>
  <c r="BN35" i="27" s="1"/>
  <c r="CK175" i="27"/>
  <c r="CJ175" i="27"/>
  <c r="CI175" i="27"/>
  <c r="CG175" i="27"/>
  <c r="CF175" i="27"/>
  <c r="CE175" i="27"/>
  <c r="CD175" i="27"/>
  <c r="CB175" i="27"/>
  <c r="CA175" i="27"/>
  <c r="BZ175" i="27"/>
  <c r="BY175" i="27"/>
  <c r="BW175" i="27"/>
  <c r="BV175" i="27"/>
  <c r="BU175" i="27"/>
  <c r="BT175" i="27"/>
  <c r="BQ175" i="27"/>
  <c r="BP175" i="27"/>
  <c r="BO175" i="27"/>
  <c r="AH175" i="27"/>
  <c r="AG175" i="27"/>
  <c r="AF175" i="27"/>
  <c r="AE175" i="27"/>
  <c r="AD175" i="27"/>
  <c r="AC175" i="27"/>
  <c r="AB175" i="27"/>
  <c r="AA175" i="27"/>
  <c r="Z175" i="27"/>
  <c r="Y175" i="27"/>
  <c r="X175" i="27"/>
  <c r="W175" i="27"/>
  <c r="V175" i="27"/>
  <c r="U175" i="27"/>
  <c r="T175" i="27"/>
  <c r="R175" i="27"/>
  <c r="O175" i="27"/>
  <c r="K175" i="27"/>
  <c r="J175" i="27"/>
  <c r="F175" i="27"/>
  <c r="CL174" i="27"/>
  <c r="CK174" i="27"/>
  <c r="CJ174" i="27"/>
  <c r="CI174" i="27"/>
  <c r="CH174" i="27"/>
  <c r="CF174" i="27"/>
  <c r="CE174" i="27"/>
  <c r="CD174" i="27"/>
  <c r="CC174" i="27"/>
  <c r="BZ174" i="27"/>
  <c r="BY174" i="27"/>
  <c r="BX174" i="27"/>
  <c r="BW174" i="27"/>
  <c r="BV174" i="27"/>
  <c r="BU174" i="27"/>
  <c r="BT174" i="27"/>
  <c r="BS174" i="27"/>
  <c r="BP174" i="27"/>
  <c r="BO174" i="27"/>
  <c r="BN174" i="27"/>
  <c r="AH174" i="27"/>
  <c r="AG174" i="27"/>
  <c r="AF174" i="27"/>
  <c r="AE174" i="27"/>
  <c r="AD174" i="27"/>
  <c r="AC174" i="27"/>
  <c r="AB174" i="27"/>
  <c r="AA174" i="27"/>
  <c r="Z174" i="27"/>
  <c r="Y174" i="27"/>
  <c r="X174" i="27"/>
  <c r="W174" i="27"/>
  <c r="V174" i="27"/>
  <c r="U174" i="27"/>
  <c r="T174" i="27"/>
  <c r="O174" i="27"/>
  <c r="N174" i="27"/>
  <c r="M174" i="27"/>
  <c r="J174" i="27"/>
  <c r="F174" i="27"/>
  <c r="CL173" i="27"/>
  <c r="CJ173" i="27"/>
  <c r="CI173" i="27"/>
  <c r="CH173" i="27"/>
  <c r="CG173" i="27"/>
  <c r="CE173" i="27"/>
  <c r="CD173" i="27"/>
  <c r="CC173" i="27"/>
  <c r="CB173" i="27"/>
  <c r="BZ173" i="27"/>
  <c r="BY173" i="27"/>
  <c r="BX173" i="27"/>
  <c r="BW173" i="27"/>
  <c r="BU173" i="27"/>
  <c r="BT173" i="27"/>
  <c r="BS173" i="27"/>
  <c r="BR173" i="27"/>
  <c r="BP173" i="27"/>
  <c r="BO173" i="27"/>
  <c r="BN173" i="27"/>
  <c r="AH173" i="27"/>
  <c r="AG173" i="27"/>
  <c r="AF173" i="27"/>
  <c r="AE173" i="27"/>
  <c r="AD173" i="27"/>
  <c r="AC173" i="27"/>
  <c r="AB173" i="27"/>
  <c r="AA173" i="27"/>
  <c r="Z173" i="27"/>
  <c r="Y173" i="27"/>
  <c r="X173" i="27"/>
  <c r="W173" i="27"/>
  <c r="V173" i="27"/>
  <c r="U173" i="27"/>
  <c r="T173" i="27"/>
  <c r="P173" i="27"/>
  <c r="N173" i="27"/>
  <c r="M173" i="27"/>
  <c r="L173" i="27"/>
  <c r="K173" i="27"/>
  <c r="F173" i="27"/>
  <c r="CL172" i="27"/>
  <c r="CK172" i="27"/>
  <c r="CJ172" i="27"/>
  <c r="CH172" i="27"/>
  <c r="CG172" i="27"/>
  <c r="CF172" i="27"/>
  <c r="CE172" i="27"/>
  <c r="CC172" i="27"/>
  <c r="CB172" i="27"/>
  <c r="CA172" i="27"/>
  <c r="BZ172" i="27"/>
  <c r="BX172" i="27"/>
  <c r="BW172" i="27"/>
  <c r="BV172" i="27"/>
  <c r="BU172" i="27"/>
  <c r="BS172" i="27"/>
  <c r="BR172" i="27"/>
  <c r="BQ172" i="27"/>
  <c r="BP172" i="27"/>
  <c r="AC172" i="27"/>
  <c r="AB172" i="27"/>
  <c r="Z172" i="27"/>
  <c r="X172" i="27"/>
  <c r="W172" i="27"/>
  <c r="V172" i="27"/>
  <c r="U172" i="27"/>
  <c r="T172" i="27"/>
  <c r="S172" i="27"/>
  <c r="R172" i="27"/>
  <c r="Q172" i="27"/>
  <c r="P172" i="27"/>
  <c r="O172" i="27"/>
  <c r="N172" i="27"/>
  <c r="M172" i="27"/>
  <c r="L172" i="27"/>
  <c r="K172" i="27"/>
  <c r="J172" i="27"/>
  <c r="F172" i="27"/>
  <c r="CL171" i="27"/>
  <c r="CK171" i="27"/>
  <c r="CJ171" i="27"/>
  <c r="CI171" i="27"/>
  <c r="CF171" i="27"/>
  <c r="CE171" i="27"/>
  <c r="CD171" i="27"/>
  <c r="CC171" i="27"/>
  <c r="CB171" i="27"/>
  <c r="CA171" i="27"/>
  <c r="BZ171" i="27"/>
  <c r="BY171" i="27"/>
  <c r="BW171" i="27"/>
  <c r="BV171" i="27"/>
  <c r="BU171" i="27"/>
  <c r="BT171" i="27"/>
  <c r="BR171" i="27"/>
  <c r="BQ171" i="27"/>
  <c r="BP171" i="27"/>
  <c r="BO171" i="27"/>
  <c r="AH171" i="27"/>
  <c r="AD171" i="27"/>
  <c r="AC171" i="27"/>
  <c r="AB171" i="27"/>
  <c r="Z171" i="27"/>
  <c r="Y171" i="27"/>
  <c r="X171" i="27"/>
  <c r="W171" i="27"/>
  <c r="V171" i="27"/>
  <c r="U171" i="27"/>
  <c r="T171" i="27"/>
  <c r="S171" i="27"/>
  <c r="R171" i="27"/>
  <c r="Q171" i="27"/>
  <c r="P171" i="27"/>
  <c r="O171" i="27"/>
  <c r="N171" i="27"/>
  <c r="M171" i="27"/>
  <c r="L171" i="27"/>
  <c r="K171" i="27"/>
  <c r="J171" i="27"/>
  <c r="F171" i="27"/>
  <c r="CJ170" i="27"/>
  <c r="CI170" i="27"/>
  <c r="CH170" i="27"/>
  <c r="CE170" i="27"/>
  <c r="CD170" i="27"/>
  <c r="CC170" i="27"/>
  <c r="CB170" i="27"/>
  <c r="CA170" i="27"/>
  <c r="BZ170" i="27"/>
  <c r="BY170" i="27"/>
  <c r="BX170" i="27"/>
  <c r="BU170" i="27"/>
  <c r="BT170" i="27"/>
  <c r="BS170" i="27"/>
  <c r="BR170" i="27"/>
  <c r="BQ170" i="27"/>
  <c r="BP170" i="27"/>
  <c r="BO170" i="27"/>
  <c r="BN170" i="27"/>
  <c r="AG170" i="27"/>
  <c r="AC170" i="27"/>
  <c r="AB170" i="27"/>
  <c r="AA170" i="27"/>
  <c r="Z170" i="27"/>
  <c r="Y170" i="27"/>
  <c r="X170" i="27"/>
  <c r="W170" i="27"/>
  <c r="V170" i="27"/>
  <c r="U170" i="27"/>
  <c r="T170" i="27"/>
  <c r="S170" i="27"/>
  <c r="R170" i="27"/>
  <c r="Q170" i="27"/>
  <c r="P170" i="27"/>
  <c r="O170" i="27"/>
  <c r="N170" i="27"/>
  <c r="M170" i="27"/>
  <c r="L170" i="27"/>
  <c r="K170" i="27"/>
  <c r="J170" i="27"/>
  <c r="F170" i="27"/>
  <c r="CL169" i="27"/>
  <c r="CI169" i="27"/>
  <c r="CH169" i="27"/>
  <c r="CG169" i="27"/>
  <c r="CE169" i="27"/>
  <c r="CD169" i="27"/>
  <c r="CC169" i="27"/>
  <c r="CB169" i="27"/>
  <c r="BZ169" i="27"/>
  <c r="BY169" i="27"/>
  <c r="BX169" i="27"/>
  <c r="BW169" i="27"/>
  <c r="BU169" i="27"/>
  <c r="BT169" i="27"/>
  <c r="BS169" i="27"/>
  <c r="BR169" i="27"/>
  <c r="BP169" i="27"/>
  <c r="BO169" i="27"/>
  <c r="BN169" i="27"/>
  <c r="AG169" i="27"/>
  <c r="AC169" i="27"/>
  <c r="AB169" i="27"/>
  <c r="Z169" i="27"/>
  <c r="Y169" i="27"/>
  <c r="X169" i="27"/>
  <c r="W169" i="27"/>
  <c r="V169" i="27"/>
  <c r="U169" i="27"/>
  <c r="T169" i="27"/>
  <c r="S169" i="27"/>
  <c r="R169" i="27"/>
  <c r="Q169" i="27"/>
  <c r="P169" i="27"/>
  <c r="O169" i="27"/>
  <c r="N169" i="27"/>
  <c r="M169" i="27"/>
  <c r="L169" i="27"/>
  <c r="K169" i="27"/>
  <c r="J169" i="27"/>
  <c r="F169" i="27"/>
  <c r="BZ202" i="27" s="1"/>
  <c r="CL168" i="27"/>
  <c r="CK168" i="27"/>
  <c r="CI168" i="27"/>
  <c r="CH168" i="27"/>
  <c r="CG168" i="27"/>
  <c r="CF168" i="27"/>
  <c r="CD168" i="27"/>
  <c r="CC168" i="27"/>
  <c r="CB168" i="27"/>
  <c r="CA168" i="27"/>
  <c r="BY168" i="27"/>
  <c r="BX168" i="27"/>
  <c r="BW168" i="27"/>
  <c r="BV168" i="27"/>
  <c r="BT168" i="27"/>
  <c r="BS168" i="27"/>
  <c r="BR168" i="27"/>
  <c r="BQ168" i="27"/>
  <c r="BP168" i="27"/>
  <c r="BO168" i="27"/>
  <c r="BN168" i="27"/>
  <c r="AG168" i="27"/>
  <c r="AA168" i="27"/>
  <c r="Z168" i="27"/>
  <c r="X168" i="27"/>
  <c r="W168" i="27"/>
  <c r="V168" i="27"/>
  <c r="U168" i="27"/>
  <c r="T168" i="27"/>
  <c r="S168" i="27"/>
  <c r="R168" i="27"/>
  <c r="Q168" i="27"/>
  <c r="P168" i="27"/>
  <c r="O168" i="27"/>
  <c r="N168" i="27"/>
  <c r="M168" i="27"/>
  <c r="L168" i="27"/>
  <c r="K168" i="27"/>
  <c r="J168" i="27"/>
  <c r="F168" i="27"/>
  <c r="CK167" i="27"/>
  <c r="CJ167" i="27"/>
  <c r="CI167" i="27"/>
  <c r="CG167" i="27"/>
  <c r="CF167" i="27"/>
  <c r="CE167" i="27"/>
  <c r="CD167" i="27"/>
  <c r="CA167" i="27"/>
  <c r="BZ167" i="27"/>
  <c r="BY167" i="27"/>
  <c r="BX167" i="27"/>
  <c r="BW167" i="27"/>
  <c r="BV167" i="27"/>
  <c r="BU167" i="27"/>
  <c r="BT167" i="27"/>
  <c r="BS167" i="27"/>
  <c r="BQ167" i="27"/>
  <c r="BP167" i="27"/>
  <c r="BO167" i="27"/>
  <c r="AH167" i="27"/>
  <c r="AG167" i="27"/>
  <c r="AF167" i="27"/>
  <c r="AE167" i="27"/>
  <c r="AD167" i="27"/>
  <c r="AC167" i="27"/>
  <c r="AB167" i="27"/>
  <c r="AA167" i="27"/>
  <c r="Z167" i="27"/>
  <c r="Y167" i="27"/>
  <c r="S167" i="27"/>
  <c r="R167" i="27"/>
  <c r="Q167" i="27"/>
  <c r="P167" i="27"/>
  <c r="O167" i="27"/>
  <c r="N167" i="27"/>
  <c r="M167" i="27"/>
  <c r="L167" i="27"/>
  <c r="K167" i="27"/>
  <c r="J167" i="27"/>
  <c r="F167" i="27"/>
  <c r="CK166" i="27"/>
  <c r="CJ166" i="27"/>
  <c r="CI166" i="27"/>
  <c r="CH166" i="27"/>
  <c r="CF166" i="27"/>
  <c r="CE166" i="27"/>
  <c r="CD166" i="27"/>
  <c r="CC166" i="27"/>
  <c r="BZ166" i="27"/>
  <c r="BY166" i="27"/>
  <c r="BX166" i="27"/>
  <c r="BV166" i="27"/>
  <c r="BU166" i="27"/>
  <c r="BT166" i="27"/>
  <c r="BS166" i="27"/>
  <c r="BP166" i="27"/>
  <c r="BO166" i="27"/>
  <c r="BN166" i="27"/>
  <c r="AH166" i="27"/>
  <c r="AG166" i="27"/>
  <c r="AF166" i="27"/>
  <c r="AE166" i="27"/>
  <c r="AD166" i="27"/>
  <c r="AC166" i="27"/>
  <c r="AB166" i="27"/>
  <c r="AA166" i="27"/>
  <c r="Z166" i="27"/>
  <c r="Y166" i="27"/>
  <c r="R166" i="27"/>
  <c r="Q166" i="27"/>
  <c r="O166" i="27"/>
  <c r="N166" i="27"/>
  <c r="M166" i="27"/>
  <c r="L166" i="27"/>
  <c r="K166" i="27"/>
  <c r="J166" i="27"/>
  <c r="F166" i="27"/>
  <c r="CL165" i="27"/>
  <c r="CK165" i="27"/>
  <c r="CJ165" i="27"/>
  <c r="CI165" i="27"/>
  <c r="CH165" i="27"/>
  <c r="CG165" i="27"/>
  <c r="CE165" i="27"/>
  <c r="CD165" i="27"/>
  <c r="CC165" i="27"/>
  <c r="CB165" i="27"/>
  <c r="BZ165" i="27"/>
  <c r="BY165" i="27"/>
  <c r="BX165" i="27"/>
  <c r="BW165" i="27"/>
  <c r="BU165" i="27"/>
  <c r="BT165" i="27"/>
  <c r="BS165" i="27"/>
  <c r="BR165" i="27"/>
  <c r="BO165" i="27"/>
  <c r="BN165" i="27"/>
  <c r="AH165" i="27"/>
  <c r="AG165" i="27"/>
  <c r="AF165" i="27"/>
  <c r="AE165" i="27"/>
  <c r="AD165" i="27"/>
  <c r="AC165" i="27"/>
  <c r="AB165" i="27"/>
  <c r="AA165" i="27"/>
  <c r="Z165" i="27"/>
  <c r="Y165" i="27"/>
  <c r="T165" i="27"/>
  <c r="P165" i="27"/>
  <c r="O165" i="27"/>
  <c r="N165" i="27"/>
  <c r="M165" i="27"/>
  <c r="L165" i="27"/>
  <c r="K165" i="27"/>
  <c r="J165" i="27"/>
  <c r="F165" i="27"/>
  <c r="CL164" i="27"/>
  <c r="CK164" i="27"/>
  <c r="CI164" i="27"/>
  <c r="CH164" i="27"/>
  <c r="CG164" i="27"/>
  <c r="CF164" i="27"/>
  <c r="CD164" i="27"/>
  <c r="CC164" i="27"/>
  <c r="CB164" i="27"/>
  <c r="CA164" i="27"/>
  <c r="BY164" i="27"/>
  <c r="BX164" i="27"/>
  <c r="BW164" i="27"/>
  <c r="BV164" i="27"/>
  <c r="BU164" i="27"/>
  <c r="BT164" i="27"/>
  <c r="BS164" i="27"/>
  <c r="BR164" i="27"/>
  <c r="BQ164" i="27"/>
  <c r="BP164" i="27"/>
  <c r="BO164" i="27"/>
  <c r="BN164" i="27"/>
  <c r="AH164" i="27"/>
  <c r="AG164" i="27"/>
  <c r="AF164" i="27"/>
  <c r="AE164" i="27"/>
  <c r="AD164" i="27"/>
  <c r="AC164" i="27"/>
  <c r="AB164" i="27"/>
  <c r="AA164" i="27"/>
  <c r="Z164" i="27"/>
  <c r="Y164" i="27"/>
  <c r="T164" i="27"/>
  <c r="S164" i="27"/>
  <c r="R164" i="27"/>
  <c r="O164" i="27"/>
  <c r="N164" i="27"/>
  <c r="M164" i="27"/>
  <c r="L164" i="27"/>
  <c r="K164" i="27"/>
  <c r="J164" i="27"/>
  <c r="F164" i="27"/>
  <c r="CL163" i="27"/>
  <c r="CK163" i="27"/>
  <c r="CJ163" i="27"/>
  <c r="CG163" i="27"/>
  <c r="CF163" i="27"/>
  <c r="CE163" i="27"/>
  <c r="CC163" i="27"/>
  <c r="CB163" i="27"/>
  <c r="CA163" i="27"/>
  <c r="BZ163" i="27"/>
  <c r="BW163" i="27"/>
  <c r="BV163" i="27"/>
  <c r="BU163" i="27"/>
  <c r="BS163" i="27"/>
  <c r="BR163" i="27"/>
  <c r="BQ163" i="27"/>
  <c r="BP163" i="27"/>
  <c r="BN163" i="27"/>
  <c r="AH163" i="27"/>
  <c r="AG163" i="27"/>
  <c r="AF163" i="27"/>
  <c r="AE163" i="27"/>
  <c r="AD163" i="27"/>
  <c r="AC163" i="27"/>
  <c r="AB163" i="27"/>
  <c r="AA163" i="27"/>
  <c r="Z163" i="27"/>
  <c r="Y163" i="27"/>
  <c r="R163" i="27"/>
  <c r="Q163" i="27"/>
  <c r="N163" i="27"/>
  <c r="M163" i="27"/>
  <c r="L163" i="27"/>
  <c r="K163" i="27"/>
  <c r="J163" i="27"/>
  <c r="F163" i="27"/>
  <c r="CK162" i="27"/>
  <c r="CJ162" i="27"/>
  <c r="CI162" i="27"/>
  <c r="CH162" i="27"/>
  <c r="CD162" i="27"/>
  <c r="CC162" i="27"/>
  <c r="CB162" i="27"/>
  <c r="CA162" i="27"/>
  <c r="BZ162" i="27"/>
  <c r="BY162" i="27"/>
  <c r="BX162" i="27"/>
  <c r="BU162" i="27"/>
  <c r="BT162" i="27"/>
  <c r="BS162" i="27"/>
  <c r="BR162" i="27"/>
  <c r="BQ162" i="27"/>
  <c r="BP162" i="27"/>
  <c r="BO162" i="27"/>
  <c r="BN162" i="27"/>
  <c r="AH162" i="27"/>
  <c r="AG162" i="27"/>
  <c r="AF162" i="27"/>
  <c r="AE162" i="27"/>
  <c r="AC162" i="27"/>
  <c r="AB162" i="27"/>
  <c r="AA162" i="27"/>
  <c r="Z162" i="27"/>
  <c r="Y162" i="27"/>
  <c r="X162" i="27"/>
  <c r="W162" i="27"/>
  <c r="V162" i="27"/>
  <c r="U162" i="27"/>
  <c r="T162" i="27"/>
  <c r="S162" i="27"/>
  <c r="R162" i="27"/>
  <c r="Q162" i="27"/>
  <c r="P162" i="27"/>
  <c r="O162" i="27"/>
  <c r="J162" i="27"/>
  <c r="F162" i="27"/>
  <c r="CC229" i="27" s="1"/>
  <c r="CL161" i="27"/>
  <c r="CI161" i="27"/>
  <c r="CH161" i="27"/>
  <c r="CG161" i="27"/>
  <c r="CF161" i="27"/>
  <c r="CE161" i="27"/>
  <c r="CD161" i="27"/>
  <c r="CC161" i="27"/>
  <c r="CB161" i="27"/>
  <c r="BZ161" i="27"/>
  <c r="BY161" i="27"/>
  <c r="BX161" i="27"/>
  <c r="BW161" i="27"/>
  <c r="BT161" i="27"/>
  <c r="BS161" i="27"/>
  <c r="BR161" i="27"/>
  <c r="BP161" i="27"/>
  <c r="BO161" i="27"/>
  <c r="BN161" i="27"/>
  <c r="AH161" i="27"/>
  <c r="AG161" i="27"/>
  <c r="AF161" i="27"/>
  <c r="AE161" i="27"/>
  <c r="AD161" i="27"/>
  <c r="AC161" i="27"/>
  <c r="AB161" i="27"/>
  <c r="AA161" i="27"/>
  <c r="Z161" i="27"/>
  <c r="Y161" i="27"/>
  <c r="X161" i="27"/>
  <c r="W161" i="27"/>
  <c r="V161" i="27"/>
  <c r="U161" i="27"/>
  <c r="T161" i="27"/>
  <c r="S161" i="27"/>
  <c r="R161" i="27"/>
  <c r="Q161" i="27"/>
  <c r="P161" i="27"/>
  <c r="O161" i="27"/>
  <c r="L161" i="27"/>
  <c r="F161" i="27"/>
  <c r="CL160" i="27"/>
  <c r="CK160" i="27"/>
  <c r="CH160" i="27"/>
  <c r="CG160" i="27"/>
  <c r="CF160" i="27"/>
  <c r="CC160" i="27"/>
  <c r="CB160" i="27"/>
  <c r="CA160" i="27"/>
  <c r="BZ160" i="27"/>
  <c r="BY160" i="27"/>
  <c r="BX160" i="27"/>
  <c r="BW160" i="27"/>
  <c r="BV160" i="27"/>
  <c r="BT160" i="27"/>
  <c r="BS160" i="27"/>
  <c r="BR160" i="27"/>
  <c r="BQ160" i="27"/>
  <c r="BO160" i="27"/>
  <c r="BN160" i="27"/>
  <c r="AG160" i="27"/>
  <c r="AF160" i="27"/>
  <c r="AE160" i="27"/>
  <c r="AD160" i="27"/>
  <c r="AC160" i="27"/>
  <c r="AB160" i="27"/>
  <c r="AA160" i="27"/>
  <c r="Z160" i="27"/>
  <c r="Y160" i="27"/>
  <c r="X160" i="27"/>
  <c r="W160" i="27"/>
  <c r="V160" i="27"/>
  <c r="U160" i="27"/>
  <c r="T160" i="27"/>
  <c r="S160" i="27"/>
  <c r="R160" i="27"/>
  <c r="Q160" i="27"/>
  <c r="P160" i="27"/>
  <c r="O160" i="27"/>
  <c r="K160" i="27"/>
  <c r="F160" i="27"/>
  <c r="Q12" i="27" s="1"/>
  <c r="CL159" i="27"/>
  <c r="CK159" i="27"/>
  <c r="CJ159" i="27"/>
  <c r="CI159" i="27"/>
  <c r="CH159" i="27"/>
  <c r="CG159" i="27"/>
  <c r="CF159" i="27"/>
  <c r="CE159" i="27"/>
  <c r="CC159" i="27"/>
  <c r="CB159" i="27"/>
  <c r="CA159" i="27"/>
  <c r="BZ159" i="27"/>
  <c r="BX159" i="27"/>
  <c r="BW159" i="27"/>
  <c r="BV159" i="27"/>
  <c r="BU159" i="27"/>
  <c r="BS159" i="27"/>
  <c r="BR159" i="27"/>
  <c r="BQ159" i="27"/>
  <c r="BP159" i="27"/>
  <c r="AG159" i="27"/>
  <c r="AF159" i="27"/>
  <c r="AE159" i="27"/>
  <c r="AD159" i="27"/>
  <c r="AC159" i="27"/>
  <c r="AB159" i="27"/>
  <c r="AA159" i="27"/>
  <c r="Z159" i="27"/>
  <c r="Y159" i="27"/>
  <c r="X159" i="27"/>
  <c r="W159" i="27"/>
  <c r="V159" i="27"/>
  <c r="U159" i="27"/>
  <c r="T159" i="27"/>
  <c r="S159" i="27"/>
  <c r="R159" i="27"/>
  <c r="Q159" i="27"/>
  <c r="P159" i="27"/>
  <c r="O159" i="27"/>
  <c r="N159" i="27"/>
  <c r="M159" i="27"/>
  <c r="F159" i="27"/>
  <c r="X242" i="27" s="1"/>
  <c r="CL158" i="27"/>
  <c r="CK158" i="27"/>
  <c r="CJ158" i="27"/>
  <c r="CI158" i="27"/>
  <c r="CF158" i="27"/>
  <c r="CE158" i="27"/>
  <c r="CD158" i="27"/>
  <c r="CA158" i="27"/>
  <c r="BZ158" i="27"/>
  <c r="BY158" i="27"/>
  <c r="BX158" i="27"/>
  <c r="BW158" i="27"/>
  <c r="BV158" i="27"/>
  <c r="BU158" i="27"/>
  <c r="BT158" i="27"/>
  <c r="BR158" i="27"/>
  <c r="BQ158" i="27"/>
  <c r="BP158" i="27"/>
  <c r="BO158" i="27"/>
  <c r="AH158" i="27"/>
  <c r="AG158" i="27"/>
  <c r="AF158" i="27"/>
  <c r="AE158" i="27"/>
  <c r="AD158" i="27"/>
  <c r="AC158" i="27"/>
  <c r="AB158" i="27"/>
  <c r="AA158" i="27"/>
  <c r="Z158" i="27"/>
  <c r="Y158" i="27"/>
  <c r="X158" i="27"/>
  <c r="W158" i="27"/>
  <c r="V158" i="27"/>
  <c r="U158" i="27"/>
  <c r="T158" i="27"/>
  <c r="S158" i="27"/>
  <c r="R158" i="27"/>
  <c r="Q158" i="27"/>
  <c r="P158" i="27"/>
  <c r="O158" i="27"/>
  <c r="N158" i="27"/>
  <c r="F158" i="27"/>
  <c r="F157" i="27"/>
  <c r="AH262" i="27" s="1"/>
  <c r="F156" i="27"/>
  <c r="AG100" i="27" s="1"/>
  <c r="F155" i="27"/>
  <c r="W19" i="27" s="1"/>
  <c r="F154" i="27"/>
  <c r="F153" i="27"/>
  <c r="F152" i="27"/>
  <c r="BO202" i="27" s="1"/>
  <c r="CL151" i="27"/>
  <c r="CJ151" i="27"/>
  <c r="CI151" i="27"/>
  <c r="CH151" i="27"/>
  <c r="CG151" i="27"/>
  <c r="CD151" i="27"/>
  <c r="CC151" i="27"/>
  <c r="CB151" i="27"/>
  <c r="BZ151" i="27"/>
  <c r="BY151" i="27"/>
  <c r="BX151" i="27"/>
  <c r="BW151" i="27"/>
  <c r="BV151" i="27"/>
  <c r="BU151" i="27"/>
  <c r="BT151" i="27"/>
  <c r="BS151" i="27"/>
  <c r="BR151" i="27"/>
  <c r="BP151" i="27"/>
  <c r="BO151" i="27"/>
  <c r="BN151" i="27"/>
  <c r="AH151" i="27"/>
  <c r="AG151" i="27"/>
  <c r="AF151" i="27"/>
  <c r="AE151" i="27"/>
  <c r="AD151" i="27"/>
  <c r="AC151" i="27"/>
  <c r="AB151" i="27"/>
  <c r="AA151" i="27"/>
  <c r="Z151" i="27"/>
  <c r="Y151" i="27"/>
  <c r="S151" i="27"/>
  <c r="R151" i="27"/>
  <c r="Q151" i="27"/>
  <c r="P151" i="27"/>
  <c r="O151" i="27"/>
  <c r="N151" i="27"/>
  <c r="K151" i="27"/>
  <c r="J151" i="27"/>
  <c r="F151" i="27"/>
  <c r="Y168" i="27" s="1"/>
  <c r="CL150" i="27"/>
  <c r="CK150" i="27"/>
  <c r="CI150" i="27"/>
  <c r="CH150" i="27"/>
  <c r="CG150" i="27"/>
  <c r="CF150" i="27"/>
  <c r="CC150" i="27"/>
  <c r="CB150" i="27"/>
  <c r="CA150" i="27"/>
  <c r="BZ150" i="27"/>
  <c r="BY150" i="27"/>
  <c r="BX150" i="27"/>
  <c r="BW150" i="27"/>
  <c r="BV150" i="27"/>
  <c r="BT150" i="27"/>
  <c r="BS150" i="27"/>
  <c r="BR150" i="27"/>
  <c r="BQ150" i="27"/>
  <c r="BN150" i="27"/>
  <c r="AH150" i="27"/>
  <c r="AG150" i="27"/>
  <c r="AF150" i="27"/>
  <c r="AE150" i="27"/>
  <c r="AD150" i="27"/>
  <c r="AC150" i="27"/>
  <c r="AB150" i="27"/>
  <c r="AA150" i="27"/>
  <c r="Z150" i="27"/>
  <c r="Y150" i="27"/>
  <c r="S150" i="27"/>
  <c r="R150" i="27"/>
  <c r="Q150" i="27"/>
  <c r="P150" i="27"/>
  <c r="O150" i="27"/>
  <c r="L150" i="27"/>
  <c r="K150" i="27"/>
  <c r="J150" i="27"/>
  <c r="F150" i="27"/>
  <c r="CE239" i="27" s="1"/>
  <c r="CL149" i="27"/>
  <c r="CK149" i="27"/>
  <c r="CJ149" i="27"/>
  <c r="CH149" i="27"/>
  <c r="CG149" i="27"/>
  <c r="CF149" i="27"/>
  <c r="CE149" i="27"/>
  <c r="CB149" i="27"/>
  <c r="CA149" i="27"/>
  <c r="BZ149" i="27"/>
  <c r="BY149" i="27"/>
  <c r="BX149" i="27"/>
  <c r="BW149" i="27"/>
  <c r="BV149" i="27"/>
  <c r="BU149" i="27"/>
  <c r="BS149" i="27"/>
  <c r="BR149" i="27"/>
  <c r="BQ149" i="27"/>
  <c r="BP149" i="27"/>
  <c r="BO149" i="27"/>
  <c r="AH149" i="27"/>
  <c r="AG149" i="27"/>
  <c r="AF149" i="27"/>
  <c r="AE149" i="27"/>
  <c r="AD149" i="27"/>
  <c r="AC149" i="27"/>
  <c r="AB149" i="27"/>
  <c r="AA149" i="27"/>
  <c r="Z149" i="27"/>
  <c r="Y149" i="27"/>
  <c r="W149" i="27"/>
  <c r="S149" i="27"/>
  <c r="R149" i="27"/>
  <c r="Q149" i="27"/>
  <c r="P149" i="27"/>
  <c r="O149" i="27"/>
  <c r="M149" i="27"/>
  <c r="L149" i="27"/>
  <c r="K149" i="27"/>
  <c r="F149" i="27"/>
  <c r="BS101" i="27" s="1"/>
  <c r="CL148" i="27"/>
  <c r="CK148" i="27"/>
  <c r="CJ148" i="27"/>
  <c r="CI148" i="27"/>
  <c r="CG148" i="27"/>
  <c r="CF148" i="27"/>
  <c r="CE148" i="27"/>
  <c r="CD148" i="27"/>
  <c r="CA148" i="27"/>
  <c r="BZ148" i="27"/>
  <c r="BY148" i="27"/>
  <c r="BX148" i="27"/>
  <c r="BW148" i="27"/>
  <c r="BV148" i="27"/>
  <c r="BU148" i="27"/>
  <c r="BT148" i="27"/>
  <c r="BR148" i="27"/>
  <c r="BQ148" i="27"/>
  <c r="BP148" i="27"/>
  <c r="BO148" i="27"/>
  <c r="AH148" i="27"/>
  <c r="AG148" i="27"/>
  <c r="AF148" i="27"/>
  <c r="AE148" i="27"/>
  <c r="AD148" i="27"/>
  <c r="AC148" i="27"/>
  <c r="AB148" i="27"/>
  <c r="AA148" i="27"/>
  <c r="Z148" i="27"/>
  <c r="Y148" i="27"/>
  <c r="V148" i="27"/>
  <c r="S148" i="27"/>
  <c r="R148" i="27"/>
  <c r="Q148" i="27"/>
  <c r="P148" i="27"/>
  <c r="O148" i="27"/>
  <c r="N148" i="27"/>
  <c r="M148" i="27"/>
  <c r="L148" i="27"/>
  <c r="K148" i="27"/>
  <c r="J148" i="27"/>
  <c r="F148" i="27"/>
  <c r="R257" i="27" s="1"/>
  <c r="CK147" i="27"/>
  <c r="CJ147" i="27"/>
  <c r="CI147" i="27"/>
  <c r="CH147" i="27"/>
  <c r="CF147" i="27"/>
  <c r="CE147" i="27"/>
  <c r="CD147" i="27"/>
  <c r="CC147" i="27"/>
  <c r="BZ147" i="27"/>
  <c r="BY147" i="27"/>
  <c r="BX147" i="27"/>
  <c r="BV147" i="27"/>
  <c r="BU147" i="27"/>
  <c r="BT147" i="27"/>
  <c r="BS147" i="27"/>
  <c r="BR147" i="27"/>
  <c r="BQ147" i="27"/>
  <c r="BP147" i="27"/>
  <c r="BO147" i="27"/>
  <c r="BN147" i="27"/>
  <c r="AH147" i="27"/>
  <c r="AG147" i="27"/>
  <c r="AF147" i="27"/>
  <c r="AE147" i="27"/>
  <c r="AD147" i="27"/>
  <c r="AC147" i="27"/>
  <c r="AB147" i="27"/>
  <c r="AA147" i="27"/>
  <c r="Z147" i="27"/>
  <c r="Y147" i="27"/>
  <c r="V147" i="27"/>
  <c r="S147" i="27"/>
  <c r="R147" i="27"/>
  <c r="Q147" i="27"/>
  <c r="P147" i="27"/>
  <c r="O147" i="27"/>
  <c r="N147" i="27"/>
  <c r="M147" i="27"/>
  <c r="L147" i="27"/>
  <c r="K147" i="27"/>
  <c r="F147" i="27"/>
  <c r="CL146" i="27"/>
  <c r="CK146" i="27"/>
  <c r="CH146" i="27"/>
  <c r="CG146" i="27"/>
  <c r="CF146" i="27"/>
  <c r="CD146" i="27"/>
  <c r="CC146" i="27"/>
  <c r="CB146" i="27"/>
  <c r="CA146" i="27"/>
  <c r="BY146" i="27"/>
  <c r="BX146" i="27"/>
  <c r="BW146" i="27"/>
  <c r="BV146" i="27"/>
  <c r="BT146" i="27"/>
  <c r="BS146" i="27"/>
  <c r="BR146" i="27"/>
  <c r="BQ146" i="27"/>
  <c r="BO146" i="27"/>
  <c r="BN146" i="27"/>
  <c r="AD146" i="27"/>
  <c r="AC146" i="27"/>
  <c r="AB146" i="27"/>
  <c r="AA146" i="27"/>
  <c r="Z146" i="27"/>
  <c r="Y146" i="27"/>
  <c r="X146" i="27"/>
  <c r="V146" i="27"/>
  <c r="U146" i="27"/>
  <c r="T146" i="27"/>
  <c r="S146" i="27"/>
  <c r="R146" i="27"/>
  <c r="Q146" i="27"/>
  <c r="P146" i="27"/>
  <c r="O146" i="27"/>
  <c r="N146" i="27"/>
  <c r="M146" i="27"/>
  <c r="L146" i="27"/>
  <c r="K146" i="27"/>
  <c r="J146" i="27"/>
  <c r="F146" i="27"/>
  <c r="CL145" i="27"/>
  <c r="CK145" i="27"/>
  <c r="CJ145" i="27"/>
  <c r="CG145" i="27"/>
  <c r="CF145" i="27"/>
  <c r="CE145" i="27"/>
  <c r="CC145" i="27"/>
  <c r="CB145" i="27"/>
  <c r="CA145" i="27"/>
  <c r="BZ145" i="27"/>
  <c r="BX145" i="27"/>
  <c r="BW145" i="27"/>
  <c r="BV145" i="27"/>
  <c r="BU145" i="27"/>
  <c r="BT145" i="27"/>
  <c r="BS145" i="27"/>
  <c r="BR145" i="27"/>
  <c r="BQ145" i="27"/>
  <c r="BP145" i="27"/>
  <c r="BN145" i="27"/>
  <c r="AE145" i="27"/>
  <c r="AC145" i="27"/>
  <c r="AB145" i="27"/>
  <c r="AA145" i="27"/>
  <c r="Z145" i="27"/>
  <c r="Y145" i="27"/>
  <c r="W145" i="27"/>
  <c r="V145" i="27"/>
  <c r="U145" i="27"/>
  <c r="T145" i="27"/>
  <c r="S145" i="27"/>
  <c r="R145" i="27"/>
  <c r="Q145" i="27"/>
  <c r="P145" i="27"/>
  <c r="O145" i="27"/>
  <c r="N145" i="27"/>
  <c r="M145" i="27"/>
  <c r="L145" i="27"/>
  <c r="K145" i="27"/>
  <c r="J145" i="27"/>
  <c r="F145" i="27"/>
  <c r="CK144" i="27"/>
  <c r="CJ144" i="27"/>
  <c r="CI144" i="27"/>
  <c r="CH144" i="27"/>
  <c r="CG144" i="27"/>
  <c r="CF144" i="27"/>
  <c r="CE144" i="27"/>
  <c r="CD144" i="27"/>
  <c r="CB144" i="27"/>
  <c r="CA144" i="27"/>
  <c r="BZ144" i="27"/>
  <c r="BY144" i="27"/>
  <c r="BW144" i="27"/>
  <c r="BV144" i="27"/>
  <c r="BU144" i="27"/>
  <c r="BT144" i="27"/>
  <c r="BR144" i="27"/>
  <c r="BQ144" i="27"/>
  <c r="BP144" i="27"/>
  <c r="BO144" i="27"/>
  <c r="AC144" i="27"/>
  <c r="AB144" i="27"/>
  <c r="AA144" i="27"/>
  <c r="Z144" i="27"/>
  <c r="Y144" i="27"/>
  <c r="V144" i="27"/>
  <c r="T144" i="27"/>
  <c r="S144" i="27"/>
  <c r="R144" i="27"/>
  <c r="Q144" i="27"/>
  <c r="P144" i="27"/>
  <c r="O144" i="27"/>
  <c r="N144" i="27"/>
  <c r="M144" i="27"/>
  <c r="L144" i="27"/>
  <c r="K144" i="27"/>
  <c r="J144" i="27"/>
  <c r="F144" i="27"/>
  <c r="AB48" i="27" s="1"/>
  <c r="CL143" i="27"/>
  <c r="CK143" i="27"/>
  <c r="CJ143" i="27"/>
  <c r="CI143" i="27"/>
  <c r="CH143" i="27"/>
  <c r="CF143" i="27"/>
  <c r="CE143" i="27"/>
  <c r="CD143" i="27"/>
  <c r="CC143" i="27"/>
  <c r="CA143" i="27"/>
  <c r="BZ143" i="27"/>
  <c r="BY143" i="27"/>
  <c r="BX143" i="27"/>
  <c r="BU143" i="27"/>
  <c r="BT143" i="27"/>
  <c r="BS143" i="27"/>
  <c r="BP143" i="27"/>
  <c r="BO143" i="27"/>
  <c r="BN143" i="27"/>
  <c r="AC143" i="27"/>
  <c r="AB143" i="27"/>
  <c r="AA143" i="27"/>
  <c r="Z143" i="27"/>
  <c r="Y143" i="27"/>
  <c r="X143" i="27"/>
  <c r="V143" i="27"/>
  <c r="T143" i="27"/>
  <c r="S143" i="27"/>
  <c r="R143" i="27"/>
  <c r="Q143" i="27"/>
  <c r="P143" i="27"/>
  <c r="O143" i="27"/>
  <c r="N143" i="27"/>
  <c r="M143" i="27"/>
  <c r="L143" i="27"/>
  <c r="K143" i="27"/>
  <c r="J143" i="27"/>
  <c r="F143" i="27"/>
  <c r="BQ81" i="27" s="1"/>
  <c r="CL142" i="27"/>
  <c r="CJ142" i="27"/>
  <c r="CI142" i="27"/>
  <c r="CH142" i="27"/>
  <c r="CG142" i="27"/>
  <c r="CD142" i="27"/>
  <c r="CC142" i="27"/>
  <c r="CB142" i="27"/>
  <c r="BZ142" i="27"/>
  <c r="BY142" i="27"/>
  <c r="BX142" i="27"/>
  <c r="BW142" i="27"/>
  <c r="BU142" i="27"/>
  <c r="BT142" i="27"/>
  <c r="BS142" i="27"/>
  <c r="BR142" i="27"/>
  <c r="BP142" i="27"/>
  <c r="BO142" i="27"/>
  <c r="BN142" i="27"/>
  <c r="AC142" i="27"/>
  <c r="AB142" i="27"/>
  <c r="AA142" i="27"/>
  <c r="Z142" i="27"/>
  <c r="Y142" i="27"/>
  <c r="X142" i="27"/>
  <c r="V142" i="27"/>
  <c r="U142" i="27"/>
  <c r="T142" i="27"/>
  <c r="S142" i="27"/>
  <c r="R142" i="27"/>
  <c r="Q142" i="27"/>
  <c r="P142" i="27"/>
  <c r="O142" i="27"/>
  <c r="N142" i="27"/>
  <c r="M142" i="27"/>
  <c r="L142" i="27"/>
  <c r="K142" i="27"/>
  <c r="J142" i="27"/>
  <c r="F142" i="27"/>
  <c r="CL141" i="27"/>
  <c r="CK141" i="27"/>
  <c r="CJ141" i="27"/>
  <c r="CH141" i="27"/>
  <c r="CG141" i="27"/>
  <c r="CF141" i="27"/>
  <c r="CE141" i="27"/>
  <c r="CC141" i="27"/>
  <c r="CB141" i="27"/>
  <c r="CA141" i="27"/>
  <c r="BZ141" i="27"/>
  <c r="BY141" i="27"/>
  <c r="BX141" i="27"/>
  <c r="BW141" i="27"/>
  <c r="BV141" i="27"/>
  <c r="BU141" i="27"/>
  <c r="BR141" i="27"/>
  <c r="BQ141" i="27"/>
  <c r="BP141" i="27"/>
  <c r="BO141" i="27"/>
  <c r="AH141" i="27"/>
  <c r="AE141" i="27"/>
  <c r="AD141" i="27"/>
  <c r="AC141" i="27"/>
  <c r="AB141" i="27"/>
  <c r="AA141" i="27"/>
  <c r="Z141" i="27"/>
  <c r="Y141" i="27"/>
  <c r="X141" i="27"/>
  <c r="W141" i="27"/>
  <c r="V141" i="27"/>
  <c r="U141" i="27"/>
  <c r="T141" i="27"/>
  <c r="S141" i="27"/>
  <c r="N141" i="27"/>
  <c r="M141" i="27"/>
  <c r="L141" i="27"/>
  <c r="K141" i="27"/>
  <c r="J141" i="27"/>
  <c r="F141" i="27"/>
  <c r="CK140" i="27"/>
  <c r="CJ140" i="27"/>
  <c r="CI140" i="27"/>
  <c r="CG140" i="27"/>
  <c r="CF140" i="27"/>
  <c r="CE140" i="27"/>
  <c r="CD140" i="27"/>
  <c r="CB140" i="27"/>
  <c r="CA140" i="27"/>
  <c r="BZ140" i="27"/>
  <c r="BY140" i="27"/>
  <c r="BW140" i="27"/>
  <c r="BV140" i="27"/>
  <c r="BU140" i="27"/>
  <c r="BT140" i="27"/>
  <c r="BS140" i="27"/>
  <c r="BR140" i="27"/>
  <c r="BQ140" i="27"/>
  <c r="BP140" i="27"/>
  <c r="BO140" i="27"/>
  <c r="AH140" i="27"/>
  <c r="AG140" i="27"/>
  <c r="AF140" i="27"/>
  <c r="AE140" i="27"/>
  <c r="AD140" i="27"/>
  <c r="AC140" i="27"/>
  <c r="AB140" i="27"/>
  <c r="AA140" i="27"/>
  <c r="Z140" i="27"/>
  <c r="Y140" i="27"/>
  <c r="X140" i="27"/>
  <c r="W140" i="27"/>
  <c r="V140" i="27"/>
  <c r="U140" i="27"/>
  <c r="T140" i="27"/>
  <c r="O140" i="27"/>
  <c r="N140" i="27"/>
  <c r="M140" i="27"/>
  <c r="L140" i="27"/>
  <c r="K140" i="27"/>
  <c r="J140" i="27"/>
  <c r="F140" i="27"/>
  <c r="BS225" i="27" s="1"/>
  <c r="CL139" i="27"/>
  <c r="CK139" i="27"/>
  <c r="CJ139" i="27"/>
  <c r="CI139" i="27"/>
  <c r="CH139" i="27"/>
  <c r="CF139" i="27"/>
  <c r="CE139" i="27"/>
  <c r="CD139" i="27"/>
  <c r="CC139" i="27"/>
  <c r="CA139" i="27"/>
  <c r="BZ139" i="27"/>
  <c r="BY139" i="27"/>
  <c r="BX139" i="27"/>
  <c r="BU139" i="27"/>
  <c r="BT139" i="27"/>
  <c r="BS139" i="27"/>
  <c r="BQ139" i="27"/>
  <c r="BP139" i="27"/>
  <c r="BO139" i="27"/>
  <c r="BN139" i="27"/>
  <c r="AG139" i="27"/>
  <c r="AF139" i="27"/>
  <c r="AE139" i="27"/>
  <c r="AD139" i="27"/>
  <c r="AC139" i="27"/>
  <c r="AB139" i="27"/>
  <c r="AA139" i="27"/>
  <c r="Z139" i="27"/>
  <c r="Y139" i="27"/>
  <c r="X139" i="27"/>
  <c r="W139" i="27"/>
  <c r="V139" i="27"/>
  <c r="U139" i="27"/>
  <c r="T139" i="27"/>
  <c r="N139" i="27"/>
  <c r="M139" i="27"/>
  <c r="L139" i="27"/>
  <c r="K139" i="27"/>
  <c r="J139" i="27"/>
  <c r="F139" i="27"/>
  <c r="CL138" i="27"/>
  <c r="CJ138" i="27"/>
  <c r="CI138" i="27"/>
  <c r="CH138" i="27"/>
  <c r="CG138" i="27"/>
  <c r="CD138" i="27"/>
  <c r="CC138" i="27"/>
  <c r="CB138" i="27"/>
  <c r="BZ138" i="27"/>
  <c r="BY138" i="27"/>
  <c r="BX138" i="27"/>
  <c r="BW138" i="27"/>
  <c r="BU138" i="27"/>
  <c r="BT138" i="27"/>
  <c r="BS138" i="27"/>
  <c r="BR138" i="27"/>
  <c r="BP138" i="27"/>
  <c r="BO138" i="27"/>
  <c r="BN138" i="27"/>
  <c r="AH138" i="27"/>
  <c r="AF138" i="27"/>
  <c r="AD138" i="27"/>
  <c r="AC138" i="27"/>
  <c r="AB138" i="27"/>
  <c r="AA138" i="27"/>
  <c r="Z138" i="27"/>
  <c r="Y138" i="27"/>
  <c r="X138" i="27"/>
  <c r="W138" i="27"/>
  <c r="V138" i="27"/>
  <c r="U138" i="27"/>
  <c r="T138" i="27"/>
  <c r="N138" i="27"/>
  <c r="M138" i="27"/>
  <c r="L138" i="27"/>
  <c r="K138" i="27"/>
  <c r="J138" i="27"/>
  <c r="F138" i="27"/>
  <c r="CL137" i="27"/>
  <c r="CK137" i="27"/>
  <c r="CJ137" i="27"/>
  <c r="CI137" i="27"/>
  <c r="CH137" i="27"/>
  <c r="CG137" i="27"/>
  <c r="CF137" i="27"/>
  <c r="CD137" i="27"/>
  <c r="CC137" i="27"/>
  <c r="CB137" i="27"/>
  <c r="CA137" i="27"/>
  <c r="BY137" i="27"/>
  <c r="BX137" i="27"/>
  <c r="BW137" i="27"/>
  <c r="BV137" i="27"/>
  <c r="BS137" i="27"/>
  <c r="BR137" i="27"/>
  <c r="BQ137" i="27"/>
  <c r="BN137" i="27"/>
  <c r="AH137" i="27"/>
  <c r="AE137" i="27"/>
  <c r="AC137" i="27"/>
  <c r="AB137" i="27"/>
  <c r="AA137" i="27"/>
  <c r="Z137" i="27"/>
  <c r="Y137" i="27"/>
  <c r="X137" i="27"/>
  <c r="W137" i="27"/>
  <c r="V137" i="27"/>
  <c r="U137" i="27"/>
  <c r="T137" i="27"/>
  <c r="N137" i="27"/>
  <c r="M137" i="27"/>
  <c r="L137" i="27"/>
  <c r="K137" i="27"/>
  <c r="J137" i="27"/>
  <c r="F137" i="27"/>
  <c r="T227" i="27" s="1"/>
  <c r="CL136" i="27"/>
  <c r="CK136" i="27"/>
  <c r="CJ136" i="27"/>
  <c r="CI136" i="27"/>
  <c r="CG136" i="27"/>
  <c r="CF136" i="27"/>
  <c r="CE136" i="27"/>
  <c r="CD136" i="27"/>
  <c r="CB136" i="27"/>
  <c r="CA136" i="27"/>
  <c r="BZ136" i="27"/>
  <c r="BY136" i="27"/>
  <c r="BW136" i="27"/>
  <c r="BV136" i="27"/>
  <c r="BU136" i="27"/>
  <c r="BT136" i="27"/>
  <c r="BS136" i="27"/>
  <c r="BR136" i="27"/>
  <c r="BQ136" i="27"/>
  <c r="BP136" i="27"/>
  <c r="BO136" i="27"/>
  <c r="AH136" i="27"/>
  <c r="AG136" i="27"/>
  <c r="AF136" i="27"/>
  <c r="AE136" i="27"/>
  <c r="AD136" i="27"/>
  <c r="AB136" i="27"/>
  <c r="X136" i="27"/>
  <c r="W136" i="27"/>
  <c r="V136" i="27"/>
  <c r="U136" i="27"/>
  <c r="T136" i="27"/>
  <c r="S136" i="27"/>
  <c r="R136" i="27"/>
  <c r="O136" i="27"/>
  <c r="N136" i="27"/>
  <c r="M136" i="27"/>
  <c r="L136" i="27"/>
  <c r="K136" i="27"/>
  <c r="J136" i="27"/>
  <c r="F136" i="27"/>
  <c r="BV138" i="27" s="1"/>
  <c r="CK135" i="27"/>
  <c r="CJ135" i="27"/>
  <c r="CI135" i="27"/>
  <c r="CH135" i="27"/>
  <c r="CF135" i="27"/>
  <c r="CE135" i="27"/>
  <c r="CD135" i="27"/>
  <c r="CC135" i="27"/>
  <c r="BZ135" i="27"/>
  <c r="BY135" i="27"/>
  <c r="BX135" i="27"/>
  <c r="BU135" i="27"/>
  <c r="BT135" i="27"/>
  <c r="BS135" i="27"/>
  <c r="BQ135" i="27"/>
  <c r="BP135" i="27"/>
  <c r="BO135" i="27"/>
  <c r="BN135" i="27"/>
  <c r="AH135" i="27"/>
  <c r="AG135" i="27"/>
  <c r="AF135" i="27"/>
  <c r="AE135" i="27"/>
  <c r="AD135" i="27"/>
  <c r="X135" i="27"/>
  <c r="W135" i="27"/>
  <c r="V135" i="27"/>
  <c r="U135" i="27"/>
  <c r="T135" i="27"/>
  <c r="S135" i="27"/>
  <c r="Q135" i="27"/>
  <c r="P135" i="27"/>
  <c r="O135" i="27"/>
  <c r="N135" i="27"/>
  <c r="M135" i="27"/>
  <c r="L135" i="27"/>
  <c r="K135" i="27"/>
  <c r="J135" i="27"/>
  <c r="F135" i="27"/>
  <c r="CL134" i="27"/>
  <c r="CK134" i="27"/>
  <c r="CI134" i="27"/>
  <c r="CH134" i="27"/>
  <c r="CG134" i="27"/>
  <c r="CD134" i="27"/>
  <c r="CC134" i="27"/>
  <c r="CB134" i="27"/>
  <c r="BZ134" i="27"/>
  <c r="BY134" i="27"/>
  <c r="BX134" i="27"/>
  <c r="BW134" i="27"/>
  <c r="BU134" i="27"/>
  <c r="BT134" i="27"/>
  <c r="BS134" i="27"/>
  <c r="BR134" i="27"/>
  <c r="BQ134" i="27"/>
  <c r="BP134" i="27"/>
  <c r="BO134" i="27"/>
  <c r="BN134" i="27"/>
  <c r="AH134" i="27"/>
  <c r="AG134" i="27"/>
  <c r="AF134" i="27"/>
  <c r="AE134" i="27"/>
  <c r="AD134" i="27"/>
  <c r="AB134" i="27"/>
  <c r="X134" i="27"/>
  <c r="W134" i="27"/>
  <c r="V134" i="27"/>
  <c r="U134" i="27"/>
  <c r="T134" i="27"/>
  <c r="R134" i="27"/>
  <c r="Q134" i="27"/>
  <c r="P134" i="27"/>
  <c r="O134" i="27"/>
  <c r="N134" i="27"/>
  <c r="M134" i="27"/>
  <c r="L134" i="27"/>
  <c r="K134" i="27"/>
  <c r="J134" i="27"/>
  <c r="F134" i="27"/>
  <c r="O200" i="27" s="1"/>
  <c r="CL133" i="27"/>
  <c r="CK133" i="27"/>
  <c r="CI133" i="27"/>
  <c r="CH133" i="27"/>
  <c r="CG133" i="27"/>
  <c r="CF133" i="27"/>
  <c r="CE133" i="27"/>
  <c r="CC133" i="27"/>
  <c r="CB133" i="27"/>
  <c r="CA133" i="27"/>
  <c r="BY133" i="27"/>
  <c r="BX133" i="27"/>
  <c r="BW133" i="27"/>
  <c r="BV133" i="27"/>
  <c r="BT133" i="27"/>
  <c r="BS133" i="27"/>
  <c r="BR133" i="27"/>
  <c r="BQ133" i="27"/>
  <c r="BP133" i="27"/>
  <c r="BO133" i="27"/>
  <c r="BN133" i="27"/>
  <c r="AH133" i="27"/>
  <c r="AG133" i="27"/>
  <c r="AF133" i="27"/>
  <c r="AE133" i="27"/>
  <c r="AD133" i="27"/>
  <c r="X133" i="27"/>
  <c r="W133" i="27"/>
  <c r="V133" i="27"/>
  <c r="U133" i="27"/>
  <c r="T133" i="27"/>
  <c r="R133" i="27"/>
  <c r="Q133" i="27"/>
  <c r="P133" i="27"/>
  <c r="O133" i="27"/>
  <c r="N133" i="27"/>
  <c r="M133" i="27"/>
  <c r="L133" i="27"/>
  <c r="K133" i="27"/>
  <c r="J133" i="27"/>
  <c r="F133" i="27"/>
  <c r="CL132" i="27"/>
  <c r="CK132" i="27"/>
  <c r="CJ132" i="27"/>
  <c r="CG132" i="27"/>
  <c r="CF132" i="27"/>
  <c r="CE132" i="27"/>
  <c r="CD132" i="27"/>
  <c r="CC132" i="27"/>
  <c r="CB132" i="27"/>
  <c r="CA132" i="27"/>
  <c r="BZ132" i="27"/>
  <c r="BX132" i="27"/>
  <c r="BW132" i="27"/>
  <c r="BV132" i="27"/>
  <c r="BU132" i="27"/>
  <c r="BS132" i="27"/>
  <c r="BR132" i="27"/>
  <c r="BQ132" i="27"/>
  <c r="BP132" i="27"/>
  <c r="BN132" i="27"/>
  <c r="AH132" i="27"/>
  <c r="AG132" i="27"/>
  <c r="AF132" i="27"/>
  <c r="AE132" i="27"/>
  <c r="AD132" i="27"/>
  <c r="X132" i="27"/>
  <c r="W132" i="27"/>
  <c r="V132" i="27"/>
  <c r="U132" i="27"/>
  <c r="T132" i="27"/>
  <c r="S132" i="27"/>
  <c r="R132" i="27"/>
  <c r="O132" i="27"/>
  <c r="N132" i="27"/>
  <c r="M132" i="27"/>
  <c r="L132" i="27"/>
  <c r="K132" i="27"/>
  <c r="J132" i="27"/>
  <c r="F132" i="27"/>
  <c r="T148" i="27" s="1"/>
  <c r="CL131" i="27"/>
  <c r="CK131" i="27"/>
  <c r="CJ131" i="27"/>
  <c r="CI131" i="27"/>
  <c r="CH131" i="27"/>
  <c r="CE131" i="27"/>
  <c r="CD131" i="27"/>
  <c r="CC131" i="27"/>
  <c r="BZ131" i="27"/>
  <c r="BY131" i="27"/>
  <c r="BX131" i="27"/>
  <c r="BV131" i="27"/>
  <c r="BU131" i="27"/>
  <c r="BT131" i="27"/>
  <c r="BS131" i="27"/>
  <c r="BR131" i="27"/>
  <c r="BP131" i="27"/>
  <c r="BO131" i="27"/>
  <c r="BN131" i="27"/>
  <c r="AH131" i="27"/>
  <c r="AG131" i="27"/>
  <c r="AF131" i="27"/>
  <c r="AE131" i="27"/>
  <c r="AD131" i="27"/>
  <c r="AC131" i="27"/>
  <c r="AB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F131" i="27"/>
  <c r="K34" i="27" s="1"/>
  <c r="CL130" i="27"/>
  <c r="CJ130" i="27"/>
  <c r="CI130" i="27"/>
  <c r="CH130" i="27"/>
  <c r="CG130" i="27"/>
  <c r="CE130" i="27"/>
  <c r="CD130" i="27"/>
  <c r="CC130" i="27"/>
  <c r="CB130" i="27"/>
  <c r="BY130" i="27"/>
  <c r="BX130" i="27"/>
  <c r="BW130" i="27"/>
  <c r="BU130" i="27"/>
  <c r="BT130" i="27"/>
  <c r="BS130" i="27"/>
  <c r="BR130" i="27"/>
  <c r="BQ130" i="27"/>
  <c r="BO130" i="27"/>
  <c r="BN130" i="27"/>
  <c r="AH130" i="27"/>
  <c r="AG130" i="27"/>
  <c r="AF130" i="27"/>
  <c r="AE130" i="27"/>
  <c r="AD130" i="27"/>
  <c r="AC130" i="27"/>
  <c r="AB130" i="27"/>
  <c r="AA130" i="27"/>
  <c r="Z130" i="27"/>
  <c r="X130" i="27"/>
  <c r="W130" i="27"/>
  <c r="V130" i="27"/>
  <c r="U130" i="27"/>
  <c r="T130" i="27"/>
  <c r="S130" i="27"/>
  <c r="R130" i="27"/>
  <c r="Q130" i="27"/>
  <c r="P130" i="27"/>
  <c r="O130" i="27"/>
  <c r="M130" i="27"/>
  <c r="K130" i="27"/>
  <c r="F130" i="27"/>
  <c r="CL129" i="27"/>
  <c r="CK129" i="27"/>
  <c r="CJ129" i="27"/>
  <c r="CI129" i="27"/>
  <c r="CH129" i="27"/>
  <c r="CG129" i="27"/>
  <c r="CF129" i="27"/>
  <c r="CD129" i="27"/>
  <c r="CC129" i="27"/>
  <c r="CB129" i="27"/>
  <c r="CA129" i="27"/>
  <c r="BX129" i="27"/>
  <c r="BW129" i="27"/>
  <c r="BV129" i="27"/>
  <c r="BU129" i="27"/>
  <c r="BS129" i="27"/>
  <c r="BR129" i="27"/>
  <c r="BQ129" i="27"/>
  <c r="BN129" i="27"/>
  <c r="AH129" i="27"/>
  <c r="AG129" i="27"/>
  <c r="AF129" i="27"/>
  <c r="AE129" i="27"/>
  <c r="AD129" i="27"/>
  <c r="AC129" i="27"/>
  <c r="AB129" i="27"/>
  <c r="AA129" i="27"/>
  <c r="Y129" i="27"/>
  <c r="X129" i="27"/>
  <c r="W129" i="27"/>
  <c r="V129" i="27"/>
  <c r="U129" i="27"/>
  <c r="T129" i="27"/>
  <c r="S129" i="27"/>
  <c r="R129" i="27"/>
  <c r="Q129" i="27"/>
  <c r="P129" i="27"/>
  <c r="O129" i="27"/>
  <c r="M129" i="27"/>
  <c r="K129" i="27"/>
  <c r="J129" i="27"/>
  <c r="F129" i="27"/>
  <c r="BS195" i="27" s="1"/>
  <c r="CL128" i="27"/>
  <c r="CK128" i="27"/>
  <c r="CJ128" i="27"/>
  <c r="CI128" i="27"/>
  <c r="CH128" i="27"/>
  <c r="CG128" i="27"/>
  <c r="CF128" i="27"/>
  <c r="CE128" i="27"/>
  <c r="CB128" i="27"/>
  <c r="CA128" i="27"/>
  <c r="BZ128" i="27"/>
  <c r="BW128" i="27"/>
  <c r="BV128" i="27"/>
  <c r="BU128" i="27"/>
  <c r="BS128" i="27"/>
  <c r="BR128" i="27"/>
  <c r="BQ128" i="27"/>
  <c r="BP128" i="27"/>
  <c r="BN128" i="27"/>
  <c r="AH128" i="27"/>
  <c r="AG128" i="27"/>
  <c r="AF128" i="27"/>
  <c r="AE128" i="27"/>
  <c r="AD128" i="27"/>
  <c r="AB128" i="27"/>
  <c r="AA128" i="27"/>
  <c r="Z128" i="27"/>
  <c r="Y128" i="27"/>
  <c r="X128" i="27"/>
  <c r="W128" i="27"/>
  <c r="V128" i="27"/>
  <c r="U128" i="27"/>
  <c r="T128" i="27"/>
  <c r="S128" i="27"/>
  <c r="R128" i="27"/>
  <c r="Q128" i="27"/>
  <c r="P128" i="27"/>
  <c r="O128" i="27"/>
  <c r="N128" i="27"/>
  <c r="L128" i="27"/>
  <c r="K128" i="27"/>
  <c r="J128" i="27"/>
  <c r="F128" i="27"/>
  <c r="R263" i="27" s="1"/>
  <c r="CL127" i="27"/>
  <c r="CK127" i="27"/>
  <c r="CJ127" i="27"/>
  <c r="CI127" i="27"/>
  <c r="CH127" i="27"/>
  <c r="CG127" i="27"/>
  <c r="CF127" i="27"/>
  <c r="CE127" i="27"/>
  <c r="CD127" i="27"/>
  <c r="CB127" i="27"/>
  <c r="CA127" i="27"/>
  <c r="BZ127" i="27"/>
  <c r="BY127" i="27"/>
  <c r="BX127" i="27"/>
  <c r="BW127" i="27"/>
  <c r="BV127" i="27"/>
  <c r="BU127" i="27"/>
  <c r="BT127" i="27"/>
  <c r="BS127" i="27"/>
  <c r="BQ127" i="27"/>
  <c r="BP127" i="27"/>
  <c r="BO127" i="27"/>
  <c r="AH127" i="27"/>
  <c r="AG127" i="27"/>
  <c r="AF127" i="27"/>
  <c r="AE127" i="27"/>
  <c r="AD127" i="27"/>
  <c r="AB127" i="27"/>
  <c r="Z127" i="27"/>
  <c r="Y127" i="27"/>
  <c r="X127" i="27"/>
  <c r="W127" i="27"/>
  <c r="V127" i="27"/>
  <c r="U127" i="27"/>
  <c r="T127" i="27"/>
  <c r="S127" i="27"/>
  <c r="R127" i="27"/>
  <c r="Q127" i="27"/>
  <c r="P127" i="27"/>
  <c r="O127" i="27"/>
  <c r="M127" i="27"/>
  <c r="F127" i="27"/>
  <c r="F126" i="27"/>
  <c r="F125" i="27"/>
  <c r="AH269" i="27" s="1"/>
  <c r="F124" i="27"/>
  <c r="F123" i="27"/>
  <c r="T103" i="27" s="1"/>
  <c r="F122" i="27"/>
  <c r="AB179" i="27" s="1"/>
  <c r="F121" i="27"/>
  <c r="M283" i="27" s="1"/>
  <c r="CL120" i="27"/>
  <c r="CJ120" i="27"/>
  <c r="CI120" i="27"/>
  <c r="CH120" i="27"/>
  <c r="CG120" i="27"/>
  <c r="CE120" i="27"/>
  <c r="CD120" i="27"/>
  <c r="CC120" i="27"/>
  <c r="CB120" i="27"/>
  <c r="BZ120" i="27"/>
  <c r="BY120" i="27"/>
  <c r="BX120" i="27"/>
  <c r="BW120" i="27"/>
  <c r="BU120" i="27"/>
  <c r="BT120" i="27"/>
  <c r="BS120" i="27"/>
  <c r="BR120" i="27"/>
  <c r="BO120" i="27"/>
  <c r="BN120" i="27"/>
  <c r="AH120" i="27"/>
  <c r="AG120" i="27"/>
  <c r="AF120" i="27"/>
  <c r="AE120" i="27"/>
  <c r="AD120" i="27"/>
  <c r="AC120" i="27"/>
  <c r="Z120" i="27"/>
  <c r="W120" i="27"/>
  <c r="V120" i="27"/>
  <c r="U120" i="27"/>
  <c r="T120" i="27"/>
  <c r="S120" i="27"/>
  <c r="R120" i="27"/>
  <c r="Q120" i="27"/>
  <c r="P120" i="27"/>
  <c r="O120" i="27"/>
  <c r="N120" i="27"/>
  <c r="M120" i="27"/>
  <c r="L120" i="27"/>
  <c r="K120" i="27"/>
  <c r="J120" i="27"/>
  <c r="F120" i="27"/>
  <c r="W87" i="27" s="1"/>
  <c r="CL119" i="27"/>
  <c r="CK119" i="27"/>
  <c r="CI119" i="27"/>
  <c r="CH119" i="27"/>
  <c r="CG119" i="27"/>
  <c r="CF119" i="27"/>
  <c r="CE119" i="27"/>
  <c r="CD119" i="27"/>
  <c r="CC119" i="27"/>
  <c r="CB119" i="27"/>
  <c r="CA119" i="27"/>
  <c r="BZ119" i="27"/>
  <c r="BY119" i="27"/>
  <c r="BX119" i="27"/>
  <c r="BW119" i="27"/>
  <c r="BV119" i="27"/>
  <c r="BT119" i="27"/>
  <c r="BS119" i="27"/>
  <c r="BR119" i="27"/>
  <c r="BQ119" i="27"/>
  <c r="BO119" i="27"/>
  <c r="BN119" i="27"/>
  <c r="AH119" i="27"/>
  <c r="AG119" i="27"/>
  <c r="AF119" i="27"/>
  <c r="AE119" i="27"/>
  <c r="AD119" i="27"/>
  <c r="AC119" i="27"/>
  <c r="AB119" i="27"/>
  <c r="AA119" i="27"/>
  <c r="X119" i="27"/>
  <c r="W119" i="27"/>
  <c r="V119" i="27"/>
  <c r="U119" i="27"/>
  <c r="T119" i="27"/>
  <c r="S119" i="27"/>
  <c r="R119" i="27"/>
  <c r="Q119" i="27"/>
  <c r="P119" i="27"/>
  <c r="O119" i="27"/>
  <c r="N119" i="27"/>
  <c r="M119" i="27"/>
  <c r="L119" i="27"/>
  <c r="K119" i="27"/>
  <c r="J119" i="27"/>
  <c r="F119" i="27"/>
  <c r="CL135" i="27" s="1"/>
  <c r="CL118" i="27"/>
  <c r="CK118" i="27"/>
  <c r="CJ118" i="27"/>
  <c r="CI118" i="27"/>
  <c r="CG118" i="27"/>
  <c r="CF118" i="27"/>
  <c r="CE118" i="27"/>
  <c r="CC118" i="27"/>
  <c r="CB118" i="27"/>
  <c r="CA118" i="27"/>
  <c r="BZ118" i="27"/>
  <c r="BY118" i="27"/>
  <c r="BX118" i="27"/>
  <c r="BW118" i="27"/>
  <c r="BV118" i="27"/>
  <c r="BU118" i="27"/>
  <c r="BS118" i="27"/>
  <c r="BR118" i="27"/>
  <c r="BQ118" i="27"/>
  <c r="BP118" i="27"/>
  <c r="BN118" i="27"/>
  <c r="AH118" i="27"/>
  <c r="AG118" i="27"/>
  <c r="AF118" i="27"/>
  <c r="AE118" i="27"/>
  <c r="AD118" i="27"/>
  <c r="Z118" i="27"/>
  <c r="X118" i="27"/>
  <c r="W118" i="27"/>
  <c r="U118" i="27"/>
  <c r="T118" i="27"/>
  <c r="S118" i="27"/>
  <c r="R118" i="27"/>
  <c r="Q118" i="27"/>
  <c r="P118" i="27"/>
  <c r="O118" i="27"/>
  <c r="N118" i="27"/>
  <c r="M118" i="27"/>
  <c r="L118" i="27"/>
  <c r="K118" i="27"/>
  <c r="J118" i="27"/>
  <c r="F118" i="27"/>
  <c r="CK117" i="27"/>
  <c r="CJ117" i="27"/>
  <c r="CI117" i="27"/>
  <c r="CF117" i="27"/>
  <c r="CE117" i="27"/>
  <c r="CD117" i="27"/>
  <c r="CC117" i="27"/>
  <c r="CB117" i="27"/>
  <c r="CA117" i="27"/>
  <c r="BZ117" i="27"/>
  <c r="BY117" i="27"/>
  <c r="BV117" i="27"/>
  <c r="BU117" i="27"/>
  <c r="BT117" i="27"/>
  <c r="BR117" i="27"/>
  <c r="BQ117" i="27"/>
  <c r="BP117" i="27"/>
  <c r="BO117" i="27"/>
  <c r="AH117" i="27"/>
  <c r="AG117" i="27"/>
  <c r="AF117" i="27"/>
  <c r="AE117" i="27"/>
  <c r="AD117" i="27"/>
  <c r="AB117" i="27"/>
  <c r="AA117" i="27"/>
  <c r="X117" i="27"/>
  <c r="W117" i="27"/>
  <c r="T117" i="27"/>
  <c r="S117" i="27"/>
  <c r="R117" i="27"/>
  <c r="Q117" i="27"/>
  <c r="P117" i="27"/>
  <c r="O117" i="27"/>
  <c r="N117" i="27"/>
  <c r="M117" i="27"/>
  <c r="L117" i="27"/>
  <c r="K117" i="27"/>
  <c r="J117" i="27"/>
  <c r="F117" i="27"/>
  <c r="BW147" i="27" s="1"/>
  <c r="CJ116" i="27"/>
  <c r="CI116" i="27"/>
  <c r="CH116" i="27"/>
  <c r="CE116" i="27"/>
  <c r="CD116" i="27"/>
  <c r="CC116" i="27"/>
  <c r="CA116" i="27"/>
  <c r="BZ116" i="27"/>
  <c r="BY116" i="27"/>
  <c r="BX116" i="27"/>
  <c r="BW116" i="27"/>
  <c r="BV116" i="27"/>
  <c r="BU116" i="27"/>
  <c r="BT116" i="27"/>
  <c r="BS116" i="27"/>
  <c r="BQ116" i="27"/>
  <c r="BP116" i="27"/>
  <c r="BO116" i="27"/>
  <c r="BN116" i="27"/>
  <c r="AH116" i="27"/>
  <c r="AG116" i="27"/>
  <c r="AF116" i="27"/>
  <c r="AE116" i="27"/>
  <c r="AD116" i="27"/>
  <c r="Z116" i="27"/>
  <c r="X116" i="27"/>
  <c r="V116" i="27"/>
  <c r="U116" i="27"/>
  <c r="S116" i="27"/>
  <c r="R116" i="27"/>
  <c r="Q116" i="27"/>
  <c r="P116" i="27"/>
  <c r="O116" i="27"/>
  <c r="N116" i="27"/>
  <c r="M116" i="27"/>
  <c r="L116" i="27"/>
  <c r="K116" i="27"/>
  <c r="J116" i="27"/>
  <c r="F116" i="27"/>
  <c r="CL115" i="27"/>
  <c r="CK115" i="27"/>
  <c r="CH115" i="27"/>
  <c r="CG115" i="27"/>
  <c r="CF115" i="27"/>
  <c r="CE115" i="27"/>
  <c r="CD115" i="27"/>
  <c r="CC115" i="27"/>
  <c r="CB115" i="27"/>
  <c r="CA115" i="27"/>
  <c r="BY115" i="27"/>
  <c r="BX115" i="27"/>
  <c r="BW115" i="27"/>
  <c r="BV115" i="27"/>
  <c r="BT115" i="27"/>
  <c r="BS115" i="27"/>
  <c r="BR115" i="27"/>
  <c r="BQ115" i="27"/>
  <c r="BP115" i="27"/>
  <c r="BO115" i="27"/>
  <c r="BN115" i="27"/>
  <c r="AH115" i="27"/>
  <c r="AG115" i="27"/>
  <c r="AF115" i="27"/>
  <c r="AE115" i="27"/>
  <c r="AD115" i="27"/>
  <c r="AC115" i="27"/>
  <c r="AB115" i="27"/>
  <c r="AA115" i="27"/>
  <c r="Z115" i="27"/>
  <c r="Y115" i="27"/>
  <c r="X115" i="27"/>
  <c r="W115" i="27"/>
  <c r="V115" i="27"/>
  <c r="U115" i="27"/>
  <c r="T115" i="27"/>
  <c r="P115" i="27"/>
  <c r="N115" i="27"/>
  <c r="M115" i="27"/>
  <c r="L115" i="27"/>
  <c r="K115" i="27"/>
  <c r="J115" i="27"/>
  <c r="F115" i="27"/>
  <c r="CL114" i="27"/>
  <c r="CK114" i="27"/>
  <c r="CJ114" i="27"/>
  <c r="CG114" i="27"/>
  <c r="CF114" i="27"/>
  <c r="CE114" i="27"/>
  <c r="CC114" i="27"/>
  <c r="CB114" i="27"/>
  <c r="CA114" i="27"/>
  <c r="BZ114" i="27"/>
  <c r="BX114" i="27"/>
  <c r="BW114" i="27"/>
  <c r="BV114" i="27"/>
  <c r="BU114" i="27"/>
  <c r="BT114" i="27"/>
  <c r="BS114" i="27"/>
  <c r="BR114" i="27"/>
  <c r="BQ114" i="27"/>
  <c r="BP114" i="27"/>
  <c r="BN114" i="27"/>
  <c r="AH114" i="27"/>
  <c r="AG114" i="27"/>
  <c r="AF114" i="27"/>
  <c r="AE114" i="27"/>
  <c r="AD114" i="27"/>
  <c r="AC114" i="27"/>
  <c r="AB114" i="27"/>
  <c r="AA114" i="27"/>
  <c r="Z114" i="27"/>
  <c r="Y114" i="27"/>
  <c r="X114" i="27"/>
  <c r="W114" i="27"/>
  <c r="V114" i="27"/>
  <c r="U114" i="27"/>
  <c r="T114" i="27"/>
  <c r="N114" i="27"/>
  <c r="M114" i="27"/>
  <c r="L114" i="27"/>
  <c r="K114" i="27"/>
  <c r="J114" i="27"/>
  <c r="F114" i="27"/>
  <c r="CK211" i="27" s="1"/>
  <c r="CL113" i="27"/>
  <c r="CK113" i="27"/>
  <c r="CJ113" i="27"/>
  <c r="CI113" i="27"/>
  <c r="CH113" i="27"/>
  <c r="CG113" i="27"/>
  <c r="CF113" i="27"/>
  <c r="CE113" i="27"/>
  <c r="CD113" i="27"/>
  <c r="CB113" i="27"/>
  <c r="CA113" i="27"/>
  <c r="BZ113" i="27"/>
  <c r="BY113" i="27"/>
  <c r="BW113" i="27"/>
  <c r="BV113" i="27"/>
  <c r="BU113" i="27"/>
  <c r="BT113" i="27"/>
  <c r="BS113" i="27"/>
  <c r="BQ113" i="27"/>
  <c r="BP113" i="27"/>
  <c r="BO113" i="27"/>
  <c r="AH113" i="27"/>
  <c r="AG113" i="27"/>
  <c r="AF113" i="27"/>
  <c r="AE113" i="27"/>
  <c r="AD113" i="27"/>
  <c r="AC113" i="27"/>
  <c r="AB113" i="27"/>
  <c r="AA113" i="27"/>
  <c r="Z113" i="27"/>
  <c r="Y113" i="27"/>
  <c r="X113" i="27"/>
  <c r="W113" i="27"/>
  <c r="V113" i="27"/>
  <c r="U113" i="27"/>
  <c r="T113" i="27"/>
  <c r="O113" i="27"/>
  <c r="N113" i="27"/>
  <c r="M113" i="27"/>
  <c r="L113" i="27"/>
  <c r="K113" i="27"/>
  <c r="J113" i="27"/>
  <c r="F113" i="27"/>
  <c r="CD199" i="27" s="1"/>
  <c r="CK112" i="27"/>
  <c r="CJ112" i="27"/>
  <c r="CI112" i="27"/>
  <c r="CH112" i="27"/>
  <c r="CF112" i="27"/>
  <c r="CE112" i="27"/>
  <c r="CD112" i="27"/>
  <c r="CC112" i="27"/>
  <c r="CB112" i="27"/>
  <c r="CA112" i="27"/>
  <c r="BZ112" i="27"/>
  <c r="BY112" i="27"/>
  <c r="BX112" i="27"/>
  <c r="BV112" i="27"/>
  <c r="BU112" i="27"/>
  <c r="BT112" i="27"/>
  <c r="BS112" i="27"/>
  <c r="BQ112" i="27"/>
  <c r="BP112" i="27"/>
  <c r="BO112" i="27"/>
  <c r="BN112" i="27"/>
  <c r="AH112" i="27"/>
  <c r="AG112" i="27"/>
  <c r="AF112" i="27"/>
  <c r="AE112" i="27"/>
  <c r="AD112" i="27"/>
  <c r="AC112" i="27"/>
  <c r="AB112" i="27"/>
  <c r="AA112" i="27"/>
  <c r="Z112" i="27"/>
  <c r="Y112" i="27"/>
  <c r="X112" i="27"/>
  <c r="W112" i="27"/>
  <c r="V112" i="27"/>
  <c r="U112" i="27"/>
  <c r="T112" i="27"/>
  <c r="R112" i="27"/>
  <c r="Q112" i="27"/>
  <c r="N112" i="27"/>
  <c r="M112" i="27"/>
  <c r="L112" i="27"/>
  <c r="J112" i="27"/>
  <c r="F112" i="27"/>
  <c r="CL111" i="27"/>
  <c r="CJ111" i="27"/>
  <c r="CI111" i="27"/>
  <c r="CH111" i="27"/>
  <c r="CG111" i="27"/>
  <c r="CD111" i="27"/>
  <c r="CC111" i="27"/>
  <c r="CB111" i="27"/>
  <c r="BZ111" i="27"/>
  <c r="BY111" i="27"/>
  <c r="BX111" i="27"/>
  <c r="BW111" i="27"/>
  <c r="BU111" i="27"/>
  <c r="BT111" i="27"/>
  <c r="BS111" i="27"/>
  <c r="BR111" i="27"/>
  <c r="BQ111" i="27"/>
  <c r="BO111" i="27"/>
  <c r="BN111" i="27"/>
  <c r="AH111" i="27"/>
  <c r="AG111" i="27"/>
  <c r="AF111" i="27"/>
  <c r="AE111" i="27"/>
  <c r="AD111" i="27"/>
  <c r="AC111" i="27"/>
  <c r="AB111" i="27"/>
  <c r="AA111" i="27"/>
  <c r="Z111" i="27"/>
  <c r="Y111" i="27"/>
  <c r="X111" i="27"/>
  <c r="W111" i="27"/>
  <c r="V111" i="27"/>
  <c r="U111" i="27"/>
  <c r="T111" i="27"/>
  <c r="P111" i="27"/>
  <c r="N111" i="27"/>
  <c r="M111" i="27"/>
  <c r="L111" i="27"/>
  <c r="K111" i="27"/>
  <c r="J111" i="27"/>
  <c r="F111" i="27"/>
  <c r="CL110" i="27"/>
  <c r="CK110" i="27"/>
  <c r="CJ110" i="27"/>
  <c r="CI110" i="27"/>
  <c r="CH110" i="27"/>
  <c r="CG110" i="27"/>
  <c r="CF110" i="27"/>
  <c r="CE110" i="27"/>
  <c r="CC110" i="27"/>
  <c r="CB110" i="27"/>
  <c r="CA110" i="27"/>
  <c r="BZ110" i="27"/>
  <c r="BY110" i="27"/>
  <c r="BX110" i="27"/>
  <c r="BW110" i="27"/>
  <c r="BV110" i="27"/>
  <c r="BU110" i="27"/>
  <c r="BT110" i="27"/>
  <c r="BS110" i="27"/>
  <c r="BR110" i="27"/>
  <c r="BQ110" i="27"/>
  <c r="BP110" i="27"/>
  <c r="AH110" i="27"/>
  <c r="AF110" i="27"/>
  <c r="AE110" i="27"/>
  <c r="AC110" i="27"/>
  <c r="AB110" i="27"/>
  <c r="AA110" i="27"/>
  <c r="Z110" i="27"/>
  <c r="Y110" i="27"/>
  <c r="X110" i="27"/>
  <c r="W110" i="27"/>
  <c r="V110" i="27"/>
  <c r="U110" i="27"/>
  <c r="T110" i="27"/>
  <c r="S110" i="27"/>
  <c r="R110" i="27"/>
  <c r="Q110" i="27"/>
  <c r="P110" i="27"/>
  <c r="O110" i="27"/>
  <c r="N110" i="27"/>
  <c r="M110" i="27"/>
  <c r="L110" i="27"/>
  <c r="K110" i="27"/>
  <c r="J110" i="27"/>
  <c r="F110" i="27"/>
  <c r="CL81" i="27" s="1"/>
  <c r="CL109" i="27"/>
  <c r="CK109" i="27"/>
  <c r="CJ109" i="27"/>
  <c r="CI109" i="27"/>
  <c r="CG109" i="27"/>
  <c r="CF109" i="27"/>
  <c r="CE109" i="27"/>
  <c r="CD109" i="27"/>
  <c r="CB109" i="27"/>
  <c r="CA109" i="27"/>
  <c r="BZ109" i="27"/>
  <c r="BY109" i="27"/>
  <c r="BW109" i="27"/>
  <c r="BV109" i="27"/>
  <c r="BU109" i="27"/>
  <c r="BT109" i="27"/>
  <c r="BR109" i="27"/>
  <c r="BQ109" i="27"/>
  <c r="BP109" i="27"/>
  <c r="BO109" i="27"/>
  <c r="AH109" i="27"/>
  <c r="AG109" i="27"/>
  <c r="AF109" i="27"/>
  <c r="AC109" i="27"/>
  <c r="AB109" i="27"/>
  <c r="Z109" i="27"/>
  <c r="Y109" i="27"/>
  <c r="X109" i="27"/>
  <c r="W109" i="27"/>
  <c r="V109" i="27"/>
  <c r="U109" i="27"/>
  <c r="T109" i="27"/>
  <c r="S109" i="27"/>
  <c r="R109" i="27"/>
  <c r="Q109" i="27"/>
  <c r="P109" i="27"/>
  <c r="O109" i="27"/>
  <c r="N109" i="27"/>
  <c r="M109" i="27"/>
  <c r="L109" i="27"/>
  <c r="K109" i="27"/>
  <c r="J109" i="27"/>
  <c r="F109" i="27"/>
  <c r="CG116" i="27" s="1"/>
  <c r="CK108" i="27"/>
  <c r="CJ108" i="27"/>
  <c r="CI108" i="27"/>
  <c r="CH108" i="27"/>
  <c r="CG108" i="27"/>
  <c r="CF108" i="27"/>
  <c r="CE108" i="27"/>
  <c r="CD108" i="27"/>
  <c r="CC108" i="27"/>
  <c r="CA108" i="27"/>
  <c r="BZ108" i="27"/>
  <c r="BY108" i="27"/>
  <c r="BX108" i="27"/>
  <c r="BW108" i="27"/>
  <c r="BV108" i="27"/>
  <c r="BU108" i="27"/>
  <c r="BT108" i="27"/>
  <c r="BS108" i="27"/>
  <c r="BR108" i="27"/>
  <c r="BQ108" i="27"/>
  <c r="BP108" i="27"/>
  <c r="BO108" i="27"/>
  <c r="BN108" i="27"/>
  <c r="AE108" i="27"/>
  <c r="AD108" i="27"/>
  <c r="AC108" i="27"/>
  <c r="AA108" i="27"/>
  <c r="Z108" i="27"/>
  <c r="Y108" i="27"/>
  <c r="X108" i="27"/>
  <c r="W108" i="27"/>
  <c r="V108" i="27"/>
  <c r="U108" i="27"/>
  <c r="T108" i="27"/>
  <c r="S108" i="27"/>
  <c r="R108" i="27"/>
  <c r="Q108" i="27"/>
  <c r="P108" i="27"/>
  <c r="O108" i="27"/>
  <c r="N108" i="27"/>
  <c r="M108" i="27"/>
  <c r="L108" i="27"/>
  <c r="K108" i="27"/>
  <c r="J108" i="27"/>
  <c r="F108" i="27"/>
  <c r="R52" i="27" s="1"/>
  <c r="CL107" i="27"/>
  <c r="CJ107" i="27"/>
  <c r="CI107" i="27"/>
  <c r="CH107" i="27"/>
  <c r="CG107" i="27"/>
  <c r="CE107" i="27"/>
  <c r="CD107" i="27"/>
  <c r="CC107" i="27"/>
  <c r="CB107" i="27"/>
  <c r="BZ107" i="27"/>
  <c r="BY107" i="27"/>
  <c r="BX107" i="27"/>
  <c r="BW107" i="27"/>
  <c r="BU107" i="27"/>
  <c r="BT107" i="27"/>
  <c r="BS107" i="27"/>
  <c r="BR107" i="27"/>
  <c r="BQ107" i="27"/>
  <c r="BP107" i="27"/>
  <c r="BO107" i="27"/>
  <c r="BN107" i="27"/>
  <c r="AG107" i="27"/>
  <c r="AC107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P107" i="27"/>
  <c r="O107" i="27"/>
  <c r="N107" i="27"/>
  <c r="M107" i="27"/>
  <c r="L107" i="27"/>
  <c r="K107" i="27"/>
  <c r="J107" i="27"/>
  <c r="F107" i="27"/>
  <c r="CL106" i="27"/>
  <c r="CK106" i="27"/>
  <c r="CJ106" i="27"/>
  <c r="CI106" i="27"/>
  <c r="CH106" i="27"/>
  <c r="CG106" i="27"/>
  <c r="CF106" i="27"/>
  <c r="CD106" i="27"/>
  <c r="CC106" i="27"/>
  <c r="CB106" i="27"/>
  <c r="CA106" i="27"/>
  <c r="BY106" i="27"/>
  <c r="BX106" i="27"/>
  <c r="BW106" i="27"/>
  <c r="BV106" i="27"/>
  <c r="BU106" i="27"/>
  <c r="BT106" i="27"/>
  <c r="BS106" i="27"/>
  <c r="BR106" i="27"/>
  <c r="BQ106" i="27"/>
  <c r="BO106" i="27"/>
  <c r="BN106" i="27"/>
  <c r="AE106" i="27"/>
  <c r="AC106" i="27"/>
  <c r="AB106" i="27"/>
  <c r="AA106" i="27"/>
  <c r="Z106" i="27"/>
  <c r="X106" i="27"/>
  <c r="W106" i="27"/>
  <c r="V106" i="27"/>
  <c r="U106" i="27"/>
  <c r="T106" i="27"/>
  <c r="S106" i="27"/>
  <c r="R106" i="27"/>
  <c r="Q106" i="27"/>
  <c r="P106" i="27"/>
  <c r="O106" i="27"/>
  <c r="N106" i="27"/>
  <c r="M106" i="27"/>
  <c r="L106" i="27"/>
  <c r="K106" i="27"/>
  <c r="J106" i="27"/>
  <c r="F106" i="27"/>
  <c r="CK190" i="27" s="1"/>
  <c r="CL105" i="27"/>
  <c r="CK105" i="27"/>
  <c r="CJ105" i="27"/>
  <c r="CI105" i="27"/>
  <c r="CG105" i="27"/>
  <c r="CF105" i="27"/>
  <c r="CE105" i="27"/>
  <c r="CD105" i="27"/>
  <c r="CC105" i="27"/>
  <c r="CB105" i="27"/>
  <c r="CA105" i="27"/>
  <c r="BZ105" i="27"/>
  <c r="BY105" i="27"/>
  <c r="BW105" i="27"/>
  <c r="BV105" i="27"/>
  <c r="BU105" i="27"/>
  <c r="BT105" i="27"/>
  <c r="BS105" i="27"/>
  <c r="BQ105" i="27"/>
  <c r="BP105" i="27"/>
  <c r="BO105" i="27"/>
  <c r="BN105" i="27"/>
  <c r="AH105" i="27"/>
  <c r="AG105" i="27"/>
  <c r="AF105" i="27"/>
  <c r="AE105" i="27"/>
  <c r="AD105" i="27"/>
  <c r="AC105" i="27"/>
  <c r="AB105" i="27"/>
  <c r="AA105" i="27"/>
  <c r="Z105" i="27"/>
  <c r="Y105" i="27"/>
  <c r="T105" i="27"/>
  <c r="S105" i="27"/>
  <c r="Q105" i="27"/>
  <c r="P105" i="27"/>
  <c r="O105" i="27"/>
  <c r="N105" i="27"/>
  <c r="M105" i="27"/>
  <c r="L105" i="27"/>
  <c r="K105" i="27"/>
  <c r="J105" i="27"/>
  <c r="F105" i="27"/>
  <c r="BQ223" i="27" s="1"/>
  <c r="CL104" i="27"/>
  <c r="CK104" i="27"/>
  <c r="CJ104" i="27"/>
  <c r="CI104" i="27"/>
  <c r="CH104" i="27"/>
  <c r="CE104" i="27"/>
  <c r="CD104" i="27"/>
  <c r="CC104" i="27"/>
  <c r="CB104" i="27"/>
  <c r="CA104" i="27"/>
  <c r="BZ104" i="27"/>
  <c r="BY104" i="27"/>
  <c r="BX104" i="27"/>
  <c r="BV104" i="27"/>
  <c r="BU104" i="27"/>
  <c r="BT104" i="27"/>
  <c r="BS104" i="27"/>
  <c r="BP104" i="27"/>
  <c r="BO104" i="27"/>
  <c r="BN104" i="27"/>
  <c r="AH104" i="27"/>
  <c r="AG104" i="27"/>
  <c r="AF104" i="27"/>
  <c r="AE104" i="27"/>
  <c r="AD104" i="27"/>
  <c r="AC104" i="27"/>
  <c r="AB104" i="27"/>
  <c r="AA104" i="27"/>
  <c r="Z104" i="27"/>
  <c r="Y104" i="27"/>
  <c r="V104" i="27"/>
  <c r="S104" i="27"/>
  <c r="R104" i="27"/>
  <c r="Q104" i="27"/>
  <c r="P104" i="27"/>
  <c r="N104" i="27"/>
  <c r="M104" i="27"/>
  <c r="L104" i="27"/>
  <c r="K104" i="27"/>
  <c r="J104" i="27"/>
  <c r="F104" i="27"/>
  <c r="CL103" i="27"/>
  <c r="CK103" i="27"/>
  <c r="CJ103" i="27"/>
  <c r="CI103" i="27"/>
  <c r="CH103" i="27"/>
  <c r="CG103" i="27"/>
  <c r="CD103" i="27"/>
  <c r="CC103" i="27"/>
  <c r="CB103" i="27"/>
  <c r="CA103" i="27"/>
  <c r="BZ103" i="27"/>
  <c r="BY103" i="27"/>
  <c r="BX103" i="27"/>
  <c r="BW103" i="27"/>
  <c r="BU103" i="27"/>
  <c r="BT103" i="27"/>
  <c r="BS103" i="27"/>
  <c r="BR103" i="27"/>
  <c r="BP103" i="27"/>
  <c r="BO103" i="27"/>
  <c r="BN103" i="27"/>
  <c r="AH103" i="27"/>
  <c r="AG103" i="27"/>
  <c r="AF103" i="27"/>
  <c r="AE103" i="27"/>
  <c r="AD103" i="27"/>
  <c r="AC103" i="27"/>
  <c r="AB103" i="27"/>
  <c r="AA103" i="27"/>
  <c r="Z103" i="27"/>
  <c r="Y103" i="27"/>
  <c r="X103" i="27"/>
  <c r="R103" i="27"/>
  <c r="Q103" i="27"/>
  <c r="P103" i="27"/>
  <c r="O103" i="27"/>
  <c r="N103" i="27"/>
  <c r="M103" i="27"/>
  <c r="L103" i="27"/>
  <c r="K103" i="27"/>
  <c r="J103" i="27"/>
  <c r="F103" i="27"/>
  <c r="S13" i="27" s="1"/>
  <c r="CL102" i="27"/>
  <c r="CK102" i="27"/>
  <c r="CJ102" i="27"/>
  <c r="CH102" i="27"/>
  <c r="CG102" i="27"/>
  <c r="CF102" i="27"/>
  <c r="CD102" i="27"/>
  <c r="CC102" i="27"/>
  <c r="CB102" i="27"/>
  <c r="CA102" i="27"/>
  <c r="BY102" i="27"/>
  <c r="BX102" i="27"/>
  <c r="BW102" i="27"/>
  <c r="BV102" i="27"/>
  <c r="BT102" i="27"/>
  <c r="BS102" i="27"/>
  <c r="BR102" i="27"/>
  <c r="BQ102" i="27"/>
  <c r="BP102" i="27"/>
  <c r="BO102" i="27"/>
  <c r="BN102" i="27"/>
  <c r="AH102" i="27"/>
  <c r="AG102" i="27"/>
  <c r="AF102" i="27"/>
  <c r="AE102" i="27"/>
  <c r="AD102" i="27"/>
  <c r="AC102" i="27"/>
  <c r="AB102" i="27"/>
  <c r="AA102" i="27"/>
  <c r="Z102" i="27"/>
  <c r="Y102" i="27"/>
  <c r="X102" i="27"/>
  <c r="S102" i="27"/>
  <c r="R102" i="27"/>
  <c r="Q102" i="27"/>
  <c r="P102" i="27"/>
  <c r="O102" i="27"/>
  <c r="N102" i="27"/>
  <c r="M102" i="27"/>
  <c r="L102" i="27"/>
  <c r="K102" i="27"/>
  <c r="J102" i="27"/>
  <c r="F102" i="27"/>
  <c r="CL101" i="27"/>
  <c r="CK101" i="27"/>
  <c r="CJ101" i="27"/>
  <c r="CG101" i="27"/>
  <c r="CF101" i="27"/>
  <c r="CE101" i="27"/>
  <c r="CD101" i="27"/>
  <c r="CC101" i="27"/>
  <c r="CB101" i="27"/>
  <c r="CA101" i="27"/>
  <c r="BZ101" i="27"/>
  <c r="BX101" i="27"/>
  <c r="BW101" i="27"/>
  <c r="BV101" i="27"/>
  <c r="BU101" i="27"/>
  <c r="BR101" i="27"/>
  <c r="BQ101" i="27"/>
  <c r="BP101" i="27"/>
  <c r="BO101" i="27"/>
  <c r="BN101" i="27"/>
  <c r="AH101" i="27"/>
  <c r="AG101" i="27"/>
  <c r="AF101" i="27"/>
  <c r="AE101" i="27"/>
  <c r="AD101" i="27"/>
  <c r="AC101" i="27"/>
  <c r="AB101" i="27"/>
  <c r="AA101" i="27"/>
  <c r="Z101" i="27"/>
  <c r="Y101" i="27"/>
  <c r="V101" i="27"/>
  <c r="R101" i="27"/>
  <c r="Q101" i="27"/>
  <c r="P101" i="27"/>
  <c r="O101" i="27"/>
  <c r="N101" i="27"/>
  <c r="M101" i="27"/>
  <c r="L101" i="27"/>
  <c r="K101" i="27"/>
  <c r="J101" i="27"/>
  <c r="F101" i="27"/>
  <c r="BX109" i="27" s="1"/>
  <c r="CL100" i="27"/>
  <c r="CK100" i="27"/>
  <c r="CJ100" i="27"/>
  <c r="CI100" i="27"/>
  <c r="CH100" i="27"/>
  <c r="CF100" i="27"/>
  <c r="CE100" i="27"/>
  <c r="CD100" i="27"/>
  <c r="CC100" i="27"/>
  <c r="CA100" i="27"/>
  <c r="BZ100" i="27"/>
  <c r="BY100" i="27"/>
  <c r="BX100" i="27"/>
  <c r="BW100" i="27"/>
  <c r="BV100" i="27"/>
  <c r="BU100" i="27"/>
  <c r="BT100" i="27"/>
  <c r="BS100" i="27"/>
  <c r="BR100" i="27"/>
  <c r="BQ100" i="27"/>
  <c r="BP100" i="27"/>
  <c r="BO100" i="27"/>
  <c r="BN100" i="27"/>
  <c r="AH100" i="27"/>
  <c r="AF100" i="27"/>
  <c r="AD100" i="27"/>
  <c r="AC100" i="27"/>
  <c r="AB100" i="27"/>
  <c r="AA100" i="27"/>
  <c r="Z100" i="27"/>
  <c r="Y100" i="27"/>
  <c r="X100" i="27"/>
  <c r="W100" i="27"/>
  <c r="V100" i="27"/>
  <c r="U100" i="27"/>
  <c r="T100" i="27"/>
  <c r="S100" i="27"/>
  <c r="R100" i="27"/>
  <c r="Q100" i="27"/>
  <c r="P100" i="27"/>
  <c r="O100" i="27"/>
  <c r="N100" i="27"/>
  <c r="M100" i="27"/>
  <c r="F100" i="27"/>
  <c r="CD114" i="27" s="1"/>
  <c r="CL99" i="27"/>
  <c r="CI99" i="27"/>
  <c r="CH99" i="27"/>
  <c r="CG99" i="27"/>
  <c r="CF99" i="27"/>
  <c r="CE99" i="27"/>
  <c r="CD99" i="27"/>
  <c r="CC99" i="27"/>
  <c r="CB99" i="27"/>
  <c r="BZ99" i="27"/>
  <c r="BY99" i="27"/>
  <c r="BX99" i="27"/>
  <c r="BW99" i="27"/>
  <c r="BV99" i="27"/>
  <c r="BU99" i="27"/>
  <c r="BT99" i="27"/>
  <c r="BS99" i="27"/>
  <c r="BR99" i="27"/>
  <c r="BQ99" i="27"/>
  <c r="BP99" i="27"/>
  <c r="BO99" i="27"/>
  <c r="BN99" i="27"/>
  <c r="AH99" i="27"/>
  <c r="AG99" i="27"/>
  <c r="AF99" i="27"/>
  <c r="AE99" i="27"/>
  <c r="AD99" i="27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F99" i="27"/>
  <c r="CL98" i="27"/>
  <c r="CK98" i="27"/>
  <c r="CH98" i="27"/>
  <c r="CG98" i="27"/>
  <c r="CF98" i="27"/>
  <c r="CE98" i="27"/>
  <c r="CD98" i="27"/>
  <c r="CC98" i="27"/>
  <c r="CB98" i="27"/>
  <c r="CA98" i="27"/>
  <c r="BY98" i="27"/>
  <c r="BX98" i="27"/>
  <c r="BW98" i="27"/>
  <c r="BV98" i="27"/>
  <c r="BU98" i="27"/>
  <c r="BT98" i="27"/>
  <c r="BS98" i="27"/>
  <c r="BR98" i="27"/>
  <c r="BQ98" i="27"/>
  <c r="BP98" i="27"/>
  <c r="BO98" i="27"/>
  <c r="BN98" i="27"/>
  <c r="AH98" i="27"/>
  <c r="AG98" i="27"/>
  <c r="AF98" i="27"/>
  <c r="AE98" i="27"/>
  <c r="AD98" i="27"/>
  <c r="AC98" i="27"/>
  <c r="AB98" i="27"/>
  <c r="AA98" i="27"/>
  <c r="Z98" i="27"/>
  <c r="Y98" i="27"/>
  <c r="X98" i="27"/>
  <c r="W98" i="27"/>
  <c r="V98" i="27"/>
  <c r="U98" i="27"/>
  <c r="T98" i="27"/>
  <c r="S98" i="27"/>
  <c r="R98" i="27"/>
  <c r="Q98" i="27"/>
  <c r="P98" i="27"/>
  <c r="O98" i="27"/>
  <c r="N98" i="27"/>
  <c r="K98" i="27"/>
  <c r="J98" i="27"/>
  <c r="F98" i="27"/>
  <c r="CL97" i="27"/>
  <c r="CK97" i="27"/>
  <c r="CJ97" i="27"/>
  <c r="CI97" i="27"/>
  <c r="CH97" i="27"/>
  <c r="CG97" i="27"/>
  <c r="CF97" i="27"/>
  <c r="CE97" i="27"/>
  <c r="CC97" i="27"/>
  <c r="CB97" i="27"/>
  <c r="CA97" i="27"/>
  <c r="BZ97" i="27"/>
  <c r="BW97" i="27"/>
  <c r="BV97" i="27"/>
  <c r="BU97" i="27"/>
  <c r="BT97" i="27"/>
  <c r="BS97" i="27"/>
  <c r="BR97" i="27"/>
  <c r="BQ97" i="27"/>
  <c r="BP97" i="27"/>
  <c r="BN97" i="27"/>
  <c r="AH97" i="27"/>
  <c r="AG97" i="27"/>
  <c r="AF97" i="27"/>
  <c r="AD97" i="27"/>
  <c r="AC97" i="27"/>
  <c r="AB97" i="27"/>
  <c r="AA97" i="27"/>
  <c r="Z97" i="27"/>
  <c r="Y97" i="27"/>
  <c r="X97" i="27"/>
  <c r="W97" i="27"/>
  <c r="V97" i="27"/>
  <c r="U97" i="27"/>
  <c r="T97" i="27"/>
  <c r="S97" i="27"/>
  <c r="R97" i="27"/>
  <c r="Q97" i="27"/>
  <c r="P97" i="27"/>
  <c r="O97" i="27"/>
  <c r="N97" i="27"/>
  <c r="M97" i="27"/>
  <c r="L97" i="27"/>
  <c r="K97" i="27"/>
  <c r="J97" i="27"/>
  <c r="F97" i="27"/>
  <c r="CL96" i="27"/>
  <c r="CK96" i="27"/>
  <c r="CJ96" i="27"/>
  <c r="CI96" i="27"/>
  <c r="CH96" i="27"/>
  <c r="CG96" i="27"/>
  <c r="CF96" i="27"/>
  <c r="CE96" i="27"/>
  <c r="CD96" i="27"/>
  <c r="CB96" i="27"/>
  <c r="CA96" i="27"/>
  <c r="BZ96" i="27"/>
  <c r="BY96" i="27"/>
  <c r="BW96" i="27"/>
  <c r="BV96" i="27"/>
  <c r="BU96" i="27"/>
  <c r="BT96" i="27"/>
  <c r="BR96" i="27"/>
  <c r="BQ96" i="27"/>
  <c r="BP96" i="27"/>
  <c r="BO96" i="27"/>
  <c r="BN96" i="27"/>
  <c r="AH96" i="27"/>
  <c r="AG96" i="27"/>
  <c r="AF96" i="27"/>
  <c r="AE96" i="27"/>
  <c r="AC96" i="27"/>
  <c r="AB96" i="27"/>
  <c r="AA96" i="27"/>
  <c r="Z96" i="27"/>
  <c r="Y96" i="27"/>
  <c r="X96" i="27"/>
  <c r="W96" i="27"/>
  <c r="V96" i="27"/>
  <c r="U96" i="27"/>
  <c r="T96" i="27"/>
  <c r="S96" i="27"/>
  <c r="R96" i="27"/>
  <c r="Q96" i="27"/>
  <c r="P96" i="27"/>
  <c r="O96" i="27"/>
  <c r="M96" i="27"/>
  <c r="L96" i="27"/>
  <c r="K96" i="27"/>
  <c r="F96" i="27"/>
  <c r="F95" i="27"/>
  <c r="M223" i="27" s="1"/>
  <c r="F94" i="27"/>
  <c r="F93" i="27"/>
  <c r="F92" i="27"/>
  <c r="J38" i="27" s="1"/>
  <c r="F91" i="27"/>
  <c r="F90" i="27"/>
  <c r="CL89" i="27"/>
  <c r="CK89" i="27"/>
  <c r="CJ89" i="27"/>
  <c r="CI89" i="27"/>
  <c r="CH89" i="27"/>
  <c r="CG89" i="27"/>
  <c r="CF89" i="27"/>
  <c r="CE89" i="27"/>
  <c r="CD89" i="27"/>
  <c r="CC89" i="27"/>
  <c r="CB89" i="27"/>
  <c r="BZ89" i="27"/>
  <c r="BY89" i="27"/>
  <c r="BX89" i="27"/>
  <c r="BW89" i="27"/>
  <c r="BV89" i="27"/>
  <c r="BU89" i="27"/>
  <c r="BT89" i="27"/>
  <c r="BS89" i="27"/>
  <c r="BR89" i="27"/>
  <c r="BP89" i="27"/>
  <c r="BO89" i="27"/>
  <c r="BN89" i="27"/>
  <c r="AH89" i="27"/>
  <c r="AG89" i="27"/>
  <c r="AF89" i="27"/>
  <c r="AE89" i="27"/>
  <c r="AD89" i="27"/>
  <c r="AC89" i="27"/>
  <c r="AB89" i="27"/>
  <c r="AA89" i="27"/>
  <c r="Z89" i="27"/>
  <c r="Y89" i="27"/>
  <c r="U89" i="27"/>
  <c r="S89" i="27"/>
  <c r="R89" i="27"/>
  <c r="Q89" i="27"/>
  <c r="P89" i="27"/>
  <c r="O89" i="27"/>
  <c r="N89" i="27"/>
  <c r="M89" i="27"/>
  <c r="L89" i="27"/>
  <c r="K89" i="27"/>
  <c r="J89" i="27"/>
  <c r="F89" i="27"/>
  <c r="W88" i="27" s="1"/>
  <c r="CL88" i="27"/>
  <c r="CK88" i="27"/>
  <c r="CI88" i="27"/>
  <c r="CH88" i="27"/>
  <c r="CG88" i="27"/>
  <c r="CF88" i="27"/>
  <c r="CC88" i="27"/>
  <c r="CB88" i="27"/>
  <c r="CA88" i="27"/>
  <c r="BZ88" i="27"/>
  <c r="BY88" i="27"/>
  <c r="BX88" i="27"/>
  <c r="BW88" i="27"/>
  <c r="BV88" i="27"/>
  <c r="BS88" i="27"/>
  <c r="BR88" i="27"/>
  <c r="BQ88" i="27"/>
  <c r="BP88" i="27"/>
  <c r="BO88" i="27"/>
  <c r="BN88" i="27"/>
  <c r="AH88" i="27"/>
  <c r="AG88" i="27"/>
  <c r="AF88" i="27"/>
  <c r="AE88" i="27"/>
  <c r="AD88" i="27"/>
  <c r="AC88" i="27"/>
  <c r="AB88" i="27"/>
  <c r="AA88" i="27"/>
  <c r="Z88" i="27"/>
  <c r="Y88" i="27"/>
  <c r="U88" i="27"/>
  <c r="T88" i="27"/>
  <c r="S88" i="27"/>
  <c r="R88" i="27"/>
  <c r="Q88" i="27"/>
  <c r="P88" i="27"/>
  <c r="O88" i="27"/>
  <c r="N88" i="27"/>
  <c r="M88" i="27"/>
  <c r="L88" i="27"/>
  <c r="K88" i="27"/>
  <c r="J88" i="27"/>
  <c r="F88" i="27"/>
  <c r="CL87" i="27"/>
  <c r="CK87" i="27"/>
  <c r="CJ87" i="27"/>
  <c r="CG87" i="27"/>
  <c r="CF87" i="27"/>
  <c r="CE87" i="27"/>
  <c r="CC87" i="27"/>
  <c r="CB87" i="27"/>
  <c r="CA87" i="27"/>
  <c r="BZ87" i="27"/>
  <c r="BY87" i="27"/>
  <c r="BX87" i="27"/>
  <c r="BW87" i="27"/>
  <c r="BV87" i="27"/>
  <c r="BU87" i="27"/>
  <c r="BS87" i="27"/>
  <c r="BR87" i="27"/>
  <c r="BQ87" i="27"/>
  <c r="BP87" i="27"/>
  <c r="BO87" i="27"/>
  <c r="BN87" i="27"/>
  <c r="AH87" i="27"/>
  <c r="AG87" i="27"/>
  <c r="AF87" i="27"/>
  <c r="AE87" i="27"/>
  <c r="AD87" i="27"/>
  <c r="AC87" i="27"/>
  <c r="AB87" i="27"/>
  <c r="AA87" i="27"/>
  <c r="Z87" i="27"/>
  <c r="Y87" i="27"/>
  <c r="V87" i="27"/>
  <c r="T87" i="27"/>
  <c r="S87" i="27"/>
  <c r="R87" i="27"/>
  <c r="Q87" i="27"/>
  <c r="P87" i="27"/>
  <c r="O87" i="27"/>
  <c r="N87" i="27"/>
  <c r="M87" i="27"/>
  <c r="L87" i="27"/>
  <c r="K87" i="27"/>
  <c r="F87" i="27"/>
  <c r="Z132" i="27" s="1"/>
  <c r="CL86" i="27"/>
  <c r="CK86" i="27"/>
  <c r="CJ86" i="27"/>
  <c r="CI86" i="27"/>
  <c r="CG86" i="27"/>
  <c r="CF86" i="27"/>
  <c r="CE86" i="27"/>
  <c r="CD86" i="27"/>
  <c r="CC86" i="27"/>
  <c r="CB86" i="27"/>
  <c r="CA86" i="27"/>
  <c r="BZ86" i="27"/>
  <c r="BY86" i="27"/>
  <c r="BW86" i="27"/>
  <c r="BV86" i="27"/>
  <c r="BU86" i="27"/>
  <c r="BT86" i="27"/>
  <c r="BR86" i="27"/>
  <c r="BQ86" i="27"/>
  <c r="BP86" i="27"/>
  <c r="BO86" i="27"/>
  <c r="BN86" i="27"/>
  <c r="AH86" i="27"/>
  <c r="AG86" i="27"/>
  <c r="AF86" i="27"/>
  <c r="AE86" i="27"/>
  <c r="AD86" i="27"/>
  <c r="AC86" i="27"/>
  <c r="AB86" i="27"/>
  <c r="AA86" i="27"/>
  <c r="Z86" i="27"/>
  <c r="Y86" i="27"/>
  <c r="T86" i="27"/>
  <c r="S86" i="27"/>
  <c r="R86" i="27"/>
  <c r="Q86" i="27"/>
  <c r="P86" i="27"/>
  <c r="O86" i="27"/>
  <c r="N86" i="27"/>
  <c r="M86" i="27"/>
  <c r="L86" i="27"/>
  <c r="K86" i="27"/>
  <c r="J86" i="27"/>
  <c r="F86" i="27"/>
  <c r="CJ85" i="27"/>
  <c r="CI85" i="27"/>
  <c r="CH85" i="27"/>
  <c r="CF85" i="27"/>
  <c r="CE85" i="27"/>
  <c r="CD85" i="27"/>
  <c r="CC85" i="27"/>
  <c r="CB85" i="27"/>
  <c r="CA85" i="27"/>
  <c r="BZ85" i="27"/>
  <c r="BY85" i="27"/>
  <c r="BX85" i="27"/>
  <c r="BW85" i="27"/>
  <c r="BV85" i="27"/>
  <c r="BU85" i="27"/>
  <c r="BT85" i="27"/>
  <c r="BS85" i="27"/>
  <c r="BQ85" i="27"/>
  <c r="BP85" i="27"/>
  <c r="BO85" i="27"/>
  <c r="BN85" i="27"/>
  <c r="AH85" i="27"/>
  <c r="AG85" i="27"/>
  <c r="AF85" i="27"/>
  <c r="AE85" i="27"/>
  <c r="AD85" i="27"/>
  <c r="AC85" i="27"/>
  <c r="AB85" i="27"/>
  <c r="AA85" i="27"/>
  <c r="Z85" i="27"/>
  <c r="Y85" i="27"/>
  <c r="X85" i="27"/>
  <c r="V85" i="27"/>
  <c r="U85" i="27"/>
  <c r="T85" i="27"/>
  <c r="S85" i="27"/>
  <c r="R85" i="27"/>
  <c r="Q85" i="27"/>
  <c r="P85" i="27"/>
  <c r="O85" i="27"/>
  <c r="N85" i="27"/>
  <c r="M85" i="27"/>
  <c r="L85" i="27"/>
  <c r="K85" i="27"/>
  <c r="F85" i="27"/>
  <c r="CL84" i="27"/>
  <c r="CK84" i="27"/>
  <c r="CJ84" i="27"/>
  <c r="CI84" i="27"/>
  <c r="CH84" i="27"/>
  <c r="CG84" i="27"/>
  <c r="CF84" i="27"/>
  <c r="CE84" i="27"/>
  <c r="CC84" i="27"/>
  <c r="CB84" i="27"/>
  <c r="CA84" i="27"/>
  <c r="BZ84" i="27"/>
  <c r="BY84" i="27"/>
  <c r="BX84" i="27"/>
  <c r="BW84" i="27"/>
  <c r="BV84" i="27"/>
  <c r="BT84" i="27"/>
  <c r="BS84" i="27"/>
  <c r="BR84" i="27"/>
  <c r="BQ84" i="27"/>
  <c r="BP84" i="27"/>
  <c r="BO84" i="27"/>
  <c r="BN84" i="27"/>
  <c r="AH84" i="27"/>
  <c r="AF84" i="27"/>
  <c r="AC84" i="27"/>
  <c r="AB84" i="27"/>
  <c r="AA84" i="27"/>
  <c r="Z84" i="27"/>
  <c r="Y84" i="27"/>
  <c r="X84" i="27"/>
  <c r="W84" i="27"/>
  <c r="V84" i="27"/>
  <c r="U84" i="27"/>
  <c r="T84" i="27"/>
  <c r="S84" i="27"/>
  <c r="R84" i="27"/>
  <c r="Q84" i="27"/>
  <c r="P84" i="27"/>
  <c r="O84" i="27"/>
  <c r="N84" i="27"/>
  <c r="M84" i="27"/>
  <c r="L84" i="27"/>
  <c r="K84" i="27"/>
  <c r="J84" i="27"/>
  <c r="F84" i="27"/>
  <c r="CL83" i="27"/>
  <c r="CK83" i="27"/>
  <c r="CJ83" i="27"/>
  <c r="CH83" i="27"/>
  <c r="CG83" i="27"/>
  <c r="CF83" i="27"/>
  <c r="CE83" i="27"/>
  <c r="CC83" i="27"/>
  <c r="CB83" i="27"/>
  <c r="CA83" i="27"/>
  <c r="BZ83" i="27"/>
  <c r="BX83" i="27"/>
  <c r="BW83" i="27"/>
  <c r="BV83" i="27"/>
  <c r="BU83" i="27"/>
  <c r="BT83" i="27"/>
  <c r="BS83" i="27"/>
  <c r="BR83" i="27"/>
  <c r="BQ83" i="27"/>
  <c r="BP83" i="27"/>
  <c r="BO83" i="27"/>
  <c r="BN83" i="27"/>
  <c r="AC83" i="27"/>
  <c r="AB83" i="27"/>
  <c r="AA83" i="27"/>
  <c r="Z83" i="27"/>
  <c r="Y83" i="27"/>
  <c r="X83" i="27"/>
  <c r="W83" i="27"/>
  <c r="V83" i="27"/>
  <c r="U83" i="27"/>
  <c r="T83" i="27"/>
  <c r="S83" i="27"/>
  <c r="R83" i="27"/>
  <c r="Q83" i="27"/>
  <c r="P83" i="27"/>
  <c r="O83" i="27"/>
  <c r="N83" i="27"/>
  <c r="M83" i="27"/>
  <c r="L83" i="27"/>
  <c r="K83" i="27"/>
  <c r="J83" i="27"/>
  <c r="F83" i="27"/>
  <c r="CL82" i="27"/>
  <c r="CK82" i="27"/>
  <c r="CJ82" i="27"/>
  <c r="CI82" i="27"/>
  <c r="CH82" i="27"/>
  <c r="CG82" i="27"/>
  <c r="CF82" i="27"/>
  <c r="CE82" i="27"/>
  <c r="CD82" i="27"/>
  <c r="CB82" i="27"/>
  <c r="CA82" i="27"/>
  <c r="BZ82" i="27"/>
  <c r="BY82" i="27"/>
  <c r="BX82" i="27"/>
  <c r="BW82" i="27"/>
  <c r="BV82" i="27"/>
  <c r="BU82" i="27"/>
  <c r="BT82" i="27"/>
  <c r="BS82" i="27"/>
  <c r="BR82" i="27"/>
  <c r="BQ82" i="27"/>
  <c r="BP82" i="27"/>
  <c r="BO82" i="27"/>
  <c r="AH82" i="27"/>
  <c r="AG82" i="27"/>
  <c r="AD82" i="27"/>
  <c r="AC82" i="27"/>
  <c r="AB82" i="27"/>
  <c r="AA82" i="27"/>
  <c r="Z82" i="27"/>
  <c r="Y82" i="27"/>
  <c r="X82" i="27"/>
  <c r="W82" i="27"/>
  <c r="V82" i="27"/>
  <c r="U82" i="27"/>
  <c r="T82" i="27"/>
  <c r="S82" i="27"/>
  <c r="R82" i="27"/>
  <c r="Q82" i="27"/>
  <c r="P82" i="27"/>
  <c r="O82" i="27"/>
  <c r="N82" i="27"/>
  <c r="M82" i="27"/>
  <c r="L82" i="27"/>
  <c r="K82" i="27"/>
  <c r="J82" i="27"/>
  <c r="F82" i="27"/>
  <c r="CJ81" i="27"/>
  <c r="CI81" i="27"/>
  <c r="CH81" i="27"/>
  <c r="CE81" i="27"/>
  <c r="CD81" i="27"/>
  <c r="CC81" i="27"/>
  <c r="CA81" i="27"/>
  <c r="BZ81" i="27"/>
  <c r="BY81" i="27"/>
  <c r="BX81" i="27"/>
  <c r="BW81" i="27"/>
  <c r="BV81" i="27"/>
  <c r="BU81" i="27"/>
  <c r="BT81" i="27"/>
  <c r="BS81" i="27"/>
  <c r="BP81" i="27"/>
  <c r="BO81" i="27"/>
  <c r="BN81" i="27"/>
  <c r="AH81" i="27"/>
  <c r="AF81" i="27"/>
  <c r="AD81" i="27"/>
  <c r="AC81" i="27"/>
  <c r="AB81" i="27"/>
  <c r="AA81" i="27"/>
  <c r="Z81" i="27"/>
  <c r="Y81" i="27"/>
  <c r="X81" i="27"/>
  <c r="W81" i="27"/>
  <c r="V81" i="27"/>
  <c r="U81" i="27"/>
  <c r="T81" i="27"/>
  <c r="S81" i="27"/>
  <c r="R81" i="27"/>
  <c r="Q81" i="27"/>
  <c r="P81" i="27"/>
  <c r="O81" i="27"/>
  <c r="N81" i="27"/>
  <c r="M81" i="27"/>
  <c r="L81" i="27"/>
  <c r="K81" i="27"/>
  <c r="J81" i="27"/>
  <c r="F81" i="27"/>
  <c r="CD97" i="27" s="1"/>
  <c r="CL80" i="27"/>
  <c r="CJ80" i="27"/>
  <c r="CI80" i="27"/>
  <c r="CH80" i="27"/>
  <c r="CG80" i="27"/>
  <c r="CF80" i="27"/>
  <c r="CE80" i="27"/>
  <c r="CD80" i="27"/>
  <c r="CC80" i="27"/>
  <c r="CB80" i="27"/>
  <c r="BZ80" i="27"/>
  <c r="BY80" i="27"/>
  <c r="BX80" i="27"/>
  <c r="BW80" i="27"/>
  <c r="BV80" i="27"/>
  <c r="BU80" i="27"/>
  <c r="BT80" i="27"/>
  <c r="BS80" i="27"/>
  <c r="BR80" i="27"/>
  <c r="BQ80" i="27"/>
  <c r="BP80" i="27"/>
  <c r="BO80" i="27"/>
  <c r="BN80" i="27"/>
  <c r="AF80" i="27"/>
  <c r="AC80" i="27"/>
  <c r="AB80" i="27"/>
  <c r="AA80" i="27"/>
  <c r="Z80" i="27"/>
  <c r="Y80" i="27"/>
  <c r="X80" i="27"/>
  <c r="W80" i="27"/>
  <c r="V80" i="27"/>
  <c r="U80" i="27"/>
  <c r="T80" i="27"/>
  <c r="S80" i="27"/>
  <c r="R80" i="27"/>
  <c r="Q80" i="27"/>
  <c r="P80" i="27"/>
  <c r="O80" i="27"/>
  <c r="N80" i="27"/>
  <c r="M80" i="27"/>
  <c r="L80" i="27"/>
  <c r="K80" i="27"/>
  <c r="J80" i="27"/>
  <c r="F80" i="27"/>
  <c r="CL79" i="27"/>
  <c r="CK79" i="27"/>
  <c r="CJ79" i="27"/>
  <c r="CI79" i="27"/>
  <c r="CH79" i="27"/>
  <c r="CG79" i="27"/>
  <c r="CF79" i="27"/>
  <c r="CE79" i="27"/>
  <c r="CC79" i="27"/>
  <c r="CB79" i="27"/>
  <c r="CA79" i="27"/>
  <c r="BZ79" i="27"/>
  <c r="BY79" i="27"/>
  <c r="BX79" i="27"/>
  <c r="BW79" i="27"/>
  <c r="BV79" i="27"/>
  <c r="BU79" i="27"/>
  <c r="BR79" i="27"/>
  <c r="BQ79" i="27"/>
  <c r="BP79" i="27"/>
  <c r="BN79" i="27"/>
  <c r="AH79" i="27"/>
  <c r="AE79" i="27"/>
  <c r="AD79" i="27"/>
  <c r="AC79" i="27"/>
  <c r="AB79" i="27"/>
  <c r="AA79" i="27"/>
  <c r="Z79" i="27"/>
  <c r="Y79" i="27"/>
  <c r="X79" i="27"/>
  <c r="W79" i="27"/>
  <c r="V79" i="27"/>
  <c r="U79" i="27"/>
  <c r="T79" i="27"/>
  <c r="P79" i="27"/>
  <c r="O79" i="27"/>
  <c r="N79" i="27"/>
  <c r="M79" i="27"/>
  <c r="L79" i="27"/>
  <c r="K79" i="27"/>
  <c r="J79" i="27"/>
  <c r="F79" i="27"/>
  <c r="CL78" i="27"/>
  <c r="CK78" i="27"/>
  <c r="CJ78" i="27"/>
  <c r="CI78" i="27"/>
  <c r="CH78" i="27"/>
  <c r="CG78" i="27"/>
  <c r="CF78" i="27"/>
  <c r="CE78" i="27"/>
  <c r="CD78" i="27"/>
  <c r="CC78" i="27"/>
  <c r="CB78" i="27"/>
  <c r="CA78" i="27"/>
  <c r="BZ78" i="27"/>
  <c r="BY78" i="27"/>
  <c r="BX78" i="27"/>
  <c r="BW78" i="27"/>
  <c r="BV78" i="27"/>
  <c r="BU78" i="27"/>
  <c r="BT78" i="27"/>
  <c r="BR78" i="27"/>
  <c r="BQ78" i="27"/>
  <c r="BP78" i="27"/>
  <c r="BO78" i="27"/>
  <c r="BN78" i="27"/>
  <c r="AH78" i="27"/>
  <c r="AG78" i="27"/>
  <c r="AC78" i="27"/>
  <c r="AB78" i="27"/>
  <c r="AA78" i="27"/>
  <c r="Z78" i="27"/>
  <c r="Y78" i="27"/>
  <c r="X78" i="27"/>
  <c r="W78" i="27"/>
  <c r="V78" i="27"/>
  <c r="U78" i="27"/>
  <c r="T78" i="27"/>
  <c r="S78" i="27"/>
  <c r="R78" i="27"/>
  <c r="P78" i="27"/>
  <c r="O78" i="27"/>
  <c r="N78" i="27"/>
  <c r="M78" i="27"/>
  <c r="L78" i="27"/>
  <c r="K78" i="27"/>
  <c r="J78" i="27"/>
  <c r="F78" i="27"/>
  <c r="CF182" i="27" s="1"/>
  <c r="CL77" i="27"/>
  <c r="CK77" i="27"/>
  <c r="CJ77" i="27"/>
  <c r="CI77" i="27"/>
  <c r="CH77" i="27"/>
  <c r="CG77" i="27"/>
  <c r="CF77" i="27"/>
  <c r="CE77" i="27"/>
  <c r="CD77" i="27"/>
  <c r="CC77" i="27"/>
  <c r="CA77" i="27"/>
  <c r="BZ77" i="27"/>
  <c r="BY77" i="27"/>
  <c r="BX77" i="27"/>
  <c r="BV77" i="27"/>
  <c r="BU77" i="27"/>
  <c r="BT77" i="27"/>
  <c r="BS77" i="27"/>
  <c r="BQ77" i="27"/>
  <c r="BP77" i="27"/>
  <c r="BO77" i="27"/>
  <c r="BN77" i="27"/>
  <c r="AH77" i="27"/>
  <c r="AG77" i="27"/>
  <c r="AF77" i="27"/>
  <c r="AE77" i="27"/>
  <c r="AD77" i="27"/>
  <c r="AC77" i="27"/>
  <c r="AB77" i="27"/>
  <c r="AA77" i="27"/>
  <c r="Z77" i="27"/>
  <c r="Y77" i="27"/>
  <c r="X77" i="27"/>
  <c r="W77" i="27"/>
  <c r="V77" i="27"/>
  <c r="U77" i="27"/>
  <c r="T77" i="27"/>
  <c r="S77" i="27"/>
  <c r="R77" i="27"/>
  <c r="N77" i="27"/>
  <c r="M77" i="27"/>
  <c r="L77" i="27"/>
  <c r="K77" i="27"/>
  <c r="J77" i="27"/>
  <c r="F77" i="27"/>
  <c r="O50" i="27" s="1"/>
  <c r="CL76" i="27"/>
  <c r="CJ76" i="27"/>
  <c r="CI76" i="27"/>
  <c r="CH76" i="27"/>
  <c r="CG76" i="27"/>
  <c r="CE76" i="27"/>
  <c r="CD76" i="27"/>
  <c r="CC76" i="27"/>
  <c r="CB76" i="27"/>
  <c r="BZ76" i="27"/>
  <c r="BY76" i="27"/>
  <c r="BX76" i="27"/>
  <c r="BW76" i="27"/>
  <c r="BV76" i="27"/>
  <c r="BU76" i="27"/>
  <c r="BT76" i="27"/>
  <c r="BS76" i="27"/>
  <c r="BR76" i="27"/>
  <c r="BQ76" i="27"/>
  <c r="BO76" i="27"/>
  <c r="BN76" i="27"/>
  <c r="AG76" i="27"/>
  <c r="AF76" i="27"/>
  <c r="AD76" i="27"/>
  <c r="AC76" i="27"/>
  <c r="AB76" i="27"/>
  <c r="AA76" i="27"/>
  <c r="Z76" i="27"/>
  <c r="Y76" i="27"/>
  <c r="X76" i="27"/>
  <c r="W76" i="27"/>
  <c r="V76" i="27"/>
  <c r="U76" i="27"/>
  <c r="T76" i="27"/>
  <c r="S76" i="27"/>
  <c r="Q76" i="27"/>
  <c r="O76" i="27"/>
  <c r="N76" i="27"/>
  <c r="M76" i="27"/>
  <c r="L76" i="27"/>
  <c r="K76" i="27"/>
  <c r="J76" i="27"/>
  <c r="F76" i="27"/>
  <c r="BS96" i="27" s="1"/>
  <c r="CL75" i="27"/>
  <c r="CK75" i="27"/>
  <c r="CJ75" i="27"/>
  <c r="CI75" i="27"/>
  <c r="CH75" i="27"/>
  <c r="CG75" i="27"/>
  <c r="CF75" i="27"/>
  <c r="CD75" i="27"/>
  <c r="CC75" i="27"/>
  <c r="CB75" i="27"/>
  <c r="CA75" i="27"/>
  <c r="BZ75" i="27"/>
  <c r="BY75" i="27"/>
  <c r="BX75" i="27"/>
  <c r="BW75" i="27"/>
  <c r="BV75" i="27"/>
  <c r="BT75" i="27"/>
  <c r="BS75" i="27"/>
  <c r="BR75" i="27"/>
  <c r="BQ75" i="27"/>
  <c r="BP75" i="27"/>
  <c r="BO75" i="27"/>
  <c r="BN75" i="27"/>
  <c r="AH75" i="27"/>
  <c r="AG75" i="27"/>
  <c r="AF75" i="27"/>
  <c r="AE75" i="27"/>
  <c r="AD75" i="27"/>
  <c r="AC75" i="27"/>
  <c r="AB75" i="27"/>
  <c r="AA75" i="27"/>
  <c r="Z75" i="27"/>
  <c r="Y75" i="27"/>
  <c r="X75" i="27"/>
  <c r="W75" i="27"/>
  <c r="V75" i="27"/>
  <c r="U75" i="27"/>
  <c r="T75" i="27"/>
  <c r="S75" i="27"/>
  <c r="Q75" i="27"/>
  <c r="P75" i="27"/>
  <c r="N75" i="27"/>
  <c r="M75" i="27"/>
  <c r="L75" i="27"/>
  <c r="K75" i="27"/>
  <c r="J75" i="27"/>
  <c r="F75" i="27"/>
  <c r="CG42" i="27" s="1"/>
  <c r="CK74" i="27"/>
  <c r="CJ74" i="27"/>
  <c r="CI74" i="27"/>
  <c r="CG74" i="27"/>
  <c r="CF74" i="27"/>
  <c r="CE74" i="27"/>
  <c r="CD74" i="27"/>
  <c r="CC74" i="27"/>
  <c r="CA74" i="27"/>
  <c r="BZ74" i="27"/>
  <c r="BY74" i="27"/>
  <c r="BW74" i="27"/>
  <c r="BV74" i="27"/>
  <c r="BU74" i="27"/>
  <c r="BT74" i="27"/>
  <c r="BS74" i="27"/>
  <c r="BR74" i="27"/>
  <c r="BQ74" i="27"/>
  <c r="BP74" i="27"/>
  <c r="BO74" i="27"/>
  <c r="AH74" i="27"/>
  <c r="AG74" i="27"/>
  <c r="AF74" i="27"/>
  <c r="AE74" i="27"/>
  <c r="AD74" i="27"/>
  <c r="AC74" i="27"/>
  <c r="Z74" i="27"/>
  <c r="Y74" i="27"/>
  <c r="X74" i="27"/>
  <c r="W74" i="27"/>
  <c r="V74" i="27"/>
  <c r="U74" i="27"/>
  <c r="T74" i="27"/>
  <c r="S74" i="27"/>
  <c r="R74" i="27"/>
  <c r="Q74" i="27"/>
  <c r="P74" i="27"/>
  <c r="O74" i="27"/>
  <c r="N74" i="27"/>
  <c r="M74" i="27"/>
  <c r="L74" i="27"/>
  <c r="K74" i="27"/>
  <c r="J74" i="27"/>
  <c r="F74" i="27"/>
  <c r="CL73" i="27"/>
  <c r="CK73" i="27"/>
  <c r="CJ73" i="27"/>
  <c r="CI73" i="27"/>
  <c r="CH73" i="27"/>
  <c r="CG73" i="27"/>
  <c r="CF73" i="27"/>
  <c r="CE73" i="27"/>
  <c r="CD73" i="27"/>
  <c r="CC73" i="27"/>
  <c r="CA73" i="27"/>
  <c r="BZ73" i="27"/>
  <c r="BY73" i="27"/>
  <c r="BX73" i="27"/>
  <c r="BW73" i="27"/>
  <c r="BV73" i="27"/>
  <c r="BU73" i="27"/>
  <c r="BT73" i="27"/>
  <c r="BS73" i="27"/>
  <c r="BQ73" i="27"/>
  <c r="BP73" i="27"/>
  <c r="BO73" i="27"/>
  <c r="BN73" i="27"/>
  <c r="AH73" i="27"/>
  <c r="AG73" i="27"/>
  <c r="AF73" i="27"/>
  <c r="AE73" i="27"/>
  <c r="AD73" i="27"/>
  <c r="AB73" i="27"/>
  <c r="Z73" i="27"/>
  <c r="Y73" i="27"/>
  <c r="X73" i="27"/>
  <c r="W73" i="27"/>
  <c r="V73" i="27"/>
  <c r="U73" i="27"/>
  <c r="T73" i="27"/>
  <c r="S73" i="27"/>
  <c r="R73" i="27"/>
  <c r="Q73" i="27"/>
  <c r="P73" i="27"/>
  <c r="O73" i="27"/>
  <c r="N73" i="27"/>
  <c r="M73" i="27"/>
  <c r="L73" i="27"/>
  <c r="K73" i="27"/>
  <c r="J73" i="27"/>
  <c r="F73" i="27"/>
  <c r="BN23" i="27" s="1"/>
  <c r="CL72" i="27"/>
  <c r="CK72" i="27"/>
  <c r="CJ72" i="27"/>
  <c r="CI72" i="27"/>
  <c r="CH72" i="27"/>
  <c r="CG72" i="27"/>
  <c r="CE72" i="27"/>
  <c r="CD72" i="27"/>
  <c r="CC72" i="27"/>
  <c r="CB72" i="27"/>
  <c r="CA72" i="27"/>
  <c r="BZ72" i="27"/>
  <c r="BY72" i="27"/>
  <c r="BX72" i="27"/>
  <c r="BW72" i="27"/>
  <c r="BU72" i="27"/>
  <c r="BT72" i="27"/>
  <c r="BS72" i="27"/>
  <c r="BR72" i="27"/>
  <c r="BP72" i="27"/>
  <c r="BO72" i="27"/>
  <c r="BN72" i="27"/>
  <c r="AH72" i="27"/>
  <c r="AG72" i="27"/>
  <c r="AF72" i="27"/>
  <c r="AE72" i="27"/>
  <c r="AD72" i="27"/>
  <c r="AC72" i="27"/>
  <c r="AB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J72" i="27"/>
  <c r="F72" i="27"/>
  <c r="CL71" i="27"/>
  <c r="CK71" i="27"/>
  <c r="CJ71" i="27"/>
  <c r="CH71" i="27"/>
  <c r="CG71" i="27"/>
  <c r="CF71" i="27"/>
  <c r="CE71" i="27"/>
  <c r="CD71" i="27"/>
  <c r="CC71" i="27"/>
  <c r="CB71" i="27"/>
  <c r="CA71" i="27"/>
  <c r="BX71" i="27"/>
  <c r="BW71" i="27"/>
  <c r="BV71" i="27"/>
  <c r="BT71" i="27"/>
  <c r="BS71" i="27"/>
  <c r="BR71" i="27"/>
  <c r="BQ71" i="27"/>
  <c r="BP71" i="27"/>
  <c r="BO71" i="27"/>
  <c r="BN71" i="27"/>
  <c r="AH71" i="27"/>
  <c r="AG71" i="27"/>
  <c r="AF71" i="27"/>
  <c r="AE71" i="27"/>
  <c r="AD71" i="27"/>
  <c r="AB71" i="27"/>
  <c r="AA71" i="27"/>
  <c r="X71" i="27"/>
  <c r="W71" i="27"/>
  <c r="V71" i="27"/>
  <c r="U71" i="27"/>
  <c r="T71" i="27"/>
  <c r="S71" i="27"/>
  <c r="Q71" i="27"/>
  <c r="P71" i="27"/>
  <c r="O71" i="27"/>
  <c r="N71" i="27"/>
  <c r="M71" i="27"/>
  <c r="L71" i="27"/>
  <c r="K71" i="27"/>
  <c r="J71" i="27"/>
  <c r="F71" i="27"/>
  <c r="AE142" i="27" s="1"/>
  <c r="CL70" i="27"/>
  <c r="CK70" i="27"/>
  <c r="CJ70" i="27"/>
  <c r="CH70" i="27"/>
  <c r="CG70" i="27"/>
  <c r="CF70" i="27"/>
  <c r="CE70" i="27"/>
  <c r="CD70" i="27"/>
  <c r="CC70" i="27"/>
  <c r="CB70" i="27"/>
  <c r="CA70" i="27"/>
  <c r="BZ70" i="27"/>
  <c r="BX70" i="27"/>
  <c r="BW70" i="27"/>
  <c r="BV70" i="27"/>
  <c r="BU70" i="27"/>
  <c r="BS70" i="27"/>
  <c r="BR70" i="27"/>
  <c r="BQ70" i="27"/>
  <c r="BP70" i="27"/>
  <c r="BO70" i="27"/>
  <c r="BN70" i="27"/>
  <c r="AH70" i="27"/>
  <c r="AG70" i="27"/>
  <c r="AF70" i="27"/>
  <c r="AE70" i="27"/>
  <c r="AD70" i="27"/>
  <c r="AC70" i="27"/>
  <c r="AB70" i="27"/>
  <c r="AA70" i="27"/>
  <c r="Z70" i="27"/>
  <c r="X70" i="27"/>
  <c r="W70" i="27"/>
  <c r="V70" i="27"/>
  <c r="U70" i="27"/>
  <c r="T70" i="27"/>
  <c r="S70" i="27"/>
  <c r="R70" i="27"/>
  <c r="Q70" i="27"/>
  <c r="P70" i="27"/>
  <c r="O70" i="27"/>
  <c r="N70" i="27"/>
  <c r="M70" i="27"/>
  <c r="L70" i="27"/>
  <c r="K70" i="27"/>
  <c r="J70" i="27"/>
  <c r="F70" i="27"/>
  <c r="T102" i="27" s="1"/>
  <c r="CL69" i="27"/>
  <c r="CK69" i="27"/>
  <c r="CJ69" i="27"/>
  <c r="CI69" i="27"/>
  <c r="CH69" i="27"/>
  <c r="CE69" i="27"/>
  <c r="CD69" i="27"/>
  <c r="CC69" i="27"/>
  <c r="CB69" i="27"/>
  <c r="CA69" i="27"/>
  <c r="BZ69" i="27"/>
  <c r="BY69" i="27"/>
  <c r="BX69" i="27"/>
  <c r="BV69" i="27"/>
  <c r="BU69" i="27"/>
  <c r="BT69" i="27"/>
  <c r="BS69" i="27"/>
  <c r="BR69" i="27"/>
  <c r="BQ69" i="27"/>
  <c r="BP69" i="27"/>
  <c r="BO69" i="27"/>
  <c r="BN69" i="27"/>
  <c r="AH69" i="27"/>
  <c r="AG69" i="27"/>
  <c r="AF69" i="27"/>
  <c r="AE69" i="27"/>
  <c r="AD69" i="27"/>
  <c r="AC69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P69" i="27"/>
  <c r="O69" i="27"/>
  <c r="N69" i="27"/>
  <c r="M69" i="27"/>
  <c r="K69" i="27"/>
  <c r="F69" i="27"/>
  <c r="AE80" i="27" s="1"/>
  <c r="CL68" i="27"/>
  <c r="CK68" i="27"/>
  <c r="CJ68" i="27"/>
  <c r="CI68" i="27"/>
  <c r="CH68" i="27"/>
  <c r="CG68" i="27"/>
  <c r="CF68" i="27"/>
  <c r="CE68" i="27"/>
  <c r="CD68" i="27"/>
  <c r="CC68" i="27"/>
  <c r="CB68" i="27"/>
  <c r="CA68" i="27"/>
  <c r="BZ68" i="27"/>
  <c r="BY68" i="27"/>
  <c r="BX68" i="27"/>
  <c r="BW68" i="27"/>
  <c r="BT68" i="27"/>
  <c r="BS68" i="27"/>
  <c r="BR68" i="27"/>
  <c r="BQ68" i="27"/>
  <c r="BP68" i="27"/>
  <c r="BO68" i="27"/>
  <c r="BN68" i="27"/>
  <c r="AH68" i="27"/>
  <c r="AG68" i="27"/>
  <c r="AF68" i="27"/>
  <c r="AE68" i="27"/>
  <c r="AD68" i="27"/>
  <c r="AC68" i="27"/>
  <c r="AB68" i="27"/>
  <c r="AA68" i="27"/>
  <c r="Z68" i="27"/>
  <c r="Y68" i="27"/>
  <c r="X68" i="27"/>
  <c r="W68" i="27"/>
  <c r="V68" i="27"/>
  <c r="U68" i="27"/>
  <c r="T68" i="27"/>
  <c r="S68" i="27"/>
  <c r="R68" i="27"/>
  <c r="Q68" i="27"/>
  <c r="P68" i="27"/>
  <c r="O68" i="27"/>
  <c r="K68" i="27"/>
  <c r="F68" i="27"/>
  <c r="CL67" i="27"/>
  <c r="CK67" i="27"/>
  <c r="CI67" i="27"/>
  <c r="CH67" i="27"/>
  <c r="CG67" i="27"/>
  <c r="CF67" i="27"/>
  <c r="CE67" i="27"/>
  <c r="CD67" i="27"/>
  <c r="CC67" i="27"/>
  <c r="CB67" i="27"/>
  <c r="CA67" i="27"/>
  <c r="BX67" i="27"/>
  <c r="BW67" i="27"/>
  <c r="BV67" i="27"/>
  <c r="BT67" i="27"/>
  <c r="BS67" i="27"/>
  <c r="BR67" i="27"/>
  <c r="BQ67" i="27"/>
  <c r="BN67" i="27"/>
  <c r="AH67" i="27"/>
  <c r="AG67" i="27"/>
  <c r="AF67" i="27"/>
  <c r="AE67" i="27"/>
  <c r="AD67" i="27"/>
  <c r="AC67" i="27"/>
  <c r="AB67" i="27"/>
  <c r="AA67" i="27"/>
  <c r="Z67" i="27"/>
  <c r="Y67" i="27"/>
  <c r="X67" i="27"/>
  <c r="W67" i="27"/>
  <c r="V67" i="27"/>
  <c r="U67" i="27"/>
  <c r="T67" i="27"/>
  <c r="S67" i="27"/>
  <c r="R67" i="27"/>
  <c r="Q67" i="27"/>
  <c r="P67" i="27"/>
  <c r="O67" i="27"/>
  <c r="M67" i="27"/>
  <c r="F67" i="27"/>
  <c r="CL66" i="27"/>
  <c r="CK66" i="27"/>
  <c r="CJ66" i="27"/>
  <c r="CI66" i="27"/>
  <c r="CH66" i="27"/>
  <c r="CG66" i="27"/>
  <c r="CF66" i="27"/>
  <c r="CE66" i="27"/>
  <c r="CC66" i="27"/>
  <c r="CB66" i="27"/>
  <c r="CA66" i="27"/>
  <c r="BZ66" i="27"/>
  <c r="BY66" i="27"/>
  <c r="BX66" i="27"/>
  <c r="BW66" i="27"/>
  <c r="BV66" i="27"/>
  <c r="BU66" i="27"/>
  <c r="BS66" i="27"/>
  <c r="BR66" i="27"/>
  <c r="BQ66" i="27"/>
  <c r="BP66" i="27"/>
  <c r="BO66" i="27"/>
  <c r="BN66" i="27"/>
  <c r="AH66" i="27"/>
  <c r="AG66" i="27"/>
  <c r="AF66" i="27"/>
  <c r="AE66" i="27"/>
  <c r="AD66" i="27"/>
  <c r="AC66" i="27"/>
  <c r="AA66" i="27"/>
  <c r="Z66" i="27"/>
  <c r="Y66" i="27"/>
  <c r="X66" i="27"/>
  <c r="W66" i="27"/>
  <c r="V66" i="27"/>
  <c r="U66" i="27"/>
  <c r="T66" i="27"/>
  <c r="S66" i="27"/>
  <c r="R66" i="27"/>
  <c r="Q66" i="27"/>
  <c r="P66" i="27"/>
  <c r="O66" i="27"/>
  <c r="N66" i="27"/>
  <c r="J66" i="27"/>
  <c r="F66" i="27"/>
  <c r="CL65" i="27"/>
  <c r="CK65" i="27"/>
  <c r="CJ65" i="27"/>
  <c r="CI65" i="27"/>
  <c r="CG65" i="27"/>
  <c r="CF65" i="27"/>
  <c r="CE65" i="27"/>
  <c r="CD65" i="27"/>
  <c r="CB65" i="27"/>
  <c r="CA65" i="27"/>
  <c r="BZ65" i="27"/>
  <c r="BY65" i="27"/>
  <c r="BX65" i="27"/>
  <c r="BW65" i="27"/>
  <c r="BV65" i="27"/>
  <c r="BU65" i="27"/>
  <c r="BT65" i="27"/>
  <c r="BR65" i="27"/>
  <c r="BQ65" i="27"/>
  <c r="BP65" i="27"/>
  <c r="BO65" i="27"/>
  <c r="AH65" i="27"/>
  <c r="AG65" i="27"/>
  <c r="AF65" i="27"/>
  <c r="AE65" i="27"/>
  <c r="AD65" i="27"/>
  <c r="AC65" i="27"/>
  <c r="AB65" i="27"/>
  <c r="AA65" i="27"/>
  <c r="Z65" i="27"/>
  <c r="Y65" i="27"/>
  <c r="X65" i="27"/>
  <c r="W65" i="27"/>
  <c r="V65" i="27"/>
  <c r="U65" i="27"/>
  <c r="T65" i="27"/>
  <c r="S65" i="27"/>
  <c r="R65" i="27"/>
  <c r="Q65" i="27"/>
  <c r="P65" i="27"/>
  <c r="O65" i="27"/>
  <c r="M65" i="27"/>
  <c r="L65" i="27"/>
  <c r="K65" i="27"/>
  <c r="F65" i="27"/>
  <c r="BQ138" i="27" s="1"/>
  <c r="F64" i="27"/>
  <c r="F63" i="27"/>
  <c r="F62" i="27"/>
  <c r="O114" i="27" s="1"/>
  <c r="F61" i="27"/>
  <c r="Z179" i="27" s="1"/>
  <c r="F60" i="27"/>
  <c r="P138" i="27" s="1"/>
  <c r="F59" i="27"/>
  <c r="V167" i="27" s="1"/>
  <c r="CL58" i="27"/>
  <c r="CK58" i="27"/>
  <c r="CJ58" i="27"/>
  <c r="CI58" i="27"/>
  <c r="CH58" i="27"/>
  <c r="CG58" i="27"/>
  <c r="CE58" i="27"/>
  <c r="CD58" i="27"/>
  <c r="CC58" i="27"/>
  <c r="CB58" i="27"/>
  <c r="BZ58" i="27"/>
  <c r="BY58" i="27"/>
  <c r="BX58" i="27"/>
  <c r="BW58" i="27"/>
  <c r="BV58" i="27"/>
  <c r="BU58" i="27"/>
  <c r="BT58" i="27"/>
  <c r="BS58" i="27"/>
  <c r="BR58" i="27"/>
  <c r="BP58" i="27"/>
  <c r="BO58" i="27"/>
  <c r="BN58" i="27"/>
  <c r="AH58" i="27"/>
  <c r="AG58" i="27"/>
  <c r="AF58" i="27"/>
  <c r="AE58" i="27"/>
  <c r="AD58" i="27"/>
  <c r="AC58" i="27"/>
  <c r="Y58" i="27"/>
  <c r="X58" i="27"/>
  <c r="V58" i="27"/>
  <c r="U58" i="27"/>
  <c r="T58" i="27"/>
  <c r="S58" i="27"/>
  <c r="R58" i="27"/>
  <c r="Q58" i="27"/>
  <c r="P58" i="27"/>
  <c r="O58" i="27"/>
  <c r="N58" i="27"/>
  <c r="M58" i="27"/>
  <c r="L58" i="27"/>
  <c r="K58" i="27"/>
  <c r="J58" i="27"/>
  <c r="F58" i="27"/>
  <c r="CL57" i="27"/>
  <c r="CK57" i="27"/>
  <c r="CJ57" i="27"/>
  <c r="CI57" i="27"/>
  <c r="CH57" i="27"/>
  <c r="CG57" i="27"/>
  <c r="CF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O57" i="27"/>
  <c r="BN57" i="27"/>
  <c r="AH57" i="27"/>
  <c r="AG57" i="27"/>
  <c r="AF57" i="27"/>
  <c r="AE57" i="27"/>
  <c r="AD57" i="27"/>
  <c r="AC57" i="27"/>
  <c r="AA57" i="27"/>
  <c r="Z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F57" i="27"/>
  <c r="M3" i="27" s="1"/>
  <c r="CL56" i="27"/>
  <c r="CK56" i="27"/>
  <c r="CJ56" i="27"/>
  <c r="CI56" i="27"/>
  <c r="CG56" i="27"/>
  <c r="CF56" i="27"/>
  <c r="CE56" i="27"/>
  <c r="CC56" i="27"/>
  <c r="CB56" i="27"/>
  <c r="CA56" i="27"/>
  <c r="BZ56" i="27"/>
  <c r="BX56" i="27"/>
  <c r="BW56" i="27"/>
  <c r="BV56" i="27"/>
  <c r="BU56" i="27"/>
  <c r="BT56" i="27"/>
  <c r="BS56" i="27"/>
  <c r="BR56" i="27"/>
  <c r="BQ56" i="27"/>
  <c r="BP56" i="27"/>
  <c r="BO56" i="27"/>
  <c r="BN56" i="27"/>
  <c r="AH56" i="27"/>
  <c r="AG56" i="27"/>
  <c r="AF56" i="27"/>
  <c r="AE56" i="27"/>
  <c r="AD56" i="27"/>
  <c r="AA56" i="27"/>
  <c r="Z56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F56" i="27"/>
  <c r="AA197" i="27" s="1"/>
  <c r="CK55" i="27"/>
  <c r="CJ55" i="27"/>
  <c r="CI55" i="27"/>
  <c r="CG55" i="27"/>
  <c r="CF55" i="27"/>
  <c r="CE55" i="27"/>
  <c r="CD55" i="27"/>
  <c r="CB55" i="27"/>
  <c r="CA55" i="27"/>
  <c r="BZ55" i="27"/>
  <c r="BY55" i="27"/>
  <c r="BX55" i="27"/>
  <c r="BV55" i="27"/>
  <c r="BU55" i="27"/>
  <c r="BT55" i="27"/>
  <c r="BR55" i="27"/>
  <c r="BQ55" i="27"/>
  <c r="BP55" i="27"/>
  <c r="BO55" i="27"/>
  <c r="AH55" i="27"/>
  <c r="AG55" i="27"/>
  <c r="AF55" i="27"/>
  <c r="AE55" i="27"/>
  <c r="AD55" i="27"/>
  <c r="AB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F55" i="27"/>
  <c r="CL54" i="27"/>
  <c r="CJ54" i="27"/>
  <c r="CI54" i="27"/>
  <c r="CH54" i="27"/>
  <c r="CG54" i="27"/>
  <c r="CF54" i="27"/>
  <c r="CE54" i="27"/>
  <c r="CD54" i="27"/>
  <c r="CC54" i="27"/>
  <c r="CB54" i="27"/>
  <c r="CA54" i="27"/>
  <c r="BZ54" i="27"/>
  <c r="BY54" i="27"/>
  <c r="BX54" i="27"/>
  <c r="BW54" i="27"/>
  <c r="BV54" i="27"/>
  <c r="BU54" i="27"/>
  <c r="BT54" i="27"/>
  <c r="BS54" i="27"/>
  <c r="BQ54" i="27"/>
  <c r="BP54" i="27"/>
  <c r="BO54" i="27"/>
  <c r="BN54" i="27"/>
  <c r="AH54" i="27"/>
  <c r="AG54" i="27"/>
  <c r="AF54" i="27"/>
  <c r="AE54" i="27"/>
  <c r="AD54" i="27"/>
  <c r="AC54" i="27"/>
  <c r="AB54" i="27"/>
  <c r="AA54" i="27"/>
  <c r="Z54" i="27"/>
  <c r="Y54" i="27"/>
  <c r="X54" i="27"/>
  <c r="W54" i="27"/>
  <c r="V54" i="27"/>
  <c r="U54" i="27"/>
  <c r="T54" i="27"/>
  <c r="S54" i="27"/>
  <c r="R54" i="27"/>
  <c r="Q54" i="27"/>
  <c r="P54" i="27"/>
  <c r="O54" i="27"/>
  <c r="N54" i="27"/>
  <c r="M54" i="27"/>
  <c r="L54" i="27"/>
  <c r="K54" i="27"/>
  <c r="J54" i="27"/>
  <c r="AJ54" i="27" s="1"/>
  <c r="F54" i="27"/>
  <c r="CI25" i="27" s="1"/>
  <c r="CL53" i="27"/>
  <c r="CK53" i="27"/>
  <c r="CJ53" i="27"/>
  <c r="CI53" i="27"/>
  <c r="CH53" i="27"/>
  <c r="CG53" i="27"/>
  <c r="CF53" i="27"/>
  <c r="CE53" i="27"/>
  <c r="CD53" i="27"/>
  <c r="CC53" i="27"/>
  <c r="CB53" i="27"/>
  <c r="CA53" i="27"/>
  <c r="BZ53" i="27"/>
  <c r="BY53" i="27"/>
  <c r="BX53" i="27"/>
  <c r="BW53" i="27"/>
  <c r="BV53" i="27"/>
  <c r="BT53" i="27"/>
  <c r="BS53" i="27"/>
  <c r="BR53" i="27"/>
  <c r="BQ53" i="27"/>
  <c r="BP53" i="27"/>
  <c r="BO53" i="27"/>
  <c r="BN53" i="27"/>
  <c r="AH53" i="27"/>
  <c r="AG53" i="27"/>
  <c r="AF53" i="27"/>
  <c r="AE53" i="27"/>
  <c r="AD53" i="27"/>
  <c r="AC53" i="27"/>
  <c r="AB53" i="27"/>
  <c r="AA53" i="27"/>
  <c r="Z53" i="27"/>
  <c r="Y53" i="27"/>
  <c r="X53" i="27"/>
  <c r="W53" i="27"/>
  <c r="V53" i="27"/>
  <c r="U53" i="27"/>
  <c r="T53" i="27"/>
  <c r="S53" i="27"/>
  <c r="Q53" i="27"/>
  <c r="P53" i="27"/>
  <c r="O53" i="27"/>
  <c r="N53" i="27"/>
  <c r="M53" i="27"/>
  <c r="L53" i="27"/>
  <c r="K53" i="27"/>
  <c r="J53" i="27"/>
  <c r="F53" i="27"/>
  <c r="CL52" i="27"/>
  <c r="CK52" i="27"/>
  <c r="CJ52" i="27"/>
  <c r="CH52" i="27"/>
  <c r="CG52" i="27"/>
  <c r="CF52" i="27"/>
  <c r="CE52" i="27"/>
  <c r="CD52" i="27"/>
  <c r="CC52" i="27"/>
  <c r="CB52" i="27"/>
  <c r="CA52" i="27"/>
  <c r="BZ52" i="27"/>
  <c r="BX52" i="27"/>
  <c r="BW52" i="27"/>
  <c r="BV52" i="27"/>
  <c r="BU52" i="27"/>
  <c r="BT52" i="27"/>
  <c r="BS52" i="27"/>
  <c r="BR52" i="27"/>
  <c r="BQ52" i="27"/>
  <c r="BP52" i="27"/>
  <c r="BO52" i="27"/>
  <c r="BN52" i="27"/>
  <c r="AH52" i="27"/>
  <c r="AG52" i="27"/>
  <c r="AF52" i="27"/>
  <c r="AE52" i="27"/>
  <c r="AD52" i="27"/>
  <c r="AC52" i="27"/>
  <c r="AB52" i="27"/>
  <c r="AA52" i="27"/>
  <c r="Z52" i="27"/>
  <c r="Y52" i="27"/>
  <c r="X52" i="27"/>
  <c r="W52" i="27"/>
  <c r="V52" i="27"/>
  <c r="U52" i="27"/>
  <c r="T52" i="27"/>
  <c r="S52" i="27"/>
  <c r="Q52" i="27"/>
  <c r="N52" i="27"/>
  <c r="M52" i="27"/>
  <c r="L52" i="27"/>
  <c r="K52" i="27"/>
  <c r="J52" i="27"/>
  <c r="F52" i="27"/>
  <c r="CL51" i="27"/>
  <c r="CK51" i="27"/>
  <c r="CJ51" i="27"/>
  <c r="CI51" i="27"/>
  <c r="CH51" i="27"/>
  <c r="CG51" i="27"/>
  <c r="CF51" i="27"/>
  <c r="CE51" i="27"/>
  <c r="CD51" i="27"/>
  <c r="CB51" i="27"/>
  <c r="CA51" i="27"/>
  <c r="BZ51" i="27"/>
  <c r="BY51" i="27"/>
  <c r="BW51" i="27"/>
  <c r="BV51" i="27"/>
  <c r="BU51" i="27"/>
  <c r="BT51" i="27"/>
  <c r="BS51" i="27"/>
  <c r="BR51" i="27"/>
  <c r="BQ51" i="27"/>
  <c r="BP51" i="27"/>
  <c r="BO51" i="27"/>
  <c r="AH51" i="27"/>
  <c r="AG51" i="27"/>
  <c r="AF51" i="27"/>
  <c r="AE51" i="27"/>
  <c r="AD51" i="27"/>
  <c r="AC51" i="27"/>
  <c r="AB51" i="27"/>
  <c r="AA51" i="27"/>
  <c r="Z51" i="27"/>
  <c r="Y51" i="27"/>
  <c r="X51" i="27"/>
  <c r="W51" i="27"/>
  <c r="V51" i="27"/>
  <c r="U51" i="27"/>
  <c r="T51" i="27"/>
  <c r="R51" i="27"/>
  <c r="Q51" i="27"/>
  <c r="P51" i="27"/>
  <c r="O51" i="27"/>
  <c r="N51" i="27"/>
  <c r="L51" i="27"/>
  <c r="K51" i="27"/>
  <c r="J51" i="27"/>
  <c r="F51" i="27"/>
  <c r="CL50" i="27"/>
  <c r="CK50" i="27"/>
  <c r="CJ50" i="27"/>
  <c r="CI50" i="27"/>
  <c r="CH50" i="27"/>
  <c r="CG50" i="27"/>
  <c r="CF50" i="27"/>
  <c r="CE50" i="27"/>
  <c r="CD50" i="27"/>
  <c r="CC50" i="27"/>
  <c r="CB50" i="27"/>
  <c r="CA50" i="27"/>
  <c r="BZ50" i="27"/>
  <c r="BY50" i="27"/>
  <c r="BX50" i="27"/>
  <c r="BW50" i="27"/>
  <c r="BV50" i="27"/>
  <c r="BU50" i="27"/>
  <c r="BT50" i="27"/>
  <c r="BS50" i="27"/>
  <c r="BQ50" i="27"/>
  <c r="BP50" i="27"/>
  <c r="BO50" i="27"/>
  <c r="BN50" i="27"/>
  <c r="AH50" i="27"/>
  <c r="AG50" i="27"/>
  <c r="AF50" i="27"/>
  <c r="AE50" i="27"/>
  <c r="AD50" i="27"/>
  <c r="AC50" i="27"/>
  <c r="AB50" i="27"/>
  <c r="AA50" i="27"/>
  <c r="Z50" i="27"/>
  <c r="Y50" i="27"/>
  <c r="X50" i="27"/>
  <c r="W50" i="27"/>
  <c r="V50" i="27"/>
  <c r="U50" i="27"/>
  <c r="T50" i="27"/>
  <c r="S50" i="27"/>
  <c r="Q50" i="27"/>
  <c r="P50" i="27"/>
  <c r="N50" i="27"/>
  <c r="M50" i="27"/>
  <c r="L50" i="27"/>
  <c r="J50" i="27"/>
  <c r="F50" i="27"/>
  <c r="AG18" i="27" s="1"/>
  <c r="CL49" i="27"/>
  <c r="CK49" i="27"/>
  <c r="CJ49" i="27"/>
  <c r="CI49" i="27"/>
  <c r="CH49" i="27"/>
  <c r="CG49" i="27"/>
  <c r="CE49" i="27"/>
  <c r="CD49" i="27"/>
  <c r="CC49" i="27"/>
  <c r="CB49" i="27"/>
  <c r="CA49" i="27"/>
  <c r="BZ49" i="27"/>
  <c r="BY49" i="27"/>
  <c r="BX49" i="27"/>
  <c r="BW49" i="27"/>
  <c r="BV49" i="27"/>
  <c r="BU49" i="27"/>
  <c r="BT49" i="27"/>
  <c r="BS49" i="27"/>
  <c r="BR49" i="27"/>
  <c r="BQ49" i="27"/>
  <c r="BP49" i="27"/>
  <c r="BO49" i="27"/>
  <c r="BN49" i="27"/>
  <c r="AH49" i="27"/>
  <c r="AG49" i="27"/>
  <c r="AF49" i="27"/>
  <c r="AE49" i="27"/>
  <c r="AD49" i="27"/>
  <c r="AC49" i="27"/>
  <c r="AB49" i="27"/>
  <c r="AA49" i="27"/>
  <c r="Z49" i="27"/>
  <c r="Y49" i="27"/>
  <c r="X49" i="27"/>
  <c r="W49" i="27"/>
  <c r="V49" i="27"/>
  <c r="U49" i="27"/>
  <c r="T49" i="27"/>
  <c r="R49" i="27"/>
  <c r="P49" i="27"/>
  <c r="N49" i="27"/>
  <c r="M49" i="27"/>
  <c r="L49" i="27"/>
  <c r="K49" i="27"/>
  <c r="J49" i="27"/>
  <c r="F49" i="27"/>
  <c r="CL48" i="27"/>
  <c r="CK48" i="27"/>
  <c r="CJ48" i="27"/>
  <c r="CI48" i="27"/>
  <c r="CH48" i="27"/>
  <c r="CG48" i="27"/>
  <c r="CF48" i="27"/>
  <c r="CE48" i="27"/>
  <c r="CD48" i="27"/>
  <c r="CC48" i="27"/>
  <c r="CB48" i="27"/>
  <c r="CA48" i="27"/>
  <c r="BZ48" i="27"/>
  <c r="BX48" i="27"/>
  <c r="BW48" i="27"/>
  <c r="BV48" i="27"/>
  <c r="BU48" i="27"/>
  <c r="BT48" i="27"/>
  <c r="BR48" i="27"/>
  <c r="BQ48" i="27"/>
  <c r="BP48" i="27"/>
  <c r="BN48" i="27"/>
  <c r="AH48" i="27"/>
  <c r="AF48" i="27"/>
  <c r="AE48" i="27"/>
  <c r="AD48" i="27"/>
  <c r="AC48" i="27"/>
  <c r="AA48" i="27"/>
  <c r="Y48" i="27"/>
  <c r="X48" i="27"/>
  <c r="W48" i="27"/>
  <c r="V48" i="27"/>
  <c r="U48" i="27"/>
  <c r="T48" i="27"/>
  <c r="S48" i="27"/>
  <c r="R48" i="27"/>
  <c r="Q48" i="27"/>
  <c r="P48" i="27"/>
  <c r="O48" i="27"/>
  <c r="N48" i="27"/>
  <c r="M48" i="27"/>
  <c r="L48" i="27"/>
  <c r="K48" i="27"/>
  <c r="J48" i="27"/>
  <c r="F48" i="27"/>
  <c r="CL47" i="27"/>
  <c r="CK47" i="27"/>
  <c r="CJ47" i="27"/>
  <c r="CI47" i="27"/>
  <c r="CG47" i="27"/>
  <c r="CF47" i="27"/>
  <c r="CE47" i="27"/>
  <c r="CD47" i="27"/>
  <c r="CC47" i="27"/>
  <c r="CB47" i="27"/>
  <c r="CA47" i="27"/>
  <c r="BZ47" i="27"/>
  <c r="BY47" i="27"/>
  <c r="BW47" i="27"/>
  <c r="BV47" i="27"/>
  <c r="BU47" i="27"/>
  <c r="BT47" i="27"/>
  <c r="BS47" i="27"/>
  <c r="BR47" i="27"/>
  <c r="BQ47" i="27"/>
  <c r="BP47" i="27"/>
  <c r="BO47" i="27"/>
  <c r="BN47" i="27"/>
  <c r="AH47" i="27"/>
  <c r="AG47" i="27"/>
  <c r="AF47" i="27"/>
  <c r="AC47" i="27"/>
  <c r="AB47" i="27"/>
  <c r="AA47" i="27"/>
  <c r="Z47" i="27"/>
  <c r="X47" i="27"/>
  <c r="W47" i="27"/>
  <c r="V47" i="27"/>
  <c r="U47" i="27"/>
  <c r="T47" i="27"/>
  <c r="S47" i="27"/>
  <c r="R47" i="27"/>
  <c r="Q47" i="27"/>
  <c r="P47" i="27"/>
  <c r="O47" i="27"/>
  <c r="N47" i="27"/>
  <c r="M47" i="27"/>
  <c r="L47" i="27"/>
  <c r="K47" i="27"/>
  <c r="J47" i="27"/>
  <c r="F47" i="27"/>
  <c r="CG143" i="27" s="1"/>
  <c r="CL46" i="27"/>
  <c r="CK46" i="27"/>
  <c r="CJ46" i="27"/>
  <c r="CI46" i="27"/>
  <c r="CH46" i="27"/>
  <c r="CG46" i="27"/>
  <c r="CF46" i="27"/>
  <c r="CE46" i="27"/>
  <c r="CD46" i="27"/>
  <c r="CC46" i="27"/>
  <c r="CB46" i="27"/>
  <c r="CA46" i="27"/>
  <c r="BZ46" i="27"/>
  <c r="BY46" i="27"/>
  <c r="BX46" i="27"/>
  <c r="BV46" i="27"/>
  <c r="BU46" i="27"/>
  <c r="BT46" i="27"/>
  <c r="BS46" i="27"/>
  <c r="BR46" i="27"/>
  <c r="BQ46" i="27"/>
  <c r="BP46" i="27"/>
  <c r="BO46" i="27"/>
  <c r="BN46" i="27"/>
  <c r="AG46" i="27"/>
  <c r="AD46" i="27"/>
  <c r="AC46" i="27"/>
  <c r="AB46" i="27"/>
  <c r="AA46" i="27"/>
  <c r="Z46" i="27"/>
  <c r="Y46" i="27"/>
  <c r="X46" i="27"/>
  <c r="W46" i="27"/>
  <c r="V46" i="27"/>
  <c r="U46" i="27"/>
  <c r="T46" i="27"/>
  <c r="S46" i="27"/>
  <c r="R46" i="27"/>
  <c r="Q46" i="27"/>
  <c r="P46" i="27"/>
  <c r="O46" i="27"/>
  <c r="N46" i="27"/>
  <c r="M46" i="27"/>
  <c r="L46" i="27"/>
  <c r="K46" i="27"/>
  <c r="J46" i="27"/>
  <c r="F46" i="27"/>
  <c r="CL45" i="27"/>
  <c r="CK45" i="27"/>
  <c r="CJ45" i="27"/>
  <c r="CI45" i="27"/>
  <c r="CH45" i="27"/>
  <c r="CG45" i="27"/>
  <c r="CF45" i="27"/>
  <c r="CE45" i="27"/>
  <c r="CD45" i="27"/>
  <c r="CC45" i="27"/>
  <c r="CB45" i="27"/>
  <c r="CA45" i="27"/>
  <c r="BZ45" i="27"/>
  <c r="BY45" i="27"/>
  <c r="BX45" i="27"/>
  <c r="BW45" i="27"/>
  <c r="BV45" i="27"/>
  <c r="BU45" i="27"/>
  <c r="BT45" i="27"/>
  <c r="BS45" i="27"/>
  <c r="BR45" i="27"/>
  <c r="BQ45" i="27"/>
  <c r="BP45" i="27"/>
  <c r="BO45" i="27"/>
  <c r="BN45" i="27"/>
  <c r="AH45" i="27"/>
  <c r="AG45" i="27"/>
  <c r="AF45" i="27"/>
  <c r="AD45" i="27"/>
  <c r="AC45" i="27"/>
  <c r="AB45" i="27"/>
  <c r="AA45" i="27"/>
  <c r="Z45" i="27"/>
  <c r="Y45" i="27"/>
  <c r="X45" i="27"/>
  <c r="W45" i="27"/>
  <c r="V45" i="27"/>
  <c r="U45" i="27"/>
  <c r="T45" i="27"/>
  <c r="S45" i="27"/>
  <c r="R45" i="27"/>
  <c r="Q45" i="27"/>
  <c r="P45" i="27"/>
  <c r="O45" i="27"/>
  <c r="N45" i="27"/>
  <c r="M45" i="27"/>
  <c r="L45" i="27"/>
  <c r="K45" i="27"/>
  <c r="J45" i="27"/>
  <c r="F45" i="27"/>
  <c r="N5" i="27" s="1"/>
  <c r="CL44" i="27"/>
  <c r="CK44" i="27"/>
  <c r="CJ44" i="27"/>
  <c r="CI44" i="27"/>
  <c r="CH44" i="27"/>
  <c r="CG44" i="27"/>
  <c r="CF44" i="27"/>
  <c r="CD44" i="27"/>
  <c r="CC44" i="27"/>
  <c r="CB44" i="27"/>
  <c r="CA44" i="27"/>
  <c r="BY44" i="27"/>
  <c r="BX44" i="27"/>
  <c r="BW44" i="27"/>
  <c r="BV44" i="27"/>
  <c r="BU44" i="27"/>
  <c r="BT44" i="27"/>
  <c r="BS44" i="27"/>
  <c r="BR44" i="27"/>
  <c r="BQ44" i="27"/>
  <c r="BO44" i="27"/>
  <c r="BN44" i="27"/>
  <c r="AH44" i="27"/>
  <c r="AF44" i="27"/>
  <c r="AE44" i="27"/>
  <c r="AC44" i="27"/>
  <c r="AB44" i="27"/>
  <c r="AA44" i="27"/>
  <c r="Z44" i="27"/>
  <c r="Y44" i="27"/>
  <c r="X44" i="27"/>
  <c r="W44" i="27"/>
  <c r="V44" i="27"/>
  <c r="U44" i="27"/>
  <c r="T44" i="27"/>
  <c r="S44" i="27"/>
  <c r="R44" i="27"/>
  <c r="Q44" i="27"/>
  <c r="P44" i="27"/>
  <c r="O44" i="27"/>
  <c r="N44" i="27"/>
  <c r="M44" i="27"/>
  <c r="L44" i="27"/>
  <c r="K44" i="27"/>
  <c r="J44" i="27"/>
  <c r="F44" i="27"/>
  <c r="CA19" i="27" s="1"/>
  <c r="CL43" i="27"/>
  <c r="CK43" i="27"/>
  <c r="CJ43" i="27"/>
  <c r="CI43" i="27"/>
  <c r="CH43" i="27"/>
  <c r="CG43" i="27"/>
  <c r="CF43" i="27"/>
  <c r="CE43" i="27"/>
  <c r="CD43" i="27"/>
  <c r="CB43" i="27"/>
  <c r="CA43" i="27"/>
  <c r="BZ43" i="27"/>
  <c r="BY43" i="27"/>
  <c r="BX43" i="27"/>
  <c r="BW43" i="27"/>
  <c r="BV43" i="27"/>
  <c r="BU43" i="27"/>
  <c r="BT43" i="27"/>
  <c r="BS43" i="27"/>
  <c r="BR43" i="27"/>
  <c r="BQ43" i="27"/>
  <c r="BP43" i="27"/>
  <c r="BO43" i="27"/>
  <c r="AH43" i="27"/>
  <c r="AG43" i="27"/>
  <c r="AF43" i="27"/>
  <c r="AE43" i="27"/>
  <c r="AD43" i="27"/>
  <c r="AC43" i="27"/>
  <c r="AB43" i="27"/>
  <c r="AA43" i="27"/>
  <c r="Z43" i="27"/>
  <c r="Y43" i="27"/>
  <c r="X43" i="27"/>
  <c r="V43" i="27"/>
  <c r="U43" i="27"/>
  <c r="T43" i="27"/>
  <c r="S43" i="27"/>
  <c r="R43" i="27"/>
  <c r="Q43" i="27"/>
  <c r="P43" i="27"/>
  <c r="O43" i="27"/>
  <c r="N43" i="27"/>
  <c r="M43" i="27"/>
  <c r="L43" i="27"/>
  <c r="K43" i="27"/>
  <c r="J43" i="27"/>
  <c r="F43" i="27"/>
  <c r="CL42" i="27"/>
  <c r="CK42" i="27"/>
  <c r="CJ42" i="27"/>
  <c r="CI42" i="27"/>
  <c r="CH42" i="27"/>
  <c r="CF42" i="27"/>
  <c r="CE42" i="27"/>
  <c r="CD42" i="27"/>
  <c r="CC42" i="27"/>
  <c r="BZ42" i="27"/>
  <c r="BY42" i="27"/>
  <c r="BX42" i="27"/>
  <c r="BW42" i="27"/>
  <c r="BV42" i="27"/>
  <c r="BU42" i="27"/>
  <c r="BT42" i="27"/>
  <c r="BS42" i="27"/>
  <c r="BR42" i="27"/>
  <c r="BQ42" i="27"/>
  <c r="BP42" i="27"/>
  <c r="BO42" i="27"/>
  <c r="BN42" i="27"/>
  <c r="AH42" i="27"/>
  <c r="AG42" i="27"/>
  <c r="AF42" i="27"/>
  <c r="AE42" i="27"/>
  <c r="AD42" i="27"/>
  <c r="AC42" i="27"/>
  <c r="AB42" i="27"/>
  <c r="AA42" i="27"/>
  <c r="Z42" i="27"/>
  <c r="Y42" i="27"/>
  <c r="X42" i="27"/>
  <c r="W42" i="27"/>
  <c r="V42" i="27"/>
  <c r="U42" i="27"/>
  <c r="T42" i="27"/>
  <c r="S42" i="27"/>
  <c r="R42" i="27"/>
  <c r="Q42" i="27"/>
  <c r="P42" i="27"/>
  <c r="O42" i="27"/>
  <c r="N42" i="27"/>
  <c r="M42" i="27"/>
  <c r="L42" i="27"/>
  <c r="K42" i="27"/>
  <c r="J42" i="27"/>
  <c r="F42" i="27"/>
  <c r="BY52" i="27" s="1"/>
  <c r="CL41" i="27"/>
  <c r="CJ41" i="27"/>
  <c r="CI41" i="27"/>
  <c r="CH41" i="27"/>
  <c r="CG41" i="27"/>
  <c r="CF41" i="27"/>
  <c r="CE41" i="27"/>
  <c r="CD41" i="27"/>
  <c r="CC41" i="27"/>
  <c r="CB41" i="27"/>
  <c r="CA41" i="27"/>
  <c r="BZ41" i="27"/>
  <c r="BY41" i="27"/>
  <c r="BX41" i="27"/>
  <c r="BW41" i="27"/>
  <c r="BV41" i="27"/>
  <c r="BU41" i="27"/>
  <c r="BT41" i="27"/>
  <c r="BS41" i="27"/>
  <c r="BR41" i="27"/>
  <c r="BQ41" i="27"/>
  <c r="BP41" i="27"/>
  <c r="BO41" i="27"/>
  <c r="BN41" i="27"/>
  <c r="AH41" i="27"/>
  <c r="AG41" i="27"/>
  <c r="AF41" i="27"/>
  <c r="AE41" i="27"/>
  <c r="AD41" i="27"/>
  <c r="AC41" i="27"/>
  <c r="AB41" i="27"/>
  <c r="AA41" i="27"/>
  <c r="Z41" i="27"/>
  <c r="Y41" i="27"/>
  <c r="X41" i="27"/>
  <c r="W41" i="27"/>
  <c r="V41" i="27"/>
  <c r="U41" i="27"/>
  <c r="T41" i="27"/>
  <c r="R41" i="27"/>
  <c r="Q41" i="27"/>
  <c r="P41" i="27"/>
  <c r="O41" i="27"/>
  <c r="N41" i="27"/>
  <c r="M41" i="27"/>
  <c r="L41" i="27"/>
  <c r="K41" i="27"/>
  <c r="J41" i="27"/>
  <c r="F41" i="27"/>
  <c r="CL40" i="27"/>
  <c r="CK40" i="27"/>
  <c r="CJ40" i="27"/>
  <c r="CI40" i="27"/>
  <c r="CH40" i="27"/>
  <c r="CG40" i="27"/>
  <c r="CF40" i="27"/>
  <c r="CE40" i="27"/>
  <c r="CD40" i="27"/>
  <c r="CC40" i="27"/>
  <c r="CB40" i="27"/>
  <c r="CA40" i="27"/>
  <c r="BY40" i="27"/>
  <c r="BX40" i="27"/>
  <c r="BW40" i="27"/>
  <c r="BV40" i="27"/>
  <c r="BU40" i="27"/>
  <c r="BT40" i="27"/>
  <c r="BS40" i="27"/>
  <c r="BR40" i="27"/>
  <c r="BQ40" i="27"/>
  <c r="BP40" i="27"/>
  <c r="BO40" i="27"/>
  <c r="BN40" i="27"/>
  <c r="AH40" i="27"/>
  <c r="AG40" i="27"/>
  <c r="AF40" i="27"/>
  <c r="AE40" i="27"/>
  <c r="AD40" i="27"/>
  <c r="AC40" i="27"/>
  <c r="AB40" i="27"/>
  <c r="AA40" i="27"/>
  <c r="Z40" i="27"/>
  <c r="Y40" i="27"/>
  <c r="X40" i="27"/>
  <c r="W40" i="27"/>
  <c r="U40" i="27"/>
  <c r="T40" i="27"/>
  <c r="S40" i="27"/>
  <c r="R40" i="27"/>
  <c r="Q40" i="27"/>
  <c r="P40" i="27"/>
  <c r="O40" i="27"/>
  <c r="N40" i="27"/>
  <c r="M40" i="27"/>
  <c r="L40" i="27"/>
  <c r="K40" i="27"/>
  <c r="J40" i="27"/>
  <c r="F40" i="27"/>
  <c r="BQ89" i="27" s="1"/>
  <c r="CL39" i="27"/>
  <c r="CK39" i="27"/>
  <c r="CJ39" i="27"/>
  <c r="CI39" i="27"/>
  <c r="CH39" i="27"/>
  <c r="CG39" i="27"/>
  <c r="CF39" i="27"/>
  <c r="CE39" i="27"/>
  <c r="CD39" i="27"/>
  <c r="CC39" i="27"/>
  <c r="CB39" i="27"/>
  <c r="CA39" i="27"/>
  <c r="BZ39" i="27"/>
  <c r="BX39" i="27"/>
  <c r="BW39" i="27"/>
  <c r="BV39" i="27"/>
  <c r="BU39" i="27"/>
  <c r="BT39" i="27"/>
  <c r="BS39" i="27"/>
  <c r="BT59" i="27" s="1"/>
  <c r="BR39" i="27"/>
  <c r="BQ39" i="27"/>
  <c r="BP39" i="27"/>
  <c r="BO39" i="27"/>
  <c r="BN39" i="27"/>
  <c r="AH39" i="27"/>
  <c r="AG39" i="27"/>
  <c r="AF39" i="27"/>
  <c r="AE39" i="27"/>
  <c r="AD39" i="27"/>
  <c r="AC39" i="27"/>
  <c r="AB39" i="27"/>
  <c r="AA39" i="27"/>
  <c r="Z39" i="27"/>
  <c r="Y39" i="27"/>
  <c r="V39" i="27"/>
  <c r="P60" i="27" s="1"/>
  <c r="U39" i="27"/>
  <c r="T39" i="27"/>
  <c r="S39" i="27"/>
  <c r="R39" i="27"/>
  <c r="Q39" i="27"/>
  <c r="P39" i="27"/>
  <c r="N39" i="27"/>
  <c r="M39" i="27"/>
  <c r="L39" i="27"/>
  <c r="K39" i="27"/>
  <c r="J39" i="27"/>
  <c r="F39" i="27"/>
  <c r="CC96" i="27" s="1"/>
  <c r="CL38" i="27"/>
  <c r="CK38" i="27"/>
  <c r="CJ38" i="27"/>
  <c r="CI38" i="27"/>
  <c r="CH38" i="27"/>
  <c r="CE38" i="27"/>
  <c r="CD38" i="27"/>
  <c r="CC38" i="27"/>
  <c r="CB38" i="27"/>
  <c r="CA38" i="27"/>
  <c r="BZ38" i="27"/>
  <c r="BY38" i="27"/>
  <c r="BX38" i="27"/>
  <c r="BV38" i="27"/>
  <c r="BU38" i="27"/>
  <c r="BT38" i="27"/>
  <c r="BS38" i="27"/>
  <c r="BR38" i="27"/>
  <c r="BQ38" i="27"/>
  <c r="BP38" i="27"/>
  <c r="BO38" i="27"/>
  <c r="BN38" i="27"/>
  <c r="AH38" i="27"/>
  <c r="AG38" i="27"/>
  <c r="AF38" i="27"/>
  <c r="AE38" i="27"/>
  <c r="AD38" i="27"/>
  <c r="AC38" i="27"/>
  <c r="AB38" i="27"/>
  <c r="AA38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L38" i="27"/>
  <c r="K38" i="27"/>
  <c r="F38" i="27"/>
  <c r="AD47" i="27" s="1"/>
  <c r="CL37" i="27"/>
  <c r="CK37" i="27"/>
  <c r="CJ37" i="27"/>
  <c r="CJ60" i="27" s="1"/>
  <c r="CI37" i="27"/>
  <c r="CH37" i="27"/>
  <c r="CG37" i="27"/>
  <c r="CE37" i="27"/>
  <c r="CD37" i="27"/>
  <c r="CC37" i="27"/>
  <c r="CB37" i="27"/>
  <c r="CA37" i="27"/>
  <c r="BZ37" i="27"/>
  <c r="BY37" i="27"/>
  <c r="BX37" i="27"/>
  <c r="BW37" i="27"/>
  <c r="BU37" i="27"/>
  <c r="BT37" i="27"/>
  <c r="BS37" i="27"/>
  <c r="BR37" i="27"/>
  <c r="BQ37" i="27"/>
  <c r="BP37" i="27"/>
  <c r="BO37" i="27"/>
  <c r="BN37" i="27"/>
  <c r="AH37" i="27"/>
  <c r="AG37" i="27"/>
  <c r="AF37" i="27"/>
  <c r="AE37" i="27"/>
  <c r="AD37" i="27"/>
  <c r="AC37" i="27"/>
  <c r="AB37" i="27"/>
  <c r="AA37" i="27"/>
  <c r="Z37" i="27"/>
  <c r="Y37" i="27"/>
  <c r="X37" i="27"/>
  <c r="W37" i="27"/>
  <c r="V37" i="27"/>
  <c r="U37" i="27"/>
  <c r="T37" i="27"/>
  <c r="T61" i="27" s="1"/>
  <c r="S37" i="27"/>
  <c r="R37" i="27"/>
  <c r="Q37" i="27"/>
  <c r="P37" i="27"/>
  <c r="O37" i="27"/>
  <c r="M37" i="27"/>
  <c r="L37" i="27"/>
  <c r="K37" i="27"/>
  <c r="J37" i="27"/>
  <c r="F37" i="27"/>
  <c r="CD87" i="27" s="1"/>
  <c r="CL36" i="27"/>
  <c r="CK36" i="27"/>
  <c r="CJ36" i="27"/>
  <c r="CI36" i="27"/>
  <c r="CH36" i="27"/>
  <c r="CG36" i="27"/>
  <c r="CF36" i="27"/>
  <c r="CE36" i="27"/>
  <c r="CD36" i="27"/>
  <c r="CC36" i="27"/>
  <c r="CB36" i="27"/>
  <c r="CA36" i="27"/>
  <c r="BZ36" i="27"/>
  <c r="BY36" i="27"/>
  <c r="BX36" i="27"/>
  <c r="BW36" i="27"/>
  <c r="BV36" i="27"/>
  <c r="BT36" i="27"/>
  <c r="BS36" i="27"/>
  <c r="BR36" i="27"/>
  <c r="BQ36" i="27"/>
  <c r="BP36" i="27"/>
  <c r="BO36" i="27"/>
  <c r="BN36" i="27"/>
  <c r="AH36" i="27"/>
  <c r="AG36" i="27"/>
  <c r="AF36" i="27"/>
  <c r="AE36" i="27"/>
  <c r="AD36" i="27"/>
  <c r="AC36" i="27"/>
  <c r="AB36" i="27"/>
  <c r="AA36" i="27"/>
  <c r="Z36" i="27"/>
  <c r="Y36" i="27"/>
  <c r="X36" i="27"/>
  <c r="W36" i="27"/>
  <c r="V36" i="27"/>
  <c r="U36" i="27"/>
  <c r="T36" i="27"/>
  <c r="S36" i="27"/>
  <c r="R36" i="27"/>
  <c r="Q36" i="27"/>
  <c r="P36" i="27"/>
  <c r="O36" i="27"/>
  <c r="M36" i="27"/>
  <c r="K36" i="27"/>
  <c r="J36" i="27"/>
  <c r="F36" i="27"/>
  <c r="CL35" i="27"/>
  <c r="CK35" i="27"/>
  <c r="CJ35" i="27"/>
  <c r="CI35" i="27"/>
  <c r="CH35" i="27"/>
  <c r="CG35" i="27"/>
  <c r="CF35" i="27"/>
  <c r="CE35" i="27"/>
  <c r="CD35" i="27"/>
  <c r="CC35" i="27"/>
  <c r="CB35" i="27"/>
  <c r="CA35" i="27"/>
  <c r="BZ35" i="27"/>
  <c r="BX35" i="27"/>
  <c r="BW35" i="27"/>
  <c r="BV35" i="27"/>
  <c r="BU35" i="27"/>
  <c r="BS35" i="27"/>
  <c r="BR35" i="27"/>
  <c r="BQ35" i="27"/>
  <c r="BP35" i="27"/>
  <c r="AH35" i="27"/>
  <c r="AG35" i="27"/>
  <c r="AF35" i="27"/>
  <c r="AE35" i="27"/>
  <c r="AD35" i="27"/>
  <c r="AC35" i="27"/>
  <c r="AB35" i="27"/>
  <c r="AA35" i="27"/>
  <c r="Z35" i="27"/>
  <c r="Y35" i="27"/>
  <c r="X35" i="27"/>
  <c r="W35" i="27"/>
  <c r="V35" i="27"/>
  <c r="U35" i="27"/>
  <c r="T35" i="27"/>
  <c r="S35" i="27"/>
  <c r="R35" i="27"/>
  <c r="Q35" i="27"/>
  <c r="P35" i="27"/>
  <c r="O35" i="27"/>
  <c r="N35" i="27"/>
  <c r="L35" i="27"/>
  <c r="J35" i="27"/>
  <c r="F35" i="27"/>
  <c r="CL34" i="27"/>
  <c r="CK34" i="27"/>
  <c r="CJ34" i="27"/>
  <c r="CI34" i="27"/>
  <c r="CG34" i="27"/>
  <c r="CF34" i="27"/>
  <c r="CE34" i="27"/>
  <c r="CD34" i="27"/>
  <c r="CB34" i="27"/>
  <c r="CA34" i="27"/>
  <c r="BZ34" i="27"/>
  <c r="BY34" i="27"/>
  <c r="BX34" i="27"/>
  <c r="BW34" i="27"/>
  <c r="BV34" i="27"/>
  <c r="BU34" i="27"/>
  <c r="BT34" i="27"/>
  <c r="BR34" i="27"/>
  <c r="BQ34" i="27"/>
  <c r="BP34" i="27"/>
  <c r="BO34" i="27"/>
  <c r="AG34" i="27"/>
  <c r="AF34" i="27"/>
  <c r="AE34" i="27"/>
  <c r="AD34" i="27"/>
  <c r="AC34" i="27"/>
  <c r="AB34" i="27"/>
  <c r="AA34" i="27"/>
  <c r="Z34" i="27"/>
  <c r="Y34" i="27"/>
  <c r="X34" i="27"/>
  <c r="W34" i="27"/>
  <c r="V34" i="27"/>
  <c r="U34" i="27"/>
  <c r="U61" i="27" s="1"/>
  <c r="T34" i="27"/>
  <c r="S34" i="27"/>
  <c r="R34" i="27"/>
  <c r="Q34" i="27"/>
  <c r="P34" i="27"/>
  <c r="O34" i="27"/>
  <c r="N34" i="27"/>
  <c r="M34" i="27"/>
  <c r="F34" i="27"/>
  <c r="F33" i="27"/>
  <c r="F32" i="27"/>
  <c r="F31" i="27"/>
  <c r="AD80" i="27" s="1"/>
  <c r="F30" i="27"/>
  <c r="F29" i="27"/>
  <c r="BV37" i="27" s="1"/>
  <c r="F28" i="27"/>
  <c r="AA136" i="27" s="1"/>
  <c r="CL27" i="27"/>
  <c r="CK27" i="27"/>
  <c r="CJ27" i="27"/>
  <c r="CI27" i="27"/>
  <c r="CH27" i="27"/>
  <c r="CG27" i="27"/>
  <c r="CF27" i="27"/>
  <c r="CD27" i="27"/>
  <c r="CC27" i="27"/>
  <c r="CB27" i="27"/>
  <c r="CA27" i="27"/>
  <c r="BZ27" i="27"/>
  <c r="BY27" i="27"/>
  <c r="BX27" i="27"/>
  <c r="BW27" i="27"/>
  <c r="BV27" i="27"/>
  <c r="BU27" i="27"/>
  <c r="BT27" i="27"/>
  <c r="BS27" i="27"/>
  <c r="BR27" i="27"/>
  <c r="BQ27" i="27"/>
  <c r="BP27" i="27"/>
  <c r="BO27" i="27"/>
  <c r="BN27" i="27"/>
  <c r="AH27" i="27"/>
  <c r="AG27" i="27"/>
  <c r="AF27" i="27"/>
  <c r="AE27" i="27"/>
  <c r="AD27" i="27"/>
  <c r="AC27" i="27"/>
  <c r="AB27" i="27"/>
  <c r="AA27" i="27"/>
  <c r="Z27" i="27"/>
  <c r="Y27" i="27"/>
  <c r="W27" i="27"/>
  <c r="U27" i="27"/>
  <c r="T27" i="27"/>
  <c r="S27" i="27"/>
  <c r="R27" i="27"/>
  <c r="Q27" i="27"/>
  <c r="P27" i="27"/>
  <c r="O27" i="27"/>
  <c r="N27" i="27"/>
  <c r="M27" i="27"/>
  <c r="L27" i="27"/>
  <c r="K27" i="27"/>
  <c r="J27" i="27"/>
  <c r="F27" i="27"/>
  <c r="CG100" i="27" s="1"/>
  <c r="CL26" i="27"/>
  <c r="CK26" i="27"/>
  <c r="CJ26" i="27"/>
  <c r="CI26" i="27"/>
  <c r="CH26" i="27"/>
  <c r="CG26" i="27"/>
  <c r="CF26" i="27"/>
  <c r="CE26" i="27"/>
  <c r="CD26" i="27"/>
  <c r="CC26" i="27"/>
  <c r="CB26" i="27"/>
  <c r="CA26" i="27"/>
  <c r="BZ26" i="27"/>
  <c r="BY26" i="27"/>
  <c r="BX26" i="27"/>
  <c r="BW26" i="27"/>
  <c r="BV26" i="27"/>
  <c r="BU26" i="27"/>
  <c r="BT26" i="27"/>
  <c r="BS26" i="27"/>
  <c r="BR26" i="27"/>
  <c r="BP26" i="27"/>
  <c r="BO26" i="27"/>
  <c r="BN26" i="27"/>
  <c r="AH26" i="27"/>
  <c r="AG26" i="27"/>
  <c r="AF26" i="27"/>
  <c r="AE26" i="27"/>
  <c r="AD26" i="27"/>
  <c r="AC26" i="27"/>
  <c r="AB26" i="27"/>
  <c r="AA26" i="27"/>
  <c r="Z26" i="27"/>
  <c r="Y26" i="27"/>
  <c r="W26" i="27"/>
  <c r="V26" i="27"/>
  <c r="U26" i="27"/>
  <c r="T26" i="27"/>
  <c r="S26" i="27"/>
  <c r="R26" i="27"/>
  <c r="Q26" i="27"/>
  <c r="P26" i="27"/>
  <c r="O26" i="27"/>
  <c r="N26" i="27"/>
  <c r="M26" i="27"/>
  <c r="L26" i="27"/>
  <c r="K26" i="27"/>
  <c r="J26" i="27"/>
  <c r="F26" i="27"/>
  <c r="CL25" i="27"/>
  <c r="CK25" i="27"/>
  <c r="CJ25" i="27"/>
  <c r="CH25" i="27"/>
  <c r="CG25" i="27"/>
  <c r="CF25" i="27"/>
  <c r="CE25" i="27"/>
  <c r="CD25" i="27"/>
  <c r="CC25" i="27"/>
  <c r="CB25" i="27"/>
  <c r="CA25" i="27"/>
  <c r="BZ25" i="27"/>
  <c r="BY25" i="27"/>
  <c r="BX25" i="27"/>
  <c r="BW25" i="27"/>
  <c r="BT25" i="27"/>
  <c r="BS25" i="27"/>
  <c r="BR25" i="27"/>
  <c r="BQ25" i="27"/>
  <c r="BP25" i="27"/>
  <c r="BO25" i="27"/>
  <c r="BN25" i="27"/>
  <c r="AH25" i="27"/>
  <c r="AG25" i="27"/>
  <c r="AF25" i="27"/>
  <c r="AE25" i="27"/>
  <c r="AD25" i="27"/>
  <c r="AC25" i="27"/>
  <c r="AB25" i="27"/>
  <c r="AA25" i="27"/>
  <c r="Z25" i="27"/>
  <c r="Y25" i="27"/>
  <c r="X25" i="27"/>
  <c r="W25" i="27"/>
  <c r="U25" i="27"/>
  <c r="T25" i="27"/>
  <c r="S25" i="27"/>
  <c r="R25" i="27"/>
  <c r="Q25" i="27"/>
  <c r="P25" i="27"/>
  <c r="O25" i="27"/>
  <c r="M25" i="27"/>
  <c r="L25" i="27"/>
  <c r="K25" i="27"/>
  <c r="J25" i="27"/>
  <c r="F25" i="27"/>
  <c r="CL24" i="27"/>
  <c r="CK24" i="27"/>
  <c r="CJ24" i="27"/>
  <c r="CI24" i="27"/>
  <c r="CH24" i="27"/>
  <c r="CG24" i="27"/>
  <c r="CF24" i="27"/>
  <c r="CE24" i="27"/>
  <c r="CD24" i="27"/>
  <c r="CC24" i="27"/>
  <c r="CB24" i="27"/>
  <c r="CA24" i="27"/>
  <c r="BZ24" i="27"/>
  <c r="BY24" i="27"/>
  <c r="BX24" i="27"/>
  <c r="BW24" i="27"/>
  <c r="BV24" i="27"/>
  <c r="BU24" i="27"/>
  <c r="BT24" i="27"/>
  <c r="BS24" i="27"/>
  <c r="BR24" i="27"/>
  <c r="BQ24" i="27"/>
  <c r="BP24" i="27"/>
  <c r="BO24" i="27"/>
  <c r="CN24" i="27" s="1"/>
  <c r="AH24" i="27"/>
  <c r="AG24" i="27"/>
  <c r="AF24" i="27"/>
  <c r="AE24" i="27"/>
  <c r="AD24" i="27"/>
  <c r="AC24" i="27"/>
  <c r="AB24" i="27"/>
  <c r="AA24" i="27"/>
  <c r="Z24" i="27"/>
  <c r="Y24" i="27"/>
  <c r="X24" i="27"/>
  <c r="V24" i="27"/>
  <c r="U24" i="27"/>
  <c r="S24" i="27"/>
  <c r="R24" i="27"/>
  <c r="Q24" i="27"/>
  <c r="P24" i="27"/>
  <c r="O24" i="27"/>
  <c r="N24" i="27"/>
  <c r="M24" i="27"/>
  <c r="L24" i="27"/>
  <c r="J24" i="27"/>
  <c r="F24" i="27"/>
  <c r="CL23" i="27"/>
  <c r="CK23" i="27"/>
  <c r="CJ23" i="27"/>
  <c r="CI23" i="27"/>
  <c r="CH23" i="27"/>
  <c r="CL28" i="27" s="1"/>
  <c r="CG23" i="27"/>
  <c r="CF23" i="27"/>
  <c r="CE23" i="27"/>
  <c r="CD23" i="27"/>
  <c r="CC23" i="27"/>
  <c r="CB23" i="27"/>
  <c r="CA23" i="27"/>
  <c r="BZ23" i="27"/>
  <c r="BY23" i="27"/>
  <c r="BX23" i="27"/>
  <c r="BW23" i="27"/>
  <c r="BV23" i="27"/>
  <c r="BU23" i="27"/>
  <c r="BT23" i="27"/>
  <c r="BS23" i="27"/>
  <c r="BR23" i="27"/>
  <c r="BQ23" i="27"/>
  <c r="BP23" i="27"/>
  <c r="BO23" i="27"/>
  <c r="AH23" i="27"/>
  <c r="AG23" i="27"/>
  <c r="AF23" i="27"/>
  <c r="AE23" i="27"/>
  <c r="AD23" i="27"/>
  <c r="AC23" i="27"/>
  <c r="AB23" i="27"/>
  <c r="AA23" i="27"/>
  <c r="Z23" i="27"/>
  <c r="Y23" i="27"/>
  <c r="X23" i="27"/>
  <c r="W23" i="27"/>
  <c r="V23" i="27"/>
  <c r="U23" i="27"/>
  <c r="S23" i="27"/>
  <c r="R23" i="27"/>
  <c r="Q23" i="27"/>
  <c r="P23" i="27"/>
  <c r="O23" i="27"/>
  <c r="N23" i="27"/>
  <c r="M23" i="27"/>
  <c r="L23" i="27"/>
  <c r="K23" i="27"/>
  <c r="F23" i="27"/>
  <c r="W24" i="27" s="1"/>
  <c r="CL22" i="27"/>
  <c r="CJ22" i="27"/>
  <c r="CI22" i="27"/>
  <c r="CH22" i="27"/>
  <c r="CG22" i="27"/>
  <c r="CF22" i="27"/>
  <c r="CE22" i="27"/>
  <c r="CD22" i="27"/>
  <c r="CC22" i="27"/>
  <c r="CB22" i="27"/>
  <c r="CA22" i="27"/>
  <c r="BZ22" i="27"/>
  <c r="BY22" i="27"/>
  <c r="BX22" i="27"/>
  <c r="BW22" i="27"/>
  <c r="BV22" i="27"/>
  <c r="BU22" i="27"/>
  <c r="BT22" i="27"/>
  <c r="BS22" i="27"/>
  <c r="BQ22" i="27"/>
  <c r="BP22" i="27"/>
  <c r="BO22" i="27"/>
  <c r="BN22" i="27"/>
  <c r="AH22" i="27"/>
  <c r="AF22" i="27"/>
  <c r="AE22" i="27"/>
  <c r="AD22" i="27"/>
  <c r="AC22" i="27"/>
  <c r="AB22" i="27"/>
  <c r="AA22" i="27"/>
  <c r="Z22" i="27"/>
  <c r="Y22" i="27"/>
  <c r="X22" i="27"/>
  <c r="W22" i="27"/>
  <c r="V22" i="27"/>
  <c r="U22" i="27"/>
  <c r="T22" i="27"/>
  <c r="S22" i="27"/>
  <c r="R22" i="27"/>
  <c r="Q22" i="27"/>
  <c r="P22" i="27"/>
  <c r="O22" i="27"/>
  <c r="N22" i="27"/>
  <c r="M22" i="27"/>
  <c r="L22" i="27"/>
  <c r="K22" i="27"/>
  <c r="J22" i="27"/>
  <c r="F22" i="27"/>
  <c r="CL21" i="27"/>
  <c r="CK21" i="27"/>
  <c r="CJ21" i="27"/>
  <c r="CI21" i="27"/>
  <c r="CH21" i="27"/>
  <c r="CG21" i="27"/>
  <c r="CF21" i="27"/>
  <c r="CE21" i="27"/>
  <c r="CD21" i="27"/>
  <c r="CC21" i="27"/>
  <c r="CB21" i="27"/>
  <c r="CA21" i="27"/>
  <c r="BZ21" i="27"/>
  <c r="BY21" i="27"/>
  <c r="BX21" i="27"/>
  <c r="BW21" i="27"/>
  <c r="BV21" i="27"/>
  <c r="BU21" i="27"/>
  <c r="BT21" i="27"/>
  <c r="BS21" i="27"/>
  <c r="BR21" i="27"/>
  <c r="BQ21" i="27"/>
  <c r="BP21" i="27"/>
  <c r="CN21" i="27" s="1"/>
  <c r="BO21" i="27"/>
  <c r="BN21" i="27"/>
  <c r="AG21" i="27"/>
  <c r="AF21" i="27"/>
  <c r="AE21" i="27"/>
  <c r="AD21" i="27"/>
  <c r="AC21" i="27"/>
  <c r="AB21" i="27"/>
  <c r="AA21" i="27"/>
  <c r="Z21" i="27"/>
  <c r="Y21" i="27"/>
  <c r="W21" i="27"/>
  <c r="V21" i="27"/>
  <c r="U21" i="27"/>
  <c r="T21" i="27"/>
  <c r="S21" i="27"/>
  <c r="R21" i="27"/>
  <c r="Q21" i="27"/>
  <c r="P21" i="27"/>
  <c r="O21" i="27"/>
  <c r="N21" i="27"/>
  <c r="M21" i="27"/>
  <c r="L21" i="27"/>
  <c r="K21" i="27"/>
  <c r="J21" i="27"/>
  <c r="F21" i="27"/>
  <c r="K67" i="27" s="1"/>
  <c r="CL20" i="27"/>
  <c r="CK20" i="27"/>
  <c r="CJ20" i="27"/>
  <c r="CI20" i="27"/>
  <c r="CH20" i="27"/>
  <c r="CG20" i="27"/>
  <c r="CF20" i="27"/>
  <c r="CE20" i="27"/>
  <c r="CD20" i="27"/>
  <c r="CC20" i="27"/>
  <c r="CB20" i="27"/>
  <c r="CA20" i="27"/>
  <c r="BZ20" i="27"/>
  <c r="BY20" i="27"/>
  <c r="BX20" i="27"/>
  <c r="BW20" i="27"/>
  <c r="BV20" i="27"/>
  <c r="BU20" i="27"/>
  <c r="BT20" i="27"/>
  <c r="BS20" i="27"/>
  <c r="BR20" i="27"/>
  <c r="BQ20" i="27"/>
  <c r="BO20" i="27"/>
  <c r="BN20" i="27"/>
  <c r="AH20" i="27"/>
  <c r="AG20" i="27"/>
  <c r="AD20" i="27"/>
  <c r="AC20" i="27"/>
  <c r="AB20" i="27"/>
  <c r="AA20" i="27"/>
  <c r="Z20" i="27"/>
  <c r="Y20" i="27"/>
  <c r="W20" i="27"/>
  <c r="V20" i="27"/>
  <c r="U20" i="27"/>
  <c r="T20" i="27"/>
  <c r="S20" i="27"/>
  <c r="R20" i="27"/>
  <c r="Q20" i="27"/>
  <c r="P20" i="27"/>
  <c r="O20" i="27"/>
  <c r="N20" i="27"/>
  <c r="M20" i="27"/>
  <c r="L20" i="27"/>
  <c r="K20" i="27"/>
  <c r="J20" i="27"/>
  <c r="F20" i="27"/>
  <c r="U104" i="27" s="1"/>
  <c r="CL19" i="27"/>
  <c r="CK19" i="27"/>
  <c r="CJ19" i="27"/>
  <c r="CI19" i="27"/>
  <c r="CG19" i="27"/>
  <c r="CF19" i="27"/>
  <c r="CE19" i="27"/>
  <c r="CD19" i="27"/>
  <c r="CC19" i="27"/>
  <c r="CB19" i="27"/>
  <c r="BZ19" i="27"/>
  <c r="BY19" i="27"/>
  <c r="BX19" i="27"/>
  <c r="BW19" i="27"/>
  <c r="BV19" i="27"/>
  <c r="BU19" i="27"/>
  <c r="BT19" i="27"/>
  <c r="BS19" i="27"/>
  <c r="BR19" i="27"/>
  <c r="BQ19" i="27"/>
  <c r="BP19" i="27"/>
  <c r="BN19" i="27"/>
  <c r="AH19" i="27"/>
  <c r="AF19" i="27"/>
  <c r="AD19" i="27"/>
  <c r="AC19" i="27"/>
  <c r="AB19" i="27"/>
  <c r="AA19" i="27"/>
  <c r="Z19" i="27"/>
  <c r="Y19" i="27"/>
  <c r="X19" i="27"/>
  <c r="V19" i="27"/>
  <c r="U19" i="27"/>
  <c r="T19" i="27"/>
  <c r="S19" i="27"/>
  <c r="R19" i="27"/>
  <c r="Q19" i="27"/>
  <c r="P19" i="27"/>
  <c r="O19" i="27"/>
  <c r="N19" i="27"/>
  <c r="M19" i="27"/>
  <c r="L19" i="27"/>
  <c r="K19" i="27"/>
  <c r="J19" i="27"/>
  <c r="F19" i="27"/>
  <c r="CK18" i="27"/>
  <c r="CJ18" i="27"/>
  <c r="CI18" i="27"/>
  <c r="CH18" i="27"/>
  <c r="CG18" i="27"/>
  <c r="CF18" i="27"/>
  <c r="CE18" i="27"/>
  <c r="CD18" i="27"/>
  <c r="CC18" i="27"/>
  <c r="CB18" i="27"/>
  <c r="CA18" i="27"/>
  <c r="BZ18" i="27"/>
  <c r="BY18" i="27"/>
  <c r="BX18" i="27"/>
  <c r="BW18" i="27"/>
  <c r="BV18" i="27"/>
  <c r="BU18" i="27"/>
  <c r="BV28" i="27" s="1"/>
  <c r="BT18" i="27"/>
  <c r="BS18" i="27"/>
  <c r="BR18" i="27"/>
  <c r="BQ18" i="27"/>
  <c r="BP18" i="27"/>
  <c r="BO18" i="27"/>
  <c r="AH18" i="27"/>
  <c r="AF18" i="27"/>
  <c r="AE18" i="27"/>
  <c r="AC18" i="27"/>
  <c r="AB18" i="27"/>
  <c r="AA18" i="27"/>
  <c r="Z18" i="27"/>
  <c r="Y18" i="27"/>
  <c r="X18" i="27"/>
  <c r="W18" i="27"/>
  <c r="V18" i="27"/>
  <c r="U18" i="27"/>
  <c r="T18" i="27"/>
  <c r="S18" i="27"/>
  <c r="R18" i="27"/>
  <c r="Q18" i="27"/>
  <c r="P18" i="27"/>
  <c r="O18" i="27"/>
  <c r="N18" i="27"/>
  <c r="M18" i="27"/>
  <c r="L18" i="27"/>
  <c r="K18" i="27"/>
  <c r="J18" i="27"/>
  <c r="F18" i="27"/>
  <c r="BN65" i="27" s="1"/>
  <c r="CL17" i="27"/>
  <c r="CJ17" i="27"/>
  <c r="CI17" i="27"/>
  <c r="CH17" i="27"/>
  <c r="CG17" i="27"/>
  <c r="CF17" i="27"/>
  <c r="CE17" i="27"/>
  <c r="CD17" i="27"/>
  <c r="CC17" i="27"/>
  <c r="CB17" i="27"/>
  <c r="CA17" i="27"/>
  <c r="BZ17" i="27"/>
  <c r="BY17" i="27"/>
  <c r="BX17" i="27"/>
  <c r="BW17" i="27"/>
  <c r="BV17" i="27"/>
  <c r="BU17" i="27"/>
  <c r="BT17" i="27"/>
  <c r="BS17" i="27"/>
  <c r="BR17" i="27"/>
  <c r="BQ17" i="27"/>
  <c r="BP17" i="27"/>
  <c r="BO17" i="27"/>
  <c r="BN17" i="27"/>
  <c r="AH17" i="27"/>
  <c r="AG17" i="27"/>
  <c r="AF17" i="27"/>
  <c r="AE17" i="27"/>
  <c r="AD17" i="27"/>
  <c r="AC17" i="27"/>
  <c r="AB17" i="27"/>
  <c r="AA17" i="27"/>
  <c r="Z17" i="27"/>
  <c r="Y17" i="27"/>
  <c r="X17" i="27"/>
  <c r="W17" i="27"/>
  <c r="V17" i="27"/>
  <c r="U17" i="27"/>
  <c r="T17" i="27"/>
  <c r="S17" i="27"/>
  <c r="Q17" i="27"/>
  <c r="P17" i="27"/>
  <c r="O17" i="27"/>
  <c r="N17" i="27"/>
  <c r="M17" i="27"/>
  <c r="L17" i="27"/>
  <c r="K17" i="27"/>
  <c r="J17" i="27"/>
  <c r="F17" i="27"/>
  <c r="CJ98" i="27" s="1"/>
  <c r="CL16" i="27"/>
  <c r="CK16" i="27"/>
  <c r="CI16" i="27"/>
  <c r="CH16" i="27"/>
  <c r="CG16" i="27"/>
  <c r="CF16" i="27"/>
  <c r="CE16" i="27"/>
  <c r="CC16" i="27"/>
  <c r="CB16" i="27"/>
  <c r="CA16" i="27"/>
  <c r="BZ16" i="27"/>
  <c r="BY16" i="27"/>
  <c r="BX16" i="27"/>
  <c r="BW16" i="27"/>
  <c r="BV16" i="27"/>
  <c r="BU16" i="27"/>
  <c r="BT16" i="27"/>
  <c r="BS16" i="27"/>
  <c r="BR16" i="27"/>
  <c r="BQ16" i="27"/>
  <c r="BP16" i="27"/>
  <c r="BO16" i="27"/>
  <c r="BN16" i="27"/>
  <c r="AH16" i="27"/>
  <c r="AG16" i="27"/>
  <c r="AF16" i="27"/>
  <c r="AE16" i="27"/>
  <c r="AD16" i="27"/>
  <c r="AC16" i="27"/>
  <c r="AB16" i="27"/>
  <c r="AA16" i="27"/>
  <c r="Z16" i="27"/>
  <c r="Y16" i="27"/>
  <c r="X16" i="27"/>
  <c r="W16" i="27"/>
  <c r="V16" i="27"/>
  <c r="U16" i="27"/>
  <c r="T16" i="27"/>
  <c r="R16" i="27"/>
  <c r="Q16" i="27"/>
  <c r="P16" i="27"/>
  <c r="O16" i="27"/>
  <c r="N16" i="27"/>
  <c r="M16" i="27"/>
  <c r="L16" i="27"/>
  <c r="K16" i="27"/>
  <c r="J16" i="27"/>
  <c r="F16" i="27"/>
  <c r="CL15" i="27"/>
  <c r="CK15" i="27"/>
  <c r="CJ15" i="27"/>
  <c r="CH15" i="27"/>
  <c r="CG15" i="27"/>
  <c r="CF15" i="27"/>
  <c r="CE15" i="27"/>
  <c r="CD15" i="27"/>
  <c r="CB15" i="27"/>
  <c r="CA15" i="27"/>
  <c r="BZ15" i="27"/>
  <c r="BY15" i="27"/>
  <c r="BX15" i="27"/>
  <c r="BW15" i="27"/>
  <c r="BV15" i="27"/>
  <c r="BU15" i="27"/>
  <c r="BT15" i="27"/>
  <c r="BS15" i="27"/>
  <c r="BR15" i="27"/>
  <c r="BQ15" i="27"/>
  <c r="BP15" i="27"/>
  <c r="BO15" i="27"/>
  <c r="BN15" i="27"/>
  <c r="AH15" i="27"/>
  <c r="AG15" i="27"/>
  <c r="AF15" i="27"/>
  <c r="AE15" i="27"/>
  <c r="AD15" i="27"/>
  <c r="AC15" i="27"/>
  <c r="AB15" i="27"/>
  <c r="AA15" i="27"/>
  <c r="Z15" i="27"/>
  <c r="Y15" i="27"/>
  <c r="X15" i="27"/>
  <c r="W15" i="27"/>
  <c r="V15" i="27"/>
  <c r="U15" i="27"/>
  <c r="T15" i="27"/>
  <c r="R15" i="27"/>
  <c r="Q15" i="27"/>
  <c r="P15" i="27"/>
  <c r="O15" i="27"/>
  <c r="N15" i="27"/>
  <c r="M15" i="27"/>
  <c r="L15" i="27"/>
  <c r="K15" i="27"/>
  <c r="J15" i="27"/>
  <c r="F15" i="27"/>
  <c r="CL14" i="27"/>
  <c r="CK14" i="27"/>
  <c r="CJ14" i="27"/>
  <c r="CI14" i="27"/>
  <c r="CH14" i="27"/>
  <c r="CF14" i="27"/>
  <c r="CE14" i="27"/>
  <c r="CD14" i="27"/>
  <c r="CC14" i="27"/>
  <c r="CB14" i="27"/>
  <c r="BZ14" i="27"/>
  <c r="BY14" i="27"/>
  <c r="BX14" i="27"/>
  <c r="BW14" i="27"/>
  <c r="BV14" i="27"/>
  <c r="BU14" i="27"/>
  <c r="BT14" i="27"/>
  <c r="BS14" i="27"/>
  <c r="BR14" i="27"/>
  <c r="BQ14" i="27"/>
  <c r="BP14" i="27"/>
  <c r="BO14" i="27"/>
  <c r="BN14" i="27"/>
  <c r="AH14" i="27"/>
  <c r="AG14" i="27"/>
  <c r="AF14" i="27"/>
  <c r="AE14" i="27"/>
  <c r="AD14" i="27"/>
  <c r="AC14" i="27"/>
  <c r="AB14" i="27"/>
  <c r="AA14" i="27"/>
  <c r="Z14" i="27"/>
  <c r="Y14" i="27"/>
  <c r="X14" i="27"/>
  <c r="W14" i="27"/>
  <c r="V14" i="27"/>
  <c r="U14" i="27"/>
  <c r="T14" i="27"/>
  <c r="R14" i="27"/>
  <c r="P14" i="27"/>
  <c r="O14" i="27"/>
  <c r="N14" i="27"/>
  <c r="M14" i="27"/>
  <c r="L14" i="27"/>
  <c r="K14" i="27"/>
  <c r="J14" i="27"/>
  <c r="F14" i="27"/>
  <c r="CL13" i="27"/>
  <c r="CK13" i="27"/>
  <c r="CJ13" i="27"/>
  <c r="CI13" i="27"/>
  <c r="CH13" i="27"/>
  <c r="CG13" i="27"/>
  <c r="CE13" i="27"/>
  <c r="CD13" i="27"/>
  <c r="CC13" i="27"/>
  <c r="CB13" i="27"/>
  <c r="CA13" i="27"/>
  <c r="BZ13" i="27"/>
  <c r="BY13" i="27"/>
  <c r="BX13" i="27"/>
  <c r="BW13" i="27"/>
  <c r="BV13" i="27"/>
  <c r="BU13" i="27"/>
  <c r="BT13" i="27"/>
  <c r="BS13" i="27"/>
  <c r="BR13" i="27"/>
  <c r="BQ13" i="27"/>
  <c r="BP13" i="27"/>
  <c r="BO13" i="27"/>
  <c r="BN13" i="27"/>
  <c r="AH13" i="27"/>
  <c r="AG13" i="27"/>
  <c r="AF13" i="27"/>
  <c r="AE13" i="27"/>
  <c r="AD13" i="27"/>
  <c r="AC13" i="27"/>
  <c r="AB13" i="27"/>
  <c r="AA13" i="27"/>
  <c r="Z13" i="27"/>
  <c r="Y13" i="27"/>
  <c r="X13" i="27"/>
  <c r="W13" i="27"/>
  <c r="V13" i="27"/>
  <c r="U13" i="27"/>
  <c r="T13" i="27"/>
  <c r="R13" i="27"/>
  <c r="Q13" i="27"/>
  <c r="P13" i="27"/>
  <c r="N13" i="27"/>
  <c r="M13" i="27"/>
  <c r="L13" i="27"/>
  <c r="K13" i="27"/>
  <c r="J13" i="27"/>
  <c r="F13" i="27"/>
  <c r="CA58" i="27" s="1"/>
  <c r="CL12" i="27"/>
  <c r="CK12" i="27"/>
  <c r="CJ12" i="27"/>
  <c r="CI12" i="27"/>
  <c r="CH12" i="27"/>
  <c r="CG12" i="27"/>
  <c r="CF12" i="27"/>
  <c r="CE12" i="27"/>
  <c r="CD12" i="27"/>
  <c r="CC12" i="27"/>
  <c r="CB12" i="27"/>
  <c r="CA12" i="27"/>
  <c r="BZ12" i="27"/>
  <c r="BY12" i="27"/>
  <c r="BX12" i="27"/>
  <c r="BW12" i="27"/>
  <c r="BV12" i="27"/>
  <c r="BU12" i="27"/>
  <c r="BT12" i="27"/>
  <c r="BS12" i="27"/>
  <c r="BR12" i="27"/>
  <c r="BQ12" i="27"/>
  <c r="BP12" i="27"/>
  <c r="BO12" i="27"/>
  <c r="BN12" i="27"/>
  <c r="CM12" i="27" s="1"/>
  <c r="AH12" i="27"/>
  <c r="AG12" i="27"/>
  <c r="AF12" i="27"/>
  <c r="AE12" i="27"/>
  <c r="AD12" i="27"/>
  <c r="AC12" i="27"/>
  <c r="AB12" i="27"/>
  <c r="AA12" i="27"/>
  <c r="Z12" i="27"/>
  <c r="Y12" i="27"/>
  <c r="X12" i="27"/>
  <c r="W12" i="27"/>
  <c r="V12" i="27"/>
  <c r="U12" i="27"/>
  <c r="T12" i="27"/>
  <c r="S12" i="27"/>
  <c r="R12" i="27"/>
  <c r="P12" i="27"/>
  <c r="O12" i="27"/>
  <c r="N12" i="27"/>
  <c r="M12" i="27"/>
  <c r="L12" i="27"/>
  <c r="K12" i="27"/>
  <c r="J12" i="27"/>
  <c r="AJ12" i="27" s="1"/>
  <c r="CL11" i="27"/>
  <c r="CK11" i="27"/>
  <c r="CJ11" i="27"/>
  <c r="CI11" i="27"/>
  <c r="CH11" i="27"/>
  <c r="CG11" i="27"/>
  <c r="CF11" i="27"/>
  <c r="CE11" i="27"/>
  <c r="CC11" i="27"/>
  <c r="CB11" i="27"/>
  <c r="CA11" i="27"/>
  <c r="BZ11" i="27"/>
  <c r="BY11" i="27"/>
  <c r="BW11" i="27"/>
  <c r="BV11" i="27"/>
  <c r="BU11" i="27"/>
  <c r="BT11" i="27"/>
  <c r="BS11" i="27"/>
  <c r="BR11" i="27"/>
  <c r="BQ11" i="27"/>
  <c r="BP11" i="27"/>
  <c r="BO11" i="27"/>
  <c r="BN11" i="27"/>
  <c r="AH11" i="27"/>
  <c r="AG11" i="27"/>
  <c r="AF11" i="27"/>
  <c r="AE11" i="27"/>
  <c r="AD11" i="27"/>
  <c r="AB11" i="27"/>
  <c r="AA11" i="27"/>
  <c r="Z11" i="27"/>
  <c r="Y11" i="27"/>
  <c r="X11" i="27"/>
  <c r="W11" i="27"/>
  <c r="V11" i="27"/>
  <c r="U11" i="27"/>
  <c r="T11" i="27"/>
  <c r="S11" i="27"/>
  <c r="R11" i="27"/>
  <c r="Q11" i="27"/>
  <c r="P11" i="27"/>
  <c r="O11" i="27"/>
  <c r="N11" i="27"/>
  <c r="M11" i="27"/>
  <c r="L11" i="27"/>
  <c r="K11" i="27"/>
  <c r="J11" i="27"/>
  <c r="CL10" i="27"/>
  <c r="CK10" i="27"/>
  <c r="CJ10" i="27"/>
  <c r="CI10" i="27"/>
  <c r="CH10" i="27"/>
  <c r="CG10" i="27"/>
  <c r="CF10" i="27"/>
  <c r="CE10" i="27"/>
  <c r="CD10" i="27"/>
  <c r="CB10" i="27"/>
  <c r="CA10" i="27"/>
  <c r="BZ10" i="27"/>
  <c r="BY10" i="27"/>
  <c r="BX10" i="27"/>
  <c r="BW10" i="27"/>
  <c r="BV10" i="27"/>
  <c r="BU10" i="27"/>
  <c r="BT10" i="27"/>
  <c r="BS10" i="27"/>
  <c r="BR10" i="27"/>
  <c r="BQ10" i="27"/>
  <c r="BP10" i="27"/>
  <c r="BO10" i="27"/>
  <c r="BN10" i="27"/>
  <c r="AH10" i="27"/>
  <c r="AG10" i="27"/>
  <c r="AF10" i="27"/>
  <c r="AE10" i="27"/>
  <c r="AD10" i="27"/>
  <c r="AC10" i="27"/>
  <c r="Y10" i="27"/>
  <c r="X10" i="27"/>
  <c r="W10" i="27"/>
  <c r="V10" i="27"/>
  <c r="U10" i="27"/>
  <c r="T10" i="27"/>
  <c r="S10" i="27"/>
  <c r="R10" i="27"/>
  <c r="Q10" i="27"/>
  <c r="P10" i="27"/>
  <c r="O10" i="27"/>
  <c r="N10" i="27"/>
  <c r="M10" i="27"/>
  <c r="L10" i="27"/>
  <c r="K10" i="27"/>
  <c r="J10" i="27"/>
  <c r="CL9" i="27"/>
  <c r="CK9" i="27"/>
  <c r="CJ9" i="27"/>
  <c r="CI9" i="27"/>
  <c r="CG9" i="27"/>
  <c r="CF9" i="27"/>
  <c r="CE9" i="27"/>
  <c r="CD9" i="27"/>
  <c r="CC9" i="27"/>
  <c r="CB9" i="27"/>
  <c r="CA9" i="27"/>
  <c r="BZ9" i="27"/>
  <c r="BY9" i="27"/>
  <c r="BX9" i="27"/>
  <c r="BW9" i="27"/>
  <c r="BV9" i="27"/>
  <c r="BU9" i="27"/>
  <c r="BT9" i="27"/>
  <c r="BS9" i="27"/>
  <c r="BR9" i="27"/>
  <c r="BQ9" i="27"/>
  <c r="BP9" i="27"/>
  <c r="BO9" i="27"/>
  <c r="BN9" i="27"/>
  <c r="AH9" i="27"/>
  <c r="AG9" i="27"/>
  <c r="AF9" i="27"/>
  <c r="AE9" i="27"/>
  <c r="AD9" i="27"/>
  <c r="AC9" i="27"/>
  <c r="AB9" i="27"/>
  <c r="AA9" i="27"/>
  <c r="Y9" i="27"/>
  <c r="X9" i="27"/>
  <c r="W9" i="27"/>
  <c r="V9" i="27"/>
  <c r="U9" i="27"/>
  <c r="T9" i="27"/>
  <c r="S9" i="27"/>
  <c r="R9" i="27"/>
  <c r="Q9" i="27"/>
  <c r="P9" i="27"/>
  <c r="O9" i="27"/>
  <c r="N9" i="27"/>
  <c r="M9" i="27"/>
  <c r="L9" i="27"/>
  <c r="K9" i="27"/>
  <c r="J9" i="27"/>
  <c r="B9" i="27"/>
  <c r="CL8" i="27"/>
  <c r="CK8" i="27"/>
  <c r="CJ8" i="27"/>
  <c r="CI8" i="27"/>
  <c r="CH8" i="27"/>
  <c r="CG8" i="27"/>
  <c r="CF8" i="27"/>
  <c r="CE8" i="27"/>
  <c r="CD8" i="27"/>
  <c r="CC8" i="27"/>
  <c r="CB8" i="27"/>
  <c r="CA8" i="27"/>
  <c r="BZ8" i="27"/>
  <c r="BY8" i="27"/>
  <c r="BX8" i="27"/>
  <c r="BW8" i="27"/>
  <c r="BV8" i="27"/>
  <c r="BU8" i="27"/>
  <c r="BT8" i="27"/>
  <c r="BS8" i="27"/>
  <c r="BR8" i="27"/>
  <c r="BQ8" i="27"/>
  <c r="BP8" i="27"/>
  <c r="BO8" i="27"/>
  <c r="BN8" i="27"/>
  <c r="AH8" i="27"/>
  <c r="AG8" i="27"/>
  <c r="AF8" i="27"/>
  <c r="AE8" i="27"/>
  <c r="AD8" i="27"/>
  <c r="AC8" i="27"/>
  <c r="AB8" i="27"/>
  <c r="AA8" i="27"/>
  <c r="Z8" i="27"/>
  <c r="X8" i="27"/>
  <c r="W8" i="27"/>
  <c r="V8" i="27"/>
  <c r="U8" i="27"/>
  <c r="T8" i="27"/>
  <c r="S8" i="27"/>
  <c r="R8" i="27"/>
  <c r="Q8" i="27"/>
  <c r="P8" i="27"/>
  <c r="O8" i="27"/>
  <c r="N8" i="27"/>
  <c r="M8" i="27"/>
  <c r="L8" i="27"/>
  <c r="K8" i="27"/>
  <c r="J8" i="27"/>
  <c r="CL7" i="27"/>
  <c r="CK7" i="27"/>
  <c r="CJ7" i="27"/>
  <c r="CI7" i="27"/>
  <c r="CH7" i="27"/>
  <c r="CG7" i="27"/>
  <c r="CF7" i="27"/>
  <c r="CE7" i="27"/>
  <c r="CD7" i="27"/>
  <c r="CC7" i="27"/>
  <c r="CB7" i="27"/>
  <c r="CA7" i="27"/>
  <c r="BZ7" i="27"/>
  <c r="BX7" i="27"/>
  <c r="BW7" i="27"/>
  <c r="BV7" i="27"/>
  <c r="BU7" i="27"/>
  <c r="BT7" i="27"/>
  <c r="BS7" i="27"/>
  <c r="BR7" i="27"/>
  <c r="BQ7" i="27"/>
  <c r="BP7" i="27"/>
  <c r="BO7" i="27"/>
  <c r="BN7" i="27"/>
  <c r="AH7" i="27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K7" i="27"/>
  <c r="J7" i="27"/>
  <c r="CL6" i="27"/>
  <c r="CK6" i="27"/>
  <c r="CI6" i="27"/>
  <c r="CH6" i="27"/>
  <c r="CG6" i="27"/>
  <c r="CF6" i="27"/>
  <c r="CE6" i="27"/>
  <c r="CD6" i="27"/>
  <c r="CC6" i="27"/>
  <c r="CB6" i="27"/>
  <c r="CA6" i="27"/>
  <c r="BZ6" i="27"/>
  <c r="BY6" i="27"/>
  <c r="BW6" i="27"/>
  <c r="BV6" i="27"/>
  <c r="BU6" i="27"/>
  <c r="BT6" i="27"/>
  <c r="BS6" i="27"/>
  <c r="BR6" i="27"/>
  <c r="BP6" i="27"/>
  <c r="BO6" i="27"/>
  <c r="BN6" i="27"/>
  <c r="AH6" i="27"/>
  <c r="AG6" i="27"/>
  <c r="AF6" i="27"/>
  <c r="AE6" i="27"/>
  <c r="AD6" i="27"/>
  <c r="AC6" i="27"/>
  <c r="AB6" i="27"/>
  <c r="AA6" i="27"/>
  <c r="Z6" i="27"/>
  <c r="Y6" i="27"/>
  <c r="X6" i="27"/>
  <c r="W6" i="27"/>
  <c r="V6" i="27"/>
  <c r="U6" i="27"/>
  <c r="T6" i="27"/>
  <c r="S6" i="27"/>
  <c r="R6" i="27"/>
  <c r="Q6" i="27"/>
  <c r="P6" i="27"/>
  <c r="O6" i="27"/>
  <c r="L6" i="27"/>
  <c r="K6" i="27"/>
  <c r="J6" i="27"/>
  <c r="CL5" i="27"/>
  <c r="CK5" i="27"/>
  <c r="CJ5" i="27"/>
  <c r="CI5" i="27"/>
  <c r="CH5" i="27"/>
  <c r="CG5" i="27"/>
  <c r="CF5" i="27"/>
  <c r="CE5" i="27"/>
  <c r="CD5" i="27"/>
  <c r="CA5" i="27"/>
  <c r="BZ5" i="27"/>
  <c r="BY5" i="27"/>
  <c r="BX5" i="27"/>
  <c r="BW5" i="27"/>
  <c r="BU5" i="27"/>
  <c r="BT5" i="27"/>
  <c r="BS5" i="27"/>
  <c r="BR5" i="27"/>
  <c r="BQ5" i="27"/>
  <c r="BP5" i="27"/>
  <c r="BO5" i="27"/>
  <c r="BN5" i="27"/>
  <c r="AH5" i="27"/>
  <c r="AG5" i="27"/>
  <c r="AF5" i="27"/>
  <c r="AE5" i="27"/>
  <c r="AD5" i="27"/>
  <c r="AC5" i="27"/>
  <c r="AB5" i="27"/>
  <c r="AA5" i="27"/>
  <c r="Z5" i="27"/>
  <c r="Y5" i="27"/>
  <c r="X5" i="27"/>
  <c r="W5" i="27"/>
  <c r="V5" i="27"/>
  <c r="U5" i="27"/>
  <c r="T5" i="27"/>
  <c r="S5" i="27"/>
  <c r="R5" i="27"/>
  <c r="Q5" i="27"/>
  <c r="P5" i="27"/>
  <c r="O5" i="27"/>
  <c r="M5" i="27"/>
  <c r="L5" i="27"/>
  <c r="J5" i="27"/>
  <c r="CL4" i="27"/>
  <c r="CK4" i="27"/>
  <c r="CJ4" i="27"/>
  <c r="CI4" i="27"/>
  <c r="CH4" i="27"/>
  <c r="CG4" i="27"/>
  <c r="CF4" i="27"/>
  <c r="CE4" i="27"/>
  <c r="CD4" i="27"/>
  <c r="CC4" i="27"/>
  <c r="CB4" i="27"/>
  <c r="BY4" i="27"/>
  <c r="BX4" i="27"/>
  <c r="BW4" i="27"/>
  <c r="BV4" i="27"/>
  <c r="BU4" i="27"/>
  <c r="BT4" i="27"/>
  <c r="BS4" i="27"/>
  <c r="BR4" i="27"/>
  <c r="BQ4" i="27"/>
  <c r="BP4" i="27"/>
  <c r="BO4" i="27"/>
  <c r="BN4" i="27"/>
  <c r="AH4" i="27"/>
  <c r="AG4" i="27"/>
  <c r="AF4" i="27"/>
  <c r="AE4" i="27"/>
  <c r="AD4" i="27"/>
  <c r="AC4" i="27"/>
  <c r="AB4" i="27"/>
  <c r="AA4" i="27"/>
  <c r="Y4" i="27"/>
  <c r="X4" i="27"/>
  <c r="W4" i="27"/>
  <c r="V4" i="27"/>
  <c r="U4" i="27"/>
  <c r="T4" i="27"/>
  <c r="S4" i="27"/>
  <c r="R4" i="27"/>
  <c r="Q4" i="27"/>
  <c r="P4" i="27"/>
  <c r="O4" i="27"/>
  <c r="N4" i="27"/>
  <c r="M4" i="27"/>
  <c r="L4" i="27"/>
  <c r="J4" i="27"/>
  <c r="CL3" i="27"/>
  <c r="CK3" i="27"/>
  <c r="CJ3" i="27"/>
  <c r="CI3" i="27"/>
  <c r="CH3" i="27"/>
  <c r="CG3" i="27"/>
  <c r="CF3" i="27"/>
  <c r="CE3" i="27"/>
  <c r="CD3" i="27"/>
  <c r="CC3" i="27"/>
  <c r="CB3" i="27"/>
  <c r="CA3" i="27"/>
  <c r="BY3" i="27"/>
  <c r="BX3" i="27"/>
  <c r="BW3" i="27"/>
  <c r="BV3" i="27"/>
  <c r="BU3" i="27"/>
  <c r="BS3" i="27"/>
  <c r="BR3" i="27"/>
  <c r="BQ3" i="27"/>
  <c r="BP3" i="27"/>
  <c r="BO3" i="27"/>
  <c r="BN3" i="27"/>
  <c r="AH3" i="27"/>
  <c r="AG3" i="27"/>
  <c r="AF3" i="27"/>
  <c r="AE3" i="27"/>
  <c r="AD3" i="27"/>
  <c r="AC3" i="27"/>
  <c r="AB3" i="27"/>
  <c r="AA3" i="27"/>
  <c r="Z3" i="27"/>
  <c r="Y3" i="27"/>
  <c r="X3" i="27"/>
  <c r="W3" i="27"/>
  <c r="V3" i="27"/>
  <c r="U3" i="27"/>
  <c r="T3" i="27"/>
  <c r="S3" i="27"/>
  <c r="R3" i="27"/>
  <c r="Q3" i="27"/>
  <c r="P3" i="27"/>
  <c r="O3" i="27"/>
  <c r="N3" i="27"/>
  <c r="L3" i="27"/>
  <c r="K3" i="27"/>
  <c r="J3" i="27"/>
  <c r="F742" i="26"/>
  <c r="BV109" i="26" s="1"/>
  <c r="F741" i="26"/>
  <c r="BQ125" i="26" s="1"/>
  <c r="F740" i="26"/>
  <c r="CM114" i="26" s="1"/>
  <c r="F739" i="26"/>
  <c r="F738" i="26"/>
  <c r="CF61" i="26" s="1"/>
  <c r="F737" i="26"/>
  <c r="CA50" i="26" s="1"/>
  <c r="F736" i="26"/>
  <c r="F735" i="26"/>
  <c r="F734" i="26"/>
  <c r="F733" i="26"/>
  <c r="F732" i="26"/>
  <c r="F731" i="26"/>
  <c r="F730" i="26"/>
  <c r="F729" i="26"/>
  <c r="CO43" i="26" s="1"/>
  <c r="F728" i="26"/>
  <c r="F727" i="26"/>
  <c r="F726" i="26"/>
  <c r="F725" i="26"/>
  <c r="F724" i="26"/>
  <c r="CN100" i="26" s="1"/>
  <c r="F723" i="26"/>
  <c r="F722" i="26"/>
  <c r="BS92" i="26" s="1"/>
  <c r="F721" i="26"/>
  <c r="F720" i="26"/>
  <c r="F719" i="26"/>
  <c r="F718" i="26"/>
  <c r="F717" i="26"/>
  <c r="BQ93" i="26" s="1"/>
  <c r="F716" i="26"/>
  <c r="F715" i="26"/>
  <c r="CL114" i="26" s="1"/>
  <c r="F714" i="26"/>
  <c r="BX19" i="26" s="1"/>
  <c r="F713" i="26"/>
  <c r="F712" i="26"/>
  <c r="F711" i="26"/>
  <c r="BU39" i="26" s="1"/>
  <c r="F710" i="26"/>
  <c r="F709" i="26"/>
  <c r="F708" i="26"/>
  <c r="CD118" i="26" s="1"/>
  <c r="F707" i="26"/>
  <c r="F706" i="26"/>
  <c r="CH84" i="26" s="1"/>
  <c r="F705" i="26"/>
  <c r="F704" i="26"/>
  <c r="F703" i="26"/>
  <c r="CF117" i="26" s="1"/>
  <c r="F702" i="26"/>
  <c r="F701" i="26"/>
  <c r="F700" i="26"/>
  <c r="F699" i="26"/>
  <c r="CP80" i="26" s="1"/>
  <c r="F698" i="26"/>
  <c r="BW6" i="26" s="1"/>
  <c r="F697" i="26"/>
  <c r="F696" i="26"/>
  <c r="F695" i="26"/>
  <c r="F694" i="26"/>
  <c r="F693" i="26"/>
  <c r="CM57" i="26" s="1"/>
  <c r="F692" i="26"/>
  <c r="CE104" i="26" s="1"/>
  <c r="F691" i="26"/>
  <c r="F690" i="26"/>
  <c r="F689" i="26"/>
  <c r="F688" i="26"/>
  <c r="F687" i="26"/>
  <c r="F686" i="26"/>
  <c r="F685" i="26"/>
  <c r="AF56" i="26" s="1"/>
  <c r="F684" i="26"/>
  <c r="CH102" i="26" s="1"/>
  <c r="F683" i="26"/>
  <c r="AD40" i="26" s="1"/>
  <c r="F682" i="26"/>
  <c r="F681" i="26"/>
  <c r="F680" i="26"/>
  <c r="AA55" i="26" s="1"/>
  <c r="F679" i="26"/>
  <c r="F678" i="26"/>
  <c r="F677" i="26"/>
  <c r="CG84" i="26" s="1"/>
  <c r="F676" i="26"/>
  <c r="F675" i="26"/>
  <c r="CQ111" i="26" s="1"/>
  <c r="F674" i="26"/>
  <c r="CO42" i="26" s="1"/>
  <c r="F673" i="26"/>
  <c r="F672" i="26"/>
  <c r="F671" i="26"/>
  <c r="F670" i="26"/>
  <c r="F669" i="26"/>
  <c r="CN99" i="26" s="1"/>
  <c r="F668" i="26"/>
  <c r="CL57" i="26" s="1"/>
  <c r="F667" i="26"/>
  <c r="N50" i="26" s="1"/>
  <c r="F666" i="26"/>
  <c r="O16" i="26" s="1"/>
  <c r="F665" i="26"/>
  <c r="CP23" i="26" s="1"/>
  <c r="F664" i="26"/>
  <c r="K16" i="26" s="1"/>
  <c r="F663" i="26"/>
  <c r="S15" i="26" s="1"/>
  <c r="F662" i="26"/>
  <c r="F661" i="26"/>
  <c r="M52" i="26" s="1"/>
  <c r="F660" i="26"/>
  <c r="CL113" i="26" s="1"/>
  <c r="F659" i="26"/>
  <c r="F658" i="26"/>
  <c r="CM24" i="26" s="1"/>
  <c r="F657" i="26"/>
  <c r="F656" i="26"/>
  <c r="F655" i="26"/>
  <c r="S52" i="26" s="1"/>
  <c r="F654" i="26"/>
  <c r="F653" i="26"/>
  <c r="U54" i="26" s="1"/>
  <c r="F652" i="26"/>
  <c r="F651" i="26"/>
  <c r="BT122" i="26" s="1"/>
  <c r="F650" i="26"/>
  <c r="CP111" i="26" s="1"/>
  <c r="F649" i="26"/>
  <c r="CN42" i="26" s="1"/>
  <c r="F648" i="26"/>
  <c r="F647" i="26"/>
  <c r="F646" i="26"/>
  <c r="F645" i="26"/>
  <c r="F644" i="26"/>
  <c r="BY74" i="26" s="1"/>
  <c r="F643" i="26"/>
  <c r="F642" i="26"/>
  <c r="CC104" i="26" s="1"/>
  <c r="F641" i="26"/>
  <c r="CA35" i="26" s="1"/>
  <c r="F640" i="26"/>
  <c r="F639" i="26"/>
  <c r="F638" i="26"/>
  <c r="W56" i="26" s="1"/>
  <c r="F637" i="26"/>
  <c r="F636" i="26"/>
  <c r="F635" i="26"/>
  <c r="F634" i="26"/>
  <c r="CK81" i="26" s="1"/>
  <c r="F633" i="26"/>
  <c r="O39" i="26" s="1"/>
  <c r="F632" i="26"/>
  <c r="F631" i="26"/>
  <c r="BT38" i="26" s="1"/>
  <c r="F630" i="26"/>
  <c r="CP54" i="26" s="1"/>
  <c r="F629" i="26"/>
  <c r="F628" i="26"/>
  <c r="F627" i="26"/>
  <c r="X25" i="26" s="1"/>
  <c r="F626" i="26"/>
  <c r="F625" i="26"/>
  <c r="CE14" i="26" s="1"/>
  <c r="F624" i="26"/>
  <c r="CJ100" i="26" s="1"/>
  <c r="F623" i="26"/>
  <c r="N28" i="26" s="1"/>
  <c r="F622" i="26"/>
  <c r="CQ78" i="26" s="1"/>
  <c r="F621" i="26"/>
  <c r="F620" i="26"/>
  <c r="CQ110" i="26" s="1"/>
  <c r="F619" i="26"/>
  <c r="F618" i="26"/>
  <c r="F617" i="26"/>
  <c r="F616" i="26"/>
  <c r="AJ29" i="26" s="1"/>
  <c r="F615" i="26"/>
  <c r="AG39" i="26" s="1"/>
  <c r="F614" i="26"/>
  <c r="F613" i="26"/>
  <c r="F612" i="26"/>
  <c r="CM80" i="26" s="1"/>
  <c r="F611" i="26"/>
  <c r="W43" i="26" s="1"/>
  <c r="F610" i="26"/>
  <c r="BY17" i="26" s="1"/>
  <c r="F609" i="26"/>
  <c r="CA86" i="26" s="1"/>
  <c r="F608" i="26"/>
  <c r="F607" i="26"/>
  <c r="AF59" i="26" s="1"/>
  <c r="F606" i="26"/>
  <c r="F605" i="26"/>
  <c r="CL112" i="26" s="1"/>
  <c r="F604" i="26"/>
  <c r="F603" i="26"/>
  <c r="F602" i="26"/>
  <c r="AD23" i="26" s="1"/>
  <c r="F601" i="26"/>
  <c r="F600" i="26"/>
  <c r="K6" i="26" s="1"/>
  <c r="F599" i="26"/>
  <c r="F598" i="26"/>
  <c r="F597" i="26"/>
  <c r="CB47" i="26" s="1"/>
  <c r="F596" i="26"/>
  <c r="F595" i="26"/>
  <c r="Q6" i="26" s="1"/>
  <c r="F594" i="26"/>
  <c r="F593" i="26"/>
  <c r="R60" i="26" s="1"/>
  <c r="F592" i="26"/>
  <c r="F591" i="26"/>
  <c r="F590" i="26"/>
  <c r="F589" i="26"/>
  <c r="CI68" i="26" s="1"/>
  <c r="F588" i="26"/>
  <c r="F587" i="26"/>
  <c r="CC103" i="26" s="1"/>
  <c r="F586" i="26"/>
  <c r="CA61" i="26" s="1"/>
  <c r="F585" i="26"/>
  <c r="Y8" i="26" s="1"/>
  <c r="F584" i="26"/>
  <c r="F583" i="26"/>
  <c r="F582" i="26"/>
  <c r="F581" i="26"/>
  <c r="BU75" i="26" s="1"/>
  <c r="F580" i="26"/>
  <c r="F579" i="26"/>
  <c r="AD56" i="26" s="1"/>
  <c r="F578" i="26"/>
  <c r="AA8" i="26" s="1"/>
  <c r="F577" i="26"/>
  <c r="AB54" i="26" s="1"/>
  <c r="F576" i="26"/>
  <c r="AC10" i="26" s="1"/>
  <c r="F575" i="26"/>
  <c r="F574" i="26"/>
  <c r="F573" i="26"/>
  <c r="F572" i="26"/>
  <c r="F571" i="26"/>
  <c r="CJ24" i="26" s="1"/>
  <c r="F570" i="26"/>
  <c r="F569" i="26"/>
  <c r="CM41" i="26" s="1"/>
  <c r="F568" i="26"/>
  <c r="F567" i="26"/>
  <c r="CC46" i="26" s="1"/>
  <c r="F566" i="26"/>
  <c r="F565" i="26"/>
  <c r="P59" i="26" s="1"/>
  <c r="F564" i="26"/>
  <c r="F563" i="26"/>
  <c r="Q9" i="26" s="1"/>
  <c r="F562" i="26"/>
  <c r="M42" i="26" s="1"/>
  <c r="F561" i="26"/>
  <c r="Y45" i="26" s="1"/>
  <c r="F560" i="26"/>
  <c r="F559" i="26"/>
  <c r="F558" i="26"/>
  <c r="F557" i="26"/>
  <c r="F556" i="26"/>
  <c r="F555" i="26"/>
  <c r="BW49" i="26" s="1"/>
  <c r="F554" i="26"/>
  <c r="F553" i="26"/>
  <c r="F552" i="26"/>
  <c r="F551" i="26"/>
  <c r="F550" i="26"/>
  <c r="F549" i="26"/>
  <c r="BX86" i="26" s="1"/>
  <c r="F548" i="26"/>
  <c r="CE58" i="26" s="1"/>
  <c r="F547" i="26"/>
  <c r="BW105" i="26" s="1"/>
  <c r="F546" i="26"/>
  <c r="BU36" i="26" s="1"/>
  <c r="F545" i="26"/>
  <c r="F544" i="26"/>
  <c r="F543" i="26"/>
  <c r="AA50" i="26" s="1"/>
  <c r="F542" i="26"/>
  <c r="F541" i="26"/>
  <c r="F540" i="26"/>
  <c r="F539" i="26"/>
  <c r="BT88" i="26" s="1"/>
  <c r="F538" i="26"/>
  <c r="AF60" i="26" s="1"/>
  <c r="F537" i="26"/>
  <c r="F536" i="26"/>
  <c r="F535" i="26"/>
  <c r="CQ20" i="26" s="1"/>
  <c r="F534" i="26"/>
  <c r="F533" i="26"/>
  <c r="F532" i="26"/>
  <c r="F531" i="26"/>
  <c r="CJ10" i="26" s="1"/>
  <c r="F530" i="26"/>
  <c r="F529" i="26"/>
  <c r="K11" i="26" s="1"/>
  <c r="F528" i="26"/>
  <c r="BX16" i="26" s="1"/>
  <c r="F527" i="26"/>
  <c r="F526" i="26"/>
  <c r="CP122" i="26" s="1"/>
  <c r="F525" i="26"/>
  <c r="BY85" i="26" s="1"/>
  <c r="F524" i="26"/>
  <c r="CF100" i="26" s="1"/>
  <c r="F523" i="26"/>
  <c r="F522" i="26"/>
  <c r="BV105" i="26" s="1"/>
  <c r="F521" i="26"/>
  <c r="BR75" i="26" s="1"/>
  <c r="F520" i="26"/>
  <c r="F519" i="26"/>
  <c r="F518" i="26"/>
  <c r="F517" i="26"/>
  <c r="BX104" i="26" s="1"/>
  <c r="F516" i="26"/>
  <c r="AB58" i="26" s="1"/>
  <c r="F515" i="26"/>
  <c r="AF26" i="26" s="1"/>
  <c r="F514" i="26"/>
  <c r="F513" i="26"/>
  <c r="F512" i="26"/>
  <c r="F511" i="26"/>
  <c r="F510" i="26"/>
  <c r="F509" i="26"/>
  <c r="BX72" i="26" s="1"/>
  <c r="F508" i="26"/>
  <c r="F507" i="26"/>
  <c r="CK9" i="26" s="1"/>
  <c r="F506" i="26"/>
  <c r="X20" i="26" s="1"/>
  <c r="F505" i="26"/>
  <c r="F504" i="26"/>
  <c r="F503" i="26"/>
  <c r="F502" i="26"/>
  <c r="F501" i="26"/>
  <c r="AD60" i="26" s="1"/>
  <c r="F500" i="26"/>
  <c r="F499" i="26"/>
  <c r="F498" i="26"/>
  <c r="BZ116" i="26" s="1"/>
  <c r="F497" i="26"/>
  <c r="Y16" i="26" s="1"/>
  <c r="F496" i="26"/>
  <c r="CA27" i="26" s="1"/>
  <c r="F495" i="26"/>
  <c r="F494" i="26"/>
  <c r="F493" i="26"/>
  <c r="CB115" i="26" s="1"/>
  <c r="F492" i="26"/>
  <c r="F491" i="26"/>
  <c r="BY28" i="26" s="1"/>
  <c r="F490" i="26"/>
  <c r="S50" i="26" s="1"/>
  <c r="F489" i="26"/>
  <c r="F488" i="26"/>
  <c r="Q45" i="26" s="1"/>
  <c r="F487" i="26"/>
  <c r="F486" i="26"/>
  <c r="F485" i="26"/>
  <c r="F484" i="26"/>
  <c r="F483" i="26"/>
  <c r="AA6" i="26" s="1"/>
  <c r="F482" i="26"/>
  <c r="CN77" i="26" s="1"/>
  <c r="F481" i="26"/>
  <c r="W12" i="26" s="1"/>
  <c r="F480" i="26"/>
  <c r="F479" i="26"/>
  <c r="F478" i="26"/>
  <c r="CG67" i="26" s="1"/>
  <c r="F477" i="26"/>
  <c r="CC101" i="26" s="1"/>
  <c r="F476" i="26"/>
  <c r="BX117" i="26" s="1"/>
  <c r="F475" i="26"/>
  <c r="BX15" i="26" s="1"/>
  <c r="F474" i="26"/>
  <c r="F473" i="26"/>
  <c r="AB46" i="26" s="1"/>
  <c r="F472" i="26"/>
  <c r="F471" i="26"/>
  <c r="F470" i="26"/>
  <c r="CK110" i="26" s="1"/>
  <c r="F469" i="26"/>
  <c r="F468" i="26"/>
  <c r="F467" i="26"/>
  <c r="F466" i="26"/>
  <c r="F465" i="26"/>
  <c r="F464" i="26"/>
  <c r="CK40" i="26" s="1"/>
  <c r="F463" i="26"/>
  <c r="F462" i="26"/>
  <c r="F461" i="26"/>
  <c r="P55" i="26" s="1"/>
  <c r="F460" i="26"/>
  <c r="CE81" i="26" s="1"/>
  <c r="F459" i="26"/>
  <c r="F458" i="26"/>
  <c r="F457" i="26"/>
  <c r="CC44" i="26" s="1"/>
  <c r="F456" i="26"/>
  <c r="F455" i="26"/>
  <c r="X54" i="26" s="1"/>
  <c r="F454" i="26"/>
  <c r="F453" i="26"/>
  <c r="F452" i="26"/>
  <c r="CB101" i="26" s="1"/>
  <c r="F451" i="26"/>
  <c r="P21" i="26" s="1"/>
  <c r="F450" i="26"/>
  <c r="BR106" i="26" s="1"/>
  <c r="F449" i="26"/>
  <c r="CQ37" i="26" s="1"/>
  <c r="F448" i="26"/>
  <c r="F447" i="26"/>
  <c r="F446" i="26"/>
  <c r="F445" i="26"/>
  <c r="F444" i="26"/>
  <c r="F443" i="26"/>
  <c r="F442" i="26"/>
  <c r="F441" i="26"/>
  <c r="F440" i="26"/>
  <c r="CO51" i="26" s="1"/>
  <c r="F439" i="26"/>
  <c r="F438" i="26"/>
  <c r="AB50" i="26" s="1"/>
  <c r="F437" i="26"/>
  <c r="F436" i="26"/>
  <c r="BU61" i="26" s="1"/>
  <c r="F435" i="26"/>
  <c r="CQ50" i="26" s="1"/>
  <c r="F434" i="26"/>
  <c r="F433" i="26"/>
  <c r="F432" i="26"/>
  <c r="F431" i="26"/>
  <c r="F430" i="26"/>
  <c r="F429" i="26"/>
  <c r="CN76" i="26" s="1"/>
  <c r="F428" i="26"/>
  <c r="CI54" i="26" s="1"/>
  <c r="F427" i="26"/>
  <c r="F426" i="26"/>
  <c r="F425" i="26"/>
  <c r="F424" i="26"/>
  <c r="F423" i="26"/>
  <c r="F422" i="26"/>
  <c r="R53" i="26" s="1"/>
  <c r="F421" i="26"/>
  <c r="F420" i="26"/>
  <c r="BS105" i="26" s="1"/>
  <c r="F419" i="26"/>
  <c r="CO121" i="26" s="1"/>
  <c r="F418" i="26"/>
  <c r="AJ19" i="26" s="1"/>
  <c r="F417" i="26"/>
  <c r="F416" i="26"/>
  <c r="F415" i="26"/>
  <c r="F414" i="26"/>
  <c r="BW84" i="26" s="1"/>
  <c r="F413" i="26"/>
  <c r="F412" i="26"/>
  <c r="CG79" i="26" s="1"/>
  <c r="F411" i="26"/>
  <c r="F410" i="26"/>
  <c r="F409" i="26"/>
  <c r="AF20" i="26" s="1"/>
  <c r="F408" i="26"/>
  <c r="AE15" i="26" s="1"/>
  <c r="F407" i="26"/>
  <c r="F406" i="26"/>
  <c r="F405" i="26"/>
  <c r="F404" i="26"/>
  <c r="CJ123" i="26" s="1"/>
  <c r="F403" i="26"/>
  <c r="F402" i="26"/>
  <c r="U14" i="26" s="1"/>
  <c r="F401" i="26"/>
  <c r="AG20" i="26" s="1"/>
  <c r="F400" i="26"/>
  <c r="F399" i="26"/>
  <c r="AF43" i="26" s="1"/>
  <c r="F398" i="26"/>
  <c r="F397" i="26"/>
  <c r="F396" i="26"/>
  <c r="F395" i="26"/>
  <c r="F394" i="26"/>
  <c r="F393" i="26"/>
  <c r="F392" i="26"/>
  <c r="CB25" i="26" s="1"/>
  <c r="F391" i="26"/>
  <c r="BQ35" i="26" s="1"/>
  <c r="F390" i="26"/>
  <c r="F389" i="26"/>
  <c r="F388" i="26"/>
  <c r="F387" i="26"/>
  <c r="BX45" i="26" s="1"/>
  <c r="F386" i="26"/>
  <c r="F385" i="26"/>
  <c r="BY26" i="26" s="1"/>
  <c r="F384" i="26"/>
  <c r="F383" i="26"/>
  <c r="F382" i="26"/>
  <c r="CK90" i="26" s="1"/>
  <c r="F381" i="26"/>
  <c r="F380" i="26"/>
  <c r="CQ49" i="26" s="1"/>
  <c r="F379" i="26"/>
  <c r="Y49" i="26" s="1"/>
  <c r="F378" i="26"/>
  <c r="F377" i="26"/>
  <c r="F376" i="26"/>
  <c r="BW59" i="26" s="1"/>
  <c r="F375" i="26"/>
  <c r="F374" i="26"/>
  <c r="F373" i="26"/>
  <c r="F372" i="26"/>
  <c r="CA100" i="26" s="1"/>
  <c r="F371" i="26"/>
  <c r="CO18" i="26" s="1"/>
  <c r="F370" i="26"/>
  <c r="F369" i="26"/>
  <c r="AB49" i="26" s="1"/>
  <c r="F368" i="26"/>
  <c r="F367" i="26"/>
  <c r="F366" i="26"/>
  <c r="CJ77" i="26" s="1"/>
  <c r="F365" i="26"/>
  <c r="F364" i="26"/>
  <c r="CI77" i="26" s="1"/>
  <c r="F363" i="26"/>
  <c r="CN88" i="26" s="1"/>
  <c r="F362" i="26"/>
  <c r="F361" i="26"/>
  <c r="T40" i="26" s="1"/>
  <c r="F360" i="26"/>
  <c r="F359" i="26"/>
  <c r="F358" i="26"/>
  <c r="CL89" i="26" s="1"/>
  <c r="F357" i="26"/>
  <c r="CQ73" i="26" s="1"/>
  <c r="F356" i="26"/>
  <c r="F355" i="26"/>
  <c r="F354" i="26"/>
  <c r="N5" i="26" s="1"/>
  <c r="F353" i="26"/>
  <c r="CC112" i="26" s="1"/>
  <c r="F352" i="26"/>
  <c r="F351" i="26"/>
  <c r="F350" i="26"/>
  <c r="F349" i="26"/>
  <c r="CC80" i="26" s="1"/>
  <c r="F348" i="26"/>
  <c r="CH91" i="26" s="1"/>
  <c r="F347" i="26"/>
  <c r="CP17" i="26" s="1"/>
  <c r="F346" i="26"/>
  <c r="P43" i="26" s="1"/>
  <c r="F345" i="26"/>
  <c r="F344" i="26"/>
  <c r="CO36" i="26" s="1"/>
  <c r="F343" i="26"/>
  <c r="F342" i="26"/>
  <c r="F341" i="26"/>
  <c r="F340" i="26"/>
  <c r="F339" i="26"/>
  <c r="BY82" i="26" s="1"/>
  <c r="F338" i="26"/>
  <c r="F337" i="26"/>
  <c r="L39" i="26" s="1"/>
  <c r="F336" i="26"/>
  <c r="Z61" i="26" s="1"/>
  <c r="F335" i="26"/>
  <c r="F334" i="26"/>
  <c r="F333" i="26"/>
  <c r="F332" i="26"/>
  <c r="F331" i="26"/>
  <c r="CA67" i="26" s="1"/>
  <c r="F330" i="26"/>
  <c r="CO49" i="26" s="1"/>
  <c r="F329" i="26"/>
  <c r="F328" i="26"/>
  <c r="F327" i="26"/>
  <c r="F326" i="26"/>
  <c r="F325" i="26"/>
  <c r="F324" i="26"/>
  <c r="CI122" i="26" s="1"/>
  <c r="F323" i="26"/>
  <c r="F322" i="26"/>
  <c r="F321" i="26"/>
  <c r="O40" i="26" s="1"/>
  <c r="F320" i="26"/>
  <c r="F319" i="26"/>
  <c r="CG91" i="26" s="1"/>
  <c r="F318" i="26"/>
  <c r="F317" i="26"/>
  <c r="F316" i="26"/>
  <c r="T60" i="26" s="1"/>
  <c r="F315" i="26"/>
  <c r="F314" i="26"/>
  <c r="CP35" i="26" s="1"/>
  <c r="F313" i="26"/>
  <c r="F312" i="26"/>
  <c r="F311" i="26"/>
  <c r="L63" i="26" s="1"/>
  <c r="F310" i="26"/>
  <c r="CN87" i="26" s="1"/>
  <c r="F309" i="26"/>
  <c r="BU13" i="26" s="1"/>
  <c r="F308" i="26"/>
  <c r="AB61" i="26" s="1"/>
  <c r="F307" i="26"/>
  <c r="F306" i="26"/>
  <c r="CJ19" i="26" s="1"/>
  <c r="F305" i="26"/>
  <c r="F304" i="26"/>
  <c r="F303" i="26"/>
  <c r="F302" i="26"/>
  <c r="F301" i="26"/>
  <c r="BT59" i="26" s="1"/>
  <c r="F300" i="26"/>
  <c r="CM106" i="26" s="1"/>
  <c r="F299" i="26"/>
  <c r="BQ15" i="26" s="1"/>
  <c r="F298" i="26"/>
  <c r="F297" i="26"/>
  <c r="F296" i="26"/>
  <c r="F295" i="26"/>
  <c r="F294" i="26"/>
  <c r="CM74" i="26" s="1"/>
  <c r="F293" i="26"/>
  <c r="AD53" i="26" s="1"/>
  <c r="F292" i="26"/>
  <c r="F291" i="26"/>
  <c r="F290" i="26"/>
  <c r="CI6" i="26" s="1"/>
  <c r="F289" i="26"/>
  <c r="CO35" i="26" s="1"/>
  <c r="F288" i="26"/>
  <c r="K53" i="26" s="1"/>
  <c r="F287" i="26"/>
  <c r="BT70" i="26" s="1"/>
  <c r="F286" i="26"/>
  <c r="BW114" i="26" s="1"/>
  <c r="F285" i="26"/>
  <c r="AI52" i="26" s="1"/>
  <c r="F284" i="26"/>
  <c r="F283" i="26"/>
  <c r="CA55" i="26" s="1"/>
  <c r="F282" i="26"/>
  <c r="T14" i="26" s="1"/>
  <c r="F281" i="26"/>
  <c r="F280" i="26"/>
  <c r="F279" i="26"/>
  <c r="F278" i="26"/>
  <c r="F277" i="26"/>
  <c r="N48" i="26" s="1"/>
  <c r="F276" i="26"/>
  <c r="F275" i="26"/>
  <c r="BR14" i="26" s="1"/>
  <c r="F274" i="26"/>
  <c r="F273" i="26"/>
  <c r="CB9" i="26" s="1"/>
  <c r="F272" i="26"/>
  <c r="CG20" i="26" s="1"/>
  <c r="F271" i="26"/>
  <c r="AG18" i="26" s="1"/>
  <c r="F270" i="26"/>
  <c r="F269" i="26"/>
  <c r="F268" i="26"/>
  <c r="F267" i="26"/>
  <c r="CB79" i="26" s="1"/>
  <c r="F266" i="26"/>
  <c r="F265" i="26"/>
  <c r="AB51" i="26" s="1"/>
  <c r="F264" i="26"/>
  <c r="F263" i="26"/>
  <c r="Y25" i="26" s="1"/>
  <c r="F262" i="26"/>
  <c r="F261" i="26"/>
  <c r="CE91" i="26" s="1"/>
  <c r="F260" i="26"/>
  <c r="F259" i="26"/>
  <c r="F258" i="26"/>
  <c r="V47" i="26" s="1"/>
  <c r="F257" i="26"/>
  <c r="F256" i="26"/>
  <c r="F255" i="26"/>
  <c r="Q21" i="26" s="1"/>
  <c r="F254" i="26"/>
  <c r="CD123" i="26" s="1"/>
  <c r="F253" i="26"/>
  <c r="BY112" i="26" s="1"/>
  <c r="F252" i="26"/>
  <c r="F251" i="26"/>
  <c r="BS13" i="26" s="1"/>
  <c r="F250" i="26"/>
  <c r="BU82" i="26" s="1"/>
  <c r="F249" i="26"/>
  <c r="CI37" i="26" s="1"/>
  <c r="F248" i="26"/>
  <c r="CH19" i="26" s="1"/>
  <c r="F247" i="26"/>
  <c r="Y51" i="26" s="1"/>
  <c r="F246" i="26"/>
  <c r="F245" i="26"/>
  <c r="F244" i="26"/>
  <c r="F243" i="26"/>
  <c r="F242" i="26"/>
  <c r="F241" i="26"/>
  <c r="CM73" i="26" s="1"/>
  <c r="F240" i="26"/>
  <c r="R50" i="26" s="1"/>
  <c r="F239" i="26"/>
  <c r="BV68" i="26" s="1"/>
  <c r="F238" i="26"/>
  <c r="F237" i="26"/>
  <c r="F236" i="26"/>
  <c r="AI49" i="26" s="1"/>
  <c r="F235" i="26"/>
  <c r="BR27" i="26" s="1"/>
  <c r="F234" i="26"/>
  <c r="N46" i="26" s="1"/>
  <c r="F233" i="26"/>
  <c r="CJ50" i="26" s="1"/>
  <c r="F232" i="26"/>
  <c r="CG6" i="26" s="1"/>
  <c r="F231" i="26"/>
  <c r="F230" i="26"/>
  <c r="F229" i="26"/>
  <c r="AD16" i="26" s="1"/>
  <c r="F228" i="26"/>
  <c r="F227" i="26"/>
  <c r="BS101" i="26" s="1"/>
  <c r="F226" i="26"/>
  <c r="AE14" i="26" s="1"/>
  <c r="F225" i="26"/>
  <c r="F224" i="26"/>
  <c r="F223" i="26"/>
  <c r="F222" i="26"/>
  <c r="CP71" i="26" s="1"/>
  <c r="F221" i="26"/>
  <c r="BT82" i="26" s="1"/>
  <c r="F220" i="26"/>
  <c r="F219" i="26"/>
  <c r="F218" i="26"/>
  <c r="P45" i="26" s="1"/>
  <c r="F217" i="26"/>
  <c r="P10" i="26" s="1"/>
  <c r="F216" i="26"/>
  <c r="F215" i="26"/>
  <c r="F214" i="26"/>
  <c r="CI120" i="26" s="1"/>
  <c r="F213" i="26"/>
  <c r="T17" i="26" s="1"/>
  <c r="F212" i="26"/>
  <c r="BY125" i="26" s="1"/>
  <c r="F211" i="26"/>
  <c r="F210" i="26"/>
  <c r="F209" i="26"/>
  <c r="BZ79" i="26" s="1"/>
  <c r="F208" i="26"/>
  <c r="CH5" i="26" s="1"/>
  <c r="F207" i="26"/>
  <c r="F206" i="26"/>
  <c r="F205" i="26"/>
  <c r="BQ102" i="26" s="1"/>
  <c r="F204" i="26"/>
  <c r="CM118" i="26" s="1"/>
  <c r="F203" i="26"/>
  <c r="AA60" i="26" s="1"/>
  <c r="F202" i="26"/>
  <c r="BU43" i="26" s="1"/>
  <c r="F201" i="26"/>
  <c r="F200" i="26"/>
  <c r="F199" i="26"/>
  <c r="F198" i="26"/>
  <c r="BY111" i="26" s="1"/>
  <c r="F197" i="26"/>
  <c r="BT100" i="26" s="1"/>
  <c r="F196" i="26"/>
  <c r="CP116" i="26" s="1"/>
  <c r="F195" i="26"/>
  <c r="X48" i="26" s="1"/>
  <c r="F194" i="26"/>
  <c r="F193" i="26"/>
  <c r="CO71" i="26" s="1"/>
  <c r="F192" i="26"/>
  <c r="F191" i="26"/>
  <c r="F190" i="26"/>
  <c r="F189" i="26"/>
  <c r="CH120" i="26" s="1"/>
  <c r="F188" i="26"/>
  <c r="F187" i="26"/>
  <c r="BX125" i="26" s="1"/>
  <c r="F186" i="26"/>
  <c r="F185" i="26"/>
  <c r="F184" i="26"/>
  <c r="K22" i="26" s="1"/>
  <c r="F183" i="26"/>
  <c r="F182" i="26"/>
  <c r="F181" i="26"/>
  <c r="AH46" i="26" s="1"/>
  <c r="F180" i="26"/>
  <c r="U57" i="26" s="1"/>
  <c r="F179" i="26"/>
  <c r="S57" i="26" s="1"/>
  <c r="F178" i="26"/>
  <c r="CI74" i="26" s="1"/>
  <c r="F177" i="26"/>
  <c r="F176" i="26"/>
  <c r="F175" i="26"/>
  <c r="F174" i="26"/>
  <c r="F173" i="26"/>
  <c r="BX111" i="26" s="1"/>
  <c r="F172" i="26"/>
  <c r="BS100" i="26" s="1"/>
  <c r="F171" i="26"/>
  <c r="F170" i="26"/>
  <c r="F169" i="26"/>
  <c r="F168" i="26"/>
  <c r="F167" i="26"/>
  <c r="AG27" i="26" s="1"/>
  <c r="F166" i="26"/>
  <c r="CD76" i="26" s="1"/>
  <c r="F165" i="26"/>
  <c r="CI87" i="26" s="1"/>
  <c r="F164" i="26"/>
  <c r="CQ13" i="26" s="1"/>
  <c r="F163" i="26"/>
  <c r="F162" i="26"/>
  <c r="F161" i="26"/>
  <c r="F160" i="26"/>
  <c r="CJ3" i="26" s="1"/>
  <c r="F159" i="26"/>
  <c r="F158" i="26"/>
  <c r="F157" i="26"/>
  <c r="BY124" i="26" s="1"/>
  <c r="F156" i="26"/>
  <c r="BZ78" i="26" s="1"/>
  <c r="F155" i="26"/>
  <c r="CP102" i="26" s="1"/>
  <c r="F154" i="26"/>
  <c r="F153" i="26"/>
  <c r="V43" i="26" s="1"/>
  <c r="F152" i="26"/>
  <c r="F151" i="26"/>
  <c r="F150" i="26"/>
  <c r="F149" i="26"/>
  <c r="CH74" i="26" s="1"/>
  <c r="F148" i="26"/>
  <c r="BZ53" i="26" s="1"/>
  <c r="F147" i="26"/>
  <c r="P58" i="26" s="1"/>
  <c r="F146" i="26"/>
  <c r="F145" i="26"/>
  <c r="F144" i="26"/>
  <c r="BX22" i="26" s="1"/>
  <c r="F143" i="26"/>
  <c r="F142" i="26"/>
  <c r="W59" i="26" s="1"/>
  <c r="F141" i="26"/>
  <c r="BR57" i="26" s="1"/>
  <c r="F140" i="26"/>
  <c r="CO70" i="26" s="1"/>
  <c r="F139" i="26"/>
  <c r="F138" i="26"/>
  <c r="O24" i="26" s="1"/>
  <c r="F137" i="26"/>
  <c r="F136" i="26"/>
  <c r="Q24" i="26" s="1"/>
  <c r="F135" i="26"/>
  <c r="CP45" i="26" s="1"/>
  <c r="F134" i="26"/>
  <c r="CH119" i="26" s="1"/>
  <c r="F133" i="26"/>
  <c r="V9" i="26" s="1"/>
  <c r="F132" i="26"/>
  <c r="CA39" i="26" s="1"/>
  <c r="F131" i="26"/>
  <c r="F130" i="26"/>
  <c r="F129" i="26"/>
  <c r="F128" i="26"/>
  <c r="F127" i="26"/>
  <c r="F126" i="26"/>
  <c r="CM125" i="26"/>
  <c r="CL125" i="26"/>
  <c r="CF125" i="26"/>
  <c r="CE125" i="26"/>
  <c r="CD125" i="26"/>
  <c r="CA125" i="26"/>
  <c r="BZ125" i="26"/>
  <c r="F125" i="26"/>
  <c r="CI73" i="26" s="1"/>
  <c r="CQ124" i="26"/>
  <c r="CM124" i="26"/>
  <c r="CL124" i="26"/>
  <c r="CK124" i="26"/>
  <c r="CE124" i="26"/>
  <c r="CD124" i="26"/>
  <c r="BZ124" i="26"/>
  <c r="BQ124" i="26"/>
  <c r="F124" i="26"/>
  <c r="CQ123" i="26"/>
  <c r="CL123" i="26"/>
  <c r="CK123" i="26"/>
  <c r="CC123" i="26"/>
  <c r="F123" i="26"/>
  <c r="CJ48" i="26" s="1"/>
  <c r="CK122" i="26"/>
  <c r="CJ122" i="26"/>
  <c r="CC122" i="26"/>
  <c r="BV122" i="26"/>
  <c r="BU122" i="26"/>
  <c r="F122" i="26"/>
  <c r="CB122" i="26" s="1"/>
  <c r="CI121" i="26"/>
  <c r="CH121" i="26"/>
  <c r="CA121" i="26"/>
  <c r="BV121" i="26"/>
  <c r="BU121" i="26"/>
  <c r="BT121" i="26"/>
  <c r="F121" i="26"/>
  <c r="CG120" i="26"/>
  <c r="CD120" i="26"/>
  <c r="CA120" i="26"/>
  <c r="BU120" i="26"/>
  <c r="BT120" i="26"/>
  <c r="BS120" i="26"/>
  <c r="F120" i="26"/>
  <c r="AJ57" i="26" s="1"/>
  <c r="BZ119" i="26"/>
  <c r="BT119" i="26"/>
  <c r="BS119" i="26"/>
  <c r="BR119" i="26"/>
  <c r="F119" i="26"/>
  <c r="CC121" i="26" s="1"/>
  <c r="CE118" i="26"/>
  <c r="BZ118" i="26"/>
  <c r="BY118" i="26"/>
  <c r="BS118" i="26"/>
  <c r="BR118" i="26"/>
  <c r="F118" i="26"/>
  <c r="CQ117" i="26"/>
  <c r="CM117" i="26"/>
  <c r="CE117" i="26"/>
  <c r="CD117" i="26"/>
  <c r="CC117" i="26"/>
  <c r="BY117" i="26"/>
  <c r="BR117" i="26"/>
  <c r="F117" i="26"/>
  <c r="CQ116" i="26"/>
  <c r="CI116" i="26"/>
  <c r="CC116" i="26"/>
  <c r="CB116" i="26"/>
  <c r="BY116" i="26"/>
  <c r="BX116" i="26"/>
  <c r="BW116" i="26"/>
  <c r="BQ116" i="26"/>
  <c r="F116" i="26"/>
  <c r="CQ115" i="26"/>
  <c r="CP115" i="26"/>
  <c r="CO115" i="26"/>
  <c r="CK115" i="26"/>
  <c r="CJ115" i="26"/>
  <c r="CI115" i="26"/>
  <c r="CC115" i="26"/>
  <c r="CA115" i="26"/>
  <c r="BX115" i="26"/>
  <c r="BW115" i="26"/>
  <c r="BV115" i="26"/>
  <c r="F115" i="26"/>
  <c r="CP114" i="26"/>
  <c r="CJ114" i="26"/>
  <c r="CI114" i="26"/>
  <c r="CH114" i="26"/>
  <c r="CB114" i="26"/>
  <c r="CA114" i="26"/>
  <c r="BZ114" i="26"/>
  <c r="BV114" i="26"/>
  <c r="BU114" i="26"/>
  <c r="F114" i="26"/>
  <c r="CE120" i="26" s="1"/>
  <c r="CN113" i="26"/>
  <c r="CM113" i="26"/>
  <c r="CI113" i="26"/>
  <c r="CH113" i="26"/>
  <c r="CG113" i="26"/>
  <c r="CA113" i="26"/>
  <c r="BY113" i="26"/>
  <c r="BV113" i="26"/>
  <c r="BU113" i="26"/>
  <c r="BT113" i="26"/>
  <c r="BR113" i="26"/>
  <c r="F113" i="26"/>
  <c r="CM112" i="26"/>
  <c r="CK112" i="26"/>
  <c r="CH112" i="26"/>
  <c r="CG112" i="26"/>
  <c r="CF112" i="26"/>
  <c r="BZ112" i="26"/>
  <c r="BX112" i="26"/>
  <c r="F112" i="26"/>
  <c r="BX40" i="26" s="1"/>
  <c r="CL111" i="26"/>
  <c r="CK111" i="26"/>
  <c r="CG111" i="26"/>
  <c r="CF111" i="26"/>
  <c r="CE111" i="26"/>
  <c r="BR111" i="26"/>
  <c r="BQ111" i="26"/>
  <c r="F111" i="26"/>
  <c r="CJ110" i="26"/>
  <c r="CF110" i="26"/>
  <c r="CE110" i="26"/>
  <c r="CD110" i="26"/>
  <c r="BR110" i="26"/>
  <c r="BQ110" i="26"/>
  <c r="F110" i="26"/>
  <c r="CQ109" i="26"/>
  <c r="CP109" i="26"/>
  <c r="CJ109" i="26"/>
  <c r="CE109" i="26"/>
  <c r="CD109" i="26"/>
  <c r="CC109" i="26"/>
  <c r="BQ109" i="26"/>
  <c r="F109" i="26"/>
  <c r="CG119" i="26" s="1"/>
  <c r="CQ108" i="26"/>
  <c r="CP108" i="26"/>
  <c r="CO108" i="26"/>
  <c r="CI108" i="26"/>
  <c r="CD108" i="26"/>
  <c r="CC108" i="26"/>
  <c r="F108" i="26"/>
  <c r="CB108" i="26" s="1"/>
  <c r="CP107" i="26"/>
  <c r="CO107" i="26"/>
  <c r="CN107" i="26"/>
  <c r="BZ107" i="26"/>
  <c r="F107" i="26"/>
  <c r="BW124" i="26" s="1"/>
  <c r="CO106" i="26"/>
  <c r="CN106" i="26"/>
  <c r="CC106" i="26"/>
  <c r="CA106" i="26"/>
  <c r="BZ106" i="26"/>
  <c r="BY106" i="26"/>
  <c r="BT106" i="26"/>
  <c r="F106" i="26"/>
  <c r="CN105" i="26"/>
  <c r="CL105" i="26"/>
  <c r="CH105" i="26"/>
  <c r="BZ105" i="26"/>
  <c r="BY105" i="26"/>
  <c r="BX105" i="26"/>
  <c r="F105" i="26"/>
  <c r="CM104" i="26"/>
  <c r="CL104" i="26"/>
  <c r="CK104" i="26"/>
  <c r="CJ104" i="26"/>
  <c r="CF104" i="26"/>
  <c r="BY104" i="26"/>
  <c r="BW104" i="26"/>
  <c r="BS104" i="26"/>
  <c r="BR104" i="26"/>
  <c r="F104" i="26"/>
  <c r="CI118" i="26" s="1"/>
  <c r="CF103" i="26"/>
  <c r="CE103" i="26"/>
  <c r="CD103" i="26"/>
  <c r="BX103" i="26"/>
  <c r="BW103" i="26"/>
  <c r="BV103" i="26"/>
  <c r="BR103" i="26"/>
  <c r="BQ103" i="26"/>
  <c r="F103" i="26"/>
  <c r="L41" i="26" s="1"/>
  <c r="CQ102" i="26"/>
  <c r="CJ102" i="26"/>
  <c r="CI102" i="26"/>
  <c r="CE102" i="26"/>
  <c r="CD102" i="26"/>
  <c r="CC102" i="26"/>
  <c r="BW102" i="26"/>
  <c r="BV102" i="26"/>
  <c r="BU102" i="26"/>
  <c r="BR102" i="26"/>
  <c r="F102" i="26"/>
  <c r="AA61" i="26" s="1"/>
  <c r="CQ101" i="26"/>
  <c r="CI101" i="26"/>
  <c r="CH101" i="26"/>
  <c r="CG101" i="26"/>
  <c r="CD101" i="26"/>
  <c r="BV101" i="26"/>
  <c r="BT101" i="26"/>
  <c r="BQ101" i="26"/>
  <c r="F101" i="26"/>
  <c r="CM100" i="26"/>
  <c r="CL100" i="26"/>
  <c r="CH100" i="26"/>
  <c r="CG100" i="26"/>
  <c r="CC100" i="26"/>
  <c r="CB100" i="26"/>
  <c r="BZ100" i="26"/>
  <c r="BY100" i="26"/>
  <c r="BU100" i="26"/>
  <c r="F100" i="26"/>
  <c r="BQ25" i="26" s="1"/>
  <c r="CO99" i="26"/>
  <c r="CM99" i="26"/>
  <c r="CG99" i="26"/>
  <c r="CF99" i="26"/>
  <c r="CB99" i="26"/>
  <c r="BZ99" i="26"/>
  <c r="BT99" i="26"/>
  <c r="BS99" i="26"/>
  <c r="F99" i="26"/>
  <c r="BV9" i="26" s="1"/>
  <c r="F98" i="26"/>
  <c r="F97" i="26"/>
  <c r="F96" i="26"/>
  <c r="BV111" i="26" s="1"/>
  <c r="F95" i="26"/>
  <c r="CM84" i="26" s="1"/>
  <c r="F94" i="26"/>
  <c r="CE36" i="26" s="1"/>
  <c r="CP93" i="26"/>
  <c r="CN93" i="26"/>
  <c r="CK93" i="26"/>
  <c r="CH93" i="26"/>
  <c r="CF93" i="26"/>
  <c r="CA93" i="26"/>
  <c r="BY93" i="26"/>
  <c r="BV93" i="26"/>
  <c r="F93" i="26"/>
  <c r="BZ52" i="26" s="1"/>
  <c r="CO92" i="26"/>
  <c r="CL92" i="26"/>
  <c r="CJ92" i="26"/>
  <c r="CI92" i="26"/>
  <c r="CG92" i="26"/>
  <c r="CD92" i="26"/>
  <c r="CB92" i="26"/>
  <c r="BW92" i="26"/>
  <c r="BR92" i="26"/>
  <c r="F92" i="26"/>
  <c r="CQ91" i="26"/>
  <c r="CP91" i="26"/>
  <c r="CM91" i="26"/>
  <c r="CJ91" i="26"/>
  <c r="CA91" i="26"/>
  <c r="BY91" i="26"/>
  <c r="BS91" i="26"/>
  <c r="F91" i="26"/>
  <c r="CP90" i="26"/>
  <c r="CN90" i="26"/>
  <c r="CI90" i="26"/>
  <c r="CF90" i="26"/>
  <c r="CC90" i="26"/>
  <c r="CB90" i="26"/>
  <c r="CA90" i="26"/>
  <c r="BW90" i="26"/>
  <c r="BT90" i="26"/>
  <c r="BQ90" i="26"/>
  <c r="F90" i="26"/>
  <c r="CQ89" i="26"/>
  <c r="CO89" i="26"/>
  <c r="CJ89" i="26"/>
  <c r="CG89" i="26"/>
  <c r="CE89" i="26"/>
  <c r="BX89" i="26"/>
  <c r="BU89" i="26"/>
  <c r="BR89" i="26"/>
  <c r="F89" i="26"/>
  <c r="CE74" i="26" s="1"/>
  <c r="CO88" i="26"/>
  <c r="CM88" i="26"/>
  <c r="CK88" i="26"/>
  <c r="CH88" i="26"/>
  <c r="CF88" i="26"/>
  <c r="CE88" i="26"/>
  <c r="BV88" i="26"/>
  <c r="BS88" i="26"/>
  <c r="BQ88" i="26"/>
  <c r="F88" i="26"/>
  <c r="AH4" i="26" s="1"/>
  <c r="CP87" i="26"/>
  <c r="CL87" i="26"/>
  <c r="CA87" i="26"/>
  <c r="BZ87" i="26"/>
  <c r="BW87" i="26"/>
  <c r="BT87" i="26"/>
  <c r="BR87" i="26"/>
  <c r="F87" i="26"/>
  <c r="CO86" i="26"/>
  <c r="CN86" i="26"/>
  <c r="CE86" i="26"/>
  <c r="CB86" i="26"/>
  <c r="BU86" i="26"/>
  <c r="BS86" i="26"/>
  <c r="F86" i="26"/>
  <c r="AF11" i="26" s="1"/>
  <c r="CO85" i="26"/>
  <c r="CK85" i="26"/>
  <c r="CF85" i="26"/>
  <c r="CA85" i="26"/>
  <c r="BV85" i="26"/>
  <c r="BT85" i="26"/>
  <c r="BQ85" i="26"/>
  <c r="F85" i="26"/>
  <c r="CP84" i="26"/>
  <c r="CD84" i="26"/>
  <c r="CB84" i="26"/>
  <c r="BX84" i="26"/>
  <c r="BU84" i="26"/>
  <c r="BR84" i="26"/>
  <c r="F84" i="26"/>
  <c r="CQ83" i="26"/>
  <c r="CK83" i="26"/>
  <c r="CH83" i="26"/>
  <c r="CE83" i="26"/>
  <c r="CC83" i="26"/>
  <c r="BZ83" i="26"/>
  <c r="BX83" i="26"/>
  <c r="BV83" i="26"/>
  <c r="F83" i="26"/>
  <c r="CA108" i="26" s="1"/>
  <c r="CM82" i="26"/>
  <c r="CI82" i="26"/>
  <c r="CF82" i="26"/>
  <c r="CD82" i="26"/>
  <c r="CA82" i="26"/>
  <c r="BW82" i="26"/>
  <c r="BQ82" i="26"/>
  <c r="F82" i="26"/>
  <c r="BY39" i="26" s="1"/>
  <c r="CN81" i="26"/>
  <c r="CL81" i="26"/>
  <c r="CJ81" i="26"/>
  <c r="CG81" i="26"/>
  <c r="CB81" i="26"/>
  <c r="BY81" i="26"/>
  <c r="BU81" i="26"/>
  <c r="BR81" i="26"/>
  <c r="F81" i="26"/>
  <c r="BQ113" i="26" s="1"/>
  <c r="CO80" i="26"/>
  <c r="CH80" i="26"/>
  <c r="CF80" i="26"/>
  <c r="BZ80" i="26"/>
  <c r="BX80" i="26"/>
  <c r="BV80" i="26"/>
  <c r="F80" i="26"/>
  <c r="M63" i="26" s="1"/>
  <c r="CP79" i="26"/>
  <c r="CN79" i="26"/>
  <c r="CK79" i="26"/>
  <c r="CI79" i="26"/>
  <c r="CD79" i="26"/>
  <c r="CA79" i="26"/>
  <c r="BY79" i="26"/>
  <c r="BW79" i="26"/>
  <c r="BR79" i="26"/>
  <c r="F79" i="26"/>
  <c r="CO78" i="26"/>
  <c r="CL78" i="26"/>
  <c r="CH78" i="26"/>
  <c r="CE78" i="26"/>
  <c r="CB78" i="26"/>
  <c r="BW78" i="26"/>
  <c r="BS78" i="26"/>
  <c r="BQ78" i="26"/>
  <c r="F78" i="26"/>
  <c r="CC107" i="26" s="1"/>
  <c r="CP77" i="26"/>
  <c r="CM77" i="26"/>
  <c r="CF77" i="26"/>
  <c r="CC77" i="26"/>
  <c r="CA77" i="26"/>
  <c r="BV77" i="26"/>
  <c r="BT77" i="26"/>
  <c r="F77" i="26"/>
  <c r="BX123" i="26" s="1"/>
  <c r="CQ76" i="26"/>
  <c r="CK76" i="26"/>
  <c r="CI76" i="26"/>
  <c r="CG76" i="26"/>
  <c r="CE76" i="26"/>
  <c r="BW76" i="26"/>
  <c r="BU76" i="26"/>
  <c r="BR76" i="26"/>
  <c r="F76" i="26"/>
  <c r="CO75" i="26"/>
  <c r="CL75" i="26"/>
  <c r="CJ75" i="26"/>
  <c r="CH75" i="26"/>
  <c r="CF75" i="26"/>
  <c r="CE75" i="26"/>
  <c r="BX75" i="26"/>
  <c r="BS75" i="26"/>
  <c r="BQ75" i="26"/>
  <c r="F75" i="26"/>
  <c r="CP74" i="26"/>
  <c r="CK74" i="26"/>
  <c r="CD74" i="26"/>
  <c r="CC74" i="26"/>
  <c r="CA74" i="26"/>
  <c r="BV74" i="26"/>
  <c r="BT74" i="26"/>
  <c r="BR74" i="26"/>
  <c r="F74" i="26"/>
  <c r="V39" i="26" s="1"/>
  <c r="CN73" i="26"/>
  <c r="CL73" i="26"/>
  <c r="CH73" i="26"/>
  <c r="CC73" i="26"/>
  <c r="CB73" i="26"/>
  <c r="BZ73" i="26"/>
  <c r="BW73" i="26"/>
  <c r="BT73" i="26"/>
  <c r="F73" i="26"/>
  <c r="Q26" i="26" s="1"/>
  <c r="CO72" i="26"/>
  <c r="CM72" i="26"/>
  <c r="CF72" i="26"/>
  <c r="CC72" i="26"/>
  <c r="CA72" i="26"/>
  <c r="BU72" i="26"/>
  <c r="F72" i="26"/>
  <c r="CC37" i="26" s="1"/>
  <c r="CN71" i="26"/>
  <c r="CL71" i="26"/>
  <c r="CE71" i="26"/>
  <c r="CD71" i="26"/>
  <c r="CB71" i="26"/>
  <c r="BY71" i="26"/>
  <c r="BV71" i="26"/>
  <c r="BT71" i="26"/>
  <c r="BR71" i="26"/>
  <c r="F71" i="26"/>
  <c r="CQ70" i="26"/>
  <c r="CJ70" i="26"/>
  <c r="CG70" i="26"/>
  <c r="CE70" i="26"/>
  <c r="CC70" i="26"/>
  <c r="BZ70" i="26"/>
  <c r="BW70" i="26"/>
  <c r="BU70" i="26"/>
  <c r="F70" i="26"/>
  <c r="CQ100" i="26" s="1"/>
  <c r="CP69" i="26"/>
  <c r="CO69" i="26"/>
  <c r="CK69" i="26"/>
  <c r="CH69" i="26"/>
  <c r="CD69" i="26"/>
  <c r="CA69" i="26"/>
  <c r="BX69" i="26"/>
  <c r="BV69" i="26"/>
  <c r="BQ69" i="26"/>
  <c r="F69" i="26"/>
  <c r="CL116" i="26" s="1"/>
  <c r="CN68" i="26"/>
  <c r="CL68" i="26"/>
  <c r="CF68" i="26"/>
  <c r="CB68" i="26"/>
  <c r="BY68" i="26"/>
  <c r="BW68" i="26"/>
  <c r="BT68" i="26"/>
  <c r="F68" i="26"/>
  <c r="CP67" i="26"/>
  <c r="CO67" i="26"/>
  <c r="CM67" i="26"/>
  <c r="CJ67" i="26"/>
  <c r="CE67" i="26"/>
  <c r="CC67" i="26"/>
  <c r="BZ67" i="26"/>
  <c r="BX67" i="26"/>
  <c r="BU67" i="26"/>
  <c r="F67" i="26"/>
  <c r="Z9" i="26" s="1"/>
  <c r="F66" i="26"/>
  <c r="F65" i="26"/>
  <c r="F64" i="26"/>
  <c r="AI63" i="26"/>
  <c r="AE63" i="26"/>
  <c r="AD63" i="26"/>
  <c r="AC63" i="26"/>
  <c r="Y63" i="26"/>
  <c r="T63" i="26"/>
  <c r="N63" i="26"/>
  <c r="F63" i="26"/>
  <c r="AC62" i="26"/>
  <c r="AB62" i="26"/>
  <c r="Y62" i="26"/>
  <c r="W62" i="26"/>
  <c r="U62" i="26"/>
  <c r="T62" i="26"/>
  <c r="R62" i="26"/>
  <c r="O62" i="26"/>
  <c r="M62" i="26"/>
  <c r="F62" i="26"/>
  <c r="BW21" i="26" s="1"/>
  <c r="CK61" i="26"/>
  <c r="CJ61" i="26"/>
  <c r="CC61" i="26"/>
  <c r="CB61" i="26"/>
  <c r="BW61" i="26"/>
  <c r="BV61" i="26"/>
  <c r="AJ61" i="26"/>
  <c r="AI61" i="26"/>
  <c r="AH61" i="26"/>
  <c r="AG61" i="26"/>
  <c r="AE61" i="26"/>
  <c r="AD61" i="26"/>
  <c r="X61" i="26"/>
  <c r="V61" i="26"/>
  <c r="R61" i="26"/>
  <c r="M61" i="26"/>
  <c r="F61" i="26"/>
  <c r="CP60" i="26"/>
  <c r="CH60" i="26"/>
  <c r="CG60" i="26"/>
  <c r="CC60" i="26"/>
  <c r="CB60" i="26"/>
  <c r="BV60" i="26"/>
  <c r="BU60" i="26"/>
  <c r="AJ60" i="26"/>
  <c r="AI60" i="26"/>
  <c r="AE60" i="26"/>
  <c r="Y60" i="26"/>
  <c r="U60" i="26"/>
  <c r="S60" i="26"/>
  <c r="Q60" i="26"/>
  <c r="N60" i="26"/>
  <c r="K60" i="26"/>
  <c r="F60" i="26"/>
  <c r="CJ103" i="26" s="1"/>
  <c r="CH59" i="26"/>
  <c r="CG59" i="26"/>
  <c r="CF59" i="26"/>
  <c r="CB59" i="26"/>
  <c r="CA59" i="26"/>
  <c r="BU59" i="26"/>
  <c r="BS59" i="26"/>
  <c r="AJ59" i="26"/>
  <c r="AH59" i="26"/>
  <c r="AD59" i="26"/>
  <c r="AB59" i="26"/>
  <c r="Z59" i="26"/>
  <c r="Y59" i="26"/>
  <c r="O59" i="26"/>
  <c r="M59" i="26"/>
  <c r="L59" i="26"/>
  <c r="F59" i="26"/>
  <c r="CL27" i="26" s="1"/>
  <c r="CO58" i="26"/>
  <c r="CF58" i="26"/>
  <c r="CB58" i="26"/>
  <c r="CA58" i="26"/>
  <c r="BZ58" i="26"/>
  <c r="BT58" i="26"/>
  <c r="BS58" i="26"/>
  <c r="AG58" i="26"/>
  <c r="AE58" i="26"/>
  <c r="X58" i="26"/>
  <c r="T58" i="26"/>
  <c r="S58" i="26"/>
  <c r="O58" i="26"/>
  <c r="N58" i="26"/>
  <c r="F58" i="26"/>
  <c r="CN57" i="26"/>
  <c r="CF57" i="26"/>
  <c r="CE57" i="26"/>
  <c r="CD57" i="26"/>
  <c r="CA57" i="26"/>
  <c r="BZ57" i="26"/>
  <c r="BY57" i="26"/>
  <c r="BS57" i="26"/>
  <c r="BQ57" i="26"/>
  <c r="AG57" i="26"/>
  <c r="AC57" i="26"/>
  <c r="AB57" i="26"/>
  <c r="Z57" i="26"/>
  <c r="V57" i="26"/>
  <c r="T57" i="26"/>
  <c r="R57" i="26"/>
  <c r="O57" i="26"/>
  <c r="K57" i="26"/>
  <c r="F57" i="26"/>
  <c r="CM56" i="26"/>
  <c r="CL56" i="26"/>
  <c r="CK56" i="26"/>
  <c r="CE56" i="26"/>
  <c r="CD56" i="26"/>
  <c r="CC56" i="26"/>
  <c r="BZ56" i="26"/>
  <c r="BY56" i="26"/>
  <c r="BX56" i="26"/>
  <c r="V56" i="26"/>
  <c r="U56" i="26"/>
  <c r="S56" i="26"/>
  <c r="R56" i="26"/>
  <c r="N56" i="26"/>
  <c r="F56" i="26"/>
  <c r="AB8" i="26" s="1"/>
  <c r="CQ55" i="26"/>
  <c r="CP55" i="26"/>
  <c r="CO55" i="26"/>
  <c r="CL55" i="26"/>
  <c r="CK55" i="26"/>
  <c r="CJ55" i="26"/>
  <c r="CD55" i="26"/>
  <c r="CB55" i="26"/>
  <c r="BY55" i="26"/>
  <c r="BX55" i="26"/>
  <c r="BW55" i="26"/>
  <c r="BU55" i="26"/>
  <c r="BT55" i="26"/>
  <c r="AJ55" i="26"/>
  <c r="AH55" i="26"/>
  <c r="AE55" i="26"/>
  <c r="AD55" i="26"/>
  <c r="AB55" i="26"/>
  <c r="W55" i="26"/>
  <c r="V55" i="26"/>
  <c r="U55" i="26"/>
  <c r="L55" i="26"/>
  <c r="K55" i="26"/>
  <c r="F55" i="26"/>
  <c r="CE17" i="26" s="1"/>
  <c r="CO54" i="26"/>
  <c r="CN54" i="26"/>
  <c r="CK54" i="26"/>
  <c r="CJ54" i="26"/>
  <c r="CC54" i="26"/>
  <c r="CB54" i="26"/>
  <c r="BV54" i="26"/>
  <c r="AI54" i="26"/>
  <c r="AG54" i="26"/>
  <c r="AC54" i="26"/>
  <c r="T54" i="26"/>
  <c r="Q54" i="26"/>
  <c r="O54" i="26"/>
  <c r="N54" i="26"/>
  <c r="M54" i="26"/>
  <c r="F54" i="26"/>
  <c r="CJ60" i="26" s="1"/>
  <c r="CO53" i="26"/>
  <c r="CJ53" i="26"/>
  <c r="CI53" i="26"/>
  <c r="CH53" i="26"/>
  <c r="CB53" i="26"/>
  <c r="BY53" i="26"/>
  <c r="BU53" i="26"/>
  <c r="BT53" i="26"/>
  <c r="AJ53" i="26"/>
  <c r="AI53" i="26"/>
  <c r="AF53" i="26"/>
  <c r="AC53" i="26"/>
  <c r="Z53" i="26"/>
  <c r="U53" i="26"/>
  <c r="O53" i="26"/>
  <c r="M53" i="26"/>
  <c r="F53" i="26"/>
  <c r="CL70" i="26" s="1"/>
  <c r="CN52" i="26"/>
  <c r="CM52" i="26"/>
  <c r="CI52" i="26"/>
  <c r="CH52" i="26"/>
  <c r="CG52" i="26"/>
  <c r="CA52" i="26"/>
  <c r="BY52" i="26"/>
  <c r="BU52" i="26"/>
  <c r="BT52" i="26"/>
  <c r="BS52" i="26"/>
  <c r="AC52" i="26"/>
  <c r="AA52" i="26"/>
  <c r="Z52" i="26"/>
  <c r="Y52" i="26"/>
  <c r="T52" i="26"/>
  <c r="P52" i="26"/>
  <c r="F52" i="26"/>
  <c r="CM51" i="26"/>
  <c r="CH51" i="26"/>
  <c r="CG51" i="26"/>
  <c r="CF51" i="26"/>
  <c r="CA51" i="26"/>
  <c r="BY51" i="26"/>
  <c r="BT51" i="26"/>
  <c r="BS51" i="26"/>
  <c r="BR51" i="26"/>
  <c r="AJ51" i="26"/>
  <c r="AH51" i="26"/>
  <c r="Z51" i="26"/>
  <c r="X51" i="26"/>
  <c r="U51" i="26"/>
  <c r="O51" i="26"/>
  <c r="K51" i="26"/>
  <c r="F51" i="26"/>
  <c r="BX7" i="26" s="1"/>
  <c r="CL50" i="26"/>
  <c r="CG50" i="26"/>
  <c r="CF50" i="26"/>
  <c r="CD50" i="26"/>
  <c r="BS50" i="26"/>
  <c r="BR50" i="26"/>
  <c r="BQ50" i="26"/>
  <c r="AJ50" i="26"/>
  <c r="AE50" i="26"/>
  <c r="AC50" i="26"/>
  <c r="W50" i="26"/>
  <c r="U50" i="26"/>
  <c r="T50" i="26"/>
  <c r="P50" i="26"/>
  <c r="L50" i="26"/>
  <c r="F50" i="26"/>
  <c r="CF49" i="26"/>
  <c r="CC49" i="26"/>
  <c r="BR49" i="26"/>
  <c r="BQ49" i="26"/>
  <c r="AJ49" i="26"/>
  <c r="AH49" i="26"/>
  <c r="AF49" i="26"/>
  <c r="AE49" i="26"/>
  <c r="AC49" i="26"/>
  <c r="W49" i="26"/>
  <c r="V49" i="26"/>
  <c r="T49" i="26"/>
  <c r="S49" i="26"/>
  <c r="Q49" i="26"/>
  <c r="N49" i="26"/>
  <c r="F49" i="26"/>
  <c r="CQ48" i="26"/>
  <c r="CP48" i="26"/>
  <c r="CO48" i="26"/>
  <c r="CF48" i="26"/>
  <c r="CD48" i="26"/>
  <c r="CC48" i="26"/>
  <c r="CB48" i="26"/>
  <c r="BW48" i="26"/>
  <c r="BQ48" i="26"/>
  <c r="AH48" i="26"/>
  <c r="AG48" i="26"/>
  <c r="AE48" i="26"/>
  <c r="AC48" i="26"/>
  <c r="AB48" i="26"/>
  <c r="Y48" i="26"/>
  <c r="Q48" i="26"/>
  <c r="F48" i="26"/>
  <c r="CQ47" i="26"/>
  <c r="CP47" i="26"/>
  <c r="CO47" i="26"/>
  <c r="CJ47" i="26"/>
  <c r="CC47" i="26"/>
  <c r="CA47" i="26"/>
  <c r="BZ47" i="26"/>
  <c r="BY47" i="26"/>
  <c r="BV47" i="26"/>
  <c r="AJ47" i="26"/>
  <c r="AI47" i="26"/>
  <c r="AD47" i="26"/>
  <c r="Y47" i="26"/>
  <c r="X47" i="26"/>
  <c r="T47" i="26"/>
  <c r="P47" i="26"/>
  <c r="M47" i="26"/>
  <c r="L47" i="26"/>
  <c r="F47" i="26"/>
  <c r="CP46" i="26"/>
  <c r="CO46" i="26"/>
  <c r="CN46" i="26"/>
  <c r="CI46" i="26"/>
  <c r="CH46" i="26"/>
  <c r="CB46" i="26"/>
  <c r="CA46" i="26"/>
  <c r="BZ46" i="26"/>
  <c r="BV46" i="26"/>
  <c r="BU46" i="26"/>
  <c r="BT46" i="26"/>
  <c r="BS46" i="26"/>
  <c r="AI46" i="26"/>
  <c r="AF46" i="26"/>
  <c r="AC46" i="26"/>
  <c r="Y46" i="26"/>
  <c r="Q46" i="26"/>
  <c r="O46" i="26"/>
  <c r="K46" i="26"/>
  <c r="F46" i="26"/>
  <c r="BV8" i="26" s="1"/>
  <c r="CO45" i="26"/>
  <c r="CM45" i="26"/>
  <c r="CI45" i="26"/>
  <c r="CH45" i="26"/>
  <c r="CG45" i="26"/>
  <c r="CF45" i="26"/>
  <c r="CA45" i="26"/>
  <c r="BZ45" i="26"/>
  <c r="BY45" i="26"/>
  <c r="BU45" i="26"/>
  <c r="BT45" i="26"/>
  <c r="AJ45" i="26"/>
  <c r="AF45" i="26"/>
  <c r="AC45" i="26"/>
  <c r="AB45" i="26"/>
  <c r="Z45" i="26"/>
  <c r="X45" i="26"/>
  <c r="V45" i="26"/>
  <c r="T45" i="26"/>
  <c r="O45" i="26"/>
  <c r="M45" i="26"/>
  <c r="L45" i="26"/>
  <c r="F45" i="26"/>
  <c r="CA19" i="26" s="1"/>
  <c r="CM44" i="26"/>
  <c r="CL44" i="26"/>
  <c r="CK44" i="26"/>
  <c r="CH44" i="26"/>
  <c r="CG44" i="26"/>
  <c r="CF44" i="26"/>
  <c r="BZ44" i="26"/>
  <c r="BY44" i="26"/>
  <c r="BX44" i="26"/>
  <c r="BU44" i="26"/>
  <c r="BT44" i="26"/>
  <c r="BR44" i="26"/>
  <c r="BQ44" i="26"/>
  <c r="AH44" i="26"/>
  <c r="AD44" i="26"/>
  <c r="AC44" i="26"/>
  <c r="Z44" i="26"/>
  <c r="X44" i="26"/>
  <c r="W44" i="26"/>
  <c r="U44" i="26"/>
  <c r="S44" i="26"/>
  <c r="Q44" i="26"/>
  <c r="M44" i="26"/>
  <c r="L44" i="26"/>
  <c r="F44" i="26"/>
  <c r="P19" i="26" s="1"/>
  <c r="CL43" i="26"/>
  <c r="CK43" i="26"/>
  <c r="CJ43" i="26"/>
  <c r="CG43" i="26"/>
  <c r="CF43" i="26"/>
  <c r="CE43" i="26"/>
  <c r="BY43" i="26"/>
  <c r="BX43" i="26"/>
  <c r="BW43" i="26"/>
  <c r="BT43" i="26"/>
  <c r="BS43" i="26"/>
  <c r="AG43" i="26"/>
  <c r="AD43" i="26"/>
  <c r="AC43" i="26"/>
  <c r="AB43" i="26"/>
  <c r="Y43" i="26"/>
  <c r="U43" i="26"/>
  <c r="T43" i="26"/>
  <c r="R43" i="26"/>
  <c r="O43" i="26"/>
  <c r="M43" i="26"/>
  <c r="F43" i="26"/>
  <c r="CQ42" i="26"/>
  <c r="CP42" i="26"/>
  <c r="CK42" i="26"/>
  <c r="CJ42" i="26"/>
  <c r="CI42" i="26"/>
  <c r="CF42" i="26"/>
  <c r="CE42" i="26"/>
  <c r="CD42" i="26"/>
  <c r="BX42" i="26"/>
  <c r="BW42" i="26"/>
  <c r="BV42" i="26"/>
  <c r="BT42" i="26"/>
  <c r="BS42" i="26"/>
  <c r="BR42" i="26"/>
  <c r="AJ42" i="26"/>
  <c r="AI42" i="26"/>
  <c r="AH42" i="26"/>
  <c r="AG42" i="26"/>
  <c r="AF42" i="26"/>
  <c r="AE42" i="26"/>
  <c r="AC42" i="26"/>
  <c r="AB42" i="26"/>
  <c r="Y42" i="26"/>
  <c r="X42" i="26"/>
  <c r="W42" i="26"/>
  <c r="T42" i="26"/>
  <c r="R42" i="26"/>
  <c r="Q42" i="26"/>
  <c r="O42" i="26"/>
  <c r="L42" i="26"/>
  <c r="K42" i="26"/>
  <c r="F42" i="26"/>
  <c r="Q47" i="26" s="1"/>
  <c r="CQ41" i="26"/>
  <c r="CP41" i="26"/>
  <c r="CO41" i="26"/>
  <c r="CJ41" i="26"/>
  <c r="CI41" i="26"/>
  <c r="CH41" i="26"/>
  <c r="CE41" i="26"/>
  <c r="CC41" i="26"/>
  <c r="BW41" i="26"/>
  <c r="BV41" i="26"/>
  <c r="BS41" i="26"/>
  <c r="BQ41" i="26"/>
  <c r="AI41" i="26"/>
  <c r="AF41" i="26"/>
  <c r="AD41" i="26"/>
  <c r="AB41" i="26"/>
  <c r="Y41" i="26"/>
  <c r="W41" i="26"/>
  <c r="U41" i="26"/>
  <c r="S41" i="26"/>
  <c r="O41" i="26"/>
  <c r="N41" i="26"/>
  <c r="M41" i="26"/>
  <c r="F41" i="26"/>
  <c r="Z29" i="26" s="1"/>
  <c r="CQ40" i="26"/>
  <c r="CP40" i="26"/>
  <c r="CO40" i="26"/>
  <c r="CI40" i="26"/>
  <c r="CH40" i="26"/>
  <c r="CG40" i="26"/>
  <c r="CD40" i="26"/>
  <c r="CC40" i="26"/>
  <c r="CB40" i="26"/>
  <c r="CA40" i="26"/>
  <c r="BW40" i="26"/>
  <c r="BT40" i="26"/>
  <c r="AF40" i="26"/>
  <c r="AE40" i="26"/>
  <c r="AA40" i="26"/>
  <c r="Y40" i="26"/>
  <c r="W40" i="26"/>
  <c r="V40" i="26"/>
  <c r="U40" i="26"/>
  <c r="F40" i="26"/>
  <c r="CP39" i="26"/>
  <c r="CO39" i="26"/>
  <c r="CN39" i="26"/>
  <c r="CH39" i="26"/>
  <c r="CG39" i="26"/>
  <c r="CC39" i="26"/>
  <c r="CB39" i="26"/>
  <c r="BZ39" i="26"/>
  <c r="BT39" i="26"/>
  <c r="BS39" i="26"/>
  <c r="AJ39" i="26"/>
  <c r="AF39" i="26"/>
  <c r="AE39" i="26"/>
  <c r="AA39" i="26"/>
  <c r="Y39" i="26"/>
  <c r="W39" i="26"/>
  <c r="P39" i="26"/>
  <c r="N39" i="26"/>
  <c r="M39" i="26"/>
  <c r="F39" i="26"/>
  <c r="CO38" i="26"/>
  <c r="CN38" i="26"/>
  <c r="CM38" i="26"/>
  <c r="CG38" i="26"/>
  <c r="CF38" i="26"/>
  <c r="BS38" i="26"/>
  <c r="AI38" i="26"/>
  <c r="AG38" i="26"/>
  <c r="AE38" i="26"/>
  <c r="AD38" i="26"/>
  <c r="AA38" i="26"/>
  <c r="Y38" i="26"/>
  <c r="X38" i="26"/>
  <c r="W38" i="26"/>
  <c r="U38" i="26"/>
  <c r="S38" i="26"/>
  <c r="R38" i="26"/>
  <c r="P38" i="26"/>
  <c r="M38" i="26"/>
  <c r="L38" i="26"/>
  <c r="K38" i="26"/>
  <c r="F38" i="26"/>
  <c r="Z55" i="26" s="1"/>
  <c r="CN37" i="26"/>
  <c r="CM37" i="26"/>
  <c r="CL37" i="26"/>
  <c r="CF37" i="26"/>
  <c r="CE37" i="26"/>
  <c r="BZ37" i="26"/>
  <c r="BY37" i="26"/>
  <c r="BX37" i="26"/>
  <c r="BR37" i="26"/>
  <c r="F37" i="26"/>
  <c r="CM36" i="26"/>
  <c r="CL36" i="26"/>
  <c r="CK36" i="26"/>
  <c r="CJ36" i="26"/>
  <c r="CD36" i="26"/>
  <c r="BY36" i="26"/>
  <c r="BX36" i="26"/>
  <c r="BW36" i="26"/>
  <c r="BV36" i="26"/>
  <c r="F36" i="26"/>
  <c r="CL35" i="26"/>
  <c r="CK35" i="26"/>
  <c r="CJ35" i="26"/>
  <c r="CI35" i="26"/>
  <c r="CH35" i="26"/>
  <c r="CG35" i="26"/>
  <c r="CE35" i="26"/>
  <c r="CD35" i="26"/>
  <c r="BX35" i="26"/>
  <c r="BW35" i="26"/>
  <c r="BV35" i="26"/>
  <c r="F35" i="26"/>
  <c r="F34" i="26"/>
  <c r="F33" i="26"/>
  <c r="F32" i="26"/>
  <c r="BW39" i="26" s="1"/>
  <c r="F31" i="26"/>
  <c r="BR55" i="26" s="1"/>
  <c r="F30" i="26"/>
  <c r="CK102" i="26" s="1"/>
  <c r="CQ29" i="26"/>
  <c r="CO29" i="26"/>
  <c r="CL29" i="26"/>
  <c r="CJ29" i="26"/>
  <c r="CI29" i="26"/>
  <c r="CH29" i="26"/>
  <c r="CD29" i="26"/>
  <c r="CC29" i="26"/>
  <c r="BZ29" i="26"/>
  <c r="BX29" i="26"/>
  <c r="BW29" i="26"/>
  <c r="BU29" i="26"/>
  <c r="BR29" i="26"/>
  <c r="AI29" i="26"/>
  <c r="AH29" i="26"/>
  <c r="AF29" i="26"/>
  <c r="AE29" i="26"/>
  <c r="AC29" i="26"/>
  <c r="T29" i="26"/>
  <c r="M29" i="26"/>
  <c r="F29" i="26"/>
  <c r="CQ28" i="26"/>
  <c r="CP28" i="26"/>
  <c r="CM28" i="26"/>
  <c r="CL28" i="26"/>
  <c r="CK28" i="26"/>
  <c r="CJ28" i="26"/>
  <c r="CH28" i="26"/>
  <c r="CE28" i="26"/>
  <c r="CA28" i="26"/>
  <c r="BX28" i="26"/>
  <c r="BV28" i="26"/>
  <c r="BS28" i="26"/>
  <c r="BQ28" i="26"/>
  <c r="AI28" i="26"/>
  <c r="AF28" i="26"/>
  <c r="AE28" i="26"/>
  <c r="AA28" i="26"/>
  <c r="Z28" i="26"/>
  <c r="Y28" i="26"/>
  <c r="W28" i="26"/>
  <c r="V28" i="26"/>
  <c r="Q28" i="26"/>
  <c r="P28" i="26"/>
  <c r="O28" i="26"/>
  <c r="M28" i="26"/>
  <c r="L28" i="26"/>
  <c r="F28" i="26"/>
  <c r="AB40" i="26" s="1"/>
  <c r="CN27" i="26"/>
  <c r="CK27" i="26"/>
  <c r="CI27" i="26"/>
  <c r="CF27" i="26"/>
  <c r="CD27" i="26"/>
  <c r="CB27" i="26"/>
  <c r="BY27" i="26"/>
  <c r="BW27" i="26"/>
  <c r="BT27" i="26"/>
  <c r="BQ27" i="26"/>
  <c r="AJ27" i="26"/>
  <c r="AE27" i="26"/>
  <c r="AB27" i="26"/>
  <c r="AA27" i="26"/>
  <c r="Y27" i="26"/>
  <c r="X27" i="26"/>
  <c r="U27" i="26"/>
  <c r="S27" i="26"/>
  <c r="R27" i="26"/>
  <c r="Q27" i="26"/>
  <c r="O27" i="26"/>
  <c r="N27" i="26"/>
  <c r="M27" i="26"/>
  <c r="F27" i="26"/>
  <c r="CP26" i="26"/>
  <c r="CO26" i="26"/>
  <c r="CJ26" i="26"/>
  <c r="CG26" i="26"/>
  <c r="CE26" i="26"/>
  <c r="CA26" i="26"/>
  <c r="BZ26" i="26"/>
  <c r="BX26" i="26"/>
  <c r="BU26" i="26"/>
  <c r="BS26" i="26"/>
  <c r="BR26" i="26"/>
  <c r="AJ26" i="26"/>
  <c r="AI26" i="26"/>
  <c r="AD26" i="26"/>
  <c r="AC26" i="26"/>
  <c r="Z26" i="26"/>
  <c r="X26" i="26"/>
  <c r="W26" i="26"/>
  <c r="V26" i="26"/>
  <c r="S26" i="26"/>
  <c r="N26" i="26"/>
  <c r="M26" i="26"/>
  <c r="F26" i="26"/>
  <c r="BQ112" i="26" s="1"/>
  <c r="CN25" i="26"/>
  <c r="CL25" i="26"/>
  <c r="CK25" i="26"/>
  <c r="CH25" i="26"/>
  <c r="CF25" i="26"/>
  <c r="CC25" i="26"/>
  <c r="CA25" i="26"/>
  <c r="BY25" i="26"/>
  <c r="BV25" i="26"/>
  <c r="BT25" i="26"/>
  <c r="BS25" i="26"/>
  <c r="AI25" i="26"/>
  <c r="AF25" i="26"/>
  <c r="AD25" i="26"/>
  <c r="AC25" i="26"/>
  <c r="AB25" i="26"/>
  <c r="Z25" i="26"/>
  <c r="O25" i="26"/>
  <c r="N25" i="26"/>
  <c r="L25" i="26"/>
  <c r="K25" i="26"/>
  <c r="F25" i="26"/>
  <c r="M50" i="26" s="1"/>
  <c r="CQ24" i="26"/>
  <c r="CP24" i="26"/>
  <c r="CL24" i="26"/>
  <c r="CI24" i="26"/>
  <c r="CG24" i="26"/>
  <c r="CD24" i="26"/>
  <c r="CB24" i="26"/>
  <c r="BZ24" i="26"/>
  <c r="BT24" i="26"/>
  <c r="BR24" i="26"/>
  <c r="AE24" i="26"/>
  <c r="AC24" i="26"/>
  <c r="T24" i="26"/>
  <c r="S24" i="26"/>
  <c r="R24" i="26"/>
  <c r="F24" i="26"/>
  <c r="CQ23" i="26"/>
  <c r="CO23" i="26"/>
  <c r="CM23" i="26"/>
  <c r="CJ23" i="26"/>
  <c r="CH23" i="26"/>
  <c r="CE23" i="26"/>
  <c r="CB23" i="26"/>
  <c r="BX23" i="26"/>
  <c r="BT23" i="26"/>
  <c r="BQ23" i="26"/>
  <c r="AJ23" i="26"/>
  <c r="AI23" i="26"/>
  <c r="AH23" i="26"/>
  <c r="AF23" i="26"/>
  <c r="AA23" i="26"/>
  <c r="Z23" i="26"/>
  <c r="Y23" i="26"/>
  <c r="X23" i="26"/>
  <c r="S23" i="26"/>
  <c r="Q23" i="26"/>
  <c r="P23" i="26"/>
  <c r="F23" i="26"/>
  <c r="CP22" i="26"/>
  <c r="CK22" i="26"/>
  <c r="CJ22" i="26"/>
  <c r="CI22" i="26"/>
  <c r="CF22" i="26"/>
  <c r="CC22" i="26"/>
  <c r="CA22" i="26"/>
  <c r="BY22" i="26"/>
  <c r="BW22" i="26"/>
  <c r="BV22" i="26"/>
  <c r="BR22" i="26"/>
  <c r="BQ22" i="26"/>
  <c r="AJ22" i="26"/>
  <c r="AH22" i="26"/>
  <c r="AG22" i="26"/>
  <c r="AF22" i="26"/>
  <c r="AD22" i="26"/>
  <c r="AC22" i="26"/>
  <c r="Z22" i="26"/>
  <c r="W22" i="26"/>
  <c r="T22" i="26"/>
  <c r="P22" i="26"/>
  <c r="M22" i="26"/>
  <c r="F22" i="26"/>
  <c r="CQ21" i="26"/>
  <c r="CN21" i="26"/>
  <c r="CL21" i="26"/>
  <c r="CJ21" i="26"/>
  <c r="CG21" i="26"/>
  <c r="CD21" i="26"/>
  <c r="CB21" i="26"/>
  <c r="BZ21" i="26"/>
  <c r="BY21" i="26"/>
  <c r="BU21" i="26"/>
  <c r="BR21" i="26"/>
  <c r="AI21" i="26"/>
  <c r="AG21" i="26"/>
  <c r="AD21" i="26"/>
  <c r="AC21" i="26"/>
  <c r="AB21" i="26"/>
  <c r="AA21" i="26"/>
  <c r="X21" i="26"/>
  <c r="O21" i="26"/>
  <c r="L21" i="26"/>
  <c r="K21" i="26"/>
  <c r="F21" i="26"/>
  <c r="BV53" i="26" s="1"/>
  <c r="CO20" i="26"/>
  <c r="CK20" i="26"/>
  <c r="CH20" i="26"/>
  <c r="CE20" i="26"/>
  <c r="CC20" i="26"/>
  <c r="BZ20" i="26"/>
  <c r="BV20" i="26"/>
  <c r="BS20" i="26"/>
  <c r="BQ20" i="26"/>
  <c r="AE20" i="26"/>
  <c r="AD20" i="26"/>
  <c r="AB20" i="26"/>
  <c r="Z20" i="26"/>
  <c r="S20" i="26"/>
  <c r="R20" i="26"/>
  <c r="P20" i="26"/>
  <c r="N20" i="26"/>
  <c r="M20" i="26"/>
  <c r="F20" i="26"/>
  <c r="CP19" i="26"/>
  <c r="CM19" i="26"/>
  <c r="CL19" i="26"/>
  <c r="CI19" i="26"/>
  <c r="CG19" i="26"/>
  <c r="CF19" i="26"/>
  <c r="CD19" i="26"/>
  <c r="BY19" i="26"/>
  <c r="BW19" i="26"/>
  <c r="BT19" i="26"/>
  <c r="BR19" i="26"/>
  <c r="AI19" i="26"/>
  <c r="AF19" i="26"/>
  <c r="AC19" i="26"/>
  <c r="AA19" i="26"/>
  <c r="X19" i="26"/>
  <c r="W19" i="26"/>
  <c r="U19" i="26"/>
  <c r="Q19" i="26"/>
  <c r="N19" i="26"/>
  <c r="L19" i="26"/>
  <c r="K19" i="26"/>
  <c r="F19" i="26"/>
  <c r="CQ18" i="26"/>
  <c r="CN18" i="26"/>
  <c r="CL18" i="26"/>
  <c r="CJ18" i="26"/>
  <c r="CH18" i="26"/>
  <c r="CG18" i="26"/>
  <c r="CE18" i="26"/>
  <c r="BZ18" i="26"/>
  <c r="BX18" i="26"/>
  <c r="BU18" i="26"/>
  <c r="BS18" i="26"/>
  <c r="AJ18" i="26"/>
  <c r="AH18" i="26"/>
  <c r="X18" i="26"/>
  <c r="U18" i="26"/>
  <c r="T18" i="26"/>
  <c r="S18" i="26"/>
  <c r="N18" i="26"/>
  <c r="M18" i="26"/>
  <c r="F18" i="26"/>
  <c r="CO17" i="26"/>
  <c r="CM17" i="26"/>
  <c r="CK17" i="26"/>
  <c r="CI17" i="26"/>
  <c r="CH17" i="26"/>
  <c r="CC17" i="26"/>
  <c r="CA17" i="26"/>
  <c r="BX17" i="26"/>
  <c r="BW17" i="26"/>
  <c r="BV17" i="26"/>
  <c r="BT17" i="26"/>
  <c r="BQ17" i="26"/>
  <c r="AJ17" i="26"/>
  <c r="AH17" i="26"/>
  <c r="AD17" i="26"/>
  <c r="AC17" i="26"/>
  <c r="Z17" i="26"/>
  <c r="W17" i="26"/>
  <c r="V17" i="26"/>
  <c r="U17" i="26"/>
  <c r="R17" i="26"/>
  <c r="P17" i="26"/>
  <c r="N17" i="26"/>
  <c r="L17" i="26"/>
  <c r="K17" i="26"/>
  <c r="F17" i="26"/>
  <c r="CP16" i="26"/>
  <c r="CN16" i="26"/>
  <c r="CK16" i="26"/>
  <c r="CH16" i="26"/>
  <c r="CG16" i="26"/>
  <c r="CF16" i="26"/>
  <c r="CD16" i="26"/>
  <c r="CB16" i="26"/>
  <c r="BY16" i="26"/>
  <c r="BW16" i="26"/>
  <c r="BU16" i="26"/>
  <c r="BR16" i="26"/>
  <c r="AJ16" i="26"/>
  <c r="AI16" i="26"/>
  <c r="AF16" i="26"/>
  <c r="AE16" i="26"/>
  <c r="AC16" i="26"/>
  <c r="AB16" i="26"/>
  <c r="AA16" i="26"/>
  <c r="W16" i="26"/>
  <c r="S16" i="26"/>
  <c r="F16" i="26"/>
  <c r="CQ15" i="26"/>
  <c r="CO15" i="26"/>
  <c r="CL15" i="26"/>
  <c r="CK15" i="26"/>
  <c r="CJ15" i="26"/>
  <c r="CF15" i="26"/>
  <c r="CE15" i="26"/>
  <c r="CC15" i="26"/>
  <c r="BZ15" i="26"/>
  <c r="BW15" i="26"/>
  <c r="BV15" i="26"/>
  <c r="BT15" i="26"/>
  <c r="BS15" i="26"/>
  <c r="AJ15" i="26"/>
  <c r="AI15" i="26"/>
  <c r="AG15" i="26"/>
  <c r="AF15" i="26"/>
  <c r="AD15" i="26"/>
  <c r="X15" i="26"/>
  <c r="W15" i="26"/>
  <c r="V15" i="26"/>
  <c r="T15" i="26"/>
  <c r="Q15" i="26"/>
  <c r="P15" i="26"/>
  <c r="N15" i="26"/>
  <c r="F15" i="26"/>
  <c r="CP14" i="26"/>
  <c r="CI14" i="26"/>
  <c r="CF14" i="26"/>
  <c r="CD14" i="26"/>
  <c r="CA14" i="26"/>
  <c r="BY14" i="26"/>
  <c r="BX14" i="26"/>
  <c r="BQ14" i="26"/>
  <c r="AJ14" i="26"/>
  <c r="AH14" i="26"/>
  <c r="AF14" i="26"/>
  <c r="AC14" i="26"/>
  <c r="AB14" i="26"/>
  <c r="AA14" i="26"/>
  <c r="Z14" i="26"/>
  <c r="V14" i="26"/>
  <c r="Q14" i="26"/>
  <c r="O14" i="26"/>
  <c r="K14" i="26"/>
  <c r="F14" i="26"/>
  <c r="X50" i="26" s="1"/>
  <c r="CO13" i="26"/>
  <c r="CG13" i="26"/>
  <c r="CE13" i="26"/>
  <c r="CB13" i="26"/>
  <c r="BZ13" i="26"/>
  <c r="BY13" i="26"/>
  <c r="BW13" i="26"/>
  <c r="BR13" i="26"/>
  <c r="AI13" i="26"/>
  <c r="AF13" i="26"/>
  <c r="AD13" i="26"/>
  <c r="AC13" i="26"/>
  <c r="AB13" i="26"/>
  <c r="AA13" i="26"/>
  <c r="X13" i="26"/>
  <c r="O13" i="26"/>
  <c r="N13" i="26"/>
  <c r="M13" i="26"/>
  <c r="CM12" i="26"/>
  <c r="CK12" i="26"/>
  <c r="CJ12" i="26"/>
  <c r="CH12" i="26"/>
  <c r="CF12" i="26"/>
  <c r="CC12" i="26"/>
  <c r="CA12" i="26"/>
  <c r="BZ12" i="26"/>
  <c r="BX12" i="26"/>
  <c r="BS12" i="26"/>
  <c r="AJ12" i="26"/>
  <c r="AF12" i="26"/>
  <c r="AD12" i="26"/>
  <c r="AB12" i="26"/>
  <c r="AA12" i="26"/>
  <c r="X12" i="26"/>
  <c r="U12" i="26"/>
  <c r="T12" i="26"/>
  <c r="R12" i="26"/>
  <c r="P12" i="26"/>
  <c r="N12" i="26"/>
  <c r="M12" i="26"/>
  <c r="L12" i="26"/>
  <c r="CN11" i="26"/>
  <c r="CK11" i="26"/>
  <c r="CG11" i="26"/>
  <c r="CD11" i="26"/>
  <c r="CB11" i="26"/>
  <c r="CA11" i="26"/>
  <c r="BY11" i="26"/>
  <c r="BT11" i="26"/>
  <c r="BR11" i="26"/>
  <c r="AJ11" i="26"/>
  <c r="AG11" i="26"/>
  <c r="AE11" i="26"/>
  <c r="AB11" i="26"/>
  <c r="Z11" i="26"/>
  <c r="V11" i="26"/>
  <c r="U11" i="26"/>
  <c r="S11" i="26"/>
  <c r="Q11" i="26"/>
  <c r="P11" i="26"/>
  <c r="N11" i="26"/>
  <c r="CQ10" i="26"/>
  <c r="CO10" i="26"/>
  <c r="CL10" i="26"/>
  <c r="CI10" i="26"/>
  <c r="CF10" i="26"/>
  <c r="CE10" i="26"/>
  <c r="CB10" i="26"/>
  <c r="BZ10" i="26"/>
  <c r="AJ10" i="26"/>
  <c r="AI10" i="26"/>
  <c r="AG10" i="26"/>
  <c r="AF10" i="26"/>
  <c r="AD10" i="26"/>
  <c r="Z10" i="26"/>
  <c r="S10" i="26"/>
  <c r="O10" i="26"/>
  <c r="K10" i="26"/>
  <c r="B10" i="26"/>
  <c r="CP9" i="26"/>
  <c r="CM9" i="26"/>
  <c r="CJ9" i="26"/>
  <c r="CH9" i="26"/>
  <c r="CF9" i="26"/>
  <c r="CC9" i="26"/>
  <c r="CA9" i="26"/>
  <c r="BY9" i="26"/>
  <c r="BQ9" i="26"/>
  <c r="AE9" i="26"/>
  <c r="AC9" i="26"/>
  <c r="AB9" i="26"/>
  <c r="O9" i="26"/>
  <c r="N9" i="26"/>
  <c r="M9" i="26"/>
  <c r="K9" i="26"/>
  <c r="CQ8" i="26"/>
  <c r="CN8" i="26"/>
  <c r="CK8" i="26"/>
  <c r="CI8" i="26"/>
  <c r="CE8" i="26"/>
  <c r="CD8" i="26"/>
  <c r="CB8" i="26"/>
  <c r="BZ8" i="26"/>
  <c r="BY8" i="26"/>
  <c r="BT8" i="26"/>
  <c r="BR8" i="26"/>
  <c r="AJ8" i="26"/>
  <c r="AI8" i="26"/>
  <c r="AH8" i="26"/>
  <c r="AG8" i="26"/>
  <c r="AF8" i="26"/>
  <c r="U8" i="26"/>
  <c r="R8" i="26"/>
  <c r="Q8" i="26"/>
  <c r="P8" i="26"/>
  <c r="O8" i="26"/>
  <c r="M8" i="26"/>
  <c r="L8" i="26"/>
  <c r="CO7" i="26"/>
  <c r="CL7" i="26"/>
  <c r="CJ7" i="26"/>
  <c r="CG7" i="26"/>
  <c r="CF7" i="26"/>
  <c r="CE7" i="26"/>
  <c r="CC7" i="26"/>
  <c r="BZ7" i="26"/>
  <c r="BU7" i="26"/>
  <c r="BS7" i="26"/>
  <c r="BQ7" i="26"/>
  <c r="AH7" i="26"/>
  <c r="AG7" i="26"/>
  <c r="AD7" i="26"/>
  <c r="AA7" i="26"/>
  <c r="Y7" i="26"/>
  <c r="W7" i="26"/>
  <c r="U7" i="26"/>
  <c r="S7" i="26"/>
  <c r="R7" i="26"/>
  <c r="Q7" i="26"/>
  <c r="P7" i="26"/>
  <c r="N7" i="26"/>
  <c r="M7" i="26"/>
  <c r="K7" i="26"/>
  <c r="CP6" i="26"/>
  <c r="CM6" i="26"/>
  <c r="CK6" i="26"/>
  <c r="CH6" i="26"/>
  <c r="CD6" i="26"/>
  <c r="CB6" i="26"/>
  <c r="BY6" i="26"/>
  <c r="BV6" i="26"/>
  <c r="BS6" i="26"/>
  <c r="BR6" i="26"/>
  <c r="AJ6" i="26"/>
  <c r="AH6" i="26"/>
  <c r="AG6" i="26"/>
  <c r="AF6" i="26"/>
  <c r="AD6" i="26"/>
  <c r="Z6" i="26"/>
  <c r="Y6" i="26"/>
  <c r="W6" i="26"/>
  <c r="V6" i="26"/>
  <c r="U6" i="26"/>
  <c r="CQ5" i="26"/>
  <c r="CN5" i="26"/>
  <c r="CL5" i="26"/>
  <c r="CI5" i="26"/>
  <c r="CG5" i="26"/>
  <c r="CF5" i="26"/>
  <c r="CD5" i="26"/>
  <c r="BZ5" i="26"/>
  <c r="BW5" i="26"/>
  <c r="BT5" i="26"/>
  <c r="BR5" i="26"/>
  <c r="AI5" i="26"/>
  <c r="AC5" i="26"/>
  <c r="AA5" i="26"/>
  <c r="Z5" i="26"/>
  <c r="Y5" i="26"/>
  <c r="V5" i="26"/>
  <c r="S5" i="26"/>
  <c r="P5" i="26"/>
  <c r="CO4" i="26"/>
  <c r="CM4" i="26"/>
  <c r="CK4" i="26"/>
  <c r="CJ4" i="26"/>
  <c r="CH4" i="26"/>
  <c r="CG4" i="26"/>
  <c r="CA4" i="26"/>
  <c r="BY4" i="26"/>
  <c r="BX4" i="26"/>
  <c r="BU4" i="26"/>
  <c r="BS4" i="26"/>
  <c r="BQ4" i="26"/>
  <c r="AJ4" i="26"/>
  <c r="AG4" i="26"/>
  <c r="AF4" i="26"/>
  <c r="AC4" i="26"/>
  <c r="Z4" i="26"/>
  <c r="V4" i="26"/>
  <c r="U4" i="26"/>
  <c r="T4" i="26"/>
  <c r="S4" i="26"/>
  <c r="N4" i="26"/>
  <c r="M4" i="26"/>
  <c r="K4" i="26"/>
  <c r="CP3" i="26"/>
  <c r="CN3" i="26"/>
  <c r="CK3" i="26"/>
  <c r="CH3" i="26"/>
  <c r="CF3" i="26"/>
  <c r="CE3" i="26"/>
  <c r="CD3" i="26"/>
  <c r="CB3" i="26"/>
  <c r="BY3" i="26"/>
  <c r="BV3" i="26"/>
  <c r="BT3" i="26"/>
  <c r="BQ3" i="26"/>
  <c r="F797" i="25"/>
  <c r="F796" i="25"/>
  <c r="F795" i="25"/>
  <c r="F794" i="25"/>
  <c r="V120" i="25" s="1"/>
  <c r="F793" i="25"/>
  <c r="F792" i="25"/>
  <c r="F791" i="25"/>
  <c r="F790" i="25"/>
  <c r="F789" i="25"/>
  <c r="F788" i="25"/>
  <c r="F787" i="25"/>
  <c r="F786" i="25"/>
  <c r="F785" i="25"/>
  <c r="F784" i="25"/>
  <c r="F783" i="25"/>
  <c r="F782" i="25"/>
  <c r="F781" i="25"/>
  <c r="F780" i="25"/>
  <c r="L111" i="25" s="1"/>
  <c r="F779" i="25"/>
  <c r="F778" i="25"/>
  <c r="W118" i="25" s="1"/>
  <c r="F777" i="25"/>
  <c r="W52" i="25" s="1"/>
  <c r="F776" i="25"/>
  <c r="F775" i="25"/>
  <c r="F774" i="25"/>
  <c r="O122" i="25" s="1"/>
  <c r="F773" i="25"/>
  <c r="F772" i="25"/>
  <c r="F771" i="25"/>
  <c r="F770" i="25"/>
  <c r="N124" i="25" s="1"/>
  <c r="F769" i="25"/>
  <c r="AJ128" i="25" s="1"/>
  <c r="F768" i="25"/>
  <c r="K80" i="25" s="1"/>
  <c r="F767" i="25"/>
  <c r="AD49" i="25" s="1"/>
  <c r="F766" i="25"/>
  <c r="F765" i="25"/>
  <c r="F764" i="25"/>
  <c r="F763" i="25"/>
  <c r="F762" i="25"/>
  <c r="F761" i="25"/>
  <c r="F760" i="25"/>
  <c r="V119" i="25" s="1"/>
  <c r="F759" i="25"/>
  <c r="F758" i="25"/>
  <c r="M110" i="25" s="1"/>
  <c r="F757" i="25"/>
  <c r="F756" i="25"/>
  <c r="F755" i="25"/>
  <c r="F754" i="25"/>
  <c r="L13" i="25" s="1"/>
  <c r="F753" i="25"/>
  <c r="F752" i="25"/>
  <c r="F751" i="25"/>
  <c r="AA105" i="25" s="1"/>
  <c r="F750" i="25"/>
  <c r="F749" i="25"/>
  <c r="F748" i="25"/>
  <c r="F747" i="25"/>
  <c r="F746" i="25"/>
  <c r="F745" i="25"/>
  <c r="P25" i="25" s="1"/>
  <c r="F744" i="25"/>
  <c r="F743" i="25"/>
  <c r="F742" i="25"/>
  <c r="AJ29" i="25" s="1"/>
  <c r="F741" i="25"/>
  <c r="F740" i="25"/>
  <c r="F739" i="25"/>
  <c r="F738" i="25"/>
  <c r="W119" i="25" s="1"/>
  <c r="F737" i="25"/>
  <c r="S74" i="25" s="1"/>
  <c r="F736" i="25"/>
  <c r="F735" i="25"/>
  <c r="T106" i="25" s="1"/>
  <c r="F734" i="25"/>
  <c r="F733" i="25"/>
  <c r="F732" i="25"/>
  <c r="F731" i="25"/>
  <c r="F730" i="25"/>
  <c r="O90" i="25" s="1"/>
  <c r="F729" i="25"/>
  <c r="S107" i="25" s="1"/>
  <c r="F728" i="25"/>
  <c r="F727" i="25"/>
  <c r="F726" i="25"/>
  <c r="F725" i="25"/>
  <c r="F724" i="25"/>
  <c r="F723" i="25"/>
  <c r="F722" i="25"/>
  <c r="V121" i="25" s="1"/>
  <c r="F721" i="25"/>
  <c r="R109" i="25" s="1"/>
  <c r="F720" i="25"/>
  <c r="Y87" i="25" s="1"/>
  <c r="F719" i="25"/>
  <c r="F718" i="25"/>
  <c r="F717" i="25"/>
  <c r="F716" i="25"/>
  <c r="F715" i="25"/>
  <c r="F714" i="25"/>
  <c r="F713" i="25"/>
  <c r="F712" i="25"/>
  <c r="F711" i="25"/>
  <c r="F710" i="25"/>
  <c r="F709" i="25"/>
  <c r="AJ129" i="25" s="1"/>
  <c r="F708" i="25"/>
  <c r="F707" i="25"/>
  <c r="F706" i="25"/>
  <c r="AF117" i="25" s="1"/>
  <c r="F705" i="25"/>
  <c r="F704" i="25"/>
  <c r="AA38" i="25" s="1"/>
  <c r="F703" i="25"/>
  <c r="F702" i="25"/>
  <c r="F701" i="25"/>
  <c r="F700" i="25"/>
  <c r="F699" i="25"/>
  <c r="F698" i="25"/>
  <c r="F697" i="25"/>
  <c r="F696" i="25"/>
  <c r="F695" i="25"/>
  <c r="AD15" i="25" s="1"/>
  <c r="F694" i="25"/>
  <c r="Y86" i="25" s="1"/>
  <c r="F693" i="25"/>
  <c r="F692" i="25"/>
  <c r="F691" i="25"/>
  <c r="F690" i="25"/>
  <c r="Q123" i="25" s="1"/>
  <c r="F689" i="25"/>
  <c r="F688" i="25"/>
  <c r="F687" i="25"/>
  <c r="F686" i="25"/>
  <c r="F685" i="25"/>
  <c r="F684" i="25"/>
  <c r="T115" i="25" s="1"/>
  <c r="F683" i="25"/>
  <c r="F682" i="25"/>
  <c r="Z112" i="25" s="1"/>
  <c r="F681" i="25"/>
  <c r="V95" i="25" s="1"/>
  <c r="F680" i="25"/>
  <c r="F679" i="25"/>
  <c r="F678" i="25"/>
  <c r="F677" i="25"/>
  <c r="AD124" i="25" s="1"/>
  <c r="F676" i="25"/>
  <c r="F675" i="25"/>
  <c r="F674" i="25"/>
  <c r="R83" i="25" s="1"/>
  <c r="F673" i="25"/>
  <c r="F672" i="25"/>
  <c r="U84" i="25" s="1"/>
  <c r="F671" i="25"/>
  <c r="X127" i="25" s="1"/>
  <c r="F670" i="25"/>
  <c r="K52" i="25" s="1"/>
  <c r="F669" i="25"/>
  <c r="F668" i="25"/>
  <c r="F667" i="25"/>
  <c r="F666" i="25"/>
  <c r="AA110" i="25" s="1"/>
  <c r="F665" i="25"/>
  <c r="F664" i="25"/>
  <c r="AJ107" i="25" s="1"/>
  <c r="F663" i="25"/>
  <c r="F662" i="25"/>
  <c r="F661" i="25"/>
  <c r="F660" i="25"/>
  <c r="AB111" i="25" s="1"/>
  <c r="F659" i="25"/>
  <c r="F658" i="25"/>
  <c r="F657" i="25"/>
  <c r="F656" i="25"/>
  <c r="O72" i="25" s="1"/>
  <c r="F655" i="25"/>
  <c r="V94" i="25" s="1"/>
  <c r="F654" i="25"/>
  <c r="F653" i="25"/>
  <c r="F652" i="25"/>
  <c r="F651" i="25"/>
  <c r="F650" i="25"/>
  <c r="AK106" i="25" s="1"/>
  <c r="F649" i="25"/>
  <c r="F648" i="25"/>
  <c r="F647" i="25"/>
  <c r="J86" i="25" s="1"/>
  <c r="F646" i="25"/>
  <c r="Q102" i="25" s="1"/>
  <c r="F645" i="25"/>
  <c r="F644" i="25"/>
  <c r="F643" i="25"/>
  <c r="F642" i="25"/>
  <c r="AJ108" i="25" s="1"/>
  <c r="F641" i="25"/>
  <c r="F640" i="25"/>
  <c r="O105" i="25" s="1"/>
  <c r="F639" i="25"/>
  <c r="AE125" i="25" s="1"/>
  <c r="F638" i="25"/>
  <c r="AF58" i="25" s="1"/>
  <c r="F637" i="25"/>
  <c r="F636" i="25"/>
  <c r="F635" i="25"/>
  <c r="F634" i="25"/>
  <c r="T116" i="25" s="1"/>
  <c r="F633" i="25"/>
  <c r="F632" i="25"/>
  <c r="AA113" i="25" s="1"/>
  <c r="F631" i="25"/>
  <c r="J119" i="25" s="1"/>
  <c r="F630" i="25"/>
  <c r="F629" i="25"/>
  <c r="F628" i="25"/>
  <c r="F627" i="25"/>
  <c r="F626" i="25"/>
  <c r="AI74" i="25" s="1"/>
  <c r="F625" i="25"/>
  <c r="F624" i="25"/>
  <c r="AJ73" i="25" s="1"/>
  <c r="F623" i="25"/>
  <c r="F622" i="25"/>
  <c r="F621" i="25"/>
  <c r="F620" i="25"/>
  <c r="F619" i="25"/>
  <c r="F618" i="25"/>
  <c r="S82" i="25" s="1"/>
  <c r="F617" i="25"/>
  <c r="F616" i="25"/>
  <c r="AJ106" i="25" s="1"/>
  <c r="F615" i="25"/>
  <c r="Y128" i="25" s="1"/>
  <c r="F614" i="25"/>
  <c r="AH109" i="25" s="1"/>
  <c r="F613" i="25"/>
  <c r="F612" i="25"/>
  <c r="F611" i="25"/>
  <c r="F610" i="25"/>
  <c r="F609" i="25"/>
  <c r="V129" i="25" s="1"/>
  <c r="F608" i="25"/>
  <c r="F607" i="25"/>
  <c r="F606" i="25"/>
  <c r="R117" i="25" s="1"/>
  <c r="F605" i="25"/>
  <c r="F604" i="25"/>
  <c r="F603" i="25"/>
  <c r="F602" i="25"/>
  <c r="S115" i="25" s="1"/>
  <c r="F601" i="25"/>
  <c r="Q70" i="25" s="1"/>
  <c r="F600" i="25"/>
  <c r="R114" i="25" s="1"/>
  <c r="F599" i="25"/>
  <c r="W95" i="25" s="1"/>
  <c r="F598" i="25"/>
  <c r="AB113" i="25" s="1"/>
  <c r="F597" i="25"/>
  <c r="F596" i="25"/>
  <c r="F595" i="25"/>
  <c r="F594" i="25"/>
  <c r="AF59" i="25" s="1"/>
  <c r="F593" i="25"/>
  <c r="F592" i="25"/>
  <c r="F591" i="25"/>
  <c r="F590" i="25"/>
  <c r="F589" i="25"/>
  <c r="X129" i="25" s="1"/>
  <c r="F588" i="25"/>
  <c r="F587" i="25"/>
  <c r="F586" i="25"/>
  <c r="AK107" i="25" s="1"/>
  <c r="F585" i="25"/>
  <c r="M86" i="25" s="1"/>
  <c r="F584" i="25"/>
  <c r="F583" i="25"/>
  <c r="F582" i="25"/>
  <c r="F581" i="25"/>
  <c r="F580" i="25"/>
  <c r="AH106" i="25" s="1"/>
  <c r="F579" i="25"/>
  <c r="F578" i="25"/>
  <c r="U115" i="25" s="1"/>
  <c r="F577" i="25"/>
  <c r="F576" i="25"/>
  <c r="F575" i="25"/>
  <c r="F574" i="25"/>
  <c r="F573" i="25"/>
  <c r="F572" i="25"/>
  <c r="F571" i="25"/>
  <c r="F570" i="25"/>
  <c r="AD104" i="25" s="1"/>
  <c r="F569" i="25"/>
  <c r="F568" i="25"/>
  <c r="M96" i="25" s="1"/>
  <c r="F567" i="25"/>
  <c r="F566" i="25"/>
  <c r="J128" i="25" s="1"/>
  <c r="F565" i="25"/>
  <c r="F564" i="25"/>
  <c r="F563" i="25"/>
  <c r="F562" i="25"/>
  <c r="R124" i="25" s="1"/>
  <c r="F561" i="25"/>
  <c r="F560" i="25"/>
  <c r="Q47" i="25" s="1"/>
  <c r="F559" i="25"/>
  <c r="AB119" i="25" s="1"/>
  <c r="F558" i="25"/>
  <c r="F557" i="25"/>
  <c r="S122" i="25" s="1"/>
  <c r="F556" i="25"/>
  <c r="T123" i="25" s="1"/>
  <c r="F555" i="25"/>
  <c r="F554" i="25"/>
  <c r="AE102" i="25" s="1"/>
  <c r="F553" i="25"/>
  <c r="F552" i="25"/>
  <c r="L127" i="25" s="1"/>
  <c r="F551" i="25"/>
  <c r="F550" i="25"/>
  <c r="F549" i="25"/>
  <c r="F548" i="25"/>
  <c r="F547" i="25"/>
  <c r="F546" i="25"/>
  <c r="V108" i="25" s="1"/>
  <c r="F545" i="25"/>
  <c r="F544" i="25"/>
  <c r="W109" i="25" s="1"/>
  <c r="F543" i="25"/>
  <c r="F542" i="25"/>
  <c r="F541" i="25"/>
  <c r="F540" i="25"/>
  <c r="F539" i="25"/>
  <c r="F538" i="25"/>
  <c r="F537" i="25"/>
  <c r="AK114" i="25" s="1"/>
  <c r="F536" i="25"/>
  <c r="AD103" i="25" s="1"/>
  <c r="F535" i="25"/>
  <c r="N78" i="25" s="1"/>
  <c r="F534" i="25"/>
  <c r="Y73" i="25" s="1"/>
  <c r="F533" i="25"/>
  <c r="F532" i="25"/>
  <c r="F531" i="25"/>
  <c r="F530" i="25"/>
  <c r="L128" i="25" s="1"/>
  <c r="F529" i="25"/>
  <c r="F528" i="25"/>
  <c r="F527" i="25"/>
  <c r="AI117" i="25" s="1"/>
  <c r="F526" i="25"/>
  <c r="F525" i="25"/>
  <c r="F524" i="25"/>
  <c r="F523" i="25"/>
  <c r="F522" i="25"/>
  <c r="X108" i="25" s="1"/>
  <c r="F521" i="25"/>
  <c r="F520" i="25"/>
  <c r="AA55" i="25" s="1"/>
  <c r="F519" i="25"/>
  <c r="N111" i="25" s="1"/>
  <c r="F518" i="25"/>
  <c r="F517" i="25"/>
  <c r="F516" i="25"/>
  <c r="F515" i="25"/>
  <c r="F514" i="25"/>
  <c r="AE103" i="25" s="1"/>
  <c r="F513" i="25"/>
  <c r="AA86" i="25" s="1"/>
  <c r="F512" i="25"/>
  <c r="L93" i="25" s="1"/>
  <c r="F511" i="25"/>
  <c r="F510" i="25"/>
  <c r="AI16" i="25" s="1"/>
  <c r="F509" i="25"/>
  <c r="F508" i="25"/>
  <c r="F507" i="25"/>
  <c r="F506" i="25"/>
  <c r="AA20" i="25" s="1"/>
  <c r="F505" i="25"/>
  <c r="AA119" i="25" s="1"/>
  <c r="F504" i="25"/>
  <c r="F503" i="25"/>
  <c r="Q79" i="25" s="1"/>
  <c r="F502" i="25"/>
  <c r="V76" i="25" s="1"/>
  <c r="F501" i="25"/>
  <c r="F500" i="25"/>
  <c r="F499" i="25"/>
  <c r="F498" i="25"/>
  <c r="AD105" i="25" s="1"/>
  <c r="F497" i="25"/>
  <c r="F496" i="25"/>
  <c r="F495" i="25"/>
  <c r="F494" i="25"/>
  <c r="Z55" i="25" s="1"/>
  <c r="F493" i="25"/>
  <c r="F492" i="25"/>
  <c r="F491" i="25"/>
  <c r="F490" i="25"/>
  <c r="W107" i="25" s="1"/>
  <c r="F489" i="25"/>
  <c r="U90" i="25" s="1"/>
  <c r="F488" i="25"/>
  <c r="V106" i="25" s="1"/>
  <c r="F487" i="25"/>
  <c r="F486" i="25"/>
  <c r="F485" i="25"/>
  <c r="P113" i="25" s="1"/>
  <c r="F484" i="25"/>
  <c r="F483" i="25"/>
  <c r="F482" i="25"/>
  <c r="L129" i="25" s="1"/>
  <c r="F481" i="25"/>
  <c r="AJ117" i="25" s="1"/>
  <c r="F480" i="25"/>
  <c r="F479" i="25"/>
  <c r="S124" i="25" s="1"/>
  <c r="F478" i="25"/>
  <c r="T125" i="25" s="1"/>
  <c r="F477" i="25"/>
  <c r="F476" i="25"/>
  <c r="F475" i="25"/>
  <c r="F474" i="25"/>
  <c r="M127" i="25" s="1"/>
  <c r="F473" i="25"/>
  <c r="U123" i="25" s="1"/>
  <c r="F472" i="25"/>
  <c r="F471" i="25"/>
  <c r="F470" i="25"/>
  <c r="AG70" i="25" s="1"/>
  <c r="F469" i="25"/>
  <c r="F468" i="25"/>
  <c r="J126" i="25" s="1"/>
  <c r="F467" i="25"/>
  <c r="F466" i="25"/>
  <c r="F465" i="25"/>
  <c r="F464" i="25"/>
  <c r="F463" i="25"/>
  <c r="F462" i="25"/>
  <c r="X109" i="25" s="1"/>
  <c r="F461" i="25"/>
  <c r="F460" i="25"/>
  <c r="AB127" i="25" s="1"/>
  <c r="F459" i="25"/>
  <c r="F458" i="25"/>
  <c r="AD46" i="25" s="1"/>
  <c r="F457" i="25"/>
  <c r="F456" i="25"/>
  <c r="F455" i="25"/>
  <c r="F454" i="25"/>
  <c r="N120" i="25" s="1"/>
  <c r="F453" i="25"/>
  <c r="F452" i="25"/>
  <c r="F451" i="25"/>
  <c r="F450" i="25"/>
  <c r="F449" i="25"/>
  <c r="AD112" i="25" s="1"/>
  <c r="F448" i="25"/>
  <c r="F447" i="25"/>
  <c r="F446" i="25"/>
  <c r="F445" i="25"/>
  <c r="F444" i="25"/>
  <c r="F443" i="25"/>
  <c r="F442" i="25"/>
  <c r="AI122" i="25" s="1"/>
  <c r="F441" i="25"/>
  <c r="AE110" i="25" s="1"/>
  <c r="F440" i="25"/>
  <c r="L41" i="25" s="1"/>
  <c r="F439" i="25"/>
  <c r="F438" i="25"/>
  <c r="F437" i="25"/>
  <c r="F436" i="25"/>
  <c r="AJ123" i="25" s="1"/>
  <c r="F435" i="25"/>
  <c r="F434" i="25"/>
  <c r="Z128" i="25" s="1"/>
  <c r="F433" i="25"/>
  <c r="T104" i="25" s="1"/>
  <c r="F432" i="25"/>
  <c r="F431" i="25"/>
  <c r="F430" i="25"/>
  <c r="AK122" i="25" s="1"/>
  <c r="F429" i="25"/>
  <c r="F428" i="25"/>
  <c r="F427" i="25"/>
  <c r="F426" i="25"/>
  <c r="AK89" i="25" s="1"/>
  <c r="F425" i="25"/>
  <c r="AK56" i="25" s="1"/>
  <c r="F424" i="25"/>
  <c r="AH123" i="25" s="1"/>
  <c r="F423" i="25"/>
  <c r="F422" i="25"/>
  <c r="Y114" i="25" s="1"/>
  <c r="F421" i="25"/>
  <c r="F420" i="25"/>
  <c r="F419" i="25"/>
  <c r="F418" i="25"/>
  <c r="P120" i="25" s="1"/>
  <c r="F417" i="25"/>
  <c r="X116" i="25" s="1"/>
  <c r="F416" i="25"/>
  <c r="F415" i="25"/>
  <c r="F414" i="25"/>
  <c r="F413" i="25"/>
  <c r="AF112" i="25" s="1"/>
  <c r="F412" i="25"/>
  <c r="F411" i="25"/>
  <c r="F410" i="25"/>
  <c r="F409" i="25"/>
  <c r="AB29" i="25" s="1"/>
  <c r="F408" i="25"/>
  <c r="F407" i="25"/>
  <c r="F406" i="25"/>
  <c r="F405" i="25"/>
  <c r="F404" i="25"/>
  <c r="F403" i="25"/>
  <c r="F402" i="25"/>
  <c r="F401" i="25"/>
  <c r="F400" i="25"/>
  <c r="F399" i="25"/>
  <c r="AF110" i="25" s="1"/>
  <c r="F398" i="25"/>
  <c r="F397" i="25"/>
  <c r="F396" i="25"/>
  <c r="F395" i="25"/>
  <c r="F394" i="25"/>
  <c r="AA94" i="25" s="1"/>
  <c r="F393" i="25"/>
  <c r="F392" i="25"/>
  <c r="P118" i="25" s="1"/>
  <c r="F391" i="25"/>
  <c r="U71" i="25" s="1"/>
  <c r="F390" i="25"/>
  <c r="F389" i="25"/>
  <c r="F388" i="25"/>
  <c r="F387" i="25"/>
  <c r="F386" i="25"/>
  <c r="AH92" i="25" s="1"/>
  <c r="F385" i="25"/>
  <c r="AD113" i="25" s="1"/>
  <c r="F384" i="25"/>
  <c r="F383" i="25"/>
  <c r="F382" i="25"/>
  <c r="F381" i="25"/>
  <c r="F380" i="25"/>
  <c r="F379" i="25"/>
  <c r="F378" i="25"/>
  <c r="AA127" i="25" s="1"/>
  <c r="F377" i="25"/>
  <c r="F376" i="25"/>
  <c r="F375" i="25"/>
  <c r="K108" i="25" s="1"/>
  <c r="F374" i="25"/>
  <c r="F373" i="25"/>
  <c r="T105" i="25" s="1"/>
  <c r="F372" i="25"/>
  <c r="F371" i="25"/>
  <c r="F370" i="25"/>
  <c r="P121" i="25" s="1"/>
  <c r="F369" i="25"/>
  <c r="F368" i="25"/>
  <c r="F367" i="25"/>
  <c r="AA62" i="25" s="1"/>
  <c r="F366" i="25"/>
  <c r="X117" i="25" s="1"/>
  <c r="F365" i="25"/>
  <c r="AF113" i="25" s="1"/>
  <c r="F364" i="25"/>
  <c r="F363" i="25"/>
  <c r="F362" i="25"/>
  <c r="AC94" i="25" s="1"/>
  <c r="F361" i="25"/>
  <c r="Y115" i="25" s="1"/>
  <c r="F360" i="25"/>
  <c r="AD11" i="25" s="1"/>
  <c r="F359" i="25"/>
  <c r="AH56" i="25" s="1"/>
  <c r="F358" i="25"/>
  <c r="F357" i="25"/>
  <c r="F356" i="25"/>
  <c r="F355" i="25"/>
  <c r="F354" i="25"/>
  <c r="Q86" i="25" s="1"/>
  <c r="F353" i="25"/>
  <c r="AG78" i="25" s="1"/>
  <c r="F352" i="25"/>
  <c r="F351" i="25"/>
  <c r="Z27" i="25" s="1"/>
  <c r="F350" i="25"/>
  <c r="F349" i="25"/>
  <c r="F348" i="25"/>
  <c r="F347" i="25"/>
  <c r="F346" i="25"/>
  <c r="AH38" i="25" s="1"/>
  <c r="F345" i="25"/>
  <c r="F344" i="25"/>
  <c r="F343" i="25"/>
  <c r="F342" i="25"/>
  <c r="F341" i="25"/>
  <c r="N128" i="25" s="1"/>
  <c r="F340" i="25"/>
  <c r="F339" i="25"/>
  <c r="F338" i="25"/>
  <c r="F337" i="25"/>
  <c r="F336" i="25"/>
  <c r="AG88" i="25" s="1"/>
  <c r="F335" i="25"/>
  <c r="F334" i="25"/>
  <c r="F333" i="25"/>
  <c r="F332" i="25"/>
  <c r="AB107" i="25" s="1"/>
  <c r="F331" i="25"/>
  <c r="F330" i="25"/>
  <c r="F329" i="25"/>
  <c r="F328" i="25"/>
  <c r="F327" i="25"/>
  <c r="F326" i="25"/>
  <c r="AE118" i="25" s="1"/>
  <c r="F325" i="25"/>
  <c r="F324" i="25"/>
  <c r="L115" i="25" s="1"/>
  <c r="F323" i="25"/>
  <c r="F322" i="25"/>
  <c r="AD120" i="25" s="1"/>
  <c r="F321" i="25"/>
  <c r="F320" i="25"/>
  <c r="AE121" i="25" s="1"/>
  <c r="F319" i="25"/>
  <c r="F318" i="25"/>
  <c r="M114" i="25" s="1"/>
  <c r="F317" i="25"/>
  <c r="F316" i="25"/>
  <c r="F315" i="25"/>
  <c r="F314" i="25"/>
  <c r="Q60" i="25" s="1"/>
  <c r="F313" i="25"/>
  <c r="F312" i="25"/>
  <c r="J115" i="25" s="1"/>
  <c r="F311" i="25"/>
  <c r="F310" i="25"/>
  <c r="AC106" i="25" s="1"/>
  <c r="F309" i="25"/>
  <c r="F308" i="25"/>
  <c r="F307" i="25"/>
  <c r="F306" i="25"/>
  <c r="T112" i="25" s="1"/>
  <c r="F305" i="25"/>
  <c r="T13" i="25" s="1"/>
  <c r="F304" i="25"/>
  <c r="AA109" i="25" s="1"/>
  <c r="F303" i="25"/>
  <c r="F302" i="25"/>
  <c r="L116" i="25" s="1"/>
  <c r="F301" i="25"/>
  <c r="F300" i="25"/>
  <c r="F299" i="25"/>
  <c r="F298" i="25"/>
  <c r="F297" i="25"/>
  <c r="F296" i="25"/>
  <c r="F295" i="25"/>
  <c r="V123" i="25" s="1"/>
  <c r="F294" i="25"/>
  <c r="F293" i="25"/>
  <c r="F292" i="25"/>
  <c r="F291" i="25"/>
  <c r="F290" i="25"/>
  <c r="F289" i="25"/>
  <c r="F288" i="25"/>
  <c r="AJ36" i="25" s="1"/>
  <c r="F287" i="25"/>
  <c r="P93" i="25" s="1"/>
  <c r="F286" i="25"/>
  <c r="K82" i="25" s="1"/>
  <c r="F285" i="25"/>
  <c r="F284" i="25"/>
  <c r="F283" i="25"/>
  <c r="F282" i="25"/>
  <c r="F281" i="25"/>
  <c r="AA8" i="25" s="1"/>
  <c r="F280" i="25"/>
  <c r="F279" i="25"/>
  <c r="AC9" i="25" s="1"/>
  <c r="F278" i="25"/>
  <c r="R113" i="25" s="1"/>
  <c r="F277" i="25"/>
  <c r="F276" i="25"/>
  <c r="F275" i="25"/>
  <c r="F274" i="25"/>
  <c r="J117" i="25" s="1"/>
  <c r="F273" i="25"/>
  <c r="N96" i="25" s="1"/>
  <c r="F272" i="25"/>
  <c r="F271" i="25"/>
  <c r="F270" i="25"/>
  <c r="AD121" i="25" s="1"/>
  <c r="F269" i="25"/>
  <c r="F268" i="25"/>
  <c r="F267" i="25"/>
  <c r="F266" i="25"/>
  <c r="AA74" i="25" s="1"/>
  <c r="F265" i="25"/>
  <c r="F264" i="25"/>
  <c r="Z73" i="25" s="1"/>
  <c r="F263" i="25"/>
  <c r="F262" i="25"/>
  <c r="T80" i="25" s="1"/>
  <c r="F261" i="25"/>
  <c r="X125" i="25" s="1"/>
  <c r="F260" i="25"/>
  <c r="F259" i="25"/>
  <c r="F258" i="25"/>
  <c r="T113" i="25" s="1"/>
  <c r="F257" i="25"/>
  <c r="F256" i="25"/>
  <c r="F255" i="25"/>
  <c r="F254" i="25"/>
  <c r="F253" i="25"/>
  <c r="AJ105" i="25" s="1"/>
  <c r="F252" i="25"/>
  <c r="F251" i="25"/>
  <c r="F250" i="25"/>
  <c r="F249" i="25"/>
  <c r="Y90" i="25" s="1"/>
  <c r="F248" i="25"/>
  <c r="F247" i="25"/>
  <c r="F246" i="25"/>
  <c r="F245" i="25"/>
  <c r="F244" i="25"/>
  <c r="R110" i="25" s="1"/>
  <c r="F243" i="25"/>
  <c r="F242" i="25"/>
  <c r="AG119" i="25" s="1"/>
  <c r="F241" i="25"/>
  <c r="F240" i="25"/>
  <c r="F239" i="25"/>
  <c r="F238" i="25"/>
  <c r="F237" i="25"/>
  <c r="AA114" i="25" s="1"/>
  <c r="F236" i="25"/>
  <c r="AJ111" i="25" s="1"/>
  <c r="F235" i="25"/>
  <c r="F234" i="25"/>
  <c r="N108" i="25" s="1"/>
  <c r="F233" i="25"/>
  <c r="F232" i="25"/>
  <c r="F231" i="25"/>
  <c r="F230" i="25"/>
  <c r="V104" i="25" s="1"/>
  <c r="F229" i="25"/>
  <c r="F228" i="25"/>
  <c r="F227" i="25"/>
  <c r="F226" i="25"/>
  <c r="AD128" i="25" s="1"/>
  <c r="F225" i="25"/>
  <c r="F224" i="25"/>
  <c r="F223" i="25"/>
  <c r="L123" i="25" s="1"/>
  <c r="F222" i="25"/>
  <c r="F221" i="25"/>
  <c r="F220" i="25"/>
  <c r="F219" i="25"/>
  <c r="F218" i="25"/>
  <c r="O73" i="25" s="1"/>
  <c r="F217" i="25"/>
  <c r="S85" i="25" s="1"/>
  <c r="F216" i="25"/>
  <c r="F215" i="25"/>
  <c r="F214" i="25"/>
  <c r="K56" i="25" s="1"/>
  <c r="F213" i="25"/>
  <c r="F212" i="25"/>
  <c r="F211" i="25"/>
  <c r="F210" i="25"/>
  <c r="AE60" i="25" s="1"/>
  <c r="F209" i="25"/>
  <c r="F208" i="25"/>
  <c r="Z16" i="25" s="1"/>
  <c r="F207" i="25"/>
  <c r="F206" i="25"/>
  <c r="F205" i="25"/>
  <c r="F204" i="25"/>
  <c r="F203" i="25"/>
  <c r="F202" i="25"/>
  <c r="Q73" i="25" s="1"/>
  <c r="F201" i="25"/>
  <c r="F200" i="25"/>
  <c r="F199" i="25"/>
  <c r="F198" i="25"/>
  <c r="AC48" i="25" s="1"/>
  <c r="F197" i="25"/>
  <c r="F196" i="25"/>
  <c r="F195" i="25"/>
  <c r="F194" i="25"/>
  <c r="X104" i="25" s="1"/>
  <c r="F193" i="25"/>
  <c r="F192" i="25"/>
  <c r="AE129" i="25" s="1"/>
  <c r="F191" i="25"/>
  <c r="F190" i="25"/>
  <c r="P75" i="25" s="1"/>
  <c r="F189" i="25"/>
  <c r="F188" i="25"/>
  <c r="F187" i="25"/>
  <c r="F186" i="25"/>
  <c r="AJ112" i="25" s="1"/>
  <c r="F185" i="25"/>
  <c r="F184" i="25"/>
  <c r="F183" i="25"/>
  <c r="Z115" i="25" s="1"/>
  <c r="F182" i="25"/>
  <c r="F181" i="25"/>
  <c r="F180" i="25"/>
  <c r="F179" i="25"/>
  <c r="F178" i="25"/>
  <c r="O107" i="25" s="1"/>
  <c r="F177" i="25"/>
  <c r="F176" i="25"/>
  <c r="AJ110" i="25" s="1"/>
  <c r="F175" i="25"/>
  <c r="F174" i="25"/>
  <c r="S20" i="25" s="1"/>
  <c r="F173" i="25"/>
  <c r="S119" i="25" s="1"/>
  <c r="F172" i="25"/>
  <c r="F171" i="25"/>
  <c r="F170" i="25"/>
  <c r="AI78" i="25" s="1"/>
  <c r="F169" i="25"/>
  <c r="F168" i="25"/>
  <c r="F167" i="25"/>
  <c r="F166" i="25"/>
  <c r="V105" i="25" s="1"/>
  <c r="F165" i="25"/>
  <c r="F164" i="25"/>
  <c r="F163" i="25"/>
  <c r="F162" i="25"/>
  <c r="N76" i="25" s="1"/>
  <c r="F161" i="25"/>
  <c r="F160" i="25"/>
  <c r="F159" i="25"/>
  <c r="AC116" i="25" s="1"/>
  <c r="F158" i="25"/>
  <c r="F157" i="25"/>
  <c r="F156" i="25"/>
  <c r="F155" i="25"/>
  <c r="F154" i="25"/>
  <c r="F153" i="25"/>
  <c r="AG94" i="25" s="1"/>
  <c r="F152" i="25"/>
  <c r="F151" i="25"/>
  <c r="K91" i="25" s="1"/>
  <c r="F150" i="25"/>
  <c r="P109" i="25" s="1"/>
  <c r="F149" i="25"/>
  <c r="F148" i="25"/>
  <c r="F147" i="25"/>
  <c r="F146" i="25"/>
  <c r="T55" i="25" s="1"/>
  <c r="F145" i="25"/>
  <c r="F144" i="25"/>
  <c r="F143" i="25"/>
  <c r="F142" i="25"/>
  <c r="F141" i="25"/>
  <c r="F140" i="25"/>
  <c r="F139" i="25"/>
  <c r="F138" i="25"/>
  <c r="F137" i="25"/>
  <c r="AG127" i="25" s="1"/>
  <c r="F136" i="25"/>
  <c r="AH77" i="25" s="1"/>
  <c r="F135" i="25"/>
  <c r="R118" i="25" s="1"/>
  <c r="F134" i="25"/>
  <c r="F133" i="25"/>
  <c r="F132" i="25"/>
  <c r="F131" i="25"/>
  <c r="Z114" i="25" s="1"/>
  <c r="F130" i="25"/>
  <c r="AK129" i="25"/>
  <c r="AI129" i="25"/>
  <c r="AH129" i="25"/>
  <c r="AG129" i="25"/>
  <c r="AD129" i="25"/>
  <c r="W129" i="25"/>
  <c r="T129" i="25"/>
  <c r="Q129" i="25"/>
  <c r="N129" i="25"/>
  <c r="K129" i="25"/>
  <c r="F129" i="25"/>
  <c r="AG128" i="25"/>
  <c r="AC128" i="25"/>
  <c r="AB128" i="25"/>
  <c r="AA128" i="25"/>
  <c r="X128" i="25"/>
  <c r="W128" i="25"/>
  <c r="R128" i="25"/>
  <c r="Q128" i="25"/>
  <c r="P128" i="25"/>
  <c r="K128" i="25"/>
  <c r="F128" i="25"/>
  <c r="N106" i="25" s="1"/>
  <c r="AF127" i="25"/>
  <c r="AE127" i="25"/>
  <c r="Z127" i="25"/>
  <c r="Y127" i="25"/>
  <c r="V127" i="25"/>
  <c r="P127" i="25"/>
  <c r="O127" i="25"/>
  <c r="J127" i="25"/>
  <c r="F127" i="25"/>
  <c r="AK126" i="25"/>
  <c r="AJ126" i="25"/>
  <c r="AI126" i="25"/>
  <c r="AH126" i="25"/>
  <c r="AF126" i="25"/>
  <c r="AE126" i="25"/>
  <c r="AD126" i="25"/>
  <c r="Y126" i="25"/>
  <c r="V126" i="25"/>
  <c r="T126" i="25"/>
  <c r="S126" i="25"/>
  <c r="P126" i="25"/>
  <c r="O126" i="25"/>
  <c r="F126" i="25"/>
  <c r="AG61" i="25" s="1"/>
  <c r="AK125" i="25"/>
  <c r="AH125" i="25"/>
  <c r="AG125" i="25"/>
  <c r="AD125" i="25"/>
  <c r="Y125" i="25"/>
  <c r="W125" i="25"/>
  <c r="V125" i="25"/>
  <c r="U125" i="25"/>
  <c r="R125" i="25"/>
  <c r="L125" i="25"/>
  <c r="K125" i="25"/>
  <c r="J125" i="25"/>
  <c r="F125" i="25"/>
  <c r="AK124" i="25"/>
  <c r="AH124" i="25"/>
  <c r="AG124" i="25"/>
  <c r="Z124" i="25"/>
  <c r="U124" i="25"/>
  <c r="Q124" i="25"/>
  <c r="P124" i="25"/>
  <c r="O124" i="25"/>
  <c r="L124" i="25"/>
  <c r="K124" i="25"/>
  <c r="F124" i="25"/>
  <c r="AK55" i="25" s="1"/>
  <c r="AI123" i="25"/>
  <c r="AF123" i="25"/>
  <c r="AE123" i="25"/>
  <c r="S123" i="25"/>
  <c r="P123" i="25"/>
  <c r="N123" i="25"/>
  <c r="M123" i="25"/>
  <c r="J123" i="25"/>
  <c r="F123" i="25"/>
  <c r="AJ122" i="25"/>
  <c r="AF122" i="25"/>
  <c r="AE122" i="25"/>
  <c r="AC122" i="25"/>
  <c r="AA122" i="25"/>
  <c r="Y122" i="25"/>
  <c r="X122" i="25"/>
  <c r="W122" i="25"/>
  <c r="V122" i="25"/>
  <c r="T122" i="25"/>
  <c r="M122" i="25"/>
  <c r="K122" i="25"/>
  <c r="J122" i="25"/>
  <c r="F122" i="25"/>
  <c r="Z91" i="25" s="1"/>
  <c r="AB121" i="25"/>
  <c r="AA121" i="25"/>
  <c r="Y121" i="25"/>
  <c r="U121" i="25"/>
  <c r="R121" i="25"/>
  <c r="O121" i="25"/>
  <c r="M121" i="25"/>
  <c r="L121" i="25"/>
  <c r="K121" i="25"/>
  <c r="J121" i="25"/>
  <c r="F121" i="25"/>
  <c r="AD108" i="25" s="1"/>
  <c r="AK120" i="25"/>
  <c r="AJ120" i="25"/>
  <c r="AG120" i="25"/>
  <c r="AF120" i="25"/>
  <c r="AE120" i="25"/>
  <c r="AB120" i="25"/>
  <c r="AA120" i="25"/>
  <c r="Y120" i="25"/>
  <c r="W120" i="25"/>
  <c r="U120" i="25"/>
  <c r="R120" i="25"/>
  <c r="O120" i="25"/>
  <c r="J120" i="25"/>
  <c r="F120" i="25"/>
  <c r="Y14" i="25" s="1"/>
  <c r="AI119" i="25"/>
  <c r="AF119" i="25"/>
  <c r="AD119" i="25"/>
  <c r="AC119" i="25"/>
  <c r="Z119" i="25"/>
  <c r="X119" i="25"/>
  <c r="U119" i="25"/>
  <c r="T119" i="25"/>
  <c r="Q119" i="25"/>
  <c r="N119" i="25"/>
  <c r="M119" i="25"/>
  <c r="F119" i="25"/>
  <c r="Q117" i="25" s="1"/>
  <c r="AK118" i="25"/>
  <c r="AF118" i="25"/>
  <c r="AC118" i="25"/>
  <c r="Z118" i="25"/>
  <c r="X118" i="25"/>
  <c r="T118" i="25"/>
  <c r="S118" i="25"/>
  <c r="Q118" i="25"/>
  <c r="N118" i="25"/>
  <c r="M118" i="25"/>
  <c r="L118" i="25"/>
  <c r="K118" i="25"/>
  <c r="J118" i="25"/>
  <c r="F118" i="25"/>
  <c r="AK117" i="25"/>
  <c r="AH117" i="25"/>
  <c r="AE117" i="25"/>
  <c r="AC117" i="25"/>
  <c r="AB117" i="25"/>
  <c r="AA117" i="25"/>
  <c r="Z117" i="25"/>
  <c r="Y117" i="25"/>
  <c r="V117" i="25"/>
  <c r="M117" i="25"/>
  <c r="F117" i="25"/>
  <c r="V112" i="25" s="1"/>
  <c r="AK116" i="25"/>
  <c r="AI116" i="25"/>
  <c r="AH116" i="25"/>
  <c r="AF116" i="25"/>
  <c r="AE116" i="25"/>
  <c r="Y116" i="25"/>
  <c r="U116" i="25"/>
  <c r="S116" i="25"/>
  <c r="R116" i="25"/>
  <c r="P116" i="25"/>
  <c r="M116" i="25"/>
  <c r="J116" i="25"/>
  <c r="F116" i="25"/>
  <c r="AJ115" i="25"/>
  <c r="AI115" i="25"/>
  <c r="AD115" i="25"/>
  <c r="X115" i="25"/>
  <c r="R115" i="25"/>
  <c r="Q115" i="25"/>
  <c r="P115" i="25"/>
  <c r="F115" i="25"/>
  <c r="AK121" i="25" s="1"/>
  <c r="AJ114" i="25"/>
  <c r="AI114" i="25"/>
  <c r="AG114" i="25"/>
  <c r="AF114" i="25"/>
  <c r="AD114" i="25"/>
  <c r="AC114" i="25"/>
  <c r="AB114" i="25"/>
  <c r="X114" i="25"/>
  <c r="W114" i="25"/>
  <c r="T114" i="25"/>
  <c r="P114" i="25"/>
  <c r="O114" i="25"/>
  <c r="L114" i="25"/>
  <c r="K114" i="25"/>
  <c r="F114" i="25"/>
  <c r="AH120" i="25" s="1"/>
  <c r="AE113" i="25"/>
  <c r="AC113" i="25"/>
  <c r="Z113" i="25"/>
  <c r="Y113" i="25"/>
  <c r="W113" i="25"/>
  <c r="V113" i="25"/>
  <c r="S113" i="25"/>
  <c r="Q113" i="25"/>
  <c r="O113" i="25"/>
  <c r="N113" i="25"/>
  <c r="M113" i="25"/>
  <c r="J113" i="25"/>
  <c r="F113" i="25"/>
  <c r="AK112" i="25"/>
  <c r="AI112" i="25"/>
  <c r="AH112" i="25"/>
  <c r="AE112" i="25"/>
  <c r="AC112" i="25"/>
  <c r="S112" i="25"/>
  <c r="P112" i="25"/>
  <c r="M112" i="25"/>
  <c r="J112" i="25"/>
  <c r="F112" i="25"/>
  <c r="AC125" i="25" s="1"/>
  <c r="AK111" i="25"/>
  <c r="AI111" i="25"/>
  <c r="AH111" i="25"/>
  <c r="AG111" i="25"/>
  <c r="AE111" i="25"/>
  <c r="AD111" i="25"/>
  <c r="X111" i="25"/>
  <c r="R111" i="25"/>
  <c r="Q111" i="25"/>
  <c r="O111" i="25"/>
  <c r="F111" i="25"/>
  <c r="AI110" i="25"/>
  <c r="AG110" i="25"/>
  <c r="AD110" i="25"/>
  <c r="AB110" i="25"/>
  <c r="W110" i="25"/>
  <c r="U110" i="25"/>
  <c r="Q110" i="25"/>
  <c r="P110" i="25"/>
  <c r="O110" i="25"/>
  <c r="N110" i="25"/>
  <c r="L110" i="25"/>
  <c r="K110" i="25"/>
  <c r="F110" i="25"/>
  <c r="AK109" i="25"/>
  <c r="AJ109" i="25"/>
  <c r="AI109" i="25"/>
  <c r="AG109" i="25"/>
  <c r="AC109" i="25"/>
  <c r="Z109" i="25"/>
  <c r="T109" i="25"/>
  <c r="S109" i="25"/>
  <c r="Q109" i="25"/>
  <c r="N109" i="25"/>
  <c r="M109" i="25"/>
  <c r="J109" i="25"/>
  <c r="F109" i="25"/>
  <c r="AI118" i="25" s="1"/>
  <c r="AI108" i="25"/>
  <c r="AC108" i="25"/>
  <c r="Z108" i="25"/>
  <c r="Y108" i="25"/>
  <c r="W108" i="25"/>
  <c r="T108" i="25"/>
  <c r="S108" i="25"/>
  <c r="Q108" i="25"/>
  <c r="P108" i="25"/>
  <c r="M108" i="25"/>
  <c r="J108" i="25"/>
  <c r="F108" i="25"/>
  <c r="AJ119" i="25" s="1"/>
  <c r="AH107" i="25"/>
  <c r="AC107" i="25"/>
  <c r="AA107" i="25"/>
  <c r="X107" i="25"/>
  <c r="V107" i="25"/>
  <c r="U107" i="25"/>
  <c r="R107" i="25"/>
  <c r="P107" i="25"/>
  <c r="N107" i="25"/>
  <c r="M107" i="25"/>
  <c r="L107" i="25"/>
  <c r="K107" i="25"/>
  <c r="F107" i="25"/>
  <c r="AF106" i="25"/>
  <c r="AE106" i="25"/>
  <c r="AB106" i="25"/>
  <c r="AA106" i="25"/>
  <c r="U106" i="25"/>
  <c r="R106" i="25"/>
  <c r="P106" i="25"/>
  <c r="O106" i="25"/>
  <c r="M106" i="25"/>
  <c r="L106" i="25"/>
  <c r="K106" i="25"/>
  <c r="F106" i="25"/>
  <c r="AI105" i="25"/>
  <c r="AH105" i="25"/>
  <c r="AG105" i="25"/>
  <c r="AE105" i="25"/>
  <c r="AC105" i="25"/>
  <c r="Z105" i="25"/>
  <c r="X105" i="25"/>
  <c r="W105" i="25"/>
  <c r="U105" i="25"/>
  <c r="S105" i="25"/>
  <c r="R105" i="25"/>
  <c r="Q105" i="25"/>
  <c r="N105" i="25"/>
  <c r="K105" i="25"/>
  <c r="F105" i="25"/>
  <c r="W77" i="25" s="1"/>
  <c r="AJ104" i="25"/>
  <c r="AI104" i="25"/>
  <c r="AG104" i="25"/>
  <c r="AC104" i="25"/>
  <c r="Z104" i="25"/>
  <c r="W104" i="25"/>
  <c r="Q104" i="25"/>
  <c r="P104" i="25"/>
  <c r="N104" i="25"/>
  <c r="F104" i="25"/>
  <c r="AB123" i="25" s="1"/>
  <c r="AK103" i="25"/>
  <c r="AH103" i="25"/>
  <c r="AF103" i="25"/>
  <c r="AB103" i="25"/>
  <c r="AA103" i="25"/>
  <c r="Y103" i="25"/>
  <c r="V103" i="25"/>
  <c r="Q103" i="25"/>
  <c r="P103" i="25"/>
  <c r="O103" i="25"/>
  <c r="L103" i="25"/>
  <c r="J103" i="25"/>
  <c r="F103" i="25"/>
  <c r="AF107" i="25" s="1"/>
  <c r="AK102" i="25"/>
  <c r="AI102" i="25"/>
  <c r="AH102" i="25"/>
  <c r="AF102" i="25"/>
  <c r="AB102" i="25"/>
  <c r="AA102" i="25"/>
  <c r="Y102" i="25"/>
  <c r="V102" i="25"/>
  <c r="U102" i="25"/>
  <c r="T102" i="25"/>
  <c r="S102" i="25"/>
  <c r="R102" i="25"/>
  <c r="P102" i="25"/>
  <c r="O102" i="25"/>
  <c r="M102" i="25"/>
  <c r="L102" i="25"/>
  <c r="K102" i="25"/>
  <c r="F102" i="25"/>
  <c r="F101" i="25"/>
  <c r="O81" i="25" s="1"/>
  <c r="F100" i="25"/>
  <c r="T127" i="25" s="1"/>
  <c r="F99" i="25"/>
  <c r="F98" i="25"/>
  <c r="J104" i="25" s="1"/>
  <c r="F97" i="25"/>
  <c r="AK96" i="25"/>
  <c r="AJ96" i="25"/>
  <c r="AI96" i="25"/>
  <c r="AH96" i="25"/>
  <c r="AG96" i="25"/>
  <c r="AE96" i="25"/>
  <c r="AD96" i="25"/>
  <c r="Y96" i="25"/>
  <c r="X96" i="25"/>
  <c r="W96" i="25"/>
  <c r="V96" i="25"/>
  <c r="T96" i="25"/>
  <c r="S96" i="25"/>
  <c r="F96" i="25"/>
  <c r="AG95" i="25"/>
  <c r="AD95" i="25"/>
  <c r="AC95" i="25"/>
  <c r="AB95" i="25"/>
  <c r="AA95" i="25"/>
  <c r="R95" i="25"/>
  <c r="Q95" i="25"/>
  <c r="P95" i="25"/>
  <c r="O95" i="25"/>
  <c r="N95" i="25"/>
  <c r="M95" i="25"/>
  <c r="L95" i="25"/>
  <c r="K95" i="25"/>
  <c r="J95" i="25"/>
  <c r="F95" i="25"/>
  <c r="AI94" i="25"/>
  <c r="AF94" i="25"/>
  <c r="AE94" i="25"/>
  <c r="AD94" i="25"/>
  <c r="AB94" i="25"/>
  <c r="Z94" i="25"/>
  <c r="T94" i="25"/>
  <c r="R94" i="25"/>
  <c r="Q94" i="25"/>
  <c r="P94" i="25"/>
  <c r="O94" i="25"/>
  <c r="N94" i="25"/>
  <c r="L94" i="25"/>
  <c r="J94" i="25"/>
  <c r="F94" i="25"/>
  <c r="AC89" i="25" s="1"/>
  <c r="AK93" i="25"/>
  <c r="AJ93" i="25"/>
  <c r="AI93" i="25"/>
  <c r="AH93" i="25"/>
  <c r="AF93" i="25"/>
  <c r="AE93" i="25"/>
  <c r="Y93" i="25"/>
  <c r="X93" i="25"/>
  <c r="W93" i="25"/>
  <c r="V93" i="25"/>
  <c r="U93" i="25"/>
  <c r="T93" i="25"/>
  <c r="S93" i="25"/>
  <c r="Q93" i="25"/>
  <c r="J93" i="25"/>
  <c r="F93" i="25"/>
  <c r="AK92" i="25"/>
  <c r="AI92" i="25"/>
  <c r="AD92" i="25"/>
  <c r="AB92" i="25"/>
  <c r="AA92" i="25"/>
  <c r="Y92" i="25"/>
  <c r="X92" i="25"/>
  <c r="W92" i="25"/>
  <c r="V92" i="25"/>
  <c r="U92" i="25"/>
  <c r="S92" i="25"/>
  <c r="R92" i="25"/>
  <c r="M92" i="25"/>
  <c r="L92" i="25"/>
  <c r="K92" i="25"/>
  <c r="J92" i="25"/>
  <c r="F92" i="25"/>
  <c r="AG91" i="25"/>
  <c r="AF91" i="25"/>
  <c r="AE91" i="25"/>
  <c r="AD91" i="25"/>
  <c r="V91" i="25"/>
  <c r="U91" i="25"/>
  <c r="Q91" i="25"/>
  <c r="P91" i="25"/>
  <c r="O91" i="25"/>
  <c r="N91" i="25"/>
  <c r="F91" i="25"/>
  <c r="AH90" i="25"/>
  <c r="AG90" i="25"/>
  <c r="AF90" i="25"/>
  <c r="AE90" i="25"/>
  <c r="AD90" i="25"/>
  <c r="AC90" i="25"/>
  <c r="AB90" i="25"/>
  <c r="Z90" i="25"/>
  <c r="W90" i="25"/>
  <c r="T90" i="25"/>
  <c r="S90" i="25"/>
  <c r="P90" i="25"/>
  <c r="N90" i="25"/>
  <c r="M90" i="25"/>
  <c r="F90" i="25"/>
  <c r="AJ89" i="25"/>
  <c r="AI89" i="25"/>
  <c r="AH89" i="25"/>
  <c r="AA89" i="25"/>
  <c r="Y89" i="25"/>
  <c r="X89" i="25"/>
  <c r="W89" i="25"/>
  <c r="V89" i="25"/>
  <c r="T89" i="25"/>
  <c r="S89" i="25"/>
  <c r="P89" i="25"/>
  <c r="M89" i="25"/>
  <c r="L89" i="25"/>
  <c r="K89" i="25"/>
  <c r="J89" i="25"/>
  <c r="F89" i="25"/>
  <c r="AK88" i="25"/>
  <c r="AI88" i="25"/>
  <c r="AH88" i="25"/>
  <c r="AE88" i="25"/>
  <c r="AC88" i="25"/>
  <c r="AB88" i="25"/>
  <c r="AA88" i="25"/>
  <c r="Z88" i="25"/>
  <c r="Y88" i="25"/>
  <c r="X88" i="25"/>
  <c r="W88" i="25"/>
  <c r="V88" i="25"/>
  <c r="M88" i="25"/>
  <c r="L88" i="25"/>
  <c r="K88" i="25"/>
  <c r="J88" i="25"/>
  <c r="F88" i="25"/>
  <c r="R127" i="25" s="1"/>
  <c r="AH87" i="25"/>
  <c r="AG87" i="25"/>
  <c r="AF87" i="25"/>
  <c r="AE87" i="25"/>
  <c r="AD87" i="25"/>
  <c r="W87" i="25"/>
  <c r="U87" i="25"/>
  <c r="T87" i="25"/>
  <c r="S87" i="25"/>
  <c r="R87" i="25"/>
  <c r="Q87" i="25"/>
  <c r="P87" i="25"/>
  <c r="O87" i="25"/>
  <c r="N87" i="25"/>
  <c r="M87" i="25"/>
  <c r="F87" i="25"/>
  <c r="AH119" i="25" s="1"/>
  <c r="AJ86" i="25"/>
  <c r="AF86" i="25"/>
  <c r="AE86" i="25"/>
  <c r="AD86" i="25"/>
  <c r="U86" i="25"/>
  <c r="T86" i="25"/>
  <c r="S86" i="25"/>
  <c r="R86" i="25"/>
  <c r="P86" i="25"/>
  <c r="O86" i="25"/>
  <c r="N86" i="25"/>
  <c r="F86" i="25"/>
  <c r="AK85" i="25"/>
  <c r="AI85" i="25"/>
  <c r="AH85" i="25"/>
  <c r="AC85" i="25"/>
  <c r="AB85" i="25"/>
  <c r="AA85" i="25"/>
  <c r="Z85" i="25"/>
  <c r="Y85" i="25"/>
  <c r="X85" i="25"/>
  <c r="W85" i="25"/>
  <c r="V85" i="25"/>
  <c r="M85" i="25"/>
  <c r="L85" i="25"/>
  <c r="K85" i="25"/>
  <c r="J85" i="25"/>
  <c r="F85" i="25"/>
  <c r="AK19" i="25" s="1"/>
  <c r="AC84" i="25"/>
  <c r="AB84" i="25"/>
  <c r="AA84" i="25"/>
  <c r="Z84" i="25"/>
  <c r="Y84" i="25"/>
  <c r="V84" i="25"/>
  <c r="Q84" i="25"/>
  <c r="P84" i="25"/>
  <c r="N84" i="25"/>
  <c r="M84" i="25"/>
  <c r="L84" i="25"/>
  <c r="K84" i="25"/>
  <c r="J84" i="25"/>
  <c r="F84" i="25"/>
  <c r="AK83" i="25"/>
  <c r="AJ83" i="25"/>
  <c r="AI83" i="25"/>
  <c r="AH83" i="25"/>
  <c r="AG83" i="25"/>
  <c r="AF83" i="25"/>
  <c r="AE83" i="25"/>
  <c r="AD83" i="25"/>
  <c r="Y83" i="25"/>
  <c r="V83" i="25"/>
  <c r="U83" i="25"/>
  <c r="S83" i="25"/>
  <c r="P83" i="25"/>
  <c r="N83" i="25"/>
  <c r="F83" i="25"/>
  <c r="AK82" i="25"/>
  <c r="AJ82" i="25"/>
  <c r="AI82" i="25"/>
  <c r="AH82" i="25"/>
  <c r="AF82" i="25"/>
  <c r="AD82" i="25"/>
  <c r="X82" i="25"/>
  <c r="W82" i="25"/>
  <c r="U82" i="25"/>
  <c r="T82" i="25"/>
  <c r="R82" i="25"/>
  <c r="P82" i="25"/>
  <c r="F82" i="25"/>
  <c r="AJ21" i="25" s="1"/>
  <c r="AK81" i="25"/>
  <c r="AC81" i="25"/>
  <c r="AB81" i="25"/>
  <c r="AA81" i="25"/>
  <c r="Z81" i="25"/>
  <c r="X81" i="25"/>
  <c r="W81" i="25"/>
  <c r="V81" i="25"/>
  <c r="M81" i="25"/>
  <c r="L81" i="25"/>
  <c r="K81" i="25"/>
  <c r="J81" i="25"/>
  <c r="F81" i="25"/>
  <c r="AG80" i="25"/>
  <c r="AF80" i="25"/>
  <c r="AE80" i="25"/>
  <c r="AD80" i="25"/>
  <c r="AC80" i="25"/>
  <c r="AB80" i="25"/>
  <c r="AA80" i="25"/>
  <c r="Z80" i="25"/>
  <c r="Y80" i="25"/>
  <c r="Q80" i="25"/>
  <c r="P80" i="25"/>
  <c r="O80" i="25"/>
  <c r="N80" i="25"/>
  <c r="M80" i="25"/>
  <c r="J80" i="25"/>
  <c r="F80" i="25"/>
  <c r="AK79" i="25"/>
  <c r="AI79" i="25"/>
  <c r="AF79" i="25"/>
  <c r="X79" i="25"/>
  <c r="V79" i="25"/>
  <c r="U79" i="25"/>
  <c r="T79" i="25"/>
  <c r="S79" i="25"/>
  <c r="R79" i="25"/>
  <c r="M79" i="25"/>
  <c r="L79" i="25"/>
  <c r="J79" i="25"/>
  <c r="F79" i="25"/>
  <c r="W80" i="25" s="1"/>
  <c r="AK78" i="25"/>
  <c r="AJ78" i="25"/>
  <c r="AH78" i="25"/>
  <c r="Z78" i="25"/>
  <c r="Y78" i="25"/>
  <c r="X78" i="25"/>
  <c r="W78" i="25"/>
  <c r="V78" i="25"/>
  <c r="T78" i="25"/>
  <c r="R78" i="25"/>
  <c r="Q78" i="25"/>
  <c r="O78" i="25"/>
  <c r="L78" i="25"/>
  <c r="F78" i="25"/>
  <c r="AG77" i="25"/>
  <c r="AF77" i="25"/>
  <c r="AE77" i="25"/>
  <c r="AD77" i="25"/>
  <c r="AC77" i="25"/>
  <c r="AB77" i="25"/>
  <c r="AA77" i="25"/>
  <c r="Z77" i="25"/>
  <c r="T77" i="25"/>
  <c r="S77" i="25"/>
  <c r="Q77" i="25"/>
  <c r="P77" i="25"/>
  <c r="O77" i="25"/>
  <c r="N77" i="25"/>
  <c r="L77" i="25"/>
  <c r="K77" i="25"/>
  <c r="F77" i="25"/>
  <c r="AG76" i="25"/>
  <c r="AC76" i="25"/>
  <c r="AA76" i="25"/>
  <c r="Z76" i="25"/>
  <c r="Y76" i="25"/>
  <c r="U76" i="25"/>
  <c r="T76" i="25"/>
  <c r="S76" i="25"/>
  <c r="R76" i="25"/>
  <c r="Q76" i="25"/>
  <c r="P76" i="25"/>
  <c r="O76" i="25"/>
  <c r="F76" i="25"/>
  <c r="AA125" i="25" s="1"/>
  <c r="AK75" i="25"/>
  <c r="AJ75" i="25"/>
  <c r="AI75" i="25"/>
  <c r="AG75" i="25"/>
  <c r="AF75" i="25"/>
  <c r="AC75" i="25"/>
  <c r="Y75" i="25"/>
  <c r="X75" i="25"/>
  <c r="W75" i="25"/>
  <c r="V75" i="25"/>
  <c r="T75" i="25"/>
  <c r="M75" i="25"/>
  <c r="L75" i="25"/>
  <c r="K75" i="25"/>
  <c r="J75" i="25"/>
  <c r="F75" i="25"/>
  <c r="AK74" i="25"/>
  <c r="AJ74" i="25"/>
  <c r="AH74" i="25"/>
  <c r="AF74" i="25"/>
  <c r="AB74" i="25"/>
  <c r="Y74" i="25"/>
  <c r="X74" i="25"/>
  <c r="W74" i="25"/>
  <c r="V74" i="25"/>
  <c r="M74" i="25"/>
  <c r="L74" i="25"/>
  <c r="K74" i="25"/>
  <c r="J74" i="25"/>
  <c r="F74" i="25"/>
  <c r="AE73" i="25"/>
  <c r="AD73" i="25"/>
  <c r="AC73" i="25"/>
  <c r="AB73" i="25"/>
  <c r="AA73" i="25"/>
  <c r="U73" i="25"/>
  <c r="T73" i="25"/>
  <c r="S73" i="25"/>
  <c r="R73" i="25"/>
  <c r="P73" i="25"/>
  <c r="N73" i="25"/>
  <c r="F73" i="25"/>
  <c r="X112" i="25" s="1"/>
  <c r="AK72" i="25"/>
  <c r="AJ72" i="25"/>
  <c r="AI72" i="25"/>
  <c r="AH72" i="25"/>
  <c r="AG72" i="25"/>
  <c r="AF72" i="25"/>
  <c r="AE72" i="25"/>
  <c r="AD72" i="25"/>
  <c r="AA72" i="25"/>
  <c r="Z72" i="25"/>
  <c r="U72" i="25"/>
  <c r="T72" i="25"/>
  <c r="S72" i="25"/>
  <c r="R72" i="25"/>
  <c r="Q72" i="25"/>
  <c r="P72" i="25"/>
  <c r="N72" i="25"/>
  <c r="M72" i="25"/>
  <c r="F72" i="25"/>
  <c r="AJ71" i="25"/>
  <c r="AC71" i="25"/>
  <c r="AB71" i="25"/>
  <c r="AA71" i="25"/>
  <c r="Z71" i="25"/>
  <c r="Y71" i="25"/>
  <c r="W71" i="25"/>
  <c r="V71" i="25"/>
  <c r="T71" i="25"/>
  <c r="S71" i="25"/>
  <c r="Q71" i="25"/>
  <c r="N71" i="25"/>
  <c r="J71" i="25"/>
  <c r="F71" i="25"/>
  <c r="AC70" i="25"/>
  <c r="AB70" i="25"/>
  <c r="AA70" i="25"/>
  <c r="Z70" i="25"/>
  <c r="Y70" i="25"/>
  <c r="X70" i="25"/>
  <c r="W70" i="25"/>
  <c r="V70" i="25"/>
  <c r="U70" i="25"/>
  <c r="P70" i="25"/>
  <c r="O70" i="25"/>
  <c r="N70" i="25"/>
  <c r="M70" i="25"/>
  <c r="L70" i="25"/>
  <c r="F70" i="25"/>
  <c r="AK69" i="25"/>
  <c r="AJ69" i="25"/>
  <c r="AI69" i="25"/>
  <c r="AH69" i="25"/>
  <c r="AF69" i="25"/>
  <c r="AE69" i="25"/>
  <c r="AD69" i="25"/>
  <c r="X69" i="25"/>
  <c r="V69" i="25"/>
  <c r="U69" i="25"/>
  <c r="T69" i="25"/>
  <c r="S69" i="25"/>
  <c r="R69" i="25"/>
  <c r="P69" i="25"/>
  <c r="O69" i="25"/>
  <c r="N69" i="25"/>
  <c r="M69" i="25"/>
  <c r="K69" i="25"/>
  <c r="F69" i="25"/>
  <c r="AD109" i="25" s="1"/>
  <c r="F68" i="25"/>
  <c r="F67" i="25"/>
  <c r="F66" i="25"/>
  <c r="O49" i="25" s="1"/>
  <c r="F65" i="25"/>
  <c r="CU64" i="25"/>
  <c r="F64" i="25"/>
  <c r="AB89" i="25" s="1"/>
  <c r="CU63" i="25"/>
  <c r="CT63" i="25"/>
  <c r="CS63" i="25"/>
  <c r="CR63" i="25"/>
  <c r="CQ63" i="25"/>
  <c r="CP63" i="25"/>
  <c r="CO63" i="25"/>
  <c r="CN63" i="25"/>
  <c r="CM63" i="25"/>
  <c r="CL63" i="25"/>
  <c r="CK63" i="25"/>
  <c r="CJ63" i="25"/>
  <c r="CI63" i="25"/>
  <c r="CH63" i="25"/>
  <c r="CG63" i="25"/>
  <c r="CF63" i="25"/>
  <c r="CE63" i="25"/>
  <c r="CD63" i="25"/>
  <c r="CC63" i="25"/>
  <c r="CB63" i="25"/>
  <c r="CA63" i="25"/>
  <c r="BZ63" i="25"/>
  <c r="BY63" i="25"/>
  <c r="BX63" i="25"/>
  <c r="BW63" i="25"/>
  <c r="BV63" i="25"/>
  <c r="BU63" i="25"/>
  <c r="BT63" i="25"/>
  <c r="BS63" i="25"/>
  <c r="AG63" i="25"/>
  <c r="AF63" i="25"/>
  <c r="AD63" i="25"/>
  <c r="AC63" i="25"/>
  <c r="AB63" i="25"/>
  <c r="AA63" i="25"/>
  <c r="Z63" i="25"/>
  <c r="U63" i="25"/>
  <c r="S63" i="25"/>
  <c r="R63" i="25"/>
  <c r="Q63" i="25"/>
  <c r="P63" i="25"/>
  <c r="O63" i="25"/>
  <c r="N63" i="25"/>
  <c r="M63" i="25"/>
  <c r="L63" i="25"/>
  <c r="K63" i="25"/>
  <c r="J63" i="25"/>
  <c r="F63" i="25"/>
  <c r="X77" i="25" s="1"/>
  <c r="CU62" i="25"/>
  <c r="AK62" i="25"/>
  <c r="AJ62" i="25"/>
  <c r="AI62" i="25"/>
  <c r="AH62" i="25"/>
  <c r="AG62" i="25"/>
  <c r="AD62" i="25"/>
  <c r="Z62" i="25"/>
  <c r="Y62" i="25"/>
  <c r="X62" i="25"/>
  <c r="W62" i="25"/>
  <c r="V62" i="25"/>
  <c r="T62" i="25"/>
  <c r="R62" i="25"/>
  <c r="O62" i="25"/>
  <c r="L62" i="25"/>
  <c r="F62" i="25"/>
  <c r="S94" i="25" s="1"/>
  <c r="CU61" i="25"/>
  <c r="AK61" i="25"/>
  <c r="AJ61" i="25"/>
  <c r="AI61" i="25"/>
  <c r="AH61" i="25"/>
  <c r="AF61" i="25"/>
  <c r="AE61" i="25"/>
  <c r="AC61" i="25"/>
  <c r="Y61" i="25"/>
  <c r="X61" i="25"/>
  <c r="W61" i="25"/>
  <c r="V61" i="25"/>
  <c r="T61" i="25"/>
  <c r="N61" i="25"/>
  <c r="M61" i="25"/>
  <c r="L61" i="25"/>
  <c r="F61" i="25"/>
  <c r="W111" i="25" s="1"/>
  <c r="CU60" i="25"/>
  <c r="AJ60" i="25"/>
  <c r="AH60" i="25"/>
  <c r="AF60" i="25"/>
  <c r="AC60" i="25"/>
  <c r="AB60" i="25"/>
  <c r="AA60" i="25"/>
  <c r="Z60" i="25"/>
  <c r="X60" i="25"/>
  <c r="T60" i="25"/>
  <c r="S60" i="25"/>
  <c r="P60" i="25"/>
  <c r="O60" i="25"/>
  <c r="N60" i="25"/>
  <c r="M60" i="25"/>
  <c r="L60" i="25"/>
  <c r="K60" i="25"/>
  <c r="J60" i="25"/>
  <c r="F60" i="25"/>
  <c r="CU59" i="25"/>
  <c r="AH59" i="25"/>
  <c r="AG59" i="25"/>
  <c r="AE59" i="25"/>
  <c r="AD59" i="25"/>
  <c r="AC59" i="25"/>
  <c r="AB59" i="25"/>
  <c r="AA59" i="25"/>
  <c r="Z59" i="25"/>
  <c r="Y59" i="25"/>
  <c r="W59" i="25"/>
  <c r="V59" i="25"/>
  <c r="U59" i="25"/>
  <c r="Q59" i="25"/>
  <c r="P59" i="25"/>
  <c r="O59" i="25"/>
  <c r="N59" i="25"/>
  <c r="M59" i="25"/>
  <c r="F59" i="25"/>
  <c r="AJ118" i="25" s="1"/>
  <c r="CU58" i="25"/>
  <c r="AK58" i="25"/>
  <c r="AJ58" i="25"/>
  <c r="AI58" i="25"/>
  <c r="AH58" i="25"/>
  <c r="AB58" i="25"/>
  <c r="Z58" i="25"/>
  <c r="Y58" i="25"/>
  <c r="W58" i="25"/>
  <c r="V58" i="25"/>
  <c r="U58" i="25"/>
  <c r="R58" i="25"/>
  <c r="M58" i="25"/>
  <c r="L58" i="25"/>
  <c r="K58" i="25"/>
  <c r="J58" i="25"/>
  <c r="F58" i="25"/>
  <c r="CU57" i="25"/>
  <c r="AK57" i="25"/>
  <c r="AJ57" i="25"/>
  <c r="AI57" i="25"/>
  <c r="AH57" i="25"/>
  <c r="AB57" i="25"/>
  <c r="Z57" i="25"/>
  <c r="Y57" i="25"/>
  <c r="X57" i="25"/>
  <c r="W57" i="25"/>
  <c r="V57" i="25"/>
  <c r="T57" i="25"/>
  <c r="S57" i="25"/>
  <c r="R57" i="25"/>
  <c r="Q57" i="25"/>
  <c r="P57" i="25"/>
  <c r="M57" i="25"/>
  <c r="L57" i="25"/>
  <c r="J57" i="25"/>
  <c r="F57" i="25"/>
  <c r="CU56" i="25"/>
  <c r="AJ56" i="25"/>
  <c r="AF56" i="25"/>
  <c r="AE56" i="25"/>
  <c r="AD56" i="25"/>
  <c r="AB56" i="25"/>
  <c r="AA56" i="25"/>
  <c r="Z56" i="25"/>
  <c r="T56" i="25"/>
  <c r="S56" i="25"/>
  <c r="Q56" i="25"/>
  <c r="P56" i="25"/>
  <c r="O56" i="25"/>
  <c r="N56" i="25"/>
  <c r="J56" i="25"/>
  <c r="F56" i="25"/>
  <c r="CU55" i="25"/>
  <c r="AH55" i="25"/>
  <c r="AG55" i="25"/>
  <c r="AF55" i="25"/>
  <c r="AE55" i="25"/>
  <c r="AD55" i="25"/>
  <c r="X55" i="25"/>
  <c r="W55" i="25"/>
  <c r="U55" i="25"/>
  <c r="S55" i="25"/>
  <c r="Q55" i="25"/>
  <c r="P55" i="25"/>
  <c r="O55" i="25"/>
  <c r="N55" i="25"/>
  <c r="M55" i="25"/>
  <c r="F55" i="25"/>
  <c r="Q116" i="25" s="1"/>
  <c r="CU54" i="25"/>
  <c r="AK54" i="25"/>
  <c r="AJ54" i="25"/>
  <c r="AH54" i="25"/>
  <c r="AC54" i="25"/>
  <c r="AB54" i="25"/>
  <c r="AA54" i="25"/>
  <c r="Z54" i="25"/>
  <c r="Y54" i="25"/>
  <c r="X54" i="25"/>
  <c r="W54" i="25"/>
  <c r="V54" i="25"/>
  <c r="P54" i="25"/>
  <c r="O54" i="25"/>
  <c r="M54" i="25"/>
  <c r="L54" i="25"/>
  <c r="K54" i="25"/>
  <c r="J54" i="25"/>
  <c r="F54" i="25"/>
  <c r="J72" i="25" s="1"/>
  <c r="CU53" i="25"/>
  <c r="AJ53" i="25"/>
  <c r="AI53" i="25"/>
  <c r="AH53" i="25"/>
  <c r="AE53" i="25"/>
  <c r="AB53" i="25"/>
  <c r="AA53" i="25"/>
  <c r="Z53" i="25"/>
  <c r="Y53" i="25"/>
  <c r="X53" i="25"/>
  <c r="W53" i="25"/>
  <c r="V53" i="25"/>
  <c r="Q53" i="25"/>
  <c r="P53" i="25"/>
  <c r="M53" i="25"/>
  <c r="L53" i="25"/>
  <c r="K53" i="25"/>
  <c r="J53" i="25"/>
  <c r="F53" i="25"/>
  <c r="J39" i="25" s="1"/>
  <c r="CU52" i="25"/>
  <c r="AG52" i="25"/>
  <c r="AF52" i="25"/>
  <c r="AE52" i="25"/>
  <c r="AD52" i="25"/>
  <c r="AC52" i="25"/>
  <c r="U52" i="25"/>
  <c r="T52" i="25"/>
  <c r="S52" i="25"/>
  <c r="R52" i="25"/>
  <c r="Q52" i="25"/>
  <c r="P52" i="25"/>
  <c r="O52" i="25"/>
  <c r="N52" i="25"/>
  <c r="L52" i="25"/>
  <c r="F52" i="25"/>
  <c r="M71" i="25" s="1"/>
  <c r="CU51" i="25"/>
  <c r="AK51" i="25"/>
  <c r="AJ51" i="25"/>
  <c r="AI51" i="25"/>
  <c r="AH51" i="25"/>
  <c r="AG51" i="25"/>
  <c r="AF51" i="25"/>
  <c r="AE51" i="25"/>
  <c r="AD51" i="25"/>
  <c r="Y51" i="25"/>
  <c r="V51" i="25"/>
  <c r="U51" i="25"/>
  <c r="T51" i="25"/>
  <c r="S51" i="25"/>
  <c r="R51" i="25"/>
  <c r="L51" i="25"/>
  <c r="K51" i="25"/>
  <c r="F51" i="25"/>
  <c r="CU50" i="25"/>
  <c r="AG50" i="25"/>
  <c r="AF50" i="25"/>
  <c r="AC50" i="25"/>
  <c r="AB50" i="25"/>
  <c r="AA50" i="25"/>
  <c r="Z50" i="25"/>
  <c r="Y50" i="25"/>
  <c r="V50" i="25"/>
  <c r="P50" i="25"/>
  <c r="N50" i="25"/>
  <c r="M50" i="25"/>
  <c r="L50" i="25"/>
  <c r="K50" i="25"/>
  <c r="J50" i="25"/>
  <c r="F50" i="25"/>
  <c r="N18" i="25" s="1"/>
  <c r="CU49" i="25"/>
  <c r="AH49" i="25"/>
  <c r="AE49" i="25"/>
  <c r="AC49" i="25"/>
  <c r="AB49" i="25"/>
  <c r="AA49" i="25"/>
  <c r="Z49" i="25"/>
  <c r="X49" i="25"/>
  <c r="W49" i="25"/>
  <c r="U49" i="25"/>
  <c r="Q49" i="25"/>
  <c r="P49" i="25"/>
  <c r="N49" i="25"/>
  <c r="M49" i="25"/>
  <c r="L49" i="25"/>
  <c r="K49" i="25"/>
  <c r="J49" i="25"/>
  <c r="F49" i="25"/>
  <c r="V80" i="25" s="1"/>
  <c r="CU48" i="25"/>
  <c r="AJ48" i="25"/>
  <c r="AI48" i="25"/>
  <c r="AH48" i="25"/>
  <c r="AG48" i="25"/>
  <c r="AF48" i="25"/>
  <c r="AE48" i="25"/>
  <c r="AD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F48" i="25"/>
  <c r="CU47" i="25"/>
  <c r="AK47" i="25"/>
  <c r="AJ47" i="25"/>
  <c r="AI47" i="25"/>
  <c r="AH47" i="25"/>
  <c r="Z47" i="25"/>
  <c r="X47" i="25"/>
  <c r="W47" i="25"/>
  <c r="V47" i="25"/>
  <c r="U47" i="25"/>
  <c r="T47" i="25"/>
  <c r="S47" i="25"/>
  <c r="R47" i="25"/>
  <c r="O47" i="25"/>
  <c r="N47" i="25"/>
  <c r="M47" i="25"/>
  <c r="J47" i="25"/>
  <c r="F47" i="25"/>
  <c r="CU46" i="25"/>
  <c r="AK46" i="25"/>
  <c r="AJ46" i="25"/>
  <c r="AG46" i="25"/>
  <c r="AF46" i="25"/>
  <c r="AE46" i="25"/>
  <c r="AC46" i="25"/>
  <c r="AB46" i="25"/>
  <c r="AA46" i="25"/>
  <c r="Z46" i="25"/>
  <c r="Y46" i="25"/>
  <c r="X46" i="25"/>
  <c r="V46" i="25"/>
  <c r="T46" i="25"/>
  <c r="R46" i="25"/>
  <c r="Q46" i="25"/>
  <c r="P46" i="25"/>
  <c r="O46" i="25"/>
  <c r="N46" i="25"/>
  <c r="M46" i="25"/>
  <c r="J46" i="25"/>
  <c r="F46" i="25"/>
  <c r="CU45" i="25"/>
  <c r="AG45" i="25"/>
  <c r="AF45" i="25"/>
  <c r="AE45" i="25"/>
  <c r="AD45" i="25"/>
  <c r="AC45" i="25"/>
  <c r="AB45" i="25"/>
  <c r="AA45" i="25"/>
  <c r="Z45" i="25"/>
  <c r="X45" i="25"/>
  <c r="W45" i="25"/>
  <c r="V45" i="25"/>
  <c r="U45" i="25"/>
  <c r="P45" i="25"/>
  <c r="O45" i="25"/>
  <c r="N45" i="25"/>
  <c r="L45" i="25"/>
  <c r="K45" i="25"/>
  <c r="F45" i="25"/>
  <c r="CU44" i="25"/>
  <c r="AK44" i="25"/>
  <c r="AJ44" i="25"/>
  <c r="AI44" i="25"/>
  <c r="AH44" i="25"/>
  <c r="AA44" i="25"/>
  <c r="Z44" i="25"/>
  <c r="Y44" i="25"/>
  <c r="X44" i="25"/>
  <c r="W44" i="25"/>
  <c r="U44" i="25"/>
  <c r="T44" i="25"/>
  <c r="S44" i="25"/>
  <c r="R44" i="25"/>
  <c r="Q44" i="25"/>
  <c r="L44" i="25"/>
  <c r="K44" i="25"/>
  <c r="F44" i="25"/>
  <c r="Q50" i="25" s="1"/>
  <c r="CU43" i="25"/>
  <c r="AK43" i="25"/>
  <c r="AJ43" i="25"/>
  <c r="AI43" i="25"/>
  <c r="AH43" i="25"/>
  <c r="AG43" i="25"/>
  <c r="AF43" i="25"/>
  <c r="AD43" i="25"/>
  <c r="AC43" i="25"/>
  <c r="Z43" i="25"/>
  <c r="Y43" i="25"/>
  <c r="X43" i="25"/>
  <c r="W43" i="25"/>
  <c r="V43" i="25"/>
  <c r="P43" i="25"/>
  <c r="N43" i="25"/>
  <c r="M43" i="25"/>
  <c r="L43" i="25"/>
  <c r="K43" i="25"/>
  <c r="J43" i="25"/>
  <c r="F43" i="25"/>
  <c r="AJ85" i="25" s="1"/>
  <c r="CU42" i="25"/>
  <c r="AJ42" i="25"/>
  <c r="AI42" i="25"/>
  <c r="AH42" i="25"/>
  <c r="AG42" i="25"/>
  <c r="AD42" i="25"/>
  <c r="AC42" i="25"/>
  <c r="AA42" i="25"/>
  <c r="Z42" i="25"/>
  <c r="U42" i="25"/>
  <c r="T42" i="25"/>
  <c r="S42" i="25"/>
  <c r="R42" i="25"/>
  <c r="Q42" i="25"/>
  <c r="P42" i="25"/>
  <c r="O42" i="25"/>
  <c r="N42" i="25"/>
  <c r="K42" i="25"/>
  <c r="J42" i="25"/>
  <c r="F42" i="25"/>
  <c r="AI86" i="25" s="1"/>
  <c r="CU41" i="25"/>
  <c r="AI41" i="25"/>
  <c r="AG41" i="25"/>
  <c r="AF41" i="25"/>
  <c r="AE41" i="25"/>
  <c r="AB41" i="25"/>
  <c r="AA41" i="25"/>
  <c r="Y41" i="25"/>
  <c r="X41" i="25"/>
  <c r="W41" i="25"/>
  <c r="T41" i="25"/>
  <c r="S41" i="25"/>
  <c r="R41" i="25"/>
  <c r="Q41" i="25"/>
  <c r="P41" i="25"/>
  <c r="O41" i="25"/>
  <c r="N41" i="25"/>
  <c r="F41" i="25"/>
  <c r="CU40" i="25"/>
  <c r="AK40" i="25"/>
  <c r="AJ40" i="25"/>
  <c r="AI40" i="25"/>
  <c r="AH40" i="25"/>
  <c r="AG40" i="25"/>
  <c r="AE40" i="25"/>
  <c r="AD40" i="25"/>
  <c r="AC40" i="25"/>
  <c r="AB40" i="25"/>
  <c r="AA40" i="25"/>
  <c r="Y40" i="25"/>
  <c r="X40" i="25"/>
  <c r="W40" i="25"/>
  <c r="V40" i="25"/>
  <c r="M40" i="25"/>
  <c r="L40" i="25"/>
  <c r="K40" i="25"/>
  <c r="J40" i="25"/>
  <c r="F40" i="25"/>
  <c r="CU39" i="25"/>
  <c r="AG39" i="25"/>
  <c r="AF39" i="25"/>
  <c r="AC39" i="25"/>
  <c r="AB39" i="25"/>
  <c r="AA39" i="25"/>
  <c r="Z39" i="25"/>
  <c r="Y39" i="25"/>
  <c r="X39" i="25"/>
  <c r="W39" i="25"/>
  <c r="V39" i="25"/>
  <c r="Q39" i="25"/>
  <c r="P39" i="25"/>
  <c r="N39" i="25"/>
  <c r="M39" i="25"/>
  <c r="K39" i="25"/>
  <c r="F39" i="25"/>
  <c r="W112" i="25" s="1"/>
  <c r="CU38" i="25"/>
  <c r="AK38" i="25"/>
  <c r="AJ38" i="25"/>
  <c r="AI38" i="25"/>
  <c r="AG38" i="25"/>
  <c r="AF38" i="25"/>
  <c r="AE38" i="25"/>
  <c r="AD38" i="25"/>
  <c r="X38" i="25"/>
  <c r="V38" i="25"/>
  <c r="U38" i="25"/>
  <c r="T38" i="25"/>
  <c r="S38" i="25"/>
  <c r="Q38" i="25"/>
  <c r="N38" i="25"/>
  <c r="M38" i="25"/>
  <c r="L38" i="25"/>
  <c r="F38" i="25"/>
  <c r="P51" i="25" s="1"/>
  <c r="CU37" i="25"/>
  <c r="AK37" i="25"/>
  <c r="AJ37" i="25"/>
  <c r="AI37" i="25"/>
  <c r="AH37" i="25"/>
  <c r="AG37" i="25"/>
  <c r="AF37" i="25"/>
  <c r="AE37" i="25"/>
  <c r="AD37" i="25"/>
  <c r="AB37" i="25"/>
  <c r="Z37" i="25"/>
  <c r="Y37" i="25"/>
  <c r="U37" i="25"/>
  <c r="T37" i="25"/>
  <c r="S37" i="25"/>
  <c r="R37" i="25"/>
  <c r="P37" i="25"/>
  <c r="O37" i="25"/>
  <c r="L37" i="25"/>
  <c r="K37" i="25"/>
  <c r="J37" i="25"/>
  <c r="F37" i="25"/>
  <c r="AF109" i="25" s="1"/>
  <c r="CU36" i="25"/>
  <c r="AH36" i="25"/>
  <c r="AG36" i="25"/>
  <c r="AE36" i="25"/>
  <c r="AC36" i="25"/>
  <c r="AB36" i="25"/>
  <c r="AA36" i="25"/>
  <c r="Z36" i="25"/>
  <c r="Y36" i="25"/>
  <c r="X36" i="25"/>
  <c r="W36" i="25"/>
  <c r="V36" i="25"/>
  <c r="Q36" i="25"/>
  <c r="P36" i="25"/>
  <c r="O36" i="25"/>
  <c r="M36" i="25"/>
  <c r="L36" i="25"/>
  <c r="J36" i="25"/>
  <c r="F36" i="25"/>
  <c r="CU35" i="25"/>
  <c r="F35" i="25"/>
  <c r="F34" i="25"/>
  <c r="AB125" i="25" s="1"/>
  <c r="F33" i="25"/>
  <c r="X80" i="25" s="1"/>
  <c r="CU32" i="25"/>
  <c r="F32" i="25"/>
  <c r="O17" i="25" s="1"/>
  <c r="CU31" i="25"/>
  <c r="CT31" i="25"/>
  <c r="CS31" i="25"/>
  <c r="CR31" i="25"/>
  <c r="CQ31" i="25"/>
  <c r="CP31" i="25"/>
  <c r="CO31" i="25"/>
  <c r="CN31" i="25"/>
  <c r="CM31" i="25"/>
  <c r="CL31" i="25"/>
  <c r="CK31" i="25"/>
  <c r="CJ31" i="25"/>
  <c r="CI31" i="25"/>
  <c r="CH31" i="25"/>
  <c r="CG31" i="25"/>
  <c r="CF31" i="25"/>
  <c r="CE31" i="25"/>
  <c r="CD31" i="25"/>
  <c r="CC31" i="25"/>
  <c r="CB31" i="25"/>
  <c r="CA31" i="25"/>
  <c r="BZ31" i="25"/>
  <c r="BY31" i="25"/>
  <c r="BX31" i="25"/>
  <c r="BW31" i="25"/>
  <c r="BV31" i="25"/>
  <c r="BU31" i="25"/>
  <c r="BT31" i="25"/>
  <c r="BS31" i="25"/>
  <c r="F31" i="25"/>
  <c r="AI120" i="25" s="1"/>
  <c r="CU30" i="25"/>
  <c r="AK30" i="25"/>
  <c r="AH30" i="25"/>
  <c r="AG30" i="25"/>
  <c r="AF30" i="25"/>
  <c r="AE30" i="25"/>
  <c r="AC30" i="25"/>
  <c r="Z30" i="25"/>
  <c r="Y30" i="25"/>
  <c r="W30" i="25"/>
  <c r="V30" i="25"/>
  <c r="U30" i="25"/>
  <c r="T30" i="25"/>
  <c r="S30" i="25"/>
  <c r="R30" i="25"/>
  <c r="Q30" i="25"/>
  <c r="P30" i="25"/>
  <c r="O30" i="25"/>
  <c r="M30" i="25"/>
  <c r="J30" i="25"/>
  <c r="F30" i="25"/>
  <c r="CU29" i="25"/>
  <c r="AK29" i="25"/>
  <c r="AH29" i="25"/>
  <c r="AF29" i="25"/>
  <c r="AE29" i="25"/>
  <c r="AD29" i="25"/>
  <c r="AC29" i="25"/>
  <c r="Z29" i="25"/>
  <c r="Y29" i="25"/>
  <c r="V29" i="25"/>
  <c r="U29" i="25"/>
  <c r="T29" i="25"/>
  <c r="R29" i="25"/>
  <c r="P29" i="25"/>
  <c r="O29" i="25"/>
  <c r="M29" i="25"/>
  <c r="K29" i="25"/>
  <c r="J29" i="25"/>
  <c r="F29" i="25"/>
  <c r="L39" i="25" s="1"/>
  <c r="CU28" i="25"/>
  <c r="AJ28" i="25"/>
  <c r="AH28" i="25"/>
  <c r="AG28" i="25"/>
  <c r="AE28" i="25"/>
  <c r="AD28" i="25"/>
  <c r="AB28" i="25"/>
  <c r="AA28" i="25"/>
  <c r="Z28" i="25"/>
  <c r="Y28" i="25"/>
  <c r="X28" i="25"/>
  <c r="W28" i="25"/>
  <c r="T28" i="25"/>
  <c r="R28" i="25"/>
  <c r="Q28" i="25"/>
  <c r="P28" i="25"/>
  <c r="N28" i="25"/>
  <c r="L28" i="25"/>
  <c r="K28" i="25"/>
  <c r="F28" i="25"/>
  <c r="AE42" i="25" s="1"/>
  <c r="CU27" i="25"/>
  <c r="AJ27" i="25"/>
  <c r="AI27" i="25"/>
  <c r="AG27" i="25"/>
  <c r="AF27" i="25"/>
  <c r="AD27" i="25"/>
  <c r="AC27" i="25"/>
  <c r="AB27" i="25"/>
  <c r="AA27" i="25"/>
  <c r="X27" i="25"/>
  <c r="W27" i="25"/>
  <c r="V27" i="25"/>
  <c r="U27" i="25"/>
  <c r="T27" i="25"/>
  <c r="S27" i="25"/>
  <c r="Q27" i="25"/>
  <c r="N27" i="25"/>
  <c r="M27" i="25"/>
  <c r="L27" i="25"/>
  <c r="K27" i="25"/>
  <c r="F27" i="25"/>
  <c r="CU26" i="25"/>
  <c r="AJ26" i="25"/>
  <c r="AI26" i="25"/>
  <c r="AH26" i="25"/>
  <c r="AF26" i="25"/>
  <c r="AE26" i="25"/>
  <c r="AC26" i="25"/>
  <c r="AB26" i="25"/>
  <c r="AA26" i="25"/>
  <c r="Z26" i="25"/>
  <c r="Y26" i="25"/>
  <c r="V26" i="25"/>
  <c r="T26" i="25"/>
  <c r="S26" i="25"/>
  <c r="Q26" i="25"/>
  <c r="P26" i="25"/>
  <c r="N26" i="25"/>
  <c r="M26" i="25"/>
  <c r="K26" i="25"/>
  <c r="J26" i="25"/>
  <c r="F26" i="25"/>
  <c r="AC123" i="25" s="1"/>
  <c r="CU25" i="25"/>
  <c r="AJ25" i="25"/>
  <c r="AI25" i="25"/>
  <c r="AH25" i="25"/>
  <c r="AG25" i="25"/>
  <c r="AE25" i="25"/>
  <c r="AC25" i="25"/>
  <c r="AB25" i="25"/>
  <c r="Z25" i="25"/>
  <c r="Y25" i="25"/>
  <c r="W25" i="25"/>
  <c r="V25" i="25"/>
  <c r="T25" i="25"/>
  <c r="S25" i="25"/>
  <c r="Q25" i="25"/>
  <c r="N25" i="25"/>
  <c r="M25" i="25"/>
  <c r="J25" i="25"/>
  <c r="F25" i="25"/>
  <c r="AK119" i="25" s="1"/>
  <c r="CU24" i="25"/>
  <c r="AK24" i="25"/>
  <c r="AJ24" i="25"/>
  <c r="AI24" i="25"/>
  <c r="AH24" i="25"/>
  <c r="AG24" i="25"/>
  <c r="AD24" i="25"/>
  <c r="AC24" i="25"/>
  <c r="AB24" i="25"/>
  <c r="AA24" i="25"/>
  <c r="Z24" i="25"/>
  <c r="X24" i="25"/>
  <c r="U24" i="25"/>
  <c r="S24" i="25"/>
  <c r="R24" i="25"/>
  <c r="Q24" i="25"/>
  <c r="P24" i="25"/>
  <c r="O24" i="25"/>
  <c r="L24" i="25"/>
  <c r="K24" i="25"/>
  <c r="J24" i="25"/>
  <c r="F24" i="25"/>
  <c r="J69" i="25" s="1"/>
  <c r="CU23" i="25"/>
  <c r="AK23" i="25"/>
  <c r="AI23" i="25"/>
  <c r="AH23" i="25"/>
  <c r="AG23" i="25"/>
  <c r="AF23" i="25"/>
  <c r="AD23" i="25"/>
  <c r="AC23" i="25"/>
  <c r="AB23" i="25"/>
  <c r="Z23" i="25"/>
  <c r="X23" i="25"/>
  <c r="W23" i="25"/>
  <c r="U23" i="25"/>
  <c r="R23" i="25"/>
  <c r="Q23" i="25"/>
  <c r="P23" i="25"/>
  <c r="O23" i="25"/>
  <c r="L23" i="25"/>
  <c r="K23" i="25"/>
  <c r="F23" i="25"/>
  <c r="V110" i="25" s="1"/>
  <c r="CU22" i="25"/>
  <c r="AJ22" i="25"/>
  <c r="AI22" i="25"/>
  <c r="AH22" i="25"/>
  <c r="AG22" i="25"/>
  <c r="AD22" i="25"/>
  <c r="AC22" i="25"/>
  <c r="AB22" i="25"/>
  <c r="Z22" i="25"/>
  <c r="X22" i="25"/>
  <c r="W22" i="25"/>
  <c r="V22" i="25"/>
  <c r="T22" i="25"/>
  <c r="S22" i="25"/>
  <c r="Q22" i="25"/>
  <c r="N22" i="25"/>
  <c r="M22" i="25"/>
  <c r="K22" i="25"/>
  <c r="J22" i="25"/>
  <c r="F22" i="25"/>
  <c r="U94" i="25" s="1"/>
  <c r="CU21" i="25"/>
  <c r="AK21" i="25"/>
  <c r="AH21" i="25"/>
  <c r="AG21" i="25"/>
  <c r="AF21" i="25"/>
  <c r="AD21" i="25"/>
  <c r="AC21" i="25"/>
  <c r="Z21" i="25"/>
  <c r="Y21" i="25"/>
  <c r="X21" i="25"/>
  <c r="W21" i="25"/>
  <c r="V21" i="25"/>
  <c r="S21" i="25"/>
  <c r="Q21" i="25"/>
  <c r="P21" i="25"/>
  <c r="O21" i="25"/>
  <c r="N21" i="25"/>
  <c r="M21" i="25"/>
  <c r="J21" i="25"/>
  <c r="F21" i="25"/>
  <c r="U61" i="25" s="1"/>
  <c r="CU20" i="25"/>
  <c r="AK20" i="25"/>
  <c r="AJ20" i="25"/>
  <c r="AF20" i="25"/>
  <c r="AE20" i="25"/>
  <c r="AD20" i="25"/>
  <c r="AB20" i="25"/>
  <c r="Y20" i="25"/>
  <c r="V20" i="25"/>
  <c r="U20" i="25"/>
  <c r="T20" i="25"/>
  <c r="R20" i="25"/>
  <c r="Q20" i="25"/>
  <c r="P20" i="25"/>
  <c r="O20" i="25"/>
  <c r="L20" i="25"/>
  <c r="J20" i="25"/>
  <c r="F20" i="25"/>
  <c r="Z122" i="25" s="1"/>
  <c r="CU19" i="25"/>
  <c r="AI19" i="25"/>
  <c r="AG19" i="25"/>
  <c r="AF19" i="25"/>
  <c r="AE19" i="25"/>
  <c r="AB19" i="25"/>
  <c r="AA19" i="25"/>
  <c r="Y19" i="25"/>
  <c r="W19" i="25"/>
  <c r="V19" i="25"/>
  <c r="U19" i="25"/>
  <c r="R19" i="25"/>
  <c r="Q19" i="25"/>
  <c r="P19" i="25"/>
  <c r="O19" i="25"/>
  <c r="N19" i="25"/>
  <c r="L19" i="25"/>
  <c r="K19" i="25"/>
  <c r="F19" i="25"/>
  <c r="CU18" i="25"/>
  <c r="AK18" i="25"/>
  <c r="AJ18" i="25"/>
  <c r="AI18" i="25"/>
  <c r="AG18" i="25"/>
  <c r="AD18" i="25"/>
  <c r="AC18" i="25"/>
  <c r="AB18" i="25"/>
  <c r="Z18" i="25"/>
  <c r="X18" i="25"/>
  <c r="W18" i="25"/>
  <c r="U18" i="25"/>
  <c r="T18" i="25"/>
  <c r="S18" i="25"/>
  <c r="R18" i="25"/>
  <c r="L18" i="25"/>
  <c r="K18" i="25"/>
  <c r="J18" i="25"/>
  <c r="F18" i="25"/>
  <c r="M103" i="25" s="1"/>
  <c r="CU17" i="25"/>
  <c r="AJ17" i="25"/>
  <c r="AI17" i="25"/>
  <c r="AG17" i="25"/>
  <c r="AD17" i="25"/>
  <c r="AC17" i="25"/>
  <c r="Z17" i="25"/>
  <c r="Y17" i="25"/>
  <c r="W17" i="25"/>
  <c r="V17" i="25"/>
  <c r="U17" i="25"/>
  <c r="R17" i="25"/>
  <c r="Q17" i="25"/>
  <c r="N17" i="25"/>
  <c r="L17" i="25"/>
  <c r="K17" i="25"/>
  <c r="F17" i="25"/>
  <c r="Y111" i="25" s="1"/>
  <c r="CU16" i="25"/>
  <c r="AK16" i="25"/>
  <c r="AH16" i="25"/>
  <c r="AF16" i="25"/>
  <c r="AE16" i="25"/>
  <c r="AD16" i="25"/>
  <c r="AC16" i="25"/>
  <c r="AB16" i="25"/>
  <c r="AA16" i="25"/>
  <c r="Y16" i="25"/>
  <c r="V16" i="25"/>
  <c r="U16" i="25"/>
  <c r="T16" i="25"/>
  <c r="S16" i="25"/>
  <c r="P16" i="25"/>
  <c r="N16" i="25"/>
  <c r="M16" i="25"/>
  <c r="L16" i="25"/>
  <c r="K16" i="25"/>
  <c r="J16" i="25"/>
  <c r="F16" i="25"/>
  <c r="R126" i="25" s="1"/>
  <c r="CU15" i="25"/>
  <c r="AK15" i="25"/>
  <c r="AH15" i="25"/>
  <c r="AG15" i="25"/>
  <c r="AF15" i="25"/>
  <c r="AE15" i="25"/>
  <c r="AB15" i="25"/>
  <c r="AA15" i="25"/>
  <c r="Z15" i="25"/>
  <c r="Y15" i="25"/>
  <c r="X15" i="25"/>
  <c r="V15" i="25"/>
  <c r="T15" i="25"/>
  <c r="S15" i="25"/>
  <c r="Q15" i="25"/>
  <c r="P15" i="25"/>
  <c r="O15" i="25"/>
  <c r="M15" i="25"/>
  <c r="J15" i="25"/>
  <c r="F15" i="25"/>
  <c r="CU14" i="25"/>
  <c r="AK14" i="25"/>
  <c r="AJ14" i="25"/>
  <c r="AH14" i="25"/>
  <c r="AG14" i="25"/>
  <c r="AE14" i="25"/>
  <c r="AD14" i="25"/>
  <c r="AB14" i="25"/>
  <c r="AA14" i="25"/>
  <c r="X14" i="25"/>
  <c r="W14" i="25"/>
  <c r="V14" i="25"/>
  <c r="U14" i="25"/>
  <c r="T14" i="25"/>
  <c r="R14" i="25"/>
  <c r="Q14" i="25"/>
  <c r="O14" i="25"/>
  <c r="N14" i="25"/>
  <c r="L14" i="25"/>
  <c r="K14" i="25"/>
  <c r="F14" i="25"/>
  <c r="CU13" i="25"/>
  <c r="AK13" i="25"/>
  <c r="AI13" i="25"/>
  <c r="AH13" i="25"/>
  <c r="AG13" i="25"/>
  <c r="AD13" i="25"/>
  <c r="AB13" i="25"/>
  <c r="AA13" i="25"/>
  <c r="Z13" i="25"/>
  <c r="Y13" i="25"/>
  <c r="X13" i="25"/>
  <c r="V13" i="25"/>
  <c r="U13" i="25"/>
  <c r="R13" i="25"/>
  <c r="Q13" i="25"/>
  <c r="N13" i="25"/>
  <c r="K13" i="25"/>
  <c r="J13" i="25"/>
  <c r="CU12" i="25"/>
  <c r="AK12" i="25"/>
  <c r="AJ12" i="25"/>
  <c r="AI12" i="25"/>
  <c r="AF12" i="25"/>
  <c r="AE12" i="25"/>
  <c r="AD12" i="25"/>
  <c r="AC12" i="25"/>
  <c r="AA12" i="25"/>
  <c r="Z12" i="25"/>
  <c r="Y12" i="25"/>
  <c r="X12" i="25"/>
  <c r="W12" i="25"/>
  <c r="V12" i="25"/>
  <c r="U12" i="25"/>
  <c r="T12" i="25"/>
  <c r="S12" i="25"/>
  <c r="P12" i="25"/>
  <c r="O12" i="25"/>
  <c r="N12" i="25"/>
  <c r="M12" i="25"/>
  <c r="L12" i="25"/>
  <c r="K12" i="25"/>
  <c r="J12" i="25"/>
  <c r="CU11" i="25"/>
  <c r="AK11" i="25"/>
  <c r="AJ11" i="25"/>
  <c r="AI11" i="25"/>
  <c r="AH11" i="25"/>
  <c r="AF11" i="25"/>
  <c r="AE11" i="25"/>
  <c r="AC11" i="25"/>
  <c r="AA11" i="25"/>
  <c r="Z11" i="25"/>
  <c r="Y11" i="25"/>
  <c r="X11" i="25"/>
  <c r="W11" i="25"/>
  <c r="U11" i="25"/>
  <c r="T11" i="25"/>
  <c r="S11" i="25"/>
  <c r="R11" i="25"/>
  <c r="P11" i="25"/>
  <c r="O11" i="25"/>
  <c r="M11" i="25"/>
  <c r="L11" i="25"/>
  <c r="J11" i="25"/>
  <c r="CU10" i="25"/>
  <c r="AK10" i="25"/>
  <c r="AH10" i="25"/>
  <c r="AG10" i="25"/>
  <c r="AF10" i="25"/>
  <c r="AE10" i="25"/>
  <c r="AB10" i="25"/>
  <c r="AA10" i="25"/>
  <c r="Y10" i="25"/>
  <c r="X10" i="25"/>
  <c r="W10" i="25"/>
  <c r="V10" i="25"/>
  <c r="U10" i="25"/>
  <c r="R10" i="25"/>
  <c r="P10" i="25"/>
  <c r="O10" i="25"/>
  <c r="M10" i="25"/>
  <c r="L10" i="25"/>
  <c r="K10" i="25"/>
  <c r="B10" i="25"/>
  <c r="CU9" i="25"/>
  <c r="AK9" i="25"/>
  <c r="AJ9" i="25"/>
  <c r="AH9" i="25"/>
  <c r="AF9" i="25"/>
  <c r="AE9" i="25"/>
  <c r="AD9" i="25"/>
  <c r="AB9" i="25"/>
  <c r="AA9" i="25"/>
  <c r="Z9" i="25"/>
  <c r="Y9" i="25"/>
  <c r="V9" i="25"/>
  <c r="U9" i="25"/>
  <c r="S9" i="25"/>
  <c r="R9" i="25"/>
  <c r="P9" i="25"/>
  <c r="O9" i="25"/>
  <c r="N9" i="25"/>
  <c r="L9" i="25"/>
  <c r="K9" i="25"/>
  <c r="J9" i="25"/>
  <c r="CU8" i="25"/>
  <c r="AJ8" i="25"/>
  <c r="AI8" i="25"/>
  <c r="AH8" i="25"/>
  <c r="AG8" i="25"/>
  <c r="AF8" i="25"/>
  <c r="AD8" i="25"/>
  <c r="AC8" i="25"/>
  <c r="Z8" i="25"/>
  <c r="Y8" i="25"/>
  <c r="X8" i="25"/>
  <c r="W8" i="25"/>
  <c r="T8" i="25"/>
  <c r="Q8" i="25"/>
  <c r="O8" i="25"/>
  <c r="N8" i="25"/>
  <c r="M8" i="25"/>
  <c r="J8" i="25"/>
  <c r="CU7" i="25"/>
  <c r="AK7" i="25"/>
  <c r="AJ7" i="25"/>
  <c r="AI7" i="25"/>
  <c r="AG7" i="25"/>
  <c r="AE7" i="25"/>
  <c r="AC7" i="25"/>
  <c r="AB7" i="25"/>
  <c r="AA7" i="25"/>
  <c r="Z7" i="25"/>
  <c r="Y7" i="25"/>
  <c r="X7" i="25"/>
  <c r="W7" i="25"/>
  <c r="T7" i="25"/>
  <c r="S7" i="25"/>
  <c r="Q7" i="25"/>
  <c r="N7" i="25"/>
  <c r="M7" i="25"/>
  <c r="L7" i="25"/>
  <c r="J7" i="25"/>
  <c r="CU6" i="25"/>
  <c r="AK6" i="25"/>
  <c r="AH6" i="25"/>
  <c r="AG6" i="25"/>
  <c r="AF6" i="25"/>
  <c r="AE6" i="25"/>
  <c r="AD6" i="25"/>
  <c r="AB6" i="25"/>
  <c r="AA6" i="25"/>
  <c r="Y6" i="25"/>
  <c r="W6" i="25"/>
  <c r="V6" i="25"/>
  <c r="U6" i="25"/>
  <c r="R6" i="25"/>
  <c r="Q6" i="25"/>
  <c r="P6" i="25"/>
  <c r="O6" i="25"/>
  <c r="M6" i="25"/>
  <c r="J6" i="25"/>
  <c r="CU5" i="25"/>
  <c r="AK5" i="25"/>
  <c r="AJ5" i="25"/>
  <c r="AI5" i="25"/>
  <c r="AH5" i="25"/>
  <c r="AF5" i="25"/>
  <c r="AE5" i="25"/>
  <c r="AC5" i="25"/>
  <c r="AB5" i="25"/>
  <c r="AA5" i="25"/>
  <c r="Y5" i="25"/>
  <c r="V5" i="25"/>
  <c r="U5" i="25"/>
  <c r="S5" i="25"/>
  <c r="R5" i="25"/>
  <c r="P5" i="25"/>
  <c r="O5" i="25"/>
  <c r="M5" i="25"/>
  <c r="L5" i="25"/>
  <c r="K5" i="25"/>
  <c r="J5" i="25"/>
  <c r="CU4" i="25"/>
  <c r="AJ4" i="25"/>
  <c r="AI4" i="25"/>
  <c r="AH4" i="25"/>
  <c r="AG4" i="25"/>
  <c r="AF4" i="25"/>
  <c r="AE4" i="25"/>
  <c r="AD4" i="25"/>
  <c r="AC4" i="25"/>
  <c r="Z4" i="25"/>
  <c r="Y4" i="25"/>
  <c r="X4" i="25"/>
  <c r="W4" i="25"/>
  <c r="T4" i="25"/>
  <c r="S4" i="25"/>
  <c r="Q4" i="25"/>
  <c r="P4" i="25"/>
  <c r="O4" i="25"/>
  <c r="N4" i="25"/>
  <c r="M4" i="25"/>
  <c r="L4" i="25"/>
  <c r="K4" i="25"/>
  <c r="J4" i="25"/>
  <c r="CU3" i="25"/>
  <c r="AK3" i="25"/>
  <c r="AJ3" i="25"/>
  <c r="AI3" i="25"/>
  <c r="AG3" i="25"/>
  <c r="AE3" i="25"/>
  <c r="AD3" i="25"/>
  <c r="AC3" i="25"/>
  <c r="AB3" i="25"/>
  <c r="Z3" i="25"/>
  <c r="X3" i="25"/>
  <c r="W3" i="25"/>
  <c r="T3" i="25"/>
  <c r="S3" i="25"/>
  <c r="Q3" i="25"/>
  <c r="N3" i="25"/>
  <c r="L3" i="25"/>
  <c r="K3" i="25"/>
  <c r="AE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145" i="22"/>
  <c r="J145" i="22"/>
  <c r="I145" i="22"/>
  <c r="H145" i="22"/>
  <c r="G145" i="22"/>
  <c r="F145" i="22"/>
  <c r="E145" i="22"/>
  <c r="D145" i="22"/>
  <c r="C145" i="22"/>
  <c r="B145" i="22"/>
  <c r="AD145" i="22" s="1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E144" i="22"/>
  <c r="AE144" i="22" s="1"/>
  <c r="D144" i="22"/>
  <c r="C144" i="22"/>
  <c r="B144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E142" i="22"/>
  <c r="D142" i="22"/>
  <c r="C142" i="22"/>
  <c r="B142" i="22"/>
  <c r="AD141" i="22"/>
  <c r="AD140" i="22"/>
  <c r="AD139" i="22"/>
  <c r="AD138" i="22"/>
  <c r="AD137" i="22"/>
  <c r="AD136" i="22"/>
  <c r="AD135" i="22"/>
  <c r="AD134" i="22"/>
  <c r="AD133" i="22"/>
  <c r="AD132" i="22"/>
  <c r="AD131" i="22"/>
  <c r="AD130" i="22"/>
  <c r="AD129" i="22"/>
  <c r="AD128" i="22"/>
  <c r="AD127" i="22"/>
  <c r="AD126" i="22"/>
  <c r="AD125" i="22"/>
  <c r="AD124" i="22"/>
  <c r="AD123" i="22"/>
  <c r="AD122" i="22"/>
  <c r="AD121" i="22"/>
  <c r="AD120" i="22"/>
  <c r="AD119" i="22"/>
  <c r="AD118" i="22"/>
  <c r="AD117" i="22"/>
  <c r="AD116" i="22"/>
  <c r="AD115" i="22"/>
  <c r="AD114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C110" i="22"/>
  <c r="AE110" i="22" s="1"/>
  <c r="B110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C109" i="22"/>
  <c r="B109" i="22"/>
  <c r="AE109" i="22" s="1"/>
  <c r="AC107" i="22"/>
  <c r="AB107" i="22"/>
  <c r="AA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B107" i="22"/>
  <c r="AD106" i="22"/>
  <c r="AD105" i="22"/>
  <c r="AD104" i="22"/>
  <c r="AD103" i="22"/>
  <c r="AD102" i="22"/>
  <c r="AD101" i="22"/>
  <c r="AD100" i="22"/>
  <c r="AD99" i="22"/>
  <c r="AD98" i="22"/>
  <c r="AD97" i="22"/>
  <c r="AD96" i="22"/>
  <c r="AD95" i="22"/>
  <c r="AD94" i="22"/>
  <c r="AD93" i="22"/>
  <c r="AD92" i="22"/>
  <c r="AD91" i="22"/>
  <c r="AD90" i="22"/>
  <c r="AD89" i="22"/>
  <c r="AD88" i="22"/>
  <c r="AD87" i="22"/>
  <c r="AD86" i="22"/>
  <c r="AD85" i="22"/>
  <c r="AD84" i="22"/>
  <c r="AD83" i="22"/>
  <c r="AD82" i="22"/>
  <c r="AD81" i="22"/>
  <c r="AD80" i="22"/>
  <c r="AD79" i="22"/>
  <c r="AD75" i="22"/>
  <c r="AC75" i="22"/>
  <c r="AB75" i="22"/>
  <c r="AA75" i="22"/>
  <c r="Z75" i="22"/>
  <c r="Y75" i="22"/>
  <c r="X75" i="22"/>
  <c r="W75" i="22"/>
  <c r="V75" i="22"/>
  <c r="U75" i="22"/>
  <c r="T75" i="22"/>
  <c r="S75" i="22"/>
  <c r="R75" i="22"/>
  <c r="Q75" i="22"/>
  <c r="P75" i="22"/>
  <c r="O75" i="22"/>
  <c r="N75" i="22"/>
  <c r="M75" i="22"/>
  <c r="L75" i="22"/>
  <c r="K75" i="22"/>
  <c r="J75" i="22"/>
  <c r="I75" i="22"/>
  <c r="H75" i="22"/>
  <c r="G75" i="22"/>
  <c r="F75" i="22"/>
  <c r="E75" i="22"/>
  <c r="D75" i="22"/>
  <c r="C75" i="22"/>
  <c r="B75" i="22"/>
  <c r="AC74" i="22"/>
  <c r="AB74" i="22"/>
  <c r="AA74" i="22"/>
  <c r="Z74" i="22"/>
  <c r="Y74" i="22"/>
  <c r="X74" i="22"/>
  <c r="W74" i="22"/>
  <c r="V74" i="22"/>
  <c r="U74" i="22"/>
  <c r="T74" i="22"/>
  <c r="S74" i="22"/>
  <c r="R74" i="22"/>
  <c r="Q74" i="22"/>
  <c r="P74" i="22"/>
  <c r="O74" i="22"/>
  <c r="N74" i="22"/>
  <c r="M74" i="22"/>
  <c r="L74" i="22"/>
  <c r="K74" i="22"/>
  <c r="J74" i="22"/>
  <c r="I74" i="22"/>
  <c r="H74" i="22"/>
  <c r="G74" i="22"/>
  <c r="F74" i="22"/>
  <c r="E74" i="22"/>
  <c r="D74" i="22"/>
  <c r="C74" i="22"/>
  <c r="AD74" i="22" s="1"/>
  <c r="B74" i="22"/>
  <c r="AC72" i="22"/>
  <c r="AB72" i="22"/>
  <c r="AA72" i="22"/>
  <c r="Z72" i="22"/>
  <c r="Y72" i="22"/>
  <c r="X72" i="22"/>
  <c r="W72" i="22"/>
  <c r="V72" i="22"/>
  <c r="U72" i="22"/>
  <c r="T72" i="22"/>
  <c r="S72" i="22"/>
  <c r="R72" i="22"/>
  <c r="Q72" i="22"/>
  <c r="P72" i="22"/>
  <c r="O72" i="22"/>
  <c r="N72" i="22"/>
  <c r="M72" i="22"/>
  <c r="L72" i="22"/>
  <c r="K72" i="22"/>
  <c r="J72" i="22"/>
  <c r="I72" i="22"/>
  <c r="H72" i="22"/>
  <c r="G72" i="22"/>
  <c r="F72" i="22"/>
  <c r="E72" i="22"/>
  <c r="D72" i="22"/>
  <c r="C72" i="22"/>
  <c r="B72" i="22"/>
  <c r="AC71" i="22"/>
  <c r="AB71" i="22"/>
  <c r="AA71" i="22"/>
  <c r="Z71" i="22"/>
  <c r="Y71" i="22"/>
  <c r="X71" i="22"/>
  <c r="W71" i="22"/>
  <c r="V71" i="22"/>
  <c r="U71" i="22"/>
  <c r="T71" i="22"/>
  <c r="S71" i="22"/>
  <c r="R71" i="22"/>
  <c r="Q71" i="22"/>
  <c r="P71" i="22"/>
  <c r="O71" i="22"/>
  <c r="N71" i="22"/>
  <c r="M71" i="22"/>
  <c r="L71" i="22"/>
  <c r="K71" i="22"/>
  <c r="J71" i="22"/>
  <c r="I71" i="22"/>
  <c r="H71" i="22"/>
  <c r="G71" i="22"/>
  <c r="F71" i="22"/>
  <c r="E71" i="22"/>
  <c r="D71" i="22"/>
  <c r="C71" i="22"/>
  <c r="B71" i="22"/>
  <c r="AE70" i="22"/>
  <c r="AD70" i="22"/>
  <c r="AE69" i="22"/>
  <c r="AD69" i="22"/>
  <c r="AE68" i="22"/>
  <c r="AD68" i="22"/>
  <c r="AE67" i="22"/>
  <c r="AD67" i="22"/>
  <c r="AE66" i="22"/>
  <c r="AD66" i="22"/>
  <c r="AE65" i="22"/>
  <c r="AD65" i="22"/>
  <c r="AE64" i="22"/>
  <c r="AD64" i="22"/>
  <c r="AE63" i="22"/>
  <c r="AD63" i="22"/>
  <c r="AE62" i="22"/>
  <c r="AD62" i="22"/>
  <c r="AE61" i="22"/>
  <c r="AD61" i="22"/>
  <c r="AE60" i="22"/>
  <c r="AD60" i="22"/>
  <c r="AE59" i="22"/>
  <c r="AD59" i="22"/>
  <c r="AE58" i="22"/>
  <c r="AD58" i="22"/>
  <c r="AE57" i="22"/>
  <c r="AD57" i="22"/>
  <c r="AE56" i="22"/>
  <c r="AD56" i="22"/>
  <c r="AE55" i="22"/>
  <c r="AD55" i="22"/>
  <c r="AE54" i="22"/>
  <c r="AD54" i="22"/>
  <c r="AE53" i="22"/>
  <c r="AD53" i="22"/>
  <c r="AE52" i="22"/>
  <c r="AD52" i="22"/>
  <c r="AE51" i="22"/>
  <c r="AD51" i="22"/>
  <c r="AE50" i="22"/>
  <c r="AD50" i="22"/>
  <c r="AE49" i="22"/>
  <c r="AD49" i="22"/>
  <c r="AE48" i="22"/>
  <c r="AD48" i="22"/>
  <c r="AE47" i="22"/>
  <c r="AD47" i="22"/>
  <c r="AE46" i="22"/>
  <c r="AD46" i="22"/>
  <c r="AE45" i="22"/>
  <c r="AD45" i="22"/>
  <c r="AE44" i="22"/>
  <c r="AD44" i="22"/>
  <c r="AE43" i="22"/>
  <c r="AD43" i="22"/>
  <c r="AC39" i="22"/>
  <c r="AB39" i="22"/>
  <c r="AA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B39" i="22"/>
  <c r="AE39" i="22" s="1"/>
  <c r="AC38" i="22"/>
  <c r="AB38" i="22"/>
  <c r="AA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AE38" i="22" s="1"/>
  <c r="F38" i="22"/>
  <c r="E38" i="22"/>
  <c r="D38" i="22"/>
  <c r="C38" i="22"/>
  <c r="B38" i="22"/>
  <c r="AD38" i="22" s="1"/>
  <c r="AC36" i="22"/>
  <c r="AB36" i="22"/>
  <c r="AA36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B36" i="22"/>
  <c r="AC35" i="22"/>
  <c r="AB35" i="22"/>
  <c r="AA35" i="22"/>
  <c r="Z35" i="22"/>
  <c r="Y35" i="22"/>
  <c r="X35" i="22"/>
  <c r="W35" i="22"/>
  <c r="V35" i="22"/>
  <c r="U35" i="22"/>
  <c r="T35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B35" i="22"/>
  <c r="AE34" i="22"/>
  <c r="AD34" i="22"/>
  <c r="AE33" i="22"/>
  <c r="AD33" i="22"/>
  <c r="AE32" i="22"/>
  <c r="AD32" i="22"/>
  <c r="AE31" i="22"/>
  <c r="AD31" i="22"/>
  <c r="AE30" i="22"/>
  <c r="AD30" i="22"/>
  <c r="AE29" i="22"/>
  <c r="AD29" i="22"/>
  <c r="AE28" i="22"/>
  <c r="AD28" i="22"/>
  <c r="AE27" i="22"/>
  <c r="AD27" i="22"/>
  <c r="AE26" i="22"/>
  <c r="AD26" i="22"/>
  <c r="AE25" i="22"/>
  <c r="AD25" i="22"/>
  <c r="AE24" i="22"/>
  <c r="AD24" i="22"/>
  <c r="AE23" i="22"/>
  <c r="AD23" i="22"/>
  <c r="AE22" i="22"/>
  <c r="AD22" i="22"/>
  <c r="AE21" i="22"/>
  <c r="AD21" i="22"/>
  <c r="AE20" i="22"/>
  <c r="AD20" i="22"/>
  <c r="AE19" i="22"/>
  <c r="AD19" i="22"/>
  <c r="AE18" i="22"/>
  <c r="AD18" i="22"/>
  <c r="AE17" i="22"/>
  <c r="AD17" i="22"/>
  <c r="AE16" i="22"/>
  <c r="AD16" i="22"/>
  <c r="AE15" i="22"/>
  <c r="AD15" i="22"/>
  <c r="AE14" i="22"/>
  <c r="AD14" i="22"/>
  <c r="AE13" i="22"/>
  <c r="AD13" i="22"/>
  <c r="AE12" i="22"/>
  <c r="AD12" i="22"/>
  <c r="AE11" i="22"/>
  <c r="AD11" i="22"/>
  <c r="AE10" i="22"/>
  <c r="AD10" i="22"/>
  <c r="AE9" i="22"/>
  <c r="AD9" i="22"/>
  <c r="AE8" i="22"/>
  <c r="AD8" i="22"/>
  <c r="AE7" i="22"/>
  <c r="AD7" i="22"/>
  <c r="CN10" i="27" l="1"/>
  <c r="BV29" i="27"/>
  <c r="R28" i="27"/>
  <c r="CM10" i="27"/>
  <c r="CB60" i="27"/>
  <c r="BO59" i="27"/>
  <c r="L29" i="27"/>
  <c r="AC28" i="27"/>
  <c r="BU28" i="27"/>
  <c r="U362" i="27"/>
  <c r="CH344" i="27"/>
  <c r="BQ326" i="27"/>
  <c r="W303" i="27"/>
  <c r="M312" i="27"/>
  <c r="T274" i="27"/>
  <c r="CG131" i="27"/>
  <c r="BX294" i="27"/>
  <c r="CH223" i="27"/>
  <c r="AE171" i="27"/>
  <c r="Q236" i="27"/>
  <c r="X212" i="27"/>
  <c r="BR174" i="27"/>
  <c r="AF107" i="27"/>
  <c r="BQ204" i="27"/>
  <c r="BQ103" i="27"/>
  <c r="BQ122" i="27" s="1"/>
  <c r="BS55" i="27"/>
  <c r="BW59" i="27" s="1"/>
  <c r="AC135" i="27"/>
  <c r="BQ26" i="27"/>
  <c r="CN26" i="27" s="1"/>
  <c r="X26" i="27"/>
  <c r="AI26" i="27" s="1"/>
  <c r="B7" i="27"/>
  <c r="AC73" i="27"/>
  <c r="BR81" i="27"/>
  <c r="CN81" i="27" s="1"/>
  <c r="O49" i="27"/>
  <c r="AI49" i="27" s="1"/>
  <c r="CM21" i="27"/>
  <c r="CM24" i="27"/>
  <c r="AJ26" i="27"/>
  <c r="AI40" i="27"/>
  <c r="AI52" i="27"/>
  <c r="AE90" i="27"/>
  <c r="AI12" i="27"/>
  <c r="BW60" i="27"/>
  <c r="BW29" i="27"/>
  <c r="L30" i="27"/>
  <c r="AA29" i="27"/>
  <c r="BP29" i="27"/>
  <c r="BP28" i="27"/>
  <c r="CM13" i="27"/>
  <c r="CM14" i="27"/>
  <c r="CD347" i="27"/>
  <c r="M342" i="27"/>
  <c r="CE323" i="27"/>
  <c r="Z258" i="27"/>
  <c r="P323" i="27"/>
  <c r="CD226" i="27"/>
  <c r="K161" i="27"/>
  <c r="BY285" i="27"/>
  <c r="J281" i="27"/>
  <c r="BU201" i="27"/>
  <c r="CA182" i="27"/>
  <c r="W210" i="27"/>
  <c r="Z134" i="27"/>
  <c r="BS148" i="27"/>
  <c r="BW152" i="27" s="1"/>
  <c r="AF231" i="27"/>
  <c r="J96" i="27"/>
  <c r="CH74" i="27"/>
  <c r="O75" i="27"/>
  <c r="Z10" i="27"/>
  <c r="BU115" i="27"/>
  <c r="CI52" i="27"/>
  <c r="CN52" i="27" s="1"/>
  <c r="AH46" i="27"/>
  <c r="U60" i="27" s="1"/>
  <c r="CM26" i="27"/>
  <c r="CN71" i="27"/>
  <c r="AJ84" i="27"/>
  <c r="BO29" i="27"/>
  <c r="K29" i="27"/>
  <c r="U30" i="27"/>
  <c r="AI15" i="27"/>
  <c r="V365" i="27"/>
  <c r="CB345" i="27"/>
  <c r="BY330" i="27"/>
  <c r="N314" i="27"/>
  <c r="CC298" i="27"/>
  <c r="T304" i="27"/>
  <c r="AF266" i="27"/>
  <c r="CH167" i="27"/>
  <c r="J189" i="27"/>
  <c r="CA208" i="27"/>
  <c r="V151" i="27"/>
  <c r="U152" i="27" s="1"/>
  <c r="P238" i="27"/>
  <c r="BX224" i="27"/>
  <c r="CI114" i="27"/>
  <c r="AG110" i="27"/>
  <c r="AH170" i="27"/>
  <c r="CB42" i="27"/>
  <c r="BT70" i="27"/>
  <c r="CN70" i="27" s="1"/>
  <c r="AG81" i="27"/>
  <c r="P91" i="27" s="1"/>
  <c r="R53" i="27"/>
  <c r="CK138" i="27"/>
  <c r="CK22" i="27"/>
  <c r="CB28" i="27"/>
  <c r="CM49" i="27"/>
  <c r="CN49" i="27"/>
  <c r="AD61" i="27"/>
  <c r="N28" i="27"/>
  <c r="M29" i="27"/>
  <c r="U29" i="27"/>
  <c r="V28" i="27"/>
  <c r="W30" i="27"/>
  <c r="AJ7" i="27"/>
  <c r="BO28" i="27"/>
  <c r="CN8" i="27"/>
  <c r="BT28" i="27"/>
  <c r="CD28" i="27"/>
  <c r="CI28" i="27"/>
  <c r="CN48" i="27"/>
  <c r="AJ72" i="27"/>
  <c r="AJ38" i="27"/>
  <c r="O29" i="27"/>
  <c r="W29" i="27"/>
  <c r="CM8" i="27"/>
  <c r="P30" i="27"/>
  <c r="CA28" i="27"/>
  <c r="CN25" i="27"/>
  <c r="P61" i="27"/>
  <c r="AJ49" i="27"/>
  <c r="AJ53" i="27"/>
  <c r="CN23" i="27"/>
  <c r="CM23" i="27"/>
  <c r="P28" i="27"/>
  <c r="BY28" i="27"/>
  <c r="CI59" i="27"/>
  <c r="BZ28" i="27"/>
  <c r="AJ42" i="27"/>
  <c r="W43" i="27"/>
  <c r="W61" i="27" s="1"/>
  <c r="BS29" i="27"/>
  <c r="AI7" i="27"/>
  <c r="CN20" i="27"/>
  <c r="CE353" i="27"/>
  <c r="Y346" i="27"/>
  <c r="CD317" i="27"/>
  <c r="V335" i="27"/>
  <c r="BP288" i="27"/>
  <c r="L255" i="27"/>
  <c r="AB287" i="27"/>
  <c r="X227" i="27"/>
  <c r="O199" i="27"/>
  <c r="BU232" i="27"/>
  <c r="O173" i="27"/>
  <c r="CH105" i="27"/>
  <c r="P114" i="27"/>
  <c r="W86" i="27"/>
  <c r="L131" i="27"/>
  <c r="BS179" i="27"/>
  <c r="CD195" i="27"/>
  <c r="CA151" i="27"/>
  <c r="BY7" i="27"/>
  <c r="CM7" i="27" s="1"/>
  <c r="Y59" i="27"/>
  <c r="CE60" i="27"/>
  <c r="AI42" i="27"/>
  <c r="BP60" i="27"/>
  <c r="BQ348" i="27"/>
  <c r="M345" i="27"/>
  <c r="CH323" i="27"/>
  <c r="Q323" i="27"/>
  <c r="BT296" i="27"/>
  <c r="BQ227" i="27"/>
  <c r="BR201" i="27"/>
  <c r="AE266" i="27"/>
  <c r="AG230" i="27"/>
  <c r="CH140" i="27"/>
  <c r="N161" i="27"/>
  <c r="N183" i="27" s="1"/>
  <c r="L283" i="27"/>
  <c r="CI87" i="27"/>
  <c r="AD83" i="27"/>
  <c r="AI83" i="27" s="1"/>
  <c r="BO114" i="27"/>
  <c r="CM114" i="27" s="1"/>
  <c r="AF46" i="27"/>
  <c r="AF61" i="27" s="1"/>
  <c r="CE44" i="27"/>
  <c r="CE59" i="27" s="1"/>
  <c r="L98" i="27"/>
  <c r="AJ98" i="27" s="1"/>
  <c r="S200" i="27"/>
  <c r="CL162" i="27"/>
  <c r="AG22" i="27"/>
  <c r="AJ22" i="27" s="1"/>
  <c r="BU91" i="27"/>
  <c r="L122" i="27"/>
  <c r="M121" i="27"/>
  <c r="U364" i="27"/>
  <c r="BY343" i="27"/>
  <c r="L312" i="27"/>
  <c r="T301" i="27"/>
  <c r="BT326" i="27"/>
  <c r="CA222" i="27"/>
  <c r="BT204" i="27"/>
  <c r="CC303" i="27"/>
  <c r="Q264" i="27"/>
  <c r="Q138" i="27"/>
  <c r="P237" i="27"/>
  <c r="AD110" i="27"/>
  <c r="AJ110" i="27" s="1"/>
  <c r="CF169" i="27"/>
  <c r="BW104" i="27"/>
  <c r="AG171" i="27"/>
  <c r="AG183" i="27" s="1"/>
  <c r="BR139" i="27"/>
  <c r="CN139" i="27" s="1"/>
  <c r="AB197" i="27"/>
  <c r="N65" i="27"/>
  <c r="CA14" i="27"/>
  <c r="Q49" i="27"/>
  <c r="Q61" i="27" s="1"/>
  <c r="Q14" i="27"/>
  <c r="AB28" i="27" s="1"/>
  <c r="R29" i="27"/>
  <c r="Z29" i="27"/>
  <c r="AI3" i="27"/>
  <c r="BT3" i="27"/>
  <c r="BQ6" i="27"/>
  <c r="CM29" i="27" s="1"/>
  <c r="L7" i="27"/>
  <c r="L345" i="27"/>
  <c r="Q321" i="27"/>
  <c r="BT348" i="27"/>
  <c r="CD289" i="27"/>
  <c r="N254" i="27"/>
  <c r="M282" i="27"/>
  <c r="AE233" i="27"/>
  <c r="CE200" i="27"/>
  <c r="BU322" i="27"/>
  <c r="N192" i="27"/>
  <c r="BW170" i="27"/>
  <c r="K99" i="27"/>
  <c r="BT227" i="27"/>
  <c r="X150" i="27"/>
  <c r="Y153" i="27" s="1"/>
  <c r="CB135" i="27"/>
  <c r="N6" i="27"/>
  <c r="N30" i="27" s="1"/>
  <c r="N160" i="27"/>
  <c r="BN34" i="27"/>
  <c r="CF60" i="27"/>
  <c r="CM37" i="27"/>
  <c r="CC121" i="27"/>
  <c r="CA351" i="27"/>
  <c r="Y350" i="27"/>
  <c r="X335" i="27"/>
  <c r="AC288" i="27"/>
  <c r="BZ281" i="27"/>
  <c r="BP317" i="27"/>
  <c r="AB256" i="27"/>
  <c r="CA230" i="27"/>
  <c r="BV142" i="27"/>
  <c r="V229" i="27"/>
  <c r="BP195" i="27"/>
  <c r="Q115" i="27"/>
  <c r="AI115" i="27" s="1"/>
  <c r="BU102" i="27"/>
  <c r="R137" i="27"/>
  <c r="S173" i="27"/>
  <c r="CA169" i="27"/>
  <c r="AB194" i="27"/>
  <c r="AC348" i="27"/>
  <c r="W332" i="27"/>
  <c r="CI352" i="27"/>
  <c r="AA289" i="27"/>
  <c r="BZ316" i="27"/>
  <c r="CE290" i="27"/>
  <c r="U226" i="27"/>
  <c r="K252" i="27"/>
  <c r="S201" i="27"/>
  <c r="BZ129" i="27"/>
  <c r="BZ153" i="27" s="1"/>
  <c r="BW162" i="27"/>
  <c r="BQ231" i="27"/>
  <c r="Q177" i="27"/>
  <c r="BZ194" i="27"/>
  <c r="K4" i="27"/>
  <c r="AJ28" i="27" s="1"/>
  <c r="BZ67" i="27"/>
  <c r="X39" i="27"/>
  <c r="AC59" i="27" s="1"/>
  <c r="R113" i="27"/>
  <c r="R123" i="27" s="1"/>
  <c r="P52" i="27"/>
  <c r="AI53" i="27"/>
  <c r="CH55" i="27"/>
  <c r="CL59" i="27" s="1"/>
  <c r="CI361" i="27"/>
  <c r="AD359" i="27"/>
  <c r="AH327" i="27"/>
  <c r="AG300" i="27"/>
  <c r="BT335" i="27"/>
  <c r="BR290" i="27"/>
  <c r="AC243" i="27"/>
  <c r="BT213" i="27"/>
  <c r="K251" i="27"/>
  <c r="CI240" i="27"/>
  <c r="Y197" i="27"/>
  <c r="CB139" i="27"/>
  <c r="CN153" i="27" s="1"/>
  <c r="Z182" i="27"/>
  <c r="BS158" i="27"/>
  <c r="P137" i="27"/>
  <c r="X86" i="27"/>
  <c r="Y117" i="27"/>
  <c r="Z58" i="27"/>
  <c r="CH109" i="27"/>
  <c r="BP67" i="27"/>
  <c r="CM90" i="27" s="1"/>
  <c r="Q353" i="27"/>
  <c r="BS360" i="27"/>
  <c r="AC317" i="27"/>
  <c r="CJ311" i="27"/>
  <c r="CA282" i="27"/>
  <c r="R291" i="27"/>
  <c r="L222" i="27"/>
  <c r="AD145" i="27"/>
  <c r="AG208" i="27"/>
  <c r="BS239" i="27"/>
  <c r="X104" i="27"/>
  <c r="Y259" i="27"/>
  <c r="CJ189" i="27"/>
  <c r="V165" i="27"/>
  <c r="CC82" i="27"/>
  <c r="BT141" i="27"/>
  <c r="CA161" i="27"/>
  <c r="BU119" i="27"/>
  <c r="BU122" i="27" s="1"/>
  <c r="BX11" i="27"/>
  <c r="CN11" i="27" s="1"/>
  <c r="BV350" i="27"/>
  <c r="K341" i="27"/>
  <c r="M285" i="27"/>
  <c r="S324" i="27"/>
  <c r="BN321" i="27"/>
  <c r="CD284" i="27"/>
  <c r="U209" i="27"/>
  <c r="BY163" i="27"/>
  <c r="AC133" i="27"/>
  <c r="BV229" i="27"/>
  <c r="BV134" i="27"/>
  <c r="CN134" i="27" s="1"/>
  <c r="J159" i="27"/>
  <c r="R79" i="27"/>
  <c r="AB91" i="27" s="1"/>
  <c r="AE234" i="27"/>
  <c r="CL199" i="27"/>
  <c r="BS65" i="27"/>
  <c r="CE106" i="27"/>
  <c r="CE121" i="27" s="1"/>
  <c r="BN43" i="27"/>
  <c r="AC257" i="27"/>
  <c r="AJ75" i="27"/>
  <c r="AI75" i="27"/>
  <c r="R75" i="27"/>
  <c r="BS121" i="27"/>
  <c r="BS78" i="27"/>
  <c r="CM78" i="27" s="1"/>
  <c r="BT79" i="27"/>
  <c r="AG84" i="27"/>
  <c r="BR85" i="27"/>
  <c r="CM85" i="27" s="1"/>
  <c r="BT87" i="27"/>
  <c r="V88" i="27"/>
  <c r="O139" i="27"/>
  <c r="AJ139" i="27" s="1"/>
  <c r="AI204" i="27"/>
  <c r="O59" i="27"/>
  <c r="BT60" i="27"/>
  <c r="R355" i="27"/>
  <c r="BX356" i="27"/>
  <c r="BO312" i="27"/>
  <c r="S293" i="27"/>
  <c r="CK285" i="27"/>
  <c r="Y320" i="27"/>
  <c r="CB235" i="27"/>
  <c r="Z257" i="27"/>
  <c r="BO190" i="27"/>
  <c r="CN190" i="27" s="1"/>
  <c r="J223" i="27"/>
  <c r="AE143" i="27"/>
  <c r="BU133" i="27"/>
  <c r="AH206" i="27"/>
  <c r="Q78" i="27"/>
  <c r="AJ78" i="27" s="1"/>
  <c r="T166" i="27"/>
  <c r="V105" i="27"/>
  <c r="Z9" i="27"/>
  <c r="AF28" i="27" s="1"/>
  <c r="CB178" i="27"/>
  <c r="K35" i="27"/>
  <c r="K61" i="27" s="1"/>
  <c r="CH9" i="27"/>
  <c r="CN9" i="27" s="1"/>
  <c r="AG28" i="27"/>
  <c r="CF357" i="27"/>
  <c r="S352" i="27"/>
  <c r="BS313" i="27"/>
  <c r="O295" i="27"/>
  <c r="Z318" i="27"/>
  <c r="M224" i="27"/>
  <c r="CF236" i="27"/>
  <c r="BV283" i="27"/>
  <c r="AA260" i="27"/>
  <c r="W167" i="27"/>
  <c r="T101" i="27"/>
  <c r="BS191" i="27"/>
  <c r="AF146" i="27"/>
  <c r="BX175" i="27"/>
  <c r="AD204" i="27"/>
  <c r="BS86" i="27"/>
  <c r="CM86" i="27" s="1"/>
  <c r="R76" i="27"/>
  <c r="AE91" i="27" s="1"/>
  <c r="N36" i="27"/>
  <c r="P59" i="27" s="1"/>
  <c r="BV130" i="27"/>
  <c r="AD357" i="27"/>
  <c r="BX365" i="27"/>
  <c r="BX335" i="27"/>
  <c r="BW299" i="27"/>
  <c r="AD327" i="27"/>
  <c r="AB244" i="27"/>
  <c r="AD267" i="27"/>
  <c r="CB244" i="27"/>
  <c r="AD297" i="27"/>
  <c r="CB213" i="27"/>
  <c r="AH207" i="27"/>
  <c r="AB182" i="27"/>
  <c r="BO110" i="27"/>
  <c r="AH145" i="27"/>
  <c r="AB120" i="27"/>
  <c r="AB122" i="27" s="1"/>
  <c r="AH21" i="27"/>
  <c r="BO79" i="27"/>
  <c r="CL178" i="27"/>
  <c r="CL147" i="27"/>
  <c r="CM147" i="27" s="1"/>
  <c r="BU349" i="27"/>
  <c r="N343" i="27"/>
  <c r="R325" i="27"/>
  <c r="CD299" i="27"/>
  <c r="CD324" i="27"/>
  <c r="AD268" i="27"/>
  <c r="M281" i="27"/>
  <c r="BV202" i="27"/>
  <c r="L162" i="27"/>
  <c r="N129" i="27"/>
  <c r="P152" i="27" s="1"/>
  <c r="AE231" i="27"/>
  <c r="BU228" i="27"/>
  <c r="CH179" i="27"/>
  <c r="CI132" i="27"/>
  <c r="CI153" i="27" s="1"/>
  <c r="O203" i="27"/>
  <c r="J99" i="27"/>
  <c r="BN51" i="27"/>
  <c r="CI101" i="27"/>
  <c r="BP20" i="27"/>
  <c r="CM50" i="27"/>
  <c r="CN54" i="27"/>
  <c r="Y29" i="27"/>
  <c r="R17" i="27"/>
  <c r="AI17" i="27" s="1"/>
  <c r="CM20" i="27"/>
  <c r="BY360" i="27"/>
  <c r="P353" i="27"/>
  <c r="CB315" i="27"/>
  <c r="CK300" i="27"/>
  <c r="AC319" i="27"/>
  <c r="S292" i="27"/>
  <c r="AG268" i="27"/>
  <c r="J220" i="27"/>
  <c r="V164" i="27"/>
  <c r="P139" i="27"/>
  <c r="W105" i="27"/>
  <c r="BT101" i="27"/>
  <c r="CA239" i="27"/>
  <c r="CK169" i="27"/>
  <c r="CH136" i="27"/>
  <c r="BX193" i="27"/>
  <c r="CI83" i="27"/>
  <c r="AB195" i="27"/>
  <c r="AE20" i="27"/>
  <c r="AI20" i="27" s="1"/>
  <c r="BV60" i="27"/>
  <c r="BP44" i="27"/>
  <c r="BV59" i="27"/>
  <c r="AI60" i="27"/>
  <c r="X60" i="27"/>
  <c r="BO363" i="27"/>
  <c r="AF358" i="27"/>
  <c r="BO333" i="27"/>
  <c r="AF328" i="27"/>
  <c r="CB298" i="27"/>
  <c r="BO242" i="27"/>
  <c r="AF298" i="27"/>
  <c r="AF268" i="27"/>
  <c r="AA242" i="27"/>
  <c r="BO211" i="27"/>
  <c r="AF144" i="27"/>
  <c r="CJ164" i="27"/>
  <c r="BY70" i="27"/>
  <c r="AF206" i="27"/>
  <c r="AA118" i="27"/>
  <c r="AA180" i="27"/>
  <c r="CJ133" i="27"/>
  <c r="CJ153" i="27" s="1"/>
  <c r="AF20" i="27"/>
  <c r="AF30" i="27" s="1"/>
  <c r="AG91" i="27"/>
  <c r="BW346" i="27"/>
  <c r="M344" i="27"/>
  <c r="BX323" i="27"/>
  <c r="O323" i="27"/>
  <c r="CD292" i="27"/>
  <c r="T271" i="27"/>
  <c r="BW225" i="27"/>
  <c r="AA195" i="27"/>
  <c r="AG214" i="27" s="1"/>
  <c r="AE232" i="27"/>
  <c r="AI232" i="27" s="1"/>
  <c r="M284" i="27"/>
  <c r="M161" i="27"/>
  <c r="BN55" i="27"/>
  <c r="CC136" i="27"/>
  <c r="Y72" i="27"/>
  <c r="CA111" i="27"/>
  <c r="BX201" i="27"/>
  <c r="AE46" i="27"/>
  <c r="AI61" i="27" s="1"/>
  <c r="BP177" i="27"/>
  <c r="AJ3" i="27"/>
  <c r="CN7" i="27"/>
  <c r="CH19" i="27"/>
  <c r="CK359" i="27"/>
  <c r="Q351" i="27"/>
  <c r="CF295" i="27"/>
  <c r="P293" i="27"/>
  <c r="AB317" i="27"/>
  <c r="BN311" i="27"/>
  <c r="BN189" i="27"/>
  <c r="K223" i="27"/>
  <c r="BP181" i="27"/>
  <c r="U272" i="27"/>
  <c r="CD149" i="27"/>
  <c r="X165" i="27"/>
  <c r="V102" i="27"/>
  <c r="AJ123" i="27" s="1"/>
  <c r="CG69" i="27"/>
  <c r="Z72" i="27"/>
  <c r="CK238" i="27"/>
  <c r="L193" i="27"/>
  <c r="AJ193" i="27" s="1"/>
  <c r="W148" i="27"/>
  <c r="CA120" i="27"/>
  <c r="J34" i="27"/>
  <c r="CG28" i="27"/>
  <c r="Z28" i="27"/>
  <c r="T364" i="27"/>
  <c r="BS343" i="27"/>
  <c r="BS290" i="27"/>
  <c r="CF327" i="27"/>
  <c r="L315" i="27"/>
  <c r="U302" i="27"/>
  <c r="K253" i="27"/>
  <c r="BS222" i="27"/>
  <c r="AG205" i="27"/>
  <c r="AG172" i="27"/>
  <c r="BV161" i="27"/>
  <c r="BX144" i="27"/>
  <c r="AE144" i="27"/>
  <c r="CF205" i="27"/>
  <c r="R239" i="27"/>
  <c r="BS117" i="27"/>
  <c r="AE109" i="27"/>
  <c r="BV5" i="27"/>
  <c r="CM5" i="27" s="1"/>
  <c r="K5" i="27"/>
  <c r="M28" i="27" s="1"/>
  <c r="CI349" i="27"/>
  <c r="K343" i="27"/>
  <c r="R324" i="27"/>
  <c r="CJ321" i="27"/>
  <c r="K283" i="27"/>
  <c r="CI293" i="27"/>
  <c r="BP199" i="27"/>
  <c r="CM199" i="27" s="1"/>
  <c r="V275" i="27"/>
  <c r="L159" i="27"/>
  <c r="CI228" i="27"/>
  <c r="AD230" i="27"/>
  <c r="Q141" i="27"/>
  <c r="BN158" i="27"/>
  <c r="BW77" i="27"/>
  <c r="BU90" i="27" s="1"/>
  <c r="Y194" i="27"/>
  <c r="AJ194" i="27" s="1"/>
  <c r="CF142" i="27"/>
  <c r="AD44" i="27"/>
  <c r="BW46" i="27"/>
  <c r="CN60" i="27" s="1"/>
  <c r="CE27" i="27"/>
  <c r="CN27" i="27" s="1"/>
  <c r="V27" i="27"/>
  <c r="U28" i="27" s="1"/>
  <c r="BO35" i="27"/>
  <c r="CM60" i="27" s="1"/>
  <c r="CK41" i="27"/>
  <c r="CK60" i="27" s="1"/>
  <c r="AI43" i="27"/>
  <c r="BZ44" i="27"/>
  <c r="CN45" i="27"/>
  <c r="BO48" i="27"/>
  <c r="CM48" i="27" s="1"/>
  <c r="BR50" i="27"/>
  <c r="CN50" i="27" s="1"/>
  <c r="BX51" i="27"/>
  <c r="CA59" i="27" s="1"/>
  <c r="X365" i="27"/>
  <c r="CI345" i="27"/>
  <c r="CG328" i="27"/>
  <c r="BX304" i="27"/>
  <c r="W302" i="27"/>
  <c r="S263" i="27"/>
  <c r="N313" i="27"/>
  <c r="AH168" i="27"/>
  <c r="S139" i="27"/>
  <c r="CI224" i="27"/>
  <c r="Q239" i="27"/>
  <c r="K66" i="27"/>
  <c r="K92" i="27" s="1"/>
  <c r="BO128" i="27"/>
  <c r="AE107" i="27"/>
  <c r="Y198" i="27"/>
  <c r="CC158" i="27"/>
  <c r="CL108" i="27"/>
  <c r="CF72" i="27"/>
  <c r="CD90" i="27" s="1"/>
  <c r="CG206" i="27"/>
  <c r="S15" i="27"/>
  <c r="AE29" i="27" s="1"/>
  <c r="BU53" i="27"/>
  <c r="AE59" i="27"/>
  <c r="AB60" i="27"/>
  <c r="Y349" i="27"/>
  <c r="BS354" i="27"/>
  <c r="U335" i="27"/>
  <c r="BY317" i="27"/>
  <c r="Y289" i="27"/>
  <c r="CJ304" i="27"/>
  <c r="S264" i="27"/>
  <c r="CG233" i="27"/>
  <c r="R173" i="27"/>
  <c r="R183" i="27" s="1"/>
  <c r="CG104" i="27"/>
  <c r="CA195" i="27"/>
  <c r="T226" i="27"/>
  <c r="CD159" i="27"/>
  <c r="X148" i="27"/>
  <c r="K189" i="27"/>
  <c r="CH47" i="27"/>
  <c r="CJ59" i="27" s="1"/>
  <c r="S14" i="27"/>
  <c r="S30" i="27" s="1"/>
  <c r="R111" i="27"/>
  <c r="BV72" i="27"/>
  <c r="W361" i="27"/>
  <c r="BZ342" i="27"/>
  <c r="CC329" i="27"/>
  <c r="K311" i="27"/>
  <c r="V273" i="27"/>
  <c r="T302" i="27"/>
  <c r="CC293" i="27"/>
  <c r="BZ221" i="27"/>
  <c r="CE137" i="27"/>
  <c r="AA134" i="27"/>
  <c r="CC207" i="27"/>
  <c r="AD169" i="27"/>
  <c r="P239" i="27"/>
  <c r="AA72" i="27"/>
  <c r="AA92" i="27" s="1"/>
  <c r="CA99" i="27"/>
  <c r="CN99" i="27" s="1"/>
  <c r="V211" i="27"/>
  <c r="BP160" i="27"/>
  <c r="CB77" i="27"/>
  <c r="V25" i="27"/>
  <c r="S28" i="27" s="1"/>
  <c r="BV25" i="27"/>
  <c r="J67" i="27"/>
  <c r="CJ67" i="27"/>
  <c r="CJ91" i="27" s="1"/>
  <c r="AJ74" i="27"/>
  <c r="BX74" i="27"/>
  <c r="AI78" i="27"/>
  <c r="AE81" i="27"/>
  <c r="AE82" i="27"/>
  <c r="AJ82" i="27" s="1"/>
  <c r="AH83" i="27"/>
  <c r="O91" i="27" s="1"/>
  <c r="BY101" i="27"/>
  <c r="BY121" i="27" s="1"/>
  <c r="Z350" i="27"/>
  <c r="X333" i="27"/>
  <c r="CG351" i="27"/>
  <c r="AB289" i="27"/>
  <c r="BP293" i="27"/>
  <c r="BX318" i="27"/>
  <c r="V272" i="27"/>
  <c r="BS230" i="27"/>
  <c r="CG147" i="27"/>
  <c r="CG152" i="27" s="1"/>
  <c r="S174" i="27"/>
  <c r="R114" i="27"/>
  <c r="X226" i="27"/>
  <c r="AF143" i="27"/>
  <c r="CB196" i="27"/>
  <c r="BQ161" i="27"/>
  <c r="CN161" i="27" s="1"/>
  <c r="BV120" i="27"/>
  <c r="AG207" i="27"/>
  <c r="BR77" i="27"/>
  <c r="CM77" i="27" s="1"/>
  <c r="BN113" i="27"/>
  <c r="BQ121" i="27" s="1"/>
  <c r="T365" i="27"/>
  <c r="BR345" i="27"/>
  <c r="BU327" i="27"/>
  <c r="CH294" i="27"/>
  <c r="V301" i="27"/>
  <c r="N315" i="27"/>
  <c r="BN171" i="27"/>
  <c r="X272" i="27"/>
  <c r="BR224" i="27"/>
  <c r="CC148" i="27"/>
  <c r="O237" i="27"/>
  <c r="Y71" i="27"/>
  <c r="Y133" i="27"/>
  <c r="BU205" i="27"/>
  <c r="AH172" i="27"/>
  <c r="AI172" i="27" s="1"/>
  <c r="CF37" i="27"/>
  <c r="T210" i="27"/>
  <c r="CK120" i="27"/>
  <c r="T24" i="27"/>
  <c r="R50" i="27"/>
  <c r="AJ120" i="27"/>
  <c r="M131" i="27"/>
  <c r="M154" i="27" s="1"/>
  <c r="BQ29" i="27"/>
  <c r="CN12" i="27"/>
  <c r="O13" i="27"/>
  <c r="O30" i="27" s="1"/>
  <c r="CF13" i="27"/>
  <c r="CF29" i="27" s="1"/>
  <c r="AI22" i="27"/>
  <c r="X59" i="27"/>
  <c r="CM40" i="27"/>
  <c r="Q352" i="27"/>
  <c r="BR357" i="27"/>
  <c r="Z317" i="27"/>
  <c r="CA311" i="27"/>
  <c r="N253" i="27"/>
  <c r="T213" i="27"/>
  <c r="Q292" i="27"/>
  <c r="BR236" i="27"/>
  <c r="BQ245" i="27" s="1"/>
  <c r="W165" i="27"/>
  <c r="BQ289" i="27"/>
  <c r="BY145" i="27"/>
  <c r="AC134" i="27"/>
  <c r="CH117" i="27"/>
  <c r="W103" i="27"/>
  <c r="N220" i="27"/>
  <c r="BS171" i="27"/>
  <c r="CC34" i="27"/>
  <c r="BY189" i="27"/>
  <c r="CC5" i="27"/>
  <c r="CC29" i="27" s="1"/>
  <c r="AJ50" i="27"/>
  <c r="CH365" i="27"/>
  <c r="AF357" i="27"/>
  <c r="AD328" i="27"/>
  <c r="BR305" i="27"/>
  <c r="CC333" i="27"/>
  <c r="AG299" i="27"/>
  <c r="CH244" i="27"/>
  <c r="AC240" i="27"/>
  <c r="AG246" i="27" s="1"/>
  <c r="CG174" i="27"/>
  <c r="Z133" i="27"/>
  <c r="P264" i="27"/>
  <c r="X211" i="27"/>
  <c r="AI211" i="27" s="1"/>
  <c r="CC211" i="27"/>
  <c r="AB180" i="27"/>
  <c r="Z117" i="27"/>
  <c r="BP137" i="27"/>
  <c r="BR104" i="27"/>
  <c r="L68" i="27"/>
  <c r="CA76" i="27"/>
  <c r="CA91" i="27" s="1"/>
  <c r="W91" i="27"/>
  <c r="Q29" i="27"/>
  <c r="AH30" i="27"/>
  <c r="CM25" i="27"/>
  <c r="J28" i="27"/>
  <c r="AG59" i="27"/>
  <c r="CN37" i="27"/>
  <c r="V40" i="27"/>
  <c r="AJ40" i="27" s="1"/>
  <c r="CN40" i="27"/>
  <c r="O52" i="27"/>
  <c r="AB56" i="27"/>
  <c r="AJ56" i="27" s="1"/>
  <c r="AJ57" i="27"/>
  <c r="AI57" i="27"/>
  <c r="CM3" i="27"/>
  <c r="CJ6" i="27"/>
  <c r="CH28" i="27" s="1"/>
  <c r="CG14" i="27"/>
  <c r="CG29" i="27" s="1"/>
  <c r="CJ351" i="27"/>
  <c r="AA350" i="27"/>
  <c r="X331" i="27"/>
  <c r="CI319" i="27"/>
  <c r="P263" i="27"/>
  <c r="CE305" i="27"/>
  <c r="AA290" i="27"/>
  <c r="CF173" i="27"/>
  <c r="U149" i="27"/>
  <c r="BP230" i="27"/>
  <c r="M190" i="27"/>
  <c r="S175" i="27"/>
  <c r="U228" i="27"/>
  <c r="BN127" i="27"/>
  <c r="CD56" i="27"/>
  <c r="CD60" i="27" s="1"/>
  <c r="J65" i="27"/>
  <c r="S113" i="27"/>
  <c r="CK76" i="27"/>
  <c r="CI197" i="27"/>
  <c r="CI15" i="27"/>
  <c r="CN29" i="27" s="1"/>
  <c r="CM15" i="27"/>
  <c r="BU352" i="27"/>
  <c r="BT318" i="27"/>
  <c r="Z348" i="27"/>
  <c r="W333" i="27"/>
  <c r="CJ284" i="27"/>
  <c r="Y286" i="27"/>
  <c r="AC197" i="27"/>
  <c r="T225" i="27"/>
  <c r="BP119" i="27"/>
  <c r="CB166" i="27"/>
  <c r="S140" i="27"/>
  <c r="CE231" i="27"/>
  <c r="AC259" i="27"/>
  <c r="BT196" i="27"/>
  <c r="O111" i="27"/>
  <c r="AJ111" i="27" s="1"/>
  <c r="BW139" i="27"/>
  <c r="Q174" i="27"/>
  <c r="CD11" i="27"/>
  <c r="CD29" i="27" s="1"/>
  <c r="AC11" i="27"/>
  <c r="AI11" i="27" s="1"/>
  <c r="AG19" i="27"/>
  <c r="AJ19" i="27" s="1"/>
  <c r="BQ356" i="27"/>
  <c r="O355" i="27"/>
  <c r="BQ304" i="27"/>
  <c r="Y316" i="27"/>
  <c r="CH314" i="27"/>
  <c r="Q291" i="27"/>
  <c r="S262" i="27"/>
  <c r="BQ235" i="27"/>
  <c r="N222" i="27"/>
  <c r="CG162" i="27"/>
  <c r="T163" i="27"/>
  <c r="BR143" i="27"/>
  <c r="N68" i="27"/>
  <c r="CH192" i="27"/>
  <c r="BR112" i="27"/>
  <c r="S202" i="27"/>
  <c r="N130" i="27"/>
  <c r="S16" i="27"/>
  <c r="AJ16" i="27" s="1"/>
  <c r="CH34" i="27"/>
  <c r="BY35" i="27"/>
  <c r="BX59" i="27" s="1"/>
  <c r="AF356" i="27"/>
  <c r="CG362" i="27"/>
  <c r="BW333" i="27"/>
  <c r="AH300" i="27"/>
  <c r="CG282" i="27"/>
  <c r="AG328" i="27"/>
  <c r="Y256" i="27"/>
  <c r="Z243" i="27"/>
  <c r="CG241" i="27"/>
  <c r="K191" i="27"/>
  <c r="BW211" i="27"/>
  <c r="CE102" i="27"/>
  <c r="CD121" i="27" s="1"/>
  <c r="AC180" i="27"/>
  <c r="Q79" i="27"/>
  <c r="AI79" i="27" s="1"/>
  <c r="AC56" i="27"/>
  <c r="AE60" i="27" s="1"/>
  <c r="BU146" i="27"/>
  <c r="T147" i="27"/>
  <c r="Y116" i="27"/>
  <c r="T121" i="27" s="1"/>
  <c r="BY159" i="27"/>
  <c r="Y8" i="27"/>
  <c r="AJ8" i="27" s="1"/>
  <c r="M38" i="27"/>
  <c r="AI38" i="27" s="1"/>
  <c r="AG44" i="27"/>
  <c r="V60" i="27" s="1"/>
  <c r="CM45" i="27"/>
  <c r="CJ350" i="27"/>
  <c r="M341" i="27"/>
  <c r="BT323" i="27"/>
  <c r="CI303" i="27"/>
  <c r="S323" i="27"/>
  <c r="BN144" i="27"/>
  <c r="K282" i="27"/>
  <c r="AF145" i="27"/>
  <c r="Q262" i="27"/>
  <c r="AD233" i="27"/>
  <c r="CG112" i="27"/>
  <c r="CG122" i="27" s="1"/>
  <c r="AE205" i="27"/>
  <c r="CF201" i="27"/>
  <c r="CD172" i="27"/>
  <c r="J161" i="27"/>
  <c r="J69" i="27"/>
  <c r="CJ229" i="27"/>
  <c r="BW38" i="27"/>
  <c r="CN38" i="27" s="1"/>
  <c r="CJ16" i="27"/>
  <c r="CJ28" i="27" s="1"/>
  <c r="BQ59" i="27"/>
  <c r="AJ52" i="27"/>
  <c r="CN53" i="27"/>
  <c r="N60" i="27"/>
  <c r="AC60" i="27"/>
  <c r="BX60" i="27"/>
  <c r="T90" i="27"/>
  <c r="BO91" i="27"/>
  <c r="BX91" i="27"/>
  <c r="BQ72" i="27"/>
  <c r="BO90" i="27" s="1"/>
  <c r="CN91" i="27"/>
  <c r="CD79" i="27"/>
  <c r="AF82" i="27"/>
  <c r="N91" i="27" s="1"/>
  <c r="CC359" i="27"/>
  <c r="R351" i="27"/>
  <c r="BZ312" i="27"/>
  <c r="O292" i="27"/>
  <c r="BV303" i="27"/>
  <c r="AB320" i="27"/>
  <c r="Q201" i="27"/>
  <c r="X166" i="27"/>
  <c r="Q263" i="27"/>
  <c r="M220" i="27"/>
  <c r="BZ190" i="27"/>
  <c r="CB108" i="27"/>
  <c r="CN122" i="27" s="1"/>
  <c r="CC238" i="27"/>
  <c r="L67" i="27"/>
  <c r="CE168" i="27"/>
  <c r="BP129" i="27"/>
  <c r="L129" i="27"/>
  <c r="AJ129" i="27" s="1"/>
  <c r="CC15" i="27"/>
  <c r="CN15" i="27" s="1"/>
  <c r="W101" i="27"/>
  <c r="AB121" i="27" s="1"/>
  <c r="AI84" i="27"/>
  <c r="X88" i="27"/>
  <c r="BX353" i="27"/>
  <c r="V332" i="27"/>
  <c r="BW316" i="27"/>
  <c r="AC346" i="27"/>
  <c r="BZ301" i="27"/>
  <c r="AC286" i="27"/>
  <c r="R262" i="27"/>
  <c r="V225" i="27"/>
  <c r="BP146" i="27"/>
  <c r="CC167" i="27"/>
  <c r="BW194" i="27"/>
  <c r="J191" i="27"/>
  <c r="BX232" i="27"/>
  <c r="CA80" i="27"/>
  <c r="CM80" i="27" s="1"/>
  <c r="L66" i="27"/>
  <c r="M90" i="27" s="1"/>
  <c r="O177" i="27"/>
  <c r="W150" i="27"/>
  <c r="O115" i="27"/>
  <c r="AJ122" i="27" s="1"/>
  <c r="CD16" i="27"/>
  <c r="BZ40" i="27"/>
  <c r="CN59" i="27" s="1"/>
  <c r="CL112" i="27"/>
  <c r="X92" i="27"/>
  <c r="BT122" i="27"/>
  <c r="BP106" i="27"/>
  <c r="CN106" i="27" s="1"/>
  <c r="BZ121" i="27"/>
  <c r="CK107" i="27"/>
  <c r="CM133" i="27"/>
  <c r="S137" i="27"/>
  <c r="CB152" i="27"/>
  <c r="AI30" i="27"/>
  <c r="CF28" i="27"/>
  <c r="L60" i="27"/>
  <c r="BZ60" i="27"/>
  <c r="W362" i="27"/>
  <c r="BW329" i="27"/>
  <c r="BT344" i="27"/>
  <c r="U301" i="27"/>
  <c r="BS300" i="27"/>
  <c r="M311" i="27"/>
  <c r="BT223" i="27"/>
  <c r="R237" i="27"/>
  <c r="BW207" i="27"/>
  <c r="AG269" i="27"/>
  <c r="U148" i="27"/>
  <c r="AE169" i="27"/>
  <c r="AI169" i="27" s="1"/>
  <c r="AD109" i="27"/>
  <c r="AJ109" i="27" s="1"/>
  <c r="AF83" i="27"/>
  <c r="Y90" i="27" s="1"/>
  <c r="AE19" i="27"/>
  <c r="N191" i="27"/>
  <c r="CL170" i="27"/>
  <c r="CJ146" i="27"/>
  <c r="BY83" i="27"/>
  <c r="CM53" i="27"/>
  <c r="AB346" i="27"/>
  <c r="BT353" i="27"/>
  <c r="V334" i="27"/>
  <c r="T273" i="27"/>
  <c r="Y290" i="27"/>
  <c r="CJ292" i="27"/>
  <c r="CJ320" i="27"/>
  <c r="CF232" i="27"/>
  <c r="CD141" i="27"/>
  <c r="AD208" i="27"/>
  <c r="Z71" i="27"/>
  <c r="Z92" i="27" s="1"/>
  <c r="T228" i="27"/>
  <c r="AH144" i="27"/>
  <c r="O176" i="27"/>
  <c r="BN175" i="27"/>
  <c r="CJ198" i="27"/>
  <c r="S111" i="27"/>
  <c r="AH122" i="27" s="1"/>
  <c r="CK99" i="27"/>
  <c r="CK122" i="27" s="1"/>
  <c r="CG81" i="27"/>
  <c r="CG91" i="27" s="1"/>
  <c r="L90" i="27"/>
  <c r="BY91" i="27"/>
  <c r="BZ90" i="27"/>
  <c r="CJ90" i="27"/>
  <c r="BN358" i="27"/>
  <c r="S354" i="27"/>
  <c r="AA318" i="27"/>
  <c r="BP313" i="27"/>
  <c r="Q293" i="27"/>
  <c r="BQ299" i="27"/>
  <c r="BN237" i="27"/>
  <c r="AD269" i="27"/>
  <c r="Z194" i="27"/>
  <c r="BP191" i="27"/>
  <c r="N223" i="27"/>
  <c r="Q245" i="27" s="1"/>
  <c r="CK142" i="27"/>
  <c r="S138" i="27"/>
  <c r="V103" i="27"/>
  <c r="U167" i="27"/>
  <c r="CI180" i="27"/>
  <c r="CC51" i="27"/>
  <c r="CF59" i="27" s="1"/>
  <c r="L36" i="27"/>
  <c r="AI36" i="27" s="1"/>
  <c r="BU84" i="27"/>
  <c r="CE88" i="27"/>
  <c r="CE91" i="27" s="1"/>
  <c r="CE365" i="27"/>
  <c r="AE357" i="27"/>
  <c r="AH298" i="27"/>
  <c r="BP334" i="27"/>
  <c r="AD330" i="27"/>
  <c r="Z242" i="27"/>
  <c r="CG287" i="27"/>
  <c r="J253" i="27"/>
  <c r="BP212" i="27"/>
  <c r="AC194" i="27"/>
  <c r="CE244" i="27"/>
  <c r="AB181" i="27"/>
  <c r="CA142" i="27"/>
  <c r="AA116" i="27"/>
  <c r="BU75" i="27"/>
  <c r="CN75" i="27" s="1"/>
  <c r="BW166" i="27"/>
  <c r="BN117" i="27"/>
  <c r="AB57" i="27"/>
  <c r="CB5" i="27"/>
  <c r="CB29" i="27" s="1"/>
  <c r="AG90" i="27"/>
  <c r="CM121" i="27"/>
  <c r="BW355" i="27"/>
  <c r="AA347" i="27"/>
  <c r="BR319" i="27"/>
  <c r="CJ289" i="27"/>
  <c r="T331" i="27"/>
  <c r="Y288" i="27"/>
  <c r="T229" i="27"/>
  <c r="N251" i="27"/>
  <c r="BU168" i="27"/>
  <c r="N127" i="27"/>
  <c r="CC234" i="27"/>
  <c r="CJ88" i="27"/>
  <c r="Q200" i="27"/>
  <c r="AJ200" i="27" s="1"/>
  <c r="P175" i="27"/>
  <c r="AI175" i="27" s="1"/>
  <c r="BX140" i="27"/>
  <c r="BR197" i="27"/>
  <c r="AJ107" i="27"/>
  <c r="R153" i="27"/>
  <c r="Q350" i="27"/>
  <c r="CF365" i="27"/>
  <c r="S289" i="27"/>
  <c r="BV325" i="27"/>
  <c r="AH322" i="27"/>
  <c r="CG283" i="27"/>
  <c r="CG307" i="27" s="1"/>
  <c r="AA251" i="27"/>
  <c r="Z233" i="27"/>
  <c r="CF244" i="27"/>
  <c r="CK54" i="27"/>
  <c r="Q136" i="27"/>
  <c r="CF131" i="27"/>
  <c r="AB66" i="27"/>
  <c r="CD203" i="27"/>
  <c r="AD199" i="27"/>
  <c r="S165" i="27"/>
  <c r="R105" i="27"/>
  <c r="CC180" i="27"/>
  <c r="W363" i="27"/>
  <c r="CK329" i="27"/>
  <c r="BN341" i="27"/>
  <c r="CH302" i="27"/>
  <c r="J311" i="27"/>
  <c r="V305" i="27"/>
  <c r="O235" i="27"/>
  <c r="O265" i="27"/>
  <c r="AJ265" i="27" s="1"/>
  <c r="BN220" i="27"/>
  <c r="Z196" i="27"/>
  <c r="CK207" i="27"/>
  <c r="BP150" i="27"/>
  <c r="O137" i="27"/>
  <c r="O154" i="27" s="1"/>
  <c r="AH108" i="27"/>
  <c r="CA89" i="27"/>
  <c r="CB90" i="27" s="1"/>
  <c r="CD180" i="27"/>
  <c r="AF169" i="27"/>
  <c r="AJ61" i="27"/>
  <c r="V61" i="27"/>
  <c r="BR60" i="27"/>
  <c r="AB347" i="27"/>
  <c r="BZ355" i="27"/>
  <c r="T334" i="27"/>
  <c r="BZ296" i="27"/>
  <c r="CA320" i="27"/>
  <c r="AE269" i="27"/>
  <c r="V226" i="27"/>
  <c r="AC289" i="27"/>
  <c r="AB133" i="27"/>
  <c r="BZ234" i="27"/>
  <c r="BY198" i="27"/>
  <c r="P176" i="27"/>
  <c r="R115" i="27"/>
  <c r="L121" i="27" s="1"/>
  <c r="BY97" i="27"/>
  <c r="BY122" i="27" s="1"/>
  <c r="CJ160" i="27"/>
  <c r="CI145" i="27"/>
  <c r="V213" i="27"/>
  <c r="BO19" i="27"/>
  <c r="CN19" i="27" s="1"/>
  <c r="CN46" i="27"/>
  <c r="CM46" i="27"/>
  <c r="CF49" i="27"/>
  <c r="CM52" i="27"/>
  <c r="BZ91" i="27"/>
  <c r="BT90" i="27"/>
  <c r="T362" i="27"/>
  <c r="M315" i="27"/>
  <c r="X304" i="27"/>
  <c r="BN301" i="27"/>
  <c r="CB327" i="27"/>
  <c r="CE344" i="27"/>
  <c r="S238" i="27"/>
  <c r="CE223" i="27"/>
  <c r="CG166" i="27"/>
  <c r="R141" i="27"/>
  <c r="BN136" i="27"/>
  <c r="AG106" i="27"/>
  <c r="AG123" i="27" s="1"/>
  <c r="R261" i="27"/>
  <c r="BR116" i="27"/>
  <c r="AE172" i="27"/>
  <c r="AC195" i="27"/>
  <c r="CK80" i="27"/>
  <c r="CK90" i="27" s="1"/>
  <c r="BX205" i="27"/>
  <c r="J68" i="27"/>
  <c r="CK17" i="27"/>
  <c r="CM17" i="27" s="1"/>
  <c r="V363" i="27"/>
  <c r="CJ341" i="27"/>
  <c r="W301" i="27"/>
  <c r="BS330" i="27"/>
  <c r="J314" i="27"/>
  <c r="N252" i="27"/>
  <c r="Q237" i="27"/>
  <c r="BX289" i="27"/>
  <c r="CJ220" i="27"/>
  <c r="CA130" i="27"/>
  <c r="BS208" i="27"/>
  <c r="AE204" i="27"/>
  <c r="BT172" i="27"/>
  <c r="AF170" i="27"/>
  <c r="W89" i="27"/>
  <c r="V90" i="27" s="1"/>
  <c r="BU88" i="27"/>
  <c r="CM88" i="27" s="1"/>
  <c r="CA4" i="27"/>
  <c r="CA29" i="27" s="1"/>
  <c r="AH143" i="27"/>
  <c r="CC113" i="27"/>
  <c r="CC122" i="27" s="1"/>
  <c r="BS34" i="27"/>
  <c r="BO359" i="27"/>
  <c r="P351" i="27"/>
  <c r="Q294" i="27"/>
  <c r="BQ284" i="27"/>
  <c r="AB319" i="27"/>
  <c r="CF315" i="27"/>
  <c r="BO238" i="27"/>
  <c r="AC256" i="27"/>
  <c r="N221" i="27"/>
  <c r="BZ164" i="27"/>
  <c r="AF205" i="27"/>
  <c r="X164" i="27"/>
  <c r="O77" i="27"/>
  <c r="BS144" i="27"/>
  <c r="U103" i="27"/>
  <c r="AH142" i="27"/>
  <c r="BZ102" i="27"/>
  <c r="CN102" i="27" s="1"/>
  <c r="CF193" i="27"/>
  <c r="CC43" i="27"/>
  <c r="CD59" i="27" s="1"/>
  <c r="CH65" i="27"/>
  <c r="CN97" i="27"/>
  <c r="W121" i="27"/>
  <c r="CJ362" i="27"/>
  <c r="AG356" i="27"/>
  <c r="AG326" i="27"/>
  <c r="CJ332" i="27"/>
  <c r="BR300" i="27"/>
  <c r="AG296" i="27"/>
  <c r="AC241" i="27"/>
  <c r="AG266" i="27"/>
  <c r="AE208" i="27"/>
  <c r="AC179" i="27"/>
  <c r="AE146" i="27"/>
  <c r="CI141" i="27"/>
  <c r="CJ210" i="27"/>
  <c r="CJ241" i="27"/>
  <c r="AE84" i="27"/>
  <c r="AC55" i="27"/>
  <c r="AF60" i="27" s="1"/>
  <c r="CD83" i="27"/>
  <c r="CN83" i="27" s="1"/>
  <c r="AC117" i="27"/>
  <c r="AF122" i="27" s="1"/>
  <c r="CI172" i="27"/>
  <c r="BT35" i="27"/>
  <c r="BR22" i="27"/>
  <c r="CN22" i="27" s="1"/>
  <c r="AH358" i="27"/>
  <c r="BZ363" i="27"/>
  <c r="AF329" i="27"/>
  <c r="BU331" i="27"/>
  <c r="AD300" i="27"/>
  <c r="S265" i="27"/>
  <c r="BW304" i="27"/>
  <c r="BZ242" i="27"/>
  <c r="V210" i="27"/>
  <c r="CE160" i="27"/>
  <c r="AC132" i="27"/>
  <c r="CB100" i="27"/>
  <c r="CB122" i="27" s="1"/>
  <c r="AB243" i="27"/>
  <c r="BU209" i="27"/>
  <c r="AA178" i="27"/>
  <c r="Y120" i="27"/>
  <c r="BN148" i="27"/>
  <c r="BX47" i="27"/>
  <c r="BZ59" i="27" s="1"/>
  <c r="AD107" i="27"/>
  <c r="P121" i="27" s="1"/>
  <c r="W365" i="27"/>
  <c r="CF345" i="27"/>
  <c r="BO329" i="27"/>
  <c r="N311" i="27"/>
  <c r="M254" i="27"/>
  <c r="X303" i="27"/>
  <c r="AD206" i="27"/>
  <c r="S236" i="27"/>
  <c r="BN286" i="27"/>
  <c r="AG145" i="27"/>
  <c r="CF224" i="27"/>
  <c r="BS175" i="27"/>
  <c r="BZ71" i="27"/>
  <c r="BO207" i="27"/>
  <c r="AF106" i="27"/>
  <c r="AF123" i="27" s="1"/>
  <c r="AH169" i="27"/>
  <c r="BZ133" i="27"/>
  <c r="V86" i="27"/>
  <c r="V92" i="27" s="1"/>
  <c r="M6" i="27"/>
  <c r="AI6" i="27" s="1"/>
  <c r="AI119" i="27"/>
  <c r="AD122" i="27"/>
  <c r="AJ169" i="27"/>
  <c r="CM44" i="27"/>
  <c r="AE360" i="27"/>
  <c r="BS364" i="27"/>
  <c r="AE330" i="27"/>
  <c r="BS334" i="27"/>
  <c r="AE300" i="27"/>
  <c r="BS243" i="27"/>
  <c r="CL296" i="27"/>
  <c r="BS212" i="27"/>
  <c r="AE270" i="27"/>
  <c r="Y181" i="27"/>
  <c r="AG204" i="27"/>
  <c r="AG142" i="27"/>
  <c r="AI142" i="27" s="1"/>
  <c r="Y119" i="27"/>
  <c r="AJ119" i="27" s="1"/>
  <c r="CK130" i="27"/>
  <c r="CH152" i="27" s="1"/>
  <c r="AG80" i="27"/>
  <c r="AI80" i="27" s="1"/>
  <c r="CK161" i="27"/>
  <c r="Y243" i="27"/>
  <c r="BT118" i="27"/>
  <c r="CL18" i="27"/>
  <c r="CK28" i="27" s="1"/>
  <c r="AI54" i="27"/>
  <c r="CC355" i="27"/>
  <c r="AC347" i="27"/>
  <c r="CK316" i="27"/>
  <c r="T332" i="27"/>
  <c r="AB290" i="27"/>
  <c r="BW234" i="27"/>
  <c r="BP283" i="27"/>
  <c r="X228" i="27"/>
  <c r="X247" i="27" s="1"/>
  <c r="CK194" i="27"/>
  <c r="AA258" i="27"/>
  <c r="Q139" i="27"/>
  <c r="BZ115" i="27"/>
  <c r="CA121" i="27" s="1"/>
  <c r="BX86" i="27"/>
  <c r="AA196" i="27"/>
  <c r="BU150" i="27"/>
  <c r="S114" i="27"/>
  <c r="Y122" i="27" s="1"/>
  <c r="BR54" i="27"/>
  <c r="BZ177" i="27"/>
  <c r="Q77" i="27"/>
  <c r="Q92" i="27" s="1"/>
  <c r="P177" i="27"/>
  <c r="W39" i="27"/>
  <c r="AB59" i="27" s="1"/>
  <c r="AA10" i="27"/>
  <c r="AJ10" i="27" s="1"/>
  <c r="L69" i="27"/>
  <c r="AF91" i="27" s="1"/>
  <c r="AH91" i="27"/>
  <c r="CN77" i="27"/>
  <c r="J122" i="27"/>
  <c r="K121" i="27"/>
  <c r="CN121" i="27"/>
  <c r="BO97" i="27"/>
  <c r="BN121" i="27" s="1"/>
  <c r="BW122" i="27"/>
  <c r="AJ105" i="27"/>
  <c r="Q111" i="27"/>
  <c r="T153" i="27"/>
  <c r="BT121" i="27"/>
  <c r="AJ202" i="27"/>
  <c r="BP347" i="27"/>
  <c r="K342" i="27"/>
  <c r="L284" i="27"/>
  <c r="CA321" i="27"/>
  <c r="BT286" i="27"/>
  <c r="P324" i="27"/>
  <c r="BP226" i="27"/>
  <c r="BO245" i="27" s="1"/>
  <c r="M189" i="27"/>
  <c r="CA138" i="27"/>
  <c r="CM138" i="27" s="1"/>
  <c r="AG232" i="27"/>
  <c r="K159" i="27"/>
  <c r="M251" i="27"/>
  <c r="W85" i="27"/>
  <c r="CE57" i="27"/>
  <c r="BV173" i="27"/>
  <c r="BS109" i="27"/>
  <c r="BU121" i="27" s="1"/>
  <c r="M98" i="27"/>
  <c r="M123" i="27" s="1"/>
  <c r="BZ3" i="27"/>
  <c r="CA199" i="27"/>
  <c r="CA215" i="27" s="1"/>
  <c r="W147" i="27"/>
  <c r="Y57" i="27"/>
  <c r="AB58" i="27"/>
  <c r="T60" i="27"/>
  <c r="AF92" i="27"/>
  <c r="CM91" i="27"/>
  <c r="CM69" i="27"/>
  <c r="CM70" i="27"/>
  <c r="BU71" i="27"/>
  <c r="CB357" i="27"/>
  <c r="O352" i="27"/>
  <c r="Z316" i="27"/>
  <c r="CE314" i="27"/>
  <c r="BX236" i="27"/>
  <c r="J221" i="27"/>
  <c r="CK291" i="27"/>
  <c r="S294" i="27"/>
  <c r="W271" i="27"/>
  <c r="CE192" i="27"/>
  <c r="CE215" i="27" s="1"/>
  <c r="W163" i="27"/>
  <c r="W184" i="27" s="1"/>
  <c r="J192" i="27"/>
  <c r="U147" i="27"/>
  <c r="CG135" i="27"/>
  <c r="CG153" i="27" s="1"/>
  <c r="CK111" i="27"/>
  <c r="CM111" i="27" s="1"/>
  <c r="BN167" i="27"/>
  <c r="BY39" i="27"/>
  <c r="CN39" i="27" s="1"/>
  <c r="N37" i="27"/>
  <c r="Q59" i="27" s="1"/>
  <c r="U105" i="27"/>
  <c r="AI105" i="27" s="1"/>
  <c r="AC71" i="27"/>
  <c r="U86" i="27"/>
  <c r="U92" i="27" s="1"/>
  <c r="AJ88" i="27"/>
  <c r="L123" i="27"/>
  <c r="U121" i="27"/>
  <c r="AC123" i="27"/>
  <c r="CA122" i="27"/>
  <c r="CM102" i="27"/>
  <c r="AI129" i="27"/>
  <c r="CJ152" i="27"/>
  <c r="X167" i="27"/>
  <c r="CG215" i="27"/>
  <c r="CL191" i="27"/>
  <c r="P261" i="27"/>
  <c r="BZ4" i="27"/>
  <c r="BW363" i="27"/>
  <c r="AG358" i="27"/>
  <c r="CG332" i="27"/>
  <c r="AF326" i="27"/>
  <c r="AE299" i="27"/>
  <c r="BW242" i="27"/>
  <c r="CG210" i="27"/>
  <c r="CL286" i="27"/>
  <c r="CI306" i="27" s="1"/>
  <c r="R138" i="27"/>
  <c r="BY128" i="27"/>
  <c r="Z119" i="27"/>
  <c r="Z123" i="27" s="1"/>
  <c r="Y240" i="27"/>
  <c r="M252" i="27"/>
  <c r="BP57" i="27"/>
  <c r="BX113" i="27"/>
  <c r="BN18" i="27"/>
  <c r="X21" i="27"/>
  <c r="AD29" i="27" s="1"/>
  <c r="CL364" i="27"/>
  <c r="AH360" i="27"/>
  <c r="BR331" i="27"/>
  <c r="AE329" i="27"/>
  <c r="BR291" i="27"/>
  <c r="AG298" i="27"/>
  <c r="CL243" i="27"/>
  <c r="AC242" i="27"/>
  <c r="BR209" i="27"/>
  <c r="CC140" i="27"/>
  <c r="R200" i="27"/>
  <c r="Y70" i="27"/>
  <c r="AJ70" i="27" s="1"/>
  <c r="BQ165" i="27"/>
  <c r="W273" i="27"/>
  <c r="J23" i="27"/>
  <c r="K24" i="27"/>
  <c r="AJ24" i="27" s="1"/>
  <c r="BU25" i="27"/>
  <c r="BW28" i="27" s="1"/>
  <c r="P29" i="27"/>
  <c r="X361" i="27"/>
  <c r="CC342" i="27"/>
  <c r="BV328" i="27"/>
  <c r="X301" i="27"/>
  <c r="K313" i="27"/>
  <c r="BN281" i="27"/>
  <c r="AB257" i="27"/>
  <c r="S237" i="27"/>
  <c r="M128" i="27"/>
  <c r="CC221" i="27"/>
  <c r="Q203" i="27"/>
  <c r="BV206" i="27"/>
  <c r="BT132" i="27"/>
  <c r="P77" i="27"/>
  <c r="AB90" i="27" s="1"/>
  <c r="BZ106" i="27"/>
  <c r="CM106" i="27" s="1"/>
  <c r="BZ168" i="27"/>
  <c r="CN183" i="27" s="1"/>
  <c r="AD168" i="27"/>
  <c r="AG30" i="27"/>
  <c r="R61" i="27"/>
  <c r="Q60" i="27"/>
  <c r="Z61" i="27"/>
  <c r="Y60" i="27"/>
  <c r="AH34" i="27"/>
  <c r="CI60" i="27"/>
  <c r="BU36" i="27"/>
  <c r="CN36" i="27" s="1"/>
  <c r="O39" i="27"/>
  <c r="O61" i="27" s="1"/>
  <c r="V364" i="27"/>
  <c r="CL330" i="27"/>
  <c r="CD343" i="27"/>
  <c r="X305" i="27"/>
  <c r="L314" i="27"/>
  <c r="S235" i="27"/>
  <c r="AH246" i="27" s="1"/>
  <c r="U271" i="27"/>
  <c r="W209" i="27"/>
  <c r="BQ182" i="27"/>
  <c r="CN182" i="27" s="1"/>
  <c r="BN295" i="27"/>
  <c r="AB132" i="27"/>
  <c r="AB154" i="27" s="1"/>
  <c r="CD222" i="27"/>
  <c r="AH106" i="27"/>
  <c r="AH123" i="27" s="1"/>
  <c r="CF134" i="27"/>
  <c r="BV111" i="27"/>
  <c r="BV121" i="27" s="1"/>
  <c r="BW69" i="27"/>
  <c r="BW91" i="27" s="1"/>
  <c r="CA42" i="27"/>
  <c r="CM42" i="27" s="1"/>
  <c r="AH60" i="27"/>
  <c r="AE47" i="27"/>
  <c r="S59" i="27" s="1"/>
  <c r="BY48" i="27"/>
  <c r="BZ346" i="27"/>
  <c r="L344" i="27"/>
  <c r="CI322" i="27"/>
  <c r="O321" i="27"/>
  <c r="BQ200" i="27"/>
  <c r="CN200" i="27" s="1"/>
  <c r="AH230" i="27"/>
  <c r="N283" i="27"/>
  <c r="BO282" i="27"/>
  <c r="M160" i="27"/>
  <c r="BW131" i="27"/>
  <c r="CM131" i="27" s="1"/>
  <c r="L100" i="27"/>
  <c r="BN82" i="27"/>
  <c r="BQ90" i="27" s="1"/>
  <c r="Y136" i="27"/>
  <c r="AH153" i="27" s="1"/>
  <c r="BZ98" i="27"/>
  <c r="CN98" i="27" s="1"/>
  <c r="Y260" i="27"/>
  <c r="S51" i="27"/>
  <c r="K59" i="27" s="1"/>
  <c r="T363" i="27"/>
  <c r="CA341" i="27"/>
  <c r="BR327" i="27"/>
  <c r="J315" i="27"/>
  <c r="P236" i="27"/>
  <c r="T303" i="27"/>
  <c r="P200" i="27"/>
  <c r="BY220" i="27"/>
  <c r="AA259" i="27"/>
  <c r="CC283" i="27"/>
  <c r="CC306" i="27" s="1"/>
  <c r="BR205" i="27"/>
  <c r="AF172" i="27"/>
  <c r="CH86" i="27"/>
  <c r="BY56" i="27"/>
  <c r="CB59" i="27" s="1"/>
  <c r="CH56" i="27"/>
  <c r="T91" i="27"/>
  <c r="AC90" i="27"/>
  <c r="AC92" i="27"/>
  <c r="AI66" i="27"/>
  <c r="BY67" i="27"/>
  <c r="BX90" i="27" s="1"/>
  <c r="BU68" i="27"/>
  <c r="CN68" i="27" s="1"/>
  <c r="BR73" i="27"/>
  <c r="P76" i="27"/>
  <c r="P92" i="27" s="1"/>
  <c r="S79" i="27"/>
  <c r="S92" i="27" s="1"/>
  <c r="BV90" i="27"/>
  <c r="CF81" i="27"/>
  <c r="CF90" i="27" s="1"/>
  <c r="J344" i="27"/>
  <c r="CC325" i="27"/>
  <c r="CK346" i="27"/>
  <c r="CI288" i="27"/>
  <c r="O322" i="27"/>
  <c r="K281" i="27"/>
  <c r="L253" i="27"/>
  <c r="CK225" i="27"/>
  <c r="AD231" i="27"/>
  <c r="P245" i="27" s="1"/>
  <c r="BZ146" i="27"/>
  <c r="BW203" i="27"/>
  <c r="M158" i="27"/>
  <c r="BX117" i="27"/>
  <c r="BU181" i="27"/>
  <c r="AE83" i="27"/>
  <c r="CN84" i="27"/>
  <c r="BY347" i="27"/>
  <c r="BS324" i="27"/>
  <c r="N342" i="27"/>
  <c r="BO294" i="27"/>
  <c r="P325" i="27"/>
  <c r="N282" i="27"/>
  <c r="CD128" i="27"/>
  <c r="CG202" i="27"/>
  <c r="X274" i="27"/>
  <c r="AH233" i="27"/>
  <c r="AB198" i="27"/>
  <c r="K100" i="27"/>
  <c r="O121" i="27" s="1"/>
  <c r="CA226" i="27"/>
  <c r="BV103" i="27"/>
  <c r="BV122" i="27" s="1"/>
  <c r="U87" i="27"/>
  <c r="R90" i="27" s="1"/>
  <c r="V89" i="27"/>
  <c r="U90" i="27" s="1"/>
  <c r="CN90" i="27"/>
  <c r="Y121" i="27"/>
  <c r="AE100" i="27"/>
  <c r="CH101" i="27"/>
  <c r="CI121" i="27" s="1"/>
  <c r="T104" i="27"/>
  <c r="T123" i="27" s="1"/>
  <c r="AI107" i="27"/>
  <c r="BP364" i="27"/>
  <c r="AD360" i="27"/>
  <c r="AE327" i="27"/>
  <c r="CE335" i="27"/>
  <c r="CB283" i="27"/>
  <c r="BP243" i="27"/>
  <c r="AA257" i="27"/>
  <c r="AF299" i="27"/>
  <c r="CE213" i="27"/>
  <c r="CA173" i="27"/>
  <c r="CA183" i="27" s="1"/>
  <c r="M192" i="27"/>
  <c r="BW135" i="27"/>
  <c r="AA240" i="27"/>
  <c r="V245" i="27" s="1"/>
  <c r="Y182" i="27"/>
  <c r="AJ182" i="27" s="1"/>
  <c r="BR352" i="27"/>
  <c r="Y348" i="27"/>
  <c r="CL317" i="27"/>
  <c r="Z290" i="27"/>
  <c r="W335" i="27"/>
  <c r="BU297" i="27"/>
  <c r="AH268" i="27"/>
  <c r="X209" i="27"/>
  <c r="W228" i="27"/>
  <c r="Q173" i="27"/>
  <c r="CH231" i="27"/>
  <c r="Y134" i="27"/>
  <c r="Q153" i="27" s="1"/>
  <c r="BT66" i="27"/>
  <c r="S112" i="27"/>
  <c r="AI112" i="27"/>
  <c r="CH153" i="27"/>
  <c r="CN133" i="27"/>
  <c r="CA135" i="27"/>
  <c r="CL140" i="27"/>
  <c r="BV143" i="27"/>
  <c r="BV152" i="27" s="1"/>
  <c r="AJ145" i="27"/>
  <c r="AI145" i="27"/>
  <c r="V149" i="27"/>
  <c r="BZ184" i="27"/>
  <c r="CK184" i="27"/>
  <c r="K162" i="27"/>
  <c r="X360" i="27"/>
  <c r="CD346" i="27"/>
  <c r="T298" i="27"/>
  <c r="BY291" i="27"/>
  <c r="BS312" i="27"/>
  <c r="CN312" i="27" s="1"/>
  <c r="O320" i="27"/>
  <c r="U266" i="27"/>
  <c r="CD225" i="27"/>
  <c r="AC168" i="27"/>
  <c r="AC183" i="27" s="1"/>
  <c r="AF224" i="27"/>
  <c r="BV162" i="27"/>
  <c r="CN162" i="27" s="1"/>
  <c r="W204" i="27"/>
  <c r="BS190" i="27"/>
  <c r="BS214" i="27" s="1"/>
  <c r="BQ173" i="27"/>
  <c r="CN173" i="27" s="1"/>
  <c r="BY176" i="27"/>
  <c r="BY177" i="27"/>
  <c r="BW183" i="27"/>
  <c r="AB214" i="27"/>
  <c r="K361" i="27"/>
  <c r="CI351" i="27"/>
  <c r="CB335" i="27"/>
  <c r="X329" i="27"/>
  <c r="K301" i="27"/>
  <c r="CE296" i="27"/>
  <c r="AG261" i="27"/>
  <c r="S195" i="27"/>
  <c r="S216" i="27" s="1"/>
  <c r="BR167" i="27"/>
  <c r="W146" i="27"/>
  <c r="BS141" i="27"/>
  <c r="BS153" i="27" s="1"/>
  <c r="BQ230" i="27"/>
  <c r="CM230" i="27" s="1"/>
  <c r="U244" i="27"/>
  <c r="CH87" i="27"/>
  <c r="BX213" i="27"/>
  <c r="CF231" i="27"/>
  <c r="AI256" i="27"/>
  <c r="CF356" i="27"/>
  <c r="AB344" i="27"/>
  <c r="BV327" i="27"/>
  <c r="Y283" i="27"/>
  <c r="AC311" i="27"/>
  <c r="CF235" i="27"/>
  <c r="M237" i="27"/>
  <c r="BV292" i="27"/>
  <c r="BV205" i="27"/>
  <c r="BO137" i="27"/>
  <c r="CN137" i="27" s="1"/>
  <c r="S134" i="27"/>
  <c r="AI134" i="27" s="1"/>
  <c r="K174" i="27"/>
  <c r="T268" i="27"/>
  <c r="CL55" i="27"/>
  <c r="CL60" i="27" s="1"/>
  <c r="BW215" i="27"/>
  <c r="Z4" i="27"/>
  <c r="Z30" i="27" s="1"/>
  <c r="AB10" i="27"/>
  <c r="T29" i="27" s="1"/>
  <c r="CC10" i="27"/>
  <c r="CA350" i="27"/>
  <c r="J341" i="27"/>
  <c r="S322" i="27"/>
  <c r="BO297" i="27"/>
  <c r="BZ325" i="27"/>
  <c r="N284" i="27"/>
  <c r="BY229" i="27"/>
  <c r="CI176" i="27"/>
  <c r="AH232" i="27"/>
  <c r="AH270" i="27"/>
  <c r="J158" i="27"/>
  <c r="J127" i="27"/>
  <c r="CD118" i="27"/>
  <c r="CD122" i="27" s="1"/>
  <c r="AD18" i="27"/>
  <c r="AJ18" i="27" s="1"/>
  <c r="X20" i="27"/>
  <c r="AJ20" i="27" s="1"/>
  <c r="BO346" i="27"/>
  <c r="N344" i="27"/>
  <c r="BP324" i="27"/>
  <c r="R264" i="27"/>
  <c r="O325" i="27"/>
  <c r="AI325" i="27" s="1"/>
  <c r="L285" i="27"/>
  <c r="BT301" i="27"/>
  <c r="BO225" i="27"/>
  <c r="AF208" i="27"/>
  <c r="AG234" i="27"/>
  <c r="CE164" i="27"/>
  <c r="CM164" i="27" s="1"/>
  <c r="AG143" i="27"/>
  <c r="BP354" i="27"/>
  <c r="AC349" i="27"/>
  <c r="U332" i="27"/>
  <c r="BO316" i="27"/>
  <c r="Z288" i="27"/>
  <c r="X271" i="27"/>
  <c r="BU294" i="27"/>
  <c r="BO172" i="27"/>
  <c r="CJ233" i="27"/>
  <c r="BO194" i="27"/>
  <c r="AD142" i="27"/>
  <c r="W229" i="27"/>
  <c r="CF111" i="27"/>
  <c r="R177" i="27"/>
  <c r="CB73" i="27"/>
  <c r="CB91" i="27" s="1"/>
  <c r="AA74" i="27"/>
  <c r="K90" i="27" s="1"/>
  <c r="CH29" i="27"/>
  <c r="CF38" i="27"/>
  <c r="Z347" i="27"/>
  <c r="BO355" i="27"/>
  <c r="CE318" i="27"/>
  <c r="Z287" i="27"/>
  <c r="T333" i="27"/>
  <c r="BU302" i="27"/>
  <c r="O261" i="27"/>
  <c r="W227" i="27"/>
  <c r="P174" i="27"/>
  <c r="T151" i="27"/>
  <c r="CK234" i="27"/>
  <c r="L192" i="27"/>
  <c r="P112" i="27"/>
  <c r="P123" i="27" s="1"/>
  <c r="N67" i="27"/>
  <c r="P90" i="27" s="1"/>
  <c r="CE181" i="27"/>
  <c r="CB116" i="27"/>
  <c r="CN116" i="27" s="1"/>
  <c r="CG358" i="27"/>
  <c r="P354" i="27"/>
  <c r="BV293" i="27"/>
  <c r="CI315" i="27"/>
  <c r="V274" i="27"/>
  <c r="O291" i="27"/>
  <c r="AA319" i="27"/>
  <c r="CG237" i="27"/>
  <c r="K190" i="27"/>
  <c r="AI190" i="27" s="1"/>
  <c r="CC127" i="27"/>
  <c r="V150" i="27"/>
  <c r="AJ154" i="27" s="1"/>
  <c r="CI193" i="27"/>
  <c r="CI215" i="27" s="1"/>
  <c r="M222" i="27"/>
  <c r="BO159" i="27"/>
  <c r="CF103" i="27"/>
  <c r="CF122" i="27" s="1"/>
  <c r="U164" i="27"/>
  <c r="AG48" i="27"/>
  <c r="V59" i="27" s="1"/>
  <c r="K50" i="27"/>
  <c r="AI50" i="27" s="1"/>
  <c r="U361" i="27"/>
  <c r="BO342" i="27"/>
  <c r="K312" i="27"/>
  <c r="CH287" i="27"/>
  <c r="BX326" i="27"/>
  <c r="V304" i="27"/>
  <c r="J255" i="27"/>
  <c r="BO221" i="27"/>
  <c r="BO246" i="27" s="1"/>
  <c r="AF207" i="27"/>
  <c r="O238" i="27"/>
  <c r="CB147" i="27"/>
  <c r="CB204" i="27"/>
  <c r="BX105" i="27"/>
  <c r="X87" i="27"/>
  <c r="AG359" i="27"/>
  <c r="CB361" i="27"/>
  <c r="AH326" i="27"/>
  <c r="AD298" i="27"/>
  <c r="AC258" i="27"/>
  <c r="BX240" i="27"/>
  <c r="CB245" i="27" s="1"/>
  <c r="BN332" i="27"/>
  <c r="AB242" i="27"/>
  <c r="BW284" i="27"/>
  <c r="BN210" i="27"/>
  <c r="AA120" i="27"/>
  <c r="AA122" i="27" s="1"/>
  <c r="CJ115" i="27"/>
  <c r="CC65" i="27"/>
  <c r="BT149" i="27"/>
  <c r="U91" i="27"/>
  <c r="AD92" i="27"/>
  <c r="AC91" i="27"/>
  <c r="X364" i="27"/>
  <c r="BN328" i="27"/>
  <c r="CH297" i="27"/>
  <c r="L313" i="27"/>
  <c r="BP343" i="27"/>
  <c r="V303" i="27"/>
  <c r="AH267" i="27"/>
  <c r="BP222" i="27"/>
  <c r="M193" i="27"/>
  <c r="CI149" i="27"/>
  <c r="O236" i="27"/>
  <c r="BN206" i="27"/>
  <c r="CD66" i="27"/>
  <c r="CD91" i="27" s="1"/>
  <c r="CF58" i="27"/>
  <c r="AI72" i="27"/>
  <c r="CM75" i="27"/>
  <c r="AB350" i="27"/>
  <c r="BN351" i="27"/>
  <c r="X334" i="27"/>
  <c r="BV320" i="27"/>
  <c r="J254" i="27"/>
  <c r="BU287" i="27"/>
  <c r="Z286" i="27"/>
  <c r="J130" i="27"/>
  <c r="W225" i="27"/>
  <c r="BV198" i="27"/>
  <c r="R203" i="27"/>
  <c r="CE75" i="27"/>
  <c r="CL230" i="27"/>
  <c r="BY132" i="27"/>
  <c r="BY152" i="27" s="1"/>
  <c r="O112" i="27"/>
  <c r="AJ112" i="27" s="1"/>
  <c r="AH76" i="27"/>
  <c r="AH92" i="27" s="1"/>
  <c r="AI82" i="27"/>
  <c r="J85" i="27"/>
  <c r="CK85" i="27"/>
  <c r="CL90" i="27" s="1"/>
  <c r="AI88" i="27"/>
  <c r="X363" i="27"/>
  <c r="J313" i="27"/>
  <c r="BV341" i="27"/>
  <c r="U304" i="27"/>
  <c r="CA328" i="27"/>
  <c r="R238" i="27"/>
  <c r="R247" i="27" s="1"/>
  <c r="BS291" i="27"/>
  <c r="U213" i="27"/>
  <c r="BV220" i="27"/>
  <c r="BS245" i="27" s="1"/>
  <c r="AF168" i="27"/>
  <c r="AF183" i="27" s="1"/>
  <c r="Z136" i="27"/>
  <c r="CG85" i="27"/>
  <c r="CD145" i="27"/>
  <c r="W275" i="27"/>
  <c r="BO163" i="27"/>
  <c r="K345" i="27"/>
  <c r="BX348" i="27"/>
  <c r="BO302" i="27"/>
  <c r="Q324" i="27"/>
  <c r="CG321" i="27"/>
  <c r="N281" i="27"/>
  <c r="AH231" i="27"/>
  <c r="AH204" i="27"/>
  <c r="O263" i="27"/>
  <c r="CG178" i="27"/>
  <c r="CG183" i="27" s="1"/>
  <c r="CB227" i="27"/>
  <c r="J100" i="27"/>
  <c r="M68" i="27"/>
  <c r="R121" i="27"/>
  <c r="S103" i="27"/>
  <c r="AI103" i="27" s="1"/>
  <c r="AD106" i="27"/>
  <c r="S122" i="27" s="1"/>
  <c r="BV107" i="27"/>
  <c r="CN107" i="27" s="1"/>
  <c r="AF108" i="27"/>
  <c r="AI111" i="27"/>
  <c r="P122" i="27"/>
  <c r="BY354" i="27"/>
  <c r="Z349" i="27"/>
  <c r="AC290" i="27"/>
  <c r="U333" i="27"/>
  <c r="CH318" i="27"/>
  <c r="BZ286" i="27"/>
  <c r="M253" i="27"/>
  <c r="V228" i="27"/>
  <c r="BY233" i="27"/>
  <c r="R174" i="27"/>
  <c r="CB143" i="27"/>
  <c r="S115" i="27"/>
  <c r="BT176" i="27"/>
  <c r="BR127" i="27"/>
  <c r="CN152" i="27"/>
  <c r="L130" i="27"/>
  <c r="CM130" i="27"/>
  <c r="BR135" i="27"/>
  <c r="BO152" i="27" s="1"/>
  <c r="AD144" i="27"/>
  <c r="N184" i="27"/>
  <c r="AD184" i="27"/>
  <c r="CL184" i="27"/>
  <c r="M162" i="27"/>
  <c r="BQ169" i="27"/>
  <c r="BP183" i="27" s="1"/>
  <c r="AG355" i="27"/>
  <c r="N333" i="27"/>
  <c r="BN345" i="27"/>
  <c r="CI318" i="27"/>
  <c r="CH288" i="27"/>
  <c r="BN224" i="27"/>
  <c r="AE294" i="27"/>
  <c r="O228" i="27"/>
  <c r="CH132" i="27"/>
  <c r="L274" i="27"/>
  <c r="CE103" i="27"/>
  <c r="CN103" i="27" s="1"/>
  <c r="CK173" i="27"/>
  <c r="U356" i="27"/>
  <c r="CI348" i="27"/>
  <c r="Q319" i="27"/>
  <c r="CI304" i="27"/>
  <c r="X300" i="27"/>
  <c r="BN315" i="27"/>
  <c r="Y193" i="27"/>
  <c r="S258" i="27"/>
  <c r="BY129" i="27"/>
  <c r="BY153" i="27" s="1"/>
  <c r="CI227" i="27"/>
  <c r="AD223" i="27"/>
  <c r="CI115" i="27"/>
  <c r="CH163" i="27"/>
  <c r="CI183" i="27" s="1"/>
  <c r="AA179" i="27"/>
  <c r="BS180" i="27"/>
  <c r="CM184" i="27"/>
  <c r="CM181" i="27"/>
  <c r="AG351" i="27"/>
  <c r="BT343" i="27"/>
  <c r="AF293" i="27"/>
  <c r="L333" i="27"/>
  <c r="BU318" i="27"/>
  <c r="BS281" i="27"/>
  <c r="BT222" i="27"/>
  <c r="BT246" i="27" s="1"/>
  <c r="BU196" i="27"/>
  <c r="CM196" i="27" s="1"/>
  <c r="Z251" i="27"/>
  <c r="R225" i="27"/>
  <c r="V118" i="27"/>
  <c r="X122" i="27" s="1"/>
  <c r="N210" i="27"/>
  <c r="BR105" i="27"/>
  <c r="CM105" i="27" s="1"/>
  <c r="AG141" i="27"/>
  <c r="CC128" i="27"/>
  <c r="BN193" i="27"/>
  <c r="AI194" i="27"/>
  <c r="R195" i="27"/>
  <c r="CE196" i="27"/>
  <c r="BS199" i="27"/>
  <c r="BU214" i="27" s="1"/>
  <c r="CM201" i="27"/>
  <c r="BY206" i="27"/>
  <c r="O347" i="27"/>
  <c r="CE364" i="27"/>
  <c r="AG323" i="27"/>
  <c r="CL323" i="27"/>
  <c r="S290" i="27"/>
  <c r="CG298" i="27"/>
  <c r="AF265" i="27"/>
  <c r="Z230" i="27"/>
  <c r="AJ230" i="27" s="1"/>
  <c r="P163" i="27"/>
  <c r="BT129" i="27"/>
  <c r="CE243" i="27"/>
  <c r="AA127" i="27"/>
  <c r="AJ162" i="27"/>
  <c r="AI162" i="27"/>
  <c r="M191" i="27"/>
  <c r="BX6" i="27"/>
  <c r="BX29" i="27" s="1"/>
  <c r="AJ15" i="27"/>
  <c r="BV358" i="27"/>
  <c r="R354" i="27"/>
  <c r="AA320" i="27"/>
  <c r="CC312" i="27"/>
  <c r="CA287" i="27"/>
  <c r="R294" i="27"/>
  <c r="BV237" i="27"/>
  <c r="Y132" i="27"/>
  <c r="AJ132" i="27" s="1"/>
  <c r="U211" i="27"/>
  <c r="BZ137" i="27"/>
  <c r="L221" i="27"/>
  <c r="J251" i="27"/>
  <c r="CC109" i="27"/>
  <c r="CC190" i="27"/>
  <c r="U166" i="27"/>
  <c r="T23" i="27"/>
  <c r="O28" i="27" s="1"/>
  <c r="N25" i="27"/>
  <c r="X27" i="27"/>
  <c r="AJ27" i="27" s="1"/>
  <c r="BR361" i="27"/>
  <c r="AE359" i="27"/>
  <c r="AH330" i="27"/>
  <c r="AF296" i="27"/>
  <c r="CL334" i="27"/>
  <c r="CB303" i="27"/>
  <c r="AA241" i="27"/>
  <c r="Q261" i="27"/>
  <c r="Z181" i="27"/>
  <c r="Z184" i="27" s="1"/>
  <c r="T209" i="27"/>
  <c r="BR240" i="27"/>
  <c r="AC118" i="27"/>
  <c r="M66" i="27"/>
  <c r="K91" i="27" s="1"/>
  <c r="CL116" i="27"/>
  <c r="BV68" i="27"/>
  <c r="BV91" i="27" s="1"/>
  <c r="L34" i="27"/>
  <c r="M35" i="27"/>
  <c r="AJ35" i="27" s="1"/>
  <c r="CG38" i="27"/>
  <c r="CG60" i="27" s="1"/>
  <c r="AH356" i="27"/>
  <c r="BN362" i="27"/>
  <c r="CB288" i="27"/>
  <c r="CB331" i="27"/>
  <c r="AG329" i="27"/>
  <c r="BN241" i="27"/>
  <c r="AA244" i="27"/>
  <c r="AF297" i="27"/>
  <c r="L254" i="27"/>
  <c r="BX209" i="27"/>
  <c r="Q140" i="27"/>
  <c r="AI140" i="27" s="1"/>
  <c r="BX136" i="27"/>
  <c r="T89" i="27"/>
  <c r="T92" i="27" s="1"/>
  <c r="AB118" i="27"/>
  <c r="AC178" i="27"/>
  <c r="S41" i="27"/>
  <c r="Z59" i="27" s="1"/>
  <c r="AE45" i="27"/>
  <c r="AJ45" i="27" s="1"/>
  <c r="CC363" i="27"/>
  <c r="AD358" i="27"/>
  <c r="AH296" i="27"/>
  <c r="CG294" i="27"/>
  <c r="AF327" i="27"/>
  <c r="X275" i="27"/>
  <c r="CH335" i="27"/>
  <c r="Z241" i="27"/>
  <c r="CC242" i="27"/>
  <c r="AA182" i="27"/>
  <c r="J131" i="27"/>
  <c r="AC116" i="27"/>
  <c r="AG122" i="27" s="1"/>
  <c r="CA107" i="27"/>
  <c r="CH213" i="27"/>
  <c r="Y47" i="27"/>
  <c r="AI47" i="27" s="1"/>
  <c r="S49" i="27"/>
  <c r="M51" i="27"/>
  <c r="AJ51" i="27" s="1"/>
  <c r="AA55" i="27"/>
  <c r="AJ55" i="27" s="1"/>
  <c r="BW55" i="27"/>
  <c r="BW359" i="27"/>
  <c r="O351" i="27"/>
  <c r="AB316" i="27"/>
  <c r="BT314" i="27"/>
  <c r="R295" i="27"/>
  <c r="CA297" i="27"/>
  <c r="BW238" i="27"/>
  <c r="L224" i="27"/>
  <c r="CJ177" i="27"/>
  <c r="X163" i="27"/>
  <c r="AH266" i="27"/>
  <c r="BQ58" i="27"/>
  <c r="CM58" i="27" s="1"/>
  <c r="O141" i="27"/>
  <c r="BY114" i="27"/>
  <c r="CN57" i="27"/>
  <c r="CM57" i="27"/>
  <c r="AA58" i="27"/>
  <c r="AA60" i="27" s="1"/>
  <c r="AA59" i="27"/>
  <c r="CD354" i="27"/>
  <c r="CE366" i="27" s="1"/>
  <c r="AA349" i="27"/>
  <c r="U331" i="27"/>
  <c r="BU319" i="27"/>
  <c r="AF267" i="27"/>
  <c r="BP298" i="27"/>
  <c r="BV233" i="27"/>
  <c r="CH148" i="27"/>
  <c r="AB286" i="27"/>
  <c r="X225" i="27"/>
  <c r="U210" i="27"/>
  <c r="AA135" i="27"/>
  <c r="BU197" i="27"/>
  <c r="CI163" i="27"/>
  <c r="CD110" i="27"/>
  <c r="AD84" i="27"/>
  <c r="O92" i="27"/>
  <c r="W92" i="27"/>
  <c r="V91" i="27"/>
  <c r="AD91" i="27"/>
  <c r="CI70" i="27"/>
  <c r="AG83" i="27"/>
  <c r="AJ83" i="27" s="1"/>
  <c r="CL85" i="27"/>
  <c r="CN85" i="27" s="1"/>
  <c r="CD88" i="27"/>
  <c r="X89" i="27"/>
  <c r="X91" i="27" s="1"/>
  <c r="O90" i="27"/>
  <c r="AA123" i="27"/>
  <c r="Z122" i="27"/>
  <c r="CL122" i="27"/>
  <c r="X101" i="27"/>
  <c r="AC121" i="27" s="1"/>
  <c r="W102" i="27"/>
  <c r="CF107" i="27"/>
  <c r="AG108" i="27"/>
  <c r="T122" i="27" s="1"/>
  <c r="CN112" i="27"/>
  <c r="U117" i="27"/>
  <c r="AI117" i="27" s="1"/>
  <c r="Q122" i="27"/>
  <c r="CA153" i="27"/>
  <c r="N364" i="27"/>
  <c r="BQ352" i="27"/>
  <c r="BY333" i="27"/>
  <c r="W328" i="27"/>
  <c r="V270" i="27"/>
  <c r="J301" i="27"/>
  <c r="BU293" i="27"/>
  <c r="W244" i="27"/>
  <c r="CA211" i="27"/>
  <c r="CI231" i="27"/>
  <c r="CJ245" i="27" s="1"/>
  <c r="AA131" i="27"/>
  <c r="AE152" i="27" s="1"/>
  <c r="CH114" i="27"/>
  <c r="BQ143" i="27"/>
  <c r="CM143" i="27" s="1"/>
  <c r="AD96" i="27"/>
  <c r="CN143" i="27"/>
  <c r="AJ148" i="27"/>
  <c r="AI148" i="27"/>
  <c r="X149" i="27"/>
  <c r="T150" i="27"/>
  <c r="R152" i="27" s="1"/>
  <c r="AE184" i="27"/>
  <c r="AE183" i="27"/>
  <c r="BT163" i="27"/>
  <c r="BT183" i="27" s="1"/>
  <c r="AI165" i="27"/>
  <c r="BV165" i="27"/>
  <c r="Q349" i="27"/>
  <c r="CL363" i="27"/>
  <c r="CJ325" i="27"/>
  <c r="AF322" i="27"/>
  <c r="BR301" i="27"/>
  <c r="R256" i="27"/>
  <c r="O290" i="27"/>
  <c r="AI290" i="27" s="1"/>
  <c r="R194" i="27"/>
  <c r="W214" i="27" s="1"/>
  <c r="CK170" i="27"/>
  <c r="AC230" i="27"/>
  <c r="R165" i="27"/>
  <c r="R184" i="27" s="1"/>
  <c r="CA147" i="27"/>
  <c r="W142" i="27"/>
  <c r="CL242" i="27"/>
  <c r="S101" i="27"/>
  <c r="AI101" i="27" s="1"/>
  <c r="Y178" i="27"/>
  <c r="BT180" i="27"/>
  <c r="X181" i="27"/>
  <c r="AJ181" i="27" s="1"/>
  <c r="CJ355" i="27"/>
  <c r="N363" i="27"/>
  <c r="CL333" i="27"/>
  <c r="CE286" i="27"/>
  <c r="T328" i="27"/>
  <c r="U241" i="27"/>
  <c r="K302" i="27"/>
  <c r="M271" i="27"/>
  <c r="M209" i="27"/>
  <c r="AG137" i="27"/>
  <c r="AG154" i="27" s="1"/>
  <c r="BP234" i="27"/>
  <c r="CM234" i="27" s="1"/>
  <c r="CL211" i="27"/>
  <c r="AE97" i="27"/>
  <c r="BT192" i="27"/>
  <c r="CB192" i="27"/>
  <c r="BX214" i="27" s="1"/>
  <c r="AC193" i="27"/>
  <c r="P202" i="27"/>
  <c r="AI202" i="27" s="1"/>
  <c r="CL212" i="27"/>
  <c r="U358" i="27"/>
  <c r="BX347" i="27"/>
  <c r="U298" i="27"/>
  <c r="BO288" i="27"/>
  <c r="P319" i="27"/>
  <c r="BV315" i="27"/>
  <c r="CB226" i="27"/>
  <c r="Q132" i="27"/>
  <c r="V152" i="27" s="1"/>
  <c r="L271" i="27"/>
  <c r="AH203" i="27"/>
  <c r="CB158" i="27"/>
  <c r="AH224" i="27"/>
  <c r="BP111" i="27"/>
  <c r="CN111" i="27" s="1"/>
  <c r="AA171" i="27"/>
  <c r="AI171" i="27" s="1"/>
  <c r="AA109" i="27"/>
  <c r="CD84" i="27"/>
  <c r="CM84" i="27" s="1"/>
  <c r="AE78" i="27"/>
  <c r="S90" i="27" s="1"/>
  <c r="BP360" i="27"/>
  <c r="R353" i="27"/>
  <c r="AC320" i="27"/>
  <c r="Q295" i="27"/>
  <c r="BW312" i="27"/>
  <c r="BP239" i="27"/>
  <c r="T275" i="27"/>
  <c r="BW190" i="27"/>
  <c r="N224" i="27"/>
  <c r="BQ292" i="27"/>
  <c r="X151" i="27"/>
  <c r="X153" i="27" s="1"/>
  <c r="V166" i="27"/>
  <c r="CE146" i="27"/>
  <c r="CM146" i="27" s="1"/>
  <c r="CB81" i="27"/>
  <c r="CC55" i="27"/>
  <c r="CG59" i="27" s="1"/>
  <c r="T358" i="27"/>
  <c r="BT347" i="27"/>
  <c r="V299" i="27"/>
  <c r="CC311" i="27"/>
  <c r="P317" i="27"/>
  <c r="CD300" i="27"/>
  <c r="AE264" i="27"/>
  <c r="BT226" i="27"/>
  <c r="BT245" i="27" s="1"/>
  <c r="BR175" i="27"/>
  <c r="AE138" i="27"/>
  <c r="AE154" i="27" s="1"/>
  <c r="CC189" i="27"/>
  <c r="AE221" i="27"/>
  <c r="N211" i="27"/>
  <c r="AB108" i="27"/>
  <c r="AI123" i="27" s="1"/>
  <c r="BQ104" i="27"/>
  <c r="CN104" i="27" s="1"/>
  <c r="AA172" i="27"/>
  <c r="BR365" i="27"/>
  <c r="O350" i="27"/>
  <c r="CB289" i="27"/>
  <c r="BP323" i="27"/>
  <c r="AH323" i="27"/>
  <c r="T208" i="27"/>
  <c r="AI208" i="27" s="1"/>
  <c r="N273" i="27"/>
  <c r="CI146" i="27"/>
  <c r="P287" i="27"/>
  <c r="AA234" i="27"/>
  <c r="BR244" i="27"/>
  <c r="CJ99" i="27"/>
  <c r="CJ122" i="27" s="1"/>
  <c r="AE76" i="27"/>
  <c r="CJ201" i="27"/>
  <c r="S163" i="27"/>
  <c r="S184" i="27" s="1"/>
  <c r="AC184" i="27"/>
  <c r="AH201" i="27"/>
  <c r="CH364" i="27"/>
  <c r="S347" i="27"/>
  <c r="AG321" i="27"/>
  <c r="AC233" i="27"/>
  <c r="O289" i="27"/>
  <c r="M275" i="27"/>
  <c r="BT322" i="27"/>
  <c r="BU336" i="27" s="1"/>
  <c r="BR286" i="27"/>
  <c r="X205" i="27"/>
  <c r="AF215" i="27" s="1"/>
  <c r="CH243" i="27"/>
  <c r="CF200" i="27"/>
  <c r="CE214" i="27" s="1"/>
  <c r="M151" i="27"/>
  <c r="CI71" i="27"/>
  <c r="CL208" i="27"/>
  <c r="CL215" i="27" s="1"/>
  <c r="S351" i="27"/>
  <c r="BZ359" i="27"/>
  <c r="S291" i="27"/>
  <c r="CL313" i="27"/>
  <c r="CK290" i="27"/>
  <c r="AB318" i="27"/>
  <c r="J222" i="27"/>
  <c r="K254" i="27"/>
  <c r="BU160" i="27"/>
  <c r="BZ238" i="27"/>
  <c r="V209" i="27"/>
  <c r="Z135" i="27"/>
  <c r="Z154" i="27" s="1"/>
  <c r="X105" i="27"/>
  <c r="AG121" i="27" s="1"/>
  <c r="BX96" i="27"/>
  <c r="CN96" i="27" s="1"/>
  <c r="BU67" i="27"/>
  <c r="AF153" i="27"/>
  <c r="CL153" i="27"/>
  <c r="CN145" i="27"/>
  <c r="X356" i="27"/>
  <c r="CB348" i="27"/>
  <c r="BO298" i="27"/>
  <c r="CL312" i="27"/>
  <c r="Q320" i="27"/>
  <c r="Q337" i="27" s="1"/>
  <c r="U297" i="27"/>
  <c r="AF261" i="27"/>
  <c r="BX227" i="27"/>
  <c r="AH222" i="27"/>
  <c r="J209" i="27"/>
  <c r="R71" i="27"/>
  <c r="X90" i="27" s="1"/>
  <c r="CL190" i="27"/>
  <c r="BN172" i="27"/>
  <c r="AF141" i="27"/>
  <c r="BV139" i="27"/>
  <c r="CK116" i="27"/>
  <c r="CM116" i="27" s="1"/>
  <c r="CM153" i="27"/>
  <c r="Y184" i="27"/>
  <c r="AG184" i="27"/>
  <c r="BQ360" i="27"/>
  <c r="AA342" i="27"/>
  <c r="AB284" i="27"/>
  <c r="BQ290" i="27"/>
  <c r="CK328" i="27"/>
  <c r="Y313" i="27"/>
  <c r="K272" i="27"/>
  <c r="BQ239" i="27"/>
  <c r="CK206" i="27"/>
  <c r="CB167" i="27"/>
  <c r="N235" i="27"/>
  <c r="M175" i="27"/>
  <c r="U143" i="27"/>
  <c r="U154" i="27" s="1"/>
  <c r="BP120" i="27"/>
  <c r="CM120" i="27" s="1"/>
  <c r="AF78" i="27"/>
  <c r="CM190" i="27"/>
  <c r="AA198" i="27"/>
  <c r="BN361" i="27"/>
  <c r="Q348" i="27"/>
  <c r="CB299" i="27"/>
  <c r="CA325" i="27"/>
  <c r="AH264" i="27"/>
  <c r="AD322" i="27"/>
  <c r="P286" i="27"/>
  <c r="AA232" i="27"/>
  <c r="AC128" i="27"/>
  <c r="BN240" i="27"/>
  <c r="CA203" i="27"/>
  <c r="Z189" i="27"/>
  <c r="Q165" i="27"/>
  <c r="AJ165" i="27" s="1"/>
  <c r="BS79" i="27"/>
  <c r="CM79" i="27" s="1"/>
  <c r="CF104" i="27"/>
  <c r="V212" i="27"/>
  <c r="CN221" i="27"/>
  <c r="BZ225" i="27"/>
  <c r="CM225" i="27" s="1"/>
  <c r="CA358" i="27"/>
  <c r="Q354" i="27"/>
  <c r="CK305" i="27"/>
  <c r="AA317" i="27"/>
  <c r="S295" i="27"/>
  <c r="AI295" i="27" s="1"/>
  <c r="BV311" i="27"/>
  <c r="BV189" i="27"/>
  <c r="BY237" i="27"/>
  <c r="CD176" i="27"/>
  <c r="CN176" i="27" s="1"/>
  <c r="K131" i="27"/>
  <c r="J224" i="27"/>
  <c r="P203" i="27"/>
  <c r="AJ203" i="27" s="1"/>
  <c r="CF76" i="27"/>
  <c r="CM76" i="27" s="1"/>
  <c r="U165" i="27"/>
  <c r="BO132" i="27"/>
  <c r="AI120" i="27"/>
  <c r="CM122" i="27"/>
  <c r="CN120" i="27"/>
  <c r="X152" i="27"/>
  <c r="W153" i="27"/>
  <c r="AG153" i="27"/>
  <c r="CE356" i="27"/>
  <c r="Q355" i="27"/>
  <c r="CG311" i="27"/>
  <c r="BV298" i="27"/>
  <c r="Y317" i="27"/>
  <c r="AF270" i="27"/>
  <c r="CE235" i="27"/>
  <c r="BO118" i="27"/>
  <c r="O294" i="27"/>
  <c r="AJ294" i="27" s="1"/>
  <c r="AC198" i="27"/>
  <c r="S215" i="27" s="1"/>
  <c r="Q137" i="27"/>
  <c r="M221" i="27"/>
  <c r="CL166" i="27"/>
  <c r="U101" i="27"/>
  <c r="O122" i="27" s="1"/>
  <c r="W358" i="27"/>
  <c r="CH347" i="27"/>
  <c r="X296" i="27"/>
  <c r="T269" i="27"/>
  <c r="P318" i="27"/>
  <c r="CI292" i="27"/>
  <c r="BX313" i="27"/>
  <c r="AA169" i="27"/>
  <c r="AA184" i="27" s="1"/>
  <c r="N150" i="27"/>
  <c r="CB191" i="27"/>
  <c r="CB215" i="27" s="1"/>
  <c r="X207" i="27"/>
  <c r="AD215" i="27" s="1"/>
  <c r="CH226" i="27"/>
  <c r="AD220" i="27"/>
  <c r="BN110" i="27"/>
  <c r="Y106" i="27"/>
  <c r="Y123" i="27" s="1"/>
  <c r="BW179" i="27"/>
  <c r="P348" i="27"/>
  <c r="BV361" i="27"/>
  <c r="AD325" i="27"/>
  <c r="Q290" i="27"/>
  <c r="CL287" i="27"/>
  <c r="J271" i="27"/>
  <c r="CK324" i="27"/>
  <c r="Y230" i="27"/>
  <c r="Q164" i="27"/>
  <c r="Q184" i="27" s="1"/>
  <c r="BV240" i="27"/>
  <c r="J147" i="27"/>
  <c r="CE111" i="27"/>
  <c r="CF121" i="27" s="1"/>
  <c r="AF79" i="27"/>
  <c r="CK362" i="27"/>
  <c r="O346" i="27"/>
  <c r="AE323" i="27"/>
  <c r="BR295" i="27"/>
  <c r="BY323" i="27"/>
  <c r="O286" i="27"/>
  <c r="U267" i="27"/>
  <c r="AC232" i="27"/>
  <c r="AJ232" i="27" s="1"/>
  <c r="L213" i="27"/>
  <c r="BO150" i="27"/>
  <c r="CK241" i="27"/>
  <c r="O163" i="27"/>
  <c r="AJ163" i="27" s="1"/>
  <c r="AG138" i="27"/>
  <c r="BU161" i="27"/>
  <c r="CF69" i="27"/>
  <c r="CF91" i="27" s="1"/>
  <c r="BX97" i="27"/>
  <c r="CM160" i="27"/>
  <c r="BX364" i="27"/>
  <c r="BZ324" i="27"/>
  <c r="P347" i="27"/>
  <c r="AG325" i="27"/>
  <c r="CB243" i="27"/>
  <c r="BW285" i="27"/>
  <c r="AB232" i="27"/>
  <c r="AI247" i="27" s="1"/>
  <c r="AB254" i="27"/>
  <c r="CG158" i="27"/>
  <c r="R286" i="27"/>
  <c r="CE134" i="27"/>
  <c r="CD152" i="27" s="1"/>
  <c r="P164" i="27"/>
  <c r="AJ164" i="27" s="1"/>
  <c r="BR113" i="27"/>
  <c r="BR122" i="27" s="1"/>
  <c r="O104" i="27"/>
  <c r="CB74" i="27"/>
  <c r="AI184" i="27"/>
  <c r="X359" i="27"/>
  <c r="CJ349" i="27"/>
  <c r="R320" i="27"/>
  <c r="X299" i="27"/>
  <c r="CD312" i="27"/>
  <c r="N272" i="27"/>
  <c r="CI289" i="27"/>
  <c r="AE199" i="27"/>
  <c r="AE216" i="27" s="1"/>
  <c r="AD221" i="27"/>
  <c r="AB168" i="27"/>
  <c r="AJ168" i="27" s="1"/>
  <c r="S133" i="27"/>
  <c r="AJ133" i="27" s="1"/>
  <c r="BT88" i="27"/>
  <c r="CN88" i="27" s="1"/>
  <c r="CD190" i="27"/>
  <c r="CD215" i="27" s="1"/>
  <c r="AG79" i="27"/>
  <c r="AG92" i="27" s="1"/>
  <c r="J364" i="27"/>
  <c r="CH334" i="27"/>
  <c r="BT352" i="27"/>
  <c r="W326" i="27"/>
  <c r="N302" i="27"/>
  <c r="CJ305" i="27"/>
  <c r="P256" i="27"/>
  <c r="P276" i="27" s="1"/>
  <c r="T241" i="27"/>
  <c r="CH180" i="27"/>
  <c r="AD202" i="27"/>
  <c r="CB148" i="27"/>
  <c r="BP76" i="27"/>
  <c r="CN76" i="27" s="1"/>
  <c r="CH212" i="27"/>
  <c r="P132" i="27"/>
  <c r="AH215" i="27"/>
  <c r="CN199" i="27"/>
  <c r="BP214" i="27"/>
  <c r="BY201" i="27"/>
  <c r="CN201" i="27" s="1"/>
  <c r="CJ202" i="27"/>
  <c r="O354" i="27"/>
  <c r="CJ358" i="27"/>
  <c r="BX314" i="27"/>
  <c r="CF281" i="27"/>
  <c r="P292" i="27"/>
  <c r="AA316" i="27"/>
  <c r="AE207" i="27"/>
  <c r="U163" i="27"/>
  <c r="U183" i="27" s="1"/>
  <c r="BY172" i="27"/>
  <c r="BZ183" i="27" s="1"/>
  <c r="AB258" i="27"/>
  <c r="CJ237" i="27"/>
  <c r="K220" i="27"/>
  <c r="AG144" i="27"/>
  <c r="Y154" i="27"/>
  <c r="AJ128" i="27"/>
  <c r="CA134" i="27"/>
  <c r="CM134" i="27" s="1"/>
  <c r="AG354" i="27"/>
  <c r="K333" i="27"/>
  <c r="CL342" i="27"/>
  <c r="CB318" i="27"/>
  <c r="BX295" i="27"/>
  <c r="AD295" i="27"/>
  <c r="W268" i="27"/>
  <c r="U144" i="27"/>
  <c r="AI144" i="27" s="1"/>
  <c r="BN141" i="27"/>
  <c r="Q226" i="27"/>
  <c r="BX196" i="27"/>
  <c r="BX215" i="27" s="1"/>
  <c r="T116" i="27"/>
  <c r="AJ116" i="27" s="1"/>
  <c r="BV170" i="27"/>
  <c r="K363" i="27"/>
  <c r="BV355" i="27"/>
  <c r="T329" i="27"/>
  <c r="CF335" i="27"/>
  <c r="T240" i="27"/>
  <c r="AI240" i="27" s="1"/>
  <c r="AB253" i="27"/>
  <c r="N304" i="27"/>
  <c r="CJ285" i="27"/>
  <c r="CF162" i="27"/>
  <c r="CC149" i="27"/>
  <c r="CF213" i="27"/>
  <c r="CD234" i="27"/>
  <c r="CL74" i="27"/>
  <c r="CL91" i="27" s="1"/>
  <c r="W58" i="27"/>
  <c r="AJ58" i="27" s="1"/>
  <c r="BW117" i="27"/>
  <c r="BW121" i="27" s="1"/>
  <c r="BX183" i="27"/>
  <c r="CI184" i="27"/>
  <c r="BR344" i="27"/>
  <c r="AE353" i="27"/>
  <c r="M332" i="27"/>
  <c r="CH303" i="27"/>
  <c r="AE293" i="27"/>
  <c r="BS316" i="27"/>
  <c r="T204" i="27"/>
  <c r="T216" i="27" s="1"/>
  <c r="BS194" i="27"/>
  <c r="BT214" i="27" s="1"/>
  <c r="L151" i="27"/>
  <c r="Q260" i="27"/>
  <c r="BR223" i="27"/>
  <c r="CM223" i="27" s="1"/>
  <c r="V179" i="27"/>
  <c r="CI98" i="27"/>
  <c r="CI122" i="27" s="1"/>
  <c r="V117" i="27"/>
  <c r="AI181" i="27"/>
  <c r="Q216" i="27"/>
  <c r="CI344" i="27"/>
  <c r="AF353" i="27"/>
  <c r="M335" i="27"/>
  <c r="AD292" i="27"/>
  <c r="CE317" i="27"/>
  <c r="BX290" i="27"/>
  <c r="CI223" i="27"/>
  <c r="V180" i="27"/>
  <c r="AI180" i="27" s="1"/>
  <c r="W116" i="27"/>
  <c r="BX163" i="27"/>
  <c r="K271" i="27"/>
  <c r="BO67" i="27"/>
  <c r="BZ203" i="27"/>
  <c r="CM203" i="27" s="1"/>
  <c r="U206" i="27"/>
  <c r="U216" i="27" s="1"/>
  <c r="AE206" i="27"/>
  <c r="CL221" i="27"/>
  <c r="CJ228" i="27"/>
  <c r="BY71" i="27"/>
  <c r="CM71" i="27" s="1"/>
  <c r="CA362" i="27"/>
  <c r="AE356" i="27"/>
  <c r="CD334" i="27"/>
  <c r="AG330" i="27"/>
  <c r="AD299" i="27"/>
  <c r="BW292" i="27"/>
  <c r="AB240" i="27"/>
  <c r="BY241" i="27"/>
  <c r="T272" i="27"/>
  <c r="CF151" i="27"/>
  <c r="CM151" i="27" s="1"/>
  <c r="U365" i="27"/>
  <c r="CH326" i="27"/>
  <c r="BU345" i="27"/>
  <c r="BS285" i="27"/>
  <c r="Z256" i="27"/>
  <c r="N312" i="27"/>
  <c r="R235" i="27"/>
  <c r="BU224" i="27"/>
  <c r="U305" i="27"/>
  <c r="BX179" i="27"/>
  <c r="BW143" i="27"/>
  <c r="CL347" i="27"/>
  <c r="L342" i="27"/>
  <c r="CI298" i="27"/>
  <c r="BR322" i="27"/>
  <c r="P321" i="27"/>
  <c r="K285" i="27"/>
  <c r="AD234" i="27"/>
  <c r="R202" i="27"/>
  <c r="CL226" i="27"/>
  <c r="CL246" i="27" s="1"/>
  <c r="AF269" i="27"/>
  <c r="CH200" i="27"/>
  <c r="AJ91" i="27"/>
  <c r="AB349" i="27"/>
  <c r="CL354" i="27"/>
  <c r="U334" i="27"/>
  <c r="CG320" i="27"/>
  <c r="CE285" i="27"/>
  <c r="Z260" i="27"/>
  <c r="BN233" i="27"/>
  <c r="AA287" i="27"/>
  <c r="Z198" i="27"/>
  <c r="P215" i="27" s="1"/>
  <c r="R176" i="27"/>
  <c r="U227" i="27"/>
  <c r="AB245" i="27" s="1"/>
  <c r="BY180" i="27"/>
  <c r="N96" i="27"/>
  <c r="BR349" i="27"/>
  <c r="J343" i="27"/>
  <c r="BW325" i="27"/>
  <c r="R322" i="27"/>
  <c r="L282" i="27"/>
  <c r="AB259" i="27"/>
  <c r="AG233" i="27"/>
  <c r="BR228" i="27"/>
  <c r="BT281" i="27"/>
  <c r="AB135" i="27"/>
  <c r="T211" i="27"/>
  <c r="BX171" i="27"/>
  <c r="S325" i="27"/>
  <c r="AJ325" i="27" s="1"/>
  <c r="N341" i="27"/>
  <c r="CG350" i="27"/>
  <c r="BY290" i="27"/>
  <c r="J283" i="27"/>
  <c r="CL324" i="27"/>
  <c r="K255" i="27"/>
  <c r="CG229" i="27"/>
  <c r="BN202" i="27"/>
  <c r="BT159" i="27"/>
  <c r="BW112" i="27"/>
  <c r="CM112" i="27" s="1"/>
  <c r="CF352" i="27"/>
  <c r="AB348" i="27"/>
  <c r="BP303" i="27"/>
  <c r="W334" i="27"/>
  <c r="AB288" i="27"/>
  <c r="BT231" i="27"/>
  <c r="BN320" i="27"/>
  <c r="X229" i="27"/>
  <c r="BN198" i="27"/>
  <c r="AI116" i="27"/>
  <c r="CF120" i="27"/>
  <c r="AE123" i="27"/>
  <c r="V361" i="27"/>
  <c r="BW342" i="27"/>
  <c r="CN342" i="27" s="1"/>
  <c r="BP330" i="27"/>
  <c r="K314" i="27"/>
  <c r="U303" i="27"/>
  <c r="BS305" i="27"/>
  <c r="BP208" i="27"/>
  <c r="AA194" i="27"/>
  <c r="P262" i="27"/>
  <c r="CE177" i="27"/>
  <c r="AD170" i="27"/>
  <c r="AI170" i="27" s="1"/>
  <c r="X362" i="27"/>
  <c r="CJ328" i="27"/>
  <c r="BX344" i="27"/>
  <c r="M313" i="27"/>
  <c r="T305" i="27"/>
  <c r="L251" i="27"/>
  <c r="CB223" i="27"/>
  <c r="BW178" i="27"/>
  <c r="CN178" i="27" s="1"/>
  <c r="BN350" i="27"/>
  <c r="L341" i="27"/>
  <c r="BT295" i="27"/>
  <c r="S321" i="27"/>
  <c r="U273" i="27"/>
  <c r="BO180" i="27"/>
  <c r="CN180" i="27" s="1"/>
  <c r="J160" i="27"/>
  <c r="CG139" i="27"/>
  <c r="CF322" i="27"/>
  <c r="L281" i="27"/>
  <c r="BN229" i="27"/>
  <c r="R139" i="27"/>
  <c r="Y135" i="27"/>
  <c r="P153" i="27" s="1"/>
  <c r="BT137" i="27"/>
  <c r="P140" i="27"/>
  <c r="AJ140" i="27" s="1"/>
  <c r="BQ142" i="27"/>
  <c r="AI153" i="27"/>
  <c r="S349" i="27"/>
  <c r="BY363" i="27"/>
  <c r="BQ322" i="27"/>
  <c r="BW300" i="27"/>
  <c r="CA242" i="27"/>
  <c r="R287" i="27"/>
  <c r="AE263" i="27"/>
  <c r="AF321" i="27"/>
  <c r="AB190" i="27"/>
  <c r="AB216" i="27" s="1"/>
  <c r="BQ174" i="27"/>
  <c r="AH159" i="27"/>
  <c r="AH353" i="27"/>
  <c r="CB344" i="27"/>
  <c r="CA319" i="27"/>
  <c r="AG295" i="27"/>
  <c r="M331" i="27"/>
  <c r="CC284" i="27"/>
  <c r="Y253" i="27"/>
  <c r="CL117" i="27"/>
  <c r="BX223" i="27"/>
  <c r="CD150" i="27"/>
  <c r="AH139" i="27"/>
  <c r="AH154" i="27" s="1"/>
  <c r="L364" i="27"/>
  <c r="CE352" i="27"/>
  <c r="CG331" i="27"/>
  <c r="W327" i="27"/>
  <c r="L304" i="27"/>
  <c r="X240" i="27"/>
  <c r="AJ240" i="27" s="1"/>
  <c r="BP299" i="27"/>
  <c r="BU231" i="27"/>
  <c r="AH263" i="27"/>
  <c r="AH277" i="27" s="1"/>
  <c r="CG209" i="27"/>
  <c r="X144" i="27"/>
  <c r="X154" i="27" s="1"/>
  <c r="AF352" i="27"/>
  <c r="J335" i="27"/>
  <c r="CC341" i="27"/>
  <c r="BT317" i="27"/>
  <c r="BN294" i="27"/>
  <c r="AH293" i="27"/>
  <c r="BT195" i="27"/>
  <c r="Q197" i="27"/>
  <c r="X270" i="27"/>
  <c r="AA181" i="27"/>
  <c r="BU182" i="27"/>
  <c r="L189" i="27"/>
  <c r="BZ189" i="27"/>
  <c r="L363" i="27"/>
  <c r="CA355" i="27"/>
  <c r="T327" i="27"/>
  <c r="BN331" i="27"/>
  <c r="BZ292" i="27"/>
  <c r="V242" i="27"/>
  <c r="AJ242" i="27" s="1"/>
  <c r="CA234" i="27"/>
  <c r="M305" i="27"/>
  <c r="BO129" i="27"/>
  <c r="CN129" i="27" s="1"/>
  <c r="X269" i="27"/>
  <c r="Y130" i="27"/>
  <c r="N193" i="27"/>
  <c r="R214" i="27" s="1"/>
  <c r="J213" i="27"/>
  <c r="CC220" i="27"/>
  <c r="N361" i="27"/>
  <c r="CB351" i="27"/>
  <c r="CD333" i="27"/>
  <c r="X328" i="27"/>
  <c r="BZ302" i="27"/>
  <c r="M304" i="27"/>
  <c r="CB230" i="27"/>
  <c r="O258" i="27"/>
  <c r="AJ258" i="27" s="1"/>
  <c r="V240" i="27"/>
  <c r="AH199" i="27"/>
  <c r="AH216" i="27" s="1"/>
  <c r="AD162" i="27"/>
  <c r="CA131" i="27"/>
  <c r="AJ226" i="27"/>
  <c r="AG231" i="27"/>
  <c r="CJ361" i="27"/>
  <c r="BR321" i="27"/>
  <c r="O287" i="27"/>
  <c r="AI287" i="27" s="1"/>
  <c r="R348" i="27"/>
  <c r="AD324" i="27"/>
  <c r="BR281" i="27"/>
  <c r="CJ240" i="27"/>
  <c r="CL245" i="27" s="1"/>
  <c r="AC234" i="27"/>
  <c r="CH199" i="27"/>
  <c r="AE202" i="27"/>
  <c r="CG117" i="27"/>
  <c r="CG121" i="27" s="1"/>
  <c r="CD177" i="27"/>
  <c r="AD354" i="27"/>
  <c r="BY342" i="27"/>
  <c r="K334" i="27"/>
  <c r="CC289" i="27"/>
  <c r="CM289" i="27" s="1"/>
  <c r="BW320" i="27"/>
  <c r="CA221" i="27"/>
  <c r="BX245" i="27" s="1"/>
  <c r="BW198" i="27"/>
  <c r="CM214" i="27" s="1"/>
  <c r="AG293" i="27"/>
  <c r="AG306" i="27" s="1"/>
  <c r="N275" i="27"/>
  <c r="CA174" i="27"/>
  <c r="AI259" i="27"/>
  <c r="J345" i="27"/>
  <c r="CE348" i="27"/>
  <c r="BO325" i="27"/>
  <c r="Q322" i="27"/>
  <c r="J285" i="27"/>
  <c r="BY295" i="27"/>
  <c r="CE227" i="27"/>
  <c r="BQ120" i="27"/>
  <c r="W272" i="27"/>
  <c r="CE150" i="27"/>
  <c r="AF234" i="27"/>
  <c r="Q246" i="27" s="1"/>
  <c r="AC196" i="27"/>
  <c r="CM68" i="27"/>
  <c r="CF349" i="27"/>
  <c r="L343" i="27"/>
  <c r="R321" i="27"/>
  <c r="CB322" i="27"/>
  <c r="J284" i="27"/>
  <c r="BY305" i="27"/>
  <c r="CF228" i="27"/>
  <c r="CC175" i="27"/>
  <c r="L160" i="27"/>
  <c r="AA73" i="27"/>
  <c r="AJ73" i="27" s="1"/>
  <c r="AB74" i="27"/>
  <c r="CB352" i="27"/>
  <c r="AA348" i="27"/>
  <c r="CF319" i="27"/>
  <c r="W331" i="27"/>
  <c r="AC287" i="27"/>
  <c r="AJ287" i="27" s="1"/>
  <c r="BZ291" i="27"/>
  <c r="U275" i="27"/>
  <c r="CB231" i="27"/>
  <c r="V227" i="27"/>
  <c r="AC245" i="27" s="1"/>
  <c r="Q175" i="27"/>
  <c r="AG146" i="27"/>
  <c r="AJ146" i="27" s="1"/>
  <c r="AH80" i="27"/>
  <c r="AI81" i="27"/>
  <c r="Z346" i="27"/>
  <c r="CH353" i="27"/>
  <c r="V333" i="27"/>
  <c r="AA288" i="27"/>
  <c r="CE300" i="27"/>
  <c r="T212" i="27"/>
  <c r="BQ318" i="27"/>
  <c r="CM318" i="27" s="1"/>
  <c r="BR232" i="27"/>
  <c r="CN232" i="27" s="1"/>
  <c r="T361" i="27"/>
  <c r="CI327" i="27"/>
  <c r="CK342" i="27"/>
  <c r="K315" i="27"/>
  <c r="BX299" i="27"/>
  <c r="AD270" i="27"/>
  <c r="W305" i="27"/>
  <c r="Q235" i="27"/>
  <c r="AD172" i="27"/>
  <c r="X147" i="27"/>
  <c r="CK221" i="27"/>
  <c r="CK246" i="27" s="1"/>
  <c r="CI205" i="27"/>
  <c r="CK214" i="27" s="1"/>
  <c r="BT356" i="27"/>
  <c r="S355" i="27"/>
  <c r="Y318" i="27"/>
  <c r="BY313" i="27"/>
  <c r="BT235" i="27"/>
  <c r="R292" i="27"/>
  <c r="AJ292" i="27" s="1"/>
  <c r="CA292" i="27"/>
  <c r="CF138" i="27"/>
  <c r="T167" i="27"/>
  <c r="AI167" i="27" s="1"/>
  <c r="X273" i="27"/>
  <c r="L220" i="27"/>
  <c r="T149" i="27"/>
  <c r="U102" i="27"/>
  <c r="AJ102" i="27" s="1"/>
  <c r="CM103" i="27"/>
  <c r="W104" i="27"/>
  <c r="AE121" i="27" s="1"/>
  <c r="CI357" i="27"/>
  <c r="R352" i="27"/>
  <c r="CK312" i="27"/>
  <c r="CF296" i="27"/>
  <c r="Z320" i="27"/>
  <c r="AE267" i="27"/>
  <c r="K222" i="27"/>
  <c r="P291" i="27"/>
  <c r="CJ150" i="27"/>
  <c r="CI236" i="27"/>
  <c r="CJ121" i="27"/>
  <c r="AH107" i="27"/>
  <c r="P113" i="27"/>
  <c r="AJ113" i="27" s="1"/>
  <c r="AF360" i="27"/>
  <c r="BY364" i="27"/>
  <c r="AE328" i="27"/>
  <c r="CK333" i="27"/>
  <c r="CA243" i="27"/>
  <c r="BW289" i="27"/>
  <c r="AB196" i="27"/>
  <c r="AD296" i="27"/>
  <c r="N255" i="27"/>
  <c r="AB241" i="27"/>
  <c r="Y180" i="27"/>
  <c r="BV169" i="27"/>
  <c r="BU183" i="27" s="1"/>
  <c r="Q114" i="27"/>
  <c r="AI114" i="27" s="1"/>
  <c r="AB116" i="27"/>
  <c r="BQ365" i="27"/>
  <c r="AG357" i="27"/>
  <c r="BV332" i="27"/>
  <c r="AD326" i="27"/>
  <c r="AF300" i="27"/>
  <c r="BQ244" i="27"/>
  <c r="V271" i="27"/>
  <c r="AA243" i="27"/>
  <c r="S203" i="27"/>
  <c r="AC215" i="27" s="1"/>
  <c r="CB293" i="27"/>
  <c r="BV210" i="27"/>
  <c r="L127" i="27"/>
  <c r="Y118" i="27"/>
  <c r="AI118" i="27" s="1"/>
  <c r="AD356" i="27"/>
  <c r="BV362" i="27"/>
  <c r="AG327" i="27"/>
  <c r="CL301" i="27"/>
  <c r="BQ335" i="27"/>
  <c r="BV241" i="27"/>
  <c r="AE298" i="27"/>
  <c r="Y242" i="27"/>
  <c r="BQ213" i="27"/>
  <c r="CD163" i="27"/>
  <c r="U212" i="27"/>
  <c r="S214" i="27" s="1"/>
  <c r="BT128" i="27"/>
  <c r="BT153" i="27" s="1"/>
  <c r="AA133" i="27"/>
  <c r="AI133" i="27" s="1"/>
  <c r="BU357" i="27"/>
  <c r="P352" i="27"/>
  <c r="Z319" i="27"/>
  <c r="BR315" i="27"/>
  <c r="R293" i="27"/>
  <c r="CA302" i="27"/>
  <c r="O264" i="27"/>
  <c r="BU236" i="27"/>
  <c r="L223" i="27"/>
  <c r="BR193" i="27"/>
  <c r="R135" i="27"/>
  <c r="AI135" i="27" s="1"/>
  <c r="BU137" i="27"/>
  <c r="BU153" i="27" s="1"/>
  <c r="CE138" i="27"/>
  <c r="CN138" i="27" s="1"/>
  <c r="BZ358" i="27"/>
  <c r="AB343" i="27"/>
  <c r="AA311" i="27"/>
  <c r="CJ327" i="27"/>
  <c r="Z284" i="27"/>
  <c r="BZ237" i="27"/>
  <c r="AG264" i="27"/>
  <c r="J235" i="27"/>
  <c r="BP165" i="27"/>
  <c r="CM165" i="27" s="1"/>
  <c r="CK296" i="27"/>
  <c r="CJ205" i="27"/>
  <c r="V208" i="27"/>
  <c r="AJ208" i="27" s="1"/>
  <c r="R140" i="27"/>
  <c r="BN140" i="27"/>
  <c r="BP152" i="27" s="1"/>
  <c r="P141" i="27"/>
  <c r="AI141" i="27" s="1"/>
  <c r="AF142" i="27"/>
  <c r="CC144" i="27"/>
  <c r="AC345" i="27"/>
  <c r="BP359" i="27"/>
  <c r="BU326" i="27"/>
  <c r="BQ305" i="27"/>
  <c r="Z314" i="27"/>
  <c r="P258" i="27"/>
  <c r="BU204" i="27"/>
  <c r="CK178" i="27"/>
  <c r="AB283" i="27"/>
  <c r="N237" i="27"/>
  <c r="J173" i="27"/>
  <c r="M210" i="27"/>
  <c r="BX128" i="27"/>
  <c r="BX153" i="27" s="1"/>
  <c r="CM150" i="27"/>
  <c r="U151" i="27"/>
  <c r="T152" i="27" s="1"/>
  <c r="BQ151" i="27"/>
  <c r="L158" i="27"/>
  <c r="BN159" i="27"/>
  <c r="W164" i="27"/>
  <c r="AI164" i="27" s="1"/>
  <c r="BR166" i="27"/>
  <c r="BR184" i="27" s="1"/>
  <c r="AE168" i="27"/>
  <c r="AJ170" i="27"/>
  <c r="CM180" i="27"/>
  <c r="AE354" i="27"/>
  <c r="BS342" i="27"/>
  <c r="CD316" i="27"/>
  <c r="CM316" i="27" s="1"/>
  <c r="K332" i="27"/>
  <c r="BS296" i="27"/>
  <c r="AF292" i="27"/>
  <c r="AG265" i="27"/>
  <c r="BS221" i="27"/>
  <c r="R227" i="27"/>
  <c r="U179" i="27"/>
  <c r="BQ166" i="27"/>
  <c r="BV182" i="27"/>
  <c r="N189" i="27"/>
  <c r="AJ216" i="27"/>
  <c r="BR215" i="27"/>
  <c r="AB191" i="27"/>
  <c r="AD214" i="27" s="1"/>
  <c r="CG198" i="27"/>
  <c r="AG199" i="27"/>
  <c r="V215" i="27" s="1"/>
  <c r="X204" i="27"/>
  <c r="CB365" i="27"/>
  <c r="R350" i="27"/>
  <c r="AH324" i="27"/>
  <c r="R290" i="27"/>
  <c r="BW291" i="27"/>
  <c r="W266" i="27"/>
  <c r="CI321" i="27"/>
  <c r="BX244" i="27"/>
  <c r="J212" i="27"/>
  <c r="S166" i="27"/>
  <c r="S183" i="27" s="1"/>
  <c r="CH118" i="27"/>
  <c r="AB230" i="27"/>
  <c r="CD211" i="27"/>
  <c r="CI213" i="27"/>
  <c r="CA361" i="27"/>
  <c r="O348" i="27"/>
  <c r="AD323" i="27"/>
  <c r="BW305" i="27"/>
  <c r="BS323" i="27"/>
  <c r="BY240" i="27"/>
  <c r="R289" i="27"/>
  <c r="R306" i="27" s="1"/>
  <c r="P260" i="27"/>
  <c r="CI181" i="27"/>
  <c r="U246" i="27"/>
  <c r="AD353" i="27"/>
  <c r="BS295" i="27"/>
  <c r="AF294" i="27"/>
  <c r="BU344" i="27"/>
  <c r="CK320" i="27"/>
  <c r="M334" i="27"/>
  <c r="BU223" i="27"/>
  <c r="CK198" i="27"/>
  <c r="CI214" i="27" s="1"/>
  <c r="BP130" i="27"/>
  <c r="V178" i="27"/>
  <c r="BN357" i="27"/>
  <c r="BN327" i="27"/>
  <c r="AB341" i="27"/>
  <c r="AB251" i="27"/>
  <c r="BN205" i="27"/>
  <c r="BQ285" i="27"/>
  <c r="BN236" i="27"/>
  <c r="AB311" i="27"/>
  <c r="AB281" i="27"/>
  <c r="Z193" i="27"/>
  <c r="AI193" i="27" s="1"/>
  <c r="CD160" i="27"/>
  <c r="N236" i="27"/>
  <c r="Z131" i="27"/>
  <c r="AI228" i="27"/>
  <c r="U229" i="27"/>
  <c r="AF232" i="27"/>
  <c r="K237" i="27"/>
  <c r="U242" i="27"/>
  <c r="AI242" i="27" s="1"/>
  <c r="Z343" i="27"/>
  <c r="BO358" i="27"/>
  <c r="AA315" i="27"/>
  <c r="CD329" i="27"/>
  <c r="W269" i="27"/>
  <c r="AB282" i="27"/>
  <c r="BO237" i="27"/>
  <c r="AF199" i="27"/>
  <c r="BQ131" i="27"/>
  <c r="CN131" i="27" s="1"/>
  <c r="BQ291" i="27"/>
  <c r="N239" i="27"/>
  <c r="L176" i="27"/>
  <c r="AG270" i="27"/>
  <c r="AF350" i="27"/>
  <c r="BW349" i="27"/>
  <c r="CA326" i="27"/>
  <c r="R312" i="27"/>
  <c r="CD286" i="27"/>
  <c r="M267" i="27"/>
  <c r="AE288" i="27"/>
  <c r="AA213" i="27"/>
  <c r="CE162" i="27"/>
  <c r="CC288" i="27"/>
  <c r="CL360" i="27"/>
  <c r="S353" i="27"/>
  <c r="CD313" i="27"/>
  <c r="AC318" i="27"/>
  <c r="CF301" i="27"/>
  <c r="P294" i="27"/>
  <c r="R265" i="27"/>
  <c r="K221" i="27"/>
  <c r="CF165" i="27"/>
  <c r="R199" i="27"/>
  <c r="CL239" i="27"/>
  <c r="CH356" i="27"/>
  <c r="P355" i="27"/>
  <c r="Y319" i="27"/>
  <c r="CF286" i="27"/>
  <c r="BU315" i="27"/>
  <c r="P295" i="27"/>
  <c r="CH235" i="27"/>
  <c r="K224" i="27"/>
  <c r="X210" i="27"/>
  <c r="AA215" i="27" s="1"/>
  <c r="BN74" i="27"/>
  <c r="BN91" i="27" s="1"/>
  <c r="CD364" i="27"/>
  <c r="AG360" i="27"/>
  <c r="CA332" i="27"/>
  <c r="AE326" i="27"/>
  <c r="CG302" i="27"/>
  <c r="AH297" i="27"/>
  <c r="O262" i="27"/>
  <c r="CD243" i="27"/>
  <c r="BY210" i="27"/>
  <c r="BO145" i="27"/>
  <c r="BQ152" i="27" s="1"/>
  <c r="Z244" i="27"/>
  <c r="Z246" i="27" s="1"/>
  <c r="W213" i="27"/>
  <c r="V214" i="27" s="1"/>
  <c r="CK81" i="27"/>
  <c r="BT365" i="27"/>
  <c r="AD329" i="27"/>
  <c r="AH357" i="27"/>
  <c r="CI331" i="27"/>
  <c r="CL281" i="27"/>
  <c r="CH306" i="27" s="1"/>
  <c r="Y241" i="27"/>
  <c r="AB246" i="27" s="1"/>
  <c r="AB260" i="27"/>
  <c r="BT244" i="27"/>
  <c r="N190" i="27"/>
  <c r="O214" i="27" s="1"/>
  <c r="AE296" i="27"/>
  <c r="AB178" i="27"/>
  <c r="W151" i="27"/>
  <c r="CI209" i="27"/>
  <c r="J87" i="27"/>
  <c r="CD360" i="27"/>
  <c r="O353" i="27"/>
  <c r="AC316" i="27"/>
  <c r="O293" i="27"/>
  <c r="AJ293" i="27" s="1"/>
  <c r="BV288" i="27"/>
  <c r="BQ314" i="27"/>
  <c r="BQ192" i="27"/>
  <c r="BQ215" i="27" s="1"/>
  <c r="CD239" i="27"/>
  <c r="CD246" i="27" s="1"/>
  <c r="CB131" i="27"/>
  <c r="AF359" i="27"/>
  <c r="BU361" i="27"/>
  <c r="BZ333" i="27"/>
  <c r="AH328" i="27"/>
  <c r="CL295" i="27"/>
  <c r="BU240" i="27"/>
  <c r="Y244" i="27"/>
  <c r="Y246" i="27" s="1"/>
  <c r="BZ211" i="27"/>
  <c r="O201" i="27"/>
  <c r="BN179" i="27"/>
  <c r="CE129" i="27"/>
  <c r="CE153" i="27" s="1"/>
  <c r="AE297" i="27"/>
  <c r="V362" i="27"/>
  <c r="BQ344" i="27"/>
  <c r="CD330" i="27"/>
  <c r="V302" i="27"/>
  <c r="M314" i="27"/>
  <c r="CH282" i="27"/>
  <c r="O239" i="27"/>
  <c r="AJ246" i="27" s="1"/>
  <c r="Y258" i="27"/>
  <c r="AE170" i="27"/>
  <c r="AJ184" i="27" s="1"/>
  <c r="AJ108" i="27"/>
  <c r="BN109" i="27"/>
  <c r="CC346" i="27"/>
  <c r="K344" i="27"/>
  <c r="O324" i="27"/>
  <c r="AJ324" i="27" s="1"/>
  <c r="BV321" i="27"/>
  <c r="J282" i="27"/>
  <c r="BY300" i="27"/>
  <c r="CC225" i="27"/>
  <c r="CD245" i="27" s="1"/>
  <c r="CK151" i="27"/>
  <c r="Q199" i="27"/>
  <c r="AI199" i="27" s="1"/>
  <c r="Q113" i="27"/>
  <c r="Q123" i="27" s="1"/>
  <c r="BR121" i="27"/>
  <c r="CM118" i="27"/>
  <c r="U363" i="27"/>
  <c r="CG341" i="27"/>
  <c r="CE326" i="27"/>
  <c r="X302" i="27"/>
  <c r="BN296" i="27"/>
  <c r="S239" i="27"/>
  <c r="J312" i="27"/>
  <c r="CG220" i="27"/>
  <c r="AE268" i="27"/>
  <c r="AE277" i="27" s="1"/>
  <c r="K192" i="27"/>
  <c r="AF171" i="27"/>
  <c r="CE204" i="27"/>
  <c r="CJ119" i="27"/>
  <c r="CN119" i="27" s="1"/>
  <c r="K127" i="27"/>
  <c r="AC127" i="27"/>
  <c r="BO153" i="27"/>
  <c r="Z129" i="27"/>
  <c r="AI132" i="27"/>
  <c r="CN135" i="27"/>
  <c r="CM135" i="27"/>
  <c r="CK363" i="27"/>
  <c r="AE358" i="27"/>
  <c r="AF330" i="27"/>
  <c r="BY334" i="27"/>
  <c r="AG297" i="27"/>
  <c r="BR285" i="27"/>
  <c r="CA212" i="27"/>
  <c r="AC244" i="27"/>
  <c r="CK242" i="27"/>
  <c r="BZ181" i="27"/>
  <c r="U150" i="27"/>
  <c r="S152" i="27" s="1"/>
  <c r="AI139" i="27"/>
  <c r="R347" i="27"/>
  <c r="BQ364" i="27"/>
  <c r="CN364" i="27" s="1"/>
  <c r="P288" i="27"/>
  <c r="CB304" i="27"/>
  <c r="AG324" i="27"/>
  <c r="CF321" i="27"/>
  <c r="BQ243" i="27"/>
  <c r="AA231" i="27"/>
  <c r="S259" i="27"/>
  <c r="P166" i="27"/>
  <c r="BT199" i="27"/>
  <c r="X145" i="27"/>
  <c r="AD153" i="27" s="1"/>
  <c r="CN146" i="27"/>
  <c r="CE360" i="27"/>
  <c r="CE330" i="27"/>
  <c r="Y312" i="27"/>
  <c r="Y342" i="27"/>
  <c r="Y282" i="27"/>
  <c r="Y252" i="27"/>
  <c r="BV284" i="27"/>
  <c r="CG171" i="27"/>
  <c r="M239" i="27"/>
  <c r="AC192" i="27"/>
  <c r="AC216" i="27" s="1"/>
  <c r="M177" i="27"/>
  <c r="U184" i="27"/>
  <c r="CH158" i="27"/>
  <c r="CJ357" i="27"/>
  <c r="AA341" i="27"/>
  <c r="BZ328" i="27"/>
  <c r="AB313" i="27"/>
  <c r="AC285" i="27"/>
  <c r="K238" i="27"/>
  <c r="BT177" i="27"/>
  <c r="CF294" i="27"/>
  <c r="U357" i="27"/>
  <c r="CC350" i="27"/>
  <c r="CG315" i="27"/>
  <c r="BY281" i="27"/>
  <c r="Z254" i="27"/>
  <c r="S319" i="27"/>
  <c r="T299" i="27"/>
  <c r="AF221" i="27"/>
  <c r="CG193" i="27"/>
  <c r="W143" i="27"/>
  <c r="W154" i="27" s="1"/>
  <c r="CD133" i="27"/>
  <c r="V163" i="27"/>
  <c r="W166" i="27"/>
  <c r="CL167" i="27"/>
  <c r="CJ168" i="27"/>
  <c r="CJ183" i="27" s="1"/>
  <c r="CG170" i="27"/>
  <c r="CH171" i="27"/>
  <c r="L174" i="27"/>
  <c r="AI174" i="27" s="1"/>
  <c r="N175" i="27"/>
  <c r="Q176" i="27"/>
  <c r="CL183" i="27"/>
  <c r="BX180" i="27"/>
  <c r="AC181" i="27"/>
  <c r="CN181" i="27"/>
  <c r="AI182" i="27"/>
  <c r="O216" i="27"/>
  <c r="N215" i="27"/>
  <c r="W216" i="27"/>
  <c r="AF214" i="27"/>
  <c r="CC362" i="27"/>
  <c r="AE325" i="27"/>
  <c r="P346" i="27"/>
  <c r="BO324" i="27"/>
  <c r="S287" i="27"/>
  <c r="S307" i="27" s="1"/>
  <c r="Z234" i="27"/>
  <c r="AI234" i="27" s="1"/>
  <c r="CG303" i="27"/>
  <c r="CC241" i="27"/>
  <c r="BZ130" i="27"/>
  <c r="CN130" i="27" s="1"/>
  <c r="BU193" i="27"/>
  <c r="BU215" i="27" s="1"/>
  <c r="Z197" i="27"/>
  <c r="Q215" i="27" s="1"/>
  <c r="O198" i="27"/>
  <c r="BW358" i="27"/>
  <c r="AA343" i="27"/>
  <c r="BW328" i="27"/>
  <c r="AA283" i="27"/>
  <c r="CA283" i="27"/>
  <c r="AA313" i="27"/>
  <c r="AA253" i="27"/>
  <c r="BW206" i="27"/>
  <c r="BW237" i="27"/>
  <c r="AA191" i="27"/>
  <c r="L175" i="27"/>
  <c r="AJ175" i="27" s="1"/>
  <c r="L237" i="27"/>
  <c r="CE151" i="27"/>
  <c r="CN151" i="27" s="1"/>
  <c r="CM200" i="27"/>
  <c r="BN209" i="27"/>
  <c r="CM213" i="27"/>
  <c r="S225" i="27"/>
  <c r="S247" i="27" s="1"/>
  <c r="AB233" i="27"/>
  <c r="P235" i="27"/>
  <c r="AJ241" i="27"/>
  <c r="V356" i="27"/>
  <c r="BR348" i="27"/>
  <c r="X267" i="27"/>
  <c r="CF314" i="27"/>
  <c r="Q316" i="27"/>
  <c r="BT294" i="27"/>
  <c r="W299" i="27"/>
  <c r="AG221" i="27"/>
  <c r="BS176" i="27"/>
  <c r="CM176" i="27" s="1"/>
  <c r="BR227" i="27"/>
  <c r="CN227" i="27" s="1"/>
  <c r="CF192" i="27"/>
  <c r="CF215" i="27" s="1"/>
  <c r="BN149" i="27"/>
  <c r="CA357" i="27"/>
  <c r="BT330" i="27"/>
  <c r="Y341" i="27"/>
  <c r="AB312" i="27"/>
  <c r="Z283" i="27"/>
  <c r="BY236" i="27"/>
  <c r="M273" i="27"/>
  <c r="J237" i="27"/>
  <c r="CL144" i="27"/>
  <c r="CK152" i="27" s="1"/>
  <c r="BT208" i="27"/>
  <c r="CN208" i="27" s="1"/>
  <c r="N177" i="27"/>
  <c r="CK286" i="27"/>
  <c r="P197" i="27"/>
  <c r="P216" i="27" s="1"/>
  <c r="W144" i="27"/>
  <c r="Z259" i="27"/>
  <c r="Y361" i="27"/>
  <c r="CJ365" i="27"/>
  <c r="AH319" i="27"/>
  <c r="CK315" i="27"/>
  <c r="BR294" i="27"/>
  <c r="T261" i="27"/>
  <c r="AC304" i="27"/>
  <c r="CJ244" i="27"/>
  <c r="BY182" i="27"/>
  <c r="CB183" i="27" s="1"/>
  <c r="AI227" i="27"/>
  <c r="CG306" i="27"/>
  <c r="T356" i="27"/>
  <c r="CF348" i="27"/>
  <c r="Q317" i="27"/>
  <c r="AI317" i="27" s="1"/>
  <c r="BY286" i="27"/>
  <c r="BY306" i="27" s="1"/>
  <c r="BZ311" i="27"/>
  <c r="M274" i="27"/>
  <c r="CF227" i="27"/>
  <c r="CF246" i="27" s="1"/>
  <c r="AF220" i="27"/>
  <c r="T296" i="27"/>
  <c r="CJ134" i="27"/>
  <c r="Y172" i="27"/>
  <c r="AJ172" i="27" s="1"/>
  <c r="K365" i="27"/>
  <c r="CC354" i="27"/>
  <c r="CI335" i="27"/>
  <c r="BP292" i="27"/>
  <c r="CN292" i="27" s="1"/>
  <c r="U329" i="27"/>
  <c r="X241" i="27"/>
  <c r="T266" i="27"/>
  <c r="BW233" i="27"/>
  <c r="AJ229" i="27"/>
  <c r="M364" i="27"/>
  <c r="CH352" i="27"/>
  <c r="W330" i="27"/>
  <c r="K305" i="27"/>
  <c r="BO332" i="27"/>
  <c r="Z252" i="27"/>
  <c r="CE281" i="27"/>
  <c r="T206" i="27"/>
  <c r="AI206" i="27" s="1"/>
  <c r="BR231" i="27"/>
  <c r="CM231" i="27" s="1"/>
  <c r="CC176" i="27"/>
  <c r="M150" i="27"/>
  <c r="AI150" i="27" s="1"/>
  <c r="AC277" i="27"/>
  <c r="U274" i="27"/>
  <c r="CN285" i="27"/>
  <c r="L252" i="27"/>
  <c r="U277" i="27"/>
  <c r="M255" i="27"/>
  <c r="T360" i="27"/>
  <c r="CL346" i="27"/>
  <c r="O317" i="27"/>
  <c r="AJ317" i="27" s="1"/>
  <c r="CK311" i="27"/>
  <c r="CI284" i="27"/>
  <c r="CI307" i="27" s="1"/>
  <c r="X297" i="27"/>
  <c r="AI297" i="27" s="1"/>
  <c r="CL225" i="27"/>
  <c r="Y251" i="27"/>
  <c r="R196" i="27"/>
  <c r="CF170" i="27"/>
  <c r="CN170" i="27" s="1"/>
  <c r="AD222" i="27"/>
  <c r="CK189" i="27"/>
  <c r="P265" i="27"/>
  <c r="AI265" i="27" s="1"/>
  <c r="CH360" i="27"/>
  <c r="Z342" i="27"/>
  <c r="BS329" i="27"/>
  <c r="CF297" i="27"/>
  <c r="Y315" i="27"/>
  <c r="AC283" i="27"/>
  <c r="CH239" i="27"/>
  <c r="AD263" i="27"/>
  <c r="J149" i="27"/>
  <c r="L153" i="27" s="1"/>
  <c r="M176" i="27"/>
  <c r="CN223" i="27"/>
  <c r="AI229" i="27"/>
  <c r="AH355" i="27"/>
  <c r="CJ345" i="27"/>
  <c r="N331" i="27"/>
  <c r="BX300" i="27"/>
  <c r="BV319" i="27"/>
  <c r="AE261" i="27"/>
  <c r="BV197" i="27"/>
  <c r="CJ224" i="27"/>
  <c r="AE203" i="27"/>
  <c r="AD293" i="27"/>
  <c r="BO177" i="27"/>
  <c r="P136" i="27"/>
  <c r="CF116" i="27"/>
  <c r="BT360" i="27"/>
  <c r="CA327" i="27"/>
  <c r="CA303" i="27"/>
  <c r="AB342" i="27"/>
  <c r="AA285" i="27"/>
  <c r="BT239" i="27"/>
  <c r="CN239" i="27" s="1"/>
  <c r="Y311" i="27"/>
  <c r="Q256" i="27"/>
  <c r="BY205" i="27"/>
  <c r="N213" i="27"/>
  <c r="AF137" i="27"/>
  <c r="Q265" i="27"/>
  <c r="X266" i="27"/>
  <c r="AG267" i="27"/>
  <c r="AG276" i="27" s="1"/>
  <c r="U276" i="27"/>
  <c r="CH348" i="27"/>
  <c r="Q325" i="27"/>
  <c r="N345" i="27"/>
  <c r="BY324" i="27"/>
  <c r="K284" i="27"/>
  <c r="CI283" i="27"/>
  <c r="AA256" i="27"/>
  <c r="W364" i="27"/>
  <c r="CL343" i="27"/>
  <c r="BZ329" i="27"/>
  <c r="L311" i="27"/>
  <c r="AC260" i="27"/>
  <c r="BX284" i="27"/>
  <c r="BX307" i="27" s="1"/>
  <c r="Q238" i="27"/>
  <c r="AA132" i="27"/>
  <c r="AF152" i="27" s="1"/>
  <c r="AD355" i="27"/>
  <c r="CG345" i="27"/>
  <c r="CC320" i="27"/>
  <c r="N334" i="27"/>
  <c r="AH292" i="27"/>
  <c r="BN282" i="27"/>
  <c r="K211" i="27"/>
  <c r="AC255" i="27"/>
  <c r="AC276" i="27" s="1"/>
  <c r="AD143" i="27"/>
  <c r="AH352" i="27"/>
  <c r="BW341" i="27"/>
  <c r="J331" i="27"/>
  <c r="BN319" i="27"/>
  <c r="AF291" i="27"/>
  <c r="AF307" i="27" s="1"/>
  <c r="R229" i="27"/>
  <c r="AA245" i="27" s="1"/>
  <c r="BN197" i="27"/>
  <c r="BS286" i="27"/>
  <c r="O152" i="27"/>
  <c r="BN349" i="27"/>
  <c r="T359" i="27"/>
  <c r="R317" i="27"/>
  <c r="BT302" i="27"/>
  <c r="W298" i="27"/>
  <c r="BW311" i="27"/>
  <c r="BW337" i="27" s="1"/>
  <c r="O256" i="27"/>
  <c r="N162" i="27"/>
  <c r="BO350" i="27"/>
  <c r="W357" i="27"/>
  <c r="S318" i="27"/>
  <c r="CH313" i="27"/>
  <c r="CH337" i="27" s="1"/>
  <c r="AG222" i="27"/>
  <c r="CA166" i="27"/>
  <c r="K362" i="27"/>
  <c r="BP353" i="27"/>
  <c r="V329" i="27"/>
  <c r="BR335" i="27"/>
  <c r="BU303" i="27"/>
  <c r="J305" i="27"/>
  <c r="X180" i="27"/>
  <c r="BZ354" i="27"/>
  <c r="J365" i="27"/>
  <c r="M301" i="27"/>
  <c r="BX334" i="27"/>
  <c r="U326" i="27"/>
  <c r="BZ282" i="27"/>
  <c r="BZ233" i="27"/>
  <c r="CB212" i="27"/>
  <c r="V244" i="27"/>
  <c r="V246" i="27" s="1"/>
  <c r="BR356" i="27"/>
  <c r="BX330" i="27"/>
  <c r="Y344" i="27"/>
  <c r="AB285" i="27"/>
  <c r="AC312" i="27"/>
  <c r="AE265" i="27"/>
  <c r="N238" i="27"/>
  <c r="BQ300" i="27"/>
  <c r="CM300" i="27" s="1"/>
  <c r="Z191" i="27"/>
  <c r="AD200" i="27"/>
  <c r="R201" i="27"/>
  <c r="BT207" i="27"/>
  <c r="BT215" i="27" s="1"/>
  <c r="BP210" i="27"/>
  <c r="W356" i="27"/>
  <c r="CD285" i="27"/>
  <c r="CD307" i="27" s="1"/>
  <c r="BU348" i="27"/>
  <c r="Q318" i="27"/>
  <c r="V298" i="27"/>
  <c r="AB255" i="27"/>
  <c r="BT313" i="27"/>
  <c r="BT337" i="27" s="1"/>
  <c r="S246" i="27"/>
  <c r="AB247" i="27"/>
  <c r="CI246" i="27"/>
  <c r="W242" i="27"/>
  <c r="T245" i="27" s="1"/>
  <c r="CM244" i="27"/>
  <c r="X357" i="27"/>
  <c r="BW350" i="27"/>
  <c r="S320" i="27"/>
  <c r="CD305" i="27"/>
  <c r="BY312" i="27"/>
  <c r="P259" i="27"/>
  <c r="V296" i="27"/>
  <c r="AE220" i="27"/>
  <c r="CD328" i="27"/>
  <c r="BR347" i="27"/>
  <c r="AD286" i="27"/>
  <c r="AD307" i="27" s="1"/>
  <c r="AH349" i="27"/>
  <c r="P313" i="27"/>
  <c r="BT303" i="27"/>
  <c r="CN303" i="27" s="1"/>
  <c r="AA364" i="27"/>
  <c r="CK361" i="27"/>
  <c r="CL366" i="27" s="1"/>
  <c r="AD320" i="27"/>
  <c r="BR302" i="27"/>
  <c r="AC303" i="27"/>
  <c r="CK240" i="27"/>
  <c r="BX312" i="27"/>
  <c r="O255" i="27"/>
  <c r="BQ353" i="27"/>
  <c r="AA346" i="27"/>
  <c r="V331" i="27"/>
  <c r="CB319" i="27"/>
  <c r="Z289" i="27"/>
  <c r="W226" i="27"/>
  <c r="Y257" i="27"/>
  <c r="BU282" i="27"/>
  <c r="BU307" i="27" s="1"/>
  <c r="AH359" i="27"/>
  <c r="CF361" i="27"/>
  <c r="CF331" i="27"/>
  <c r="CG336" i="27" s="1"/>
  <c r="AH329" i="27"/>
  <c r="AH336" i="27" s="1"/>
  <c r="AH299" i="27"/>
  <c r="CG297" i="27"/>
  <c r="CF240" i="27"/>
  <c r="CG245" i="27" s="1"/>
  <c r="CF209" i="27"/>
  <c r="CG214" i="27" s="1"/>
  <c r="CK355" i="27"/>
  <c r="T335" i="27"/>
  <c r="Y347" i="27"/>
  <c r="CE291" i="27"/>
  <c r="BS317" i="27"/>
  <c r="W274" i="27"/>
  <c r="BO234" i="27"/>
  <c r="U225" i="27"/>
  <c r="BV351" i="27"/>
  <c r="CC316" i="27"/>
  <c r="CJ299" i="27"/>
  <c r="AC350" i="27"/>
  <c r="Y287" i="27"/>
  <c r="X332" i="27"/>
  <c r="AD266" i="27"/>
  <c r="CE142" i="27"/>
  <c r="CF152" i="27" s="1"/>
  <c r="M362" i="27"/>
  <c r="BY353" i="27"/>
  <c r="BZ297" i="27"/>
  <c r="CK332" i="27"/>
  <c r="V330" i="27"/>
  <c r="M302" i="27"/>
  <c r="BY232" i="27"/>
  <c r="AD265" i="27"/>
  <c r="CH145" i="27"/>
  <c r="AH146" i="27"/>
  <c r="AB152" i="27" s="1"/>
  <c r="Z344" i="27"/>
  <c r="BU356" i="27"/>
  <c r="BP329" i="27"/>
  <c r="CA288" i="27"/>
  <c r="AC315" i="27"/>
  <c r="L236" i="27"/>
  <c r="L275" i="27"/>
  <c r="BP207" i="27"/>
  <c r="BP215" i="27" s="1"/>
  <c r="BU235" i="27"/>
  <c r="CN235" i="27" s="1"/>
  <c r="K158" i="27"/>
  <c r="BV357" i="27"/>
  <c r="AC341" i="27"/>
  <c r="CA298" i="27"/>
  <c r="CF326" i="27"/>
  <c r="AF262" i="27"/>
  <c r="AA282" i="27"/>
  <c r="AB314" i="27"/>
  <c r="L239" i="27"/>
  <c r="U205" i="27"/>
  <c r="BV236" i="27"/>
  <c r="CA165" i="27"/>
  <c r="CN165" i="27" s="1"/>
  <c r="Y343" i="27"/>
  <c r="CK358" i="27"/>
  <c r="BQ330" i="27"/>
  <c r="CN330" i="27" s="1"/>
  <c r="AA312" i="27"/>
  <c r="AC281" i="27"/>
  <c r="O260" i="27"/>
  <c r="CF302" i="27"/>
  <c r="K236" i="27"/>
  <c r="L212" i="27"/>
  <c r="BQ208" i="27"/>
  <c r="CB174" i="27"/>
  <c r="CG361" i="27"/>
  <c r="S348" i="27"/>
  <c r="CG293" i="27"/>
  <c r="S288" i="27"/>
  <c r="AD321" i="27"/>
  <c r="AD336" i="27" s="1"/>
  <c r="CG240" i="27"/>
  <c r="V269" i="27"/>
  <c r="CE322" i="27"/>
  <c r="CE337" i="27" s="1"/>
  <c r="Z231" i="27"/>
  <c r="Z247" i="27" s="1"/>
  <c r="Y195" i="27"/>
  <c r="CG357" i="27"/>
  <c r="Z341" i="27"/>
  <c r="CL329" i="27"/>
  <c r="CG236" i="27"/>
  <c r="AB315" i="27"/>
  <c r="S257" i="27"/>
  <c r="BV304" i="27"/>
  <c r="Y284" i="27"/>
  <c r="AH197" i="27"/>
  <c r="AE355" i="27"/>
  <c r="CA345" i="27"/>
  <c r="CC292" i="27"/>
  <c r="BP316" i="27"/>
  <c r="AG291" i="27"/>
  <c r="N332" i="27"/>
  <c r="T267" i="27"/>
  <c r="AI267" i="27" s="1"/>
  <c r="P229" i="27"/>
  <c r="AE200" i="27"/>
  <c r="AI200" i="27" s="1"/>
  <c r="CN215" i="27"/>
  <c r="BY202" i="27"/>
  <c r="CL359" i="27"/>
  <c r="CG327" i="27"/>
  <c r="CF287" i="27"/>
  <c r="AB345" i="27"/>
  <c r="Z311" i="27"/>
  <c r="K239" i="27"/>
  <c r="CF204" i="27"/>
  <c r="CM204" i="27" s="1"/>
  <c r="BO341" i="27"/>
  <c r="J334" i="27"/>
  <c r="AE295" i="27"/>
  <c r="AD352" i="27"/>
  <c r="AF263" i="27"/>
  <c r="BZ320" i="27"/>
  <c r="CH298" i="27"/>
  <c r="O226" i="27"/>
  <c r="CB208" i="27"/>
  <c r="X213" i="27"/>
  <c r="CA246" i="27"/>
  <c r="CB225" i="27"/>
  <c r="V357" i="27"/>
  <c r="CK350" i="27"/>
  <c r="BU314" i="27"/>
  <c r="BU337" i="27" s="1"/>
  <c r="CI299" i="27"/>
  <c r="S316" i="27"/>
  <c r="X298" i="27"/>
  <c r="CN226" i="27"/>
  <c r="CI232" i="27"/>
  <c r="CN234" i="27"/>
  <c r="M235" i="27"/>
  <c r="Z240" i="27"/>
  <c r="M363" i="27"/>
  <c r="CG355" i="27"/>
  <c r="BZ332" i="27"/>
  <c r="T330" i="27"/>
  <c r="BP304" i="27"/>
  <c r="X244" i="27"/>
  <c r="BS234" i="27"/>
  <c r="S260" i="27"/>
  <c r="AG201" i="27"/>
  <c r="AI201" i="27" s="1"/>
  <c r="BZ210" i="27"/>
  <c r="U353" i="27"/>
  <c r="BW353" i="27"/>
  <c r="V325" i="27"/>
  <c r="W292" i="27"/>
  <c r="W306" i="27" s="1"/>
  <c r="CL322" i="27"/>
  <c r="CC232" i="27"/>
  <c r="CE245" i="27" s="1"/>
  <c r="Q193" i="27"/>
  <c r="AB272" i="27"/>
  <c r="AH265" i="27"/>
  <c r="L301" i="27"/>
  <c r="W304" i="27"/>
  <c r="AJ256" i="27"/>
  <c r="AG353" i="27"/>
  <c r="CF344" i="27"/>
  <c r="M333" i="27"/>
  <c r="BN297" i="27"/>
  <c r="BR318" i="27"/>
  <c r="AH291" i="27"/>
  <c r="AD264" i="27"/>
  <c r="AI257" i="27"/>
  <c r="AJ260" i="27"/>
  <c r="M272" i="27"/>
  <c r="O341" i="27"/>
  <c r="BP332" i="27"/>
  <c r="CF343" i="27"/>
  <c r="CM343" i="27" s="1"/>
  <c r="L330" i="27"/>
  <c r="R282" i="27"/>
  <c r="BN283" i="27"/>
  <c r="AA275" i="27"/>
  <c r="AA281" i="27"/>
  <c r="AD346" i="27"/>
  <c r="AD367" i="27" s="1"/>
  <c r="BX346" i="27"/>
  <c r="BT329" i="27"/>
  <c r="BO299" i="27"/>
  <c r="O311" i="27"/>
  <c r="AF290" i="27"/>
  <c r="AA286" i="27"/>
  <c r="AI270" i="27"/>
  <c r="AD306" i="27"/>
  <c r="X120" i="27"/>
  <c r="P322" i="27"/>
  <c r="BS347" i="27"/>
  <c r="J342" i="27"/>
  <c r="CK325" i="27"/>
  <c r="CD304" i="27"/>
  <c r="S261" i="27"/>
  <c r="AJ261" i="27" s="1"/>
  <c r="CF130" i="27"/>
  <c r="M343" i="27"/>
  <c r="CB349" i="27"/>
  <c r="R323" i="27"/>
  <c r="BQ323" i="27"/>
  <c r="J252" i="27"/>
  <c r="AH234" i="27"/>
  <c r="W245" i="27" s="1"/>
  <c r="BO287" i="27"/>
  <c r="BX228" i="27"/>
  <c r="CN228" i="27" s="1"/>
  <c r="AC136" i="27"/>
  <c r="AD137" i="27"/>
  <c r="AD154" i="27" s="1"/>
  <c r="O138" i="27"/>
  <c r="V360" i="27"/>
  <c r="BS346" i="27"/>
  <c r="CD290" i="27"/>
  <c r="V300" i="27"/>
  <c r="AJ307" i="27" s="1"/>
  <c r="O316" i="27"/>
  <c r="BR314" i="27"/>
  <c r="K273" i="27"/>
  <c r="L365" i="27"/>
  <c r="U327" i="27"/>
  <c r="CK354" i="27"/>
  <c r="BV331" i="27"/>
  <c r="BW336" i="27" s="1"/>
  <c r="K303" i="27"/>
  <c r="CE301" i="27"/>
  <c r="BO233" i="27"/>
  <c r="V153" i="27"/>
  <c r="AF351" i="27"/>
  <c r="L335" i="27"/>
  <c r="CH317" i="27"/>
  <c r="BX343" i="27"/>
  <c r="AG294" i="27"/>
  <c r="CC299" i="27"/>
  <c r="CB222" i="27"/>
  <c r="AH202" i="27"/>
  <c r="P228" i="27"/>
  <c r="AJ228" i="27" s="1"/>
  <c r="X184" i="27"/>
  <c r="J361" i="27"/>
  <c r="CF351" i="27"/>
  <c r="X326" i="27"/>
  <c r="L305" i="27"/>
  <c r="N274" i="27"/>
  <c r="BQ334" i="27"/>
  <c r="BP289" i="27"/>
  <c r="CN289" i="27" s="1"/>
  <c r="BT230" i="27"/>
  <c r="AH160" i="27"/>
  <c r="AH184" i="27" s="1"/>
  <c r="CI160" i="27"/>
  <c r="CJ161" i="27"/>
  <c r="M361" i="27"/>
  <c r="BU351" i="27"/>
  <c r="X330" i="27"/>
  <c r="CJ291" i="27"/>
  <c r="BW332" i="27"/>
  <c r="N303" i="27"/>
  <c r="T243" i="27"/>
  <c r="W267" i="27"/>
  <c r="CJ169" i="27"/>
  <c r="BY359" i="27"/>
  <c r="Z345" i="27"/>
  <c r="BY329" i="27"/>
  <c r="CA238" i="27"/>
  <c r="J238" i="27"/>
  <c r="Z315" i="27"/>
  <c r="CK281" i="27"/>
  <c r="Z285" i="27"/>
  <c r="CH175" i="27"/>
  <c r="CK183" i="27" s="1"/>
  <c r="J176" i="27"/>
  <c r="K177" i="27"/>
  <c r="AI177" i="27" s="1"/>
  <c r="S177" i="27"/>
  <c r="T178" i="27"/>
  <c r="BW362" i="27"/>
  <c r="R346" i="27"/>
  <c r="AE324" i="27"/>
  <c r="Q289" i="27"/>
  <c r="BU321" i="27"/>
  <c r="Y233" i="27"/>
  <c r="CL297" i="27"/>
  <c r="BW241" i="27"/>
  <c r="BW246" i="27" s="1"/>
  <c r="AD261" i="27"/>
  <c r="V359" i="27"/>
  <c r="R316" i="27"/>
  <c r="CB314" i="27"/>
  <c r="CA349" i="27"/>
  <c r="BO283" i="27"/>
  <c r="AA252" i="27"/>
  <c r="BY228" i="27"/>
  <c r="CM228" i="27" s="1"/>
  <c r="U296" i="27"/>
  <c r="O215" i="27"/>
  <c r="X216" i="27"/>
  <c r="AE215" i="27"/>
  <c r="CH191" i="27"/>
  <c r="CH215" i="27" s="1"/>
  <c r="AA192" i="27"/>
  <c r="BS363" i="27"/>
  <c r="O349" i="27"/>
  <c r="AJ349" i="27" s="1"/>
  <c r="Q288" i="27"/>
  <c r="AI288" i="27" s="1"/>
  <c r="AF323" i="27"/>
  <c r="CD323" i="27"/>
  <c r="BS242" i="27"/>
  <c r="CC194" i="27"/>
  <c r="CD214" i="27" s="1"/>
  <c r="CH195" i="27"/>
  <c r="AI196" i="27"/>
  <c r="R198" i="27"/>
  <c r="CC198" i="27"/>
  <c r="AF201" i="27"/>
  <c r="CI201" i="27"/>
  <c r="V358" i="27"/>
  <c r="V367" i="27" s="1"/>
  <c r="CE347" i="27"/>
  <c r="BY301" i="27"/>
  <c r="T297" i="27"/>
  <c r="AJ297" i="27" s="1"/>
  <c r="P316" i="27"/>
  <c r="AJ316" i="27" s="1"/>
  <c r="R260" i="27"/>
  <c r="CI314" i="27"/>
  <c r="CE226" i="27"/>
  <c r="CE246" i="27" s="1"/>
  <c r="AD205" i="27"/>
  <c r="CG205" i="27"/>
  <c r="N362" i="27"/>
  <c r="CD353" i="27"/>
  <c r="V328" i="27"/>
  <c r="V337" i="27" s="1"/>
  <c r="BS333" i="27"/>
  <c r="L303" i="27"/>
  <c r="BP284" i="27"/>
  <c r="BV232" i="27"/>
  <c r="BS211" i="27"/>
  <c r="V207" i="27"/>
  <c r="AI207" i="27" s="1"/>
  <c r="BZ207" i="27"/>
  <c r="BV209" i="27"/>
  <c r="BW214" i="27" s="1"/>
  <c r="K210" i="27"/>
  <c r="AF354" i="27"/>
  <c r="BP342" i="27"/>
  <c r="BP367" i="27" s="1"/>
  <c r="BQ317" i="27"/>
  <c r="K335" i="27"/>
  <c r="CH283" i="27"/>
  <c r="BY224" i="27"/>
  <c r="CG224" i="27"/>
  <c r="CD363" i="27"/>
  <c r="R349" i="27"/>
  <c r="CG288" i="27"/>
  <c r="AF324" i="27"/>
  <c r="CB321" i="27"/>
  <c r="BZ336" i="27" s="1"/>
  <c r="W207" i="27"/>
  <c r="CH227" i="27"/>
  <c r="AJ233" i="27"/>
  <c r="R245" i="27"/>
  <c r="Z255" i="27"/>
  <c r="K364" i="27"/>
  <c r="BX352" i="27"/>
  <c r="W329" i="27"/>
  <c r="BU335" i="27"/>
  <c r="BZ287" i="27"/>
  <c r="J272" i="27"/>
  <c r="M303" i="27"/>
  <c r="J210" i="27"/>
  <c r="BU213" i="27"/>
  <c r="BU334" i="27"/>
  <c r="BY341" i="27"/>
  <c r="J326" i="27"/>
  <c r="CC300" i="27"/>
  <c r="CC307" i="27" s="1"/>
  <c r="Q345" i="27"/>
  <c r="Q285" i="27"/>
  <c r="BU212" i="27"/>
  <c r="J274" i="27"/>
  <c r="J275" i="27"/>
  <c r="CM285" i="27"/>
  <c r="W297" i="27"/>
  <c r="BX360" i="27"/>
  <c r="CM360" i="27" s="1"/>
  <c r="AC342" i="27"/>
  <c r="BR326" i="27"/>
  <c r="Y314" i="27"/>
  <c r="CK295" i="27"/>
  <c r="CB239" i="27"/>
  <c r="U359" i="27"/>
  <c r="CJ315" i="27"/>
  <c r="BV349" i="27"/>
  <c r="R319" i="27"/>
  <c r="CD291" i="27"/>
  <c r="W270" i="27"/>
  <c r="AJ270" i="27" s="1"/>
  <c r="W247" i="27"/>
  <c r="CB356" i="27"/>
  <c r="AA344" i="27"/>
  <c r="CC328" i="27"/>
  <c r="AC313" i="27"/>
  <c r="CK301" i="27"/>
  <c r="Z282" i="27"/>
  <c r="BX235" i="27"/>
  <c r="CH222" i="27"/>
  <c r="AH223" i="27"/>
  <c r="BT364" i="27"/>
  <c r="Q347" i="27"/>
  <c r="AG322" i="27"/>
  <c r="Q287" i="27"/>
  <c r="BN325" i="27"/>
  <c r="BT243" i="27"/>
  <c r="CN243" i="27" s="1"/>
  <c r="BS359" i="27"/>
  <c r="CH330" i="27"/>
  <c r="Y345" i="27"/>
  <c r="Z312" i="27"/>
  <c r="AA284" i="27"/>
  <c r="CA293" i="27"/>
  <c r="BS238" i="27"/>
  <c r="BS246" i="27" s="1"/>
  <c r="V267" i="27"/>
  <c r="AA345" i="27"/>
  <c r="CD359" i="27"/>
  <c r="BO328" i="27"/>
  <c r="Z313" i="27"/>
  <c r="BV299" i="27"/>
  <c r="Y281" i="27"/>
  <c r="AI243" i="27"/>
  <c r="BP363" i="27"/>
  <c r="AF325" i="27"/>
  <c r="P349" i="27"/>
  <c r="BW324" i="27"/>
  <c r="AF355" i="27"/>
  <c r="AF367" i="27" s="1"/>
  <c r="N335" i="27"/>
  <c r="BV345" i="27"/>
  <c r="R258" i="27"/>
  <c r="BX317" i="27"/>
  <c r="BS301" i="27"/>
  <c r="V355" i="27"/>
  <c r="CL352" i="27"/>
  <c r="CE302" i="27"/>
  <c r="BW323" i="27"/>
  <c r="T291" i="27"/>
  <c r="T307" i="27" s="1"/>
  <c r="U323" i="27"/>
  <c r="U337" i="27" s="1"/>
  <c r="U233" i="27"/>
  <c r="AI233" i="27" s="1"/>
  <c r="O251" i="27"/>
  <c r="AJ290" i="27"/>
  <c r="BX305" i="27"/>
  <c r="Z362" i="27"/>
  <c r="BY362" i="27"/>
  <c r="AA304" i="27"/>
  <c r="CL311" i="27"/>
  <c r="BW281" i="27"/>
  <c r="AE317" i="27"/>
  <c r="AE337" i="27" s="1"/>
  <c r="P336" i="27"/>
  <c r="AH354" i="27"/>
  <c r="CD342" i="27"/>
  <c r="CJ319" i="27"/>
  <c r="K331" i="27"/>
  <c r="AH294" i="27"/>
  <c r="BN302" i="27"/>
  <c r="O259" i="27"/>
  <c r="BO362" i="27"/>
  <c r="S346" i="27"/>
  <c r="CH322" i="27"/>
  <c r="AE321" i="27"/>
  <c r="CB284" i="27"/>
  <c r="P290" i="27"/>
  <c r="AE351" i="27"/>
  <c r="CE343" i="27"/>
  <c r="L332" i="27"/>
  <c r="AH295" i="27"/>
  <c r="BY316" i="27"/>
  <c r="BN287" i="27"/>
  <c r="CM226" i="27"/>
  <c r="W360" i="27"/>
  <c r="BY346" i="27"/>
  <c r="U299" i="27"/>
  <c r="O318" i="27"/>
  <c r="CE313" i="27"/>
  <c r="AG352" i="27"/>
  <c r="J333" i="27"/>
  <c r="CF318" i="27"/>
  <c r="BZ341" i="27"/>
  <c r="AG292" i="27"/>
  <c r="AG307" i="27" s="1"/>
  <c r="J236" i="27"/>
  <c r="J239" i="27"/>
  <c r="R276" i="27"/>
  <c r="R277" i="27"/>
  <c r="AH307" i="27"/>
  <c r="P289" i="27"/>
  <c r="AJ289" i="27" s="1"/>
  <c r="CH343" i="27"/>
  <c r="AD351" i="27"/>
  <c r="L334" i="27"/>
  <c r="AD291" i="27"/>
  <c r="BO320" i="27"/>
  <c r="P257" i="27"/>
  <c r="T357" i="27"/>
  <c r="BZ350" i="27"/>
  <c r="S317" i="27"/>
  <c r="U300" i="27"/>
  <c r="BO293" i="27"/>
  <c r="BO311" i="27"/>
  <c r="V268" i="27"/>
  <c r="BO198" i="27"/>
  <c r="AF200" i="27"/>
  <c r="AF216" i="27" s="1"/>
  <c r="U360" i="27"/>
  <c r="O319" i="27"/>
  <c r="CA315" i="27"/>
  <c r="BP346" i="27"/>
  <c r="BT297" i="27"/>
  <c r="AD262" i="27"/>
  <c r="W296" i="27"/>
  <c r="V206" i="27"/>
  <c r="V216" i="27" s="1"/>
  <c r="M365" i="27"/>
  <c r="U330" i="27"/>
  <c r="BO354" i="27"/>
  <c r="CC332" i="27"/>
  <c r="J304" i="27"/>
  <c r="L273" i="27"/>
  <c r="AJ273" i="27" s="1"/>
  <c r="M213" i="27"/>
  <c r="J363" i="27"/>
  <c r="T326" i="27"/>
  <c r="BN355" i="27"/>
  <c r="BT334" i="27"/>
  <c r="J303" i="27"/>
  <c r="BU298" i="27"/>
  <c r="AF264" i="27"/>
  <c r="AF276" i="27" s="1"/>
  <c r="W243" i="27"/>
  <c r="AJ243" i="27" s="1"/>
  <c r="AG220" i="27"/>
  <c r="BZ220" i="27"/>
  <c r="AH221" i="27"/>
  <c r="BV224" i="27"/>
  <c r="P227" i="27"/>
  <c r="AJ227" i="27" s="1"/>
  <c r="CC358" i="27"/>
  <c r="AA314" i="27"/>
  <c r="CB326" i="27"/>
  <c r="BV289" i="27"/>
  <c r="Y285" i="27"/>
  <c r="AC343" i="27"/>
  <c r="N271" i="27"/>
  <c r="AA230" i="27"/>
  <c r="AA233" i="27"/>
  <c r="AA247" i="27" s="1"/>
  <c r="BS353" i="27"/>
  <c r="CN367" i="27" s="1"/>
  <c r="L362" i="27"/>
  <c r="V327" i="27"/>
  <c r="CA331" i="27"/>
  <c r="T244" i="27"/>
  <c r="CG232" i="27"/>
  <c r="Y234" i="27"/>
  <c r="AJ234" i="27" s="1"/>
  <c r="J332" i="27"/>
  <c r="AE352" i="27"/>
  <c r="AD294" i="27"/>
  <c r="CK341" i="27"/>
  <c r="CL316" i="27"/>
  <c r="BX285" i="27"/>
  <c r="CM242" i="27"/>
  <c r="Q247" i="27"/>
  <c r="W359" i="27"/>
  <c r="CG349" i="27"/>
  <c r="T300" i="27"/>
  <c r="BY296" i="27"/>
  <c r="CA306" i="27" s="1"/>
  <c r="BQ313" i="27"/>
  <c r="R318" i="27"/>
  <c r="AG263" i="27"/>
  <c r="S256" i="27"/>
  <c r="Q257" i="27"/>
  <c r="AJ257" i="27" s="1"/>
  <c r="X268" i="27"/>
  <c r="AC364" i="27"/>
  <c r="BZ361" i="27"/>
  <c r="AD316" i="27"/>
  <c r="BV314" i="27"/>
  <c r="AA305" i="27"/>
  <c r="BW296" i="27"/>
  <c r="Z281" i="27"/>
  <c r="AG346" i="27"/>
  <c r="CH346" i="27"/>
  <c r="BZ327" i="27"/>
  <c r="O315" i="27"/>
  <c r="AH288" i="27"/>
  <c r="AH306" i="27" s="1"/>
  <c r="AD238" i="27"/>
  <c r="CC304" i="27"/>
  <c r="CN305" i="27"/>
  <c r="AI289" i="27"/>
  <c r="V297" i="27"/>
  <c r="M356" i="27"/>
  <c r="BZ357" i="27"/>
  <c r="Z332" i="27"/>
  <c r="CK282" i="27"/>
  <c r="CH316" i="27"/>
  <c r="BS350" i="27"/>
  <c r="BP328" i="27"/>
  <c r="BQ336" i="27" s="1"/>
  <c r="AE287" i="27"/>
  <c r="AH348" i="27"/>
  <c r="S313" i="27"/>
  <c r="CD296" i="27"/>
  <c r="AG256" i="27"/>
  <c r="AE347" i="27"/>
  <c r="BN348" i="27"/>
  <c r="BT288" i="27"/>
  <c r="BU330" i="27"/>
  <c r="AD290" i="27"/>
  <c r="L269" i="27"/>
  <c r="AG237" i="27"/>
  <c r="Q314" i="27"/>
  <c r="Q336" i="27" s="1"/>
  <c r="CD337" i="27"/>
  <c r="CJ354" i="27"/>
  <c r="U351" i="27"/>
  <c r="W325" i="27"/>
  <c r="BP322" i="27"/>
  <c r="CE297" i="27"/>
  <c r="J362" i="27"/>
  <c r="CL353" i="27"/>
  <c r="CE334" i="27"/>
  <c r="K304" i="27"/>
  <c r="V326" i="27"/>
  <c r="AJ337" i="27" s="1"/>
  <c r="AH351" i="27"/>
  <c r="CG319" i="27"/>
  <c r="BQ343" i="27"/>
  <c r="AE292" i="27"/>
  <c r="L331" i="27"/>
  <c r="V266" i="27"/>
  <c r="V276" i="27" s="1"/>
  <c r="CH293" i="27"/>
  <c r="CH307" i="27" s="1"/>
  <c r="BZ362" i="27"/>
  <c r="Q346" i="27"/>
  <c r="CG325" i="27"/>
  <c r="AE322" i="27"/>
  <c r="AE336" i="27" s="1"/>
  <c r="R288" i="27"/>
  <c r="BW290" i="27"/>
  <c r="BR351" i="27"/>
  <c r="L361" i="27"/>
  <c r="X327" i="27"/>
  <c r="CJ331" i="27"/>
  <c r="BT359" i="27"/>
  <c r="CN359" i="27" s="1"/>
  <c r="M357" i="27"/>
  <c r="BX316" i="27"/>
  <c r="K298" i="27"/>
  <c r="AB332" i="27"/>
  <c r="BQ342" i="27"/>
  <c r="P343" i="27"/>
  <c r="K328" i="27"/>
  <c r="CE333" i="27"/>
  <c r="CH304" i="27"/>
  <c r="O281" i="27"/>
  <c r="CG348" i="27"/>
  <c r="AG347" i="27"/>
  <c r="BO327" i="27"/>
  <c r="AG287" i="27"/>
  <c r="BY282" i="27"/>
  <c r="BX351" i="27"/>
  <c r="W352" i="27"/>
  <c r="CG324" i="27"/>
  <c r="T321" i="27"/>
  <c r="BZ298" i="27"/>
  <c r="CB307" i="27"/>
  <c r="BU364" i="27"/>
  <c r="Z363" i="27"/>
  <c r="BY311" i="27"/>
  <c r="Z303" i="27"/>
  <c r="CF364" i="27"/>
  <c r="AC363" i="27"/>
  <c r="X263" i="27"/>
  <c r="CG314" i="27"/>
  <c r="CL288" i="27"/>
  <c r="J302" i="27"/>
  <c r="CI365" i="27"/>
  <c r="P350" i="27"/>
  <c r="AH325" i="27"/>
  <c r="CC324" i="27"/>
  <c r="O288" i="27"/>
  <c r="BU365" i="27"/>
  <c r="BX322" i="27"/>
  <c r="S350" i="27"/>
  <c r="AH321" i="27"/>
  <c r="BZ241" i="27"/>
  <c r="BU244" i="27"/>
  <c r="CN244" i="27" s="1"/>
  <c r="CI356" i="27"/>
  <c r="CI326" i="27"/>
  <c r="AC314" i="27"/>
  <c r="AC344" i="27"/>
  <c r="N269" i="27"/>
  <c r="CG354" i="27"/>
  <c r="T351" i="27"/>
  <c r="T367" i="27" s="1"/>
  <c r="U293" i="27"/>
  <c r="U306" i="27" s="1"/>
  <c r="W322" i="27"/>
  <c r="W337" i="27" s="1"/>
  <c r="BP290" i="27"/>
  <c r="BP362" i="27"/>
  <c r="AB362" i="27"/>
  <c r="CB305" i="27"/>
  <c r="Q286" i="27"/>
  <c r="BV365" i="27"/>
  <c r="AB361" i="27"/>
  <c r="CL298" i="27"/>
  <c r="BR313" i="27"/>
  <c r="Z302" i="27"/>
  <c r="AF259" i="27"/>
  <c r="AH318" i="27"/>
  <c r="W351" i="27"/>
  <c r="BV354" i="27"/>
  <c r="W321" i="27"/>
  <c r="BV324" i="27"/>
  <c r="CJ295" i="27"/>
  <c r="CJ307" i="27" s="1"/>
  <c r="CF337" i="27"/>
  <c r="Q315" i="27"/>
  <c r="BV336" i="27"/>
  <c r="CI337" i="27"/>
  <c r="BV356" i="27"/>
  <c r="Y334" i="27"/>
  <c r="L358" i="27"/>
  <c r="K296" i="27"/>
  <c r="CD320" i="27"/>
  <c r="CA284" i="27"/>
  <c r="CE351" i="27"/>
  <c r="X352" i="27"/>
  <c r="X367" i="27" s="1"/>
  <c r="BU325" i="27"/>
  <c r="T324" i="27"/>
  <c r="U291" i="27"/>
  <c r="U307" i="27" s="1"/>
  <c r="CK357" i="27"/>
  <c r="K356" i="27"/>
  <c r="Z331" i="27"/>
  <c r="CM337" i="27"/>
  <c r="X358" i="27"/>
  <c r="BQ347" i="27"/>
  <c r="CN347" i="27" s="1"/>
  <c r="P320" i="27"/>
  <c r="W300" i="27"/>
  <c r="N365" i="27"/>
  <c r="U328" i="27"/>
  <c r="BW354" i="27"/>
  <c r="BP333" i="27"/>
  <c r="CM333" i="27" s="1"/>
  <c r="N305" i="27"/>
  <c r="L360" i="27"/>
  <c r="CI360" i="27"/>
  <c r="CL320" i="27"/>
  <c r="N299" i="27"/>
  <c r="AI299" i="27" s="1"/>
  <c r="CF293" i="27"/>
  <c r="AC334" i="27"/>
  <c r="X354" i="27"/>
  <c r="BR355" i="27"/>
  <c r="BU292" i="27"/>
  <c r="BR325" i="27"/>
  <c r="X294" i="27"/>
  <c r="X324" i="27"/>
  <c r="CA356" i="27"/>
  <c r="K358" i="27"/>
  <c r="Y331" i="27"/>
  <c r="L300" i="27"/>
  <c r="CK297" i="27"/>
  <c r="T306" i="27"/>
  <c r="CF288" i="27"/>
  <c r="V295" i="27"/>
  <c r="AB301" i="27"/>
  <c r="CL302" i="27"/>
  <c r="BX337" i="27"/>
  <c r="CF313" i="27"/>
  <c r="S344" i="27"/>
  <c r="BZ331" i="27"/>
  <c r="M327" i="27"/>
  <c r="BS287" i="27"/>
  <c r="BV344" i="27"/>
  <c r="N359" i="27"/>
  <c r="CD358" i="27"/>
  <c r="AA335" i="27"/>
  <c r="N329" i="27"/>
  <c r="CK345" i="27"/>
  <c r="CJ335" i="27"/>
  <c r="BP358" i="27"/>
  <c r="L359" i="27"/>
  <c r="AA334" i="27"/>
  <c r="J300" i="27"/>
  <c r="BX342" i="27"/>
  <c r="K327" i="27"/>
  <c r="S343" i="27"/>
  <c r="BR343" i="27"/>
  <c r="BR367" i="27" s="1"/>
  <c r="R341" i="27"/>
  <c r="L329" i="27"/>
  <c r="BV335" i="27"/>
  <c r="CH289" i="27"/>
  <c r="BX306" i="27"/>
  <c r="AD337" i="27"/>
  <c r="O344" i="27"/>
  <c r="M330" i="27"/>
  <c r="CL332" i="27"/>
  <c r="BN344" i="27"/>
  <c r="BT346" i="27"/>
  <c r="BT367" i="27" s="1"/>
  <c r="AE346" i="27"/>
  <c r="CF330" i="27"/>
  <c r="Z361" i="27"/>
  <c r="CG365" i="27"/>
  <c r="CG304" i="27"/>
  <c r="AB305" i="27"/>
  <c r="AH317" i="27"/>
  <c r="BS311" i="27"/>
  <c r="BO357" i="27"/>
  <c r="J356" i="27"/>
  <c r="Z333" i="27"/>
  <c r="BQ301" i="27"/>
  <c r="J296" i="27"/>
  <c r="AA365" i="27"/>
  <c r="CE363" i="27"/>
  <c r="AF320" i="27"/>
  <c r="AF337" i="27" s="1"/>
  <c r="P342" i="27"/>
  <c r="BW345" i="27"/>
  <c r="BQ333" i="27"/>
  <c r="N328" i="27"/>
  <c r="BX291" i="27"/>
  <c r="AD350" i="27"/>
  <c r="CE329" i="27"/>
  <c r="CC349" i="27"/>
  <c r="R311" i="27"/>
  <c r="U352" i="27"/>
  <c r="U367" i="27" s="1"/>
  <c r="BY322" i="27"/>
  <c r="BQ351" i="27"/>
  <c r="X293" i="27"/>
  <c r="X306" i="27" s="1"/>
  <c r="P337" i="27"/>
  <c r="AB365" i="27"/>
  <c r="BX363" i="27"/>
  <c r="AJ320" i="27"/>
  <c r="BS320" i="27"/>
  <c r="BS341" i="27"/>
  <c r="CG335" i="27"/>
  <c r="R345" i="27"/>
  <c r="S341" i="27"/>
  <c r="L327" i="27"/>
  <c r="CI343" i="27"/>
  <c r="CL350" i="27"/>
  <c r="AE348" i="27"/>
  <c r="CI330" i="27"/>
  <c r="S314" i="27"/>
  <c r="BV285" i="27"/>
  <c r="BQ286" i="27"/>
  <c r="BQ307" i="27" s="1"/>
  <c r="AH289" i="27"/>
  <c r="CI291" i="27"/>
  <c r="CJ306" i="27" s="1"/>
  <c r="O345" i="27"/>
  <c r="BY332" i="27"/>
  <c r="J330" i="27"/>
  <c r="CL341" i="27"/>
  <c r="BX301" i="27"/>
  <c r="CH299" i="27"/>
  <c r="V336" i="27"/>
  <c r="BR317" i="27"/>
  <c r="CM317" i="27" s="1"/>
  <c r="S342" i="27"/>
  <c r="BW331" i="27"/>
  <c r="CC345" i="27"/>
  <c r="J329" i="27"/>
  <c r="CF360" i="27"/>
  <c r="M360" i="27"/>
  <c r="BP352" i="27"/>
  <c r="W355" i="27"/>
  <c r="CJ324" i="27"/>
  <c r="BU289" i="27"/>
  <c r="X337" i="27"/>
  <c r="CK331" i="27"/>
  <c r="AD348" i="27"/>
  <c r="BP350" i="27"/>
  <c r="BO366" i="27" s="1"/>
  <c r="BX329" i="27"/>
  <c r="S311" i="27"/>
  <c r="CN333" i="27"/>
  <c r="BQ359" i="27"/>
  <c r="N357" i="27"/>
  <c r="AB335" i="27"/>
  <c r="BQ296" i="27"/>
  <c r="AJ367" i="27"/>
  <c r="CF355" i="27"/>
  <c r="V354" i="27"/>
  <c r="V366" i="27" s="1"/>
  <c r="AF348" i="27"/>
  <c r="BV326" i="27"/>
  <c r="AF349" i="27"/>
  <c r="CE359" i="27"/>
  <c r="K357" i="27"/>
  <c r="J360" i="27"/>
  <c r="BU360" i="27"/>
  <c r="AC333" i="27"/>
  <c r="BY358" i="27"/>
  <c r="J359" i="27"/>
  <c r="AA333" i="27"/>
  <c r="CK323" i="27"/>
  <c r="CJ326" i="27"/>
  <c r="BZ349" i="27"/>
  <c r="AE350" i="27"/>
  <c r="AC362" i="27"/>
  <c r="CL362" i="27"/>
  <c r="BO345" i="27"/>
  <c r="CB334" i="27"/>
  <c r="N326" i="27"/>
  <c r="BU355" i="27"/>
  <c r="T354" i="27"/>
  <c r="X322" i="27"/>
  <c r="X336" i="27" s="1"/>
  <c r="CD350" i="27"/>
  <c r="T355" i="27"/>
  <c r="BY352" i="27"/>
  <c r="V294" i="27"/>
  <c r="W295" i="27"/>
  <c r="W307" i="27" s="1"/>
  <c r="CK353" i="27"/>
  <c r="X353" i="27"/>
  <c r="CJ356" i="27"/>
  <c r="N358" i="27"/>
  <c r="Y365" i="27"/>
  <c r="BQ363" i="27"/>
  <c r="AI316" i="27"/>
  <c r="BQ321" i="27"/>
  <c r="BZ353" i="27"/>
  <c r="BZ323" i="27"/>
  <c r="M326" i="27"/>
  <c r="T353" i="27"/>
  <c r="T366" i="27" s="1"/>
  <c r="BO353" i="27"/>
  <c r="Q343" i="27"/>
  <c r="Q366" i="27" s="1"/>
  <c r="CH342" i="27"/>
  <c r="CH367" i="27" s="1"/>
  <c r="BR334" i="27"/>
  <c r="AA363" i="27"/>
  <c r="BR364" i="27"/>
  <c r="CN329" i="27"/>
  <c r="CM329" i="27"/>
  <c r="AJ351" i="27"/>
  <c r="AJ352" i="27"/>
  <c r="Y364" i="27"/>
  <c r="BW361" i="27"/>
  <c r="AA362" i="27"/>
  <c r="BS362" i="27"/>
  <c r="P341" i="27"/>
  <c r="CE346" i="27"/>
  <c r="AH346" i="27"/>
  <c r="AJ366" i="27"/>
  <c r="Q367" i="27"/>
  <c r="AG350" i="27"/>
  <c r="BX359" i="27"/>
  <c r="L357" i="27"/>
  <c r="AJ357" i="27" s="1"/>
  <c r="CM352" i="27"/>
  <c r="CI367" i="27"/>
  <c r="CG356" i="27"/>
  <c r="CB367" i="27"/>
  <c r="Z365" i="27"/>
  <c r="Y362" i="27"/>
  <c r="CD362" i="27"/>
  <c r="AE367" i="27"/>
  <c r="CF367" i="27"/>
  <c r="R344" i="27"/>
  <c r="M353" i="27"/>
  <c r="N354" i="27"/>
  <c r="BN356" i="27"/>
  <c r="M358" i="27"/>
  <c r="CI363" i="27"/>
  <c r="J355" i="27"/>
  <c r="CF358" i="27"/>
  <c r="AF361" i="27"/>
  <c r="L355" i="27"/>
  <c r="CB363" i="27"/>
  <c r="CO114" i="26"/>
  <c r="BQ56" i="26"/>
  <c r="AF38" i="26"/>
  <c r="CB5" i="26"/>
  <c r="CF4" i="26"/>
  <c r="AI57" i="26"/>
  <c r="AC11" i="26"/>
  <c r="AH41" i="26"/>
  <c r="AG17" i="26"/>
  <c r="CB112" i="26"/>
  <c r="CA37" i="26"/>
  <c r="BW7" i="26"/>
  <c r="AE22" i="26"/>
  <c r="P41" i="26"/>
  <c r="BS10" i="26"/>
  <c r="AA29" i="26"/>
  <c r="BR114" i="26"/>
  <c r="CF39" i="26"/>
  <c r="CA23" i="26"/>
  <c r="BT104" i="26"/>
  <c r="AJ46" i="26"/>
  <c r="Z48" i="26"/>
  <c r="BU37" i="26"/>
  <c r="CE46" i="26"/>
  <c r="AE7" i="26"/>
  <c r="AA18" i="26"/>
  <c r="BW69" i="26"/>
  <c r="BR15" i="26"/>
  <c r="CE105" i="26"/>
  <c r="CH47" i="26"/>
  <c r="AE23" i="26"/>
  <c r="BQ26" i="26"/>
  <c r="BU41" i="26"/>
  <c r="CI48" i="26"/>
  <c r="AA10" i="26"/>
  <c r="BX39" i="26"/>
  <c r="K61" i="26"/>
  <c r="CN83" i="26"/>
  <c r="BX53" i="26"/>
  <c r="O26" i="26"/>
  <c r="BT125" i="26"/>
  <c r="AI62" i="26"/>
  <c r="BQ11" i="26"/>
  <c r="CM116" i="26"/>
  <c r="BT10" i="26"/>
  <c r="BQ68" i="26"/>
  <c r="CP58" i="26"/>
  <c r="AH15" i="26"/>
  <c r="CB50" i="26"/>
  <c r="BV21" i="26"/>
  <c r="BY108" i="26"/>
  <c r="CM115" i="26"/>
  <c r="CD4" i="26"/>
  <c r="BW54" i="26"/>
  <c r="CM14" i="26"/>
  <c r="AC56" i="26"/>
  <c r="CJ72" i="26"/>
  <c r="N6" i="26"/>
  <c r="BT80" i="26"/>
  <c r="U21" i="26"/>
  <c r="N51" i="26"/>
  <c r="CD17" i="26"/>
  <c r="CA20" i="26"/>
  <c r="CI28" i="26"/>
  <c r="AH38" i="26"/>
  <c r="CQ67" i="26"/>
  <c r="BS9" i="26"/>
  <c r="CM46" i="26"/>
  <c r="BR7" i="26"/>
  <c r="AD9" i="26"/>
  <c r="U47" i="26"/>
  <c r="CE49" i="26"/>
  <c r="CO101" i="26"/>
  <c r="BW8" i="26"/>
  <c r="S12" i="26"/>
  <c r="BT112" i="26"/>
  <c r="BQ100" i="26"/>
  <c r="BW110" i="26"/>
  <c r="BW111" i="26"/>
  <c r="BX124" i="26"/>
  <c r="CM105" i="26"/>
  <c r="BS83" i="26"/>
  <c r="L46" i="26"/>
  <c r="CQ86" i="26"/>
  <c r="CD41" i="26"/>
  <c r="BZ113" i="26"/>
  <c r="CC55" i="26"/>
  <c r="AC58" i="26"/>
  <c r="CG90" i="26"/>
  <c r="BQ81" i="26"/>
  <c r="BR101" i="26"/>
  <c r="BR105" i="26"/>
  <c r="AB47" i="26"/>
  <c r="CP4" i="26"/>
  <c r="L6" i="26"/>
  <c r="Z8" i="26"/>
  <c r="P9" i="26"/>
  <c r="T10" i="26"/>
  <c r="CD12" i="26"/>
  <c r="X14" i="26"/>
  <c r="CJ16" i="26"/>
  <c r="BT20" i="26"/>
  <c r="CI20" i="26"/>
  <c r="CH21" i="26"/>
  <c r="BZ22" i="26"/>
  <c r="BR23" i="26"/>
  <c r="AA53" i="26"/>
  <c r="AD28" i="26"/>
  <c r="CA29" i="26"/>
  <c r="AC40" i="26"/>
  <c r="CJ45" i="26"/>
  <c r="CP81" i="26"/>
  <c r="CG86" i="26"/>
  <c r="BU87" i="26"/>
  <c r="BY99" i="26"/>
  <c r="CG118" i="26"/>
  <c r="CE5" i="26"/>
  <c r="CA7" i="26"/>
  <c r="M24" i="26"/>
  <c r="T25" i="26"/>
  <c r="V27" i="26"/>
  <c r="AD52" i="26"/>
  <c r="BZ108" i="26"/>
  <c r="CC50" i="26"/>
  <c r="CL84" i="26"/>
  <c r="CH86" i="26"/>
  <c r="CL3" i="26"/>
  <c r="BQ5" i="26"/>
  <c r="AE6" i="26"/>
  <c r="AJ7" i="26"/>
  <c r="BX9" i="26"/>
  <c r="BW10" i="26"/>
  <c r="BV11" i="26"/>
  <c r="CQ11" i="26"/>
  <c r="BQ12" i="26"/>
  <c r="BT14" i="26"/>
  <c r="CA15" i="26"/>
  <c r="AI17" i="26"/>
  <c r="Y18" i="26"/>
  <c r="AA20" i="26"/>
  <c r="BW20" i="26"/>
  <c r="CM20" i="26"/>
  <c r="BW24" i="26"/>
  <c r="T26" i="26"/>
  <c r="AG26" i="26"/>
  <c r="W27" i="26"/>
  <c r="CQ35" i="26"/>
  <c r="CF36" i="26"/>
  <c r="BW37" i="26"/>
  <c r="AD39" i="26"/>
  <c r="L43" i="26"/>
  <c r="CA53" i="26"/>
  <c r="CP59" i="26"/>
  <c r="BS69" i="26"/>
  <c r="CN69" i="26"/>
  <c r="BQ72" i="26"/>
  <c r="CJ86" i="26"/>
  <c r="CA99" i="26"/>
  <c r="BU101" i="26"/>
  <c r="BQ117" i="26"/>
  <c r="X43" i="26"/>
  <c r="BS44" i="26"/>
  <c r="CN53" i="26"/>
  <c r="AF63" i="26"/>
  <c r="BY88" i="26"/>
  <c r="CO113" i="26"/>
  <c r="CL26" i="26"/>
  <c r="CI71" i="26"/>
  <c r="AF5" i="26"/>
  <c r="AC55" i="26"/>
  <c r="CL13" i="26"/>
  <c r="CJ116" i="26"/>
  <c r="CF118" i="26"/>
  <c r="CM69" i="26"/>
  <c r="Y53" i="26"/>
  <c r="CP11" i="26"/>
  <c r="CI60" i="26"/>
  <c r="CN114" i="26"/>
  <c r="CQ56" i="26"/>
  <c r="CH15" i="26"/>
  <c r="CK14" i="26"/>
  <c r="CF105" i="26"/>
  <c r="CH72" i="26"/>
  <c r="BZ109" i="26"/>
  <c r="CC51" i="26"/>
  <c r="CD75" i="26"/>
  <c r="CG17" i="26"/>
  <c r="P6" i="26"/>
  <c r="CD121" i="26"/>
  <c r="W20" i="26"/>
  <c r="AE25" i="26"/>
  <c r="AF47" i="26"/>
  <c r="Q56" i="26"/>
  <c r="O23" i="26"/>
  <c r="T7" i="26"/>
  <c r="CB67" i="26"/>
  <c r="AA56" i="26"/>
  <c r="CH110" i="26"/>
  <c r="CB44" i="26"/>
  <c r="AG19" i="26"/>
  <c r="BT76" i="26"/>
  <c r="BW18" i="26"/>
  <c r="CL115" i="26"/>
  <c r="CO57" i="26"/>
  <c r="CG72" i="26"/>
  <c r="CQ12" i="26"/>
  <c r="R6" i="26"/>
  <c r="T41" i="26"/>
  <c r="CN70" i="26"/>
  <c r="BS56" i="26"/>
  <c r="CQ114" i="26"/>
  <c r="BY78" i="26"/>
  <c r="CC38" i="26"/>
  <c r="CB20" i="26"/>
  <c r="AB6" i="26"/>
  <c r="BZ123" i="26"/>
  <c r="AD45" i="26"/>
  <c r="CH22" i="26"/>
  <c r="CA44" i="26"/>
  <c r="BU110" i="26"/>
  <c r="AI55" i="26"/>
  <c r="BW77" i="26"/>
  <c r="BZ19" i="26"/>
  <c r="BX52" i="26"/>
  <c r="CO100" i="26"/>
  <c r="CG29" i="26"/>
  <c r="CD87" i="26"/>
  <c r="CA107" i="26"/>
  <c r="AJ25" i="26"/>
  <c r="BT22" i="26"/>
  <c r="BQ80" i="26"/>
  <c r="X28" i="26"/>
  <c r="BQ42" i="26"/>
  <c r="CD18" i="26"/>
  <c r="L7" i="26"/>
  <c r="BR93" i="26"/>
  <c r="BZ121" i="26"/>
  <c r="CC36" i="26"/>
  <c r="AD46" i="26"/>
  <c r="CH117" i="26"/>
  <c r="CK70" i="26"/>
  <c r="CK59" i="26"/>
  <c r="Y13" i="26"/>
  <c r="CN12" i="26"/>
  <c r="CO68" i="26"/>
  <c r="O17" i="26"/>
  <c r="BS55" i="26"/>
  <c r="CC89" i="26"/>
  <c r="CD37" i="26"/>
  <c r="AF7" i="26"/>
  <c r="CA122" i="26"/>
  <c r="L4" i="26"/>
  <c r="BZ6" i="26"/>
  <c r="BU8" i="26"/>
  <c r="AG23" i="26"/>
  <c r="BV91" i="26"/>
  <c r="AG53" i="26"/>
  <c r="BY38" i="26"/>
  <c r="BV123" i="26"/>
  <c r="CL45" i="26"/>
  <c r="CI103" i="26"/>
  <c r="P16" i="26"/>
  <c r="CM26" i="26"/>
  <c r="T46" i="26"/>
  <c r="M60" i="26"/>
  <c r="CG3" i="26"/>
  <c r="V13" i="26"/>
  <c r="CB18" i="26"/>
  <c r="AD4" i="26"/>
  <c r="K27" i="26"/>
  <c r="N38" i="26"/>
  <c r="AH39" i="26"/>
  <c r="R49" i="26"/>
  <c r="CD49" i="26"/>
  <c r="CF35" i="26"/>
  <c r="CN26" i="26"/>
  <c r="K49" i="26"/>
  <c r="U29" i="26"/>
  <c r="CC120" i="26"/>
  <c r="CK84" i="26"/>
  <c r="CE90" i="26"/>
  <c r="AF9" i="26"/>
  <c r="BU10" i="26"/>
  <c r="AF62" i="26"/>
  <c r="CJ14" i="26"/>
  <c r="CI47" i="26"/>
  <c r="R48" i="26"/>
  <c r="CH104" i="26"/>
  <c r="AA44" i="26"/>
  <c r="CF73" i="26"/>
  <c r="CK46" i="26"/>
  <c r="CI15" i="26"/>
  <c r="CF17" i="26"/>
  <c r="AD5" i="26"/>
  <c r="CJ84" i="26"/>
  <c r="CD88" i="26"/>
  <c r="BZ90" i="26"/>
  <c r="CL46" i="26"/>
  <c r="T38" i="26"/>
  <c r="U26" i="26"/>
  <c r="CC5" i="26"/>
  <c r="CI104" i="26"/>
  <c r="CQ82" i="26"/>
  <c r="CN102" i="26"/>
  <c r="AI18" i="26"/>
  <c r="CQ44" i="26"/>
  <c r="BS24" i="26"/>
  <c r="AG41" i="26"/>
  <c r="AC7" i="26"/>
  <c r="CM101" i="26"/>
  <c r="CF86" i="26"/>
  <c r="CP43" i="26"/>
  <c r="U48" i="26"/>
  <c r="BY76" i="26"/>
  <c r="CJ117" i="26"/>
  <c r="CM59" i="26"/>
  <c r="BY123" i="26"/>
  <c r="CB89" i="26"/>
  <c r="CG105" i="26"/>
  <c r="BY109" i="26"/>
  <c r="CB51" i="26"/>
  <c r="CK117" i="26"/>
  <c r="BS67" i="26"/>
  <c r="BZ122" i="26"/>
  <c r="R41" i="26"/>
  <c r="CB76" i="26"/>
  <c r="CA89" i="26"/>
  <c r="AB4" i="26"/>
  <c r="Q5" i="26"/>
  <c r="CA5" i="26"/>
  <c r="BX8" i="26"/>
  <c r="AI9" i="26"/>
  <c r="L16" i="26"/>
  <c r="CA38" i="26"/>
  <c r="Z39" i="26"/>
  <c r="CN44" i="26"/>
  <c r="CE50" i="26"/>
  <c r="AF54" i="26"/>
  <c r="S62" i="26"/>
  <c r="BQ67" i="26"/>
  <c r="CN82" i="26"/>
  <c r="CJ85" i="26"/>
  <c r="BU93" i="26"/>
  <c r="CF113" i="26"/>
  <c r="CI93" i="26"/>
  <c r="CL14" i="26"/>
  <c r="Y22" i="26"/>
  <c r="S29" i="26"/>
  <c r="L40" i="26"/>
  <c r="O4" i="26"/>
  <c r="R5" i="26"/>
  <c r="CJ5" i="26"/>
  <c r="BY7" i="26"/>
  <c r="CL11" i="26"/>
  <c r="CP12" i="26"/>
  <c r="CN13" i="26"/>
  <c r="CP25" i="26"/>
  <c r="CB38" i="26"/>
  <c r="CP44" i="26"/>
  <c r="Q55" i="26"/>
  <c r="AJ62" i="26"/>
  <c r="BR67" i="26"/>
  <c r="CA75" i="26"/>
  <c r="CF87" i="26"/>
  <c r="BY90" i="26"/>
  <c r="BZ92" i="26"/>
  <c r="BR58" i="26"/>
  <c r="CM86" i="26"/>
  <c r="CA54" i="26"/>
  <c r="CN119" i="26"/>
  <c r="CQ61" i="26"/>
  <c r="BQ118" i="26"/>
  <c r="BT60" i="26"/>
  <c r="CE99" i="26"/>
  <c r="BS73" i="26"/>
  <c r="P4" i="26"/>
  <c r="AA9" i="26"/>
  <c r="CB19" i="26"/>
  <c r="S21" i="26"/>
  <c r="Z56" i="26"/>
  <c r="CP57" i="26"/>
  <c r="Q61" i="26"/>
  <c r="CL69" i="26"/>
  <c r="CK71" i="26"/>
  <c r="BY72" i="26"/>
  <c r="CN72" i="26"/>
  <c r="CM83" i="26"/>
  <c r="CG87" i="26"/>
  <c r="CP113" i="26"/>
  <c r="CJ121" i="26"/>
  <c r="T6" i="26"/>
  <c r="BU9" i="26"/>
  <c r="Y15" i="26"/>
  <c r="CD25" i="26"/>
  <c r="K26" i="26"/>
  <c r="CM27" i="26"/>
  <c r="AJ41" i="26"/>
  <c r="AE43" i="26"/>
  <c r="K50" i="26"/>
  <c r="P54" i="26"/>
  <c r="BT54" i="26"/>
  <c r="CP78" i="26"/>
  <c r="BV110" i="26"/>
  <c r="CD116" i="26"/>
  <c r="BQ77" i="26"/>
  <c r="CG58" i="26"/>
  <c r="CN125" i="26"/>
  <c r="CC85" i="26"/>
  <c r="BW122" i="26"/>
  <c r="BZ75" i="26"/>
  <c r="CP56" i="26"/>
  <c r="CA88" i="26"/>
  <c r="CB74" i="26"/>
  <c r="BU123" i="26"/>
  <c r="CE16" i="26"/>
  <c r="BX38" i="26"/>
  <c r="BY10" i="26"/>
  <c r="CG47" i="26"/>
  <c r="BU80" i="26"/>
  <c r="CD105" i="26"/>
  <c r="AE59" i="26"/>
  <c r="CL117" i="26"/>
  <c r="CN84" i="26"/>
  <c r="AC23" i="26"/>
  <c r="CO59" i="26"/>
  <c r="CQ26" i="26"/>
  <c r="BR125" i="26"/>
  <c r="BZ89" i="26"/>
  <c r="BU40" i="26"/>
  <c r="N16" i="26"/>
  <c r="CG104" i="26"/>
  <c r="W18" i="26"/>
  <c r="T48" i="26"/>
  <c r="CO25" i="26"/>
  <c r="CN115" i="26"/>
  <c r="BU79" i="26"/>
  <c r="X40" i="26"/>
  <c r="CQ57" i="26"/>
  <c r="CM71" i="26"/>
  <c r="CM103" i="26"/>
  <c r="U59" i="26"/>
  <c r="CP13" i="26"/>
  <c r="BY110" i="26"/>
  <c r="BZ91" i="26"/>
  <c r="W29" i="26"/>
  <c r="BV112" i="26"/>
  <c r="CA21" i="26"/>
  <c r="BY54" i="26"/>
  <c r="Q25" i="26"/>
  <c r="CL72" i="26"/>
  <c r="AC60" i="26"/>
  <c r="CL61" i="26"/>
  <c r="CO14" i="26"/>
  <c r="BU99" i="26"/>
  <c r="AD48" i="26"/>
  <c r="BX41" i="26"/>
  <c r="CB7" i="26"/>
  <c r="BY92" i="26"/>
  <c r="CM85" i="26"/>
  <c r="CH106" i="26"/>
  <c r="M57" i="26"/>
  <c r="CK48" i="26"/>
  <c r="CP27" i="26"/>
  <c r="CE108" i="26"/>
  <c r="CH50" i="26"/>
  <c r="CK73" i="26"/>
  <c r="L11" i="26"/>
  <c r="CN15" i="26"/>
  <c r="N44" i="26"/>
  <c r="BT57" i="26"/>
  <c r="BQ115" i="26"/>
  <c r="AE19" i="26"/>
  <c r="CA8" i="26"/>
  <c r="AI59" i="26"/>
  <c r="BX93" i="26"/>
  <c r="CL86" i="26"/>
  <c r="CD122" i="26"/>
  <c r="AG52" i="26"/>
  <c r="CO28" i="26"/>
  <c r="AH11" i="26"/>
  <c r="CJ74" i="26"/>
  <c r="CA124" i="26"/>
  <c r="CD39" i="26"/>
  <c r="M56" i="26"/>
  <c r="CM16" i="26"/>
  <c r="L10" i="26"/>
  <c r="CN104" i="26"/>
  <c r="BW67" i="26"/>
  <c r="K56" i="26"/>
  <c r="BZ9" i="26"/>
  <c r="CQ46" i="26"/>
  <c r="W57" i="26"/>
  <c r="CC53" i="26"/>
  <c r="CN29" i="26"/>
  <c r="BZ55" i="26"/>
  <c r="CI75" i="26"/>
  <c r="AA59" i="26"/>
  <c r="AB15" i="26"/>
  <c r="BW113" i="26"/>
  <c r="CL17" i="26"/>
  <c r="CJ120" i="26"/>
  <c r="T20" i="26"/>
  <c r="S63" i="26"/>
  <c r="BV100" i="26"/>
  <c r="CJ88" i="26"/>
  <c r="BY42" i="26"/>
  <c r="W23" i="26"/>
  <c r="CI107" i="26"/>
  <c r="CL49" i="26"/>
  <c r="R51" i="26"/>
  <c r="CF109" i="26"/>
  <c r="BU69" i="26"/>
  <c r="BX11" i="26"/>
  <c r="CI51" i="26"/>
  <c r="CI89" i="26"/>
  <c r="CL4" i="26"/>
  <c r="BR116" i="26"/>
  <c r="AH52" i="26"/>
  <c r="CE123" i="26"/>
  <c r="BV82" i="26"/>
  <c r="CH38" i="26"/>
  <c r="CE40" i="26"/>
  <c r="L48" i="26"/>
  <c r="BW12" i="26"/>
  <c r="CO105" i="26"/>
  <c r="CH90" i="26"/>
  <c r="AF48" i="26"/>
  <c r="CK5" i="26"/>
  <c r="AE17" i="26"/>
  <c r="CA112" i="26"/>
  <c r="AH28" i="26"/>
  <c r="CD54" i="26"/>
  <c r="AG47" i="26"/>
  <c r="BU83" i="26"/>
  <c r="BX25" i="26"/>
  <c r="BX114" i="26"/>
  <c r="BS71" i="26"/>
  <c r="L29" i="26"/>
  <c r="BV13" i="26"/>
  <c r="CA56" i="26"/>
  <c r="CK121" i="26"/>
  <c r="R29" i="26"/>
  <c r="CJ6" i="26"/>
  <c r="Q39" i="26"/>
  <c r="BW101" i="26"/>
  <c r="V59" i="26"/>
  <c r="BZ43" i="26"/>
  <c r="BW26" i="26"/>
  <c r="CJ108" i="26"/>
  <c r="CH77" i="26"/>
  <c r="AA45" i="26"/>
  <c r="CK19" i="26"/>
  <c r="CM50" i="26"/>
  <c r="S40" i="26"/>
  <c r="CG110" i="26"/>
  <c r="T13" i="26"/>
  <c r="BS117" i="26"/>
  <c r="X59" i="26"/>
  <c r="CF124" i="26"/>
  <c r="R39" i="26"/>
  <c r="CJ20" i="26"/>
  <c r="CE93" i="26"/>
  <c r="Y26" i="26"/>
  <c r="CC99" i="26"/>
  <c r="BU28" i="26"/>
  <c r="AG5" i="26"/>
  <c r="BR48" i="26"/>
  <c r="CP106" i="26"/>
  <c r="BR86" i="26"/>
  <c r="AH50" i="26"/>
  <c r="CB113" i="26"/>
  <c r="CE55" i="26"/>
  <c r="CF79" i="26"/>
  <c r="O29" i="26"/>
  <c r="CO120" i="26"/>
  <c r="BS72" i="26"/>
  <c r="BV14" i="26"/>
  <c r="BQ87" i="26"/>
  <c r="BT29" i="26"/>
  <c r="BX102" i="26"/>
  <c r="AH16" i="26"/>
  <c r="CE80" i="26"/>
  <c r="AG46" i="26"/>
  <c r="BR73" i="26"/>
  <c r="BU15" i="26"/>
  <c r="L18" i="26"/>
  <c r="CK109" i="26"/>
  <c r="R18" i="26"/>
  <c r="CH111" i="26"/>
  <c r="CK53" i="26"/>
  <c r="CQ88" i="26"/>
  <c r="BT118" i="26"/>
  <c r="CD81" i="26"/>
  <c r="V51" i="26"/>
  <c r="V19" i="26"/>
  <c r="CG125" i="26"/>
  <c r="AA63" i="26"/>
  <c r="BQ74" i="26"/>
  <c r="BT16" i="26"/>
  <c r="CD100" i="26"/>
  <c r="S51" i="26"/>
  <c r="T21" i="26"/>
  <c r="CP89" i="26"/>
  <c r="CQ107" i="26"/>
  <c r="BS49" i="26"/>
  <c r="CF24" i="26"/>
  <c r="CC82" i="26"/>
  <c r="CC114" i="26"/>
  <c r="BS17" i="26"/>
  <c r="CP121" i="26"/>
  <c r="BR36" i="26"/>
  <c r="CD68" i="26"/>
  <c r="CB83" i="26"/>
  <c r="CM123" i="26"/>
  <c r="AG12" i="26"/>
  <c r="AH58" i="26"/>
  <c r="CP76" i="26"/>
  <c r="R23" i="26"/>
  <c r="BY103" i="26"/>
  <c r="CB45" i="26"/>
  <c r="BR18" i="26"/>
  <c r="CL110" i="26"/>
  <c r="CC69" i="26"/>
  <c r="CO52" i="26"/>
  <c r="CO62" i="26" s="1"/>
  <c r="L56" i="26"/>
  <c r="CF11" i="26"/>
  <c r="M10" i="26"/>
  <c r="CI112" i="26"/>
  <c r="AF58" i="26"/>
  <c r="CA84" i="26"/>
  <c r="CD26" i="26"/>
  <c r="CL54" i="26"/>
  <c r="BU119" i="26"/>
  <c r="CO77" i="26"/>
  <c r="AG45" i="26"/>
  <c r="BX61" i="26"/>
  <c r="AI11" i="26"/>
  <c r="CH99" i="26"/>
  <c r="L57" i="26"/>
  <c r="CB70" i="26"/>
  <c r="CK41" i="26"/>
  <c r="O11" i="26"/>
  <c r="CE12" i="26"/>
  <c r="BZ85" i="26"/>
  <c r="R28" i="26"/>
  <c r="CC27" i="26"/>
  <c r="CE101" i="26"/>
  <c r="CN78" i="26"/>
  <c r="BQ108" i="26"/>
  <c r="BT50" i="26"/>
  <c r="V58" i="26"/>
  <c r="CD115" i="26"/>
  <c r="CA71" i="26"/>
  <c r="Y12" i="26"/>
  <c r="CG57" i="26"/>
  <c r="CQ122" i="26"/>
  <c r="CO91" i="26"/>
  <c r="S43" i="26"/>
  <c r="V25" i="26"/>
  <c r="BS37" i="26"/>
  <c r="CN124" i="26"/>
  <c r="X55" i="26"/>
  <c r="CQ39" i="26"/>
  <c r="BZ104" i="26"/>
  <c r="CC14" i="26"/>
  <c r="BZ72" i="26"/>
  <c r="L24" i="26"/>
  <c r="CM111" i="26"/>
  <c r="CP53" i="26"/>
  <c r="CN92" i="26"/>
  <c r="CJ113" i="26"/>
  <c r="AH62" i="26"/>
  <c r="CL80" i="26"/>
  <c r="CM55" i="26"/>
  <c r="AI22" i="26"/>
  <c r="BV120" i="26"/>
  <c r="BY73" i="26"/>
  <c r="P60" i="26"/>
  <c r="P27" i="26"/>
  <c r="CI100" i="26"/>
  <c r="CM93" i="26"/>
  <c r="CL42" i="26"/>
  <c r="K41" i="26"/>
  <c r="L27" i="26"/>
  <c r="BU107" i="26"/>
  <c r="BZ86" i="26"/>
  <c r="BX49" i="26"/>
  <c r="CC28" i="26"/>
  <c r="W10" i="26"/>
  <c r="BR109" i="26"/>
  <c r="BX74" i="26"/>
  <c r="BU51" i="26"/>
  <c r="CE116" i="26"/>
  <c r="CH58" i="26"/>
  <c r="CL67" i="26"/>
  <c r="L61" i="26"/>
  <c r="CO9" i="26"/>
  <c r="BQ123" i="26"/>
  <c r="BY87" i="26"/>
  <c r="P26" i="26"/>
  <c r="CO125" i="26"/>
  <c r="BW75" i="26"/>
  <c r="CK68" i="26"/>
  <c r="CD47" i="26"/>
  <c r="AA43" i="26"/>
  <c r="CA105" i="26"/>
  <c r="AF18" i="26"/>
  <c r="CN10" i="26"/>
  <c r="CN112" i="26"/>
  <c r="BX88" i="26"/>
  <c r="V10" i="26"/>
  <c r="CK114" i="26"/>
  <c r="CN56" i="26"/>
  <c r="X53" i="26"/>
  <c r="BV76" i="26"/>
  <c r="BW121" i="26"/>
  <c r="CJ69" i="26"/>
  <c r="R47" i="26"/>
  <c r="BZ36" i="26"/>
  <c r="CJ101" i="26"/>
  <c r="CM43" i="26"/>
  <c r="S13" i="26"/>
  <c r="BZ4" i="26"/>
  <c r="BW89" i="26"/>
  <c r="BV108" i="26"/>
  <c r="AH56" i="26"/>
  <c r="CN24" i="26"/>
  <c r="AJ20" i="26"/>
  <c r="BY50" i="26"/>
  <c r="BS110" i="26"/>
  <c r="BV52" i="26"/>
  <c r="CI70" i="26"/>
  <c r="CJ83" i="26"/>
  <c r="BR124" i="26"/>
  <c r="CP99" i="26"/>
  <c r="CK13" i="26"/>
  <c r="BR41" i="26"/>
  <c r="CH71" i="26"/>
  <c r="BX6" i="26"/>
  <c r="CB106" i="26"/>
  <c r="BU91" i="26"/>
  <c r="CA3" i="26"/>
  <c r="W4" i="26"/>
  <c r="Q10" i="26"/>
  <c r="CM11" i="26"/>
  <c r="CL12" i="26"/>
  <c r="CD13" i="26"/>
  <c r="CI21" i="26"/>
  <c r="AD24" i="26"/>
  <c r="Y29" i="26"/>
  <c r="CO37" i="26"/>
  <c r="BQ40" i="26"/>
  <c r="CF41" i="26"/>
  <c r="CH43" i="26"/>
  <c r="Z46" i="26"/>
  <c r="P51" i="26"/>
  <c r="L53" i="26"/>
  <c r="BQ55" i="26"/>
  <c r="CE119" i="26"/>
  <c r="CH61" i="26"/>
  <c r="CI85" i="26"/>
  <c r="AB56" i="26"/>
  <c r="BT79" i="26"/>
  <c r="BV40" i="26"/>
  <c r="AH24" i="26"/>
  <c r="BS125" i="26"/>
  <c r="AJ40" i="26"/>
  <c r="BV78" i="26"/>
  <c r="AA54" i="26"/>
  <c r="BQ99" i="26"/>
  <c r="BS85" i="26"/>
  <c r="BV90" i="26"/>
  <c r="CL122" i="26"/>
  <c r="CH49" i="26"/>
  <c r="CE107" i="26"/>
  <c r="AC59" i="26"/>
  <c r="Y14" i="26"/>
  <c r="BT67" i="26"/>
  <c r="BQ114" i="26"/>
  <c r="CH87" i="26"/>
  <c r="CK29" i="26"/>
  <c r="K59" i="26"/>
  <c r="CA123" i="26"/>
  <c r="BS68" i="26"/>
  <c r="CD38" i="26"/>
  <c r="U58" i="26"/>
  <c r="BV10" i="26"/>
  <c r="T8" i="26"/>
  <c r="CG88" i="26"/>
  <c r="CN103" i="26"/>
  <c r="Z47" i="26"/>
  <c r="BZ110" i="26"/>
  <c r="BT81" i="26"/>
  <c r="CC52" i="26"/>
  <c r="BW112" i="26"/>
  <c r="BZ54" i="26"/>
  <c r="BR69" i="26"/>
  <c r="R22" i="26"/>
  <c r="Q63" i="26"/>
  <c r="CJ119" i="26"/>
  <c r="CM61" i="26"/>
  <c r="CF89" i="26"/>
  <c r="P44" i="26"/>
  <c r="CI4" i="26"/>
  <c r="BV99" i="26"/>
  <c r="AJ44" i="26"/>
  <c r="BV24" i="26"/>
  <c r="BY41" i="26"/>
  <c r="AH10" i="26"/>
  <c r="CI106" i="26"/>
  <c r="CL48" i="26"/>
  <c r="CJ17" i="26"/>
  <c r="CG75" i="26"/>
  <c r="CF108" i="26"/>
  <c r="N45" i="26"/>
  <c r="CI50" i="26"/>
  <c r="K23" i="26"/>
  <c r="BR115" i="26"/>
  <c r="BU25" i="26"/>
  <c r="BU57" i="26"/>
  <c r="BR83" i="26"/>
  <c r="CE122" i="26"/>
  <c r="AH47" i="26"/>
  <c r="CH37" i="26"/>
  <c r="CI18" i="26"/>
  <c r="CF76" i="26"/>
  <c r="CB124" i="26"/>
  <c r="CD91" i="26"/>
  <c r="V46" i="26"/>
  <c r="CO104" i="26"/>
  <c r="BQ46" i="26"/>
  <c r="BQ84" i="26"/>
  <c r="CE77" i="26"/>
  <c r="CD53" i="26"/>
  <c r="X49" i="26"/>
  <c r="W21" i="26"/>
  <c r="CN118" i="26"/>
  <c r="S54" i="26"/>
  <c r="CN35" i="26"/>
  <c r="CQ85" i="26"/>
  <c r="BW100" i="26"/>
  <c r="CD78" i="26"/>
  <c r="U16" i="26"/>
  <c r="BZ42" i="26"/>
  <c r="CJ107" i="26"/>
  <c r="R16" i="26"/>
  <c r="CM49" i="26"/>
  <c r="Q53" i="26"/>
  <c r="CG109" i="26"/>
  <c r="CJ51" i="26"/>
  <c r="K18" i="26"/>
  <c r="CP86" i="26"/>
  <c r="BS116" i="26"/>
  <c r="CC79" i="26"/>
  <c r="BV58" i="26"/>
  <c r="AH13" i="26"/>
  <c r="AG51" i="26"/>
  <c r="CF21" i="26"/>
  <c r="CQ72" i="26"/>
  <c r="AF61" i="26"/>
  <c r="AE8" i="26"/>
  <c r="CF123" i="26"/>
  <c r="CI38" i="26"/>
  <c r="CC125" i="26"/>
  <c r="K39" i="26"/>
  <c r="CO87" i="26"/>
  <c r="BQ29" i="26"/>
  <c r="CF40" i="26"/>
  <c r="CB80" i="26"/>
  <c r="P62" i="26"/>
  <c r="CP105" i="26"/>
  <c r="CE22" i="26"/>
  <c r="BR47" i="26"/>
  <c r="O7" i="26"/>
  <c r="CE54" i="26"/>
  <c r="CP73" i="26"/>
  <c r="CO119" i="26"/>
  <c r="CC93" i="26"/>
  <c r="Y9" i="26"/>
  <c r="CL121" i="26"/>
  <c r="Q4" i="26"/>
  <c r="R45" i="26"/>
  <c r="CD23" i="26"/>
  <c r="CA81" i="26"/>
  <c r="BX101" i="26"/>
  <c r="CO74" i="26"/>
  <c r="CA43" i="26"/>
  <c r="W24" i="26"/>
  <c r="CK108" i="26"/>
  <c r="S46" i="26"/>
  <c r="CE9" i="26"/>
  <c r="CC24" i="26"/>
  <c r="BZ82" i="26"/>
  <c r="BT117" i="26"/>
  <c r="CN75" i="26"/>
  <c r="U24" i="26"/>
  <c r="CG124" i="26"/>
  <c r="Q62" i="26"/>
  <c r="CA68" i="26"/>
  <c r="CD10" i="26"/>
  <c r="CJ39" i="26"/>
  <c r="R4" i="26"/>
  <c r="CD99" i="26"/>
  <c r="BY83" i="26"/>
  <c r="CG41" i="26"/>
  <c r="CQ106" i="26"/>
  <c r="CM76" i="26"/>
  <c r="BS48" i="26"/>
  <c r="AH12" i="26"/>
  <c r="AG63" i="26"/>
  <c r="CC113" i="26"/>
  <c r="BZ69" i="26"/>
  <c r="AF50" i="26"/>
  <c r="CF55" i="26"/>
  <c r="CP120" i="26"/>
  <c r="CN89" i="26"/>
  <c r="K48" i="26"/>
  <c r="CM122" i="26"/>
  <c r="P53" i="26"/>
  <c r="CP37" i="26"/>
  <c r="CL77" i="26"/>
  <c r="O15" i="26"/>
  <c r="BY102" i="26"/>
  <c r="CB12" i="26"/>
  <c r="BY70" i="26"/>
  <c r="AH53" i="26"/>
  <c r="CM90" i="26"/>
  <c r="Z58" i="26"/>
  <c r="CL109" i="26"/>
  <c r="CI111" i="26"/>
  <c r="R54" i="26"/>
  <c r="CL53" i="26"/>
  <c r="CN20" i="26"/>
  <c r="CK78" i="26"/>
  <c r="BU118" i="26"/>
  <c r="Z16" i="26"/>
  <c r="X56" i="26"/>
  <c r="BX71" i="26"/>
  <c r="CH125" i="26"/>
  <c r="CL91" i="26"/>
  <c r="CO6" i="26"/>
  <c r="BT105" i="26"/>
  <c r="AA48" i="26"/>
  <c r="BY84" i="26"/>
  <c r="BQ107" i="26"/>
  <c r="V48" i="26"/>
  <c r="BZ14" i="26"/>
  <c r="BW72" i="26"/>
  <c r="X22" i="26"/>
  <c r="BT49" i="26"/>
  <c r="CD114" i="26"/>
  <c r="CG56" i="26"/>
  <c r="CK92" i="26"/>
  <c r="L23" i="26"/>
  <c r="CQ121" i="26"/>
  <c r="BX85" i="26"/>
  <c r="K45" i="26"/>
  <c r="BS36" i="26"/>
  <c r="N23" i="26"/>
  <c r="AH19" i="26"/>
  <c r="CN123" i="26"/>
  <c r="AG44" i="26"/>
  <c r="BV73" i="26"/>
  <c r="CQ38" i="26"/>
  <c r="BZ103" i="26"/>
  <c r="CJ93" i="26"/>
  <c r="CC45" i="26"/>
  <c r="AF52" i="26"/>
  <c r="CM8" i="26"/>
  <c r="CP52" i="26"/>
  <c r="K44" i="26"/>
  <c r="CM110" i="26"/>
  <c r="BW86" i="26"/>
  <c r="CJ112" i="26"/>
  <c r="P57" i="26"/>
  <c r="CM54" i="26"/>
  <c r="N22" i="26"/>
  <c r="BV119" i="26"/>
  <c r="BY61" i="26"/>
  <c r="CI67" i="26"/>
  <c r="CL9" i="26"/>
  <c r="AH60" i="26"/>
  <c r="CL41" i="26"/>
  <c r="Z62" i="26"/>
  <c r="BY29" i="26"/>
  <c r="BU106" i="26"/>
  <c r="CJ80" i="26"/>
  <c r="R58" i="26"/>
  <c r="R25" i="26"/>
  <c r="CM22" i="26"/>
  <c r="BX48" i="26"/>
  <c r="CH68" i="26"/>
  <c r="BR108" i="26"/>
  <c r="X62" i="26"/>
  <c r="BU50" i="26"/>
  <c r="CK10" i="26"/>
  <c r="CH57" i="26"/>
  <c r="S42" i="26"/>
  <c r="CE115" i="26"/>
  <c r="V24" i="26"/>
  <c r="BX3" i="26"/>
  <c r="BQ122" i="26"/>
  <c r="CI81" i="26"/>
  <c r="AA41" i="26"/>
  <c r="BT37" i="26"/>
  <c r="CO124" i="26"/>
  <c r="Z24" i="26"/>
  <c r="CG69" i="26"/>
  <c r="BQ39" i="26"/>
  <c r="V60" i="26"/>
  <c r="CD46" i="26"/>
  <c r="BT89" i="26"/>
  <c r="BW4" i="26"/>
  <c r="CA104" i="26"/>
  <c r="Q41" i="26"/>
  <c r="CN111" i="26"/>
  <c r="CH82" i="26"/>
  <c r="CK24" i="26"/>
  <c r="CQ53" i="26"/>
  <c r="L60" i="26"/>
  <c r="CK113" i="26"/>
  <c r="CF70" i="26"/>
  <c r="CN55" i="26"/>
  <c r="AG55" i="26"/>
  <c r="AI12" i="26"/>
  <c r="BW120" i="26"/>
  <c r="BS90" i="26"/>
  <c r="AF44" i="26"/>
  <c r="BV5" i="26"/>
  <c r="CG83" i="26"/>
  <c r="K40" i="26"/>
  <c r="M5" i="26"/>
  <c r="BV107" i="26"/>
  <c r="P61" i="26"/>
  <c r="BS109" i="26"/>
  <c r="BR91" i="26"/>
  <c r="BV51" i="26"/>
  <c r="BU6" i="26"/>
  <c r="CF116" i="26"/>
  <c r="CF84" i="26"/>
  <c r="W5" i="26"/>
  <c r="CI58" i="26"/>
  <c r="BR123" i="26"/>
  <c r="BS77" i="26"/>
  <c r="BV19" i="26"/>
  <c r="R46" i="26"/>
  <c r="CP125" i="26"/>
  <c r="X63" i="26"/>
  <c r="BT7" i="26"/>
  <c r="CB105" i="26"/>
  <c r="S48" i="26"/>
  <c r="CE47" i="26"/>
  <c r="CH27" i="26"/>
  <c r="U20" i="26"/>
  <c r="CO112" i="26"/>
  <c r="BU20" i="26"/>
  <c r="BR78" i="26"/>
  <c r="CA119" i="26"/>
  <c r="V54" i="26"/>
  <c r="CD61" i="26"/>
  <c r="CI13" i="26"/>
  <c r="M16" i="26"/>
  <c r="CF71" i="26"/>
  <c r="BX121" i="26"/>
  <c r="CD86" i="26"/>
  <c r="CA36" i="26"/>
  <c r="CG28" i="26"/>
  <c r="CK101" i="26"/>
  <c r="CN43" i="26"/>
  <c r="BT21" i="26"/>
  <c r="BQ79" i="26"/>
  <c r="BW108" i="26"/>
  <c r="BZ50" i="26"/>
  <c r="CE72" i="26"/>
  <c r="CH14" i="26"/>
  <c r="BT110" i="26"/>
  <c r="BW52" i="26"/>
  <c r="CC87" i="26"/>
  <c r="CG117" i="26"/>
  <c r="CQ80" i="26"/>
  <c r="CJ59" i="26"/>
  <c r="BS22" i="26"/>
  <c r="BS124" i="26"/>
  <c r="BV39" i="26"/>
  <c r="CD73" i="26"/>
  <c r="X4" i="26"/>
  <c r="CN7" i="26"/>
  <c r="CP8" i="26"/>
  <c r="R10" i="26"/>
  <c r="BT13" i="26"/>
  <c r="BS14" i="26"/>
  <c r="K15" i="26"/>
  <c r="U15" i="26"/>
  <c r="CB15" i="26"/>
  <c r="CA16" i="26"/>
  <c r="CQ17" i="26"/>
  <c r="BY18" i="26"/>
  <c r="BY20" i="26"/>
  <c r="BX21" i="26"/>
  <c r="AB23" i="26"/>
  <c r="BY24" i="26"/>
  <c r="CM25" i="26"/>
  <c r="K29" i="26"/>
  <c r="CB29" i="26"/>
  <c r="Q38" i="26"/>
  <c r="BR40" i="26"/>
  <c r="BT41" i="26"/>
  <c r="BY49" i="26"/>
  <c r="CN50" i="26"/>
  <c r="Q51" i="26"/>
  <c r="CQ81" i="26"/>
  <c r="S45" i="26"/>
  <c r="BW123" i="26"/>
  <c r="BZ38" i="26"/>
  <c r="BS23" i="26"/>
  <c r="CJ52" i="26"/>
  <c r="R55" i="26"/>
  <c r="CF56" i="26"/>
  <c r="K62" i="26"/>
  <c r="V62" i="26"/>
  <c r="BT84" i="26"/>
  <c r="CI84" i="26"/>
  <c r="CF92" i="26"/>
  <c r="BZ111" i="26"/>
  <c r="CJ118" i="26"/>
  <c r="CP83" i="26"/>
  <c r="BR25" i="26"/>
  <c r="CM60" i="26"/>
  <c r="BV125" i="26"/>
  <c r="CC76" i="26"/>
  <c r="BY40" i="26"/>
  <c r="CQ69" i="26"/>
  <c r="CL47" i="26"/>
  <c r="BS11" i="26"/>
  <c r="CI105" i="26"/>
  <c r="Y58" i="26"/>
  <c r="Z12" i="26"/>
  <c r="CO84" i="26"/>
  <c r="CF107" i="26"/>
  <c r="S25" i="26"/>
  <c r="CI49" i="26"/>
  <c r="AA46" i="26"/>
  <c r="BU56" i="26"/>
  <c r="CE19" i="26"/>
  <c r="CE121" i="26"/>
  <c r="X6" i="26"/>
  <c r="CB123" i="26"/>
  <c r="CN85" i="26"/>
  <c r="CQ27" i="26"/>
  <c r="CA78" i="26"/>
  <c r="R44" i="26"/>
  <c r="CO103" i="26"/>
  <c r="CA110" i="26"/>
  <c r="AA58" i="26"/>
  <c r="AG24" i="26"/>
  <c r="CD52" i="26"/>
  <c r="BQ13" i="26"/>
  <c r="CN117" i="26"/>
  <c r="CB91" i="26"/>
  <c r="AE41" i="26"/>
  <c r="AF17" i="26"/>
  <c r="CE6" i="26"/>
  <c r="CK119" i="26"/>
  <c r="AI43" i="26"/>
  <c r="CC21" i="26"/>
  <c r="CN61" i="26"/>
  <c r="O56" i="26"/>
  <c r="BW99" i="26"/>
  <c r="BZ41" i="26"/>
  <c r="CQ14" i="26"/>
  <c r="CA92" i="26"/>
  <c r="CJ106" i="26"/>
  <c r="CM48" i="26"/>
  <c r="AG56" i="26"/>
  <c r="CD7" i="26"/>
  <c r="BY80" i="26"/>
  <c r="M55" i="26"/>
  <c r="CB22" i="26"/>
  <c r="CG108" i="26"/>
  <c r="BS115" i="26"/>
  <c r="R14" i="26"/>
  <c r="CF122" i="26"/>
  <c r="BZ93" i="26"/>
  <c r="Z13" i="26"/>
  <c r="CC8" i="26"/>
  <c r="CC124" i="26"/>
  <c r="T61" i="26"/>
  <c r="BX81" i="26"/>
  <c r="BR46" i="26"/>
  <c r="CP104" i="26"/>
  <c r="CL74" i="26"/>
  <c r="CB111" i="26"/>
  <c r="W52" i="26"/>
  <c r="BY67" i="26"/>
  <c r="CE53" i="26"/>
  <c r="X5" i="26"/>
  <c r="CM87" i="26"/>
  <c r="CO118" i="26"/>
  <c r="BQ60" i="26"/>
  <c r="CP29" i="26"/>
  <c r="Q18" i="26"/>
  <c r="R52" i="26"/>
  <c r="CK75" i="26"/>
  <c r="Z63" i="26"/>
  <c r="CL120" i="26"/>
  <c r="BX100" i="26"/>
  <c r="BX68" i="26"/>
  <c r="AH54" i="26"/>
  <c r="AG16" i="26"/>
  <c r="CL88" i="26"/>
  <c r="AE46" i="26"/>
  <c r="CK107" i="26"/>
  <c r="CH109" i="26"/>
  <c r="CJ76" i="26"/>
  <c r="AJ63" i="26"/>
  <c r="CK51" i="26"/>
  <c r="AI27" i="26"/>
  <c r="BT116" i="26"/>
  <c r="BZ11" i="26"/>
  <c r="BW58" i="26"/>
  <c r="CK89" i="26"/>
  <c r="AG50" i="26"/>
  <c r="AH21" i="26"/>
  <c r="CG123" i="26"/>
  <c r="CJ38" i="26"/>
  <c r="CN4" i="26"/>
  <c r="BX82" i="26"/>
  <c r="BV45" i="26"/>
  <c r="L5" i="26"/>
  <c r="BS103" i="26"/>
  <c r="BV70" i="26"/>
  <c r="Q40" i="26"/>
  <c r="CQ105" i="26"/>
  <c r="BS47" i="26"/>
  <c r="CM5" i="26"/>
  <c r="CF54" i="26"/>
  <c r="CJ90" i="26"/>
  <c r="BR61" i="26"/>
  <c r="BW83" i="26"/>
  <c r="BZ25" i="26"/>
  <c r="CP119" i="26"/>
  <c r="BU71" i="26"/>
  <c r="CM121" i="26"/>
  <c r="BX13" i="26"/>
  <c r="CI91" i="26"/>
  <c r="W60" i="26"/>
  <c r="BY101" i="26"/>
  <c r="X9" i="26"/>
  <c r="CB43" i="26"/>
  <c r="CL108" i="26"/>
  <c r="BV84" i="26"/>
  <c r="CI110" i="26"/>
  <c r="BT72" i="26"/>
  <c r="BW14" i="26"/>
  <c r="Z41" i="26"/>
  <c r="CH92" i="26"/>
  <c r="CK7" i="26"/>
  <c r="BX59" i="26"/>
  <c r="BU85" i="26"/>
  <c r="AE52" i="26"/>
  <c r="CH124" i="26"/>
  <c r="CK39" i="26"/>
  <c r="BX27" i="26"/>
  <c r="BW46" i="26"/>
  <c r="AI24" i="26"/>
  <c r="CL20" i="26"/>
  <c r="CI78" i="26"/>
  <c r="BQ106" i="26"/>
  <c r="CG93" i="26"/>
  <c r="BT48" i="26"/>
  <c r="CJ8" i="26"/>
  <c r="CD113" i="26"/>
  <c r="BT86" i="26"/>
  <c r="AG49" i="26"/>
  <c r="CG55" i="26"/>
  <c r="BW28" i="26"/>
  <c r="AH5" i="26"/>
  <c r="CQ120" i="26"/>
  <c r="CK21" i="26"/>
  <c r="L54" i="26"/>
  <c r="CH79" i="26"/>
  <c r="CN122" i="26"/>
  <c r="CF67" i="26"/>
  <c r="Q50" i="26"/>
  <c r="R21" i="26"/>
  <c r="BS87" i="26"/>
  <c r="Y50" i="26"/>
  <c r="BV29" i="26"/>
  <c r="Y10" i="26"/>
  <c r="BZ102" i="26"/>
  <c r="CP51" i="26"/>
  <c r="CM109" i="26"/>
  <c r="T55" i="26"/>
  <c r="CJ111" i="26"/>
  <c r="CH10" i="26"/>
  <c r="CM53" i="26"/>
  <c r="AA22" i="26"/>
  <c r="CE68" i="26"/>
  <c r="BR88" i="26"/>
  <c r="BV118" i="26"/>
  <c r="BU3" i="26"/>
  <c r="BY60" i="26"/>
  <c r="CI125" i="26"/>
  <c r="CL40" i="26"/>
  <c r="CF81" i="26"/>
  <c r="S14" i="26"/>
  <c r="BU105" i="26"/>
  <c r="BS74" i="26"/>
  <c r="Z60" i="26"/>
  <c r="BR107" i="26"/>
  <c r="BQ89" i="26"/>
  <c r="BU49" i="26"/>
  <c r="AH57" i="26"/>
  <c r="CE114" i="26"/>
  <c r="CH56" i="26"/>
  <c r="CE82" i="26"/>
  <c r="AE47" i="26"/>
  <c r="CH24" i="26"/>
  <c r="BU17" i="26"/>
  <c r="BQ121" i="26"/>
  <c r="BT36" i="26"/>
  <c r="CQ90" i="26"/>
  <c r="CO123" i="26"/>
  <c r="O44" i="26"/>
  <c r="CA103" i="26"/>
  <c r="CD45" i="26"/>
  <c r="AG40" i="26"/>
  <c r="AG9" i="26"/>
  <c r="CD83" i="26"/>
  <c r="CG25" i="26"/>
  <c r="CN110" i="26"/>
  <c r="BQ76" i="26"/>
  <c r="L58" i="26"/>
  <c r="CQ52" i="26"/>
  <c r="P25" i="26"/>
  <c r="BZ117" i="26"/>
  <c r="CC59" i="26"/>
  <c r="CH11" i="26"/>
  <c r="CE69" i="26"/>
  <c r="Q43" i="26"/>
  <c r="S8" i="26"/>
  <c r="BW119" i="26"/>
  <c r="BZ61" i="26"/>
  <c r="CC84" i="26"/>
  <c r="X24" i="26"/>
  <c r="CF26" i="26"/>
  <c r="CQ77" i="26"/>
  <c r="T59" i="26"/>
  <c r="W9" i="26"/>
  <c r="BS19" i="26"/>
  <c r="CJ99" i="26"/>
  <c r="BV106" i="26"/>
  <c r="CD70" i="26"/>
  <c r="CG12" i="26"/>
  <c r="BY48" i="26"/>
  <c r="BS108" i="26"/>
  <c r="W45" i="26"/>
  <c r="CB85" i="26"/>
  <c r="BV50" i="26"/>
  <c r="CF115" i="26"/>
  <c r="BR20" i="26"/>
  <c r="CI57" i="26"/>
  <c r="V29" i="26"/>
  <c r="BR122" i="26"/>
  <c r="CC71" i="26"/>
  <c r="AB26" i="26"/>
  <c r="CP124" i="26"/>
  <c r="AH40" i="26"/>
  <c r="BR39" i="26"/>
  <c r="CO79" i="26"/>
  <c r="CB104" i="26"/>
  <c r="CO111" i="26"/>
  <c r="CB72" i="26"/>
  <c r="AJ56" i="26"/>
  <c r="BQ53" i="26"/>
  <c r="CA118" i="26"/>
  <c r="CD60" i="26"/>
  <c r="O5" i="26"/>
  <c r="CP92" i="26"/>
  <c r="BX120" i="26"/>
  <c r="CN80" i="26"/>
  <c r="CK100" i="26"/>
  <c r="CA73" i="26"/>
  <c r="L49" i="26"/>
  <c r="CD15" i="26"/>
  <c r="CO93" i="26"/>
  <c r="BZ49" i="26"/>
  <c r="Q52" i="26"/>
  <c r="BQ8" i="26"/>
  <c r="BW107" i="26"/>
  <c r="BT109" i="26"/>
  <c r="CM81" i="26"/>
  <c r="BW51" i="26"/>
  <c r="CC16" i="26"/>
  <c r="CG116" i="26"/>
  <c r="T53" i="26"/>
  <c r="X16" i="26"/>
  <c r="CJ58" i="26"/>
  <c r="BZ74" i="26"/>
  <c r="BS123" i="26"/>
  <c r="CN67" i="26"/>
  <c r="BV38" i="26"/>
  <c r="AE21" i="26"/>
  <c r="AB53" i="26"/>
  <c r="CQ125" i="26"/>
  <c r="W63" i="26"/>
  <c r="CL82" i="26"/>
  <c r="CC105" i="26"/>
  <c r="BY75" i="26"/>
  <c r="CB17" i="26"/>
  <c r="CF47" i="26"/>
  <c r="CP112" i="26"/>
  <c r="BR54" i="26"/>
  <c r="CP10" i="26"/>
  <c r="CM68" i="26"/>
  <c r="BZ88" i="26"/>
  <c r="CB119" i="26"/>
  <c r="CC3" i="26"/>
  <c r="CE61" i="26"/>
  <c r="BY121" i="26"/>
  <c r="CB36" i="26"/>
  <c r="BX76" i="26"/>
  <c r="CA18" i="26"/>
  <c r="CO11" i="26"/>
  <c r="CL101" i="26"/>
  <c r="BY89" i="26"/>
  <c r="BX108" i="26"/>
  <c r="CM3" i="26"/>
  <c r="BS5" i="26"/>
  <c r="CQ9" i="26"/>
  <c r="CG10" i="26"/>
  <c r="M11" i="26"/>
  <c r="CC11" i="26"/>
  <c r="BR12" i="26"/>
  <c r="U13" i="26"/>
  <c r="CF13" i="26"/>
  <c r="L15" i="26"/>
  <c r="BQ16" i="26"/>
  <c r="CO16" i="26"/>
  <c r="Y17" i="26"/>
  <c r="Y19" i="26"/>
  <c r="Y20" i="26"/>
  <c r="AI20" i="26"/>
  <c r="AJ21" i="26"/>
  <c r="O22" i="26"/>
  <c r="AB22" i="26"/>
  <c r="CG23" i="26"/>
  <c r="AJ24" i="26"/>
  <c r="CB26" i="26"/>
  <c r="BZ28" i="26"/>
  <c r="AB29" i="26"/>
  <c r="CD119" i="26"/>
  <c r="O50" i="26"/>
  <c r="B8" i="26"/>
  <c r="CG61" i="26"/>
  <c r="BY35" i="26"/>
  <c r="Z38" i="26"/>
  <c r="BQ38" i="26"/>
  <c r="CP38" i="26"/>
  <c r="CI39" i="26"/>
  <c r="P40" i="26"/>
  <c r="BS40" i="26"/>
  <c r="V42" i="26"/>
  <c r="CG42" i="26"/>
  <c r="AB44" i="26"/>
  <c r="AH45" i="26"/>
  <c r="BY122" i="26"/>
  <c r="CO82" i="26"/>
  <c r="V63" i="26"/>
  <c r="CB37" i="26"/>
  <c r="Q13" i="26"/>
  <c r="W47" i="26"/>
  <c r="AJ48" i="26"/>
  <c r="CE48" i="26"/>
  <c r="CO50" i="26"/>
  <c r="CK52" i="26"/>
  <c r="S55" i="26"/>
  <c r="Y56" i="26"/>
  <c r="BT56" i="26"/>
  <c r="AA57" i="26"/>
  <c r="BV57" i="26"/>
  <c r="Q58" i="26"/>
  <c r="CI59" i="26"/>
  <c r="BW60" i="26"/>
  <c r="L62" i="26"/>
  <c r="R63" i="26"/>
  <c r="CP70" i="26"/>
  <c r="BU74" i="26"/>
  <c r="CG80" i="26"/>
  <c r="BW81" i="26"/>
  <c r="BR99" i="26"/>
  <c r="CQ68" i="26"/>
  <c r="CA111" i="26"/>
  <c r="O63" i="26"/>
  <c r="CK72" i="26"/>
  <c r="CO102" i="26"/>
  <c r="BX92" i="26"/>
  <c r="CD51" i="26"/>
  <c r="P42" i="26"/>
  <c r="CA109" i="26"/>
  <c r="N8" i="26"/>
  <c r="CN116" i="26"/>
  <c r="CL85" i="26"/>
  <c r="K58" i="26"/>
  <c r="CO27" i="26"/>
  <c r="CK118" i="26"/>
  <c r="CJ73" i="26"/>
  <c r="V8" i="26"/>
  <c r="M58" i="26"/>
  <c r="CM15" i="26"/>
  <c r="CN60" i="26"/>
  <c r="AE56" i="26"/>
  <c r="BW125" i="26"/>
  <c r="BW93" i="26"/>
  <c r="CJ105" i="26"/>
  <c r="CK86" i="26"/>
  <c r="CM47" i="26"/>
  <c r="Z40" i="26"/>
  <c r="CN28" i="26"/>
  <c r="CG107" i="26"/>
  <c r="T11" i="26"/>
  <c r="CJ49" i="26"/>
  <c r="CL16" i="26"/>
  <c r="BV67" i="26"/>
  <c r="AB5" i="26"/>
  <c r="BS114" i="26"/>
  <c r="BV56" i="26"/>
  <c r="AB38" i="26"/>
  <c r="CJ87" i="26"/>
  <c r="CF121" i="26"/>
  <c r="CI36" i="26"/>
  <c r="U23" i="26"/>
  <c r="Y44" i="26"/>
  <c r="CM29" i="26"/>
  <c r="BW80" i="26"/>
  <c r="AC27" i="26"/>
  <c r="AD50" i="26"/>
  <c r="AJ5" i="26"/>
  <c r="CP103" i="26"/>
  <c r="BU68" i="26"/>
  <c r="CB110" i="26"/>
  <c r="CE52" i="26"/>
  <c r="CI88" i="26"/>
  <c r="M23" i="26"/>
  <c r="CO117" i="26"/>
  <c r="BV81" i="26"/>
  <c r="BY23" i="26"/>
  <c r="AF51" i="26"/>
  <c r="BQ59" i="26"/>
  <c r="CL119" i="26"/>
  <c r="CO61" i="26"/>
  <c r="BT69" i="26"/>
  <c r="K20" i="26"/>
  <c r="BW11" i="26"/>
  <c r="BX99" i="26"/>
  <c r="CH89" i="26"/>
  <c r="CA41" i="26"/>
  <c r="CK106" i="26"/>
  <c r="BX24" i="26"/>
  <c r="CK50" i="26"/>
  <c r="V16" i="26"/>
  <c r="BV12" i="26"/>
  <c r="CH108" i="26"/>
  <c r="BT115" i="26"/>
  <c r="BW57" i="26"/>
  <c r="CG122" i="26"/>
  <c r="BT83" i="26"/>
  <c r="X52" i="26"/>
  <c r="CJ37" i="26"/>
  <c r="BS102" i="26"/>
  <c r="CH76" i="26"/>
  <c r="BV44" i="26"/>
  <c r="CK18" i="26"/>
  <c r="S53" i="26"/>
  <c r="CF91" i="26"/>
  <c r="CQ104" i="26"/>
  <c r="CC111" i="26"/>
  <c r="BS84" i="26"/>
  <c r="V50" i="26"/>
  <c r="CF53" i="26"/>
  <c r="BV26" i="26"/>
  <c r="BR60" i="26"/>
  <c r="CG77" i="26"/>
  <c r="CP118" i="26"/>
  <c r="AD58" i="26"/>
  <c r="AC8" i="26"/>
  <c r="CE92" i="26"/>
  <c r="AJ28" i="26"/>
  <c r="AI56" i="26"/>
  <c r="CM120" i="26"/>
  <c r="BR85" i="26"/>
  <c r="BU27" i="26"/>
  <c r="N62" i="26"/>
  <c r="CB42" i="26"/>
  <c r="CL107" i="26"/>
  <c r="CF78" i="26"/>
  <c r="CD93" i="26"/>
  <c r="CG8" i="26"/>
  <c r="CL51" i="26"/>
  <c r="K63" i="26"/>
  <c r="K5" i="26"/>
  <c r="BU116" i="26"/>
  <c r="BQ86" i="26"/>
  <c r="BX58" i="26"/>
  <c r="CH123" i="26"/>
  <c r="CE79" i="26"/>
  <c r="M40" i="26"/>
  <c r="BR72" i="26"/>
  <c r="BU14" i="26"/>
  <c r="U61" i="26"/>
  <c r="BW45" i="26"/>
  <c r="BT103" i="26"/>
  <c r="AC61" i="26"/>
  <c r="AD8" i="26"/>
  <c r="CQ87" i="26"/>
  <c r="BQ105" i="26"/>
  <c r="BT47" i="26"/>
  <c r="CG54" i="26"/>
  <c r="CD112" i="26"/>
  <c r="CD80" i="26"/>
  <c r="CQ119" i="26"/>
  <c r="BQ73" i="26"/>
  <c r="T5" i="26"/>
  <c r="BS61" i="26"/>
  <c r="S61" i="26"/>
  <c r="CP88" i="26"/>
  <c r="AA47" i="26"/>
  <c r="CQ36" i="26"/>
  <c r="CN121" i="26"/>
  <c r="AB7" i="26"/>
  <c r="BZ101" i="26"/>
  <c r="V41" i="26"/>
  <c r="CC81" i="26"/>
  <c r="CF23" i="26"/>
  <c r="CC43" i="26"/>
  <c r="CM108" i="26"/>
  <c r="CP50" i="26"/>
  <c r="CQ74" i="26"/>
  <c r="BS16" i="26"/>
  <c r="AD51" i="26"/>
  <c r="CB57" i="26"/>
  <c r="CD67" i="26"/>
  <c r="CG9" i="26"/>
  <c r="AI50" i="26"/>
  <c r="BY115" i="26"/>
  <c r="BY59" i="26"/>
  <c r="N53" i="26"/>
  <c r="BV117" i="26"/>
  <c r="CB82" i="26"/>
  <c r="CE24" i="26"/>
  <c r="AF55" i="26"/>
  <c r="CL39" i="26"/>
  <c r="CP75" i="26"/>
  <c r="AE18" i="26"/>
  <c r="BR17" i="26"/>
  <c r="CC68" i="26"/>
  <c r="K47" i="26"/>
  <c r="BX46" i="26"/>
  <c r="BU104" i="26"/>
  <c r="O12" i="26"/>
  <c r="CA83" i="26"/>
  <c r="CH55" i="26"/>
  <c r="M46" i="26"/>
  <c r="CE113" i="26"/>
  <c r="BQ18" i="26"/>
  <c r="BQ120" i="26"/>
  <c r="U49" i="26"/>
  <c r="V20" i="26"/>
  <c r="BT35" i="26"/>
  <c r="CE11" i="26"/>
  <c r="CB69" i="26"/>
  <c r="CO122" i="26"/>
  <c r="AC51" i="26"/>
  <c r="CC26" i="26"/>
  <c r="BQ37" i="26"/>
  <c r="BZ84" i="26"/>
  <c r="AD18" i="26"/>
  <c r="CA102" i="26"/>
  <c r="CD44" i="26"/>
  <c r="X60" i="26"/>
  <c r="CN109" i="26"/>
  <c r="CQ51" i="26"/>
  <c r="CA70" i="26"/>
  <c r="U10" i="26"/>
  <c r="AA42" i="26"/>
  <c r="CO90" i="26"/>
  <c r="CC58" i="26"/>
  <c r="AD29" i="26"/>
  <c r="BZ60" i="26"/>
  <c r="BW118" i="26"/>
  <c r="CM78" i="26"/>
  <c r="V53" i="26"/>
  <c r="CJ125" i="26"/>
  <c r="AH26" i="26"/>
  <c r="CC13" i="26"/>
  <c r="BZ71" i="26"/>
  <c r="CM40" i="26"/>
  <c r="AD62" i="26"/>
  <c r="CN91" i="26"/>
  <c r="AI40" i="26"/>
  <c r="BS107" i="26"/>
  <c r="N57" i="26"/>
  <c r="BV49" i="26"/>
  <c r="CO21" i="26"/>
  <c r="L22" i="26"/>
  <c r="CF114" i="26"/>
  <c r="X29" i="26"/>
  <c r="CI56" i="26"/>
  <c r="CM92" i="26"/>
  <c r="BR121" i="26"/>
  <c r="K43" i="26"/>
  <c r="K8" i="26"/>
  <c r="CP123" i="26"/>
  <c r="CK80" i="26"/>
  <c r="P63" i="26"/>
  <c r="BR38" i="26"/>
  <c r="CN22" i="26"/>
  <c r="BX73" i="26"/>
  <c r="CB103" i="26"/>
  <c r="CE45" i="26"/>
  <c r="N24" i="26"/>
  <c r="CO110" i="26"/>
  <c r="CO8" i="26"/>
  <c r="CL93" i="26"/>
  <c r="S9" i="26"/>
  <c r="U42" i="26"/>
  <c r="BQ52" i="26"/>
  <c r="BY86" i="26"/>
  <c r="CD59" i="26"/>
  <c r="AC47" i="26"/>
  <c r="BX119" i="26"/>
  <c r="BW74" i="26"/>
  <c r="X57" i="26"/>
  <c r="Z19" i="26"/>
  <c r="BZ16" i="26"/>
  <c r="S39" i="26"/>
  <c r="CK99" i="26"/>
  <c r="X17" i="26"/>
  <c r="CK67" i="26"/>
  <c r="CN9" i="26"/>
  <c r="BW106" i="26"/>
  <c r="BX87" i="26"/>
  <c r="BZ48" i="26"/>
  <c r="BV75" i="26"/>
  <c r="T27" i="26"/>
  <c r="V52" i="26"/>
  <c r="BW50" i="26"/>
  <c r="BT108" i="26"/>
  <c r="CG115" i="26"/>
  <c r="CJ68" i="26"/>
  <c r="AG28" i="26"/>
  <c r="AD57" i="26"/>
  <c r="CJ57" i="26"/>
  <c r="CM10" i="26"/>
  <c r="BS122" i="26"/>
  <c r="AI44" i="26"/>
  <c r="BV37" i="26"/>
  <c r="BW88" i="26"/>
  <c r="Y4" i="26"/>
  <c r="BZ3" i="26"/>
  <c r="CF102" i="26"/>
  <c r="CI44" i="26"/>
  <c r="CN23" i="26"/>
  <c r="CI69" i="26"/>
  <c r="AF57" i="26"/>
  <c r="CF46" i="26"/>
  <c r="BR53" i="26"/>
  <c r="M19" i="26"/>
  <c r="BV89" i="26"/>
  <c r="K52" i="26"/>
  <c r="CB118" i="26"/>
  <c r="CJ82" i="26"/>
  <c r="CE60" i="26"/>
  <c r="P14" i="26"/>
  <c r="BY120" i="26"/>
  <c r="M51" i="26"/>
  <c r="CH70" i="26"/>
  <c r="CB35" i="26"/>
  <c r="BU90" i="26"/>
  <c r="Z18" i="26"/>
  <c r="U46" i="26"/>
  <c r="CI83" i="26"/>
  <c r="CA49" i="26"/>
  <c r="BX107" i="26"/>
  <c r="AC39" i="26"/>
  <c r="AF21" i="26"/>
  <c r="BX51" i="26"/>
  <c r="BU109" i="26"/>
  <c r="CG71" i="26"/>
  <c r="CK58" i="26"/>
  <c r="CH116" i="26"/>
  <c r="BT91" i="26"/>
  <c r="BT123" i="26"/>
  <c r="CK26" i="26"/>
  <c r="BU77" i="26"/>
  <c r="CG103" i="26"/>
  <c r="CQ112" i="26"/>
  <c r="CG85" i="26"/>
  <c r="BT78" i="26"/>
  <c r="CC119" i="26"/>
  <c r="BR3" i="26"/>
  <c r="CB4" i="26"/>
  <c r="AI6" i="26"/>
  <c r="CL6" i="26"/>
  <c r="BV7" i="26"/>
  <c r="CP7" i="26"/>
  <c r="R9" i="26"/>
  <c r="BX10" i="26"/>
  <c r="AA11" i="26"/>
  <c r="AC12" i="26"/>
  <c r="AE13" i="26"/>
  <c r="W14" i="26"/>
  <c r="AG14" i="26"/>
  <c r="M15" i="26"/>
  <c r="Q17" i="26"/>
  <c r="BZ17" i="26"/>
  <c r="CM18" i="26"/>
  <c r="BQ19" i="26"/>
  <c r="O20" i="26"/>
  <c r="Y21" i="26"/>
  <c r="CO22" i="26"/>
  <c r="CA24" i="26"/>
  <c r="CO24" i="26"/>
  <c r="CE25" i="26"/>
  <c r="BS27" i="26"/>
  <c r="CE27" i="26"/>
  <c r="S28" i="26"/>
  <c r="P29" i="26"/>
  <c r="BS29" i="26"/>
  <c r="BZ35" i="26"/>
  <c r="CN36" i="26"/>
  <c r="CG37" i="26"/>
  <c r="CE38" i="26"/>
  <c r="X39" i="26"/>
  <c r="R40" i="26"/>
  <c r="T44" i="26"/>
  <c r="P46" i="26"/>
  <c r="CJ46" i="26"/>
  <c r="BQ47" i="26"/>
  <c r="CJ71" i="26"/>
  <c r="CD106" i="26"/>
  <c r="U45" i="26"/>
  <c r="T19" i="26"/>
  <c r="CG48" i="26"/>
  <c r="CL52" i="26"/>
  <c r="CQ54" i="26"/>
  <c r="P56" i="26"/>
  <c r="Q57" i="26"/>
  <c r="BV59" i="26"/>
  <c r="BX60" i="26"/>
  <c r="CQ60" i="26"/>
  <c r="Y61" i="26"/>
  <c r="CO76" i="26"/>
  <c r="CB77" i="26"/>
  <c r="CG78" i="26"/>
  <c r="CL83" i="26"/>
  <c r="BQ92" i="26"/>
  <c r="CI109" i="26"/>
  <c r="BU117" i="26"/>
  <c r="CK120" i="26"/>
  <c r="CI124" i="26"/>
  <c r="BS3" i="26"/>
  <c r="CO3" i="26"/>
  <c r="BR4" i="26"/>
  <c r="CC4" i="26"/>
  <c r="AE5" i="26"/>
  <c r="CP5" i="26"/>
  <c r="Z7" i="26"/>
  <c r="AI7" i="26"/>
  <c r="CQ7" i="26"/>
  <c r="CF8" i="26"/>
  <c r="T9" i="26"/>
  <c r="BU12" i="26"/>
  <c r="W13" i="26"/>
  <c r="CJ13" i="26"/>
  <c r="L14" i="26"/>
  <c r="CP15" i="26"/>
  <c r="Q16" i="26"/>
  <c r="AA17" i="26"/>
  <c r="O19" i="26"/>
  <c r="AB19" i="26"/>
  <c r="CO19" i="26"/>
  <c r="N21" i="26"/>
  <c r="BQ21" i="26"/>
  <c r="CP21" i="26"/>
  <c r="Q22" i="26"/>
  <c r="T23" i="26"/>
  <c r="BW23" i="26"/>
  <c r="CI23" i="26"/>
  <c r="Y24" i="26"/>
  <c r="BQ24" i="26"/>
  <c r="U25" i="26"/>
  <c r="AE26" i="26"/>
  <c r="BT26" i="26"/>
  <c r="AD27" i="26"/>
  <c r="K28" i="26"/>
  <c r="T28" i="26"/>
  <c r="AB28" i="26"/>
  <c r="BR28" i="26"/>
  <c r="CB28" i="26"/>
  <c r="Q29" i="26"/>
  <c r="CF29" i="26"/>
  <c r="U5" i="26"/>
  <c r="BX5" i="26"/>
  <c r="S6" i="26"/>
  <c r="BQ6" i="26"/>
  <c r="CC6" i="26"/>
  <c r="CH7" i="26"/>
  <c r="W8" i="26"/>
  <c r="CH8" i="26"/>
  <c r="L9" i="26"/>
  <c r="U9" i="26"/>
  <c r="BW9" i="26"/>
  <c r="CI9" i="26"/>
  <c r="AD11" i="26"/>
  <c r="BU11" i="26"/>
  <c r="CJ11" i="26"/>
  <c r="K12" i="26"/>
  <c r="AE12" i="26"/>
  <c r="CI12" i="26"/>
  <c r="K13" i="26"/>
  <c r="AG13" i="26"/>
  <c r="N14" i="26"/>
  <c r="CG15" i="26"/>
  <c r="BV16" i="26"/>
  <c r="S17" i="26"/>
  <c r="AB17" i="26"/>
  <c r="O18" i="26"/>
  <c r="AB18" i="26"/>
  <c r="BT18" i="26"/>
  <c r="Q20" i="26"/>
  <c r="CQ22" i="26"/>
  <c r="K24" i="26"/>
  <c r="AA24" i="26"/>
  <c r="W25" i="26"/>
  <c r="BW25" i="26"/>
  <c r="CI26" i="26"/>
  <c r="BV27" i="26"/>
  <c r="U28" i="26"/>
  <c r="AC28" i="26"/>
  <c r="CD28" i="26"/>
  <c r="BR35" i="26"/>
  <c r="CG36" i="26"/>
  <c r="CP36" i="26"/>
  <c r="BU38" i="26"/>
  <c r="CN41" i="26"/>
  <c r="N42" i="26"/>
  <c r="V44" i="26"/>
  <c r="AE44" i="26"/>
  <c r="BQ45" i="26"/>
  <c r="CQ45" i="26"/>
  <c r="N47" i="26"/>
  <c r="BW47" i="26"/>
  <c r="O48" i="26"/>
  <c r="BU48" i="26"/>
  <c r="P49" i="26"/>
  <c r="Z49" i="26"/>
  <c r="AJ52" i="26"/>
  <c r="CB52" i="26"/>
  <c r="Y54" i="26"/>
  <c r="BQ54" i="26"/>
  <c r="BU58" i="26"/>
  <c r="Q59" i="26"/>
  <c r="AG59" i="26"/>
  <c r="BQ61" i="26"/>
  <c r="BR70" i="26"/>
  <c r="BQ71" i="26"/>
  <c r="CQ75" i="26"/>
  <c r="BX79" i="26"/>
  <c r="CL79" i="26"/>
  <c r="CF74" i="26"/>
  <c r="BX110" i="26"/>
  <c r="CI16" i="26"/>
  <c r="X10" i="26"/>
  <c r="Z43" i="26"/>
  <c r="CB125" i="26"/>
  <c r="CD89" i="26"/>
  <c r="BU112" i="26"/>
  <c r="BX54" i="26"/>
  <c r="AA62" i="26"/>
  <c r="AE4" i="26"/>
  <c r="BT4" i="26"/>
  <c r="CQ4" i="26"/>
  <c r="BY5" i="26"/>
  <c r="CQ6" i="26"/>
  <c r="CI7" i="26"/>
  <c r="X8" i="26"/>
  <c r="AH9" i="26"/>
  <c r="AB10" i="26"/>
  <c r="BQ10" i="26"/>
  <c r="CA10" i="26"/>
  <c r="R11" i="26"/>
  <c r="V12" i="26"/>
  <c r="BY12" i="26"/>
  <c r="L13" i="26"/>
  <c r="CA13" i="26"/>
  <c r="CM13" i="26"/>
  <c r="CB14" i="26"/>
  <c r="CN14" i="26"/>
  <c r="AC15" i="26"/>
  <c r="BY15" i="26"/>
  <c r="T16" i="26"/>
  <c r="CN17" i="26"/>
  <c r="P18" i="26"/>
  <c r="AC18" i="26"/>
  <c r="CF18" i="26"/>
  <c r="CP18" i="26"/>
  <c r="CQ19" i="26"/>
  <c r="CD20" i="26"/>
  <c r="CP20" i="26"/>
  <c r="U22" i="26"/>
  <c r="CG22" i="26"/>
  <c r="BZ23" i="26"/>
  <c r="CL23" i="26"/>
  <c r="AB24" i="26"/>
  <c r="AG25" i="26"/>
  <c r="CJ25" i="26"/>
  <c r="L26" i="26"/>
  <c r="AF27" i="26"/>
  <c r="CJ27" i="26"/>
  <c r="BT28" i="26"/>
  <c r="BS35" i="26"/>
  <c r="CM35" i="26"/>
  <c r="CH36" i="26"/>
  <c r="V38" i="26"/>
  <c r="BW38" i="26"/>
  <c r="CK38" i="26"/>
  <c r="CE39" i="26"/>
  <c r="BZ40" i="26"/>
  <c r="CJ40" i="26"/>
  <c r="X41" i="26"/>
  <c r="Z42" i="26"/>
  <c r="CA42" i="26"/>
  <c r="CM42" i="26"/>
  <c r="N43" i="26"/>
  <c r="AH43" i="26"/>
  <c r="CK116" i="26"/>
  <c r="CC88" i="26"/>
  <c r="CN58" i="26"/>
  <c r="L52" i="26"/>
  <c r="BR45" i="26"/>
  <c r="X46" i="26"/>
  <c r="BX47" i="26"/>
  <c r="P48" i="26"/>
  <c r="CN48" i="26"/>
  <c r="AA49" i="26"/>
  <c r="CN49" i="26"/>
  <c r="Z50" i="26"/>
  <c r="AA51" i="26"/>
  <c r="CN51" i="26"/>
  <c r="U52" i="26"/>
  <c r="Z54" i="26"/>
  <c r="BS54" i="26"/>
  <c r="CQ58" i="26"/>
  <c r="R59" i="26"/>
  <c r="CQ59" i="26"/>
  <c r="N61" i="26"/>
  <c r="BS70" i="26"/>
  <c r="CM79" i="26"/>
  <c r="BS82" i="26"/>
  <c r="CK82" i="26"/>
  <c r="CE85" i="26"/>
  <c r="BV87" i="26"/>
  <c r="CK87" i="26"/>
  <c r="BU88" i="26"/>
  <c r="CI99" i="26"/>
  <c r="CA117" i="26"/>
  <c r="CI119" i="26"/>
  <c r="CE73" i="26"/>
  <c r="CN101" i="26"/>
  <c r="BZ76" i="26"/>
  <c r="CC18" i="26"/>
  <c r="V21" i="26"/>
  <c r="CQ43" i="26"/>
  <c r="BU124" i="26"/>
  <c r="BU22" i="26"/>
  <c r="AD49" i="26"/>
  <c r="CA76" i="26"/>
  <c r="CH118" i="26"/>
  <c r="CK60" i="26"/>
  <c r="CP101" i="26"/>
  <c r="CO83" i="26"/>
  <c r="BR43" i="26"/>
  <c r="AB39" i="26"/>
  <c r="AI4" i="26"/>
  <c r="BV55" i="26"/>
  <c r="CI3" i="26"/>
  <c r="BS113" i="26"/>
  <c r="CR113" i="26" s="1"/>
  <c r="BS81" i="26"/>
  <c r="P24" i="26"/>
  <c r="S59" i="26"/>
  <c r="CG74" i="26"/>
  <c r="BU42" i="26"/>
  <c r="M25" i="26"/>
  <c r="BR100" i="26"/>
  <c r="BR82" i="26"/>
  <c r="CR82" i="26" s="1"/>
  <c r="BU24" i="26"/>
  <c r="CB109" i="26"/>
  <c r="AG62" i="26"/>
  <c r="CE51" i="26"/>
  <c r="CO116" i="26"/>
  <c r="W61" i="26"/>
  <c r="Z15" i="26"/>
  <c r="CL118" i="26"/>
  <c r="CD90" i="26"/>
  <c r="S22" i="26"/>
  <c r="CK105" i="26"/>
  <c r="X11" i="26"/>
  <c r="CN47" i="26"/>
  <c r="CH107" i="26"/>
  <c r="CC91" i="26"/>
  <c r="CF6" i="26"/>
  <c r="CK49" i="26"/>
  <c r="BT114" i="26"/>
  <c r="CQ84" i="26"/>
  <c r="BW56" i="26"/>
  <c r="CG121" i="26"/>
  <c r="N10" i="26"/>
  <c r="CD77" i="26"/>
  <c r="BV43" i="26"/>
  <c r="BT12" i="26"/>
  <c r="CQ103" i="26"/>
  <c r="CP85" i="26"/>
  <c r="BS45" i="26"/>
  <c r="CC110" i="26"/>
  <c r="O55" i="26"/>
  <c r="CF52" i="26"/>
  <c r="CC78" i="26"/>
  <c r="CF20" i="26"/>
  <c r="P13" i="26"/>
  <c r="CP117" i="26"/>
  <c r="CQ71" i="26"/>
  <c r="BR59" i="26"/>
  <c r="M21" i="26"/>
  <c r="K54" i="26"/>
  <c r="CM119" i="26"/>
  <c r="CP61" i="26"/>
  <c r="AI48" i="26"/>
  <c r="CL106" i="26"/>
  <c r="Y55" i="26"/>
  <c r="CP72" i="26"/>
  <c r="T51" i="26"/>
  <c r="BX113" i="26"/>
  <c r="CC92" i="26"/>
  <c r="BU115" i="26"/>
  <c r="CA80" i="26"/>
  <c r="AA15" i="26"/>
  <c r="CO73" i="26"/>
  <c r="W54" i="26"/>
  <c r="CH122" i="26"/>
  <c r="CB93" i="26"/>
  <c r="BT102" i="26"/>
  <c r="BW44" i="26"/>
  <c r="AD14" i="26"/>
  <c r="BQ104" i="26"/>
  <c r="BZ81" i="26"/>
  <c r="CC23" i="26"/>
  <c r="CD111" i="26"/>
  <c r="CN74" i="26"/>
  <c r="CQ16" i="26"/>
  <c r="CQ118" i="26"/>
  <c r="BS60" i="26"/>
  <c r="AE45" i="26"/>
  <c r="CM75" i="26"/>
  <c r="CC42" i="26"/>
  <c r="O38" i="26"/>
  <c r="BZ68" i="26"/>
  <c r="CP49" i="26"/>
  <c r="CP62" i="26" s="1"/>
  <c r="M6" i="26"/>
  <c r="CM107" i="26"/>
  <c r="BY114" i="26"/>
  <c r="AI39" i="26"/>
  <c r="AJ9" i="26"/>
  <c r="CQ3" i="26"/>
  <c r="BV116" i="26"/>
  <c r="CL76" i="26"/>
  <c r="CI123" i="26"/>
  <c r="CL38" i="26"/>
  <c r="BY69" i="26"/>
  <c r="CM89" i="26"/>
  <c r="BU103" i="26"/>
  <c r="T39" i="26"/>
  <c r="CK77" i="26"/>
  <c r="BU47" i="26"/>
  <c r="CE112" i="26"/>
  <c r="BX70" i="26"/>
  <c r="CH54" i="26"/>
  <c r="W53" i="26"/>
  <c r="BQ119" i="26"/>
  <c r="CL90" i="26"/>
  <c r="BT61" i="26"/>
  <c r="CD43" i="26"/>
  <c r="CA101" i="26"/>
  <c r="M48" i="26"/>
  <c r="CN108" i="26"/>
  <c r="AE51" i="26"/>
  <c r="CN6" i="26"/>
  <c r="CK91" i="26"/>
  <c r="BZ115" i="26"/>
  <c r="CC57" i="26"/>
  <c r="BW117" i="26"/>
  <c r="BV72" i="26"/>
  <c r="BZ59" i="26"/>
  <c r="O47" i="26"/>
  <c r="N55" i="26"/>
  <c r="CM7" i="26"/>
  <c r="CJ124" i="26"/>
  <c r="BW85" i="26"/>
  <c r="AI45" i="26"/>
  <c r="BV104" i="26"/>
  <c r="BY46" i="26"/>
  <c r="BZ27" i="26"/>
  <c r="BV48" i="26"/>
  <c r="AC6" i="26"/>
  <c r="BS106" i="26"/>
  <c r="AD54" i="26"/>
  <c r="BR120" i="26"/>
  <c r="BV86" i="26"/>
  <c r="T56" i="26"/>
  <c r="CJ79" i="26"/>
  <c r="Z27" i="26"/>
  <c r="CE100" i="26"/>
  <c r="AB60" i="26"/>
  <c r="CH67" i="26"/>
  <c r="CH94" i="26" s="1"/>
  <c r="CE44" i="26"/>
  <c r="CO109" i="26"/>
  <c r="BQ51" i="26"/>
  <c r="CI80" i="26"/>
  <c r="CD58" i="26"/>
  <c r="CA116" i="26"/>
  <c r="BX118" i="26"/>
  <c r="CA60" i="26"/>
  <c r="AE62" i="26"/>
  <c r="CK125" i="26"/>
  <c r="AE10" i="26"/>
  <c r="CN40" i="26"/>
  <c r="CH81" i="26"/>
  <c r="AJ54" i="26"/>
  <c r="CK23" i="26"/>
  <c r="BT107" i="26"/>
  <c r="CI11" i="26"/>
  <c r="CF69" i="26"/>
  <c r="CG114" i="26"/>
  <c r="BS89" i="26"/>
  <c r="BV4" i="26"/>
  <c r="CG82" i="26"/>
  <c r="BS121" i="26"/>
  <c r="CF101" i="26"/>
  <c r="BT75" i="26"/>
  <c r="CI43" i="26"/>
  <c r="BR90" i="26"/>
  <c r="BU5" i="26"/>
  <c r="BR52" i="26"/>
  <c r="CP110" i="26"/>
  <c r="CF83" i="26"/>
  <c r="CI25" i="26"/>
  <c r="BS76" i="26"/>
  <c r="AA4" i="26"/>
  <c r="AB63" i="26"/>
  <c r="BV18" i="26"/>
  <c r="CB117" i="26"/>
  <c r="BY119" i="26"/>
  <c r="BQ91" i="26"/>
  <c r="CE84" i="26"/>
  <c r="AH27" i="26"/>
  <c r="CL99" i="26"/>
  <c r="BX106" i="26"/>
  <c r="BU19" i="26"/>
  <c r="BR77" i="26"/>
  <c r="CA48" i="26"/>
  <c r="BU108" i="26"/>
  <c r="CQ92" i="26"/>
  <c r="R26" i="26"/>
  <c r="CH115" i="26"/>
  <c r="CD85" i="26"/>
  <c r="AE57" i="26"/>
  <c r="CK57" i="26"/>
  <c r="O52" i="26"/>
  <c r="CG102" i="26"/>
  <c r="CC86" i="26"/>
  <c r="R13" i="26"/>
  <c r="CD104" i="26"/>
  <c r="CG46" i="26"/>
  <c r="CQ79" i="26"/>
  <c r="AI58" i="26"/>
  <c r="BS21" i="26"/>
  <c r="CC118" i="26"/>
  <c r="CD72" i="26"/>
  <c r="BZ120" i="26"/>
  <c r="CB87" i="26"/>
  <c r="BY107" i="26"/>
  <c r="CB49" i="26"/>
  <c r="CO56" i="26"/>
  <c r="BS8" i="26"/>
  <c r="CQ93" i="26"/>
  <c r="CL58" i="26"/>
  <c r="CO81" i="26"/>
  <c r="CH103" i="26"/>
  <c r="BR9" i="26"/>
  <c r="CK45" i="26"/>
  <c r="BW3" i="26"/>
  <c r="O6" i="26"/>
  <c r="BT6" i="26"/>
  <c r="X7" i="26"/>
  <c r="CL8" i="26"/>
  <c r="BT9" i="26"/>
  <c r="W11" i="26"/>
  <c r="AJ13" i="26"/>
  <c r="S19" i="26"/>
  <c r="L20" i="26"/>
  <c r="CM21" i="26"/>
  <c r="V22" i="26"/>
  <c r="V23" i="26"/>
  <c r="CG27" i="26"/>
  <c r="BZ51" i="26"/>
  <c r="BU78" i="26"/>
  <c r="Z21" i="26"/>
  <c r="BX20" i="26"/>
  <c r="CH42" i="26"/>
  <c r="AJ43" i="26"/>
  <c r="BS53" i="26"/>
  <c r="CL102" i="26"/>
  <c r="CO44" i="26"/>
  <c r="CJ56" i="26"/>
  <c r="BX57" i="26"/>
  <c r="AJ58" i="26"/>
  <c r="CO5" i="26"/>
  <c r="CD9" i="26"/>
  <c r="CC10" i="26"/>
  <c r="Y11" i="26"/>
  <c r="CH13" i="26"/>
  <c r="AI14" i="26"/>
  <c r="CG14" i="26"/>
  <c r="M17" i="26"/>
  <c r="V18" i="26"/>
  <c r="AD19" i="26"/>
  <c r="AC20" i="26"/>
  <c r="CE21" i="26"/>
  <c r="CL22" i="26"/>
  <c r="AF24" i="26"/>
  <c r="AA25" i="26"/>
  <c r="AA26" i="26"/>
  <c r="CF28" i="26"/>
  <c r="N29" i="26"/>
  <c r="AG29" i="26"/>
  <c r="BX90" i="26"/>
  <c r="BT124" i="26"/>
  <c r="Q12" i="26"/>
  <c r="BU35" i="26"/>
  <c r="CC35" i="26"/>
  <c r="BQ36" i="26"/>
  <c r="CK37" i="26"/>
  <c r="AJ38" i="26"/>
  <c r="BT111" i="26"/>
  <c r="BS93" i="26"/>
  <c r="R19" i="26"/>
  <c r="BW53" i="26"/>
  <c r="M49" i="26"/>
  <c r="BX50" i="26"/>
  <c r="BR112" i="26"/>
  <c r="BU92" i="26"/>
  <c r="BU54" i="26"/>
  <c r="AI51" i="26"/>
  <c r="AB52" i="26"/>
  <c r="Y57" i="26"/>
  <c r="BY58" i="26"/>
  <c r="N59" i="26"/>
  <c r="CN59" i="26"/>
  <c r="CO60" i="26"/>
  <c r="BX109" i="26"/>
  <c r="CP68" i="26"/>
  <c r="BR10" i="26"/>
  <c r="U63" i="26"/>
  <c r="BU73" i="26"/>
  <c r="CJ78" i="26"/>
  <c r="BQ83" i="26"/>
  <c r="CF119" i="26"/>
  <c r="CI61" i="26"/>
  <c r="AG60" i="26"/>
  <c r="CC75" i="26"/>
  <c r="CB102" i="26"/>
  <c r="BW109" i="26"/>
  <c r="CN120" i="26"/>
  <c r="CN19" i="26"/>
  <c r="CD22" i="26"/>
  <c r="BV23" i="26"/>
  <c r="CH26" i="26"/>
  <c r="CE29" i="26"/>
  <c r="AC38" i="26"/>
  <c r="U39" i="26"/>
  <c r="CM39" i="26"/>
  <c r="N40" i="26"/>
  <c r="N65" i="26" s="1"/>
  <c r="AC41" i="26"/>
  <c r="CB41" i="26"/>
  <c r="AD42" i="26"/>
  <c r="CJ44" i="26"/>
  <c r="O49" i="26"/>
  <c r="CP100" i="26"/>
  <c r="BX77" i="26"/>
  <c r="W46" i="26"/>
  <c r="CB107" i="26"/>
  <c r="N52" i="26"/>
  <c r="CO12" i="26"/>
  <c r="CG53" i="26"/>
  <c r="CI55" i="26"/>
  <c r="CQ113" i="26"/>
  <c r="BW91" i="26"/>
  <c r="AE53" i="26"/>
  <c r="CB56" i="26"/>
  <c r="BQ58" i="26"/>
  <c r="CE59" i="26"/>
  <c r="CF60" i="26"/>
  <c r="CG68" i="26"/>
  <c r="BQ70" i="26"/>
  <c r="BW71" i="26"/>
  <c r="BT93" i="26"/>
  <c r="BQ43" i="26"/>
  <c r="CB75" i="26"/>
  <c r="BR80" i="26"/>
  <c r="CN45" i="26"/>
  <c r="BX91" i="26"/>
  <c r="CA6" i="26"/>
  <c r="AH63" i="26"/>
  <c r="CK103" i="26"/>
  <c r="BV79" i="26"/>
  <c r="CK47" i="26"/>
  <c r="CF120" i="26"/>
  <c r="O61" i="26"/>
  <c r="CI72" i="26"/>
  <c r="CE87" i="26"/>
  <c r="CI117" i="26"/>
  <c r="CE4" i="26"/>
  <c r="M14" i="26"/>
  <c r="CQ25" i="26"/>
  <c r="BS79" i="26"/>
  <c r="S47" i="26"/>
  <c r="R15" i="26"/>
  <c r="CB120" i="26"/>
  <c r="L51" i="26"/>
  <c r="BS112" i="26"/>
  <c r="W58" i="26"/>
  <c r="V7" i="26"/>
  <c r="CP82" i="26"/>
  <c r="CD107" i="26"/>
  <c r="BZ77" i="26"/>
  <c r="CG49" i="26"/>
  <c r="CC19" i="26"/>
  <c r="W48" i="26"/>
  <c r="CL59" i="26"/>
  <c r="BV124" i="26"/>
  <c r="CM70" i="26"/>
  <c r="CB121" i="26"/>
  <c r="CG73" i="26"/>
  <c r="CF106" i="26"/>
  <c r="BX78" i="26"/>
  <c r="CL103" i="26"/>
  <c r="BU23" i="26"/>
  <c r="BU111" i="26"/>
  <c r="BU125" i="26"/>
  <c r="O60" i="26"/>
  <c r="CQ99" i="26"/>
  <c r="CB88" i="26"/>
  <c r="AH20" i="26"/>
  <c r="BS111" i="26"/>
  <c r="AE54" i="26"/>
  <c r="BX122" i="26"/>
  <c r="BT92" i="26"/>
  <c r="AH25" i="26"/>
  <c r="CH85" i="26"/>
  <c r="W51" i="26"/>
  <c r="CM58" i="26"/>
  <c r="CL60" i="26"/>
  <c r="CE106" i="26"/>
  <c r="CH48" i="26"/>
  <c r="BY77" i="26"/>
  <c r="BV92" i="26"/>
  <c r="CM102" i="26"/>
  <c r="CI86" i="26"/>
  <c r="CG106" i="26"/>
  <c r="BR68" i="26"/>
  <c r="BS80" i="26"/>
  <c r="BR56" i="26"/>
  <c r="AL37" i="25"/>
  <c r="V97" i="25"/>
  <c r="AL58" i="25"/>
  <c r="AD116" i="25"/>
  <c r="Z38" i="25"/>
  <c r="S62" i="25"/>
  <c r="O116" i="25"/>
  <c r="S40" i="25"/>
  <c r="O82" i="25"/>
  <c r="S28" i="25"/>
  <c r="AA57" i="25"/>
  <c r="AE81" i="25"/>
  <c r="Q81" i="25"/>
  <c r="AC56" i="25"/>
  <c r="AF108" i="25"/>
  <c r="AJ87" i="25"/>
  <c r="Q107" i="25"/>
  <c r="U53" i="25"/>
  <c r="AF129" i="25"/>
  <c r="AJ80" i="25"/>
  <c r="V72" i="25"/>
  <c r="J59" i="25"/>
  <c r="AK110" i="25"/>
  <c r="AG93" i="25"/>
  <c r="AF62" i="25"/>
  <c r="Y69" i="25"/>
  <c r="M56" i="25"/>
  <c r="Q106" i="25"/>
  <c r="Q130" i="25" s="1"/>
  <c r="W102" i="25"/>
  <c r="AI77" i="25"/>
  <c r="AA48" i="25"/>
  <c r="AF121" i="25"/>
  <c r="AC41" i="25"/>
  <c r="AB76" i="25"/>
  <c r="M82" i="25"/>
  <c r="Q61" i="25"/>
  <c r="AB109" i="25"/>
  <c r="X59" i="25"/>
  <c r="AF88" i="25"/>
  <c r="X25" i="25"/>
  <c r="AG118" i="25"/>
  <c r="S110" i="25"/>
  <c r="AE85" i="25"/>
  <c r="W56" i="25"/>
  <c r="J83" i="25"/>
  <c r="N62" i="25"/>
  <c r="X84" i="25"/>
  <c r="AB129" i="25"/>
  <c r="AK123" i="25"/>
  <c r="M41" i="25"/>
  <c r="AK90" i="25"/>
  <c r="AJ125" i="25"/>
  <c r="P88" i="25"/>
  <c r="Z129" i="25"/>
  <c r="N88" i="25"/>
  <c r="N121" i="25"/>
  <c r="AL121" i="25" s="1"/>
  <c r="Z96" i="25"/>
  <c r="O119" i="25"/>
  <c r="K8" i="25"/>
  <c r="Y81" i="25"/>
  <c r="AC126" i="25"/>
  <c r="AJ124" i="25"/>
  <c r="AJ91" i="25"/>
  <c r="AA126" i="25"/>
  <c r="O85" i="25"/>
  <c r="AA93" i="25"/>
  <c r="O118" i="25"/>
  <c r="L96" i="25"/>
  <c r="AF105" i="25"/>
  <c r="AB55" i="25"/>
  <c r="U89" i="25"/>
  <c r="Y106" i="25"/>
  <c r="AF104" i="25"/>
  <c r="AF71" i="25"/>
  <c r="AB21" i="25"/>
  <c r="AG102" i="25"/>
  <c r="M93" i="25"/>
  <c r="AA52" i="25"/>
  <c r="K93" i="25"/>
  <c r="K126" i="25"/>
  <c r="W73" i="25"/>
  <c r="T117" i="25"/>
  <c r="Q37" i="25"/>
  <c r="Q64" i="25" s="1"/>
  <c r="AC111" i="25"/>
  <c r="AC78" i="25"/>
  <c r="L55" i="25"/>
  <c r="P105" i="25"/>
  <c r="AI107" i="25"/>
  <c r="AA78" i="25"/>
  <c r="AE24" i="25"/>
  <c r="U114" i="25"/>
  <c r="Q69" i="25"/>
  <c r="L21" i="25"/>
  <c r="AC110" i="25"/>
  <c r="Y60" i="25"/>
  <c r="S114" i="25"/>
  <c r="AI73" i="25"/>
  <c r="AH108" i="25"/>
  <c r="Z79" i="25"/>
  <c r="P125" i="25"/>
  <c r="P130" i="25" s="1"/>
  <c r="L80" i="25"/>
  <c r="AJ63" i="25"/>
  <c r="P92" i="25"/>
  <c r="X121" i="25"/>
  <c r="AF84" i="25"/>
  <c r="N125" i="25"/>
  <c r="AD84" i="25"/>
  <c r="AH63" i="25"/>
  <c r="AD117" i="25"/>
  <c r="N92" i="25"/>
  <c r="W86" i="25"/>
  <c r="AE115" i="25"/>
  <c r="X120" i="25"/>
  <c r="X87" i="25"/>
  <c r="O89" i="25"/>
  <c r="AE114" i="25"/>
  <c r="U3" i="25"/>
  <c r="T5" i="25"/>
  <c r="K7" i="25"/>
  <c r="K11" i="25"/>
  <c r="AL11" i="25" s="1"/>
  <c r="AH17" i="25"/>
  <c r="AC20" i="25"/>
  <c r="L22" i="25"/>
  <c r="AL22" i="25" s="1"/>
  <c r="R26" i="25"/>
  <c r="AL26" i="25" s="1"/>
  <c r="X30" i="25"/>
  <c r="T110" i="25"/>
  <c r="AF85" i="25"/>
  <c r="X56" i="25"/>
  <c r="Y118" i="25"/>
  <c r="AG81" i="25"/>
  <c r="W60" i="25"/>
  <c r="AI60" i="25"/>
  <c r="W69" i="25"/>
  <c r="AD107" i="25"/>
  <c r="AI55" i="25"/>
  <c r="AD71" i="25"/>
  <c r="O83" i="25"/>
  <c r="V87" i="25"/>
  <c r="AF96" i="25"/>
  <c r="AE95" i="25"/>
  <c r="AA116" i="25"/>
  <c r="AD60" i="25"/>
  <c r="AI46" i="25"/>
  <c r="AA83" i="25"/>
  <c r="M124" i="25"/>
  <c r="AC83" i="25"/>
  <c r="L122" i="25"/>
  <c r="T85" i="25"/>
  <c r="S121" i="25"/>
  <c r="O43" i="25"/>
  <c r="AL43" i="25" s="1"/>
  <c r="AH45" i="25"/>
  <c r="AD127" i="25"/>
  <c r="J90" i="25"/>
  <c r="AH12" i="25"/>
  <c r="R119" i="25"/>
  <c r="AB115" i="25"/>
  <c r="L90" i="25"/>
  <c r="U88" i="25"/>
  <c r="M125" i="25"/>
  <c r="W124" i="25"/>
  <c r="AA75" i="25"/>
  <c r="N126" i="25"/>
  <c r="N93" i="25"/>
  <c r="J48" i="25"/>
  <c r="AA108" i="25"/>
  <c r="AE54" i="25"/>
  <c r="O128" i="25"/>
  <c r="S46" i="25"/>
  <c r="Y124" i="25"/>
  <c r="AK71" i="25"/>
  <c r="O96" i="25"/>
  <c r="O129" i="25"/>
  <c r="Z107" i="25"/>
  <c r="V90" i="25"/>
  <c r="R12" i="25"/>
  <c r="N127" i="25"/>
  <c r="R45" i="25"/>
  <c r="AH70" i="25"/>
  <c r="X123" i="25"/>
  <c r="AJ70" i="25"/>
  <c r="AJ103" i="25"/>
  <c r="X90" i="25"/>
  <c r="Q96" i="25"/>
  <c r="AK105" i="25"/>
  <c r="U104" i="25"/>
  <c r="AG79" i="25"/>
  <c r="V82" i="25"/>
  <c r="R103" i="25"/>
  <c r="W51" i="25"/>
  <c r="K76" i="25"/>
  <c r="AI59" i="25"/>
  <c r="V115" i="25"/>
  <c r="Z61" i="25"/>
  <c r="R70" i="25"/>
  <c r="J107" i="25"/>
  <c r="AD78" i="25"/>
  <c r="AF78" i="25"/>
  <c r="AF97" i="25" s="1"/>
  <c r="T103" i="25"/>
  <c r="T130" i="25" s="1"/>
  <c r="AF111" i="25"/>
  <c r="T70" i="25"/>
  <c r="AB61" i="25"/>
  <c r="AG113" i="25"/>
  <c r="M76" i="25"/>
  <c r="S91" i="25"/>
  <c r="O112" i="25"/>
  <c r="AH114" i="25"/>
  <c r="AH81" i="25"/>
  <c r="J27" i="25"/>
  <c r="AA87" i="25"/>
  <c r="K62" i="25"/>
  <c r="Q112" i="25"/>
  <c r="AC87" i="25"/>
  <c r="M62" i="25"/>
  <c r="AJ81" i="25"/>
  <c r="AF36" i="25"/>
  <c r="J61" i="25"/>
  <c r="AH115" i="25"/>
  <c r="P111" i="25"/>
  <c r="AB86" i="25"/>
  <c r="AK84" i="25"/>
  <c r="AC121" i="25"/>
  <c r="K120" i="25"/>
  <c r="O71" i="25"/>
  <c r="AD89" i="25"/>
  <c r="AH7" i="25"/>
  <c r="O104" i="25"/>
  <c r="K87" i="25"/>
  <c r="S50" i="25"/>
  <c r="Y95" i="25"/>
  <c r="M120" i="25"/>
  <c r="M130" i="25" s="1"/>
  <c r="X126" i="25"/>
  <c r="AF89" i="25"/>
  <c r="L119" i="25"/>
  <c r="X94" i="25"/>
  <c r="AG92" i="25"/>
  <c r="AC14" i="25"/>
  <c r="K79" i="25"/>
  <c r="AI128" i="25"/>
  <c r="N23" i="25"/>
  <c r="O58" i="25"/>
  <c r="AI95" i="25"/>
  <c r="AE50" i="25"/>
  <c r="S75" i="25"/>
  <c r="U75" i="25"/>
  <c r="AK128" i="25"/>
  <c r="U108" i="25"/>
  <c r="AK95" i="25"/>
  <c r="AH127" i="25"/>
  <c r="J78" i="25"/>
  <c r="J111" i="25"/>
  <c r="N57" i="25"/>
  <c r="AH94" i="25"/>
  <c r="AJ127" i="25"/>
  <c r="T74" i="25"/>
  <c r="AF49" i="25"/>
  <c r="T107" i="25"/>
  <c r="AJ94" i="25"/>
  <c r="U109" i="25"/>
  <c r="AC72" i="25"/>
  <c r="M3" i="25"/>
  <c r="V3" i="25"/>
  <c r="Z6" i="25"/>
  <c r="U7" i="25"/>
  <c r="P8" i="25"/>
  <c r="AB11" i="25"/>
  <c r="S13" i="25"/>
  <c r="AF14" i="25"/>
  <c r="AI87" i="25"/>
  <c r="AE108" i="25"/>
  <c r="J3" i="25"/>
  <c r="AH52" i="25"/>
  <c r="R15" i="25"/>
  <c r="X19" i="25"/>
  <c r="AI21" i="25"/>
  <c r="T24" i="25"/>
  <c r="O25" i="25"/>
  <c r="J28" i="25"/>
  <c r="N29" i="25"/>
  <c r="AJ121" i="25"/>
  <c r="L72" i="25"/>
  <c r="AA91" i="25"/>
  <c r="K104" i="25"/>
  <c r="O50" i="25"/>
  <c r="AL50" i="25" s="1"/>
  <c r="W38" i="25"/>
  <c r="R39" i="25"/>
  <c r="AJ39" i="25"/>
  <c r="AJ64" i="25" s="1"/>
  <c r="AH41" i="25"/>
  <c r="L42" i="25"/>
  <c r="AK42" i="25"/>
  <c r="J44" i="25"/>
  <c r="M45" i="25"/>
  <c r="P47" i="25"/>
  <c r="AI49" i="25"/>
  <c r="AH50" i="25"/>
  <c r="M51" i="25"/>
  <c r="Z51" i="25"/>
  <c r="S53" i="25"/>
  <c r="AD53" i="25"/>
  <c r="Q54" i="25"/>
  <c r="Y55" i="25"/>
  <c r="Q58" i="25"/>
  <c r="P62" i="25"/>
  <c r="V63" i="25"/>
  <c r="AE63" i="25"/>
  <c r="AI71" i="25"/>
  <c r="O74" i="25"/>
  <c r="Z74" i="25"/>
  <c r="U77" i="25"/>
  <c r="P78" i="25"/>
  <c r="Z123" i="25"/>
  <c r="J70" i="25"/>
  <c r="R84" i="25"/>
  <c r="AA90" i="25"/>
  <c r="AI90" i="25"/>
  <c r="AJ102" i="25"/>
  <c r="AJ130" i="25" s="1"/>
  <c r="AG103" i="25"/>
  <c r="S104" i="25"/>
  <c r="AE107" i="25"/>
  <c r="V109" i="25"/>
  <c r="R112" i="25"/>
  <c r="AH113" i="25"/>
  <c r="W116" i="25"/>
  <c r="Y119" i="25"/>
  <c r="Q122" i="25"/>
  <c r="O108" i="25"/>
  <c r="S54" i="25"/>
  <c r="AH110" i="25"/>
  <c r="AD93" i="25"/>
  <c r="AE62" i="25"/>
  <c r="AE64" i="25" s="1"/>
  <c r="Y104" i="25"/>
  <c r="Q75" i="25"/>
  <c r="X102" i="25"/>
  <c r="AB48" i="25"/>
  <c r="O109" i="25"/>
  <c r="W72" i="25"/>
  <c r="R53" i="25"/>
  <c r="N74" i="25"/>
  <c r="N97" i="25" s="1"/>
  <c r="X103" i="25"/>
  <c r="T53" i="25"/>
  <c r="Y105" i="25"/>
  <c r="AK80" i="25"/>
  <c r="AK113" i="25"/>
  <c r="U22" i="25"/>
  <c r="J114" i="25"/>
  <c r="R77" i="25"/>
  <c r="V23" i="25"/>
  <c r="AD85" i="25"/>
  <c r="Z106" i="25"/>
  <c r="AH3" i="25"/>
  <c r="K116" i="25"/>
  <c r="K83" i="25"/>
  <c r="M83" i="25"/>
  <c r="U112" i="25"/>
  <c r="K117" i="25"/>
  <c r="AI39" i="25"/>
  <c r="S80" i="25"/>
  <c r="T111" i="25"/>
  <c r="L82" i="25"/>
  <c r="AG121" i="25"/>
  <c r="U80" i="25"/>
  <c r="AL80" i="25" s="1"/>
  <c r="AH122" i="25"/>
  <c r="R3" i="25"/>
  <c r="AI124" i="25"/>
  <c r="AI91" i="25"/>
  <c r="Z126" i="25"/>
  <c r="W50" i="25"/>
  <c r="Q120" i="25"/>
  <c r="AK91" i="25"/>
  <c r="M9" i="25"/>
  <c r="AL9" i="25" s="1"/>
  <c r="AB126" i="25"/>
  <c r="AF44" i="25"/>
  <c r="AI125" i="25"/>
  <c r="O88" i="25"/>
  <c r="AA96" i="25"/>
  <c r="W117" i="25"/>
  <c r="S39" i="25"/>
  <c r="AA129" i="25"/>
  <c r="W84" i="25"/>
  <c r="V49" i="25"/>
  <c r="AC96" i="25"/>
  <c r="Y18" i="25"/>
  <c r="Q121" i="25"/>
  <c r="AC129" i="25"/>
  <c r="Q88" i="25"/>
  <c r="AG47" i="25"/>
  <c r="AG64" i="25" s="1"/>
  <c r="AD102" i="25"/>
  <c r="Z52" i="25"/>
  <c r="R122" i="25"/>
  <c r="Z19" i="25"/>
  <c r="AE104" i="25"/>
  <c r="AE71" i="25"/>
  <c r="M128" i="25"/>
  <c r="AG71" i="25"/>
  <c r="AK50" i="25"/>
  <c r="L126" i="25"/>
  <c r="X73" i="25"/>
  <c r="P44" i="25"/>
  <c r="W76" i="25"/>
  <c r="S125" i="25"/>
  <c r="Z110" i="25"/>
  <c r="AH73" i="25"/>
  <c r="V60" i="25"/>
  <c r="J19" i="25"/>
  <c r="N102" i="25"/>
  <c r="R81" i="25"/>
  <c r="J52" i="25"/>
  <c r="AA112" i="25"/>
  <c r="AE58" i="25"/>
  <c r="AA79" i="25"/>
  <c r="AK108" i="25"/>
  <c r="AC79" i="25"/>
  <c r="AG58" i="25"/>
  <c r="AD57" i="25"/>
  <c r="Z111" i="25"/>
  <c r="AG26" i="25"/>
  <c r="U117" i="25"/>
  <c r="AK76" i="25"/>
  <c r="Y63" i="25"/>
  <c r="V118" i="25"/>
  <c r="AH27" i="25"/>
  <c r="J110" i="25"/>
  <c r="N89" i="25"/>
  <c r="R7" i="25"/>
  <c r="K46" i="25"/>
  <c r="AL46" i="25" s="1"/>
  <c r="J77" i="25"/>
  <c r="N122" i="25"/>
  <c r="P122" i="25"/>
  <c r="T40" i="25"/>
  <c r="AF81" i="25"/>
  <c r="W121" i="25"/>
  <c r="AE84" i="25"/>
  <c r="K113" i="25"/>
  <c r="O92" i="25"/>
  <c r="AL92" i="25" s="1"/>
  <c r="AF115" i="25"/>
  <c r="AB4" i="25"/>
  <c r="AB31" i="25" s="1"/>
  <c r="Q92" i="25"/>
  <c r="AG117" i="25"/>
  <c r="M14" i="25"/>
  <c r="AG84" i="25"/>
  <c r="Q125" i="25"/>
  <c r="R4" i="25"/>
  <c r="AL4" i="25" s="1"/>
  <c r="AI6" i="25"/>
  <c r="V7" i="25"/>
  <c r="AD7" i="25"/>
  <c r="Q10" i="25"/>
  <c r="AC13" i="25"/>
  <c r="P14" i="25"/>
  <c r="AL15" i="25"/>
  <c r="AJ15" i="25"/>
  <c r="X16" i="25"/>
  <c r="AA17" i="25"/>
  <c r="M18" i="25"/>
  <c r="V18" i="25"/>
  <c r="AE18" i="25"/>
  <c r="M20" i="25"/>
  <c r="R21" i="25"/>
  <c r="AA21" i="25"/>
  <c r="AE22" i="25"/>
  <c r="AA23" i="25"/>
  <c r="M24" i="25"/>
  <c r="L26" i="25"/>
  <c r="AK26" i="25"/>
  <c r="O27" i="25"/>
  <c r="AK28" i="25"/>
  <c r="W29" i="25"/>
  <c r="R36" i="25"/>
  <c r="AI36" i="25"/>
  <c r="AC37" i="25"/>
  <c r="O38" i="25"/>
  <c r="T39" i="25"/>
  <c r="AK39" i="25"/>
  <c r="N40" i="25"/>
  <c r="AJ65" i="25" s="1"/>
  <c r="Z41" i="25"/>
  <c r="M42" i="25"/>
  <c r="Q43" i="25"/>
  <c r="AB44" i="25"/>
  <c r="L46" i="25"/>
  <c r="U46" i="25"/>
  <c r="AA47" i="25"/>
  <c r="Y49" i="25"/>
  <c r="AJ49" i="25"/>
  <c r="AI50" i="25"/>
  <c r="Q51" i="25"/>
  <c r="AA51" i="25"/>
  <c r="M52" i="25"/>
  <c r="R54" i="25"/>
  <c r="AC55" i="25"/>
  <c r="AB122" i="25"/>
  <c r="L69" i="25"/>
  <c r="R56" i="25"/>
  <c r="O115" i="25"/>
  <c r="AE74" i="25"/>
  <c r="AI20" i="25"/>
  <c r="AA58" i="25"/>
  <c r="AK59" i="25"/>
  <c r="AK60" i="25"/>
  <c r="O61" i="25"/>
  <c r="Q62" i="25"/>
  <c r="W63" i="25"/>
  <c r="P81" i="25"/>
  <c r="X110" i="25"/>
  <c r="Z69" i="25"/>
  <c r="K71" i="25"/>
  <c r="J73" i="25"/>
  <c r="AK73" i="25"/>
  <c r="P74" i="25"/>
  <c r="M77" i="25"/>
  <c r="V77" i="25"/>
  <c r="AB78" i="25"/>
  <c r="W79" i="25"/>
  <c r="R80" i="25"/>
  <c r="S84" i="25"/>
  <c r="AI84" i="25"/>
  <c r="N85" i="25"/>
  <c r="AH86" i="25"/>
  <c r="Q89" i="25"/>
  <c r="Z89" i="25"/>
  <c r="AJ90" i="25"/>
  <c r="AH91" i="25"/>
  <c r="T92" i="25"/>
  <c r="R93" i="25"/>
  <c r="Z93" i="25"/>
  <c r="AK104" i="25"/>
  <c r="N116" i="25"/>
  <c r="J38" i="25"/>
  <c r="U113" i="25"/>
  <c r="AI113" i="25"/>
  <c r="V114" i="25"/>
  <c r="U96" i="25"/>
  <c r="Y47" i="25"/>
  <c r="Q18" i="25"/>
  <c r="L117" i="25"/>
  <c r="AD122" i="25"/>
  <c r="AA124" i="25"/>
  <c r="Z125" i="25"/>
  <c r="AG126" i="25"/>
  <c r="K127" i="25"/>
  <c r="U129" i="25"/>
  <c r="T121" i="25"/>
  <c r="X6" i="25"/>
  <c r="R88" i="25"/>
  <c r="N10" i="25"/>
  <c r="AA82" i="25"/>
  <c r="K123" i="25"/>
  <c r="AI45" i="25"/>
  <c r="AA115" i="25"/>
  <c r="K90" i="25"/>
  <c r="L91" i="25"/>
  <c r="AJ13" i="25"/>
  <c r="AB83" i="25"/>
  <c r="AF128" i="25"/>
  <c r="U85" i="25"/>
  <c r="U118" i="25"/>
  <c r="AB116" i="25"/>
  <c r="AG60" i="25"/>
  <c r="AF95" i="25"/>
  <c r="J124" i="25"/>
  <c r="Z83" i="25"/>
  <c r="J91" i="25"/>
  <c r="AL91" i="25" s="1"/>
  <c r="Z116" i="25"/>
  <c r="Q127" i="25"/>
  <c r="AK70" i="25"/>
  <c r="P129" i="25"/>
  <c r="P96" i="25"/>
  <c r="Y123" i="25"/>
  <c r="AC74" i="25"/>
  <c r="AJ98" i="25" s="1"/>
  <c r="W123" i="25"/>
  <c r="AL123" i="25" s="1"/>
  <c r="AI70" i="25"/>
  <c r="AI97" i="25" s="1"/>
  <c r="Q126" i="25"/>
  <c r="M48" i="25"/>
  <c r="AB75" i="25"/>
  <c r="X124" i="25"/>
  <c r="O93" i="25"/>
  <c r="K48" i="25"/>
  <c r="AH104" i="25"/>
  <c r="AH130" i="25" s="1"/>
  <c r="AD54" i="25"/>
  <c r="V124" i="25"/>
  <c r="AH71" i="25"/>
  <c r="L109" i="25"/>
  <c r="L76" i="25"/>
  <c r="AJ59" i="25"/>
  <c r="X51" i="25"/>
  <c r="U103" i="25"/>
  <c r="U130" i="25" s="1"/>
  <c r="S70" i="25"/>
  <c r="W16" i="25"/>
  <c r="AA61" i="25"/>
  <c r="S103" i="25"/>
  <c r="AE78" i="25"/>
  <c r="R104" i="25"/>
  <c r="N54" i="25"/>
  <c r="AK115" i="25"/>
  <c r="AC86" i="25"/>
  <c r="Z121" i="25"/>
  <c r="AH84" i="25"/>
  <c r="AJ116" i="25"/>
  <c r="AB87" i="25"/>
  <c r="T124" i="25"/>
  <c r="L29" i="25"/>
  <c r="AL29" i="25" s="1"/>
  <c r="P79" i="25"/>
  <c r="U56" i="25"/>
  <c r="T91" i="25"/>
  <c r="AA118" i="25"/>
  <c r="AI81" i="25"/>
  <c r="Z120" i="25"/>
  <c r="V42" i="25"/>
  <c r="N112" i="25"/>
  <c r="Z87" i="25"/>
  <c r="AD5" i="25"/>
  <c r="AG123" i="25"/>
  <c r="AK41" i="25"/>
  <c r="AF125" i="25"/>
  <c r="AB47" i="25"/>
  <c r="AF92" i="25"/>
  <c r="W127" i="25"/>
  <c r="K86" i="25"/>
  <c r="AL86" i="25" s="1"/>
  <c r="K119" i="25"/>
  <c r="W94" i="25"/>
  <c r="AF124" i="25"/>
  <c r="X95" i="25"/>
  <c r="L87" i="25"/>
  <c r="T50" i="25"/>
  <c r="AG122" i="25"/>
  <c r="AG89" i="25"/>
  <c r="P71" i="25"/>
  <c r="AL71" i="25" s="1"/>
  <c r="L120" i="25"/>
  <c r="AE89" i="25"/>
  <c r="W126" i="25"/>
  <c r="V128" i="25"/>
  <c r="N5" i="25"/>
  <c r="AC103" i="25"/>
  <c r="U74" i="25"/>
  <c r="U97" i="25" s="1"/>
  <c r="AG49" i="25"/>
  <c r="AK94" i="25"/>
  <c r="M111" i="25"/>
  <c r="AB105" i="25"/>
  <c r="AB72" i="25"/>
  <c r="AK127" i="25"/>
  <c r="L47" i="25"/>
  <c r="M78" i="25"/>
  <c r="L112" i="25"/>
  <c r="L130" i="25" s="1"/>
  <c r="AJ95" i="25"/>
  <c r="P58" i="25"/>
  <c r="AF17" i="25"/>
  <c r="Y52" i="25"/>
  <c r="AC102" i="25"/>
  <c r="AC69" i="25"/>
  <c r="AH95" i="25"/>
  <c r="R108" i="25"/>
  <c r="N58" i="25"/>
  <c r="AH128" i="25"/>
  <c r="R75" i="25"/>
  <c r="O3" i="25"/>
  <c r="AF3" i="25"/>
  <c r="AA4" i="25"/>
  <c r="W5" i="25"/>
  <c r="W31" i="25" s="1"/>
  <c r="K6" i="25"/>
  <c r="S6" i="25"/>
  <c r="S31" i="25" s="1"/>
  <c r="AJ6" i="25"/>
  <c r="B8" i="25"/>
  <c r="R8" i="25"/>
  <c r="AB8" i="25"/>
  <c r="W9" i="25"/>
  <c r="Z10" i="25"/>
  <c r="AI10" i="25"/>
  <c r="N11" i="25"/>
  <c r="V11" i="25"/>
  <c r="AG12" i="25"/>
  <c r="M13" i="25"/>
  <c r="K15" i="25"/>
  <c r="AG16" i="25"/>
  <c r="J17" i="25"/>
  <c r="AL17" i="25" s="1"/>
  <c r="S17" i="25"/>
  <c r="AB17" i="25"/>
  <c r="AK17" i="25"/>
  <c r="AF18" i="25"/>
  <c r="AD106" i="25"/>
  <c r="R27" i="25"/>
  <c r="N81" i="25"/>
  <c r="AL81" i="25" s="1"/>
  <c r="AJ19" i="25"/>
  <c r="N20" i="25"/>
  <c r="W20" i="25"/>
  <c r="O22" i="25"/>
  <c r="AF22" i="25"/>
  <c r="J23" i="25"/>
  <c r="S23" i="25"/>
  <c r="AJ23" i="25"/>
  <c r="N24" i="25"/>
  <c r="AL24" i="25" s="1"/>
  <c r="V24" i="25"/>
  <c r="AF24" i="25"/>
  <c r="R25" i="25"/>
  <c r="AA25" i="25"/>
  <c r="U26" i="25"/>
  <c r="P27" i="25"/>
  <c r="Y27" i="25"/>
  <c r="U28" i="25"/>
  <c r="AC28" i="25"/>
  <c r="X29" i="25"/>
  <c r="AG29" i="25"/>
  <c r="K30" i="25"/>
  <c r="AA30" i="25"/>
  <c r="AI30" i="25"/>
  <c r="K36" i="25"/>
  <c r="S36" i="25"/>
  <c r="S64" i="25" s="1"/>
  <c r="M37" i="25"/>
  <c r="V37" i="25"/>
  <c r="P38" i="25"/>
  <c r="Y38" i="25"/>
  <c r="U39" i="25"/>
  <c r="O40" i="25"/>
  <c r="AL40" i="25" s="1"/>
  <c r="AF40" i="25"/>
  <c r="AJ55" i="25"/>
  <c r="AK86" i="25"/>
  <c r="AG107" i="25"/>
  <c r="AJ41" i="25"/>
  <c r="W42" i="25"/>
  <c r="R43" i="25"/>
  <c r="AC44" i="25"/>
  <c r="AL65" i="25" s="1"/>
  <c r="Y45" i="25"/>
  <c r="AG108" i="25"/>
  <c r="Q83" i="25"/>
  <c r="AC47" i="25"/>
  <c r="Z48" i="25"/>
  <c r="AK49" i="25"/>
  <c r="AJ50" i="25"/>
  <c r="AB51" i="25"/>
  <c r="V52" i="25"/>
  <c r="AF53" i="25"/>
  <c r="T54" i="25"/>
  <c r="AC57" i="25"/>
  <c r="S58" i="25"/>
  <c r="P61" i="25"/>
  <c r="AD61" i="25"/>
  <c r="AB62" i="25"/>
  <c r="X63" i="25"/>
  <c r="AI65" i="25" s="1"/>
  <c r="M104" i="25"/>
  <c r="AK87" i="25"/>
  <c r="AA69" i="25"/>
  <c r="AD70" i="25"/>
  <c r="L71" i="25"/>
  <c r="K73" i="25"/>
  <c r="Q74" i="25"/>
  <c r="AJ77" i="25"/>
  <c r="N79" i="25"/>
  <c r="AI121" i="25"/>
  <c r="K72" i="25"/>
  <c r="AE43" i="25"/>
  <c r="J82" i="25"/>
  <c r="Y82" i="25"/>
  <c r="T84" i="25"/>
  <c r="AL84" i="25" s="1"/>
  <c r="AJ84" i="25"/>
  <c r="P85" i="25"/>
  <c r="L86" i="25"/>
  <c r="R89" i="25"/>
  <c r="W91" i="25"/>
  <c r="AE92" i="25"/>
  <c r="AB93" i="25"/>
  <c r="N82" i="25"/>
  <c r="V111" i="25"/>
  <c r="Z102" i="25"/>
  <c r="W103" i="25"/>
  <c r="AI103" i="25"/>
  <c r="S106" i="25"/>
  <c r="AG106" i="25"/>
  <c r="K109" i="25"/>
  <c r="Y109" i="25"/>
  <c r="AB112" i="25"/>
  <c r="AJ113" i="25"/>
  <c r="AC120" i="25"/>
  <c r="U122" i="25"/>
  <c r="R123" i="25"/>
  <c r="R130" i="25" s="1"/>
  <c r="AB124" i="25"/>
  <c r="S128" i="25"/>
  <c r="P3" i="25"/>
  <c r="Y3" i="25"/>
  <c r="AK4" i="25"/>
  <c r="X5" i="25"/>
  <c r="X31" i="25" s="1"/>
  <c r="AG5" i="25"/>
  <c r="AG31" i="25" s="1"/>
  <c r="L6" i="25"/>
  <c r="T6" i="25"/>
  <c r="AC6" i="25"/>
  <c r="O7" i="25"/>
  <c r="AF7" i="25"/>
  <c r="AK8" i="25"/>
  <c r="X9" i="25"/>
  <c r="AG9" i="25"/>
  <c r="J10" i="25"/>
  <c r="S10" i="25"/>
  <c r="AJ10" i="25"/>
  <c r="Q12" i="25"/>
  <c r="W13" i="25"/>
  <c r="AE13" i="25"/>
  <c r="L105" i="25"/>
  <c r="AJ88" i="25"/>
  <c r="AK53" i="25"/>
  <c r="Z14" i="25"/>
  <c r="AI14" i="25"/>
  <c r="L15" i="25"/>
  <c r="U15" i="25"/>
  <c r="AC15" i="25"/>
  <c r="Q16" i="25"/>
  <c r="T17" i="25"/>
  <c r="O18" i="25"/>
  <c r="S19" i="25"/>
  <c r="X20" i="25"/>
  <c r="AG20" i="25"/>
  <c r="K21" i="25"/>
  <c r="U21" i="25"/>
  <c r="P22" i="25"/>
  <c r="Y22" i="25"/>
  <c r="T23" i="25"/>
  <c r="AK25" i="25"/>
  <c r="AK31" i="25" s="1"/>
  <c r="AD26" i="25"/>
  <c r="M28" i="25"/>
  <c r="V28" i="25"/>
  <c r="Q29" i="25"/>
  <c r="L30" i="25"/>
  <c r="AB30" i="25"/>
  <c r="AJ30" i="25"/>
  <c r="T36" i="25"/>
  <c r="T64" i="25" s="1"/>
  <c r="AK36" i="25"/>
  <c r="N37" i="25"/>
  <c r="W37" i="25"/>
  <c r="W64" i="25" s="1"/>
  <c r="AD39" i="25"/>
  <c r="P40" i="25"/>
  <c r="J41" i="25"/>
  <c r="X42" i="25"/>
  <c r="AF42" i="25"/>
  <c r="S43" i="25"/>
  <c r="AA43" i="25"/>
  <c r="M44" i="25"/>
  <c r="V44" i="25"/>
  <c r="AD44" i="25"/>
  <c r="AJ45" i="25"/>
  <c r="W46" i="25"/>
  <c r="AD47" i="25"/>
  <c r="R49" i="25"/>
  <c r="AL49" i="25" s="1"/>
  <c r="AC51" i="25"/>
  <c r="AJ52" i="25"/>
  <c r="AG53" i="25"/>
  <c r="U54" i="25"/>
  <c r="U57" i="25"/>
  <c r="AE57" i="25"/>
  <c r="K70" i="25"/>
  <c r="O16" i="25"/>
  <c r="AL16" i="25" s="1"/>
  <c r="T58" i="25"/>
  <c r="AC58" i="25"/>
  <c r="S59" i="25"/>
  <c r="AC62" i="25"/>
  <c r="AI63" i="25"/>
  <c r="AB69" i="25"/>
  <c r="AE70" i="25"/>
  <c r="S129" i="25"/>
  <c r="O51" i="25"/>
  <c r="L73" i="25"/>
  <c r="V73" i="25"/>
  <c r="L104" i="25"/>
  <c r="AB91" i="25"/>
  <c r="R74" i="25"/>
  <c r="AG74" i="25"/>
  <c r="AH76" i="25"/>
  <c r="AK77" i="25"/>
  <c r="O79" i="25"/>
  <c r="AB79" i="25"/>
  <c r="S81" i="25"/>
  <c r="Z82" i="25"/>
  <c r="Q85" i="25"/>
  <c r="V86" i="25"/>
  <c r="S88" i="25"/>
  <c r="Y77" i="25"/>
  <c r="Y110" i="25"/>
  <c r="U60" i="25"/>
  <c r="R90" i="25"/>
  <c r="M91" i="25"/>
  <c r="X91" i="25"/>
  <c r="AC93" i="25"/>
  <c r="Y94" i="25"/>
  <c r="AA104" i="25"/>
  <c r="J106" i="25"/>
  <c r="AI106" i="25"/>
  <c r="AL108" i="25"/>
  <c r="S111" i="25"/>
  <c r="L113" i="25"/>
  <c r="N117" i="25"/>
  <c r="AB118" i="25"/>
  <c r="P119" i="25"/>
  <c r="S120" i="25"/>
  <c r="AE124" i="25"/>
  <c r="O125" i="25"/>
  <c r="U126" i="25"/>
  <c r="AI127" i="25"/>
  <c r="J129" i="25"/>
  <c r="Y129" i="25"/>
  <c r="AC92" i="25"/>
  <c r="M105" i="25"/>
  <c r="AI15" i="25"/>
  <c r="AE128" i="25"/>
  <c r="U4" i="25"/>
  <c r="Q5" i="25"/>
  <c r="P7" i="25"/>
  <c r="L8" i="25"/>
  <c r="U8" i="25"/>
  <c r="Q9" i="25"/>
  <c r="T10" i="25"/>
  <c r="O13" i="25"/>
  <c r="AF13" i="25"/>
  <c r="J14" i="25"/>
  <c r="S14" i="25"/>
  <c r="R16" i="25"/>
  <c r="P18" i="25"/>
  <c r="AH18" i="25"/>
  <c r="T19" i="25"/>
  <c r="AC19" i="25"/>
  <c r="AH20" i="25"/>
  <c r="AE21" i="25"/>
  <c r="Y24" i="25"/>
  <c r="K25" i="25"/>
  <c r="O26" i="25"/>
  <c r="W26" i="25"/>
  <c r="N114" i="25"/>
  <c r="AH19" i="25"/>
  <c r="AK27" i="25"/>
  <c r="P117" i="25"/>
  <c r="AF76" i="25"/>
  <c r="AI29" i="25"/>
  <c r="X113" i="25"/>
  <c r="T63" i="25"/>
  <c r="AL63" i="25" s="1"/>
  <c r="U36" i="25"/>
  <c r="X37" i="25"/>
  <c r="AB38" i="25"/>
  <c r="AE39" i="25"/>
  <c r="AI54" i="25"/>
  <c r="J102" i="25"/>
  <c r="Q40" i="25"/>
  <c r="Z40" i="25"/>
  <c r="K41" i="25"/>
  <c r="AD41" i="25"/>
  <c r="Y42" i="25"/>
  <c r="T43" i="25"/>
  <c r="AB43" i="25"/>
  <c r="N44" i="25"/>
  <c r="AE44" i="25"/>
  <c r="S45" i="25"/>
  <c r="AK45" i="25"/>
  <c r="K47" i="25"/>
  <c r="AE47" i="25"/>
  <c r="AC124" i="25"/>
  <c r="AK131" i="25" s="1"/>
  <c r="U95" i="25"/>
  <c r="S49" i="25"/>
  <c r="R129" i="25"/>
  <c r="R96" i="25"/>
  <c r="R50" i="25"/>
  <c r="Y112" i="25"/>
  <c r="Y79" i="25"/>
  <c r="X52" i="25"/>
  <c r="AK52" i="25"/>
  <c r="N53" i="25"/>
  <c r="AF54" i="25"/>
  <c r="J55" i="25"/>
  <c r="AL55" i="25" s="1"/>
  <c r="L56" i="25"/>
  <c r="AL56" i="25" s="1"/>
  <c r="V56" i="25"/>
  <c r="AF57" i="25"/>
  <c r="AD58" i="25"/>
  <c r="K59" i="25"/>
  <c r="T59" i="25"/>
  <c r="R60" i="25"/>
  <c r="AL60" i="25" s="1"/>
  <c r="U62" i="25"/>
  <c r="AK63" i="25"/>
  <c r="AF70" i="25"/>
  <c r="X72" i="25"/>
  <c r="M73" i="25"/>
  <c r="N75" i="25"/>
  <c r="AD75" i="25"/>
  <c r="AI76" i="25"/>
  <c r="AD79" i="25"/>
  <c r="AH80" i="25"/>
  <c r="T81" i="25"/>
  <c r="Q82" i="25"/>
  <c r="AB82" i="25"/>
  <c r="W83" i="25"/>
  <c r="Q114" i="25"/>
  <c r="AG73" i="25"/>
  <c r="R85" i="25"/>
  <c r="X86" i="25"/>
  <c r="T88" i="25"/>
  <c r="Y91" i="25"/>
  <c r="S95" i="25"/>
  <c r="J96" i="25"/>
  <c r="AB96" i="25"/>
  <c r="Z103" i="25"/>
  <c r="AB104" i="25"/>
  <c r="W106" i="25"/>
  <c r="L108" i="25"/>
  <c r="AC115" i="25"/>
  <c r="AG116" i="25"/>
  <c r="S117" i="25"/>
  <c r="S130" i="25" s="1"/>
  <c r="T120" i="25"/>
  <c r="AA123" i="25"/>
  <c r="S127" i="25"/>
  <c r="AL127" i="25" s="1"/>
  <c r="T9" i="25"/>
  <c r="Y23" i="25"/>
  <c r="AE27" i="25"/>
  <c r="P64" i="25"/>
  <c r="AA37" i="25"/>
  <c r="AA64" i="25" s="1"/>
  <c r="AH39" i="25"/>
  <c r="U40" i="25"/>
  <c r="AB42" i="25"/>
  <c r="AC91" i="25"/>
  <c r="U128" i="25"/>
  <c r="J105" i="25"/>
  <c r="AL105" i="25" s="1"/>
  <c r="Z92" i="25"/>
  <c r="N51" i="25"/>
  <c r="X50" i="25"/>
  <c r="AH121" i="25"/>
  <c r="AD76" i="25"/>
  <c r="AA3" i="25"/>
  <c r="V4" i="25"/>
  <c r="Z5" i="25"/>
  <c r="N6" i="25"/>
  <c r="V8" i="25"/>
  <c r="AE8" i="25"/>
  <c r="AE31" i="25" s="1"/>
  <c r="AI9" i="25"/>
  <c r="AC10" i="25"/>
  <c r="Q11" i="25"/>
  <c r="AG11" i="25"/>
  <c r="AB12" i="25"/>
  <c r="P13" i="25"/>
  <c r="W15" i="25"/>
  <c r="AJ16" i="25"/>
  <c r="M17" i="25"/>
  <c r="AE17" i="25"/>
  <c r="AA18" i="25"/>
  <c r="M19" i="25"/>
  <c r="AD19" i="25"/>
  <c r="Z20" i="25"/>
  <c r="R22" i="25"/>
  <c r="AA22" i="25"/>
  <c r="M23" i="25"/>
  <c r="AE23" i="25"/>
  <c r="AH118" i="25"/>
  <c r="N15" i="25"/>
  <c r="L25" i="25"/>
  <c r="U25" i="25"/>
  <c r="AD25" i="25"/>
  <c r="X26" i="25"/>
  <c r="O28" i="25"/>
  <c r="AF28" i="25"/>
  <c r="S29" i="25"/>
  <c r="AA29" i="25"/>
  <c r="N30" i="25"/>
  <c r="AD30" i="25"/>
  <c r="N36" i="25"/>
  <c r="AD36" i="25"/>
  <c r="K38" i="25"/>
  <c r="AC38" i="25"/>
  <c r="O39" i="25"/>
  <c r="AL39" i="25" s="1"/>
  <c r="R40" i="25"/>
  <c r="V41" i="25"/>
  <c r="K103" i="25"/>
  <c r="AD10" i="25"/>
  <c r="U43" i="25"/>
  <c r="O44" i="25"/>
  <c r="AG44" i="25"/>
  <c r="J45" i="25"/>
  <c r="T45" i="25"/>
  <c r="AH46" i="25"/>
  <c r="AF47" i="25"/>
  <c r="L48" i="25"/>
  <c r="T49" i="25"/>
  <c r="U50" i="25"/>
  <c r="AD50" i="25"/>
  <c r="J51" i="25"/>
  <c r="AB52" i="25"/>
  <c r="O53" i="25"/>
  <c r="AG54" i="25"/>
  <c r="K55" i="25"/>
  <c r="V55" i="25"/>
  <c r="Y56" i="25"/>
  <c r="AI56" i="25"/>
  <c r="O57" i="25"/>
  <c r="AG57" i="25"/>
  <c r="L59" i="25"/>
  <c r="K61" i="25"/>
  <c r="J62" i="25"/>
  <c r="R71" i="25"/>
  <c r="Y72" i="25"/>
  <c r="O75" i="25"/>
  <c r="AE75" i="25"/>
  <c r="J76" i="25"/>
  <c r="X76" i="25"/>
  <c r="AJ76" i="25"/>
  <c r="T128" i="25"/>
  <c r="P17" i="25"/>
  <c r="T95" i="25"/>
  <c r="AE79" i="25"/>
  <c r="AI80" i="25"/>
  <c r="U81" i="25"/>
  <c r="AD81" i="25"/>
  <c r="AC82" i="25"/>
  <c r="L83" i="25"/>
  <c r="X83" i="25"/>
  <c r="AG85" i="25"/>
  <c r="Z86" i="25"/>
  <c r="J87" i="25"/>
  <c r="AD88" i="25"/>
  <c r="K96" i="25"/>
  <c r="N103" i="25"/>
  <c r="X106" i="25"/>
  <c r="AB108" i="25"/>
  <c r="K112" i="25"/>
  <c r="AL112" i="25" s="1"/>
  <c r="AG112" i="25"/>
  <c r="M115" i="25"/>
  <c r="AD118" i="25"/>
  <c r="AD123" i="25"/>
  <c r="U127" i="25"/>
  <c r="M129" i="25"/>
  <c r="M94" i="25"/>
  <c r="Y107" i="25"/>
  <c r="Y130" i="25" s="1"/>
  <c r="AF73" i="25"/>
  <c r="AG86" i="25"/>
  <c r="U111" i="25"/>
  <c r="K115" i="25"/>
  <c r="S78" i="25"/>
  <c r="S97" i="25" s="1"/>
  <c r="V116" i="25"/>
  <c r="Z95" i="25"/>
  <c r="AG69" i="25"/>
  <c r="AK48" i="25"/>
  <c r="AG115" i="25"/>
  <c r="Q90" i="25"/>
  <c r="O123" i="25"/>
  <c r="K78" i="25"/>
  <c r="S8" i="25"/>
  <c r="X17" i="25"/>
  <c r="K20" i="25"/>
  <c r="T21" i="25"/>
  <c r="AK22" i="25"/>
  <c r="W24" i="25"/>
  <c r="AF25" i="25"/>
  <c r="AI28" i="25"/>
  <c r="R38" i="25"/>
  <c r="U41" i="25"/>
  <c r="Q45" i="25"/>
  <c r="AI52" i="25"/>
  <c r="AC53" i="25"/>
  <c r="R55" i="25"/>
  <c r="AK65" i="25" s="1"/>
  <c r="AG56" i="25"/>
  <c r="K57" i="25"/>
  <c r="AL57" i="25" s="1"/>
  <c r="X58" i="25"/>
  <c r="R59" i="25"/>
  <c r="S61" i="25"/>
  <c r="X71" i="25"/>
  <c r="AD74" i="25"/>
  <c r="AE109" i="25"/>
  <c r="O84" i="25"/>
  <c r="Z75" i="25"/>
  <c r="AH75" i="25"/>
  <c r="U78" i="25"/>
  <c r="AH79" i="25"/>
  <c r="AE82" i="25"/>
  <c r="O117" i="25"/>
  <c r="AE76" i="25"/>
  <c r="R91" i="25"/>
  <c r="K94" i="25"/>
  <c r="AL94" i="25" s="1"/>
  <c r="AL118" i="25"/>
  <c r="AE119" i="25"/>
  <c r="N115" i="25"/>
  <c r="R61" i="25"/>
  <c r="K111" i="25"/>
  <c r="M126" i="25"/>
  <c r="AC127" i="25"/>
  <c r="AJ79" i="25"/>
  <c r="AG82" i="25"/>
  <c r="T83" i="25"/>
  <c r="AJ92" i="25"/>
  <c r="AA111" i="25"/>
  <c r="W115" i="25"/>
  <c r="AD144" i="22"/>
  <c r="AD110" i="22"/>
  <c r="AD39" i="22"/>
  <c r="AD109" i="22"/>
  <c r="AH367" i="27" l="1"/>
  <c r="AH366" i="27"/>
  <c r="AJ322" i="27"/>
  <c r="X276" i="27"/>
  <c r="X277" i="27"/>
  <c r="AJ276" i="27"/>
  <c r="AG366" i="27"/>
  <c r="AG367" i="27"/>
  <c r="AJ346" i="27"/>
  <c r="X366" i="27"/>
  <c r="CN352" i="27"/>
  <c r="T336" i="27"/>
  <c r="T337" i="27"/>
  <c r="Z306" i="27"/>
  <c r="Z307" i="27"/>
  <c r="AD276" i="27"/>
  <c r="AD277" i="27"/>
  <c r="AJ272" i="27"/>
  <c r="AI272" i="27"/>
  <c r="BS336" i="27"/>
  <c r="BS337" i="27"/>
  <c r="Q306" i="27"/>
  <c r="Q307" i="27"/>
  <c r="AI332" i="27"/>
  <c r="AJ332" i="27"/>
  <c r="AA214" i="27"/>
  <c r="AG215" i="27"/>
  <c r="AJ198" i="27"/>
  <c r="U245" i="27"/>
  <c r="R216" i="27"/>
  <c r="AE246" i="27"/>
  <c r="AF247" i="27"/>
  <c r="AF245" i="27"/>
  <c r="W277" i="27"/>
  <c r="W276" i="27"/>
  <c r="CH336" i="27"/>
  <c r="Y247" i="27"/>
  <c r="AI354" i="27"/>
  <c r="U366" i="27"/>
  <c r="CD367" i="27"/>
  <c r="AD366" i="27"/>
  <c r="AJ359" i="27"/>
  <c r="AI359" i="27"/>
  <c r="CB306" i="27"/>
  <c r="AH337" i="27"/>
  <c r="AI321" i="27"/>
  <c r="CF306" i="27"/>
  <c r="S277" i="27"/>
  <c r="CN346" i="27"/>
  <c r="AJ236" i="27"/>
  <c r="AI236" i="27"/>
  <c r="CE367" i="27"/>
  <c r="AI266" i="27"/>
  <c r="AJ291" i="27"/>
  <c r="CM235" i="27"/>
  <c r="V184" i="27"/>
  <c r="AJ183" i="27"/>
  <c r="V183" i="27"/>
  <c r="CE336" i="27"/>
  <c r="AJ201" i="27"/>
  <c r="BV366" i="27"/>
  <c r="BX336" i="27"/>
  <c r="CM227" i="27"/>
  <c r="CM314" i="27"/>
  <c r="CM215" i="27"/>
  <c r="CN194" i="27"/>
  <c r="AI216" i="27"/>
  <c r="CA307" i="27"/>
  <c r="AI327" i="27"/>
  <c r="AJ327" i="27"/>
  <c r="CN304" i="27"/>
  <c r="CM304" i="27"/>
  <c r="R215" i="27"/>
  <c r="AE214" i="27"/>
  <c r="AI195" i="27"/>
  <c r="AJ347" i="27"/>
  <c r="AJ267" i="27"/>
  <c r="AJ358" i="27"/>
  <c r="AI358" i="27"/>
  <c r="W366" i="27"/>
  <c r="AJ318" i="27"/>
  <c r="AI318" i="27"/>
  <c r="AI178" i="27"/>
  <c r="AJ178" i="27"/>
  <c r="AJ238" i="27"/>
  <c r="AI238" i="27"/>
  <c r="AJ361" i="27"/>
  <c r="AI361" i="27"/>
  <c r="CM297" i="27"/>
  <c r="CN297" i="27"/>
  <c r="CG366" i="27"/>
  <c r="Q152" i="27"/>
  <c r="AF154" i="27"/>
  <c r="BW366" i="27"/>
  <c r="CD306" i="27"/>
  <c r="CN360" i="27"/>
  <c r="T246" i="27"/>
  <c r="AJ329" i="27"/>
  <c r="AI329" i="27"/>
  <c r="V307" i="27"/>
  <c r="V306" i="27"/>
  <c r="AF277" i="27"/>
  <c r="BQ367" i="27"/>
  <c r="AJ269" i="27"/>
  <c r="CH246" i="27"/>
  <c r="BO307" i="27"/>
  <c r="AJ138" i="27"/>
  <c r="AI138" i="27"/>
  <c r="AJ323" i="27"/>
  <c r="AI323" i="27"/>
  <c r="AJ336" i="27"/>
  <c r="U214" i="27"/>
  <c r="O246" i="27"/>
  <c r="U247" i="27"/>
  <c r="Z245" i="27"/>
  <c r="AJ295" i="27"/>
  <c r="AC214" i="27"/>
  <c r="X215" i="27"/>
  <c r="AA216" i="27"/>
  <c r="BU367" i="27"/>
  <c r="AC247" i="27"/>
  <c r="AI225" i="27"/>
  <c r="AE307" i="27"/>
  <c r="CN354" i="27"/>
  <c r="CF245" i="27"/>
  <c r="AG277" i="27"/>
  <c r="CK306" i="27"/>
  <c r="CN207" i="27"/>
  <c r="CN184" i="27"/>
  <c r="AI291" i="27"/>
  <c r="CJ366" i="27"/>
  <c r="T183" i="27"/>
  <c r="CM326" i="27"/>
  <c r="AI268" i="27"/>
  <c r="AJ268" i="27"/>
  <c r="AJ277" i="27"/>
  <c r="AI231" i="27"/>
  <c r="AJ231" i="27"/>
  <c r="CN282" i="27"/>
  <c r="CM282" i="27"/>
  <c r="T276" i="27"/>
  <c r="AI353" i="27"/>
  <c r="AF366" i="27"/>
  <c r="AI296" i="27"/>
  <c r="AJ296" i="27"/>
  <c r="W336" i="27"/>
  <c r="CN300" i="27"/>
  <c r="S245" i="27"/>
  <c r="AJ244" i="27"/>
  <c r="AI244" i="27"/>
  <c r="CM355" i="27"/>
  <c r="CN355" i="27"/>
  <c r="AI319" i="27"/>
  <c r="AJ319" i="27"/>
  <c r="U336" i="27"/>
  <c r="CM367" i="27"/>
  <c r="AI274" i="27"/>
  <c r="AJ274" i="27"/>
  <c r="AI263" i="27"/>
  <c r="BX367" i="27"/>
  <c r="AI273" i="27"/>
  <c r="O336" i="27"/>
  <c r="O337" i="27"/>
  <c r="CM194" i="27"/>
  <c r="AF306" i="27"/>
  <c r="AJ87" i="27"/>
  <c r="AI87" i="27"/>
  <c r="L91" i="27"/>
  <c r="BZ245" i="27"/>
  <c r="CN343" i="27"/>
  <c r="CN204" i="27"/>
  <c r="CM346" i="27"/>
  <c r="AE366" i="27"/>
  <c r="BR337" i="27"/>
  <c r="AJ288" i="27"/>
  <c r="AI328" i="27"/>
  <c r="CM313" i="27"/>
  <c r="CB336" i="27"/>
  <c r="BQ337" i="27"/>
  <c r="BO336" i="27"/>
  <c r="CM232" i="27"/>
  <c r="AJ205" i="27"/>
  <c r="AD216" i="27"/>
  <c r="CB337" i="27"/>
  <c r="BU366" i="27"/>
  <c r="CN222" i="27"/>
  <c r="CM222" i="27"/>
  <c r="CB246" i="27"/>
  <c r="AI136" i="27"/>
  <c r="Y152" i="27"/>
  <c r="AJ136" i="27"/>
  <c r="P154" i="27"/>
  <c r="BY245" i="27"/>
  <c r="AI198" i="27"/>
  <c r="CN324" i="27"/>
  <c r="CF336" i="27"/>
  <c r="BW245" i="27"/>
  <c r="AJ350" i="27"/>
  <c r="AI350" i="27"/>
  <c r="CM305" i="27"/>
  <c r="CM170" i="27"/>
  <c r="AI241" i="27"/>
  <c r="R246" i="27"/>
  <c r="AJ266" i="27"/>
  <c r="AI352" i="27"/>
  <c r="BV183" i="27"/>
  <c r="AG245" i="27"/>
  <c r="AF246" i="27"/>
  <c r="AG247" i="27"/>
  <c r="AI333" i="27"/>
  <c r="AJ333" i="27"/>
  <c r="CM177" i="27"/>
  <c r="AI166" i="27"/>
  <c r="P184" i="27"/>
  <c r="AJ166" i="27"/>
  <c r="BV245" i="27"/>
  <c r="AE276" i="27"/>
  <c r="BT184" i="27"/>
  <c r="CF366" i="27"/>
  <c r="BV214" i="27"/>
  <c r="CM359" i="27"/>
  <c r="CN191" i="27"/>
  <c r="CM307" i="27"/>
  <c r="BV307" i="27"/>
  <c r="CA184" i="27"/>
  <c r="S276" i="27"/>
  <c r="CM166" i="27"/>
  <c r="AG337" i="27"/>
  <c r="CL306" i="27"/>
  <c r="AJ262" i="27"/>
  <c r="AJ264" i="27"/>
  <c r="CM365" i="27"/>
  <c r="BU246" i="27"/>
  <c r="AI347" i="27"/>
  <c r="CN334" i="27"/>
  <c r="N246" i="27"/>
  <c r="AI51" i="27"/>
  <c r="AJ43" i="27"/>
  <c r="J61" i="27"/>
  <c r="AJ34" i="27"/>
  <c r="AJ59" i="27"/>
  <c r="AI34" i="27"/>
  <c r="AI59" i="27"/>
  <c r="J59" i="27"/>
  <c r="AH59" i="27"/>
  <c r="Z121" i="27"/>
  <c r="CN363" i="27"/>
  <c r="CM363" i="27"/>
  <c r="AI48" i="27"/>
  <c r="CI29" i="27"/>
  <c r="X123" i="27"/>
  <c r="CM89" i="27"/>
  <c r="BS90" i="27"/>
  <c r="BS91" i="27"/>
  <c r="CM72" i="27"/>
  <c r="CJ215" i="27"/>
  <c r="CN195" i="27"/>
  <c r="CM195" i="27"/>
  <c r="BN59" i="27"/>
  <c r="BN60" i="27"/>
  <c r="CM34" i="27"/>
  <c r="CN34" i="27"/>
  <c r="BS28" i="27"/>
  <c r="BT29" i="27"/>
  <c r="AI205" i="27"/>
  <c r="CM59" i="27"/>
  <c r="CN35" i="27"/>
  <c r="BU59" i="27"/>
  <c r="AJ14" i="27"/>
  <c r="CM47" i="27"/>
  <c r="AC29" i="27"/>
  <c r="CM108" i="27"/>
  <c r="AJ48" i="27"/>
  <c r="AC61" i="27"/>
  <c r="CN14" i="27"/>
  <c r="BN28" i="27"/>
  <c r="AI46" i="27"/>
  <c r="W90" i="27"/>
  <c r="AJ39" i="27"/>
  <c r="CE28" i="27"/>
  <c r="CN56" i="27"/>
  <c r="CM28" i="27"/>
  <c r="AI8" i="27"/>
  <c r="Y336" i="27"/>
  <c r="Y337" i="27"/>
  <c r="L367" i="27"/>
  <c r="L366" i="27"/>
  <c r="CF184" i="27"/>
  <c r="AJ143" i="27"/>
  <c r="AG216" i="27"/>
  <c r="CN203" i="27"/>
  <c r="CM323" i="27"/>
  <c r="CN323" i="27"/>
  <c r="CC336" i="27"/>
  <c r="CC337" i="27"/>
  <c r="CM129" i="27"/>
  <c r="T214" i="27"/>
  <c r="J367" i="27"/>
  <c r="J366" i="27"/>
  <c r="AI366" i="27"/>
  <c r="AI341" i="27"/>
  <c r="AJ341" i="27"/>
  <c r="AI143" i="27"/>
  <c r="M214" i="27"/>
  <c r="L215" i="27"/>
  <c r="M216" i="27"/>
  <c r="N336" i="27"/>
  <c r="N337" i="27"/>
  <c r="CJ246" i="27"/>
  <c r="J337" i="27"/>
  <c r="AI336" i="27"/>
  <c r="J336" i="27"/>
  <c r="AI311" i="27"/>
  <c r="AJ311" i="27"/>
  <c r="CN117" i="27"/>
  <c r="CM117" i="27"/>
  <c r="CN212" i="27"/>
  <c r="CM212" i="27"/>
  <c r="CN237" i="27"/>
  <c r="CM237" i="27"/>
  <c r="CN171" i="27"/>
  <c r="CM171" i="27"/>
  <c r="Y28" i="27"/>
  <c r="AJ106" i="27"/>
  <c r="R59" i="27"/>
  <c r="Q90" i="27"/>
  <c r="CM356" i="27"/>
  <c r="BQ366" i="27"/>
  <c r="CN356" i="27"/>
  <c r="AI293" i="27"/>
  <c r="AI262" i="27"/>
  <c r="CN318" i="27"/>
  <c r="CN314" i="27"/>
  <c r="AH276" i="27"/>
  <c r="AE306" i="27"/>
  <c r="BY184" i="27"/>
  <c r="AJ334" i="27"/>
  <c r="AI334" i="27"/>
  <c r="BO214" i="27"/>
  <c r="CN349" i="27"/>
  <c r="CM349" i="27"/>
  <c r="CN319" i="27"/>
  <c r="CM319" i="27"/>
  <c r="AA367" i="27"/>
  <c r="AA366" i="27"/>
  <c r="CH308" i="27"/>
  <c r="CM205" i="27"/>
  <c r="CN205" i="27"/>
  <c r="AI179" i="27"/>
  <c r="AJ153" i="27"/>
  <c r="AA337" i="27"/>
  <c r="AA336" i="27"/>
  <c r="AJ135" i="27"/>
  <c r="AJ213" i="27"/>
  <c r="AI213" i="27"/>
  <c r="AI215" i="27"/>
  <c r="AJ215" i="27"/>
  <c r="CM350" i="27"/>
  <c r="CN350" i="27"/>
  <c r="CM198" i="27"/>
  <c r="CN198" i="27"/>
  <c r="AI283" i="27"/>
  <c r="AJ283" i="27"/>
  <c r="BT307" i="27"/>
  <c r="BZ214" i="27"/>
  <c r="AE153" i="27"/>
  <c r="CM110" i="27"/>
  <c r="CN110" i="27"/>
  <c r="Y183" i="27"/>
  <c r="CM145" i="27"/>
  <c r="CM182" i="27"/>
  <c r="CN147" i="27"/>
  <c r="BS152" i="27"/>
  <c r="N307" i="27"/>
  <c r="N306" i="27"/>
  <c r="BP366" i="27"/>
  <c r="CN351" i="27"/>
  <c r="CM351" i="27"/>
  <c r="CM328" i="27"/>
  <c r="CN328" i="27"/>
  <c r="AJ66" i="27"/>
  <c r="Y30" i="27"/>
  <c r="AJ23" i="27"/>
  <c r="AI23" i="27"/>
  <c r="CN18" i="27"/>
  <c r="BQ28" i="27"/>
  <c r="CM18" i="27"/>
  <c r="CN4" i="27"/>
  <c r="Z215" i="27"/>
  <c r="CN118" i="27"/>
  <c r="BZ122" i="27"/>
  <c r="CN166" i="27"/>
  <c r="AJ81" i="27"/>
  <c r="T154" i="27"/>
  <c r="CM96" i="27"/>
  <c r="AJ253" i="27"/>
  <c r="AI253" i="27"/>
  <c r="CM152" i="27"/>
  <c r="N247" i="27"/>
  <c r="M246" i="27"/>
  <c r="N245" i="27"/>
  <c r="AJ117" i="27"/>
  <c r="BO121" i="27"/>
  <c r="W367" i="27"/>
  <c r="AI346" i="27"/>
  <c r="CM354" i="27"/>
  <c r="AI351" i="27"/>
  <c r="AJ354" i="27"/>
  <c r="S337" i="27"/>
  <c r="S336" i="27"/>
  <c r="AJ330" i="27"/>
  <c r="AI330" i="27"/>
  <c r="S367" i="27"/>
  <c r="S366" i="27"/>
  <c r="BZ306" i="27"/>
  <c r="AJ328" i="27"/>
  <c r="AJ300" i="27"/>
  <c r="AI300" i="27"/>
  <c r="AJ299" i="27"/>
  <c r="AG336" i="27"/>
  <c r="AJ306" i="27"/>
  <c r="AI302" i="27"/>
  <c r="AJ302" i="27"/>
  <c r="CM324" i="27"/>
  <c r="CM238" i="27"/>
  <c r="AJ363" i="27"/>
  <c r="AI363" i="27"/>
  <c r="AI294" i="27"/>
  <c r="CN366" i="27"/>
  <c r="BZ367" i="27"/>
  <c r="CM302" i="27"/>
  <c r="CN302" i="27"/>
  <c r="BW307" i="27"/>
  <c r="O277" i="27"/>
  <c r="O276" i="27"/>
  <c r="Q276" i="27"/>
  <c r="BY367" i="27"/>
  <c r="BQ184" i="27"/>
  <c r="O366" i="27"/>
  <c r="O367" i="27"/>
  <c r="AI258" i="27"/>
  <c r="CN246" i="27"/>
  <c r="BO367" i="27"/>
  <c r="AI260" i="27"/>
  <c r="CM192" i="27"/>
  <c r="AI331" i="27"/>
  <c r="AJ331" i="27"/>
  <c r="L337" i="27"/>
  <c r="L336" i="27"/>
  <c r="CK215" i="27"/>
  <c r="CK337" i="27"/>
  <c r="X245" i="27"/>
  <c r="CM161" i="27"/>
  <c r="CD366" i="27"/>
  <c r="CK245" i="27"/>
  <c r="AB277" i="27"/>
  <c r="AB276" i="27"/>
  <c r="AJ247" i="27"/>
  <c r="CN213" i="27"/>
  <c r="AI108" i="27"/>
  <c r="AI89" i="27"/>
  <c r="AI345" i="27"/>
  <c r="AJ345" i="27"/>
  <c r="BR307" i="27"/>
  <c r="BR336" i="27"/>
  <c r="CM331" i="27"/>
  <c r="CN331" i="27"/>
  <c r="CN142" i="27"/>
  <c r="U122" i="27"/>
  <c r="CN233" i="27"/>
  <c r="CM233" i="27"/>
  <c r="CN67" i="27"/>
  <c r="Y216" i="27"/>
  <c r="BT336" i="27"/>
  <c r="AG152" i="27"/>
  <c r="AI109" i="27"/>
  <c r="AJ167" i="27"/>
  <c r="AD247" i="27"/>
  <c r="AC246" i="27"/>
  <c r="AD245" i="27"/>
  <c r="CM132" i="27"/>
  <c r="CN132" i="27"/>
  <c r="BV215" i="27"/>
  <c r="BP121" i="27"/>
  <c r="AJ177" i="27"/>
  <c r="Q183" i="27"/>
  <c r="CM298" i="27"/>
  <c r="CN298" i="27"/>
  <c r="AJ197" i="27"/>
  <c r="CM178" i="27"/>
  <c r="AI146" i="27"/>
  <c r="CM288" i="27"/>
  <c r="CN288" i="27"/>
  <c r="AF121" i="27"/>
  <c r="AJ180" i="27"/>
  <c r="AJ142" i="27"/>
  <c r="S121" i="27"/>
  <c r="CI90" i="27"/>
  <c r="AI58" i="27"/>
  <c r="CN241" i="27"/>
  <c r="CM241" i="27"/>
  <c r="L61" i="27"/>
  <c r="K60" i="27"/>
  <c r="L59" i="27"/>
  <c r="AI203" i="27"/>
  <c r="CM193" i="27"/>
  <c r="CN193" i="27"/>
  <c r="BS306" i="27"/>
  <c r="BS307" i="27"/>
  <c r="T215" i="27"/>
  <c r="AI137" i="27"/>
  <c r="BR153" i="27"/>
  <c r="AI261" i="27"/>
  <c r="Z60" i="27"/>
  <c r="AC337" i="27"/>
  <c r="AC336" i="27"/>
  <c r="BO215" i="27"/>
  <c r="BQ153" i="27"/>
  <c r="AI110" i="27"/>
  <c r="CD153" i="27"/>
  <c r="BY246" i="27"/>
  <c r="CA60" i="27"/>
  <c r="Q30" i="27"/>
  <c r="BP122" i="27"/>
  <c r="CN69" i="27"/>
  <c r="CL121" i="27"/>
  <c r="AB123" i="27"/>
  <c r="K123" i="27"/>
  <c r="CH121" i="27"/>
  <c r="CN238" i="27"/>
  <c r="AI91" i="27"/>
  <c r="CA90" i="27"/>
  <c r="AI44" i="27"/>
  <c r="N59" i="27"/>
  <c r="CM366" i="27"/>
  <c r="BN366" i="27"/>
  <c r="BN367" i="27"/>
  <c r="CN341" i="27"/>
  <c r="CM341" i="27"/>
  <c r="CN86" i="27"/>
  <c r="P214" i="27"/>
  <c r="CM36" i="27"/>
  <c r="CK153" i="27"/>
  <c r="CN105" i="27"/>
  <c r="M245" i="27"/>
  <c r="M247" i="27"/>
  <c r="L246" i="27"/>
  <c r="CI91" i="27"/>
  <c r="AI29" i="27"/>
  <c r="CN3" i="27"/>
  <c r="AJ17" i="27"/>
  <c r="W60" i="27"/>
  <c r="BR29" i="27"/>
  <c r="CM100" i="27"/>
  <c r="J215" i="27"/>
  <c r="K216" i="27"/>
  <c r="K214" i="27"/>
  <c r="S60" i="27"/>
  <c r="CA214" i="27"/>
  <c r="X121" i="27"/>
  <c r="CN72" i="27"/>
  <c r="CN44" i="27"/>
  <c r="BP59" i="27"/>
  <c r="AI9" i="27"/>
  <c r="CN47" i="27"/>
  <c r="CN79" i="27"/>
  <c r="AI24" i="27"/>
  <c r="J60" i="27"/>
  <c r="W123" i="27"/>
  <c r="BS122" i="27"/>
  <c r="CM67" i="27"/>
  <c r="CJ337" i="27"/>
  <c r="AB184" i="27"/>
  <c r="CM56" i="27"/>
  <c r="AI37" i="27"/>
  <c r="CN114" i="27"/>
  <c r="BR28" i="27"/>
  <c r="T28" i="27"/>
  <c r="CN100" i="27"/>
  <c r="BQ91" i="27"/>
  <c r="AE61" i="27"/>
  <c r="AD30" i="27"/>
  <c r="AI18" i="27"/>
  <c r="CE122" i="27"/>
  <c r="AI102" i="27"/>
  <c r="CN42" i="27"/>
  <c r="AJ214" i="27"/>
  <c r="AI189" i="27"/>
  <c r="J216" i="27"/>
  <c r="AI214" i="27"/>
  <c r="AH214" i="27"/>
  <c r="J214" i="27"/>
  <c r="AJ189" i="27"/>
  <c r="AI13" i="27"/>
  <c r="AB30" i="27"/>
  <c r="AJ92" i="27"/>
  <c r="CM41" i="27"/>
  <c r="CN13" i="27"/>
  <c r="AH29" i="27"/>
  <c r="AJ97" i="27"/>
  <c r="CK59" i="27"/>
  <c r="CM9" i="27"/>
  <c r="BU29" i="27"/>
  <c r="CK29" i="27"/>
  <c r="CN296" i="27"/>
  <c r="BQ306" i="27"/>
  <c r="CM296" i="27"/>
  <c r="CK366" i="27"/>
  <c r="AI246" i="27"/>
  <c r="L184" i="27"/>
  <c r="L183" i="27"/>
  <c r="AI337" i="27"/>
  <c r="AJ335" i="27"/>
  <c r="AI335" i="27"/>
  <c r="L306" i="27"/>
  <c r="L307" i="27"/>
  <c r="AI343" i="27"/>
  <c r="AJ343" i="27"/>
  <c r="CG184" i="27"/>
  <c r="P306" i="27"/>
  <c r="CM172" i="27"/>
  <c r="CN172" i="27"/>
  <c r="AI154" i="27"/>
  <c r="J276" i="27"/>
  <c r="AJ251" i="27"/>
  <c r="AI276" i="27"/>
  <c r="AI251" i="27"/>
  <c r="J277" i="27"/>
  <c r="Z153" i="27"/>
  <c r="AA152" i="27"/>
  <c r="AA154" i="27"/>
  <c r="CN169" i="27"/>
  <c r="AJ85" i="27"/>
  <c r="AI85" i="27"/>
  <c r="CA336" i="27"/>
  <c r="AJ344" i="27"/>
  <c r="AI344" i="27"/>
  <c r="CA367" i="27"/>
  <c r="X183" i="27"/>
  <c r="CK121" i="27"/>
  <c r="AJ101" i="27"/>
  <c r="O245" i="27"/>
  <c r="CN168" i="27"/>
  <c r="J91" i="27"/>
  <c r="L92" i="27"/>
  <c r="AI292" i="27"/>
  <c r="CN113" i="27"/>
  <c r="CM113" i="27"/>
  <c r="W122" i="27"/>
  <c r="CC184" i="27"/>
  <c r="CC183" i="27"/>
  <c r="CN211" i="27"/>
  <c r="CM6" i="27"/>
  <c r="AD90" i="27"/>
  <c r="K30" i="27"/>
  <c r="AJ115" i="27"/>
  <c r="AD28" i="27"/>
  <c r="CN115" i="27"/>
  <c r="AI106" i="27"/>
  <c r="CM330" i="27"/>
  <c r="CL367" i="27"/>
  <c r="CM322" i="27"/>
  <c r="CN322" i="27"/>
  <c r="CM348" i="27"/>
  <c r="CN348" i="27"/>
  <c r="Y245" i="27"/>
  <c r="CE306" i="27"/>
  <c r="AJ326" i="27"/>
  <c r="AI326" i="27"/>
  <c r="AJ225" i="27"/>
  <c r="CM284" i="27"/>
  <c r="CN284" i="27"/>
  <c r="N153" i="27"/>
  <c r="P307" i="27"/>
  <c r="AC366" i="27"/>
  <c r="AC367" i="27"/>
  <c r="CF214" i="27"/>
  <c r="CN179" i="27"/>
  <c r="CM179" i="27"/>
  <c r="BP306" i="27"/>
  <c r="CN291" i="27"/>
  <c r="U215" i="27"/>
  <c r="CD183" i="27"/>
  <c r="AJ284" i="27"/>
  <c r="AI284" i="27"/>
  <c r="AJ151" i="27"/>
  <c r="Y214" i="27"/>
  <c r="O153" i="27"/>
  <c r="AI271" i="27"/>
  <c r="AJ271" i="27"/>
  <c r="AJ199" i="27"/>
  <c r="AI197" i="27"/>
  <c r="CC214" i="27"/>
  <c r="CC215" i="27"/>
  <c r="CB153" i="27"/>
  <c r="CM207" i="27"/>
  <c r="AJ150" i="27"/>
  <c r="AD123" i="27"/>
  <c r="AC122" i="27"/>
  <c r="AD121" i="27"/>
  <c r="AJ301" i="27"/>
  <c r="AI301" i="27"/>
  <c r="CN224" i="27"/>
  <c r="CM224" i="27"/>
  <c r="CC90" i="27"/>
  <c r="CC91" i="27"/>
  <c r="CM364" i="27"/>
  <c r="M92" i="27"/>
  <c r="AJ80" i="27"/>
  <c r="AJ221" i="27"/>
  <c r="AI221" i="27"/>
  <c r="CN58" i="27"/>
  <c r="P183" i="27"/>
  <c r="CH122" i="27"/>
  <c r="AJ89" i="27"/>
  <c r="Z183" i="27"/>
  <c r="M366" i="27"/>
  <c r="M367" i="27"/>
  <c r="BU60" i="27"/>
  <c r="X28" i="27"/>
  <c r="AI76" i="27"/>
  <c r="AI349" i="27"/>
  <c r="AJ353" i="27"/>
  <c r="CM334" i="27"/>
  <c r="CM291" i="27"/>
  <c r="BP337" i="27"/>
  <c r="CM290" i="27"/>
  <c r="CN290" i="27"/>
  <c r="CB366" i="27"/>
  <c r="CL337" i="27"/>
  <c r="AI277" i="27"/>
  <c r="AJ275" i="27"/>
  <c r="AI275" i="27"/>
  <c r="W215" i="27"/>
  <c r="AJ176" i="27"/>
  <c r="AI176" i="27"/>
  <c r="AF184" i="27"/>
  <c r="CF153" i="27"/>
  <c r="AA307" i="27"/>
  <c r="AA306" i="27"/>
  <c r="T277" i="27"/>
  <c r="AI230" i="27"/>
  <c r="AI226" i="27"/>
  <c r="AC306" i="27"/>
  <c r="AC307" i="27"/>
  <c r="K183" i="27"/>
  <c r="K184" i="27"/>
  <c r="X307" i="27"/>
  <c r="AJ365" i="27"/>
  <c r="AI365" i="27"/>
  <c r="AI367" i="27"/>
  <c r="W152" i="27"/>
  <c r="BW367" i="27"/>
  <c r="AA246" i="27"/>
  <c r="P247" i="27"/>
  <c r="Y366" i="27"/>
  <c r="Y367" i="27"/>
  <c r="T184" i="27"/>
  <c r="CH183" i="27"/>
  <c r="CH184" i="27"/>
  <c r="BW153" i="27"/>
  <c r="CG367" i="27"/>
  <c r="CN109" i="27"/>
  <c r="CM109" i="27"/>
  <c r="Q277" i="27"/>
  <c r="AB366" i="27"/>
  <c r="AB367" i="27"/>
  <c r="L245" i="27"/>
  <c r="K246" i="27"/>
  <c r="L247" i="27"/>
  <c r="AI73" i="27"/>
  <c r="AD183" i="27"/>
  <c r="U153" i="27"/>
  <c r="AH183" i="27"/>
  <c r="AJ160" i="27"/>
  <c r="AI160" i="27"/>
  <c r="CN320" i="27"/>
  <c r="CM320" i="27"/>
  <c r="V123" i="27"/>
  <c r="BT152" i="27"/>
  <c r="Q154" i="27"/>
  <c r="AI104" i="27"/>
  <c r="AJ104" i="27"/>
  <c r="CN164" i="27"/>
  <c r="AJ286" i="27"/>
  <c r="CG337" i="27"/>
  <c r="BV337" i="27"/>
  <c r="Z214" i="27"/>
  <c r="Y215" i="27"/>
  <c r="Z216" i="27"/>
  <c r="AJ209" i="27"/>
  <c r="AI209" i="27"/>
  <c r="BU184" i="27"/>
  <c r="CB184" i="27"/>
  <c r="AJ204" i="27"/>
  <c r="R122" i="27"/>
  <c r="AI25" i="27"/>
  <c r="CN315" i="27"/>
  <c r="CM315" i="27"/>
  <c r="AJ137" i="27"/>
  <c r="CM107" i="27"/>
  <c r="AJ100" i="27"/>
  <c r="AI100" i="27"/>
  <c r="BV367" i="27"/>
  <c r="AJ130" i="27"/>
  <c r="AI130" i="27"/>
  <c r="BP246" i="27"/>
  <c r="CM342" i="27"/>
  <c r="BO184" i="27"/>
  <c r="AA61" i="27"/>
  <c r="CN225" i="27"/>
  <c r="AJ174" i="27"/>
  <c r="S154" i="27"/>
  <c r="K307" i="27"/>
  <c r="K306" i="27"/>
  <c r="AH61" i="27"/>
  <c r="AG60" i="27"/>
  <c r="AI98" i="27"/>
  <c r="U123" i="27"/>
  <c r="AI192" i="27"/>
  <c r="AJ192" i="27"/>
  <c r="Z90" i="27"/>
  <c r="CM98" i="27"/>
  <c r="BR90" i="27"/>
  <c r="CM54" i="27"/>
  <c r="W183" i="27"/>
  <c r="R154" i="27"/>
  <c r="CM286" i="27"/>
  <c r="BO306" i="27"/>
  <c r="CN286" i="27"/>
  <c r="M61" i="27"/>
  <c r="AJ44" i="27"/>
  <c r="M60" i="27"/>
  <c r="BX152" i="27"/>
  <c r="BN122" i="27"/>
  <c r="BP90" i="27"/>
  <c r="AI19" i="27"/>
  <c r="AJ36" i="27"/>
  <c r="CM99" i="27"/>
  <c r="AI191" i="27"/>
  <c r="AJ191" i="27"/>
  <c r="AJ69" i="27"/>
  <c r="AI69" i="27"/>
  <c r="AA28" i="27"/>
  <c r="CN230" i="27"/>
  <c r="AG29" i="27"/>
  <c r="Q28" i="27"/>
  <c r="R91" i="27"/>
  <c r="AI86" i="27"/>
  <c r="AI74" i="27"/>
  <c r="CN128" i="27"/>
  <c r="CM128" i="27"/>
  <c r="AI41" i="27"/>
  <c r="Q91" i="27"/>
  <c r="R92" i="27"/>
  <c r="CN101" i="27"/>
  <c r="CM101" i="27"/>
  <c r="CM19" i="27"/>
  <c r="O123" i="27"/>
  <c r="CM87" i="27"/>
  <c r="K277" i="27"/>
  <c r="K276" i="27"/>
  <c r="AJ4" i="27"/>
  <c r="AH28" i="27"/>
  <c r="K28" i="27"/>
  <c r="N92" i="27"/>
  <c r="M91" i="27"/>
  <c r="N90" i="27"/>
  <c r="AI45" i="27"/>
  <c r="CN87" i="27"/>
  <c r="BP91" i="27"/>
  <c r="X61" i="27"/>
  <c r="X30" i="27"/>
  <c r="CN17" i="27"/>
  <c r="AJ30" i="27"/>
  <c r="AB61" i="27"/>
  <c r="AE30" i="27"/>
  <c r="CN89" i="27"/>
  <c r="AJ76" i="27"/>
  <c r="CN41" i="27"/>
  <c r="CM22" i="27"/>
  <c r="CM65" i="27"/>
  <c r="AB29" i="27"/>
  <c r="S29" i="27"/>
  <c r="AJ71" i="27"/>
  <c r="CM4" i="27"/>
  <c r="N29" i="27"/>
  <c r="T59" i="27"/>
  <c r="V29" i="27"/>
  <c r="AJ13" i="27"/>
  <c r="CM327" i="27"/>
  <c r="CN327" i="27"/>
  <c r="N214" i="27"/>
  <c r="N216" i="27"/>
  <c r="M215" i="27"/>
  <c r="AI235" i="27"/>
  <c r="AJ235" i="27"/>
  <c r="L214" i="27"/>
  <c r="K215" i="27"/>
  <c r="L216" i="27"/>
  <c r="AA183" i="27"/>
  <c r="BU152" i="27"/>
  <c r="L277" i="27"/>
  <c r="L276" i="27"/>
  <c r="N366" i="27"/>
  <c r="N367" i="27"/>
  <c r="N123" i="27"/>
  <c r="M122" i="27"/>
  <c r="N121" i="27"/>
  <c r="BY183" i="27"/>
  <c r="AJ259" i="27"/>
  <c r="AJ364" i="27"/>
  <c r="AI364" i="27"/>
  <c r="AI147" i="27"/>
  <c r="AJ147" i="27"/>
  <c r="CN196" i="27"/>
  <c r="BR183" i="27"/>
  <c r="CF183" i="27"/>
  <c r="S123" i="27"/>
  <c r="AE92" i="27"/>
  <c r="AI131" i="27"/>
  <c r="AJ131" i="27"/>
  <c r="S153" i="27"/>
  <c r="CM345" i="27"/>
  <c r="CN345" i="27"/>
  <c r="AJ313" i="27"/>
  <c r="AI313" i="27"/>
  <c r="CN210" i="27"/>
  <c r="CM210" i="27"/>
  <c r="R60" i="27"/>
  <c r="AJ207" i="27"/>
  <c r="X214" i="27"/>
  <c r="AJ134" i="27"/>
  <c r="AJ118" i="27"/>
  <c r="AB215" i="27"/>
  <c r="CM243" i="27"/>
  <c r="AI322" i="27"/>
  <c r="W246" i="27"/>
  <c r="CN295" i="27"/>
  <c r="CM295" i="27"/>
  <c r="AF29" i="27"/>
  <c r="S91" i="27"/>
  <c r="AJ206" i="27"/>
  <c r="M276" i="27"/>
  <c r="M277" i="27"/>
  <c r="AI113" i="27"/>
  <c r="AI70" i="27"/>
  <c r="CK91" i="27"/>
  <c r="O183" i="27"/>
  <c r="BO122" i="27"/>
  <c r="AJ77" i="27"/>
  <c r="AI314" i="27"/>
  <c r="AJ314" i="27"/>
  <c r="U59" i="27"/>
  <c r="BN245" i="27"/>
  <c r="BN246" i="27"/>
  <c r="CN220" i="27"/>
  <c r="CM220" i="27"/>
  <c r="N152" i="27"/>
  <c r="N154" i="27"/>
  <c r="M153" i="27"/>
  <c r="Y92" i="27"/>
  <c r="CA152" i="27"/>
  <c r="CM83" i="27"/>
  <c r="CN175" i="27"/>
  <c r="CM175" i="27"/>
  <c r="M336" i="27"/>
  <c r="M337" i="27"/>
  <c r="CD184" i="27"/>
  <c r="CM115" i="27"/>
  <c r="CN16" i="27"/>
  <c r="CM16" i="27"/>
  <c r="BP153" i="27"/>
  <c r="AI161" i="27"/>
  <c r="AJ161" i="27"/>
  <c r="BY60" i="27"/>
  <c r="AG61" i="27"/>
  <c r="CA337" i="27"/>
  <c r="CM27" i="27"/>
  <c r="W59" i="27"/>
  <c r="AA90" i="27"/>
  <c r="CM39" i="27"/>
  <c r="BV184" i="27"/>
  <c r="CN242" i="27"/>
  <c r="CM312" i="27"/>
  <c r="CN321" i="27"/>
  <c r="BP336" i="27"/>
  <c r="CM321" i="27"/>
  <c r="AA91" i="27"/>
  <c r="AD59" i="27"/>
  <c r="BY214" i="27"/>
  <c r="AA30" i="27"/>
  <c r="AJ25" i="27"/>
  <c r="AF59" i="27"/>
  <c r="CG90" i="27"/>
  <c r="AF90" i="27"/>
  <c r="CE29" i="27"/>
  <c r="CJ29" i="27"/>
  <c r="AJ9" i="27"/>
  <c r="AJ79" i="27"/>
  <c r="AI71" i="27"/>
  <c r="AJ41" i="27"/>
  <c r="AJ21" i="27"/>
  <c r="CN65" i="27"/>
  <c r="BQ60" i="27"/>
  <c r="BN29" i="27"/>
  <c r="CC28" i="27"/>
  <c r="AI27" i="27"/>
  <c r="CM97" i="27"/>
  <c r="AJ6" i="27"/>
  <c r="CA245" i="27"/>
  <c r="BV246" i="27"/>
  <c r="AI55" i="27"/>
  <c r="S61" i="27"/>
  <c r="BP245" i="27"/>
  <c r="BQ183" i="27"/>
  <c r="CM173" i="27"/>
  <c r="AI320" i="27"/>
  <c r="M184" i="27"/>
  <c r="M183" i="27"/>
  <c r="CM73" i="27"/>
  <c r="BR91" i="27"/>
  <c r="X29" i="27"/>
  <c r="K122" i="27"/>
  <c r="BZ152" i="27"/>
  <c r="BP307" i="27"/>
  <c r="N61" i="27"/>
  <c r="V154" i="27"/>
  <c r="CE184" i="27"/>
  <c r="CH90" i="27"/>
  <c r="CH91" i="27"/>
  <c r="BS60" i="27"/>
  <c r="BS59" i="27"/>
  <c r="CN301" i="27"/>
  <c r="CM301" i="27"/>
  <c r="BR306" i="27"/>
  <c r="AA277" i="27"/>
  <c r="AA276" i="27"/>
  <c r="CM191" i="27"/>
  <c r="AJ46" i="27"/>
  <c r="M59" i="27"/>
  <c r="CN108" i="27"/>
  <c r="CE183" i="27"/>
  <c r="CN80" i="27"/>
  <c r="CN144" i="27"/>
  <c r="CM144" i="27"/>
  <c r="CM38" i="27"/>
  <c r="AI35" i="27"/>
  <c r="AJ65" i="27"/>
  <c r="AJ90" i="27"/>
  <c r="AI65" i="27"/>
  <c r="AI90" i="27"/>
  <c r="J90" i="27"/>
  <c r="J92" i="27"/>
  <c r="AH90" i="27"/>
  <c r="CE152" i="27"/>
  <c r="CN5" i="27"/>
  <c r="CN55" i="27"/>
  <c r="CM55" i="27"/>
  <c r="AI92" i="27"/>
  <c r="BY90" i="27"/>
  <c r="J30" i="27"/>
  <c r="CM51" i="27"/>
  <c r="CN51" i="27"/>
  <c r="BV153" i="27"/>
  <c r="N122" i="27"/>
  <c r="AJ223" i="27"/>
  <c r="AI223" i="27"/>
  <c r="CA366" i="27"/>
  <c r="AI16" i="27"/>
  <c r="V122" i="27"/>
  <c r="AJ159" i="27"/>
  <c r="AI159" i="27"/>
  <c r="AI21" i="27"/>
  <c r="CM139" i="27"/>
  <c r="CN6" i="27"/>
  <c r="BW90" i="27"/>
  <c r="T30" i="27"/>
  <c r="AE28" i="27"/>
  <c r="AJ86" i="27"/>
  <c r="V30" i="27"/>
  <c r="AI77" i="27"/>
  <c r="AI39" i="27"/>
  <c r="AJ29" i="27"/>
  <c r="J306" i="27"/>
  <c r="AI306" i="27"/>
  <c r="AI281" i="27"/>
  <c r="J307" i="27"/>
  <c r="AJ281" i="27"/>
  <c r="AJ103" i="27"/>
  <c r="AI5" i="27"/>
  <c r="AI97" i="27"/>
  <c r="AJ255" i="27"/>
  <c r="AI255" i="27"/>
  <c r="BY59" i="27"/>
  <c r="BN306" i="27"/>
  <c r="BN307" i="27"/>
  <c r="CM306" i="27"/>
  <c r="CN281" i="27"/>
  <c r="CM281" i="27"/>
  <c r="BZ29" i="27"/>
  <c r="CN28" i="27"/>
  <c r="AI168" i="27"/>
  <c r="V121" i="27"/>
  <c r="AJ179" i="27"/>
  <c r="Z152" i="27"/>
  <c r="CN148" i="27"/>
  <c r="CM148" i="27"/>
  <c r="AJ68" i="27"/>
  <c r="AI68" i="27"/>
  <c r="CN136" i="27"/>
  <c r="CM136" i="27"/>
  <c r="N277" i="27"/>
  <c r="N276" i="27"/>
  <c r="CN358" i="27"/>
  <c r="CM358" i="27"/>
  <c r="AD60" i="27"/>
  <c r="AA121" i="27"/>
  <c r="AI10" i="27"/>
  <c r="R30" i="27"/>
  <c r="BY215" i="27"/>
  <c r="CM81" i="27"/>
  <c r="AJ67" i="27"/>
  <c r="AI67" i="27"/>
  <c r="BO60" i="27"/>
  <c r="CM183" i="27"/>
  <c r="CN158" i="27"/>
  <c r="BN184" i="27"/>
  <c r="CM158" i="27"/>
  <c r="BN183" i="27"/>
  <c r="BN214" i="27"/>
  <c r="BN215" i="27"/>
  <c r="CN189" i="27"/>
  <c r="CM189" i="27"/>
  <c r="AI99" i="27"/>
  <c r="AJ99" i="27"/>
  <c r="CM104" i="27"/>
  <c r="BS184" i="27"/>
  <c r="BS183" i="27"/>
  <c r="CN231" i="27"/>
  <c r="CN317" i="27"/>
  <c r="AI14" i="27"/>
  <c r="CB121" i="27"/>
  <c r="CM11" i="27"/>
  <c r="BY29" i="27"/>
  <c r="AJ114" i="27"/>
  <c r="W28" i="27"/>
  <c r="CL29" i="27"/>
  <c r="AC30" i="27"/>
  <c r="AJ37" i="27"/>
  <c r="BN90" i="27"/>
  <c r="AJ121" i="27"/>
  <c r="J121" i="27"/>
  <c r="J123" i="27"/>
  <c r="AJ96" i="27"/>
  <c r="AI121" i="27"/>
  <c r="AI96" i="27"/>
  <c r="AH121" i="27"/>
  <c r="AJ47" i="27"/>
  <c r="CN326" i="27"/>
  <c r="M30" i="27"/>
  <c r="AJ5" i="27"/>
  <c r="AJ11" i="27"/>
  <c r="CN365" i="27"/>
  <c r="CN316" i="27"/>
  <c r="BS366" i="27"/>
  <c r="BS367" i="27"/>
  <c r="R337" i="27"/>
  <c r="R336" i="27"/>
  <c r="R366" i="27"/>
  <c r="R367" i="27"/>
  <c r="AI324" i="27"/>
  <c r="BY337" i="27"/>
  <c r="AJ298" i="27"/>
  <c r="AI298" i="27"/>
  <c r="CN313" i="27"/>
  <c r="CK367" i="27"/>
  <c r="AH247" i="27"/>
  <c r="AI304" i="27"/>
  <c r="AJ304" i="27"/>
  <c r="BO337" i="27"/>
  <c r="AI286" i="27"/>
  <c r="CN287" i="27"/>
  <c r="CM287" i="27"/>
  <c r="R307" i="27"/>
  <c r="CM299" i="27"/>
  <c r="CN299" i="27"/>
  <c r="CN283" i="27"/>
  <c r="CM283" i="27"/>
  <c r="T247" i="27"/>
  <c r="BX246" i="27"/>
  <c r="BT306" i="27"/>
  <c r="CN177" i="27"/>
  <c r="AJ149" i="27"/>
  <c r="AI149" i="27"/>
  <c r="CN209" i="27"/>
  <c r="BR214" i="27"/>
  <c r="CM209" i="27"/>
  <c r="CM162" i="27"/>
  <c r="AC152" i="27"/>
  <c r="AC154" i="27"/>
  <c r="AB153" i="27"/>
  <c r="CG246" i="27"/>
  <c r="CL214" i="27"/>
  <c r="CL307" i="27"/>
  <c r="V277" i="27"/>
  <c r="AB306" i="27"/>
  <c r="AB307" i="27"/>
  <c r="CM357" i="27"/>
  <c r="CN357" i="27"/>
  <c r="V247" i="27"/>
  <c r="AI348" i="27"/>
  <c r="AJ212" i="27"/>
  <c r="AI212" i="27"/>
  <c r="CN159" i="27"/>
  <c r="CM159" i="27"/>
  <c r="CN140" i="27"/>
  <c r="CM140" i="27"/>
  <c r="K153" i="27"/>
  <c r="L154" i="27"/>
  <c r="L152" i="27"/>
  <c r="CM294" i="27"/>
  <c r="CN294" i="27"/>
  <c r="CN202" i="27"/>
  <c r="CM202" i="27"/>
  <c r="Q214" i="27"/>
  <c r="BR246" i="27"/>
  <c r="K247" i="27"/>
  <c r="J246" i="27"/>
  <c r="K245" i="27"/>
  <c r="CF307" i="27"/>
  <c r="CN192" i="27"/>
  <c r="AI163" i="27"/>
  <c r="BR245" i="27"/>
  <c r="CN240" i="27"/>
  <c r="CM240" i="27"/>
  <c r="AC153" i="27"/>
  <c r="CL152" i="27"/>
  <c r="CM137" i="27"/>
  <c r="AI222" i="27"/>
  <c r="AJ222" i="27"/>
  <c r="BQ246" i="27"/>
  <c r="CM168" i="27"/>
  <c r="AJ141" i="27"/>
  <c r="M152" i="27"/>
  <c r="AJ171" i="27"/>
  <c r="AJ355" i="27"/>
  <c r="AI355" i="27"/>
  <c r="BX366" i="27"/>
  <c r="P367" i="27"/>
  <c r="P366" i="27"/>
  <c r="AF336" i="27"/>
  <c r="CH366" i="27"/>
  <c r="AJ360" i="27"/>
  <c r="AI360" i="27"/>
  <c r="O307" i="27"/>
  <c r="O306" i="27"/>
  <c r="BY336" i="27"/>
  <c r="CI336" i="27"/>
  <c r="CH245" i="27"/>
  <c r="AJ303" i="27"/>
  <c r="AI303" i="27"/>
  <c r="CN293" i="27"/>
  <c r="CM293" i="27"/>
  <c r="CN307" i="27"/>
  <c r="CM325" i="27"/>
  <c r="CN325" i="27"/>
  <c r="CM292" i="27"/>
  <c r="AJ210" i="27"/>
  <c r="AI210" i="27"/>
  <c r="AJ196" i="27"/>
  <c r="CK307" i="27"/>
  <c r="BT366" i="27"/>
  <c r="AI252" i="27"/>
  <c r="AJ252" i="27"/>
  <c r="S306" i="27"/>
  <c r="Z336" i="27"/>
  <c r="Z337" i="27"/>
  <c r="Z367" i="27"/>
  <c r="Z366" i="27"/>
  <c r="CD336" i="27"/>
  <c r="AI307" i="27"/>
  <c r="AJ305" i="27"/>
  <c r="AI305" i="27"/>
  <c r="CM197" i="27"/>
  <c r="CN197" i="27"/>
  <c r="AI269" i="27"/>
  <c r="CM211" i="27"/>
  <c r="Y276" i="27"/>
  <c r="Y277" i="27"/>
  <c r="CE307" i="27"/>
  <c r="CI245" i="27"/>
  <c r="AJ237" i="27"/>
  <c r="AI237" i="27"/>
  <c r="BY307" i="27"/>
  <c r="AJ312" i="27"/>
  <c r="AI312" i="27"/>
  <c r="AI282" i="27"/>
  <c r="AJ282" i="27"/>
  <c r="CL336" i="27"/>
  <c r="AB337" i="27"/>
  <c r="AB336" i="27"/>
  <c r="BX184" i="27"/>
  <c r="BV306" i="27"/>
  <c r="AB183" i="27"/>
  <c r="AI264" i="27"/>
  <c r="CM335" i="27"/>
  <c r="CN335" i="27"/>
  <c r="AJ285" i="27"/>
  <c r="AI285" i="27"/>
  <c r="CM221" i="27"/>
  <c r="BZ215" i="27"/>
  <c r="CN214" i="27"/>
  <c r="CM169" i="27"/>
  <c r="CM174" i="27"/>
  <c r="CN174" i="27"/>
  <c r="CK336" i="27"/>
  <c r="P277" i="27"/>
  <c r="CN160" i="27"/>
  <c r="AI122" i="27"/>
  <c r="AJ224" i="27"/>
  <c r="AI224" i="27"/>
  <c r="AD152" i="27"/>
  <c r="AA153" i="27"/>
  <c r="BR366" i="27"/>
  <c r="CM361" i="27"/>
  <c r="CN361" i="27"/>
  <c r="BX122" i="27"/>
  <c r="BX121" i="27"/>
  <c r="AJ144" i="27"/>
  <c r="CB214" i="27"/>
  <c r="CN362" i="27"/>
  <c r="CM362" i="27"/>
  <c r="AE122" i="27"/>
  <c r="CI152" i="27"/>
  <c r="AJ263" i="27"/>
  <c r="AJ254" i="27"/>
  <c r="AI254" i="27"/>
  <c r="AJ127" i="27"/>
  <c r="J154" i="27"/>
  <c r="AI127" i="27"/>
  <c r="J152" i="27"/>
  <c r="AJ152" i="27"/>
  <c r="AI152" i="27"/>
  <c r="AH152" i="27"/>
  <c r="BS215" i="27"/>
  <c r="AI315" i="27"/>
  <c r="AJ315" i="27"/>
  <c r="CN82" i="27"/>
  <c r="CM82" i="27"/>
  <c r="AJ321" i="27"/>
  <c r="AJ348" i="27"/>
  <c r="CN353" i="27"/>
  <c r="CM353" i="27"/>
  <c r="AI357" i="27"/>
  <c r="CN337" i="27"/>
  <c r="AI356" i="27"/>
  <c r="AJ356" i="27"/>
  <c r="CM344" i="27"/>
  <c r="CN344" i="27"/>
  <c r="BZ366" i="27"/>
  <c r="AI362" i="27"/>
  <c r="AJ362" i="27"/>
  <c r="CI366" i="27"/>
  <c r="CN245" i="27"/>
  <c r="BZ246" i="27"/>
  <c r="AI239" i="27"/>
  <c r="AJ239" i="27"/>
  <c r="BW306" i="27"/>
  <c r="Y307" i="27"/>
  <c r="Y306" i="27"/>
  <c r="O247" i="27"/>
  <c r="AJ342" i="27"/>
  <c r="AI342" i="27"/>
  <c r="BY366" i="27"/>
  <c r="X246" i="27"/>
  <c r="CM142" i="27"/>
  <c r="AE247" i="27"/>
  <c r="AD246" i="27"/>
  <c r="AE245" i="27"/>
  <c r="AJ211" i="27"/>
  <c r="BZ337" i="27"/>
  <c r="CN336" i="27"/>
  <c r="CN149" i="27"/>
  <c r="CM149" i="27"/>
  <c r="J153" i="27"/>
  <c r="K154" i="27"/>
  <c r="K152" i="27"/>
  <c r="CN74" i="27"/>
  <c r="CM74" i="27"/>
  <c r="CM245" i="27"/>
  <c r="CN236" i="27"/>
  <c r="CM236" i="27"/>
  <c r="CJ336" i="27"/>
  <c r="AJ173" i="27"/>
  <c r="AI173" i="27"/>
  <c r="AI128" i="27"/>
  <c r="CJ214" i="27"/>
  <c r="CC245" i="27"/>
  <c r="CC246" i="27"/>
  <c r="CC367" i="27"/>
  <c r="CC366" i="27"/>
  <c r="CM229" i="27"/>
  <c r="CN229" i="27"/>
  <c r="CM208" i="27"/>
  <c r="CM303" i="27"/>
  <c r="BQ214" i="27"/>
  <c r="AJ190" i="27"/>
  <c r="AI151" i="27"/>
  <c r="CN141" i="27"/>
  <c r="CM141" i="27"/>
  <c r="CN150" i="27"/>
  <c r="BR152" i="27"/>
  <c r="CM246" i="27"/>
  <c r="CM239" i="27"/>
  <c r="O184" i="27"/>
  <c r="BP184" i="27"/>
  <c r="AJ195" i="27"/>
  <c r="Z276" i="27"/>
  <c r="Z277" i="27"/>
  <c r="CN163" i="27"/>
  <c r="BO183" i="27"/>
  <c r="CM163" i="27"/>
  <c r="BU306" i="27"/>
  <c r="CE90" i="27"/>
  <c r="CM206" i="27"/>
  <c r="CN206" i="27"/>
  <c r="CN332" i="27"/>
  <c r="CM332" i="27"/>
  <c r="CC152" i="27"/>
  <c r="CC153" i="27"/>
  <c r="AI158" i="27"/>
  <c r="AI183" i="27"/>
  <c r="AJ158" i="27"/>
  <c r="J183" i="27"/>
  <c r="J184" i="27"/>
  <c r="CH214" i="27"/>
  <c r="BT91" i="27"/>
  <c r="CM66" i="27"/>
  <c r="CN66" i="27"/>
  <c r="Q121" i="27"/>
  <c r="CM167" i="27"/>
  <c r="CN167" i="27"/>
  <c r="CM347" i="27"/>
  <c r="AI56" i="27"/>
  <c r="CJ367" i="27"/>
  <c r="CJ184" i="27"/>
  <c r="AB92" i="27"/>
  <c r="Z91" i="27"/>
  <c r="CN78" i="27"/>
  <c r="O60" i="27"/>
  <c r="P246" i="27"/>
  <c r="Y91" i="27"/>
  <c r="CH59" i="27"/>
  <c r="CH60" i="27"/>
  <c r="CM119" i="27"/>
  <c r="BN152" i="27"/>
  <c r="CN127" i="27"/>
  <c r="CM127" i="27"/>
  <c r="BN153" i="27"/>
  <c r="CC60" i="27"/>
  <c r="CC59" i="27"/>
  <c r="BU245" i="27"/>
  <c r="K337" i="27"/>
  <c r="K336" i="27"/>
  <c r="CM336" i="27"/>
  <c r="BN337" i="27"/>
  <c r="BN336" i="27"/>
  <c r="CM311" i="27"/>
  <c r="CN311" i="27"/>
  <c r="AJ245" i="27"/>
  <c r="AI245" i="27"/>
  <c r="J245" i="27"/>
  <c r="AH245" i="27"/>
  <c r="J247" i="27"/>
  <c r="AJ220" i="27"/>
  <c r="AI220" i="27"/>
  <c r="AI28" i="27"/>
  <c r="BR59" i="27"/>
  <c r="M306" i="27"/>
  <c r="M307" i="27"/>
  <c r="CN43" i="27"/>
  <c r="CM43" i="27"/>
  <c r="K367" i="27"/>
  <c r="K366" i="27"/>
  <c r="AJ60" i="27"/>
  <c r="BW184" i="27"/>
  <c r="CN306" i="27"/>
  <c r="BZ307" i="27"/>
  <c r="CM35" i="27"/>
  <c r="J29" i="27"/>
  <c r="Y61" i="27"/>
  <c r="CN73" i="27"/>
  <c r="L28" i="27"/>
  <c r="BX28" i="27"/>
  <c r="AI4" i="27"/>
  <c r="BQ62" i="26"/>
  <c r="BZ126" i="26"/>
  <c r="AK27" i="26"/>
  <c r="N64" i="26"/>
  <c r="S65" i="26"/>
  <c r="CR15" i="26"/>
  <c r="AK38" i="26"/>
  <c r="AK48" i="26"/>
  <c r="AK60" i="26"/>
  <c r="CI94" i="26"/>
  <c r="CR48" i="26"/>
  <c r="CF62" i="26"/>
  <c r="CR57" i="26"/>
  <c r="AK53" i="26"/>
  <c r="BX62" i="26"/>
  <c r="CH62" i="26"/>
  <c r="CG94" i="26"/>
  <c r="AK17" i="26"/>
  <c r="BT30" i="26"/>
  <c r="CG126" i="26"/>
  <c r="BZ94" i="26"/>
  <c r="CR100" i="26"/>
  <c r="AK19" i="26"/>
  <c r="BY62" i="26"/>
  <c r="AG30" i="26"/>
  <c r="BW62" i="26"/>
  <c r="AE64" i="26"/>
  <c r="CO126" i="26"/>
  <c r="AK61" i="26"/>
  <c r="O31" i="26"/>
  <c r="CE126" i="26"/>
  <c r="AC31" i="26"/>
  <c r="T65" i="26"/>
  <c r="CR50" i="26"/>
  <c r="AG65" i="26"/>
  <c r="CJ30" i="26"/>
  <c r="AK64" i="26"/>
  <c r="R64" i="26"/>
  <c r="CJ94" i="26"/>
  <c r="AK57" i="26"/>
  <c r="CR56" i="26"/>
  <c r="CO94" i="26"/>
  <c r="U65" i="26"/>
  <c r="S31" i="26"/>
  <c r="AD31" i="26"/>
  <c r="BV30" i="26"/>
  <c r="CR59" i="26"/>
  <c r="AB30" i="26"/>
  <c r="CA126" i="26"/>
  <c r="AK45" i="26"/>
  <c r="CH30" i="26"/>
  <c r="AK14" i="26"/>
  <c r="CQ62" i="26"/>
  <c r="CR103" i="26"/>
  <c r="BU94" i="26"/>
  <c r="AJ30" i="26"/>
  <c r="AK42" i="26"/>
  <c r="CR28" i="26"/>
  <c r="CR14" i="26"/>
  <c r="CR114" i="26"/>
  <c r="CL30" i="26"/>
  <c r="W65" i="26"/>
  <c r="CF126" i="26"/>
  <c r="CC94" i="26"/>
  <c r="CF30" i="26"/>
  <c r="AK26" i="26"/>
  <c r="AK16" i="26"/>
  <c r="BY30" i="26"/>
  <c r="BT126" i="26"/>
  <c r="CR102" i="26"/>
  <c r="AF65" i="26"/>
  <c r="AF64" i="26"/>
  <c r="AA65" i="26"/>
  <c r="AA64" i="26"/>
  <c r="T31" i="26"/>
  <c r="CR110" i="26"/>
  <c r="CR42" i="26"/>
  <c r="CC62" i="26"/>
  <c r="CR91" i="26"/>
  <c r="AK54" i="26"/>
  <c r="CI30" i="26"/>
  <c r="CR21" i="26"/>
  <c r="Z31" i="26"/>
  <c r="BV62" i="26"/>
  <c r="BT62" i="26"/>
  <c r="Y64" i="26"/>
  <c r="Y65" i="26"/>
  <c r="N30" i="26"/>
  <c r="N31" i="26"/>
  <c r="P64" i="26"/>
  <c r="P65" i="26"/>
  <c r="AK49" i="26"/>
  <c r="AH64" i="26"/>
  <c r="AH65" i="26"/>
  <c r="CR121" i="26"/>
  <c r="BW126" i="26"/>
  <c r="CA94" i="26"/>
  <c r="AC65" i="26"/>
  <c r="AC64" i="26"/>
  <c r="BU62" i="26"/>
  <c r="CM62" i="26"/>
  <c r="CR24" i="26"/>
  <c r="CP30" i="26"/>
  <c r="CN30" i="26"/>
  <c r="CL62" i="26"/>
  <c r="CR44" i="26"/>
  <c r="BV94" i="26"/>
  <c r="CR67" i="26"/>
  <c r="CQ94" i="26"/>
  <c r="CR5" i="26"/>
  <c r="CM94" i="26"/>
  <c r="CR53" i="26"/>
  <c r="CJ126" i="26"/>
  <c r="P30" i="26"/>
  <c r="AK25" i="26"/>
  <c r="CR17" i="26"/>
  <c r="CR89" i="26"/>
  <c r="BY126" i="26"/>
  <c r="BX94" i="26"/>
  <c r="CR60" i="26"/>
  <c r="CD30" i="26"/>
  <c r="CR25" i="26"/>
  <c r="CR22" i="26"/>
  <c r="CA62" i="26"/>
  <c r="AK7" i="26"/>
  <c r="CR85" i="26"/>
  <c r="CR72" i="26"/>
  <c r="R65" i="26"/>
  <c r="CK30" i="26"/>
  <c r="CR80" i="26"/>
  <c r="AD65" i="26"/>
  <c r="X65" i="26"/>
  <c r="CR19" i="26"/>
  <c r="CB30" i="26"/>
  <c r="CG30" i="26"/>
  <c r="CI62" i="26"/>
  <c r="CR11" i="26"/>
  <c r="CR7" i="26"/>
  <c r="V31" i="26"/>
  <c r="CP94" i="26"/>
  <c r="CR95" i="26"/>
  <c r="CR93" i="26"/>
  <c r="CR63" i="26"/>
  <c r="CR27" i="26"/>
  <c r="AB31" i="26"/>
  <c r="BS126" i="26"/>
  <c r="AJ31" i="26"/>
  <c r="Z30" i="26"/>
  <c r="CB94" i="26"/>
  <c r="AG31" i="26"/>
  <c r="AK10" i="26"/>
  <c r="W64" i="26"/>
  <c r="CR9" i="26"/>
  <c r="CE62" i="26"/>
  <c r="AK9" i="26"/>
  <c r="U30" i="26"/>
  <c r="U31" i="26"/>
  <c r="CG62" i="26"/>
  <c r="AK22" i="26"/>
  <c r="CJ62" i="26"/>
  <c r="CR12" i="26"/>
  <c r="CR118" i="26"/>
  <c r="X64" i="26"/>
  <c r="L30" i="26"/>
  <c r="CR26" i="26"/>
  <c r="CM126" i="26"/>
  <c r="CQ126" i="26"/>
  <c r="CR127" i="26"/>
  <c r="CE30" i="26"/>
  <c r="CR101" i="26"/>
  <c r="CR61" i="26"/>
  <c r="CR45" i="26"/>
  <c r="BR62" i="26"/>
  <c r="CR35" i="26"/>
  <c r="AK12" i="26"/>
  <c r="CR47" i="26"/>
  <c r="AG64" i="26"/>
  <c r="CR40" i="26"/>
  <c r="CB126" i="26"/>
  <c r="CC126" i="26"/>
  <c r="M65" i="26"/>
  <c r="L64" i="26"/>
  <c r="AK51" i="26"/>
  <c r="CR83" i="26"/>
  <c r="BQ94" i="26"/>
  <c r="CR112" i="26"/>
  <c r="CR75" i="26"/>
  <c r="M31" i="26"/>
  <c r="CR81" i="26"/>
  <c r="CI126" i="26"/>
  <c r="BS94" i="26"/>
  <c r="BS30" i="26"/>
  <c r="CR23" i="26"/>
  <c r="AH31" i="26"/>
  <c r="AH30" i="26"/>
  <c r="CR116" i="26"/>
  <c r="BV126" i="26"/>
  <c r="CR69" i="26"/>
  <c r="AE65" i="26"/>
  <c r="AF30" i="26"/>
  <c r="AF31" i="26"/>
  <c r="AK41" i="26"/>
  <c r="K64" i="26"/>
  <c r="M30" i="26"/>
  <c r="CR62" i="26"/>
  <c r="L65" i="26"/>
  <c r="CD62" i="26"/>
  <c r="AK11" i="26"/>
  <c r="CN126" i="26"/>
  <c r="P31" i="26"/>
  <c r="CR68" i="26"/>
  <c r="AJ65" i="26"/>
  <c r="AJ64" i="26"/>
  <c r="CR31" i="26"/>
  <c r="CQ30" i="26"/>
  <c r="O64" i="26"/>
  <c r="O65" i="26"/>
  <c r="AK21" i="26"/>
  <c r="AK24" i="26"/>
  <c r="BZ62" i="26"/>
  <c r="CK94" i="26"/>
  <c r="CR37" i="26"/>
  <c r="CR86" i="26"/>
  <c r="BX126" i="26"/>
  <c r="BR126" i="26"/>
  <c r="AK44" i="26"/>
  <c r="CR29" i="26"/>
  <c r="AK18" i="26"/>
  <c r="CR55" i="26"/>
  <c r="W30" i="26"/>
  <c r="W31" i="26"/>
  <c r="CR123" i="26"/>
  <c r="CR109" i="26"/>
  <c r="CR87" i="26"/>
  <c r="AC30" i="26"/>
  <c r="CR58" i="26"/>
  <c r="T64" i="26"/>
  <c r="BW30" i="26"/>
  <c r="CR77" i="26"/>
  <c r="CR119" i="26"/>
  <c r="AI30" i="26"/>
  <c r="AI31" i="26"/>
  <c r="BS62" i="26"/>
  <c r="AK28" i="26"/>
  <c r="CB62" i="26"/>
  <c r="AK52" i="26"/>
  <c r="CR120" i="26"/>
  <c r="CD94" i="26"/>
  <c r="O30" i="26"/>
  <c r="CR8" i="26"/>
  <c r="BU30" i="26"/>
  <c r="AK30" i="26"/>
  <c r="CR13" i="26"/>
  <c r="AK29" i="26"/>
  <c r="AK31" i="26"/>
  <c r="CR122" i="26"/>
  <c r="BT94" i="26"/>
  <c r="CR41" i="26"/>
  <c r="CR108" i="26"/>
  <c r="AK56" i="26"/>
  <c r="AK6" i="26"/>
  <c r="CR43" i="26"/>
  <c r="AI65" i="26"/>
  <c r="AI64" i="26"/>
  <c r="CR54" i="26"/>
  <c r="CR3" i="26"/>
  <c r="BR30" i="26"/>
  <c r="CK126" i="26"/>
  <c r="CR18" i="26"/>
  <c r="AK47" i="26"/>
  <c r="K30" i="26"/>
  <c r="K31" i="26"/>
  <c r="AK5" i="26"/>
  <c r="AK20" i="26"/>
  <c r="AK50" i="26"/>
  <c r="CM30" i="26"/>
  <c r="CR76" i="26"/>
  <c r="CR106" i="26"/>
  <c r="CR94" i="26"/>
  <c r="CR78" i="26"/>
  <c r="CR39" i="26"/>
  <c r="BX30" i="26"/>
  <c r="CR107" i="26"/>
  <c r="Q31" i="26"/>
  <c r="Q30" i="26"/>
  <c r="K65" i="26"/>
  <c r="AK39" i="26"/>
  <c r="AK23" i="26"/>
  <c r="BW94" i="26"/>
  <c r="CR111" i="26"/>
  <c r="CK62" i="26"/>
  <c r="CR90" i="26"/>
  <c r="CR51" i="26"/>
  <c r="CR104" i="26"/>
  <c r="CR10" i="26"/>
  <c r="CR6" i="26"/>
  <c r="CR30" i="26"/>
  <c r="CR4" i="26"/>
  <c r="CR92" i="26"/>
  <c r="BZ30" i="26"/>
  <c r="S64" i="26"/>
  <c r="AK8" i="26"/>
  <c r="CR105" i="26"/>
  <c r="AK65" i="26"/>
  <c r="AK63" i="26"/>
  <c r="AB65" i="26"/>
  <c r="AB64" i="26"/>
  <c r="AK58" i="26"/>
  <c r="CR38" i="26"/>
  <c r="CR88" i="26"/>
  <c r="CF94" i="26"/>
  <c r="CR84" i="26"/>
  <c r="CR126" i="26"/>
  <c r="BQ126" i="26"/>
  <c r="CR99" i="26"/>
  <c r="CP126" i="26"/>
  <c r="CL94" i="26"/>
  <c r="CR115" i="26"/>
  <c r="V30" i="26"/>
  <c r="AD64" i="26"/>
  <c r="CL126" i="26"/>
  <c r="AA31" i="26"/>
  <c r="AA30" i="26"/>
  <c r="V65" i="26"/>
  <c r="V64" i="26"/>
  <c r="AE31" i="26"/>
  <c r="AE30" i="26"/>
  <c r="CR71" i="26"/>
  <c r="AK13" i="26"/>
  <c r="S30" i="26"/>
  <c r="Y30" i="26"/>
  <c r="Y31" i="26"/>
  <c r="CR52" i="26"/>
  <c r="AK43" i="26"/>
  <c r="AK46" i="26"/>
  <c r="T30" i="26"/>
  <c r="M64" i="26"/>
  <c r="Z64" i="26"/>
  <c r="Z65" i="26"/>
  <c r="L31" i="26"/>
  <c r="CR16" i="26"/>
  <c r="CC30" i="26"/>
  <c r="CE94" i="26"/>
  <c r="BY94" i="26"/>
  <c r="AK62" i="26"/>
  <c r="Q64" i="26"/>
  <c r="Q65" i="26"/>
  <c r="X30" i="26"/>
  <c r="X31" i="26"/>
  <c r="CR79" i="26"/>
  <c r="AK40" i="26"/>
  <c r="CD126" i="26"/>
  <c r="CN62" i="26"/>
  <c r="CR46" i="26"/>
  <c r="CA30" i="26"/>
  <c r="CR124" i="26"/>
  <c r="CH126" i="26"/>
  <c r="CR74" i="26"/>
  <c r="BU126" i="26"/>
  <c r="CR125" i="26"/>
  <c r="CR70" i="26"/>
  <c r="U64" i="26"/>
  <c r="CR36" i="26"/>
  <c r="CO30" i="26"/>
  <c r="CR73" i="26"/>
  <c r="AD30" i="26"/>
  <c r="BR94" i="26"/>
  <c r="BQ30" i="26"/>
  <c r="CN94" i="26"/>
  <c r="CR20" i="26"/>
  <c r="AK55" i="26"/>
  <c r="AK15" i="26"/>
  <c r="R31" i="26"/>
  <c r="R30" i="26"/>
  <c r="AK59" i="26"/>
  <c r="CR49" i="26"/>
  <c r="CR117" i="26"/>
  <c r="AK4" i="26"/>
  <c r="N31" i="25"/>
  <c r="AL77" i="25"/>
  <c r="J97" i="25"/>
  <c r="AL115" i="25"/>
  <c r="AL103" i="25"/>
  <c r="K130" i="25"/>
  <c r="AL96" i="25"/>
  <c r="AL98" i="25"/>
  <c r="AL75" i="25"/>
  <c r="AA130" i="25"/>
  <c r="AL21" i="25"/>
  <c r="K64" i="25"/>
  <c r="AL113" i="25"/>
  <c r="AL128" i="25"/>
  <c r="AL42" i="25"/>
  <c r="L64" i="25"/>
  <c r="AL95" i="25"/>
  <c r="AL74" i="25"/>
  <c r="AL12" i="25"/>
  <c r="AL5" i="25"/>
  <c r="AC31" i="25"/>
  <c r="AL109" i="25"/>
  <c r="AL13" i="25"/>
  <c r="O64" i="25"/>
  <c r="AL116" i="25"/>
  <c r="AL120" i="25"/>
  <c r="T31" i="25"/>
  <c r="X97" i="25"/>
  <c r="AB97" i="25"/>
  <c r="K97" i="25"/>
  <c r="AL97" i="25"/>
  <c r="AL32" i="25"/>
  <c r="Y64" i="25"/>
  <c r="AL30" i="25"/>
  <c r="AL18" i="25"/>
  <c r="AL88" i="25"/>
  <c r="O130" i="25"/>
  <c r="AL93" i="25"/>
  <c r="AL83" i="25"/>
  <c r="W130" i="25"/>
  <c r="AL72" i="25"/>
  <c r="V64" i="25"/>
  <c r="AH32" i="25"/>
  <c r="Z31" i="25"/>
  <c r="AL20" i="25"/>
  <c r="AL10" i="25"/>
  <c r="L31" i="25"/>
  <c r="AJ31" i="25"/>
  <c r="AH97" i="25"/>
  <c r="AK97" i="25"/>
  <c r="M97" i="25"/>
  <c r="AK32" i="25"/>
  <c r="M31" i="25"/>
  <c r="Q97" i="25"/>
  <c r="AL36" i="25"/>
  <c r="AL122" i="25"/>
  <c r="AL85" i="25"/>
  <c r="AH64" i="25"/>
  <c r="AL64" i="25"/>
  <c r="Z64" i="25"/>
  <c r="U64" i="25"/>
  <c r="AI130" i="25"/>
  <c r="AL6" i="25"/>
  <c r="K31" i="25"/>
  <c r="P97" i="25"/>
  <c r="AL119" i="25"/>
  <c r="AD31" i="25"/>
  <c r="O97" i="25"/>
  <c r="AL125" i="25"/>
  <c r="AC64" i="25"/>
  <c r="AL114" i="25"/>
  <c r="AL104" i="25"/>
  <c r="AK98" i="25"/>
  <c r="AG130" i="25"/>
  <c r="AL51" i="25"/>
  <c r="AL53" i="25"/>
  <c r="AL106" i="25"/>
  <c r="AL41" i="25"/>
  <c r="AL82" i="25"/>
  <c r="AC97" i="25"/>
  <c r="AL54" i="25"/>
  <c r="AI64" i="25"/>
  <c r="AL111" i="25"/>
  <c r="AJ97" i="25"/>
  <c r="AL48" i="25"/>
  <c r="AL8" i="25"/>
  <c r="AL45" i="25"/>
  <c r="AA31" i="25"/>
  <c r="J130" i="25"/>
  <c r="AL102" i="25"/>
  <c r="AL130" i="25"/>
  <c r="AD97" i="25"/>
  <c r="AH65" i="25"/>
  <c r="AF31" i="25"/>
  <c r="AC130" i="25"/>
  <c r="AL124" i="25"/>
  <c r="AL38" i="25"/>
  <c r="AL73" i="25"/>
  <c r="L97" i="25"/>
  <c r="AL89" i="25"/>
  <c r="AL52" i="25"/>
  <c r="AE130" i="25"/>
  <c r="AL78" i="25"/>
  <c r="AL107" i="25"/>
  <c r="Y97" i="25"/>
  <c r="AL69" i="25"/>
  <c r="AL25" i="25"/>
  <c r="AL23" i="25"/>
  <c r="O31" i="25"/>
  <c r="R64" i="25"/>
  <c r="AL110" i="25"/>
  <c r="AH31" i="25"/>
  <c r="V130" i="25"/>
  <c r="R97" i="25"/>
  <c r="AF130" i="25"/>
  <c r="AL131" i="25"/>
  <c r="AL129" i="25"/>
  <c r="Y31" i="25"/>
  <c r="AA97" i="25"/>
  <c r="Z97" i="25"/>
  <c r="N130" i="25"/>
  <c r="X130" i="25"/>
  <c r="AJ131" i="25"/>
  <c r="AL70" i="25"/>
  <c r="AL31" i="25"/>
  <c r="AJ32" i="25"/>
  <c r="J31" i="25"/>
  <c r="AL3" i="25"/>
  <c r="AL90" i="25"/>
  <c r="AL7" i="25"/>
  <c r="AL126" i="25"/>
  <c r="AB130" i="25"/>
  <c r="AG97" i="25"/>
  <c r="AL76" i="25"/>
  <c r="AL62" i="25"/>
  <c r="AD64" i="25"/>
  <c r="J64" i="25"/>
  <c r="AB64" i="25"/>
  <c r="AL14" i="25"/>
  <c r="Q31" i="25"/>
  <c r="P31" i="25"/>
  <c r="Z130" i="25"/>
  <c r="M64" i="25"/>
  <c r="AK130" i="25"/>
  <c r="AI31" i="25"/>
  <c r="AL19" i="25"/>
  <c r="AL44" i="25"/>
  <c r="AL28" i="25"/>
  <c r="AL61" i="25"/>
  <c r="AL27" i="25"/>
  <c r="T97" i="25"/>
  <c r="W97" i="25"/>
  <c r="AL87" i="25"/>
  <c r="N64" i="25"/>
  <c r="AL47" i="25"/>
  <c r="X64" i="25"/>
  <c r="AE97" i="25"/>
  <c r="AK64" i="25"/>
  <c r="AD130" i="25"/>
  <c r="R31" i="25"/>
  <c r="AL117" i="25"/>
  <c r="V31" i="25"/>
  <c r="AL79" i="25"/>
  <c r="AF64" i="25"/>
  <c r="AI32" i="25"/>
  <c r="U31" i="25"/>
  <c r="AL59" i="25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C65" i="1"/>
  <c r="AB65" i="1"/>
  <c r="AC64" i="1"/>
  <c r="AB64" i="1"/>
  <c r="AC63" i="1"/>
  <c r="AB63" i="1"/>
  <c r="AC62" i="1"/>
  <c r="AB62" i="1"/>
  <c r="AC61" i="1"/>
  <c r="AB61" i="1"/>
  <c r="AC60" i="1"/>
  <c r="AB60" i="1"/>
  <c r="AC59" i="1"/>
  <c r="AB59" i="1"/>
  <c r="AC58" i="1"/>
  <c r="AB58" i="1"/>
  <c r="AC57" i="1"/>
  <c r="AB57" i="1"/>
  <c r="AC56" i="1"/>
  <c r="AB56" i="1"/>
  <c r="AC55" i="1"/>
  <c r="AB55" i="1"/>
  <c r="AC54" i="1"/>
  <c r="AB54" i="1"/>
  <c r="AC53" i="1"/>
  <c r="AB53" i="1"/>
  <c r="AC52" i="1"/>
  <c r="AB52" i="1"/>
  <c r="AC51" i="1"/>
  <c r="AB51" i="1"/>
  <c r="AC50" i="1"/>
  <c r="AB50" i="1"/>
  <c r="AC49" i="1"/>
  <c r="AB49" i="1"/>
  <c r="AC48" i="1"/>
  <c r="AB48" i="1"/>
  <c r="AC47" i="1"/>
  <c r="AB47" i="1"/>
  <c r="AC46" i="1"/>
  <c r="AB46" i="1"/>
  <c r="AC45" i="1"/>
  <c r="AB45" i="1"/>
  <c r="AC44" i="1"/>
  <c r="AB44" i="1"/>
  <c r="AC43" i="1"/>
  <c r="AB43" i="1"/>
  <c r="AC42" i="1"/>
  <c r="AB42" i="1"/>
  <c r="AC41" i="1"/>
  <c r="AB41" i="1"/>
  <c r="AC40" i="1"/>
  <c r="AB40" i="1"/>
  <c r="AB69" i="1" l="1"/>
  <c r="AC70" i="1"/>
  <c r="AC69" i="1"/>
  <c r="AB70" i="1"/>
  <c r="AA37" i="1" l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B36" i="1"/>
  <c r="AA36" i="1"/>
  <c r="AB37" i="1" l="1"/>
  <c r="AC37" i="1"/>
  <c r="Z36" i="1" l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AC8" i="1" l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7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B34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B33" i="1"/>
  <c r="AB36" i="1" l="1"/>
  <c r="AC3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Hermansson</author>
  </authors>
  <commentList>
    <comment ref="AM31" authorId="0" shapeId="0" xr:uid="{23941C2E-49ED-4AEA-8385-802A5BC4397E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Construction Mikael Hermansson, November 2021.</t>
        </r>
      </text>
    </comment>
    <comment ref="AM65" authorId="0" shapeId="0" xr:uid="{A3C388D3-2D35-4B3B-BA26-2459B377DBFA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Original by Chen Qinwu.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Hermansson</author>
  </authors>
  <commentList>
    <comment ref="CT32" authorId="0" shapeId="0" xr:uid="{7256B3A9-A02E-49A7-AC63-49BDD89C6642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Construction: Mikael Hermansson, February 2022.</t>
        </r>
      </text>
    </comment>
    <comment ref="CT64" authorId="0" shapeId="0" xr:uid="{7C6508F8-16D1-441C-B8D5-66AF38B20391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Construction: Su Maoting, January 2006.</t>
        </r>
      </text>
    </comment>
  </commentList>
</comments>
</file>

<file path=xl/sharedStrings.xml><?xml version="1.0" encoding="utf-8"?>
<sst xmlns="http://schemas.openxmlformats.org/spreadsheetml/2006/main" count="44171" uniqueCount="965">
  <si>
    <t>S1</t>
  </si>
  <si>
    <t>S2</t>
  </si>
  <si>
    <t>D1</t>
  </si>
  <si>
    <t>D2</t>
  </si>
  <si>
    <t xml:space="preserve"> </t>
  </si>
  <si>
    <t>Bimagic square 26x26 by Chen Qinwu, January 2006.</t>
  </si>
  <si>
    <t>S1=8801</t>
  </si>
  <si>
    <t>S2=3969251</t>
  </si>
  <si>
    <t>S1=9855</t>
  </si>
  <si>
    <t>/&lt;--Magic Square 1:2 with Euler Matrix of n27!--&gt;/</t>
  </si>
  <si>
    <t>/&lt;--Magic Square 1:1 with Euler Matrix of n27!--&gt;/</t>
  </si>
  <si>
    <t>/&lt;--Magic Square 2:1 with Euler Matrix of n27!--&gt;/</t>
  </si>
  <si>
    <t>/&lt;--Magic Square 2:2 with Euler Matrix of n27!--&gt;/</t>
  </si>
  <si>
    <t>Credit: Mikael Hermansson, 2023. www.squaremagie.se &amp; www.squaremagie.com</t>
  </si>
  <si>
    <t>Square 1</t>
  </si>
  <si>
    <t>Square 2</t>
  </si>
  <si>
    <t>Bimagic square by Mikael Hermansson, November 2021.</t>
  </si>
  <si>
    <t>Bimagic square 28x28 by Su Maoting, January 2006.</t>
  </si>
  <si>
    <t>S1=10990</t>
  </si>
  <si>
    <t>S2=5747770</t>
  </si>
  <si>
    <t>Partiell Bimagic square by Mikael Hermansson, 2022.</t>
  </si>
  <si>
    <t>Square 3</t>
  </si>
  <si>
    <t>/&lt;--Magic Square one with Euler Matrix of n28!--&gt;/</t>
  </si>
  <si>
    <t>Square 4</t>
  </si>
  <si>
    <t>/&lt;--Magic Square two with Euler Matrix of n28!--&gt;/</t>
  </si>
  <si>
    <t>Put only in one Integer in a and d.</t>
  </si>
  <si>
    <t>Magic Square n28:1a</t>
  </si>
  <si>
    <t>Euler´s Matrix n28:1b</t>
  </si>
  <si>
    <t>Partiell Bimagic Square n28</t>
  </si>
  <si>
    <t>A2</t>
  </si>
  <si>
    <t>D4</t>
  </si>
  <si>
    <t>B26</t>
  </si>
  <si>
    <t>C28</t>
  </si>
  <si>
    <t>U14</t>
  </si>
  <si>
    <t>X13</t>
  </si>
  <si>
    <t>V15</t>
  </si>
  <si>
    <t>W16</t>
  </si>
  <si>
    <t>M3</t>
  </si>
  <si>
    <t>P1</t>
  </si>
  <si>
    <t>N27</t>
  </si>
  <si>
    <t>O25</t>
  </si>
  <si>
    <t>E10</t>
  </si>
  <si>
    <t>H12</t>
  </si>
  <si>
    <t>F18</t>
  </si>
  <si>
    <t>G20</t>
  </si>
  <si>
    <t>Y7</t>
  </si>
  <si>
    <t>β5</t>
  </si>
  <si>
    <t>Z23</t>
  </si>
  <si>
    <t>α21</t>
  </si>
  <si>
    <t>Q6</t>
  </si>
  <si>
    <t>T8</t>
  </si>
  <si>
    <t>R22</t>
  </si>
  <si>
    <t>S24</t>
  </si>
  <si>
    <t>I11</t>
  </si>
  <si>
    <t>L9</t>
  </si>
  <si>
    <t>J19</t>
  </si>
  <si>
    <t>K17</t>
  </si>
  <si>
    <t>a =</t>
  </si>
  <si>
    <t>a = 0,1,2,3……</t>
  </si>
  <si>
    <t>[-∞ &lt; a &lt; ∞]</t>
  </si>
  <si>
    <t>C26</t>
  </si>
  <si>
    <t>B28</t>
  </si>
  <si>
    <t>A4</t>
  </si>
  <si>
    <t>W15</t>
  </si>
  <si>
    <t>V16</t>
  </si>
  <si>
    <t>X14</t>
  </si>
  <si>
    <t>U13</t>
  </si>
  <si>
    <t>O27</t>
  </si>
  <si>
    <t>N25</t>
  </si>
  <si>
    <t>P3</t>
  </si>
  <si>
    <t>M1</t>
  </si>
  <si>
    <t>G18</t>
  </si>
  <si>
    <t>F20</t>
  </si>
  <si>
    <t>H10</t>
  </si>
  <si>
    <t>E12</t>
  </si>
  <si>
    <t>α23</t>
  </si>
  <si>
    <t>Z21</t>
  </si>
  <si>
    <t>β7</t>
  </si>
  <si>
    <t>Y5</t>
  </si>
  <si>
    <t>S22</t>
  </si>
  <si>
    <t>R24</t>
  </si>
  <si>
    <t>T6</t>
  </si>
  <si>
    <t>Q8</t>
  </si>
  <si>
    <t>K19</t>
  </si>
  <si>
    <t>J17</t>
  </si>
  <si>
    <t>L11</t>
  </si>
  <si>
    <t>I9</t>
  </si>
  <si>
    <t>D28</t>
  </si>
  <si>
    <t>A26</t>
  </si>
  <si>
    <t>C4</t>
  </si>
  <si>
    <t>B2</t>
  </si>
  <si>
    <t>X16</t>
  </si>
  <si>
    <t>U15</t>
  </si>
  <si>
    <t>W13</t>
  </si>
  <si>
    <t>V14</t>
  </si>
  <si>
    <t>P25</t>
  </si>
  <si>
    <t>M27</t>
  </si>
  <si>
    <t>O1</t>
  </si>
  <si>
    <t>N3</t>
  </si>
  <si>
    <t>H20</t>
  </si>
  <si>
    <t>E18</t>
  </si>
  <si>
    <t>G12</t>
  </si>
  <si>
    <t>F10</t>
  </si>
  <si>
    <t>β21</t>
  </si>
  <si>
    <t>Y23</t>
  </si>
  <si>
    <t>α5</t>
  </si>
  <si>
    <t>Z7</t>
  </si>
  <si>
    <t>T24</t>
  </si>
  <si>
    <t>Q22</t>
  </si>
  <si>
    <t>S8</t>
  </si>
  <si>
    <t>R6</t>
  </si>
  <si>
    <t>L17</t>
  </si>
  <si>
    <t>I19</t>
  </si>
  <si>
    <t>K9</t>
  </si>
  <si>
    <t>J11</t>
  </si>
  <si>
    <t>d =</t>
  </si>
  <si>
    <t>d = 1,2,3,4……</t>
  </si>
  <si>
    <t>num: [d ≠ 0]</t>
  </si>
  <si>
    <t>B4</t>
  </si>
  <si>
    <t>C2</t>
  </si>
  <si>
    <t>A28</t>
  </si>
  <si>
    <t>D26</t>
  </si>
  <si>
    <t>V13</t>
  </si>
  <si>
    <t>W14</t>
  </si>
  <si>
    <t>U16</t>
  </si>
  <si>
    <t>X15</t>
  </si>
  <si>
    <t>N1</t>
  </si>
  <si>
    <t>O3</t>
  </si>
  <si>
    <t>M25</t>
  </si>
  <si>
    <t>P27</t>
  </si>
  <si>
    <t>F12</t>
  </si>
  <si>
    <t>G10</t>
  </si>
  <si>
    <t>E20</t>
  </si>
  <si>
    <t>H18</t>
  </si>
  <si>
    <t>Z5</t>
  </si>
  <si>
    <t>α7</t>
  </si>
  <si>
    <t>Y21</t>
  </si>
  <si>
    <t>β23</t>
  </si>
  <si>
    <t>R8</t>
  </si>
  <si>
    <t>S6</t>
  </si>
  <si>
    <t>Q24</t>
  </si>
  <si>
    <t>T22</t>
  </si>
  <si>
    <t>J9</t>
  </si>
  <si>
    <t>K11</t>
  </si>
  <si>
    <t>I17</t>
  </si>
  <si>
    <t>L19</t>
  </si>
  <si>
    <t>M7</t>
  </si>
  <si>
    <t>P5</t>
  </si>
  <si>
    <t>N23</t>
  </si>
  <si>
    <t>O21</t>
  </si>
  <si>
    <t>E6</t>
  </si>
  <si>
    <t>H8</t>
  </si>
  <si>
    <t>F22</t>
  </si>
  <si>
    <t>G24</t>
  </si>
  <si>
    <t>Y11</t>
  </si>
  <si>
    <t>β9</t>
  </si>
  <si>
    <t>Z19</t>
  </si>
  <si>
    <t>α17</t>
  </si>
  <si>
    <t>Q2</t>
  </si>
  <si>
    <t>T4</t>
  </si>
  <si>
    <t>R26</t>
  </si>
  <si>
    <t>S28</t>
  </si>
  <si>
    <t>I14</t>
  </si>
  <si>
    <t>L13</t>
  </si>
  <si>
    <t>J15</t>
  </si>
  <si>
    <t>K16</t>
  </si>
  <si>
    <t>A3</t>
  </si>
  <si>
    <t>B27</t>
  </si>
  <si>
    <t>C25</t>
  </si>
  <si>
    <t>U10</t>
  </si>
  <si>
    <t>X12</t>
  </si>
  <si>
    <t>V18</t>
  </si>
  <si>
    <t>W20</t>
  </si>
  <si>
    <t>Σ =</t>
  </si>
  <si>
    <t>Σy = sum(A1:γ29) /n</t>
  </si>
  <si>
    <t>O23</t>
  </si>
  <si>
    <t>N21</t>
  </si>
  <si>
    <t>P7</t>
  </si>
  <si>
    <t>M5</t>
  </si>
  <si>
    <t>G22</t>
  </si>
  <si>
    <t>F24</t>
  </si>
  <si>
    <t>H6</t>
  </si>
  <si>
    <t>E8</t>
  </si>
  <si>
    <t>α19</t>
  </si>
  <si>
    <t>Z17</t>
  </si>
  <si>
    <t>β11</t>
  </si>
  <si>
    <t>Y9</t>
  </si>
  <si>
    <t>S26</t>
  </si>
  <si>
    <t>R28</t>
  </si>
  <si>
    <t>T2</t>
  </si>
  <si>
    <t>Q4</t>
  </si>
  <si>
    <t>K15</t>
  </si>
  <si>
    <t>J16</t>
  </si>
  <si>
    <t>L14</t>
  </si>
  <si>
    <t>I13</t>
  </si>
  <si>
    <t>C27</t>
  </si>
  <si>
    <t>B25</t>
  </si>
  <si>
    <t>D3</t>
  </si>
  <si>
    <t>A1</t>
  </si>
  <si>
    <t>W18</t>
  </si>
  <si>
    <t>V20</t>
  </si>
  <si>
    <t>X10</t>
  </si>
  <si>
    <t>U12</t>
  </si>
  <si>
    <t>P21</t>
  </si>
  <si>
    <t>M23</t>
  </si>
  <si>
    <t>O5</t>
  </si>
  <si>
    <t>N7</t>
  </si>
  <si>
    <t>H24</t>
  </si>
  <si>
    <t>E22</t>
  </si>
  <si>
    <t>G8</t>
  </si>
  <si>
    <t>F6</t>
  </si>
  <si>
    <t>β17</t>
  </si>
  <si>
    <t>Y19</t>
  </si>
  <si>
    <t>α9</t>
  </si>
  <si>
    <t>Z11</t>
  </si>
  <si>
    <t>T28</t>
  </si>
  <si>
    <t>Q26</t>
  </si>
  <si>
    <t>S4</t>
  </si>
  <si>
    <t>R2</t>
  </si>
  <si>
    <t>L16</t>
  </si>
  <si>
    <t>I15</t>
  </si>
  <si>
    <t>K13</t>
  </si>
  <si>
    <t>J14</t>
  </si>
  <si>
    <t>D25</t>
  </si>
  <si>
    <t>A27</t>
  </si>
  <si>
    <t>C1</t>
  </si>
  <si>
    <t>B3</t>
  </si>
  <si>
    <t>X20</t>
  </si>
  <si>
    <t>U18</t>
  </si>
  <si>
    <t>W12</t>
  </si>
  <si>
    <t>V10</t>
  </si>
  <si>
    <t>Σ(n:a,d) = ½·n·[2·a + d·(n^2 -1)]</t>
  </si>
  <si>
    <t>N5</t>
  </si>
  <si>
    <t>O7</t>
  </si>
  <si>
    <t>M21</t>
  </si>
  <si>
    <t>P23</t>
  </si>
  <si>
    <t>F8</t>
  </si>
  <si>
    <t>G6</t>
  </si>
  <si>
    <t>E24</t>
  </si>
  <si>
    <t>H22</t>
  </si>
  <si>
    <t>Z9</t>
  </si>
  <si>
    <t>α11</t>
  </si>
  <si>
    <t>Y17</t>
  </si>
  <si>
    <t>β19</t>
  </si>
  <si>
    <t>R4</t>
  </si>
  <si>
    <t>Q28</t>
  </si>
  <si>
    <t>T26</t>
  </si>
  <si>
    <t>J13</t>
  </si>
  <si>
    <t>K14</t>
  </si>
  <si>
    <t>I16</t>
  </si>
  <si>
    <t>L15</t>
  </si>
  <si>
    <t>B1</t>
  </si>
  <si>
    <t>C3</t>
  </si>
  <si>
    <t>A25</t>
  </si>
  <si>
    <t>D27</t>
  </si>
  <si>
    <t>V12</t>
  </si>
  <si>
    <t>W10</t>
  </si>
  <si>
    <t>U20</t>
  </si>
  <si>
    <t>X18</t>
  </si>
  <si>
    <t>[Hunter and Madachy 1975]</t>
  </si>
  <si>
    <t>Y14</t>
  </si>
  <si>
    <t>β13</t>
  </si>
  <si>
    <t>Z15</t>
  </si>
  <si>
    <t>α16</t>
  </si>
  <si>
    <t>Q3</t>
  </si>
  <si>
    <t>T1</t>
  </si>
  <si>
    <t>R27</t>
  </si>
  <si>
    <t>S25</t>
  </si>
  <si>
    <t>I10</t>
  </si>
  <si>
    <t>L12</t>
  </si>
  <si>
    <t>J18</t>
  </si>
  <si>
    <t>K20</t>
  </si>
  <si>
    <t>A7</t>
  </si>
  <si>
    <t>D5</t>
  </si>
  <si>
    <t>B23</t>
  </si>
  <si>
    <t>C21</t>
  </si>
  <si>
    <t>U6</t>
  </si>
  <si>
    <t>X8</t>
  </si>
  <si>
    <t>V22</t>
  </si>
  <si>
    <t>W24</t>
  </si>
  <si>
    <t>M11</t>
  </si>
  <si>
    <t>P9</t>
  </si>
  <si>
    <t>N19</t>
  </si>
  <si>
    <t>O17</t>
  </si>
  <si>
    <t>E2</t>
  </si>
  <si>
    <t>H4</t>
  </si>
  <si>
    <t>F26</t>
  </si>
  <si>
    <t>G28</t>
  </si>
  <si>
    <t>MS order n =</t>
  </si>
  <si>
    <t>α15</t>
  </si>
  <si>
    <t>Z16</t>
  </si>
  <si>
    <t>β14</t>
  </si>
  <si>
    <t>Y13</t>
  </si>
  <si>
    <t>S27</t>
  </si>
  <si>
    <t>R25</t>
  </si>
  <si>
    <t>T3</t>
  </si>
  <si>
    <t>Q1</t>
  </si>
  <si>
    <t>K18</t>
  </si>
  <si>
    <t>J20</t>
  </si>
  <si>
    <t>L10</t>
  </si>
  <si>
    <t>I12</t>
  </si>
  <si>
    <t>C23</t>
  </si>
  <si>
    <t>B21</t>
  </si>
  <si>
    <t>D7</t>
  </si>
  <si>
    <t>A5</t>
  </si>
  <si>
    <t>W22</t>
  </si>
  <si>
    <t>V24</t>
  </si>
  <si>
    <t>X6</t>
  </si>
  <si>
    <t>U8</t>
  </si>
  <si>
    <t>O19</t>
  </si>
  <si>
    <t>N17</t>
  </si>
  <si>
    <t>P11</t>
  </si>
  <si>
    <t>M9</t>
  </si>
  <si>
    <t>G26</t>
  </si>
  <si>
    <t>F28</t>
  </si>
  <si>
    <t>H2</t>
  </si>
  <si>
    <t>E4</t>
  </si>
  <si>
    <t>The Key</t>
  </si>
  <si>
    <t>β16</t>
  </si>
  <si>
    <t>Y15</t>
  </si>
  <si>
    <t>α13</t>
  </si>
  <si>
    <t>Z14</t>
  </si>
  <si>
    <t>T25</t>
  </si>
  <si>
    <t>Q27</t>
  </si>
  <si>
    <t>R3</t>
  </si>
  <si>
    <t>L20</t>
  </si>
  <si>
    <t>I18</t>
  </si>
  <si>
    <t>K12</t>
  </si>
  <si>
    <t>J10</t>
  </si>
  <si>
    <t>D21</t>
  </si>
  <si>
    <t>A23</t>
  </si>
  <si>
    <t>C5</t>
  </si>
  <si>
    <t>B7</t>
  </si>
  <si>
    <t>X24</t>
  </si>
  <si>
    <t>U22</t>
  </si>
  <si>
    <t>W8</t>
  </si>
  <si>
    <t>V6</t>
  </si>
  <si>
    <t>P17</t>
  </si>
  <si>
    <t>M19</t>
  </si>
  <si>
    <t>O9</t>
  </si>
  <si>
    <t>N11</t>
  </si>
  <si>
    <t>H28</t>
  </si>
  <si>
    <t>E26</t>
  </si>
  <si>
    <t>G4</t>
  </si>
  <si>
    <t>F2</t>
  </si>
  <si>
    <t>=</t>
  </si>
  <si>
    <t>Z13</t>
  </si>
  <si>
    <t>α14</t>
  </si>
  <si>
    <t>Y16</t>
  </si>
  <si>
    <t>β15</t>
  </si>
  <si>
    <t>R1</t>
  </si>
  <si>
    <t>S3</t>
  </si>
  <si>
    <t>Q25</t>
  </si>
  <si>
    <t>T27</t>
  </si>
  <si>
    <t>J12</t>
  </si>
  <si>
    <t>K10</t>
  </si>
  <si>
    <t>I20</t>
  </si>
  <si>
    <t>L18</t>
  </si>
  <si>
    <t>B5</t>
  </si>
  <si>
    <t>C7</t>
  </si>
  <si>
    <t>A21</t>
  </si>
  <si>
    <t>D23</t>
  </si>
  <si>
    <t>V8</t>
  </si>
  <si>
    <t>W6</t>
  </si>
  <si>
    <t>U24</t>
  </si>
  <si>
    <t>X22</t>
  </si>
  <si>
    <t>N9</t>
  </si>
  <si>
    <t>O11</t>
  </si>
  <si>
    <t>M17</t>
  </si>
  <si>
    <t>P19</t>
  </si>
  <si>
    <t>F4</t>
  </si>
  <si>
    <t>G2</t>
  </si>
  <si>
    <t>E28</t>
  </si>
  <si>
    <t>H26</t>
  </si>
  <si>
    <t>I6</t>
  </si>
  <si>
    <t>L8</t>
  </si>
  <si>
    <t>J22</t>
  </si>
  <si>
    <t>K24</t>
  </si>
  <si>
    <t>A11</t>
  </si>
  <si>
    <t>D9</t>
  </si>
  <si>
    <t>B19</t>
  </si>
  <si>
    <t>C17</t>
  </si>
  <si>
    <t>U2</t>
  </si>
  <si>
    <t>X4</t>
  </si>
  <si>
    <t>V26</t>
  </si>
  <si>
    <t>W28</t>
  </si>
  <si>
    <t>M14</t>
  </si>
  <si>
    <t>P13</t>
  </si>
  <si>
    <t>N15</t>
  </si>
  <si>
    <t>O16</t>
  </si>
  <si>
    <t>E3</t>
  </si>
  <si>
    <t>H1</t>
  </si>
  <si>
    <t>F27</t>
  </si>
  <si>
    <t>G25</t>
  </si>
  <si>
    <t>Y10</t>
  </si>
  <si>
    <t>β12</t>
  </si>
  <si>
    <t>Z18</t>
  </si>
  <si>
    <t>α20</t>
  </si>
  <si>
    <t>Q7</t>
  </si>
  <si>
    <t>T5</t>
  </si>
  <si>
    <t>R23</t>
  </si>
  <si>
    <t>S21</t>
  </si>
  <si>
    <t>K22</t>
  </si>
  <si>
    <t>J24</t>
  </si>
  <si>
    <t>L6</t>
  </si>
  <si>
    <t>I8</t>
  </si>
  <si>
    <t>C19</t>
  </si>
  <si>
    <t>B17</t>
  </si>
  <si>
    <t>D11</t>
  </si>
  <si>
    <t>A9</t>
  </si>
  <si>
    <t>W26</t>
  </si>
  <si>
    <t>V28</t>
  </si>
  <si>
    <t>X2</t>
  </si>
  <si>
    <t>U4</t>
  </si>
  <si>
    <t>O15</t>
  </si>
  <si>
    <t>N16</t>
  </si>
  <si>
    <t>P14</t>
  </si>
  <si>
    <t>M13</t>
  </si>
  <si>
    <t>G27</t>
  </si>
  <si>
    <t>F25</t>
  </si>
  <si>
    <t>H3</t>
  </si>
  <si>
    <t>E1</t>
  </si>
  <si>
    <t>α18</t>
  </si>
  <si>
    <t>Z20</t>
  </si>
  <si>
    <t>β10</t>
  </si>
  <si>
    <t>Y12</t>
  </si>
  <si>
    <t>S23</t>
  </si>
  <si>
    <t>R21</t>
  </si>
  <si>
    <t>T7</t>
  </si>
  <si>
    <t>Q5</t>
  </si>
  <si>
    <t>L24</t>
  </si>
  <si>
    <t>I22</t>
  </si>
  <si>
    <t>K8</t>
  </si>
  <si>
    <t>J6</t>
  </si>
  <si>
    <t>D17</t>
  </si>
  <si>
    <t>A19</t>
  </si>
  <si>
    <t>C9</t>
  </si>
  <si>
    <t>B11</t>
  </si>
  <si>
    <t>X28</t>
  </si>
  <si>
    <t>U26</t>
  </si>
  <si>
    <t>W4</t>
  </si>
  <si>
    <t>V2</t>
  </si>
  <si>
    <t>P16</t>
  </si>
  <si>
    <t>M15</t>
  </si>
  <si>
    <t>O13</t>
  </si>
  <si>
    <t>N14</t>
  </si>
  <si>
    <t>H25</t>
  </si>
  <si>
    <t>E27</t>
  </si>
  <si>
    <t>G1</t>
  </si>
  <si>
    <t>F3</t>
  </si>
  <si>
    <t>β20</t>
  </si>
  <si>
    <t>Y18</t>
  </si>
  <si>
    <t>α12</t>
  </si>
  <si>
    <t>Z10</t>
  </si>
  <si>
    <t>T21</t>
  </si>
  <si>
    <t>Q23</t>
  </si>
  <si>
    <t>S5</t>
  </si>
  <si>
    <t>R7</t>
  </si>
  <si>
    <t>J8</t>
  </si>
  <si>
    <t>K6</t>
  </si>
  <si>
    <t>I24</t>
  </si>
  <si>
    <t>L22</t>
  </si>
  <si>
    <t>B9</t>
  </si>
  <si>
    <t>C11</t>
  </si>
  <si>
    <t>A17</t>
  </si>
  <si>
    <t>D19</t>
  </si>
  <si>
    <t>V4</t>
  </si>
  <si>
    <t>W2</t>
  </si>
  <si>
    <t>U28</t>
  </si>
  <si>
    <t>X26</t>
  </si>
  <si>
    <t>N13</t>
  </si>
  <si>
    <t>O14</t>
  </si>
  <si>
    <t>M16</t>
  </si>
  <si>
    <t>P15</t>
  </si>
  <si>
    <t>F1</t>
  </si>
  <si>
    <t>G3</t>
  </si>
  <si>
    <t>E25</t>
  </si>
  <si>
    <t>H27</t>
  </si>
  <si>
    <t>Z12</t>
  </si>
  <si>
    <t>α10</t>
  </si>
  <si>
    <t>Y20</t>
  </si>
  <si>
    <t>β18</t>
  </si>
  <si>
    <t>R5</t>
  </si>
  <si>
    <t>S7</t>
  </si>
  <si>
    <t>Q21</t>
  </si>
  <si>
    <t>T23</t>
  </si>
  <si>
    <t>A6</t>
  </si>
  <si>
    <t>U3</t>
  </si>
  <si>
    <t>X1</t>
  </si>
  <si>
    <t>V27</t>
  </si>
  <si>
    <t>W25</t>
  </si>
  <si>
    <t>M10</t>
  </si>
  <si>
    <t>P12</t>
  </si>
  <si>
    <t>N18</t>
  </si>
  <si>
    <t>O20</t>
  </si>
  <si>
    <t>E7</t>
  </si>
  <si>
    <t>H5</t>
  </si>
  <si>
    <t>F23</t>
  </si>
  <si>
    <t>G21</t>
  </si>
  <si>
    <t>Y6</t>
  </si>
  <si>
    <t>β8</t>
  </si>
  <si>
    <t>Z22</t>
  </si>
  <si>
    <t>α24</t>
  </si>
  <si>
    <t>Q11</t>
  </si>
  <si>
    <t>T9</t>
  </si>
  <si>
    <t>R19</t>
  </si>
  <si>
    <t>S17</t>
  </si>
  <si>
    <t>I2</t>
  </si>
  <si>
    <t>L4</t>
  </si>
  <si>
    <t>J26</t>
  </si>
  <si>
    <t>K28</t>
  </si>
  <si>
    <t>A14</t>
  </si>
  <si>
    <t>D13</t>
  </si>
  <si>
    <t>B15</t>
  </si>
  <si>
    <t>C16</t>
  </si>
  <si>
    <t>W27</t>
  </si>
  <si>
    <t>V25</t>
  </si>
  <si>
    <t>X3</t>
  </si>
  <si>
    <t>U1</t>
  </si>
  <si>
    <t>O18</t>
  </si>
  <si>
    <t>N20</t>
  </si>
  <si>
    <t>P10</t>
  </si>
  <si>
    <t>M12</t>
  </si>
  <si>
    <t>G23</t>
  </si>
  <si>
    <t>F21</t>
  </si>
  <si>
    <t>H7</t>
  </si>
  <si>
    <t>E5</t>
  </si>
  <si>
    <t>α22</t>
  </si>
  <si>
    <t>Z24</t>
  </si>
  <si>
    <t>β6</t>
  </si>
  <si>
    <t>Y8</t>
  </si>
  <si>
    <t>S19</t>
  </si>
  <si>
    <t>R17</t>
  </si>
  <si>
    <t>T11</t>
  </si>
  <si>
    <t>Q9</t>
  </si>
  <si>
    <t>K26</t>
  </si>
  <si>
    <t>J28</t>
  </si>
  <si>
    <t>L2</t>
  </si>
  <si>
    <t>I4</t>
  </si>
  <si>
    <t>C15</t>
  </si>
  <si>
    <t>B16</t>
  </si>
  <si>
    <t>D14</t>
  </si>
  <si>
    <t>A13</t>
  </si>
  <si>
    <t>A8</t>
  </si>
  <si>
    <t>X25</t>
  </si>
  <si>
    <t>U27</t>
  </si>
  <si>
    <t>W1</t>
  </si>
  <si>
    <t>V3</t>
  </si>
  <si>
    <t>P20</t>
  </si>
  <si>
    <t>M18</t>
  </si>
  <si>
    <t>O12</t>
  </si>
  <si>
    <t>N10</t>
  </si>
  <si>
    <t>H21</t>
  </si>
  <si>
    <t>E23</t>
  </si>
  <si>
    <t>G5</t>
  </si>
  <si>
    <t>F7</t>
  </si>
  <si>
    <t>β24</t>
  </si>
  <si>
    <t>Y22</t>
  </si>
  <si>
    <t>α8</t>
  </si>
  <si>
    <t>Z6</t>
  </si>
  <si>
    <t>T17</t>
  </si>
  <si>
    <t>Q19</t>
  </si>
  <si>
    <t>S9</t>
  </si>
  <si>
    <t>R11</t>
  </si>
  <si>
    <t>L28</t>
  </si>
  <si>
    <t>I26</t>
  </si>
  <si>
    <t>K4</t>
  </si>
  <si>
    <t>J2</t>
  </si>
  <si>
    <t>D16</t>
  </si>
  <si>
    <t>A15</t>
  </si>
  <si>
    <t>C13</t>
  </si>
  <si>
    <t>B14</t>
  </si>
  <si>
    <t>V1</t>
  </si>
  <si>
    <t>W3</t>
  </si>
  <si>
    <t>U25</t>
  </si>
  <si>
    <t>X27</t>
  </si>
  <si>
    <t>N12</t>
  </si>
  <si>
    <t>O10</t>
  </si>
  <si>
    <t>M20</t>
  </si>
  <si>
    <t>P18</t>
  </si>
  <si>
    <t>F5</t>
  </si>
  <si>
    <t>G7</t>
  </si>
  <si>
    <t>E21</t>
  </si>
  <si>
    <t>H23</t>
  </si>
  <si>
    <t>Z8</t>
  </si>
  <si>
    <t>α6</t>
  </si>
  <si>
    <t>Y24</t>
  </si>
  <si>
    <t>β22</t>
  </si>
  <si>
    <t>R9</t>
  </si>
  <si>
    <t>S11</t>
  </si>
  <si>
    <t>Q17</t>
  </si>
  <si>
    <t>T19</t>
  </si>
  <si>
    <t>J4</t>
  </si>
  <si>
    <t>K2</t>
  </si>
  <si>
    <t>I28</t>
  </si>
  <si>
    <t>L26</t>
  </si>
  <si>
    <t>B13</t>
  </si>
  <si>
    <t>C14</t>
  </si>
  <si>
    <t>A16</t>
  </si>
  <si>
    <t>D15</t>
  </si>
  <si>
    <t>A10</t>
  </si>
  <si>
    <t>E11</t>
  </si>
  <si>
    <t>H9</t>
  </si>
  <si>
    <t>F19</t>
  </si>
  <si>
    <t>G17</t>
  </si>
  <si>
    <t>Y2</t>
  </si>
  <si>
    <t>β4</t>
  </si>
  <si>
    <t>Z26</t>
  </si>
  <si>
    <t>α28</t>
  </si>
  <si>
    <t>Q14</t>
  </si>
  <si>
    <t>T13</t>
  </si>
  <si>
    <t>R15</t>
  </si>
  <si>
    <t>S16</t>
  </si>
  <si>
    <t>I3</t>
  </si>
  <si>
    <t>L1</t>
  </si>
  <si>
    <t>J27</t>
  </si>
  <si>
    <t>K25</t>
  </si>
  <si>
    <t>D12</t>
  </si>
  <si>
    <t>B18</t>
  </si>
  <si>
    <t>C20</t>
  </si>
  <si>
    <t>U7</t>
  </si>
  <si>
    <t>X5</t>
  </si>
  <si>
    <t>V23</t>
  </si>
  <si>
    <t>W21</t>
  </si>
  <si>
    <t>M6</t>
  </si>
  <si>
    <t>P8</t>
  </si>
  <si>
    <t>N22</t>
  </si>
  <si>
    <t>O24</t>
  </si>
  <si>
    <t>G19</t>
  </si>
  <si>
    <t>F17</t>
  </si>
  <si>
    <t>H11</t>
  </si>
  <si>
    <t>E9</t>
  </si>
  <si>
    <t>α26</t>
  </si>
  <si>
    <t>Z28</t>
  </si>
  <si>
    <t>β2</t>
  </si>
  <si>
    <t>Y4</t>
  </si>
  <si>
    <t>S15</t>
  </si>
  <si>
    <t>R16</t>
  </si>
  <si>
    <t>T14</t>
  </si>
  <si>
    <t>Q13</t>
  </si>
  <si>
    <t>K27</t>
  </si>
  <si>
    <t>J25</t>
  </si>
  <si>
    <t>L3</t>
  </si>
  <si>
    <t>I1</t>
  </si>
  <si>
    <t>C18</t>
  </si>
  <si>
    <t>B20</t>
  </si>
  <si>
    <t>D10</t>
  </si>
  <si>
    <t>A12</t>
  </si>
  <si>
    <t>W23</t>
  </si>
  <si>
    <t>V21</t>
  </si>
  <si>
    <t>X7</t>
  </si>
  <si>
    <t>U5</t>
  </si>
  <si>
    <t>O22</t>
  </si>
  <si>
    <t>N24</t>
  </si>
  <si>
    <t>P6</t>
  </si>
  <si>
    <t>M8</t>
  </si>
  <si>
    <t>H17</t>
  </si>
  <si>
    <t>E19</t>
  </si>
  <si>
    <t>G9</t>
  </si>
  <si>
    <t>F11</t>
  </si>
  <si>
    <t>β28</t>
  </si>
  <si>
    <t>Y26</t>
  </si>
  <si>
    <t>α4</t>
  </si>
  <si>
    <t>Z2</t>
  </si>
  <si>
    <t>T16</t>
  </si>
  <si>
    <t>Q15</t>
  </si>
  <si>
    <t>S13</t>
  </si>
  <si>
    <t>R14</t>
  </si>
  <si>
    <t>L25</t>
  </si>
  <si>
    <t>I27</t>
  </si>
  <si>
    <t>K1</t>
  </si>
  <si>
    <t>J3</t>
  </si>
  <si>
    <t>D20</t>
  </si>
  <si>
    <t>A18</t>
  </si>
  <si>
    <t>C12</t>
  </si>
  <si>
    <t>B10</t>
  </si>
  <si>
    <t>X21</t>
  </si>
  <si>
    <t>U23</t>
  </si>
  <si>
    <t>W5</t>
  </si>
  <si>
    <t>V7</t>
  </si>
  <si>
    <t>P24</t>
  </si>
  <si>
    <t>M22</t>
  </si>
  <si>
    <t>O8</t>
  </si>
  <si>
    <t>N6</t>
  </si>
  <si>
    <t>F9</t>
  </si>
  <si>
    <t>G11</t>
  </si>
  <si>
    <t>E17</t>
  </si>
  <si>
    <t>H19</t>
  </si>
  <si>
    <t>Z4</t>
  </si>
  <si>
    <t>α2</t>
  </si>
  <si>
    <t>Y28</t>
  </si>
  <si>
    <t>β26</t>
  </si>
  <si>
    <t>R13</t>
  </si>
  <si>
    <t>S14</t>
  </si>
  <si>
    <t>Q16</t>
  </si>
  <si>
    <t>T15</t>
  </si>
  <si>
    <t>J1</t>
  </si>
  <si>
    <t>K3</t>
  </si>
  <si>
    <t>I25</t>
  </si>
  <si>
    <t>L27</t>
  </si>
  <si>
    <t>B12</t>
  </si>
  <si>
    <t>C10</t>
  </si>
  <si>
    <t>A20</t>
  </si>
  <si>
    <t>D18</t>
  </si>
  <si>
    <t>V5</t>
  </si>
  <si>
    <t>W7</t>
  </si>
  <si>
    <t>U21</t>
  </si>
  <si>
    <t>X23</t>
  </si>
  <si>
    <t>N8</t>
  </si>
  <si>
    <t>O6</t>
  </si>
  <si>
    <t>M24</t>
  </si>
  <si>
    <t>P22</t>
  </si>
  <si>
    <t>Q10</t>
  </si>
  <si>
    <t>T12</t>
  </si>
  <si>
    <t>R18</t>
  </si>
  <si>
    <t>S20</t>
  </si>
  <si>
    <t>I7</t>
  </si>
  <si>
    <t>L5</t>
  </si>
  <si>
    <t>J23</t>
  </si>
  <si>
    <t>K21</t>
  </si>
  <si>
    <t>D8</t>
  </si>
  <si>
    <t>B22</t>
  </si>
  <si>
    <t>C24</t>
  </si>
  <si>
    <t>U11</t>
  </si>
  <si>
    <t>X9</t>
  </si>
  <si>
    <t>V19</t>
  </si>
  <si>
    <t>W17</t>
  </si>
  <si>
    <t>M2</t>
  </si>
  <si>
    <t>P4</t>
  </si>
  <si>
    <t>N26</t>
  </si>
  <si>
    <t>O28</t>
  </si>
  <si>
    <t>E14</t>
  </si>
  <si>
    <t>H13</t>
  </si>
  <si>
    <t>F15</t>
  </si>
  <si>
    <t>G16</t>
  </si>
  <si>
    <t>Y3</t>
  </si>
  <si>
    <t>β1</t>
  </si>
  <si>
    <t>Z27</t>
  </si>
  <si>
    <t>α25</t>
  </si>
  <si>
    <t>S18</t>
  </si>
  <si>
    <t>R20</t>
  </si>
  <si>
    <t>T10</t>
  </si>
  <si>
    <t>Q12</t>
  </si>
  <si>
    <t>K23</t>
  </si>
  <si>
    <t>J21</t>
  </si>
  <si>
    <t>L7</t>
  </si>
  <si>
    <t>I5</t>
  </si>
  <si>
    <t>C22</t>
  </si>
  <si>
    <t>B24</t>
  </si>
  <si>
    <t>D6</t>
  </si>
  <si>
    <t>W19</t>
  </si>
  <si>
    <t>V17</t>
  </si>
  <si>
    <t>X11</t>
  </si>
  <si>
    <t>U9</t>
  </si>
  <si>
    <t>O26</t>
  </si>
  <si>
    <t>N28</t>
  </si>
  <si>
    <t>P2</t>
  </si>
  <si>
    <t>M4</t>
  </si>
  <si>
    <t>G15</t>
  </si>
  <si>
    <t>F16</t>
  </si>
  <si>
    <t>H14</t>
  </si>
  <si>
    <t>E13</t>
  </si>
  <si>
    <t>α27</t>
  </si>
  <si>
    <t>Z25</t>
  </si>
  <si>
    <t>β3</t>
  </si>
  <si>
    <t>Y1</t>
  </si>
  <si>
    <t>T20</t>
  </si>
  <si>
    <t>Q18</t>
  </si>
  <si>
    <t>S12</t>
  </si>
  <si>
    <t>R10</t>
  </si>
  <si>
    <t>L21</t>
  </si>
  <si>
    <t>I23</t>
  </si>
  <si>
    <t>K5</t>
  </si>
  <si>
    <t>J7</t>
  </si>
  <si>
    <t>D24</t>
  </si>
  <si>
    <t>A22</t>
  </si>
  <si>
    <t>C8</t>
  </si>
  <si>
    <t>B6</t>
  </si>
  <si>
    <t>X17</t>
  </si>
  <si>
    <t>U19</t>
  </si>
  <si>
    <t>W9</t>
  </si>
  <si>
    <t>V11</t>
  </si>
  <si>
    <t>P28</t>
  </si>
  <si>
    <t>M26</t>
  </si>
  <si>
    <t>O4</t>
  </si>
  <si>
    <t>N2</t>
  </si>
  <si>
    <t>H16</t>
  </si>
  <si>
    <t>E15</t>
  </si>
  <si>
    <t>G13</t>
  </si>
  <si>
    <t>F14</t>
  </si>
  <si>
    <t>β25</t>
  </si>
  <si>
    <t>Y27</t>
  </si>
  <si>
    <t>α1</t>
  </si>
  <si>
    <t>Z3</t>
  </si>
  <si>
    <t>R12</t>
  </si>
  <si>
    <t>S10</t>
  </si>
  <si>
    <t>Q20</t>
  </si>
  <si>
    <t>T18</t>
  </si>
  <si>
    <t>J5</t>
  </si>
  <si>
    <t>K7</t>
  </si>
  <si>
    <t>I21</t>
  </si>
  <si>
    <t>L23</t>
  </si>
  <si>
    <t>B8</t>
  </si>
  <si>
    <t>C6</t>
  </si>
  <si>
    <t>A24</t>
  </si>
  <si>
    <t>D22</t>
  </si>
  <si>
    <t>V9</t>
  </si>
  <si>
    <t>W11</t>
  </si>
  <si>
    <t>U17</t>
  </si>
  <si>
    <t>X19</t>
  </si>
  <si>
    <t>N4</t>
  </si>
  <si>
    <t>O2</t>
  </si>
  <si>
    <t>M28</t>
  </si>
  <si>
    <t>P26</t>
  </si>
  <si>
    <t>F13</t>
  </si>
  <si>
    <t>G14</t>
  </si>
  <si>
    <t>E16</t>
  </si>
  <si>
    <t>H15</t>
  </si>
  <si>
    <t>Z1</t>
  </si>
  <si>
    <t>α3</t>
  </si>
  <si>
    <t>Y25</t>
  </si>
  <si>
    <t>β27</t>
  </si>
  <si>
    <t>Bimagic Square n28</t>
  </si>
  <si>
    <t>Magic Square n28:2a</t>
  </si>
  <si>
    <t>Euler´s Matrix n28:2b</t>
  </si>
  <si>
    <t>Magic Square n28:3a</t>
  </si>
  <si>
    <t>Euler´s Matrix n28:3b</t>
  </si>
  <si>
    <t>Magic Square n28:4a</t>
  </si>
  <si>
    <t>Euler´s Matrix n28:4b</t>
  </si>
  <si>
    <t>MQM copy right © 2019</t>
  </si>
  <si>
    <t>Magic Square n27:1,1a</t>
  </si>
  <si>
    <t>Tropic House n27:1,1b</t>
  </si>
  <si>
    <t>Bimagic Square n26:1a</t>
  </si>
  <si>
    <t>MS Matrix n26:1b</t>
  </si>
  <si>
    <t>Σ n26 =</t>
  </si>
  <si>
    <t>Σy = sum(A1:Z1) /n</t>
  </si>
  <si>
    <t>Σ n27 =</t>
  </si>
  <si>
    <t>The Key n27</t>
  </si>
  <si>
    <t>Magic Square n27:1,2a</t>
  </si>
  <si>
    <t>Tropic House n27:1,2b</t>
  </si>
  <si>
    <t>Bimagic Square n26:2a</t>
  </si>
  <si>
    <t>MS Matrix n26:2b</t>
  </si>
  <si>
    <t>Magic Square n27:2,1a</t>
  </si>
  <si>
    <t>Tropic House n27:2,1b</t>
  </si>
  <si>
    <t>Magic Square n27:2,2a</t>
  </si>
  <si>
    <t>Tropic House n27:4,1b</t>
  </si>
  <si>
    <t>Bimagic Square A1 n25:1.1a</t>
  </si>
  <si>
    <t>Euler Matrix A1 n25:1.1b</t>
  </si>
  <si>
    <t>Bimagic Square B1 n25:1.1a</t>
  </si>
  <si>
    <t>Euler Matrix B1 n25:1.1b</t>
  </si>
  <si>
    <t>Σy = sum(A1:Y25) /n</t>
  </si>
  <si>
    <t>Bimagic Square A1 n25:1.2a</t>
  </si>
  <si>
    <t>Euler Matrix A1 n25:1.2b</t>
  </si>
  <si>
    <t>Bimagic Square B1 n25:1.2a</t>
  </si>
  <si>
    <t>Euler Matrix B1 n25:1.2b</t>
  </si>
  <si>
    <t>Bimagic Square A1 n25:2.1a</t>
  </si>
  <si>
    <t>Euler Matrix A1 n25:2.1b</t>
  </si>
  <si>
    <t>Bimagic Square B1 n25:2.1a</t>
  </si>
  <si>
    <t>Euler Matrix B1 n25:2.1b</t>
  </si>
  <si>
    <t>Bimagic Square A1 n25:2.2a</t>
  </si>
  <si>
    <t>Euler Matrix A1 n25:2.2b</t>
  </si>
  <si>
    <t>Bimagic Square B1 n25:2.2a</t>
  </si>
  <si>
    <t>Euler Matrix B1 n25:2.2b</t>
  </si>
  <si>
    <t>Bimagic Square A1 n25:3.1a</t>
  </si>
  <si>
    <t>Euler Matrix A1 n25:3.1b</t>
  </si>
  <si>
    <t>Bimagic Square B1 n25:3.1a</t>
  </si>
  <si>
    <t>Euler Matrix B1 n25:3.1b</t>
  </si>
  <si>
    <t>Bimagic Square A1 n25:3.2a</t>
  </si>
  <si>
    <t>Euler Matrix A1 n25:3.2b</t>
  </si>
  <si>
    <t>Bimagic Square B1 n25:3.2a</t>
  </si>
  <si>
    <t>Euler Matrix B1 n25:3.2b</t>
  </si>
  <si>
    <t>Bimagic Square A1 n25:4.1a</t>
  </si>
  <si>
    <t>Euler Matrix A1 n25:4.1b</t>
  </si>
  <si>
    <t>Bimagic Square B1 n25:4.1a</t>
  </si>
  <si>
    <t>Euler Matrix B1 n25:4.1b</t>
  </si>
  <si>
    <t>Bimagic Square A1 n25:4.2a</t>
  </si>
  <si>
    <t>Euler Matrix A1 n25:4.2b</t>
  </si>
  <si>
    <t>Bimagic Square B1 n25:4.2a</t>
  </si>
  <si>
    <t>Euler Matrix B1 n25:4.2b</t>
  </si>
  <si>
    <t>Bimagic Square A2 n25:1a</t>
  </si>
  <si>
    <t>Euler Matrix A2 n25:1b</t>
  </si>
  <si>
    <t>Bimagic Square B2 n25:1a</t>
  </si>
  <si>
    <t>MS Matrix B2 n25:1b</t>
  </si>
  <si>
    <t>CX25</t>
  </si>
  <si>
    <t>Bimagic Square A2 n25:2a</t>
  </si>
  <si>
    <t>Euler Matrix A2 n25:2b</t>
  </si>
  <si>
    <t>Bimagic Square B2 n25:2a</t>
  </si>
  <si>
    <t>MS Matrix B2 n25:2b</t>
  </si>
  <si>
    <t>Bimagic Square A2 n25:3a</t>
  </si>
  <si>
    <t>Euler Matrix A2 n25:3b</t>
  </si>
  <si>
    <t>Bimagic Square B2 n25:3a</t>
  </si>
  <si>
    <t>MS Matrix B2 n25:3b</t>
  </si>
  <si>
    <t>TP</t>
  </si>
  <si>
    <t>Bimagic Square A2 n25:4a</t>
  </si>
  <si>
    <t>Euler Matrix A2 n25:4b</t>
  </si>
  <si>
    <t>Bimagic Square B2 n25:4a</t>
  </si>
  <si>
    <t>MS Matrix B2 n25:4b</t>
  </si>
  <si>
    <t>Bimagic square 25x25 by Mikael Hermansson, 2019.</t>
  </si>
  <si>
    <t>S1=7825</t>
  </si>
  <si>
    <t>S2=3263025</t>
  </si>
  <si>
    <t>/&lt;--Original Bimagic Square B1 n25:1.2 with Euler-matrix, by Mikael Hermansson!--&gt;/</t>
  </si>
  <si>
    <t>S3=1530765625</t>
  </si>
  <si>
    <t>/&lt;--Original Bimagic Square B1 n25:1.1 with Euler-matrix, by Mikael Hermansson!--&gt;/</t>
  </si>
  <si>
    <t>/&lt;--Original Bimagic Square B1 n25:2.1 with Euler-matrix, by Mikael Hermansson!--&gt;/</t>
  </si>
  <si>
    <t>/&lt;--Original Bimagic Square B1 n25:2.2 with Euler-matrix, by Mikael Hermansson!--&gt;/</t>
  </si>
  <si>
    <t>/&lt;--Original Bimagic Square B1 n25:3.1 with Euler-matrix, by Mikael Hermansson!--&gt;/</t>
  </si>
  <si>
    <t>/&lt;--Original Bimagic Square B1 n25:3.2 with Euler-matrix, by Mikael Hermansson!--&gt;/</t>
  </si>
  <si>
    <t>/&lt;--Original Bimagic Square B1 n25:4.1 with Euler-matrix, by Mikael Hermansson!--&gt;/</t>
  </si>
  <si>
    <t>/&lt;--Original Bimagic Square B1 n25:4.2 with Euler-matrix, by Mikael Hermansson!--&gt;/</t>
  </si>
  <si>
    <t>/&lt;--Original Bimagic Square B2 n25:1 with MS-matrix, by Mikael Hermansson!--&gt;/</t>
  </si>
  <si>
    <t>/&lt;--Original Bimagic Square B2 n25:2 with MS-matrix, by Mikael Hermansson!--&gt;/</t>
  </si>
  <si>
    <t>/&lt;--Original Bimagic Square B2 n25:3 with MS-matrix, by Mikael Hermansson!--&gt;/</t>
  </si>
  <si>
    <t>/&lt;--Original Bimagic Square B2 n25:4 with MS-matrix, by Mikael Hermansson!--&gt;/</t>
  </si>
  <si>
    <t>Square 5</t>
  </si>
  <si>
    <t>Square 6</t>
  </si>
  <si>
    <t>Square 7</t>
  </si>
  <si>
    <t>Square 8</t>
  </si>
  <si>
    <t>Square 9</t>
  </si>
  <si>
    <t>Square 10</t>
  </si>
  <si>
    <t>Square 11</t>
  </si>
  <si>
    <t>Square 12</t>
  </si>
  <si>
    <t>Bimagic Square 27x27 by Mikael Hermansson, November 2025.</t>
  </si>
  <si>
    <t>Credit: Mikael Hermansson, 2025. www.squaremagie.se &amp; www.squaremagie.com</t>
  </si>
  <si>
    <t>S2=4792815</t>
  </si>
  <si>
    <t>S3=2622267675</t>
  </si>
  <si>
    <t xml:space="preserve">  </t>
  </si>
  <si>
    <t>/&lt;--Super Bimagic Square A:2 of Order n27!--&gt;/</t>
  </si>
  <si>
    <t>/&lt;--Super Bimagic Square A:1 of Order n27!--&gt;/</t>
  </si>
  <si>
    <t>/&lt;--Super Bimagic Square A:3 of Order n27!--&gt;/</t>
  </si>
  <si>
    <t>/&lt;--Super Bimagic Square B:1 of Order n27!--&gt;/</t>
  </si>
  <si>
    <t>/&lt;--Super Bimagic Square B:2 of Order n27!--&gt;/</t>
  </si>
  <si>
    <t>/&lt;--Super Bimagic Square B:3 of Order n27!--&gt;/</t>
  </si>
  <si>
    <t>/&lt;--Partiell Bimagic Square C:1 of Order n27!--&gt;/</t>
  </si>
  <si>
    <t>/&lt;--Partiell Bimagic Square C:2 of Order n27!--&gt;/</t>
  </si>
  <si>
    <t>/&lt;--Partiell Bimagic Square C:3 of Order n27!--&gt;/</t>
  </si>
  <si>
    <t>/&lt;--Bimagic Square A:1 of Order n27!--&gt;/</t>
  </si>
  <si>
    <t>/&lt;--Bimagic Square A:2 of Order n27!--&gt;/</t>
  </si>
  <si>
    <t>/&lt;--Bimagic Square B:1 of Order n27!--&gt;/</t>
  </si>
  <si>
    <t>/&lt;--Bimagic Square B:2 of Order n27!--&gt;/</t>
  </si>
  <si>
    <t>/&lt;--Bimagic Square C:1 of Order n27!--&gt;/</t>
  </si>
  <si>
    <t>/&lt;--Bimagic Square C:2 of Order n27!--&gt;/</t>
  </si>
  <si>
    <t>/&lt;--Bimagic Square D:1 of Order n27!--&gt;/</t>
  </si>
  <si>
    <t>/&lt;--Bimagic Square D:2 of Order n27!--&gt;/</t>
  </si>
  <si>
    <t>/&lt;--Bimagic Square E:1 of Order n27!--&gt;/</t>
  </si>
  <si>
    <t>/&lt;--Bimagic Square E:2 of Order n27!--&gt;/</t>
  </si>
  <si>
    <t>/&lt;--Bimagic Square F:1 of Order n27!--&gt;/</t>
  </si>
  <si>
    <t>/&lt;--Bimagic Square F:2 of Order n27!--&gt;/</t>
  </si>
  <si>
    <t>/&lt;--Bimagic Square G:1 of Order n27!--&gt;/</t>
  </si>
  <si>
    <t>/&lt;--Bimagic Square G:2 of Order n27!--&gt;/</t>
  </si>
  <si>
    <t>/&lt;--Bimagic Square H:1 of Order n27!--&gt;/</t>
  </si>
  <si>
    <t>/&lt;--Bimagic Square H:2 of Order n27!--&gt;/</t>
  </si>
  <si>
    <t>/&lt;--Bimagic Square I:1 of Order n27!--&gt;/</t>
  </si>
  <si>
    <t>/&lt;--Bimagic Square I:2 of Order n27!--&gt;/</t>
  </si>
  <si>
    <t>/&lt;--Bimagic Square J:1 of Order n27!--&gt;/</t>
  </si>
  <si>
    <t>/&lt;--Bimagic Square J:2 of Order n27!--&gt;/</t>
  </si>
  <si>
    <t>/&lt;--Bimagic Square K:1 of Order n27!--&gt;/</t>
  </si>
  <si>
    <t>/&lt;--Bimagic Square K:2 of Order n27!--&gt;/</t>
  </si>
  <si>
    <t>/&lt;--Bimagic Square L:1 of Order n27!--&gt;/</t>
  </si>
  <si>
    <t>/&lt;--Bimagic Square L:2 of Order n27!--&gt;/</t>
  </si>
  <si>
    <t>World Class of Super Bimagic Square with trimagic diagonals of Order n27. /Micke H.</t>
  </si>
  <si>
    <t>Original from Tarry - Cazalas, here modified with new bimagic diagonal./Micke H.</t>
  </si>
  <si>
    <t>/&lt;--Super Bimagic Square A:4 of Order n27!--&gt;/</t>
  </si>
  <si>
    <t>/&lt;--Super Bimagic Square B:4 of Order n27!--&gt;/</t>
  </si>
  <si>
    <t>/&lt;--Tarry - Cazalas Bimagic Square M:1 of Order n27!--&gt;/</t>
  </si>
  <si>
    <t>/&lt;--Tarry - Cazalas Bimagic Square M:2 of Order n27!--&gt;/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</si>
</sst>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002060"/>
      <name val="Calibri"/>
      <family val="2"/>
      <scheme val="minor"/>
    </font>
    <font>
      <i/>
      <sz val="9"/>
      <color rgb="FF7030A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9"/>
      <color rgb="FF7030A0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b/>
      <i/>
      <sz val="11"/>
      <color rgb="FF7030A0"/>
      <name val="Calibri"/>
      <family val="2"/>
      <scheme val="minor"/>
    </font>
    <font>
      <sz val="9"/>
      <color rgb="FF00B050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7030A0"/>
      <name val="Calibri"/>
      <family val="2"/>
      <scheme val="minor"/>
    </font>
    <font>
      <sz val="11"/>
      <color rgb="FF002060"/>
      <name val="Calibri"/>
      <family val="2"/>
      <scheme val="minor"/>
    </font>
    <font>
      <sz val="16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333333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9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gradientFill degree="90">
        <stop position="0">
          <color theme="0"/>
        </stop>
        <stop position="0.5">
          <color theme="0" tint="-0.1490218817712943"/>
        </stop>
        <stop position="1">
          <color theme="0"/>
        </stop>
      </gradient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</fills>
  <borders count="111">
    <border>
      <left/>
      <right/>
      <top/>
      <bottom/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thin">
        <color rgb="FFFFFF00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thin">
        <color rgb="FFFFFF00"/>
      </bottom>
      <diagonal/>
    </border>
    <border>
      <left/>
      <right style="thin">
        <color auto="1"/>
      </right>
      <top/>
      <bottom/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 style="medium">
        <color rgb="FFFFFF00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/>
      <right style="medium">
        <color rgb="FFFFFF00"/>
      </right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FFFF00"/>
      </left>
      <right style="hair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hair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/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dotted">
        <color theme="0" tint="-0.14996795556505021"/>
      </top>
      <bottom/>
      <diagonal/>
    </border>
    <border>
      <left style="medium">
        <color rgb="FFFFFF00"/>
      </left>
      <right style="dotted">
        <color theme="0" tint="-0.14996795556505021"/>
      </right>
      <top/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/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3743705557422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3743705557422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3743705557422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/>
      <bottom/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dotted">
        <color theme="0" tint="-0.14996795556505021"/>
      </left>
      <right/>
      <top/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/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3743705557422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/>
      <diagonal/>
    </border>
    <border>
      <left style="medium">
        <color rgb="FFFFFF00"/>
      </left>
      <right style="hair">
        <color theme="0"/>
      </right>
      <top style="dotted">
        <color theme="0" tint="-0.14996795556505021"/>
      </top>
      <bottom/>
      <diagonal/>
    </border>
    <border>
      <left style="hair">
        <color theme="0"/>
      </left>
      <right style="medium">
        <color rgb="FFFFFF00"/>
      </right>
      <top/>
      <bottom/>
      <diagonal/>
    </border>
    <border>
      <left/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medium">
        <color rgb="FFFFFF00"/>
      </right>
      <top/>
      <bottom/>
      <diagonal/>
    </border>
    <border>
      <left/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 style="medium">
        <color rgb="FFFFFF00"/>
      </bottom>
      <diagonal/>
    </border>
    <border>
      <left style="hair">
        <color theme="0"/>
      </left>
      <right style="medium">
        <color rgb="FFFFFF00"/>
      </right>
      <top style="dotted">
        <color theme="0" tint="-0.14996795556505021"/>
      </top>
      <bottom/>
      <diagonal/>
    </border>
    <border>
      <left style="medium">
        <color rgb="FFFFFF00"/>
      </left>
      <right style="dotted">
        <color theme="0" tint="-0.14993743705557422"/>
      </right>
      <top style="medium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medium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medium">
        <color rgb="FFFFFF00"/>
      </right>
      <top style="medium">
        <color rgb="FFFFFF00"/>
      </top>
      <bottom style="dotted">
        <color theme="0" tint="-0.14993743705557422"/>
      </bottom>
      <diagonal/>
    </border>
    <border>
      <left style="medium">
        <color rgb="FFFFFF00"/>
      </left>
      <right style="dotted">
        <color theme="0" tint="-0.14990691854609822"/>
      </right>
      <top style="medium">
        <color rgb="FFFFFF00"/>
      </top>
      <bottom style="dotted">
        <color theme="0" tint="-0.14990691854609822"/>
      </bottom>
      <diagonal/>
    </border>
    <border>
      <left style="dotted">
        <color theme="0" tint="-0.14990691854609822"/>
      </left>
      <right style="dotted">
        <color theme="0" tint="-0.14990691854609822"/>
      </right>
      <top style="medium">
        <color rgb="FFFFFF00"/>
      </top>
      <bottom style="dotted">
        <color theme="0" tint="-0.14990691854609822"/>
      </bottom>
      <diagonal/>
    </border>
    <border>
      <left style="dotted">
        <color theme="0" tint="-0.14990691854609822"/>
      </left>
      <right style="medium">
        <color rgb="FFFFFF00"/>
      </right>
      <top style="medium">
        <color rgb="FFFFFF00"/>
      </top>
      <bottom style="dotted">
        <color theme="0" tint="-0.14990691854609822"/>
      </bottom>
      <diagonal/>
    </border>
    <border>
      <left style="medium">
        <color rgb="FFFFFF00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medium">
        <color rgb="FFFFFF00"/>
      </right>
      <top style="dotted">
        <color theme="0" tint="-0.14993743705557422"/>
      </top>
      <bottom style="dotted">
        <color theme="0" tint="-0.14993743705557422"/>
      </bottom>
      <diagonal/>
    </border>
    <border>
      <left style="medium">
        <color rgb="FFFFFF00"/>
      </left>
      <right style="dotted">
        <color theme="0" tint="-0.14990691854609822"/>
      </right>
      <top style="dotted">
        <color theme="0" tint="-0.14990691854609822"/>
      </top>
      <bottom style="dotted">
        <color theme="0" tint="-0.14990691854609822"/>
      </bottom>
      <diagonal/>
    </border>
    <border>
      <left style="dotted">
        <color theme="0" tint="-0.14990691854609822"/>
      </left>
      <right style="dotted">
        <color theme="0" tint="-0.14990691854609822"/>
      </right>
      <top style="dotted">
        <color theme="0" tint="-0.14990691854609822"/>
      </top>
      <bottom style="dotted">
        <color theme="0" tint="-0.14990691854609822"/>
      </bottom>
      <diagonal/>
    </border>
    <border>
      <left style="dotted">
        <color theme="0" tint="-0.14990691854609822"/>
      </left>
      <right style="medium">
        <color rgb="FFFFFF00"/>
      </right>
      <top style="dotted">
        <color theme="0" tint="-0.14990691854609822"/>
      </top>
      <bottom style="dotted">
        <color theme="0" tint="-0.14990691854609822"/>
      </bottom>
      <diagonal/>
    </border>
    <border>
      <left style="medium">
        <color rgb="FFFFFF00"/>
      </left>
      <right style="dotted">
        <color theme="0" tint="-0.14993743705557422"/>
      </right>
      <top style="dotted">
        <color theme="0" tint="-0.14993743705557422"/>
      </top>
      <bottom style="medium">
        <color rgb="FFFFFF00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medium">
        <color rgb="FFFFFF00"/>
      </bottom>
      <diagonal/>
    </border>
    <border>
      <left style="dotted">
        <color theme="0" tint="-0.14993743705557422"/>
      </left>
      <right style="medium">
        <color rgb="FFFFFF00"/>
      </right>
      <top style="dotted">
        <color theme="0" tint="-0.14993743705557422"/>
      </top>
      <bottom style="medium">
        <color rgb="FFFFFF00"/>
      </bottom>
      <diagonal/>
    </border>
    <border>
      <left style="medium">
        <color rgb="FFFFFF00"/>
      </left>
      <right style="dotted">
        <color theme="0" tint="-0.14990691854609822"/>
      </right>
      <top style="dotted">
        <color theme="0" tint="-0.14990691854609822"/>
      </top>
      <bottom style="medium">
        <color rgb="FFFFFF00"/>
      </bottom>
      <diagonal/>
    </border>
    <border>
      <left style="dotted">
        <color theme="0" tint="-0.14990691854609822"/>
      </left>
      <right style="dotted">
        <color theme="0" tint="-0.14990691854609822"/>
      </right>
      <top style="dotted">
        <color theme="0" tint="-0.14990691854609822"/>
      </top>
      <bottom style="medium">
        <color rgb="FFFFFF00"/>
      </bottom>
      <diagonal/>
    </border>
    <border>
      <left style="dotted">
        <color theme="0" tint="-0.14990691854609822"/>
      </left>
      <right style="medium">
        <color rgb="FFFFFF00"/>
      </right>
      <top style="dotted">
        <color theme="0" tint="-0.14990691854609822"/>
      </top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3743705557422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6795556505021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medium">
        <color rgb="FFFFFF00"/>
      </right>
      <top style="dotted">
        <color theme="0" tint="-0.14996795556505021"/>
      </top>
      <bottom style="dotted">
        <color theme="0" tint="-0.14993743705557422"/>
      </bottom>
      <diagonal/>
    </border>
    <border>
      <left style="dotted">
        <color theme="0" tint="-0.14996795556505021"/>
      </left>
      <right style="dotted">
        <color theme="0" tint="-0.14993743705557422"/>
      </right>
      <top style="dotted">
        <color theme="0" tint="-0.14996795556505021"/>
      </top>
      <bottom style="dotted">
        <color theme="0" tint="-0.14993743705557422"/>
      </bottom>
      <diagonal/>
    </border>
    <border>
      <left style="dotted">
        <color theme="0" tint="-0.14996795556505021"/>
      </left>
      <right style="dotted">
        <color theme="0" tint="-0.14993743705557422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3743705557422"/>
      </right>
      <top style="dotted">
        <color theme="0" tint="-0.14993743705557422"/>
      </top>
      <bottom style="medium">
        <color rgb="FFFFFF00"/>
      </bottom>
      <diagonal/>
    </border>
    <border>
      <left/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/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3743705557422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3743705557422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dotted">
        <color theme="0" tint="-0.14993743705557422"/>
      </bottom>
      <diagonal/>
    </border>
    <border>
      <left style="dotted">
        <color theme="0" tint="-0.14996795556505021"/>
      </left>
      <right style="dotted">
        <color theme="0" tint="-0.14993743705557422"/>
      </right>
      <top style="dotted">
        <color theme="0" tint="-0.14993743705557422"/>
      </top>
      <bottom/>
      <diagonal/>
    </border>
    <border>
      <left style="dotted">
        <color theme="0" tint="-0.14993743705557422"/>
      </left>
      <right style="medium">
        <color rgb="FFFFFF00"/>
      </right>
      <top style="dotted">
        <color theme="0" tint="-0.14993743705557422"/>
      </top>
      <bottom/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0691854609822"/>
      </right>
      <top style="dotted">
        <color theme="0" tint="-0.14996795556505021"/>
      </top>
      <bottom style="dotted">
        <color theme="0" tint="-0.14990691854609822"/>
      </bottom>
      <diagonal/>
    </border>
    <border>
      <left style="dotted">
        <color theme="0" tint="-0.14990691854609822"/>
      </left>
      <right style="medium">
        <color rgb="FFFFFF00"/>
      </right>
      <top style="dotted">
        <color theme="0" tint="-0.14993743705557422"/>
      </top>
      <bottom style="dotted">
        <color theme="0" tint="-0.14990691854609822"/>
      </bottom>
      <diagonal/>
    </border>
    <border>
      <left style="dotted">
        <color theme="0" tint="-0.14993743705557422"/>
      </left>
      <right style="dotted">
        <color theme="0" tint="-0.14990691854609822"/>
      </right>
      <top style="dotted">
        <color theme="0" tint="-0.14990691854609822"/>
      </top>
      <bottom style="medium">
        <color rgb="FFFFFF00"/>
      </bottom>
      <diagonal/>
    </border>
    <border>
      <left style="thin">
        <color rgb="FFFFFF00"/>
      </left>
      <right style="dotted">
        <color theme="0" tint="-0.14993743705557422"/>
      </right>
      <top style="thin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thin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thin">
        <color rgb="FFFFFF00"/>
      </right>
      <top style="thin">
        <color rgb="FFFFFF00"/>
      </top>
      <bottom style="dotted">
        <color theme="0" tint="-0.14993743705557422"/>
      </bottom>
      <diagonal/>
    </border>
    <border>
      <left style="thin">
        <color rgb="FFFFFF00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thin">
        <color rgb="FFFFFF00"/>
      </right>
      <top style="dotted">
        <color theme="0" tint="-0.14993743705557422"/>
      </top>
      <bottom style="dotted">
        <color theme="0" tint="-0.14993743705557422"/>
      </bottom>
      <diagonal/>
    </border>
    <border>
      <left style="thin">
        <color rgb="FFFFFF00"/>
      </left>
      <right style="dotted">
        <color theme="0" tint="-0.14993743705557422"/>
      </right>
      <top style="dotted">
        <color theme="0" tint="-0.14993743705557422"/>
      </top>
      <bottom style="thin">
        <color rgb="FFFFFF00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thin">
        <color rgb="FFFFFF00"/>
      </bottom>
      <diagonal/>
    </border>
    <border>
      <left style="dotted">
        <color theme="0" tint="-0.14993743705557422"/>
      </left>
      <right style="thin">
        <color rgb="FFFFFF00"/>
      </right>
      <top style="dotted">
        <color theme="0" tint="-0.14993743705557422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</borders>
  <cellStyleXfs count="3">
    <xf numFmtId="0" fontId="0" fillId="0" borderId="0"/>
    <xf numFmtId="0" fontId="1" fillId="0" borderId="0"/>
    <xf numFmtId="0" fontId="31" fillId="0" borderId="0" applyNumberFormat="0" applyFill="0" applyBorder="0" applyAlignment="0" applyProtection="0">
      <alignment vertical="top"/>
      <protection locked="0"/>
    </xf>
  </cellStyleXfs>
  <cellXfs count="538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right"/>
    </xf>
    <xf numFmtId="0" fontId="4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7" fillId="0" borderId="0" xfId="0" applyFont="1"/>
    <xf numFmtId="0" fontId="7" fillId="0" borderId="10" xfId="0" applyFont="1" applyBorder="1"/>
    <xf numFmtId="0" fontId="8" fillId="0" borderId="0" xfId="0" applyFont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6" fillId="0" borderId="4" xfId="0" applyFont="1" applyBorder="1"/>
    <xf numFmtId="0" fontId="6" fillId="0" borderId="5" xfId="0" applyFont="1" applyBorder="1"/>
    <xf numFmtId="0" fontId="6" fillId="0" borderId="1" xfId="0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0" fontId="6" fillId="0" borderId="9" xfId="0" applyFont="1" applyBorder="1"/>
    <xf numFmtId="0" fontId="3" fillId="0" borderId="10" xfId="0" applyFont="1" applyBorder="1"/>
    <xf numFmtId="0" fontId="3" fillId="0" borderId="0" xfId="0" applyFont="1" applyAlignment="1">
      <alignment horizontal="right"/>
    </xf>
    <xf numFmtId="0" fontId="10" fillId="0" borderId="0" xfId="0" applyFont="1"/>
    <xf numFmtId="0" fontId="12" fillId="2" borderId="0" xfId="1" applyFont="1" applyFill="1"/>
    <xf numFmtId="0" fontId="12" fillId="3" borderId="0" xfId="1" applyFont="1" applyFill="1"/>
    <xf numFmtId="0" fontId="12" fillId="0" borderId="0" xfId="1" applyFont="1"/>
    <xf numFmtId="0" fontId="12" fillId="0" borderId="0" xfId="0" applyFont="1"/>
    <xf numFmtId="0" fontId="13" fillId="3" borderId="0" xfId="1" applyFont="1" applyFill="1"/>
    <xf numFmtId="0" fontId="13" fillId="3" borderId="0" xfId="1" applyFont="1" applyFill="1" applyAlignment="1">
      <alignment horizontal="right"/>
    </xf>
    <xf numFmtId="0" fontId="13" fillId="3" borderId="0" xfId="1" applyFont="1" applyFill="1" applyAlignment="1">
      <alignment horizontal="left"/>
    </xf>
    <xf numFmtId="0" fontId="12" fillId="3" borderId="11" xfId="0" applyFont="1" applyFill="1" applyBorder="1"/>
    <xf numFmtId="0" fontId="12" fillId="3" borderId="12" xfId="0" applyFont="1" applyFill="1" applyBorder="1"/>
    <xf numFmtId="0" fontId="14" fillId="3" borderId="12" xfId="0" applyFont="1" applyFill="1" applyBorder="1" applyAlignment="1">
      <alignment horizontal="center"/>
    </xf>
    <xf numFmtId="0" fontId="12" fillId="3" borderId="13" xfId="0" applyFont="1" applyFill="1" applyBorder="1"/>
    <xf numFmtId="0" fontId="12" fillId="3" borderId="0" xfId="0" applyFont="1" applyFill="1"/>
    <xf numFmtId="0" fontId="14" fillId="0" borderId="0" xfId="0" applyFont="1" applyAlignment="1">
      <alignment horizontal="center"/>
    </xf>
    <xf numFmtId="0" fontId="15" fillId="3" borderId="0" xfId="1" applyFont="1" applyFill="1" applyAlignment="1">
      <alignment horizontal="center"/>
    </xf>
    <xf numFmtId="0" fontId="15" fillId="0" borderId="0" xfId="1" applyFont="1" applyAlignment="1">
      <alignment horizontal="center"/>
    </xf>
    <xf numFmtId="0" fontId="12" fillId="3" borderId="14" xfId="0" applyFont="1" applyFill="1" applyBorder="1"/>
    <xf numFmtId="0" fontId="16" fillId="0" borderId="15" xfId="0" applyFont="1" applyBorder="1"/>
    <xf numFmtId="0" fontId="16" fillId="0" borderId="16" xfId="0" applyFont="1" applyBorder="1"/>
    <xf numFmtId="0" fontId="16" fillId="0" borderId="17" xfId="0" applyFont="1" applyBorder="1"/>
    <xf numFmtId="0" fontId="17" fillId="0" borderId="18" xfId="0" applyFont="1" applyBorder="1"/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2" fillId="3" borderId="19" xfId="0" applyFont="1" applyFill="1" applyBorder="1"/>
    <xf numFmtId="0" fontId="16" fillId="0" borderId="15" xfId="0" applyFont="1" applyBorder="1" applyAlignment="1">
      <alignment horizontal="right" vertical="center" wrapText="1"/>
    </xf>
    <xf numFmtId="0" fontId="16" fillId="0" borderId="16" xfId="0" applyFont="1" applyBorder="1" applyAlignment="1">
      <alignment horizontal="right" vertical="center" wrapText="1"/>
    </xf>
    <xf numFmtId="0" fontId="16" fillId="0" borderId="17" xfId="0" applyFont="1" applyBorder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2" fillId="3" borderId="0" xfId="1" applyFont="1" applyFill="1" applyAlignment="1">
      <alignment horizontal="center"/>
    </xf>
    <xf numFmtId="0" fontId="12" fillId="0" borderId="20" xfId="1" applyFont="1" applyBorder="1"/>
    <xf numFmtId="0" fontId="12" fillId="3" borderId="0" xfId="1" applyFont="1" applyFill="1" applyAlignment="1">
      <alignment horizontal="left"/>
    </xf>
    <xf numFmtId="2" fontId="12" fillId="3" borderId="0" xfId="1" applyNumberFormat="1" applyFont="1" applyFill="1" applyAlignment="1">
      <alignment horizontal="left"/>
    </xf>
    <xf numFmtId="0" fontId="16" fillId="0" borderId="21" xfId="0" applyFont="1" applyBorder="1"/>
    <xf numFmtId="0" fontId="16" fillId="0" borderId="1" xfId="0" applyFont="1" applyBorder="1"/>
    <xf numFmtId="0" fontId="16" fillId="0" borderId="22" xfId="0" applyFont="1" applyBorder="1"/>
    <xf numFmtId="0" fontId="17" fillId="0" borderId="23" xfId="0" applyFont="1" applyBorder="1"/>
    <xf numFmtId="0" fontId="18" fillId="0" borderId="2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6" fillId="0" borderId="21" xfId="0" applyFont="1" applyBorder="1" applyAlignment="1">
      <alignment horizontal="right" vertical="center" wrapText="1"/>
    </xf>
    <xf numFmtId="0" fontId="16" fillId="0" borderId="1" xfId="0" applyFont="1" applyBorder="1" applyAlignment="1">
      <alignment horizontal="right" vertical="center" wrapText="1"/>
    </xf>
    <xf numFmtId="0" fontId="16" fillId="0" borderId="22" xfId="0" applyFont="1" applyBorder="1" applyAlignment="1">
      <alignment horizontal="right" vertical="center" wrapText="1"/>
    </xf>
    <xf numFmtId="0" fontId="12" fillId="0" borderId="24" xfId="1" applyFont="1" applyBorder="1"/>
    <xf numFmtId="0" fontId="19" fillId="3" borderId="0" xfId="1" applyFont="1" applyFill="1" applyAlignment="1">
      <alignment horizontal="left"/>
    </xf>
    <xf numFmtId="0" fontId="15" fillId="3" borderId="0" xfId="1" applyFont="1" applyFill="1" applyAlignment="1">
      <alignment horizontal="left"/>
    </xf>
    <xf numFmtId="0" fontId="20" fillId="3" borderId="0" xfId="1" applyFont="1" applyFill="1" applyAlignment="1">
      <alignment horizontal="right"/>
    </xf>
    <xf numFmtId="0" fontId="20" fillId="3" borderId="0" xfId="1" applyFont="1" applyFill="1" applyAlignment="1">
      <alignment horizontal="left"/>
    </xf>
    <xf numFmtId="0" fontId="9" fillId="3" borderId="0" xfId="1" applyFont="1" applyFill="1" applyAlignment="1">
      <alignment horizontal="right"/>
    </xf>
    <xf numFmtId="0" fontId="9" fillId="3" borderId="0" xfId="1" applyFont="1" applyFill="1" applyAlignment="1">
      <alignment horizontal="left"/>
    </xf>
    <xf numFmtId="0" fontId="17" fillId="3" borderId="0" xfId="1" applyFont="1" applyFill="1" applyAlignment="1">
      <alignment horizontal="center"/>
    </xf>
    <xf numFmtId="0" fontId="12" fillId="0" borderId="25" xfId="1" applyFont="1" applyBorder="1" applyAlignment="1">
      <alignment horizontal="center" vertical="center"/>
    </xf>
    <xf numFmtId="0" fontId="12" fillId="0" borderId="26" xfId="1" applyFont="1" applyBorder="1" applyAlignment="1">
      <alignment horizontal="center"/>
    </xf>
    <xf numFmtId="0" fontId="16" fillId="0" borderId="27" xfId="1" applyFont="1" applyBorder="1" applyAlignment="1">
      <alignment horizontal="center"/>
    </xf>
    <xf numFmtId="0" fontId="12" fillId="0" borderId="28" xfId="1" applyFont="1" applyBorder="1" applyAlignment="1">
      <alignment horizontal="center" vertical="center"/>
    </xf>
    <xf numFmtId="0" fontId="12" fillId="0" borderId="29" xfId="1" applyFont="1" applyBorder="1" applyAlignment="1">
      <alignment horizontal="center"/>
    </xf>
    <xf numFmtId="0" fontId="16" fillId="0" borderId="30" xfId="1" applyFont="1" applyBorder="1" applyAlignment="1">
      <alignment horizontal="center"/>
    </xf>
    <xf numFmtId="0" fontId="16" fillId="0" borderId="31" xfId="1" applyFont="1" applyBorder="1" applyAlignment="1">
      <alignment horizontal="center"/>
    </xf>
    <xf numFmtId="0" fontId="16" fillId="0" borderId="32" xfId="0" applyFont="1" applyBorder="1"/>
    <xf numFmtId="0" fontId="16" fillId="0" borderId="33" xfId="0" applyFont="1" applyBorder="1"/>
    <xf numFmtId="0" fontId="16" fillId="0" borderId="34" xfId="0" applyFont="1" applyBorder="1"/>
    <xf numFmtId="0" fontId="17" fillId="0" borderId="35" xfId="0" applyFont="1" applyBorder="1"/>
    <xf numFmtId="0" fontId="18" fillId="0" borderId="32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18" fillId="0" borderId="34" xfId="0" applyFont="1" applyBorder="1" applyAlignment="1">
      <alignment horizontal="center"/>
    </xf>
    <xf numFmtId="0" fontId="16" fillId="0" borderId="32" xfId="0" applyFont="1" applyBorder="1" applyAlignment="1">
      <alignment horizontal="right" vertical="center" wrapText="1"/>
    </xf>
    <xf numFmtId="0" fontId="16" fillId="0" borderId="33" xfId="0" applyFont="1" applyBorder="1" applyAlignment="1">
      <alignment horizontal="right" vertical="center" wrapText="1"/>
    </xf>
    <xf numFmtId="0" fontId="16" fillId="0" borderId="34" xfId="0" applyFont="1" applyBorder="1" applyAlignment="1">
      <alignment horizontal="right" vertical="center" wrapText="1"/>
    </xf>
    <xf numFmtId="0" fontId="21" fillId="0" borderId="0" xfId="0" applyFont="1" applyAlignment="1">
      <alignment vertical="center"/>
    </xf>
    <xf numFmtId="0" fontId="17" fillId="0" borderId="36" xfId="0" applyFont="1" applyBorder="1"/>
    <xf numFmtId="0" fontId="17" fillId="0" borderId="37" xfId="0" applyFont="1" applyBorder="1"/>
    <xf numFmtId="0" fontId="14" fillId="0" borderId="38" xfId="0" applyFont="1" applyBorder="1"/>
    <xf numFmtId="0" fontId="14" fillId="0" borderId="32" xfId="0" applyFont="1" applyBorder="1"/>
    <xf numFmtId="0" fontId="14" fillId="0" borderId="33" xfId="0" applyFont="1" applyBorder="1"/>
    <xf numFmtId="0" fontId="12" fillId="0" borderId="39" xfId="0" applyFont="1" applyBorder="1"/>
    <xf numFmtId="0" fontId="14" fillId="0" borderId="40" xfId="0" applyFont="1" applyBorder="1"/>
    <xf numFmtId="0" fontId="14" fillId="0" borderId="41" xfId="0" applyFont="1" applyBorder="1"/>
    <xf numFmtId="0" fontId="14" fillId="0" borderId="42" xfId="0" applyFont="1" applyBorder="1"/>
    <xf numFmtId="0" fontId="14" fillId="0" borderId="43" xfId="0" applyFont="1" applyBorder="1"/>
    <xf numFmtId="0" fontId="14" fillId="0" borderId="34" xfId="0" applyFont="1" applyBorder="1"/>
    <xf numFmtId="0" fontId="14" fillId="0" borderId="0" xfId="0" applyFont="1"/>
    <xf numFmtId="0" fontId="12" fillId="3" borderId="44" xfId="0" applyFont="1" applyFill="1" applyBorder="1"/>
    <xf numFmtId="0" fontId="12" fillId="3" borderId="45" xfId="0" applyFont="1" applyFill="1" applyBorder="1"/>
    <xf numFmtId="0" fontId="12" fillId="3" borderId="46" xfId="0" applyFont="1" applyFill="1" applyBorder="1"/>
    <xf numFmtId="0" fontId="12" fillId="3" borderId="47" xfId="0" applyFont="1" applyFill="1" applyBorder="1"/>
    <xf numFmtId="0" fontId="17" fillId="0" borderId="48" xfId="0" applyFont="1" applyBorder="1"/>
    <xf numFmtId="0" fontId="14" fillId="0" borderId="22" xfId="0" applyFont="1" applyBorder="1"/>
    <xf numFmtId="0" fontId="14" fillId="0" borderId="49" xfId="0" applyFont="1" applyBorder="1"/>
    <xf numFmtId="0" fontId="18" fillId="0" borderId="43" xfId="0" applyFont="1" applyBorder="1" applyAlignment="1">
      <alignment horizontal="center"/>
    </xf>
    <xf numFmtId="0" fontId="18" fillId="0" borderId="50" xfId="0" applyFont="1" applyBorder="1" applyAlignment="1">
      <alignment horizontal="center"/>
    </xf>
    <xf numFmtId="0" fontId="17" fillId="0" borderId="22" xfId="0" applyFont="1" applyBorder="1"/>
    <xf numFmtId="0" fontId="17" fillId="0" borderId="49" xfId="0" applyFont="1" applyBorder="1"/>
    <xf numFmtId="0" fontId="17" fillId="0" borderId="38" xfId="0" applyFont="1" applyBorder="1"/>
    <xf numFmtId="0" fontId="17" fillId="0" borderId="34" xfId="0" applyFont="1" applyBorder="1"/>
    <xf numFmtId="0" fontId="12" fillId="0" borderId="51" xfId="1" applyFont="1" applyBorder="1" applyAlignment="1">
      <alignment horizontal="center"/>
    </xf>
    <xf numFmtId="0" fontId="12" fillId="0" borderId="52" xfId="1" applyFont="1" applyBorder="1" applyAlignment="1">
      <alignment horizontal="center" vertical="center"/>
    </xf>
    <xf numFmtId="0" fontId="22" fillId="3" borderId="0" xfId="1" applyFont="1" applyFill="1"/>
    <xf numFmtId="0" fontId="22" fillId="0" borderId="0" xfId="1" applyFont="1"/>
    <xf numFmtId="0" fontId="11" fillId="3" borderId="0" xfId="1" applyFont="1" applyFill="1" applyAlignment="1">
      <alignment horizontal="left"/>
    </xf>
    <xf numFmtId="0" fontId="16" fillId="0" borderId="53" xfId="1" applyFont="1" applyBorder="1" applyAlignment="1">
      <alignment horizontal="center"/>
    </xf>
    <xf numFmtId="0" fontId="14" fillId="3" borderId="0" xfId="0" applyFont="1" applyFill="1" applyAlignment="1">
      <alignment horizontal="left"/>
    </xf>
    <xf numFmtId="0" fontId="22" fillId="0" borderId="0" xfId="0" applyFont="1"/>
    <xf numFmtId="0" fontId="13" fillId="3" borderId="0" xfId="0" applyFont="1" applyFill="1"/>
    <xf numFmtId="0" fontId="13" fillId="3" borderId="0" xfId="0" applyFont="1" applyFill="1" applyAlignment="1">
      <alignment horizontal="right"/>
    </xf>
    <xf numFmtId="0" fontId="13" fillId="3" borderId="0" xfId="0" applyFont="1" applyFill="1" applyAlignment="1">
      <alignment horizontal="left"/>
    </xf>
    <xf numFmtId="0" fontId="22" fillId="4" borderId="11" xfId="0" applyFont="1" applyFill="1" applyBorder="1"/>
    <xf numFmtId="0" fontId="22" fillId="4" borderId="12" xfId="0" applyFont="1" applyFill="1" applyBorder="1"/>
    <xf numFmtId="0" fontId="12" fillId="4" borderId="12" xfId="0" applyFont="1" applyFill="1" applyBorder="1"/>
    <xf numFmtId="0" fontId="12" fillId="4" borderId="13" xfId="0" applyFont="1" applyFill="1" applyBorder="1"/>
    <xf numFmtId="0" fontId="22" fillId="3" borderId="11" xfId="0" applyFont="1" applyFill="1" applyBorder="1"/>
    <xf numFmtId="0" fontId="22" fillId="3" borderId="12" xfId="0" applyFont="1" applyFill="1" applyBorder="1"/>
    <xf numFmtId="0" fontId="11" fillId="3" borderId="12" xfId="0" applyFont="1" applyFill="1" applyBorder="1" applyAlignment="1">
      <alignment horizontal="center"/>
    </xf>
    <xf numFmtId="0" fontId="22" fillId="3" borderId="13" xfId="0" applyFont="1" applyFill="1" applyBorder="1"/>
    <xf numFmtId="0" fontId="15" fillId="3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22" fillId="4" borderId="14" xfId="0" applyFont="1" applyFill="1" applyBorder="1"/>
    <xf numFmtId="0" fontId="15" fillId="4" borderId="19" xfId="0" applyFont="1" applyFill="1" applyBorder="1" applyAlignment="1">
      <alignment horizontal="center"/>
    </xf>
    <xf numFmtId="0" fontId="22" fillId="3" borderId="14" xfId="0" applyFont="1" applyFill="1" applyBorder="1"/>
    <xf numFmtId="0" fontId="6" fillId="0" borderId="15" xfId="0" applyFont="1" applyBorder="1"/>
    <xf numFmtId="0" fontId="6" fillId="0" borderId="16" xfId="0" applyFont="1" applyBorder="1"/>
    <xf numFmtId="0" fontId="6" fillId="0" borderId="17" xfId="0" applyFont="1" applyBorder="1"/>
    <xf numFmtId="0" fontId="9" fillId="0" borderId="54" xfId="0" applyFont="1" applyBorder="1"/>
    <xf numFmtId="0" fontId="22" fillId="3" borderId="0" xfId="0" applyFont="1" applyFill="1"/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22" fillId="3" borderId="19" xfId="0" applyFont="1" applyFill="1" applyBorder="1"/>
    <xf numFmtId="0" fontId="12" fillId="3" borderId="0" xfId="0" applyFont="1" applyFill="1" applyAlignment="1">
      <alignment horizontal="center"/>
    </xf>
    <xf numFmtId="0" fontId="12" fillId="0" borderId="20" xfId="0" applyFont="1" applyBorder="1"/>
    <xf numFmtId="0" fontId="12" fillId="3" borderId="0" xfId="0" applyFont="1" applyFill="1" applyAlignment="1">
      <alignment horizontal="left"/>
    </xf>
    <xf numFmtId="2" fontId="12" fillId="3" borderId="0" xfId="0" applyNumberFormat="1" applyFont="1" applyFill="1" applyAlignment="1">
      <alignment horizontal="left"/>
    </xf>
    <xf numFmtId="0" fontId="11" fillId="0" borderId="18" xfId="0" applyFont="1" applyBorder="1"/>
    <xf numFmtId="0" fontId="22" fillId="3" borderId="55" xfId="0" applyFont="1" applyFill="1" applyBorder="1"/>
    <xf numFmtId="0" fontId="25" fillId="0" borderId="15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5" fillId="0" borderId="17" xfId="0" applyFont="1" applyBorder="1" applyAlignment="1">
      <alignment horizontal="center"/>
    </xf>
    <xf numFmtId="0" fontId="12" fillId="4" borderId="19" xfId="0" applyFont="1" applyFill="1" applyBorder="1"/>
    <xf numFmtId="0" fontId="6" fillId="0" borderId="21" xfId="0" applyFont="1" applyBorder="1"/>
    <xf numFmtId="0" fontId="6" fillId="0" borderId="22" xfId="0" applyFont="1" applyBorder="1"/>
    <xf numFmtId="0" fontId="9" fillId="0" borderId="56" xfId="0" applyFont="1" applyBorder="1"/>
    <xf numFmtId="0" fontId="11" fillId="0" borderId="2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1" fillId="0" borderId="23" xfId="0" applyFont="1" applyBorder="1"/>
    <xf numFmtId="0" fontId="25" fillId="0" borderId="21" xfId="0" applyFont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25" fillId="0" borderId="22" xfId="0" applyFont="1" applyBorder="1" applyAlignment="1">
      <alignment horizontal="center"/>
    </xf>
    <xf numFmtId="0" fontId="12" fillId="0" borderId="24" xfId="0" applyFont="1" applyBorder="1"/>
    <xf numFmtId="0" fontId="19" fillId="3" borderId="0" xfId="0" applyFont="1" applyFill="1" applyAlignment="1">
      <alignment horizontal="left"/>
    </xf>
    <xf numFmtId="0" fontId="15" fillId="3" borderId="0" xfId="0" applyFont="1" applyFill="1" applyAlignment="1">
      <alignment horizontal="left"/>
    </xf>
    <xf numFmtId="0" fontId="14" fillId="3" borderId="0" xfId="0" applyFont="1" applyFill="1" applyAlignment="1">
      <alignment horizontal="right"/>
    </xf>
    <xf numFmtId="0" fontId="17" fillId="3" borderId="0" xfId="0" applyFont="1" applyFill="1" applyAlignment="1">
      <alignment horizontal="center"/>
    </xf>
    <xf numFmtId="0" fontId="12" fillId="0" borderId="2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12" fillId="0" borderId="28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/>
    </xf>
    <xf numFmtId="0" fontId="16" fillId="0" borderId="30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6" fillId="0" borderId="32" xfId="0" applyFont="1" applyBorder="1"/>
    <xf numFmtId="0" fontId="6" fillId="0" borderId="33" xfId="0" applyFont="1" applyBorder="1"/>
    <xf numFmtId="0" fontId="6" fillId="0" borderId="34" xfId="0" applyFont="1" applyBorder="1"/>
    <xf numFmtId="0" fontId="25" fillId="0" borderId="32" xfId="0" applyFont="1" applyBorder="1" applyAlignment="1">
      <alignment horizontal="center"/>
    </xf>
    <xf numFmtId="0" fontId="25" fillId="0" borderId="33" xfId="0" applyFont="1" applyBorder="1" applyAlignment="1">
      <alignment horizontal="center"/>
    </xf>
    <xf numFmtId="0" fontId="25" fillId="0" borderId="34" xfId="0" applyFont="1" applyBorder="1" applyAlignment="1">
      <alignment horizontal="center"/>
    </xf>
    <xf numFmtId="0" fontId="11" fillId="0" borderId="32" xfId="0" applyFont="1" applyBorder="1" applyAlignment="1">
      <alignment horizontal="center"/>
    </xf>
    <xf numFmtId="0" fontId="11" fillId="0" borderId="43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0" fontId="26" fillId="0" borderId="36" xfId="0" applyFont="1" applyBorder="1"/>
    <xf numFmtId="0" fontId="26" fillId="0" borderId="37" xfId="0" applyFont="1" applyBorder="1"/>
    <xf numFmtId="0" fontId="11" fillId="0" borderId="22" xfId="0" applyFont="1" applyBorder="1"/>
    <xf numFmtId="0" fontId="9" fillId="0" borderId="36" xfId="0" applyFont="1" applyBorder="1"/>
    <xf numFmtId="0" fontId="9" fillId="0" borderId="37" xfId="0" applyFont="1" applyBorder="1"/>
    <xf numFmtId="0" fontId="9" fillId="0" borderId="22" xfId="0" applyFont="1" applyBorder="1"/>
    <xf numFmtId="0" fontId="11" fillId="0" borderId="32" xfId="0" applyFont="1" applyBorder="1"/>
    <xf numFmtId="0" fontId="11" fillId="0" borderId="33" xfId="0" applyFont="1" applyBorder="1"/>
    <xf numFmtId="0" fontId="11" fillId="0" borderId="34" xfId="0" applyFont="1" applyBorder="1"/>
    <xf numFmtId="0" fontId="9" fillId="0" borderId="34" xfId="0" applyFont="1" applyBorder="1"/>
    <xf numFmtId="0" fontId="25" fillId="0" borderId="43" xfId="0" applyFont="1" applyBorder="1" applyAlignment="1">
      <alignment horizontal="center"/>
    </xf>
    <xf numFmtId="0" fontId="22" fillId="3" borderId="44" xfId="0" applyFont="1" applyFill="1" applyBorder="1"/>
    <xf numFmtId="0" fontId="22" fillId="3" borderId="45" xfId="0" applyFont="1" applyFill="1" applyBorder="1"/>
    <xf numFmtId="0" fontId="22" fillId="3" borderId="47" xfId="0" applyFont="1" applyFill="1" applyBorder="1"/>
    <xf numFmtId="0" fontId="12" fillId="4" borderId="14" xfId="0" applyFont="1" applyFill="1" applyBorder="1"/>
    <xf numFmtId="0" fontId="22" fillId="3" borderId="57" xfId="0" applyFont="1" applyFill="1" applyBorder="1"/>
    <xf numFmtId="0" fontId="12" fillId="4" borderId="44" xfId="0" applyFont="1" applyFill="1" applyBorder="1"/>
    <xf numFmtId="0" fontId="12" fillId="4" borderId="45" xfId="0" applyFont="1" applyFill="1" applyBorder="1"/>
    <xf numFmtId="0" fontId="12" fillId="4" borderId="47" xfId="0" applyFont="1" applyFill="1" applyBorder="1"/>
    <xf numFmtId="0" fontId="22" fillId="0" borderId="32" xfId="0" applyFont="1" applyBorder="1"/>
    <xf numFmtId="0" fontId="22" fillId="0" borderId="33" xfId="0" applyFont="1" applyBorder="1"/>
    <xf numFmtId="0" fontId="12" fillId="0" borderId="52" xfId="0" applyFont="1" applyBorder="1" applyAlignment="1">
      <alignment horizontal="center" vertical="center"/>
    </xf>
    <xf numFmtId="0" fontId="12" fillId="0" borderId="51" xfId="0" applyFont="1" applyBorder="1" applyAlignment="1">
      <alignment horizontal="center"/>
    </xf>
    <xf numFmtId="0" fontId="16" fillId="0" borderId="58" xfId="0" applyFont="1" applyBorder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right"/>
    </xf>
    <xf numFmtId="0" fontId="13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2" fontId="12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20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2" fillId="3" borderId="12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/>
    </xf>
    <xf numFmtId="0" fontId="16" fillId="3" borderId="12" xfId="0" applyFont="1" applyFill="1" applyBorder="1" applyAlignment="1">
      <alignment horizontal="center"/>
    </xf>
    <xf numFmtId="0" fontId="11" fillId="3" borderId="0" xfId="0" applyFont="1" applyFill="1" applyAlignment="1">
      <alignment horizontal="left"/>
    </xf>
    <xf numFmtId="0" fontId="12" fillId="5" borderId="0" xfId="0" applyFont="1" applyFill="1"/>
    <xf numFmtId="0" fontId="27" fillId="3" borderId="0" xfId="0" applyFont="1" applyFill="1"/>
    <xf numFmtId="0" fontId="12" fillId="0" borderId="33" xfId="0" applyFont="1" applyBorder="1"/>
    <xf numFmtId="0" fontId="14" fillId="3" borderId="12" xfId="0" applyFont="1" applyFill="1" applyBorder="1" applyAlignment="1">
      <alignment horizontal="left"/>
    </xf>
    <xf numFmtId="0" fontId="16" fillId="6" borderId="15" xfId="0" applyFont="1" applyFill="1" applyBorder="1"/>
    <xf numFmtId="0" fontId="16" fillId="6" borderId="16" xfId="0" applyFont="1" applyFill="1" applyBorder="1"/>
    <xf numFmtId="0" fontId="16" fillId="6" borderId="17" xfId="0" applyFont="1" applyFill="1" applyBorder="1"/>
    <xf numFmtId="0" fontId="28" fillId="0" borderId="15" xfId="0" applyFont="1" applyBorder="1"/>
    <xf numFmtId="0" fontId="14" fillId="0" borderId="17" xfId="0" applyFont="1" applyBorder="1"/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16" fillId="6" borderId="59" xfId="0" applyFont="1" applyFill="1" applyBorder="1"/>
    <xf numFmtId="0" fontId="16" fillId="6" borderId="60" xfId="0" applyFont="1" applyFill="1" applyBorder="1"/>
    <xf numFmtId="0" fontId="16" fillId="7" borderId="60" xfId="0" applyFont="1" applyFill="1" applyBorder="1"/>
    <xf numFmtId="0" fontId="16" fillId="6" borderId="61" xfId="0" applyFont="1" applyFill="1" applyBorder="1"/>
    <xf numFmtId="0" fontId="29" fillId="0" borderId="62" xfId="0" applyFont="1" applyBorder="1" applyAlignment="1">
      <alignment horizontal="left"/>
    </xf>
    <xf numFmtId="0" fontId="29" fillId="0" borderId="63" xfId="0" applyFont="1" applyBorder="1" applyAlignment="1">
      <alignment horizontal="left"/>
    </xf>
    <xf numFmtId="0" fontId="29" fillId="0" borderId="64" xfId="0" applyFont="1" applyBorder="1" applyAlignment="1">
      <alignment horizontal="left"/>
    </xf>
    <xf numFmtId="0" fontId="16" fillId="6" borderId="1" xfId="0" applyFont="1" applyFill="1" applyBorder="1"/>
    <xf numFmtId="0" fontId="28" fillId="0" borderId="21" xfId="0" applyFont="1" applyBorder="1"/>
    <xf numFmtId="0" fontId="29" fillId="0" borderId="21" xfId="0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16" fillId="6" borderId="65" xfId="0" applyFont="1" applyFill="1" applyBorder="1"/>
    <xf numFmtId="0" fontId="16" fillId="6" borderId="66" xfId="0" applyFont="1" applyFill="1" applyBorder="1"/>
    <xf numFmtId="0" fontId="16" fillId="7" borderId="66" xfId="0" applyFont="1" applyFill="1" applyBorder="1"/>
    <xf numFmtId="0" fontId="16" fillId="6" borderId="67" xfId="0" applyFont="1" applyFill="1" applyBorder="1"/>
    <xf numFmtId="0" fontId="29" fillId="0" borderId="68" xfId="0" applyFont="1" applyBorder="1" applyAlignment="1">
      <alignment horizontal="left"/>
    </xf>
    <xf numFmtId="0" fontId="29" fillId="0" borderId="69" xfId="0" applyFont="1" applyBorder="1" applyAlignment="1">
      <alignment horizontal="left"/>
    </xf>
    <xf numFmtId="0" fontId="29" fillId="0" borderId="70" xfId="0" applyFont="1" applyBorder="1" applyAlignment="1">
      <alignment horizontal="left"/>
    </xf>
    <xf numFmtId="0" fontId="16" fillId="7" borderId="65" xfId="0" applyFont="1" applyFill="1" applyBorder="1"/>
    <xf numFmtId="0" fontId="16" fillId="7" borderId="67" xfId="0" applyFont="1" applyFill="1" applyBorder="1"/>
    <xf numFmtId="0" fontId="20" fillId="3" borderId="0" xfId="0" applyFont="1" applyFill="1" applyAlignment="1">
      <alignment horizontal="right"/>
    </xf>
    <xf numFmtId="0" fontId="20" fillId="3" borderId="0" xfId="0" applyFont="1" applyFill="1" applyAlignment="1">
      <alignment horizontal="left"/>
    </xf>
    <xf numFmtId="0" fontId="9" fillId="3" borderId="0" xfId="0" applyFont="1" applyFill="1" applyAlignment="1">
      <alignment horizontal="right"/>
    </xf>
    <xf numFmtId="0" fontId="9" fillId="3" borderId="0" xfId="0" applyFont="1" applyFill="1" applyAlignment="1">
      <alignment horizontal="left"/>
    </xf>
    <xf numFmtId="0" fontId="16" fillId="7" borderId="1" xfId="0" applyFont="1" applyFill="1" applyBorder="1"/>
    <xf numFmtId="0" fontId="16" fillId="6" borderId="21" xfId="0" applyFont="1" applyFill="1" applyBorder="1"/>
    <xf numFmtId="0" fontId="16" fillId="6" borderId="22" xfId="0" applyFont="1" applyFill="1" applyBorder="1"/>
    <xf numFmtId="0" fontId="29" fillId="8" borderId="1" xfId="0" applyFont="1" applyFill="1" applyBorder="1" applyAlignment="1">
      <alignment horizontal="center"/>
    </xf>
    <xf numFmtId="0" fontId="16" fillId="6" borderId="32" xfId="0" applyFont="1" applyFill="1" applyBorder="1"/>
    <xf numFmtId="0" fontId="16" fillId="6" borderId="33" xfId="0" applyFont="1" applyFill="1" applyBorder="1"/>
    <xf numFmtId="0" fontId="16" fillId="6" borderId="34" xfId="0" applyFont="1" applyFill="1" applyBorder="1"/>
    <xf numFmtId="0" fontId="29" fillId="0" borderId="32" xfId="0" applyFont="1" applyBorder="1" applyAlignment="1">
      <alignment horizontal="center"/>
    </xf>
    <xf numFmtId="0" fontId="29" fillId="0" borderId="33" xfId="0" applyFont="1" applyBorder="1" applyAlignment="1">
      <alignment horizontal="center"/>
    </xf>
    <xf numFmtId="0" fontId="29" fillId="0" borderId="34" xfId="0" applyFont="1" applyBorder="1" applyAlignment="1">
      <alignment horizontal="center"/>
    </xf>
    <xf numFmtId="0" fontId="16" fillId="6" borderId="71" xfId="0" applyFont="1" applyFill="1" applyBorder="1"/>
    <xf numFmtId="0" fontId="16" fillId="6" borderId="72" xfId="0" applyFont="1" applyFill="1" applyBorder="1"/>
    <xf numFmtId="0" fontId="16" fillId="7" borderId="72" xfId="0" applyFont="1" applyFill="1" applyBorder="1"/>
    <xf numFmtId="0" fontId="16" fillId="6" borderId="73" xfId="0" applyFont="1" applyFill="1" applyBorder="1"/>
    <xf numFmtId="0" fontId="29" fillId="0" borderId="74" xfId="0" applyFont="1" applyBorder="1" applyAlignment="1">
      <alignment horizontal="left"/>
    </xf>
    <xf numFmtId="0" fontId="29" fillId="0" borderId="75" xfId="0" applyFont="1" applyBorder="1" applyAlignment="1">
      <alignment horizontal="left"/>
    </xf>
    <xf numFmtId="0" fontId="29" fillId="0" borderId="76" xfId="0" applyFont="1" applyBorder="1" applyAlignment="1">
      <alignment horizontal="left"/>
    </xf>
    <xf numFmtId="0" fontId="28" fillId="0" borderId="16" xfId="0" applyFont="1" applyBorder="1"/>
    <xf numFmtId="0" fontId="28" fillId="6" borderId="77" xfId="0" applyFont="1" applyFill="1" applyBorder="1" applyAlignment="1">
      <alignment horizontal="right"/>
    </xf>
    <xf numFmtId="0" fontId="17" fillId="0" borderId="78" xfId="0" applyFont="1" applyBorder="1"/>
    <xf numFmtId="0" fontId="21" fillId="0" borderId="79" xfId="0" applyFont="1" applyBorder="1"/>
    <xf numFmtId="0" fontId="29" fillId="3" borderId="0" xfId="0" applyFont="1" applyFill="1"/>
    <xf numFmtId="0" fontId="14" fillId="0" borderId="21" xfId="0" applyFont="1" applyBorder="1"/>
    <xf numFmtId="0" fontId="14" fillId="0" borderId="1" xfId="0" applyFont="1" applyBorder="1"/>
    <xf numFmtId="0" fontId="21" fillId="0" borderId="80" xfId="0" applyFont="1" applyBorder="1"/>
    <xf numFmtId="0" fontId="29" fillId="3" borderId="0" xfId="0" applyFont="1" applyFill="1" applyAlignment="1">
      <alignment horizontal="left"/>
    </xf>
    <xf numFmtId="0" fontId="28" fillId="0" borderId="1" xfId="0" applyFont="1" applyBorder="1"/>
    <xf numFmtId="0" fontId="28" fillId="7" borderId="81" xfId="0" applyFont="1" applyFill="1" applyBorder="1"/>
    <xf numFmtId="0" fontId="17" fillId="0" borderId="66" xfId="0" applyFont="1" applyBorder="1"/>
    <xf numFmtId="0" fontId="21" fillId="0" borderId="67" xfId="0" applyFont="1" applyBorder="1"/>
    <xf numFmtId="0" fontId="21" fillId="0" borderId="82" xfId="0" applyFont="1" applyBorder="1"/>
    <xf numFmtId="0" fontId="21" fillId="0" borderId="73" xfId="0" applyFont="1" applyBorder="1"/>
    <xf numFmtId="0" fontId="29" fillId="0" borderId="1" xfId="0" applyFont="1" applyBorder="1" applyAlignment="1">
      <alignment horizontal="left"/>
    </xf>
    <xf numFmtId="0" fontId="12" fillId="3" borderId="55" xfId="0" applyFont="1" applyFill="1" applyBorder="1"/>
    <xf numFmtId="0" fontId="14" fillId="0" borderId="39" xfId="0" applyFont="1" applyBorder="1"/>
    <xf numFmtId="0" fontId="21" fillId="0" borderId="72" xfId="0" applyFont="1" applyBorder="1"/>
    <xf numFmtId="0" fontId="29" fillId="0" borderId="43" xfId="0" applyFont="1" applyBorder="1" applyAlignment="1">
      <alignment horizontal="left"/>
    </xf>
    <xf numFmtId="0" fontId="30" fillId="3" borderId="45" xfId="0" applyFont="1" applyFill="1" applyBorder="1" applyAlignment="1">
      <alignment horizontal="left"/>
    </xf>
    <xf numFmtId="0" fontId="30" fillId="3" borderId="45" xfId="0" applyFont="1" applyFill="1" applyBorder="1"/>
    <xf numFmtId="0" fontId="12" fillId="0" borderId="12" xfId="0" applyFont="1" applyBorder="1"/>
    <xf numFmtId="0" fontId="12" fillId="0" borderId="45" xfId="0" applyFont="1" applyBorder="1"/>
    <xf numFmtId="0" fontId="29" fillId="0" borderId="59" xfId="0" applyFont="1" applyBorder="1" applyAlignment="1">
      <alignment horizontal="center"/>
    </xf>
    <xf numFmtId="0" fontId="29" fillId="0" borderId="60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8" fillId="0" borderId="83" xfId="0" applyFont="1" applyBorder="1"/>
    <xf numFmtId="0" fontId="29" fillId="0" borderId="59" xfId="0" applyFont="1" applyBorder="1" applyAlignment="1">
      <alignment horizontal="left"/>
    </xf>
    <xf numFmtId="0" fontId="29" fillId="0" borderId="60" xfId="0" applyFont="1" applyBorder="1" applyAlignment="1">
      <alignment horizontal="left"/>
    </xf>
    <xf numFmtId="0" fontId="29" fillId="0" borderId="61" xfId="0" applyFont="1" applyBorder="1" applyAlignment="1">
      <alignment horizontal="left"/>
    </xf>
    <xf numFmtId="0" fontId="29" fillId="0" borderId="65" xfId="0" applyFont="1" applyBorder="1" applyAlignment="1">
      <alignment horizontal="center"/>
    </xf>
    <xf numFmtId="0" fontId="29" fillId="0" borderId="66" xfId="0" applyFont="1" applyBorder="1" applyAlignment="1">
      <alignment horizontal="center"/>
    </xf>
    <xf numFmtId="0" fontId="29" fillId="0" borderId="67" xfId="0" applyFont="1" applyBorder="1" applyAlignment="1">
      <alignment horizontal="center"/>
    </xf>
    <xf numFmtId="0" fontId="28" fillId="0" borderId="84" xfId="0" applyFont="1" applyBorder="1"/>
    <xf numFmtId="0" fontId="29" fillId="0" borderId="65" xfId="0" applyFont="1" applyBorder="1" applyAlignment="1">
      <alignment horizontal="left"/>
    </xf>
    <xf numFmtId="0" fontId="29" fillId="0" borderId="66" xfId="0" applyFont="1" applyBorder="1" applyAlignment="1">
      <alignment horizontal="left"/>
    </xf>
    <xf numFmtId="0" fontId="29" fillId="0" borderId="67" xfId="0" applyFont="1" applyBorder="1" applyAlignment="1">
      <alignment horizontal="left"/>
    </xf>
    <xf numFmtId="0" fontId="29" fillId="8" borderId="66" xfId="0" applyFont="1" applyFill="1" applyBorder="1" applyAlignment="1">
      <alignment horizontal="left"/>
    </xf>
    <xf numFmtId="0" fontId="29" fillId="0" borderId="71" xfId="0" applyFont="1" applyBorder="1" applyAlignment="1">
      <alignment horizontal="center"/>
    </xf>
    <xf numFmtId="0" fontId="29" fillId="0" borderId="72" xfId="0" applyFont="1" applyBorder="1" applyAlignment="1">
      <alignment horizontal="center"/>
    </xf>
    <xf numFmtId="0" fontId="29" fillId="0" borderId="73" xfId="0" applyFont="1" applyBorder="1" applyAlignment="1">
      <alignment horizontal="center"/>
    </xf>
    <xf numFmtId="0" fontId="29" fillId="0" borderId="71" xfId="0" applyFont="1" applyBorder="1" applyAlignment="1">
      <alignment horizontal="left"/>
    </xf>
    <xf numFmtId="0" fontId="29" fillId="0" borderId="72" xfId="0" applyFont="1" applyBorder="1" applyAlignment="1">
      <alignment horizontal="left"/>
    </xf>
    <xf numFmtId="0" fontId="29" fillId="0" borderId="73" xfId="0" applyFont="1" applyBorder="1" applyAlignment="1">
      <alignment horizontal="left"/>
    </xf>
    <xf numFmtId="0" fontId="28" fillId="6" borderId="77" xfId="0" applyFont="1" applyFill="1" applyBorder="1"/>
    <xf numFmtId="0" fontId="29" fillId="3" borderId="45" xfId="0" applyFont="1" applyFill="1" applyBorder="1" applyAlignment="1">
      <alignment horizontal="left"/>
    </xf>
    <xf numFmtId="0" fontId="29" fillId="3" borderId="45" xfId="0" applyFont="1" applyFill="1" applyBorder="1"/>
    <xf numFmtId="0" fontId="17" fillId="0" borderId="85" xfId="0" applyFont="1" applyBorder="1"/>
    <xf numFmtId="0" fontId="21" fillId="0" borderId="86" xfId="0" applyFont="1" applyBorder="1"/>
    <xf numFmtId="0" fontId="14" fillId="0" borderId="15" xfId="0" applyFont="1" applyBorder="1"/>
    <xf numFmtId="0" fontId="14" fillId="0" borderId="16" xfId="0" applyFont="1" applyBorder="1"/>
    <xf numFmtId="0" fontId="29" fillId="0" borderId="33" xfId="0" applyFont="1" applyBorder="1" applyAlignment="1">
      <alignment horizontal="left"/>
    </xf>
    <xf numFmtId="0" fontId="30" fillId="3" borderId="0" xfId="0" applyFont="1" applyFill="1" applyAlignment="1">
      <alignment horizontal="left"/>
    </xf>
    <xf numFmtId="0" fontId="30" fillId="3" borderId="0" xfId="0" applyFont="1" applyFill="1"/>
    <xf numFmtId="0" fontId="12" fillId="0" borderId="46" xfId="0" applyFont="1" applyBorder="1"/>
    <xf numFmtId="0" fontId="29" fillId="6" borderId="59" xfId="0" applyFont="1" applyFill="1" applyBorder="1" applyAlignment="1">
      <alignment horizontal="left"/>
    </xf>
    <xf numFmtId="0" fontId="16" fillId="7" borderId="16" xfId="0" applyFont="1" applyFill="1" applyBorder="1"/>
    <xf numFmtId="0" fontId="29" fillId="0" borderId="15" xfId="0" applyFont="1" applyBorder="1" applyAlignment="1">
      <alignment horizontal="left"/>
    </xf>
    <xf numFmtId="0" fontId="29" fillId="0" borderId="16" xfId="0" applyFont="1" applyBorder="1" applyAlignment="1">
      <alignment horizontal="left"/>
    </xf>
    <xf numFmtId="0" fontId="29" fillId="0" borderId="17" xfId="0" applyFont="1" applyBorder="1" applyAlignment="1">
      <alignment horizontal="left"/>
    </xf>
    <xf numFmtId="0" fontId="29" fillId="6" borderId="66" xfId="0" applyFont="1" applyFill="1" applyBorder="1" applyAlignment="1">
      <alignment horizontal="left"/>
    </xf>
    <xf numFmtId="0" fontId="29" fillId="0" borderId="21" xfId="0" applyFont="1" applyBorder="1" applyAlignment="1">
      <alignment horizontal="left"/>
    </xf>
    <xf numFmtId="0" fontId="29" fillId="0" borderId="22" xfId="0" applyFont="1" applyBorder="1" applyAlignment="1">
      <alignment horizontal="left"/>
    </xf>
    <xf numFmtId="0" fontId="16" fillId="7" borderId="21" xfId="0" applyFont="1" applyFill="1" applyBorder="1"/>
    <xf numFmtId="0" fontId="16" fillId="7" borderId="22" xfId="0" applyFont="1" applyFill="1" applyBorder="1"/>
    <xf numFmtId="0" fontId="29" fillId="8" borderId="1" xfId="0" applyFont="1" applyFill="1" applyBorder="1" applyAlignment="1">
      <alignment horizontal="left"/>
    </xf>
    <xf numFmtId="0" fontId="29" fillId="6" borderId="73" xfId="0" applyFont="1" applyFill="1" applyBorder="1" applyAlignment="1">
      <alignment horizontal="left"/>
    </xf>
    <xf numFmtId="0" fontId="16" fillId="7" borderId="33" xfId="0" applyFont="1" applyFill="1" applyBorder="1"/>
    <xf numFmtId="0" fontId="29" fillId="0" borderId="32" xfId="0" applyFont="1" applyBorder="1" applyAlignment="1">
      <alignment horizontal="left"/>
    </xf>
    <xf numFmtId="0" fontId="29" fillId="0" borderId="34" xfId="0" applyFont="1" applyBorder="1" applyAlignment="1">
      <alignment horizontal="left"/>
    </xf>
    <xf numFmtId="0" fontId="21" fillId="0" borderId="81" xfId="0" applyFont="1" applyBorder="1"/>
    <xf numFmtId="0" fontId="21" fillId="0" borderId="39" xfId="0" applyFont="1" applyBorder="1"/>
    <xf numFmtId="0" fontId="21" fillId="3" borderId="0" xfId="0" applyFont="1" applyFill="1"/>
    <xf numFmtId="0" fontId="29" fillId="6" borderId="59" xfId="0" applyFont="1" applyFill="1" applyBorder="1" applyAlignment="1">
      <alignment horizontal="center"/>
    </xf>
    <xf numFmtId="0" fontId="29" fillId="6" borderId="66" xfId="0" applyFont="1" applyFill="1" applyBorder="1" applyAlignment="1">
      <alignment horizontal="center"/>
    </xf>
    <xf numFmtId="0" fontId="29" fillId="6" borderId="73" xfId="0" applyFont="1" applyFill="1" applyBorder="1" applyAlignment="1">
      <alignment horizontal="center"/>
    </xf>
    <xf numFmtId="0" fontId="21" fillId="0" borderId="87" xfId="0" applyFont="1" applyBorder="1"/>
    <xf numFmtId="0" fontId="21" fillId="0" borderId="88" xfId="0" applyFont="1" applyBorder="1"/>
    <xf numFmtId="0" fontId="30" fillId="0" borderId="12" xfId="0" applyFont="1" applyBorder="1" applyAlignment="1">
      <alignment horizontal="left"/>
    </xf>
    <xf numFmtId="0" fontId="30" fillId="0" borderId="12" xfId="0" applyFont="1" applyBorder="1"/>
    <xf numFmtId="0" fontId="17" fillId="3" borderId="0" xfId="0" applyFont="1" applyFill="1"/>
    <xf numFmtId="0" fontId="29" fillId="0" borderId="89" xfId="0" applyFont="1" applyBorder="1" applyAlignment="1">
      <alignment horizontal="center"/>
    </xf>
    <xf numFmtId="0" fontId="29" fillId="0" borderId="90" xfId="0" applyFont="1" applyBorder="1" applyAlignment="1">
      <alignment horizontal="center"/>
    </xf>
    <xf numFmtId="0" fontId="29" fillId="0" borderId="91" xfId="0" applyFont="1" applyBorder="1" applyAlignment="1">
      <alignment horizontal="center"/>
    </xf>
    <xf numFmtId="0" fontId="29" fillId="8" borderId="66" xfId="0" applyFont="1" applyFill="1" applyBorder="1" applyAlignment="1">
      <alignment horizontal="center"/>
    </xf>
    <xf numFmtId="0" fontId="29" fillId="6" borderId="16" xfId="0" applyFont="1" applyFill="1" applyBorder="1" applyAlignment="1">
      <alignment horizontal="left"/>
    </xf>
    <xf numFmtId="0" fontId="16" fillId="0" borderId="59" xfId="0" applyFont="1" applyBorder="1"/>
    <xf numFmtId="0" fontId="16" fillId="0" borderId="60" xfId="0" applyFont="1" applyBorder="1"/>
    <xf numFmtId="0" fontId="16" fillId="0" borderId="61" xfId="0" applyFont="1" applyBorder="1"/>
    <xf numFmtId="0" fontId="29" fillId="7" borderId="1" xfId="0" applyFont="1" applyFill="1" applyBorder="1" applyAlignment="1">
      <alignment horizontal="left"/>
    </xf>
    <xf numFmtId="0" fontId="16" fillId="0" borderId="65" xfId="0" applyFont="1" applyBorder="1"/>
    <xf numFmtId="0" fontId="16" fillId="0" borderId="66" xfId="0" applyFont="1" applyBorder="1"/>
    <xf numFmtId="0" fontId="16" fillId="0" borderId="67" xfId="0" applyFont="1" applyBorder="1"/>
    <xf numFmtId="0" fontId="29" fillId="6" borderId="1" xfId="0" applyFont="1" applyFill="1" applyBorder="1" applyAlignment="1">
      <alignment horizontal="left"/>
    </xf>
    <xf numFmtId="0" fontId="29" fillId="6" borderId="21" xfId="0" applyFont="1" applyFill="1" applyBorder="1" applyAlignment="1">
      <alignment horizontal="left"/>
    </xf>
    <xf numFmtId="0" fontId="29" fillId="7" borderId="21" xfId="0" applyFont="1" applyFill="1" applyBorder="1" applyAlignment="1">
      <alignment horizontal="left"/>
    </xf>
    <xf numFmtId="0" fontId="29" fillId="7" borderId="66" xfId="0" applyFont="1" applyFill="1" applyBorder="1" applyAlignment="1">
      <alignment horizontal="left"/>
    </xf>
    <xf numFmtId="0" fontId="29" fillId="6" borderId="22" xfId="0" applyFont="1" applyFill="1" applyBorder="1" applyAlignment="1">
      <alignment horizontal="left"/>
    </xf>
    <xf numFmtId="0" fontId="29" fillId="7" borderId="22" xfId="0" applyFont="1" applyFill="1" applyBorder="1" applyAlignment="1">
      <alignment horizontal="left"/>
    </xf>
    <xf numFmtId="0" fontId="29" fillId="6" borderId="33" xfId="0" applyFont="1" applyFill="1" applyBorder="1" applyAlignment="1">
      <alignment horizontal="left"/>
    </xf>
    <xf numFmtId="0" fontId="16" fillId="0" borderId="71" xfId="0" applyFont="1" applyBorder="1"/>
    <xf numFmtId="0" fontId="16" fillId="0" borderId="72" xfId="0" applyFont="1" applyBorder="1"/>
    <xf numFmtId="0" fontId="16" fillId="0" borderId="73" xfId="0" applyFont="1" applyBorder="1"/>
    <xf numFmtId="0" fontId="28" fillId="0" borderId="77" xfId="0" applyFont="1" applyBorder="1"/>
    <xf numFmtId="0" fontId="21" fillId="0" borderId="92" xfId="0" applyFont="1" applyBorder="1"/>
    <xf numFmtId="0" fontId="21" fillId="0" borderId="93" xfId="0" applyFont="1" applyBorder="1"/>
    <xf numFmtId="0" fontId="21" fillId="0" borderId="94" xfId="0" applyFont="1" applyBorder="1"/>
    <xf numFmtId="0" fontId="21" fillId="0" borderId="76" xfId="0" applyFont="1" applyBorder="1"/>
    <xf numFmtId="0" fontId="29" fillId="6" borderId="21" xfId="0" applyFont="1" applyFill="1" applyBorder="1" applyAlignment="1">
      <alignment horizontal="center"/>
    </xf>
    <xf numFmtId="0" fontId="29" fillId="7" borderId="1" xfId="0" applyFont="1" applyFill="1" applyBorder="1" applyAlignment="1">
      <alignment horizontal="center"/>
    </xf>
    <xf numFmtId="0" fontId="29" fillId="6" borderId="1" xfId="0" applyFont="1" applyFill="1" applyBorder="1" applyAlignment="1">
      <alignment horizontal="center"/>
    </xf>
    <xf numFmtId="0" fontId="29" fillId="6" borderId="22" xfId="0" applyFont="1" applyFill="1" applyBorder="1" applyAlignment="1">
      <alignment horizontal="center"/>
    </xf>
    <xf numFmtId="0" fontId="21" fillId="3" borderId="45" xfId="0" applyFont="1" applyFill="1" applyBorder="1"/>
    <xf numFmtId="0" fontId="14" fillId="0" borderId="0" xfId="0" applyFont="1" applyAlignment="1">
      <alignment horizontal="left"/>
    </xf>
    <xf numFmtId="0" fontId="28" fillId="0" borderId="0" xfId="0" applyFont="1"/>
    <xf numFmtId="0" fontId="29" fillId="0" borderId="0" xfId="0" applyFont="1" applyAlignment="1">
      <alignment horizontal="left"/>
    </xf>
    <xf numFmtId="0" fontId="16" fillId="0" borderId="0" xfId="0" applyFont="1"/>
    <xf numFmtId="0" fontId="18" fillId="0" borderId="0" xfId="0" applyFont="1" applyAlignment="1">
      <alignment horizontal="center"/>
    </xf>
    <xf numFmtId="0" fontId="17" fillId="0" borderId="0" xfId="0" applyFont="1"/>
    <xf numFmtId="0" fontId="21" fillId="0" borderId="0" xfId="0" applyFont="1"/>
    <xf numFmtId="0" fontId="18" fillId="0" borderId="0" xfId="0" applyFont="1" applyAlignment="1">
      <alignment horizontal="left"/>
    </xf>
    <xf numFmtId="0" fontId="32" fillId="0" borderId="0" xfId="2" applyFont="1" applyFill="1" applyBorder="1" applyAlignment="1" applyProtection="1"/>
    <xf numFmtId="0" fontId="14" fillId="0" borderId="0" xfId="0" applyFont="1" applyAlignment="1">
      <alignment horizontal="right"/>
    </xf>
    <xf numFmtId="0" fontId="16" fillId="0" borderId="53" xfId="0" applyFont="1" applyBorder="1" applyAlignment="1">
      <alignment horizontal="center"/>
    </xf>
    <xf numFmtId="0" fontId="11" fillId="6" borderId="2" xfId="0" applyFont="1" applyFill="1" applyBorder="1"/>
    <xf numFmtId="0" fontId="11" fillId="6" borderId="3" xfId="0" applyFont="1" applyFill="1" applyBorder="1"/>
    <xf numFmtId="0" fontId="11" fillId="7" borderId="3" xfId="0" applyFont="1" applyFill="1" applyBorder="1"/>
    <xf numFmtId="0" fontId="11" fillId="6" borderId="4" xfId="0" applyFont="1" applyFill="1" applyBorder="1"/>
    <xf numFmtId="0" fontId="11" fillId="6" borderId="5" xfId="0" applyFont="1" applyFill="1" applyBorder="1"/>
    <xf numFmtId="0" fontId="11" fillId="6" borderId="1" xfId="0" applyFont="1" applyFill="1" applyBorder="1"/>
    <xf numFmtId="0" fontId="11" fillId="7" borderId="1" xfId="0" applyFont="1" applyFill="1" applyBorder="1"/>
    <xf numFmtId="0" fontId="11" fillId="6" borderId="6" xfId="0" applyFont="1" applyFill="1" applyBorder="1"/>
    <xf numFmtId="0" fontId="11" fillId="7" borderId="5" xfId="0" applyFont="1" applyFill="1" applyBorder="1"/>
    <xf numFmtId="0" fontId="11" fillId="7" borderId="6" xfId="0" applyFont="1" applyFill="1" applyBorder="1"/>
    <xf numFmtId="0" fontId="11" fillId="6" borderId="7" xfId="0" applyFont="1" applyFill="1" applyBorder="1"/>
    <xf numFmtId="0" fontId="11" fillId="6" borderId="8" xfId="0" applyFont="1" applyFill="1" applyBorder="1"/>
    <xf numFmtId="0" fontId="11" fillId="7" borderId="8" xfId="0" applyFont="1" applyFill="1" applyBorder="1"/>
    <xf numFmtId="0" fontId="11" fillId="6" borderId="9" xfId="0" applyFont="1" applyFill="1" applyBorder="1"/>
    <xf numFmtId="0" fontId="6" fillId="0" borderId="0" xfId="0" applyFont="1"/>
    <xf numFmtId="0" fontId="11" fillId="0" borderId="95" xfId="0" applyFont="1" applyBorder="1" applyAlignment="1">
      <alignment horizontal="left"/>
    </xf>
    <xf numFmtId="0" fontId="11" fillId="0" borderId="96" xfId="0" applyFont="1" applyBorder="1" applyAlignment="1">
      <alignment horizontal="left"/>
    </xf>
    <xf numFmtId="0" fontId="11" fillId="0" borderId="97" xfId="0" applyFont="1" applyBorder="1" applyAlignment="1">
      <alignment horizontal="left"/>
    </xf>
    <xf numFmtId="0" fontId="11" fillId="0" borderId="98" xfId="0" applyFont="1" applyBorder="1" applyAlignment="1">
      <alignment horizontal="left"/>
    </xf>
    <xf numFmtId="0" fontId="11" fillId="0" borderId="66" xfId="0" applyFont="1" applyBorder="1" applyAlignment="1">
      <alignment horizontal="left"/>
    </xf>
    <xf numFmtId="0" fontId="11" fillId="0" borderId="99" xfId="0" applyFont="1" applyBorder="1" applyAlignment="1">
      <alignment horizontal="left"/>
    </xf>
    <xf numFmtId="0" fontId="11" fillId="6" borderId="66" xfId="0" applyFont="1" applyFill="1" applyBorder="1" applyAlignment="1">
      <alignment horizontal="left"/>
    </xf>
    <xf numFmtId="0" fontId="11" fillId="7" borderId="66" xfId="0" applyFont="1" applyFill="1" applyBorder="1" applyAlignment="1">
      <alignment horizontal="left"/>
    </xf>
    <xf numFmtId="0" fontId="11" fillId="0" borderId="100" xfId="0" applyFont="1" applyBorder="1" applyAlignment="1">
      <alignment horizontal="left"/>
    </xf>
    <xf numFmtId="0" fontId="11" fillId="0" borderId="101" xfId="0" applyFont="1" applyBorder="1" applyAlignment="1">
      <alignment horizontal="left"/>
    </xf>
    <xf numFmtId="0" fontId="11" fillId="0" borderId="102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6" borderId="5" xfId="0" applyFont="1" applyFill="1" applyBorder="1" applyAlignment="1">
      <alignment horizontal="left"/>
    </xf>
    <xf numFmtId="0" fontId="11" fillId="7" borderId="1" xfId="0" applyFont="1" applyFill="1" applyBorder="1" applyAlignment="1">
      <alignment horizontal="left"/>
    </xf>
    <xf numFmtId="0" fontId="11" fillId="6" borderId="1" xfId="0" applyFont="1" applyFill="1" applyBorder="1" applyAlignment="1">
      <alignment horizontal="left"/>
    </xf>
    <xf numFmtId="0" fontId="11" fillId="6" borderId="6" xfId="0" applyFont="1" applyFill="1" applyBorder="1" applyAlignment="1">
      <alignment horizontal="left"/>
    </xf>
    <xf numFmtId="0" fontId="11" fillId="0" borderId="7" xfId="0" applyFont="1" applyBorder="1" applyAlignment="1">
      <alignment horizontal="left"/>
    </xf>
    <xf numFmtId="0" fontId="11" fillId="0" borderId="8" xfId="0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0" fontId="11" fillId="6" borderId="6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 applyAlignment="1">
      <alignment horizontal="lef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right"/>
    </xf>
    <xf numFmtId="0" fontId="38" fillId="0" borderId="0" xfId="0" applyFont="1"/>
    <xf numFmtId="0" fontId="38" fillId="0" borderId="10" xfId="0" applyFont="1" applyBorder="1"/>
    <xf numFmtId="0" fontId="35" fillId="0" borderId="10" xfId="0" applyFont="1" applyBorder="1"/>
    <xf numFmtId="0" fontId="39" fillId="0" borderId="0" xfId="0" applyFont="1"/>
    <xf numFmtId="0" fontId="40" fillId="0" borderId="0" xfId="0" applyFont="1"/>
    <xf numFmtId="0" fontId="33" fillId="0" borderId="0" xfId="0" applyFont="1"/>
    <xf numFmtId="0" fontId="41" fillId="0" borderId="1" xfId="0" applyFont="1" applyBorder="1" applyAlignment="1">
      <alignment vertical="center" wrapText="1"/>
    </xf>
    <xf numFmtId="0" fontId="35" fillId="0" borderId="1" xfId="0" applyFont="1" applyBorder="1" applyAlignment="1">
      <alignment vertical="center" wrapText="1"/>
    </xf>
    <xf numFmtId="0" fontId="35" fillId="0" borderId="66" xfId="0" applyFont="1" applyBorder="1" applyAlignment="1">
      <alignment vertical="center" wrapText="1"/>
    </xf>
    <xf numFmtId="0" fontId="35" fillId="0" borderId="1" xfId="0" applyFont="1" applyBorder="1"/>
    <xf numFmtId="0" fontId="42" fillId="0" borderId="0" xfId="0" applyFont="1" applyAlignment="1">
      <alignment horizontal="left"/>
    </xf>
    <xf numFmtId="0" fontId="43" fillId="0" borderId="0" xfId="0" applyFont="1"/>
    <xf numFmtId="0" fontId="35" fillId="0" borderId="2" xfId="0" applyFont="1" applyBorder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5" fillId="0" borderId="4" xfId="0" applyFont="1" applyBorder="1" applyAlignment="1">
      <alignment vertical="center" wrapText="1"/>
    </xf>
    <xf numFmtId="0" fontId="35" fillId="0" borderId="5" xfId="0" applyFont="1" applyBorder="1" applyAlignment="1">
      <alignment vertical="center" wrapText="1"/>
    </xf>
    <xf numFmtId="0" fontId="35" fillId="0" borderId="6" xfId="0" applyFont="1" applyBorder="1" applyAlignment="1">
      <alignment vertical="center" wrapText="1"/>
    </xf>
    <xf numFmtId="0" fontId="35" fillId="0" borderId="7" xfId="0" applyFont="1" applyBorder="1" applyAlignment="1">
      <alignment vertical="center" wrapText="1"/>
    </xf>
    <xf numFmtId="0" fontId="35" fillId="0" borderId="8" xfId="0" applyFont="1" applyBorder="1" applyAlignment="1">
      <alignment vertical="center" wrapText="1"/>
    </xf>
    <xf numFmtId="0" fontId="35" fillId="0" borderId="9" xfId="0" applyFont="1" applyBorder="1" applyAlignment="1">
      <alignment vertical="center" wrapText="1"/>
    </xf>
    <xf numFmtId="0" fontId="35" fillId="0" borderId="95" xfId="0" applyFont="1" applyBorder="1" applyAlignment="1">
      <alignment vertical="center" wrapText="1"/>
    </xf>
    <xf numFmtId="0" fontId="35" fillId="0" borderId="96" xfId="0" applyFont="1" applyBorder="1" applyAlignment="1">
      <alignment vertical="center" wrapText="1"/>
    </xf>
    <xf numFmtId="0" fontId="35" fillId="0" borderId="97" xfId="0" applyFont="1" applyBorder="1" applyAlignment="1">
      <alignment vertical="center" wrapText="1"/>
    </xf>
    <xf numFmtId="0" fontId="35" fillId="0" borderId="98" xfId="0" applyFont="1" applyBorder="1" applyAlignment="1">
      <alignment vertical="center" wrapText="1"/>
    </xf>
    <xf numFmtId="0" fontId="35" fillId="0" borderId="99" xfId="0" applyFont="1" applyBorder="1" applyAlignment="1">
      <alignment vertical="center" wrapText="1"/>
    </xf>
    <xf numFmtId="0" fontId="35" fillId="0" borderId="100" xfId="0" applyFont="1" applyBorder="1" applyAlignment="1">
      <alignment vertical="center" wrapText="1"/>
    </xf>
    <xf numFmtId="0" fontId="35" fillId="0" borderId="101" xfId="0" applyFont="1" applyBorder="1" applyAlignment="1">
      <alignment vertical="center" wrapText="1"/>
    </xf>
    <xf numFmtId="0" fontId="35" fillId="0" borderId="102" xfId="0" applyFont="1" applyBorder="1" applyAlignment="1">
      <alignment vertical="center" wrapText="1"/>
    </xf>
    <xf numFmtId="0" fontId="41" fillId="0" borderId="2" xfId="0" applyFont="1" applyBorder="1" applyAlignment="1">
      <alignment vertical="center" wrapText="1"/>
    </xf>
    <xf numFmtId="0" fontId="41" fillId="0" borderId="3" xfId="0" applyFont="1" applyBorder="1" applyAlignment="1">
      <alignment vertical="center" wrapText="1"/>
    </xf>
    <xf numFmtId="0" fontId="41" fillId="0" borderId="4" xfId="0" applyFont="1" applyBorder="1" applyAlignment="1">
      <alignment vertical="center" wrapText="1"/>
    </xf>
    <xf numFmtId="0" fontId="41" fillId="0" borderId="5" xfId="0" applyFont="1" applyBorder="1" applyAlignment="1">
      <alignment vertical="center" wrapText="1"/>
    </xf>
    <xf numFmtId="0" fontId="41" fillId="0" borderId="6" xfId="0" applyFont="1" applyBorder="1" applyAlignment="1">
      <alignment vertical="center" wrapText="1"/>
    </xf>
    <xf numFmtId="0" fontId="41" fillId="0" borderId="7" xfId="0" applyFont="1" applyBorder="1" applyAlignment="1">
      <alignment vertical="center" wrapText="1"/>
    </xf>
    <xf numFmtId="0" fontId="41" fillId="0" borderId="8" xfId="0" applyFont="1" applyBorder="1" applyAlignment="1">
      <alignment vertical="center" wrapText="1"/>
    </xf>
    <xf numFmtId="0" fontId="41" fillId="0" borderId="9" xfId="0" applyFont="1" applyBorder="1" applyAlignment="1">
      <alignment vertical="center" wrapText="1"/>
    </xf>
    <xf numFmtId="0" fontId="35" fillId="0" borderId="2" xfId="0" applyFont="1" applyBorder="1"/>
    <xf numFmtId="0" fontId="35" fillId="0" borderId="3" xfId="0" applyFont="1" applyBorder="1"/>
    <xf numFmtId="0" fontId="35" fillId="0" borderId="4" xfId="0" applyFont="1" applyBorder="1"/>
    <xf numFmtId="0" fontId="35" fillId="0" borderId="5" xfId="0" applyFont="1" applyBorder="1"/>
    <xf numFmtId="0" fontId="35" fillId="0" borderId="6" xfId="0" applyFont="1" applyBorder="1"/>
    <xf numFmtId="0" fontId="35" fillId="0" borderId="7" xfId="0" applyFont="1" applyBorder="1"/>
    <xf numFmtId="0" fontId="35" fillId="0" borderId="8" xfId="0" applyFont="1" applyBorder="1"/>
    <xf numFmtId="0" fontId="35" fillId="0" borderId="9" xfId="0" applyFont="1" applyBorder="1"/>
    <xf numFmtId="0" fontId="35" fillId="6" borderId="1" xfId="0" applyFont="1" applyFill="1" applyBorder="1" applyAlignment="1">
      <alignment vertical="center" wrapText="1"/>
    </xf>
    <xf numFmtId="0" fontId="35" fillId="6" borderId="66" xfId="0" applyFont="1" applyFill="1" applyBorder="1" applyAlignment="1">
      <alignment vertical="center" wrapText="1"/>
    </xf>
    <xf numFmtId="0" fontId="35" fillId="0" borderId="103" xfId="0" applyFont="1" applyBorder="1" applyAlignment="1">
      <alignment vertical="center" wrapText="1"/>
    </xf>
    <xf numFmtId="0" fontId="35" fillId="0" borderId="104" xfId="0" applyFont="1" applyBorder="1" applyAlignment="1">
      <alignment vertical="center" wrapText="1"/>
    </xf>
    <xf numFmtId="0" fontId="35" fillId="0" borderId="105" xfId="0" applyFont="1" applyBorder="1" applyAlignment="1">
      <alignment vertical="center" wrapText="1"/>
    </xf>
    <xf numFmtId="0" fontId="35" fillId="0" borderId="106" xfId="0" applyFont="1" applyBorder="1" applyAlignment="1">
      <alignment vertical="center" wrapText="1"/>
    </xf>
    <xf numFmtId="0" fontId="35" fillId="0" borderId="0" xfId="0" applyFont="1" applyAlignment="1">
      <alignment vertical="center" wrapText="1"/>
    </xf>
    <xf numFmtId="0" fontId="35" fillId="0" borderId="107" xfId="0" applyFont="1" applyBorder="1" applyAlignment="1">
      <alignment vertical="center" wrapText="1"/>
    </xf>
    <xf numFmtId="0" fontId="35" fillId="0" borderId="108" xfId="0" applyFont="1" applyBorder="1" applyAlignment="1">
      <alignment vertical="center" wrapText="1"/>
    </xf>
    <xf numFmtId="0" fontId="35" fillId="0" borderId="109" xfId="0" applyFont="1" applyBorder="1" applyAlignment="1">
      <alignment vertical="center" wrapText="1"/>
    </xf>
    <xf numFmtId="0" fontId="35" fillId="0" borderId="110" xfId="0" applyFont="1" applyBorder="1" applyAlignment="1">
      <alignment vertical="center" wrapText="1"/>
    </xf>
    <xf numFmtId="0" fontId="35" fillId="0" borderId="2" xfId="0" applyFont="1" applyFill="1" applyBorder="1" applyAlignment="1">
      <alignment vertical="center" wrapText="1"/>
    </xf>
    <xf numFmtId="0" fontId="35" fillId="0" borderId="3" xfId="0" applyFont="1" applyFill="1" applyBorder="1" applyAlignment="1">
      <alignment vertical="center" wrapText="1"/>
    </xf>
    <xf numFmtId="0" fontId="35" fillId="0" borderId="4" xfId="0" applyFont="1" applyFill="1" applyBorder="1" applyAlignment="1">
      <alignment vertical="center" wrapText="1"/>
    </xf>
    <xf numFmtId="0" fontId="35" fillId="0" borderId="5" xfId="0" applyFont="1" applyFill="1" applyBorder="1" applyAlignment="1">
      <alignment vertical="center" wrapText="1"/>
    </xf>
    <xf numFmtId="0" fontId="35" fillId="0" borderId="1" xfId="0" applyFont="1" applyFill="1" applyBorder="1" applyAlignment="1">
      <alignment vertical="center" wrapText="1"/>
    </xf>
    <xf numFmtId="0" fontId="35" fillId="0" borderId="6" xfId="0" applyFont="1" applyFill="1" applyBorder="1" applyAlignment="1">
      <alignment vertical="center" wrapText="1"/>
    </xf>
    <xf numFmtId="0" fontId="35" fillId="0" borderId="7" xfId="0" applyFont="1" applyFill="1" applyBorder="1"/>
    <xf numFmtId="0" fontId="35" fillId="0" borderId="8" xfId="0" applyFont="1" applyFill="1" applyBorder="1"/>
    <xf numFmtId="0" fontId="35" fillId="0" borderId="9" xfId="0" applyFont="1" applyFill="1" applyBorder="1"/>
    <xf numFmtId="0" fontId="35" fillId="0" borderId="7" xfId="0" applyFont="1" applyFill="1" applyBorder="1" applyAlignment="1">
      <alignment vertical="center" wrapText="1"/>
    </xf>
    <xf numFmtId="0" fontId="35" fillId="0" borderId="8" xfId="0" applyFont="1" applyFill="1" applyBorder="1" applyAlignment="1">
      <alignment vertical="center" wrapText="1"/>
    </xf>
    <xf numFmtId="0" fontId="35" fillId="0" borderId="9" xfId="0" applyFont="1" applyFill="1" applyBorder="1" applyAlignment="1">
      <alignment vertical="center" wrapText="1"/>
    </xf>
  </cellXfs>
  <cellStyles count="3">
    <cellStyle name="Hyperlink" xfId="2" builtinId="8"/>
    <cellStyle name="Normal" xfId="0" builtinId="0"/>
    <cellStyle name="Normal 2" xfId="1" xr:uid="{E3879143-714A-4C4E-9A12-F0C90664859A}"/>
  </cellStyles>
  <dxfs count="0"/>
  <tableStyles count="0" defaultTableStyle="TableStyleMedium2" defaultPivotStyle="PivotStyleLight16"/>
  <colors>
    <mruColors>
      <color rgb="FFFFFFCC"/>
      <color rgb="FFCCE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BE106-D728-4426-9B83-02D1A77D7C5E}">
  <sheetPr>
    <tabColor rgb="FFFF0000"/>
  </sheetPr>
  <dimension ref="A1:DP639"/>
  <sheetViews>
    <sheetView tabSelected="1" workbookViewId="0"/>
  </sheetViews>
  <sheetFormatPr defaultRowHeight="12" x14ac:dyDescent="0.2"/>
  <cols>
    <col min="1" max="1" width="4.5703125" style="25" customWidth="1"/>
    <col min="2" max="2" width="6.7109375" style="25" customWidth="1"/>
    <col min="3" max="3" width="3.42578125" style="25" customWidth="1"/>
    <col min="4" max="5" width="5" style="25" customWidth="1"/>
    <col min="6" max="7" width="6.7109375" style="25" customWidth="1"/>
    <col min="8" max="9" width="3.7109375" style="25" customWidth="1"/>
    <col min="10" max="13" width="7.140625" style="25" customWidth="1"/>
    <col min="14" max="15" width="7" style="25" customWidth="1"/>
    <col min="16" max="17" width="7.140625" style="25" customWidth="1"/>
    <col min="18" max="18" width="6.7109375" style="25" customWidth="1"/>
    <col min="19" max="25" width="7.140625" style="25" customWidth="1"/>
    <col min="26" max="28" width="7" style="25" customWidth="1"/>
    <col min="29" max="34" width="7.140625" style="25" customWidth="1"/>
    <col min="35" max="36" width="9.7109375" style="25" customWidth="1"/>
    <col min="37" max="49" width="4.5703125" style="25" customWidth="1"/>
    <col min="50" max="50" width="4.42578125" style="25" customWidth="1"/>
    <col min="51" max="62" width="4.5703125" style="25" customWidth="1"/>
    <col min="63" max="65" width="3.7109375" style="25" customWidth="1"/>
    <col min="66" max="68" width="7.140625" style="25" customWidth="1"/>
    <col min="69" max="69" width="7" style="25" customWidth="1"/>
    <col min="70" max="90" width="7.140625" style="25" customWidth="1"/>
    <col min="91" max="92" width="9.7109375" style="25" customWidth="1"/>
    <col min="93" max="93" width="3.7109375" style="25" customWidth="1"/>
    <col min="94" max="118" width="4.5703125" style="25" customWidth="1"/>
    <col min="119" max="120" width="3.7109375" style="25" customWidth="1"/>
    <col min="121" max="16384" width="9.140625" style="25"/>
  </cols>
  <sheetData>
    <row r="1" spans="1:119" ht="15.75" thickBot="1" x14ac:dyDescent="0.3">
      <c r="A1" s="234"/>
      <c r="B1" s="235" t="s">
        <v>25</v>
      </c>
      <c r="C1" s="123"/>
      <c r="D1" s="124"/>
      <c r="E1" s="124"/>
      <c r="F1" s="125"/>
      <c r="G1" s="33"/>
      <c r="I1" s="25" t="s">
        <v>4</v>
      </c>
      <c r="AG1" s="236"/>
      <c r="BM1" s="25" t="s">
        <v>4</v>
      </c>
    </row>
    <row r="2" spans="1:119" ht="12.75" thickBot="1" x14ac:dyDescent="0.25">
      <c r="A2" s="33"/>
      <c r="B2" s="33"/>
      <c r="C2" s="33"/>
      <c r="D2" s="33"/>
      <c r="E2" s="33"/>
      <c r="F2" s="33"/>
      <c r="G2" s="134"/>
      <c r="H2" s="135"/>
      <c r="I2" s="29" t="s">
        <v>4</v>
      </c>
      <c r="J2" s="30" t="s">
        <v>4</v>
      </c>
      <c r="K2" s="30" t="s">
        <v>4</v>
      </c>
      <c r="L2" s="30"/>
      <c r="M2" s="30"/>
      <c r="N2" s="30"/>
      <c r="O2" s="30"/>
      <c r="P2" s="30"/>
      <c r="Q2" s="30"/>
      <c r="R2" s="30"/>
      <c r="S2" s="30"/>
      <c r="T2" s="30"/>
      <c r="U2" s="237"/>
      <c r="V2" s="31" t="s">
        <v>846</v>
      </c>
      <c r="W2" s="30"/>
      <c r="X2" s="30"/>
      <c r="Y2" s="30"/>
      <c r="Z2" s="104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1"/>
      <c r="AX2" s="31" t="s">
        <v>847</v>
      </c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2"/>
      <c r="BM2" s="29" t="s">
        <v>4</v>
      </c>
      <c r="BN2" s="30" t="s">
        <v>4</v>
      </c>
      <c r="BO2" s="30" t="s">
        <v>4</v>
      </c>
      <c r="BP2" s="30"/>
      <c r="BQ2" s="30"/>
      <c r="BR2" s="30"/>
      <c r="BS2" s="30"/>
      <c r="BT2" s="30"/>
      <c r="BU2" s="30"/>
      <c r="BV2" s="30"/>
      <c r="BW2" s="30"/>
      <c r="BX2" s="30"/>
      <c r="BY2" s="237"/>
      <c r="BZ2" s="31" t="s">
        <v>848</v>
      </c>
      <c r="CA2" s="30"/>
      <c r="CB2" s="30"/>
      <c r="CC2" s="30"/>
      <c r="CD2" s="231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1"/>
      <c r="DB2" s="31" t="s">
        <v>849</v>
      </c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2"/>
    </row>
    <row r="3" spans="1:119" x14ac:dyDescent="0.2">
      <c r="A3" s="148" t="s">
        <v>57</v>
      </c>
      <c r="B3" s="149">
        <v>1</v>
      </c>
      <c r="C3" s="33"/>
      <c r="D3" s="150" t="s">
        <v>58</v>
      </c>
      <c r="E3" s="33"/>
      <c r="F3" s="151" t="s">
        <v>59</v>
      </c>
      <c r="G3" s="33"/>
      <c r="I3" s="37"/>
      <c r="J3" s="238">
        <f>F20</f>
        <v>8</v>
      </c>
      <c r="K3" s="39">
        <f>F64</f>
        <v>52</v>
      </c>
      <c r="L3" s="39">
        <f>F133</f>
        <v>121</v>
      </c>
      <c r="M3" s="39">
        <f>F57</f>
        <v>45</v>
      </c>
      <c r="N3" s="39">
        <f>F101</f>
        <v>89</v>
      </c>
      <c r="O3" s="39">
        <f>F286</f>
        <v>274</v>
      </c>
      <c r="P3" s="39">
        <f>F330</f>
        <v>318</v>
      </c>
      <c r="Q3" s="39">
        <f>F374</f>
        <v>362</v>
      </c>
      <c r="R3" s="39">
        <f>F293</f>
        <v>281</v>
      </c>
      <c r="S3" s="39">
        <f>F342</f>
        <v>330</v>
      </c>
      <c r="T3" s="39">
        <f>F527</f>
        <v>515</v>
      </c>
      <c r="U3" s="39">
        <f>F571</f>
        <v>559</v>
      </c>
      <c r="V3" s="239">
        <f>F615</f>
        <v>603</v>
      </c>
      <c r="W3" s="39">
        <f>F559</f>
        <v>547</v>
      </c>
      <c r="X3" s="39">
        <f>F603</f>
        <v>591</v>
      </c>
      <c r="Y3" s="39">
        <f>F138</f>
        <v>126</v>
      </c>
      <c r="Z3" s="39">
        <f>F212</f>
        <v>200</v>
      </c>
      <c r="AA3" s="39">
        <f>F256</f>
        <v>244</v>
      </c>
      <c r="AB3" s="39">
        <f>F175</f>
        <v>163</v>
      </c>
      <c r="AC3" s="39">
        <f>F219</f>
        <v>207</v>
      </c>
      <c r="AD3" s="39">
        <f>F404</f>
        <v>392</v>
      </c>
      <c r="AE3" s="39">
        <f>F448</f>
        <v>436</v>
      </c>
      <c r="AF3" s="39">
        <f>F497</f>
        <v>485</v>
      </c>
      <c r="AG3" s="39">
        <f>F416</f>
        <v>404</v>
      </c>
      <c r="AH3" s="240">
        <f>F485</f>
        <v>473</v>
      </c>
      <c r="AI3" s="241">
        <f>SUM(J3:AH3)</f>
        <v>7825</v>
      </c>
      <c r="AJ3" s="242">
        <f>SUMSQ(J3:AH3)</f>
        <v>3263025</v>
      </c>
      <c r="AK3" s="33"/>
      <c r="AL3" s="243" t="s">
        <v>543</v>
      </c>
      <c r="AM3" s="244" t="s">
        <v>119</v>
      </c>
      <c r="AN3" s="244" t="s">
        <v>582</v>
      </c>
      <c r="AO3" s="244" t="s">
        <v>645</v>
      </c>
      <c r="AP3" s="244" t="s">
        <v>541</v>
      </c>
      <c r="AQ3" s="244" t="s">
        <v>377</v>
      </c>
      <c r="AR3" s="244" t="s">
        <v>549</v>
      </c>
      <c r="AS3" s="244" t="s">
        <v>550</v>
      </c>
      <c r="AT3" s="244" t="s">
        <v>404</v>
      </c>
      <c r="AU3" s="244" t="s">
        <v>232</v>
      </c>
      <c r="AV3" s="244" t="s">
        <v>92</v>
      </c>
      <c r="AW3" s="244" t="s">
        <v>780</v>
      </c>
      <c r="AX3" s="244" t="s">
        <v>735</v>
      </c>
      <c r="AY3" s="244" t="s">
        <v>278</v>
      </c>
      <c r="AZ3" s="244" t="s">
        <v>91</v>
      </c>
      <c r="BA3" s="244" t="s">
        <v>474</v>
      </c>
      <c r="BB3" s="244" t="s">
        <v>446</v>
      </c>
      <c r="BC3" s="244" t="s">
        <v>55</v>
      </c>
      <c r="BD3" s="244" t="s">
        <v>788</v>
      </c>
      <c r="BE3" s="244" t="s">
        <v>716</v>
      </c>
      <c r="BF3" s="244" t="s">
        <v>337</v>
      </c>
      <c r="BG3" s="244" t="s">
        <v>563</v>
      </c>
      <c r="BH3" s="244" t="s">
        <v>741</v>
      </c>
      <c r="BI3" s="244" t="s">
        <v>190</v>
      </c>
      <c r="BJ3" s="245" t="s">
        <v>426</v>
      </c>
      <c r="BK3" s="45"/>
      <c r="BM3" s="37"/>
      <c r="BN3" s="246">
        <f>F20</f>
        <v>8</v>
      </c>
      <c r="BO3" s="247">
        <f>F559</f>
        <v>547</v>
      </c>
      <c r="BP3" s="247">
        <f>F448</f>
        <v>436</v>
      </c>
      <c r="BQ3" s="247">
        <f>F342</f>
        <v>330</v>
      </c>
      <c r="BR3" s="247">
        <f>F256</f>
        <v>244</v>
      </c>
      <c r="BS3" s="248">
        <f>F212</f>
        <v>200</v>
      </c>
      <c r="BT3" s="248">
        <f>F101</f>
        <v>89</v>
      </c>
      <c r="BU3" s="248">
        <f>F615</f>
        <v>603</v>
      </c>
      <c r="BV3" s="248">
        <f>F404</f>
        <v>392</v>
      </c>
      <c r="BW3" s="248">
        <f>F293</f>
        <v>281</v>
      </c>
      <c r="BX3" s="247">
        <f>F374</f>
        <v>362</v>
      </c>
      <c r="BY3" s="247">
        <f>F138</f>
        <v>126</v>
      </c>
      <c r="BZ3" s="247">
        <f>F57</f>
        <v>45</v>
      </c>
      <c r="CA3" s="247">
        <f>F571</f>
        <v>559</v>
      </c>
      <c r="CB3" s="247">
        <f>F485</f>
        <v>473</v>
      </c>
      <c r="CC3" s="248">
        <f>F416</f>
        <v>404</v>
      </c>
      <c r="CD3" s="248">
        <f>F330</f>
        <v>318</v>
      </c>
      <c r="CE3" s="248">
        <f>F219</f>
        <v>207</v>
      </c>
      <c r="CF3" s="248">
        <f>F133</f>
        <v>121</v>
      </c>
      <c r="CG3" s="248">
        <f>F527</f>
        <v>515</v>
      </c>
      <c r="CH3" s="247">
        <f>F603</f>
        <v>591</v>
      </c>
      <c r="CI3" s="247">
        <f>F497</f>
        <v>485</v>
      </c>
      <c r="CJ3" s="247">
        <f>F286</f>
        <v>274</v>
      </c>
      <c r="CK3" s="247">
        <f>F175</f>
        <v>163</v>
      </c>
      <c r="CL3" s="249">
        <f>F64</f>
        <v>52</v>
      </c>
      <c r="CM3" s="241">
        <f>SUM(BN3:CL3)</f>
        <v>7825</v>
      </c>
      <c r="CN3" s="242">
        <f>SUMSQ(BN3:CL3)</f>
        <v>3263025</v>
      </c>
      <c r="CO3" s="33"/>
      <c r="CP3" s="250" t="s">
        <v>543</v>
      </c>
      <c r="CQ3" s="251" t="s">
        <v>278</v>
      </c>
      <c r="CR3" s="251" t="s">
        <v>563</v>
      </c>
      <c r="CS3" s="251" t="s">
        <v>232</v>
      </c>
      <c r="CT3" s="251" t="s">
        <v>55</v>
      </c>
      <c r="CU3" s="251" t="s">
        <v>446</v>
      </c>
      <c r="CV3" s="251" t="s">
        <v>541</v>
      </c>
      <c r="CW3" s="251" t="s">
        <v>735</v>
      </c>
      <c r="CX3" s="251" t="s">
        <v>337</v>
      </c>
      <c r="CY3" s="251" t="s">
        <v>404</v>
      </c>
      <c r="CZ3" s="251" t="s">
        <v>550</v>
      </c>
      <c r="DA3" s="251" t="s">
        <v>474</v>
      </c>
      <c r="DB3" s="251" t="s">
        <v>645</v>
      </c>
      <c r="DC3" s="251" t="s">
        <v>780</v>
      </c>
      <c r="DD3" s="251" t="s">
        <v>426</v>
      </c>
      <c r="DE3" s="251" t="s">
        <v>190</v>
      </c>
      <c r="DF3" s="251" t="s">
        <v>549</v>
      </c>
      <c r="DG3" s="251" t="s">
        <v>716</v>
      </c>
      <c r="DH3" s="251" t="s">
        <v>582</v>
      </c>
      <c r="DI3" s="251" t="s">
        <v>92</v>
      </c>
      <c r="DJ3" s="251" t="s">
        <v>91</v>
      </c>
      <c r="DK3" s="251" t="s">
        <v>741</v>
      </c>
      <c r="DL3" s="251" t="s">
        <v>377</v>
      </c>
      <c r="DM3" s="251" t="s">
        <v>788</v>
      </c>
      <c r="DN3" s="252" t="s">
        <v>119</v>
      </c>
      <c r="DO3" s="45"/>
    </row>
    <row r="4" spans="1:119" x14ac:dyDescent="0.2">
      <c r="A4" s="33"/>
      <c r="B4" s="33"/>
      <c r="C4" s="33"/>
      <c r="D4" s="33"/>
      <c r="E4" s="33"/>
      <c r="F4" s="33"/>
      <c r="G4" s="33"/>
      <c r="I4" s="37"/>
      <c r="J4" s="54">
        <f>F132</f>
        <v>120</v>
      </c>
      <c r="K4" s="253">
        <f>F51</f>
        <v>39</v>
      </c>
      <c r="L4" s="55">
        <f>F95</f>
        <v>83</v>
      </c>
      <c r="M4" s="55">
        <f>F14</f>
        <v>2</v>
      </c>
      <c r="N4" s="55">
        <f>F83</f>
        <v>71</v>
      </c>
      <c r="O4" s="55">
        <f>F368</f>
        <v>356</v>
      </c>
      <c r="P4" s="55">
        <f>F292</f>
        <v>280</v>
      </c>
      <c r="Q4" s="55">
        <f>F361</f>
        <v>349</v>
      </c>
      <c r="R4" s="55">
        <f>F280</f>
        <v>268</v>
      </c>
      <c r="S4" s="55">
        <f>F324</f>
        <v>312</v>
      </c>
      <c r="T4" s="55">
        <f>F634</f>
        <v>622</v>
      </c>
      <c r="U4" s="55">
        <f>F553</f>
        <v>541</v>
      </c>
      <c r="V4" s="253">
        <f>F602</f>
        <v>590</v>
      </c>
      <c r="W4" s="55">
        <f>F521</f>
        <v>509</v>
      </c>
      <c r="X4" s="55">
        <f>F565</f>
        <v>553</v>
      </c>
      <c r="Y4" s="55">
        <f>F250</f>
        <v>238</v>
      </c>
      <c r="Z4" s="55">
        <f>F169</f>
        <v>157</v>
      </c>
      <c r="AA4" s="55">
        <f>F213</f>
        <v>201</v>
      </c>
      <c r="AB4" s="55">
        <f>F162</f>
        <v>150</v>
      </c>
      <c r="AC4" s="55">
        <f>F206</f>
        <v>194</v>
      </c>
      <c r="AD4" s="55">
        <f>F491</f>
        <v>479</v>
      </c>
      <c r="AE4" s="55">
        <f>F435</f>
        <v>423</v>
      </c>
      <c r="AF4" s="55">
        <f>F479</f>
        <v>467</v>
      </c>
      <c r="AG4" s="253">
        <f>F398</f>
        <v>386</v>
      </c>
      <c r="AH4" s="56">
        <f>F447</f>
        <v>435</v>
      </c>
      <c r="AI4" s="254">
        <f t="shared" ref="AI4:AI27" si="0">SUM(J4:AH4)</f>
        <v>7825</v>
      </c>
      <c r="AJ4" s="107">
        <f t="shared" ref="AJ4:AJ27" si="1">SUMSQ(J4:AH4)</f>
        <v>3263025</v>
      </c>
      <c r="AK4" s="33"/>
      <c r="AL4" s="255" t="s">
        <v>132</v>
      </c>
      <c r="AM4" s="256" t="s">
        <v>571</v>
      </c>
      <c r="AN4" s="256" t="s">
        <v>720</v>
      </c>
      <c r="AO4" s="256" t="s">
        <v>29</v>
      </c>
      <c r="AP4" s="256" t="s">
        <v>275</v>
      </c>
      <c r="AQ4" s="256" t="s">
        <v>709</v>
      </c>
      <c r="AR4" s="256" t="s">
        <v>717</v>
      </c>
      <c r="AS4" s="256" t="s">
        <v>653</v>
      </c>
      <c r="AT4" s="256" t="s">
        <v>297</v>
      </c>
      <c r="AU4" s="256" t="s">
        <v>522</v>
      </c>
      <c r="AV4" s="256" t="s">
        <v>557</v>
      </c>
      <c r="AW4" s="256" t="s">
        <v>64</v>
      </c>
      <c r="AX4" s="256" t="s">
        <v>125</v>
      </c>
      <c r="AY4" s="256" t="s">
        <v>753</v>
      </c>
      <c r="AZ4" s="256" t="s">
        <v>573</v>
      </c>
      <c r="BA4" s="256" t="s">
        <v>247</v>
      </c>
      <c r="BB4" s="256" t="s">
        <v>581</v>
      </c>
      <c r="BC4" s="256" t="s">
        <v>643</v>
      </c>
      <c r="BD4" s="256" t="s">
        <v>419</v>
      </c>
      <c r="BE4" s="256" t="s">
        <v>687</v>
      </c>
      <c r="BF4" s="256" t="s">
        <v>159</v>
      </c>
      <c r="BG4" s="256" t="s">
        <v>455</v>
      </c>
      <c r="BH4" s="256" t="s">
        <v>506</v>
      </c>
      <c r="BI4" s="256" t="s">
        <v>311</v>
      </c>
      <c r="BJ4" s="257" t="s">
        <v>769</v>
      </c>
      <c r="BK4" s="45"/>
      <c r="BM4" s="37"/>
      <c r="BN4" s="258">
        <f>F162</f>
        <v>150</v>
      </c>
      <c r="BO4" s="259">
        <f>F51</f>
        <v>39</v>
      </c>
      <c r="BP4" s="259">
        <f>F565</f>
        <v>553</v>
      </c>
      <c r="BQ4" s="259">
        <f>F479</f>
        <v>467</v>
      </c>
      <c r="BR4" s="259">
        <f>F368</f>
        <v>356</v>
      </c>
      <c r="BS4" s="260">
        <f>F324</f>
        <v>312</v>
      </c>
      <c r="BT4" s="260">
        <f>F213</f>
        <v>201</v>
      </c>
      <c r="BU4" s="260">
        <f>F132</f>
        <v>120</v>
      </c>
      <c r="BV4" s="260">
        <f>F521</f>
        <v>509</v>
      </c>
      <c r="BW4" s="260">
        <f>F435</f>
        <v>423</v>
      </c>
      <c r="BX4" s="259">
        <f>F491</f>
        <v>479</v>
      </c>
      <c r="BY4" s="259">
        <f>F280</f>
        <v>268</v>
      </c>
      <c r="BZ4" s="259">
        <f>F169</f>
        <v>157</v>
      </c>
      <c r="CA4" s="259">
        <f>F83</f>
        <v>71</v>
      </c>
      <c r="CB4" s="259">
        <f>F602</f>
        <v>590</v>
      </c>
      <c r="CC4" s="260">
        <f>F553</f>
        <v>541</v>
      </c>
      <c r="CD4" s="260">
        <f>F447</f>
        <v>435</v>
      </c>
      <c r="CE4" s="260">
        <f>F361</f>
        <v>349</v>
      </c>
      <c r="CF4" s="260">
        <f>F250</f>
        <v>238</v>
      </c>
      <c r="CG4" s="260">
        <f>F14</f>
        <v>2</v>
      </c>
      <c r="CH4" s="259">
        <f>F95</f>
        <v>83</v>
      </c>
      <c r="CI4" s="259">
        <f>F634</f>
        <v>622</v>
      </c>
      <c r="CJ4" s="259">
        <f>F398</f>
        <v>386</v>
      </c>
      <c r="CK4" s="259">
        <f>F292</f>
        <v>280</v>
      </c>
      <c r="CL4" s="261">
        <f>F206</f>
        <v>194</v>
      </c>
      <c r="CM4" s="254">
        <f t="shared" ref="CM4:CM27" si="2">SUM(BN4:CL4)</f>
        <v>7825</v>
      </c>
      <c r="CN4" s="107">
        <f t="shared" ref="CN4:CN27" si="3">SUMSQ(BN4:CL4)</f>
        <v>3263025</v>
      </c>
      <c r="CO4" s="33"/>
      <c r="CP4" s="262" t="s">
        <v>419</v>
      </c>
      <c r="CQ4" s="263" t="s">
        <v>571</v>
      </c>
      <c r="CR4" s="263" t="s">
        <v>573</v>
      </c>
      <c r="CS4" s="263" t="s">
        <v>506</v>
      </c>
      <c r="CT4" s="263" t="s">
        <v>709</v>
      </c>
      <c r="CU4" s="263" t="s">
        <v>522</v>
      </c>
      <c r="CV4" s="263" t="s">
        <v>643</v>
      </c>
      <c r="CW4" s="263" t="s">
        <v>132</v>
      </c>
      <c r="CX4" s="263" t="s">
        <v>753</v>
      </c>
      <c r="CY4" s="263" t="s">
        <v>455</v>
      </c>
      <c r="CZ4" s="263" t="s">
        <v>159</v>
      </c>
      <c r="DA4" s="263" t="s">
        <v>297</v>
      </c>
      <c r="DB4" s="263" t="s">
        <v>581</v>
      </c>
      <c r="DC4" s="263" t="s">
        <v>275</v>
      </c>
      <c r="DD4" s="263" t="s">
        <v>125</v>
      </c>
      <c r="DE4" s="263" t="s">
        <v>64</v>
      </c>
      <c r="DF4" s="263" t="s">
        <v>769</v>
      </c>
      <c r="DG4" s="263" t="s">
        <v>653</v>
      </c>
      <c r="DH4" s="263" t="s">
        <v>247</v>
      </c>
      <c r="DI4" s="263" t="s">
        <v>29</v>
      </c>
      <c r="DJ4" s="263" t="s">
        <v>720</v>
      </c>
      <c r="DK4" s="263" t="s">
        <v>557</v>
      </c>
      <c r="DL4" s="263" t="s">
        <v>311</v>
      </c>
      <c r="DM4" s="263" t="s">
        <v>717</v>
      </c>
      <c r="DN4" s="264" t="s">
        <v>687</v>
      </c>
      <c r="DO4" s="45"/>
    </row>
    <row r="5" spans="1:119" x14ac:dyDescent="0.2">
      <c r="A5" s="148" t="s">
        <v>115</v>
      </c>
      <c r="B5" s="149">
        <v>1</v>
      </c>
      <c r="C5" s="33"/>
      <c r="D5" s="150" t="s">
        <v>116</v>
      </c>
      <c r="E5" s="33"/>
      <c r="F5" s="150" t="s">
        <v>117</v>
      </c>
      <c r="G5" s="33"/>
      <c r="I5" s="37"/>
      <c r="J5" s="54">
        <f>F89</f>
        <v>77</v>
      </c>
      <c r="K5" s="55">
        <f>F33</f>
        <v>21</v>
      </c>
      <c r="L5" s="253">
        <f>F82</f>
        <v>70</v>
      </c>
      <c r="M5" s="55">
        <f>F126</f>
        <v>114</v>
      </c>
      <c r="N5" s="55">
        <f>F45</f>
        <v>33</v>
      </c>
      <c r="O5" s="55">
        <f>F355</f>
        <v>343</v>
      </c>
      <c r="P5" s="55">
        <f>F274</f>
        <v>262</v>
      </c>
      <c r="Q5" s="55">
        <f>F318</f>
        <v>306</v>
      </c>
      <c r="R5" s="55">
        <f>F367</f>
        <v>355</v>
      </c>
      <c r="S5" s="55">
        <f>F311</f>
        <v>299</v>
      </c>
      <c r="T5" s="55">
        <f>F596</f>
        <v>584</v>
      </c>
      <c r="U5" s="55">
        <f>F515</f>
        <v>503</v>
      </c>
      <c r="V5" s="253">
        <f>F584</f>
        <v>572</v>
      </c>
      <c r="W5" s="55">
        <f>F628</f>
        <v>616</v>
      </c>
      <c r="X5" s="55">
        <f>F552</f>
        <v>540</v>
      </c>
      <c r="Y5" s="55">
        <f>F237</f>
        <v>225</v>
      </c>
      <c r="Z5" s="55">
        <f>F156</f>
        <v>144</v>
      </c>
      <c r="AA5" s="55">
        <f>F200</f>
        <v>188</v>
      </c>
      <c r="AB5" s="55">
        <f>F244</f>
        <v>232</v>
      </c>
      <c r="AC5" s="55">
        <f>F163</f>
        <v>151</v>
      </c>
      <c r="AD5" s="55">
        <f>F473</f>
        <v>461</v>
      </c>
      <c r="AE5" s="55">
        <f>F397</f>
        <v>385</v>
      </c>
      <c r="AF5" s="253">
        <f>F441</f>
        <v>429</v>
      </c>
      <c r="AG5" s="55">
        <f>F510</f>
        <v>498</v>
      </c>
      <c r="AH5" s="56">
        <f>F429</f>
        <v>417</v>
      </c>
      <c r="AI5" s="254">
        <f t="shared" si="0"/>
        <v>7825</v>
      </c>
      <c r="AJ5" s="107">
        <f t="shared" si="1"/>
        <v>3263025</v>
      </c>
      <c r="AK5" s="33"/>
      <c r="AL5" s="255" t="s">
        <v>3</v>
      </c>
      <c r="AM5" s="256" t="s">
        <v>360</v>
      </c>
      <c r="AN5" s="256" t="s">
        <v>619</v>
      </c>
      <c r="AO5" s="256" t="s">
        <v>731</v>
      </c>
      <c r="AP5" s="256" t="s">
        <v>802</v>
      </c>
      <c r="AQ5" s="256" t="s">
        <v>493</v>
      </c>
      <c r="AR5" s="256" t="s">
        <v>327</v>
      </c>
      <c r="AS5" s="256" t="s">
        <v>624</v>
      </c>
      <c r="AT5" s="256" t="s">
        <v>205</v>
      </c>
      <c r="AU5" s="256" t="s">
        <v>430</v>
      </c>
      <c r="AV5" s="256" t="s">
        <v>724</v>
      </c>
      <c r="AW5" s="256" t="s">
        <v>487</v>
      </c>
      <c r="AX5" s="256" t="s">
        <v>305</v>
      </c>
      <c r="AY5" s="256" t="s">
        <v>348</v>
      </c>
      <c r="AZ5" s="256" t="s">
        <v>35</v>
      </c>
      <c r="BA5" s="256" t="s">
        <v>698</v>
      </c>
      <c r="BB5" s="256" t="s">
        <v>603</v>
      </c>
      <c r="BC5" s="256" t="s">
        <v>732</v>
      </c>
      <c r="BD5" s="256" t="s">
        <v>773</v>
      </c>
      <c r="BE5" s="256" t="s">
        <v>448</v>
      </c>
      <c r="BF5" s="256" t="s">
        <v>589</v>
      </c>
      <c r="BG5" s="256" t="s">
        <v>521</v>
      </c>
      <c r="BH5" s="256" t="s">
        <v>244</v>
      </c>
      <c r="BI5" s="256" t="s">
        <v>485</v>
      </c>
      <c r="BJ5" s="257" t="s">
        <v>590</v>
      </c>
      <c r="BK5" s="45"/>
      <c r="BM5" s="37"/>
      <c r="BN5" s="258">
        <f>F274</f>
        <v>262</v>
      </c>
      <c r="BO5" s="259">
        <f>F163</f>
        <v>151</v>
      </c>
      <c r="BP5" s="259">
        <f>F82</f>
        <v>70</v>
      </c>
      <c r="BQ5" s="259">
        <f>F596</f>
        <v>584</v>
      </c>
      <c r="BR5" s="259">
        <f>F510</f>
        <v>498</v>
      </c>
      <c r="BS5" s="260">
        <f>F441</f>
        <v>429</v>
      </c>
      <c r="BT5" s="260">
        <f>F355</f>
        <v>343</v>
      </c>
      <c r="BU5" s="260">
        <f>F244</f>
        <v>232</v>
      </c>
      <c r="BV5" s="260">
        <f>F33</f>
        <v>21</v>
      </c>
      <c r="BW5" s="260">
        <f>F552</f>
        <v>540</v>
      </c>
      <c r="BX5" s="259">
        <f>F628</f>
        <v>616</v>
      </c>
      <c r="BY5" s="259">
        <f>F397</f>
        <v>385</v>
      </c>
      <c r="BZ5" s="259">
        <f>F311</f>
        <v>299</v>
      </c>
      <c r="CA5" s="259">
        <f>F200</f>
        <v>188</v>
      </c>
      <c r="CB5" s="259">
        <f>F89</f>
        <v>77</v>
      </c>
      <c r="CC5" s="260">
        <f>F45</f>
        <v>33</v>
      </c>
      <c r="CD5" s="260">
        <f>F584</f>
        <v>572</v>
      </c>
      <c r="CE5" s="260">
        <f>F473</f>
        <v>461</v>
      </c>
      <c r="CF5" s="260">
        <f>F367</f>
        <v>355</v>
      </c>
      <c r="CG5" s="260">
        <f>F156</f>
        <v>144</v>
      </c>
      <c r="CH5" s="259">
        <f>F237</f>
        <v>225</v>
      </c>
      <c r="CI5" s="259">
        <f>F126</f>
        <v>114</v>
      </c>
      <c r="CJ5" s="259">
        <f>F515</f>
        <v>503</v>
      </c>
      <c r="CK5" s="259">
        <f>F429</f>
        <v>417</v>
      </c>
      <c r="CL5" s="261">
        <f>F318</f>
        <v>306</v>
      </c>
      <c r="CM5" s="254">
        <f t="shared" si="2"/>
        <v>7825</v>
      </c>
      <c r="CN5" s="107">
        <f t="shared" si="3"/>
        <v>3263025</v>
      </c>
      <c r="CO5" s="33"/>
      <c r="CP5" s="262" t="s">
        <v>327</v>
      </c>
      <c r="CQ5" s="263" t="s">
        <v>448</v>
      </c>
      <c r="CR5" s="263" t="s">
        <v>619</v>
      </c>
      <c r="CS5" s="263" t="s">
        <v>724</v>
      </c>
      <c r="CT5" s="263" t="s">
        <v>485</v>
      </c>
      <c r="CU5" s="263" t="s">
        <v>244</v>
      </c>
      <c r="CV5" s="263" t="s">
        <v>493</v>
      </c>
      <c r="CW5" s="263" t="s">
        <v>773</v>
      </c>
      <c r="CX5" s="263" t="s">
        <v>360</v>
      </c>
      <c r="CY5" s="263" t="s">
        <v>35</v>
      </c>
      <c r="CZ5" s="263" t="s">
        <v>348</v>
      </c>
      <c r="DA5" s="263" t="s">
        <v>521</v>
      </c>
      <c r="DB5" s="263" t="s">
        <v>430</v>
      </c>
      <c r="DC5" s="263" t="s">
        <v>732</v>
      </c>
      <c r="DD5" s="263" t="s">
        <v>3</v>
      </c>
      <c r="DE5" s="263" t="s">
        <v>802</v>
      </c>
      <c r="DF5" s="263" t="s">
        <v>305</v>
      </c>
      <c r="DG5" s="263" t="s">
        <v>589</v>
      </c>
      <c r="DH5" s="263" t="s">
        <v>205</v>
      </c>
      <c r="DI5" s="263" t="s">
        <v>603</v>
      </c>
      <c r="DJ5" s="263" t="s">
        <v>698</v>
      </c>
      <c r="DK5" s="263" t="s">
        <v>731</v>
      </c>
      <c r="DL5" s="263" t="s">
        <v>487</v>
      </c>
      <c r="DM5" s="263" t="s">
        <v>590</v>
      </c>
      <c r="DN5" s="264" t="s">
        <v>624</v>
      </c>
      <c r="DO5" s="45"/>
    </row>
    <row r="6" spans="1:119" x14ac:dyDescent="0.2">
      <c r="A6" s="33"/>
      <c r="B6" s="33"/>
      <c r="C6" s="33"/>
      <c r="D6" s="33"/>
      <c r="E6" s="33"/>
      <c r="F6" s="33"/>
      <c r="G6" s="33"/>
      <c r="I6" s="37"/>
      <c r="J6" s="54">
        <f>F76</f>
        <v>64</v>
      </c>
      <c r="K6" s="55">
        <f>F120</f>
        <v>108</v>
      </c>
      <c r="L6" s="55">
        <f>F39</f>
        <v>27</v>
      </c>
      <c r="M6" s="55">
        <f>F108</f>
        <v>96</v>
      </c>
      <c r="N6" s="55">
        <f>F32</f>
        <v>20</v>
      </c>
      <c r="O6" s="55">
        <f>F317</f>
        <v>305</v>
      </c>
      <c r="P6" s="55">
        <f>F386</f>
        <v>374</v>
      </c>
      <c r="Q6" s="55">
        <f>F305</f>
        <v>293</v>
      </c>
      <c r="R6" s="55">
        <f>F349</f>
        <v>337</v>
      </c>
      <c r="S6" s="55">
        <f>F268</f>
        <v>256</v>
      </c>
      <c r="T6" s="55">
        <f>F578</f>
        <v>566</v>
      </c>
      <c r="U6" s="55">
        <f>F627</f>
        <v>615</v>
      </c>
      <c r="V6" s="55">
        <f>F546</f>
        <v>534</v>
      </c>
      <c r="W6" s="55">
        <f>F590</f>
        <v>578</v>
      </c>
      <c r="X6" s="55">
        <f>F534</f>
        <v>522</v>
      </c>
      <c r="Y6" s="55">
        <f>F194</f>
        <v>182</v>
      </c>
      <c r="Z6" s="55">
        <f>F238</f>
        <v>226</v>
      </c>
      <c r="AA6" s="55">
        <f>F187</f>
        <v>175</v>
      </c>
      <c r="AB6" s="55">
        <f>F231</f>
        <v>219</v>
      </c>
      <c r="AC6" s="55">
        <f>F150</f>
        <v>138</v>
      </c>
      <c r="AD6" s="55">
        <f>F460</f>
        <v>448</v>
      </c>
      <c r="AE6" s="55">
        <f>F504</f>
        <v>492</v>
      </c>
      <c r="AF6" s="55">
        <f>F423</f>
        <v>411</v>
      </c>
      <c r="AG6" s="55">
        <f>F472</f>
        <v>460</v>
      </c>
      <c r="AH6" s="56">
        <f>F391</f>
        <v>379</v>
      </c>
      <c r="AI6" s="254">
        <f t="shared" si="0"/>
        <v>7825</v>
      </c>
      <c r="AJ6" s="107">
        <f t="shared" si="1"/>
        <v>3263025</v>
      </c>
      <c r="AK6" s="33"/>
      <c r="AL6" s="255" t="s">
        <v>597</v>
      </c>
      <c r="AM6" s="256" t="s">
        <v>182</v>
      </c>
      <c r="AN6" s="256" t="s">
        <v>90</v>
      </c>
      <c r="AO6" s="256" t="s">
        <v>329</v>
      </c>
      <c r="AP6" s="256" t="s">
        <v>702</v>
      </c>
      <c r="AQ6" s="256" t="s">
        <v>178</v>
      </c>
      <c r="AR6" s="256" t="s">
        <v>627</v>
      </c>
      <c r="AS6" s="256" t="s">
        <v>357</v>
      </c>
      <c r="AT6" s="256" t="s">
        <v>576</v>
      </c>
      <c r="AU6" s="256" t="s">
        <v>459</v>
      </c>
      <c r="AV6" s="256" t="s">
        <v>36</v>
      </c>
      <c r="AW6" s="256" t="s">
        <v>319</v>
      </c>
      <c r="AX6" s="256" t="s">
        <v>806</v>
      </c>
      <c r="AY6" s="256" t="s">
        <v>517</v>
      </c>
      <c r="AZ6" s="256" t="s">
        <v>334</v>
      </c>
      <c r="BA6" s="256" t="s">
        <v>525</v>
      </c>
      <c r="BB6" s="256" t="s">
        <v>696</v>
      </c>
      <c r="BC6" s="256" t="s">
        <v>393</v>
      </c>
      <c r="BD6" s="256" t="s">
        <v>112</v>
      </c>
      <c r="BE6" s="256" t="s">
        <v>814</v>
      </c>
      <c r="BF6" s="256" t="s">
        <v>400</v>
      </c>
      <c r="BG6" s="256" t="s">
        <v>560</v>
      </c>
      <c r="BH6" s="256" t="s">
        <v>503</v>
      </c>
      <c r="BI6" s="256" t="s">
        <v>795</v>
      </c>
      <c r="BJ6" s="257" t="s">
        <v>728</v>
      </c>
      <c r="BK6" s="45"/>
      <c r="BM6" s="37"/>
      <c r="BN6" s="258">
        <f>F391</f>
        <v>379</v>
      </c>
      <c r="BO6" s="259">
        <f>F305</f>
        <v>293</v>
      </c>
      <c r="BP6" s="259">
        <f>F194</f>
        <v>182</v>
      </c>
      <c r="BQ6" s="259">
        <f>F108</f>
        <v>96</v>
      </c>
      <c r="BR6" s="259">
        <f>F627</f>
        <v>615</v>
      </c>
      <c r="BS6" s="260">
        <f>F578</f>
        <v>566</v>
      </c>
      <c r="BT6" s="260">
        <f>F472</f>
        <v>460</v>
      </c>
      <c r="BU6" s="260">
        <f>F386</f>
        <v>374</v>
      </c>
      <c r="BV6" s="260">
        <f>F150</f>
        <v>138</v>
      </c>
      <c r="BW6" s="260">
        <f>F39</f>
        <v>27</v>
      </c>
      <c r="BX6" s="259">
        <f>F120</f>
        <v>108</v>
      </c>
      <c r="BY6" s="259">
        <f>F534</f>
        <v>522</v>
      </c>
      <c r="BZ6" s="259">
        <f>F423</f>
        <v>411</v>
      </c>
      <c r="CA6" s="259">
        <f>F317</f>
        <v>305</v>
      </c>
      <c r="CB6" s="259">
        <f>F231</f>
        <v>219</v>
      </c>
      <c r="CC6" s="260">
        <f>F187</f>
        <v>175</v>
      </c>
      <c r="CD6" s="260">
        <f>F76</f>
        <v>64</v>
      </c>
      <c r="CE6" s="260">
        <f>F590</f>
        <v>578</v>
      </c>
      <c r="CF6" s="260">
        <f>F504</f>
        <v>492</v>
      </c>
      <c r="CG6" s="260">
        <f>F268</f>
        <v>256</v>
      </c>
      <c r="CH6" s="259">
        <f>F349</f>
        <v>337</v>
      </c>
      <c r="CI6" s="259">
        <f>F238</f>
        <v>226</v>
      </c>
      <c r="CJ6" s="259">
        <f>F32</f>
        <v>20</v>
      </c>
      <c r="CK6" s="259">
        <f>F546</f>
        <v>534</v>
      </c>
      <c r="CL6" s="261">
        <f>F460</f>
        <v>448</v>
      </c>
      <c r="CM6" s="254">
        <f t="shared" si="2"/>
        <v>7825</v>
      </c>
      <c r="CN6" s="107">
        <f t="shared" si="3"/>
        <v>3263025</v>
      </c>
      <c r="CO6" s="33"/>
      <c r="CP6" s="262" t="s">
        <v>728</v>
      </c>
      <c r="CQ6" s="263" t="s">
        <v>357</v>
      </c>
      <c r="CR6" s="263" t="s">
        <v>525</v>
      </c>
      <c r="CS6" s="263" t="s">
        <v>329</v>
      </c>
      <c r="CT6" s="263" t="s">
        <v>319</v>
      </c>
      <c r="CU6" s="263" t="s">
        <v>36</v>
      </c>
      <c r="CV6" s="263" t="s">
        <v>795</v>
      </c>
      <c r="CW6" s="263" t="s">
        <v>627</v>
      </c>
      <c r="CX6" s="263" t="s">
        <v>814</v>
      </c>
      <c r="CY6" s="263" t="s">
        <v>90</v>
      </c>
      <c r="CZ6" s="263" t="s">
        <v>182</v>
      </c>
      <c r="DA6" s="263" t="s">
        <v>334</v>
      </c>
      <c r="DB6" s="263" t="s">
        <v>503</v>
      </c>
      <c r="DC6" s="263" t="s">
        <v>178</v>
      </c>
      <c r="DD6" s="263" t="s">
        <v>112</v>
      </c>
      <c r="DE6" s="263" t="s">
        <v>393</v>
      </c>
      <c r="DF6" s="263" t="s">
        <v>597</v>
      </c>
      <c r="DG6" s="263" t="s">
        <v>517</v>
      </c>
      <c r="DH6" s="263" t="s">
        <v>560</v>
      </c>
      <c r="DI6" s="263" t="s">
        <v>459</v>
      </c>
      <c r="DJ6" s="263" t="s">
        <v>576</v>
      </c>
      <c r="DK6" s="263" t="s">
        <v>696</v>
      </c>
      <c r="DL6" s="263" t="s">
        <v>702</v>
      </c>
      <c r="DM6" s="263" t="s">
        <v>806</v>
      </c>
      <c r="DN6" s="264" t="s">
        <v>400</v>
      </c>
      <c r="DO6" s="45"/>
    </row>
    <row r="7" spans="1:119" x14ac:dyDescent="0.2">
      <c r="A7" s="148" t="s">
        <v>173</v>
      </c>
      <c r="B7" s="168">
        <f>SUM(F13:F639)/C11</f>
        <v>7825</v>
      </c>
      <c r="C7" s="33"/>
      <c r="D7" s="33" t="s">
        <v>850</v>
      </c>
      <c r="E7" s="33"/>
      <c r="F7" s="33"/>
      <c r="G7" s="33"/>
      <c r="I7" s="37"/>
      <c r="J7" s="54">
        <f>F58</f>
        <v>46</v>
      </c>
      <c r="K7" s="55">
        <f>F107</f>
        <v>95</v>
      </c>
      <c r="L7" s="55">
        <f>F26</f>
        <v>14</v>
      </c>
      <c r="M7" s="55">
        <f>F70</f>
        <v>58</v>
      </c>
      <c r="N7" s="55">
        <f>F114</f>
        <v>102</v>
      </c>
      <c r="O7" s="55">
        <f>F299</f>
        <v>287</v>
      </c>
      <c r="P7" s="55">
        <f>F343</f>
        <v>331</v>
      </c>
      <c r="Q7" s="55">
        <f>F267</f>
        <v>255</v>
      </c>
      <c r="R7" s="55">
        <f>F336</f>
        <v>324</v>
      </c>
      <c r="S7" s="55">
        <f>F380</f>
        <v>368</v>
      </c>
      <c r="T7" s="55">
        <f>F540</f>
        <v>528</v>
      </c>
      <c r="U7" s="55">
        <f>F609</f>
        <v>597</v>
      </c>
      <c r="V7" s="55">
        <f>F528</f>
        <v>516</v>
      </c>
      <c r="W7" s="55">
        <f>F577</f>
        <v>565</v>
      </c>
      <c r="X7" s="55">
        <f>F621</f>
        <v>609</v>
      </c>
      <c r="Y7" s="55">
        <f>F181</f>
        <v>169</v>
      </c>
      <c r="Z7" s="55">
        <f>F225</f>
        <v>213</v>
      </c>
      <c r="AA7" s="55">
        <f>F144</f>
        <v>132</v>
      </c>
      <c r="AB7" s="55">
        <f>F188</f>
        <v>176</v>
      </c>
      <c r="AC7" s="55">
        <f>F262</f>
        <v>250</v>
      </c>
      <c r="AD7" s="55">
        <f>F422</f>
        <v>410</v>
      </c>
      <c r="AE7" s="55">
        <f>F466</f>
        <v>454</v>
      </c>
      <c r="AF7" s="55">
        <f>F410</f>
        <v>398</v>
      </c>
      <c r="AG7" s="55">
        <f>F454</f>
        <v>442</v>
      </c>
      <c r="AH7" s="56">
        <f>F498</f>
        <v>486</v>
      </c>
      <c r="AI7" s="254">
        <f t="shared" si="0"/>
        <v>7825</v>
      </c>
      <c r="AJ7" s="107">
        <f t="shared" si="1"/>
        <v>3263025</v>
      </c>
      <c r="AK7" s="33"/>
      <c r="AL7" s="255" t="s">
        <v>302</v>
      </c>
      <c r="AM7" s="256" t="s">
        <v>672</v>
      </c>
      <c r="AN7" s="256" t="s">
        <v>511</v>
      </c>
      <c r="AO7" s="256" t="s">
        <v>776</v>
      </c>
      <c r="AP7" s="256" t="s">
        <v>284</v>
      </c>
      <c r="AQ7" s="256" t="s">
        <v>269</v>
      </c>
      <c r="AR7" s="256" t="s">
        <v>683</v>
      </c>
      <c r="AS7" s="256" t="s">
        <v>772</v>
      </c>
      <c r="AT7" s="256" t="s">
        <v>710</v>
      </c>
      <c r="AU7" s="256" t="s">
        <v>519</v>
      </c>
      <c r="AV7" s="256" t="s">
        <v>547</v>
      </c>
      <c r="AW7" s="256" t="s">
        <v>365</v>
      </c>
      <c r="AX7" s="256" t="s">
        <v>124</v>
      </c>
      <c r="AY7" s="256" t="s">
        <v>63</v>
      </c>
      <c r="AZ7" s="256" t="s">
        <v>186</v>
      </c>
      <c r="BA7" s="256" t="s">
        <v>628</v>
      </c>
      <c r="BB7" s="256" t="s">
        <v>194</v>
      </c>
      <c r="BC7" s="256" t="s">
        <v>555</v>
      </c>
      <c r="BD7" s="256" t="s">
        <v>391</v>
      </c>
      <c r="BE7" s="256" t="s">
        <v>641</v>
      </c>
      <c r="BF7" s="256" t="s">
        <v>712</v>
      </c>
      <c r="BG7" s="256" t="s">
        <v>217</v>
      </c>
      <c r="BH7" s="256" t="s">
        <v>235</v>
      </c>
      <c r="BI7" s="256" t="s">
        <v>532</v>
      </c>
      <c r="BJ7" s="257" t="s">
        <v>533</v>
      </c>
      <c r="BK7" s="45"/>
      <c r="BM7" s="37"/>
      <c r="BN7" s="258">
        <f>F528</f>
        <v>516</v>
      </c>
      <c r="BO7" s="259">
        <f>F422</f>
        <v>410</v>
      </c>
      <c r="BP7" s="259">
        <f>F336</f>
        <v>324</v>
      </c>
      <c r="BQ7" s="259">
        <f>F225</f>
        <v>213</v>
      </c>
      <c r="BR7" s="259">
        <f>F114</f>
        <v>102</v>
      </c>
      <c r="BS7" s="260">
        <f>F70</f>
        <v>58</v>
      </c>
      <c r="BT7" s="260">
        <f>F609</f>
        <v>597</v>
      </c>
      <c r="BU7" s="260">
        <f>F498</f>
        <v>486</v>
      </c>
      <c r="BV7" s="260">
        <f>F267</f>
        <v>255</v>
      </c>
      <c r="BW7" s="260">
        <f>F181</f>
        <v>169</v>
      </c>
      <c r="BX7" s="259">
        <f>F262</f>
        <v>250</v>
      </c>
      <c r="BY7" s="259">
        <f>F26</f>
        <v>14</v>
      </c>
      <c r="BZ7" s="259">
        <f>F540</f>
        <v>528</v>
      </c>
      <c r="CA7" s="259">
        <f>F454</f>
        <v>442</v>
      </c>
      <c r="CB7" s="259">
        <f>F343</f>
        <v>331</v>
      </c>
      <c r="CC7" s="260">
        <f>F299</f>
        <v>287</v>
      </c>
      <c r="CD7" s="260">
        <f>F188</f>
        <v>176</v>
      </c>
      <c r="CE7" s="260">
        <f>F107</f>
        <v>95</v>
      </c>
      <c r="CF7" s="260">
        <f>F621</f>
        <v>609</v>
      </c>
      <c r="CG7" s="260">
        <f>F410</f>
        <v>398</v>
      </c>
      <c r="CH7" s="259">
        <f>F466</f>
        <v>454</v>
      </c>
      <c r="CI7" s="259">
        <f>F380</f>
        <v>368</v>
      </c>
      <c r="CJ7" s="259">
        <f>F144</f>
        <v>132</v>
      </c>
      <c r="CK7" s="259">
        <f>F58</f>
        <v>46</v>
      </c>
      <c r="CL7" s="261">
        <f>F577</f>
        <v>565</v>
      </c>
      <c r="CM7" s="254">
        <f t="shared" si="2"/>
        <v>7825</v>
      </c>
      <c r="CN7" s="107">
        <f t="shared" si="3"/>
        <v>3263025</v>
      </c>
      <c r="CO7" s="33"/>
      <c r="CP7" s="262" t="s">
        <v>124</v>
      </c>
      <c r="CQ7" s="263" t="s">
        <v>712</v>
      </c>
      <c r="CR7" s="263" t="s">
        <v>710</v>
      </c>
      <c r="CS7" s="263" t="s">
        <v>194</v>
      </c>
      <c r="CT7" s="263" t="s">
        <v>284</v>
      </c>
      <c r="CU7" s="263" t="s">
        <v>776</v>
      </c>
      <c r="CV7" s="263" t="s">
        <v>365</v>
      </c>
      <c r="CW7" s="263" t="s">
        <v>533</v>
      </c>
      <c r="CX7" s="263" t="s">
        <v>772</v>
      </c>
      <c r="CY7" s="263" t="s">
        <v>628</v>
      </c>
      <c r="CZ7" s="263" t="s">
        <v>641</v>
      </c>
      <c r="DA7" s="263" t="s">
        <v>511</v>
      </c>
      <c r="DB7" s="263" t="s">
        <v>547</v>
      </c>
      <c r="DC7" s="263" t="s">
        <v>532</v>
      </c>
      <c r="DD7" s="263" t="s">
        <v>683</v>
      </c>
      <c r="DE7" s="263" t="s">
        <v>269</v>
      </c>
      <c r="DF7" s="263" t="s">
        <v>391</v>
      </c>
      <c r="DG7" s="263" t="s">
        <v>672</v>
      </c>
      <c r="DH7" s="263" t="s">
        <v>186</v>
      </c>
      <c r="DI7" s="263" t="s">
        <v>235</v>
      </c>
      <c r="DJ7" s="263" t="s">
        <v>217</v>
      </c>
      <c r="DK7" s="263" t="s">
        <v>519</v>
      </c>
      <c r="DL7" s="263" t="s">
        <v>555</v>
      </c>
      <c r="DM7" s="263" t="s">
        <v>302</v>
      </c>
      <c r="DN7" s="264" t="s">
        <v>63</v>
      </c>
      <c r="DO7" s="45"/>
    </row>
    <row r="8" spans="1:119" x14ac:dyDescent="0.2">
      <c r="A8" s="33"/>
      <c r="B8" s="33"/>
      <c r="C8" s="33"/>
      <c r="D8" s="33"/>
      <c r="E8" s="33"/>
      <c r="F8" s="33"/>
      <c r="G8" s="33"/>
      <c r="I8" s="37"/>
      <c r="J8" s="54">
        <f>F513</f>
        <v>501</v>
      </c>
      <c r="K8" s="55">
        <f>F587</f>
        <v>575</v>
      </c>
      <c r="L8" s="55">
        <f>F631</f>
        <v>619</v>
      </c>
      <c r="M8" s="55">
        <f>F550</f>
        <v>538</v>
      </c>
      <c r="N8" s="55">
        <f>F594</f>
        <v>582</v>
      </c>
      <c r="O8" s="55">
        <f>F154</f>
        <v>142</v>
      </c>
      <c r="P8" s="55">
        <f>F198</f>
        <v>186</v>
      </c>
      <c r="Q8" s="55">
        <f>F247</f>
        <v>235</v>
      </c>
      <c r="R8" s="55">
        <f>F166</f>
        <v>154</v>
      </c>
      <c r="S8" s="55">
        <f>F235</f>
        <v>223</v>
      </c>
      <c r="T8" s="55">
        <f>F395</f>
        <v>383</v>
      </c>
      <c r="U8" s="55">
        <f>F439</f>
        <v>427</v>
      </c>
      <c r="V8" s="55">
        <f>F508</f>
        <v>496</v>
      </c>
      <c r="W8" s="55">
        <f>F432</f>
        <v>420</v>
      </c>
      <c r="X8" s="55">
        <f>F476</f>
        <v>464</v>
      </c>
      <c r="Y8" s="55">
        <f>F36</f>
        <v>24</v>
      </c>
      <c r="Z8" s="55">
        <f>F80</f>
        <v>68</v>
      </c>
      <c r="AA8" s="55">
        <f>F124</f>
        <v>112</v>
      </c>
      <c r="AB8" s="55">
        <f>F43</f>
        <v>31</v>
      </c>
      <c r="AC8" s="55">
        <f>F92</f>
        <v>80</v>
      </c>
      <c r="AD8" s="55">
        <f>F277</f>
        <v>265</v>
      </c>
      <c r="AE8" s="55">
        <f>F321</f>
        <v>309</v>
      </c>
      <c r="AF8" s="55">
        <f>F365</f>
        <v>353</v>
      </c>
      <c r="AG8" s="55">
        <f>F309</f>
        <v>297</v>
      </c>
      <c r="AH8" s="56">
        <f>F353</f>
        <v>341</v>
      </c>
      <c r="AI8" s="254">
        <f t="shared" si="0"/>
        <v>7825</v>
      </c>
      <c r="AJ8" s="107">
        <f t="shared" si="1"/>
        <v>3263025</v>
      </c>
      <c r="AK8" s="33"/>
      <c r="AL8" s="255" t="s">
        <v>518</v>
      </c>
      <c r="AM8" s="256" t="s">
        <v>490</v>
      </c>
      <c r="AN8" s="256" t="s">
        <v>212</v>
      </c>
      <c r="AO8" s="256" t="s">
        <v>122</v>
      </c>
      <c r="AP8" s="256" t="s">
        <v>650</v>
      </c>
      <c r="AQ8" s="256" t="s">
        <v>629</v>
      </c>
      <c r="AR8" s="256" t="s">
        <v>630</v>
      </c>
      <c r="AS8" s="256" t="s">
        <v>328</v>
      </c>
      <c r="AT8" s="256" t="s">
        <v>343</v>
      </c>
      <c r="AU8" s="256" t="s">
        <v>771</v>
      </c>
      <c r="AV8" s="256" t="s">
        <v>625</v>
      </c>
      <c r="AW8" s="256" t="s">
        <v>218</v>
      </c>
      <c r="AX8" s="256" t="s">
        <v>454</v>
      </c>
      <c r="AY8" s="256" t="s">
        <v>796</v>
      </c>
      <c r="AZ8" s="256" t="s">
        <v>693</v>
      </c>
      <c r="BA8" s="256" t="s">
        <v>804</v>
      </c>
      <c r="BB8" s="256" t="s">
        <v>644</v>
      </c>
      <c r="BC8" s="256" t="s">
        <v>74</v>
      </c>
      <c r="BD8" s="256" t="s">
        <v>777</v>
      </c>
      <c r="BE8" s="256" t="s">
        <v>273</v>
      </c>
      <c r="BF8" s="256" t="s">
        <v>191</v>
      </c>
      <c r="BG8" s="256" t="s">
        <v>312</v>
      </c>
      <c r="BH8" s="256" t="s">
        <v>127</v>
      </c>
      <c r="BI8" s="256" t="s">
        <v>461</v>
      </c>
      <c r="BJ8" s="257" t="s">
        <v>415</v>
      </c>
      <c r="BK8" s="45"/>
      <c r="BM8" s="37"/>
      <c r="BN8" s="265">
        <f>F92</f>
        <v>80</v>
      </c>
      <c r="BO8" s="260">
        <f>F631</f>
        <v>619</v>
      </c>
      <c r="BP8" s="260">
        <f>F395</f>
        <v>383</v>
      </c>
      <c r="BQ8" s="260">
        <f>F309</f>
        <v>297</v>
      </c>
      <c r="BR8" s="260">
        <f>F198</f>
        <v>186</v>
      </c>
      <c r="BS8" s="259">
        <f>F154</f>
        <v>142</v>
      </c>
      <c r="BT8" s="259">
        <f>F43</f>
        <v>31</v>
      </c>
      <c r="BU8" s="259">
        <f>F587</f>
        <v>575</v>
      </c>
      <c r="BV8" s="259">
        <f>F476</f>
        <v>464</v>
      </c>
      <c r="BW8" s="259">
        <f>F365</f>
        <v>353</v>
      </c>
      <c r="BX8" s="260">
        <f>F321</f>
        <v>309</v>
      </c>
      <c r="BY8" s="260">
        <f>F235</f>
        <v>223</v>
      </c>
      <c r="BZ8" s="260">
        <f>F124</f>
        <v>112</v>
      </c>
      <c r="CA8" s="260">
        <f>F513</f>
        <v>501</v>
      </c>
      <c r="CB8" s="260">
        <f>F432</f>
        <v>420</v>
      </c>
      <c r="CC8" s="259">
        <f>F508</f>
        <v>496</v>
      </c>
      <c r="CD8" s="259">
        <f>F277</f>
        <v>265</v>
      </c>
      <c r="CE8" s="259">
        <f>F166</f>
        <v>154</v>
      </c>
      <c r="CF8" s="259">
        <f>F80</f>
        <v>68</v>
      </c>
      <c r="CG8" s="259">
        <f>F594</f>
        <v>582</v>
      </c>
      <c r="CH8" s="260">
        <f>F550</f>
        <v>538</v>
      </c>
      <c r="CI8" s="260">
        <f>F439</f>
        <v>427</v>
      </c>
      <c r="CJ8" s="260">
        <f>F353</f>
        <v>341</v>
      </c>
      <c r="CK8" s="260">
        <f>F247</f>
        <v>235</v>
      </c>
      <c r="CL8" s="266">
        <f>F36</f>
        <v>24</v>
      </c>
      <c r="CM8" s="254">
        <f t="shared" si="2"/>
        <v>7825</v>
      </c>
      <c r="CN8" s="107">
        <f t="shared" si="3"/>
        <v>3263025</v>
      </c>
      <c r="CO8" s="33"/>
      <c r="CP8" s="262" t="s">
        <v>273</v>
      </c>
      <c r="CQ8" s="263" t="s">
        <v>212</v>
      </c>
      <c r="CR8" s="263" t="s">
        <v>625</v>
      </c>
      <c r="CS8" s="263" t="s">
        <v>461</v>
      </c>
      <c r="CT8" s="263" t="s">
        <v>630</v>
      </c>
      <c r="CU8" s="263" t="s">
        <v>629</v>
      </c>
      <c r="CV8" s="263" t="s">
        <v>777</v>
      </c>
      <c r="CW8" s="263" t="s">
        <v>490</v>
      </c>
      <c r="CX8" s="263" t="s">
        <v>693</v>
      </c>
      <c r="CY8" s="263" t="s">
        <v>127</v>
      </c>
      <c r="CZ8" s="263" t="s">
        <v>312</v>
      </c>
      <c r="DA8" s="263" t="s">
        <v>771</v>
      </c>
      <c r="DB8" s="263" t="s">
        <v>74</v>
      </c>
      <c r="DC8" s="263" t="s">
        <v>518</v>
      </c>
      <c r="DD8" s="263" t="s">
        <v>796</v>
      </c>
      <c r="DE8" s="263" t="s">
        <v>454</v>
      </c>
      <c r="DF8" s="263" t="s">
        <v>191</v>
      </c>
      <c r="DG8" s="263" t="s">
        <v>343</v>
      </c>
      <c r="DH8" s="263" t="s">
        <v>644</v>
      </c>
      <c r="DI8" s="263" t="s">
        <v>650</v>
      </c>
      <c r="DJ8" s="263" t="s">
        <v>122</v>
      </c>
      <c r="DK8" s="263" t="s">
        <v>218</v>
      </c>
      <c r="DL8" s="263" t="s">
        <v>415</v>
      </c>
      <c r="DM8" s="263" t="s">
        <v>328</v>
      </c>
      <c r="DN8" s="264" t="s">
        <v>804</v>
      </c>
      <c r="DO8" s="45"/>
    </row>
    <row r="9" spans="1:119" x14ac:dyDescent="0.2">
      <c r="A9" s="148" t="s">
        <v>173</v>
      </c>
      <c r="B9" s="168">
        <f>0.5*C11*(2*B3+B5*(C11^2-1))</f>
        <v>7825</v>
      </c>
      <c r="C9" s="33"/>
      <c r="D9" s="150" t="s">
        <v>231</v>
      </c>
      <c r="E9" s="150"/>
      <c r="F9" s="33"/>
      <c r="G9" s="33"/>
      <c r="I9" s="37"/>
      <c r="J9" s="54">
        <f>F625</f>
        <v>613</v>
      </c>
      <c r="K9" s="55">
        <f>F544</f>
        <v>532</v>
      </c>
      <c r="L9" s="55">
        <f>F588</f>
        <v>576</v>
      </c>
      <c r="M9" s="55">
        <f>F537</f>
        <v>525</v>
      </c>
      <c r="N9" s="55">
        <f>F581</f>
        <v>569</v>
      </c>
      <c r="O9" s="55">
        <f>F241</f>
        <v>229</v>
      </c>
      <c r="P9" s="55">
        <f>F185</f>
        <v>173</v>
      </c>
      <c r="Q9" s="55">
        <f>F229</f>
        <v>217</v>
      </c>
      <c r="R9" s="55">
        <f>F148</f>
        <v>136</v>
      </c>
      <c r="S9" s="55">
        <f>F197</f>
        <v>185</v>
      </c>
      <c r="T9" s="55">
        <f>F507</f>
        <v>495</v>
      </c>
      <c r="U9" s="55">
        <f>F426</f>
        <v>414</v>
      </c>
      <c r="V9" s="55">
        <f>F470</f>
        <v>458</v>
      </c>
      <c r="W9" s="55">
        <f>F389</f>
        <v>377</v>
      </c>
      <c r="X9" s="55">
        <f>F458</f>
        <v>446</v>
      </c>
      <c r="Y9" s="55">
        <f>F118</f>
        <v>106</v>
      </c>
      <c r="Z9" s="55">
        <f>F42</f>
        <v>30</v>
      </c>
      <c r="AA9" s="55">
        <f>F111</f>
        <v>99</v>
      </c>
      <c r="AB9" s="55">
        <f>F30</f>
        <v>18</v>
      </c>
      <c r="AC9" s="55">
        <f>F74</f>
        <v>62</v>
      </c>
      <c r="AD9" s="55">
        <f>F384</f>
        <v>372</v>
      </c>
      <c r="AE9" s="55">
        <f>F303</f>
        <v>291</v>
      </c>
      <c r="AF9" s="55">
        <f>F352</f>
        <v>340</v>
      </c>
      <c r="AG9" s="55">
        <f>F271</f>
        <v>259</v>
      </c>
      <c r="AH9" s="56">
        <f>F315</f>
        <v>303</v>
      </c>
      <c r="AI9" s="254">
        <f t="shared" si="0"/>
        <v>7825</v>
      </c>
      <c r="AJ9" s="107">
        <f t="shared" si="1"/>
        <v>3263025</v>
      </c>
      <c r="AK9" s="33"/>
      <c r="AL9" s="255" t="s">
        <v>292</v>
      </c>
      <c r="AM9" s="256" t="s">
        <v>679</v>
      </c>
      <c r="AN9" s="256" t="s">
        <v>488</v>
      </c>
      <c r="AO9" s="256" t="s">
        <v>574</v>
      </c>
      <c r="AP9" s="256" t="s">
        <v>750</v>
      </c>
      <c r="AQ9" s="256" t="s">
        <v>592</v>
      </c>
      <c r="AR9" s="256" t="s">
        <v>523</v>
      </c>
      <c r="AS9" s="256" t="s">
        <v>144</v>
      </c>
      <c r="AT9" s="256" t="s">
        <v>659</v>
      </c>
      <c r="AU9" s="256" t="s">
        <v>73</v>
      </c>
      <c r="AV9" s="256" t="s">
        <v>766</v>
      </c>
      <c r="AW9" s="256" t="s">
        <v>609</v>
      </c>
      <c r="AX9" s="256" t="s">
        <v>109</v>
      </c>
      <c r="AY9" s="256" t="s">
        <v>756</v>
      </c>
      <c r="AZ9" s="256" t="s">
        <v>427</v>
      </c>
      <c r="BA9" s="256" t="s">
        <v>150</v>
      </c>
      <c r="BB9" s="256" t="s">
        <v>358</v>
      </c>
      <c r="BC9" s="256" t="s">
        <v>774</v>
      </c>
      <c r="BD9" s="256" t="s">
        <v>673</v>
      </c>
      <c r="BE9" s="256" t="s">
        <v>674</v>
      </c>
      <c r="BF9" s="256" t="s">
        <v>652</v>
      </c>
      <c r="BG9" s="256" t="s">
        <v>219</v>
      </c>
      <c r="BH9" s="256" t="s">
        <v>388</v>
      </c>
      <c r="BI9" s="256" t="s">
        <v>113</v>
      </c>
      <c r="BJ9" s="257" t="s">
        <v>37</v>
      </c>
      <c r="BK9" s="45"/>
      <c r="BM9" s="37"/>
      <c r="BN9" s="265">
        <f>F229</f>
        <v>217</v>
      </c>
      <c r="BO9" s="260">
        <f>F118</f>
        <v>106</v>
      </c>
      <c r="BP9" s="260">
        <f>F537</f>
        <v>525</v>
      </c>
      <c r="BQ9" s="260">
        <f>F426</f>
        <v>414</v>
      </c>
      <c r="BR9" s="260">
        <f>F315</f>
        <v>303</v>
      </c>
      <c r="BS9" s="259">
        <f>F271</f>
        <v>259</v>
      </c>
      <c r="BT9" s="259">
        <f>F185</f>
        <v>173</v>
      </c>
      <c r="BU9" s="259">
        <f>F74</f>
        <v>62</v>
      </c>
      <c r="BV9" s="259">
        <f>F588</f>
        <v>576</v>
      </c>
      <c r="BW9" s="259">
        <f>F507</f>
        <v>495</v>
      </c>
      <c r="BX9" s="260">
        <f>F458</f>
        <v>446</v>
      </c>
      <c r="BY9" s="260">
        <f>F352</f>
        <v>340</v>
      </c>
      <c r="BZ9" s="260">
        <f>F241</f>
        <v>229</v>
      </c>
      <c r="CA9" s="260">
        <f>F30</f>
        <v>18</v>
      </c>
      <c r="CB9" s="260">
        <f>F544</f>
        <v>532</v>
      </c>
      <c r="CC9" s="259">
        <f>F625</f>
        <v>613</v>
      </c>
      <c r="CD9" s="259">
        <f>F389</f>
        <v>377</v>
      </c>
      <c r="CE9" s="259">
        <f>F303</f>
        <v>291</v>
      </c>
      <c r="CF9" s="259">
        <f>F197</f>
        <v>185</v>
      </c>
      <c r="CG9" s="259">
        <f>F111</f>
        <v>99</v>
      </c>
      <c r="CH9" s="260">
        <f>F42</f>
        <v>30</v>
      </c>
      <c r="CI9" s="260">
        <f>F581</f>
        <v>569</v>
      </c>
      <c r="CJ9" s="260">
        <f>F470</f>
        <v>458</v>
      </c>
      <c r="CK9" s="260">
        <f>F384</f>
        <v>372</v>
      </c>
      <c r="CL9" s="266">
        <f>F148</f>
        <v>136</v>
      </c>
      <c r="CM9" s="254">
        <f t="shared" si="2"/>
        <v>7825</v>
      </c>
      <c r="CN9" s="107">
        <f t="shared" si="3"/>
        <v>3263025</v>
      </c>
      <c r="CO9" s="33"/>
      <c r="CP9" s="262" t="s">
        <v>144</v>
      </c>
      <c r="CQ9" s="263" t="s">
        <v>150</v>
      </c>
      <c r="CR9" s="263" t="s">
        <v>574</v>
      </c>
      <c r="CS9" s="263" t="s">
        <v>609</v>
      </c>
      <c r="CT9" s="263" t="s">
        <v>37</v>
      </c>
      <c r="CU9" s="263" t="s">
        <v>113</v>
      </c>
      <c r="CV9" s="263" t="s">
        <v>523</v>
      </c>
      <c r="CW9" s="263" t="s">
        <v>674</v>
      </c>
      <c r="CX9" s="263" t="s">
        <v>488</v>
      </c>
      <c r="CY9" s="263" t="s">
        <v>766</v>
      </c>
      <c r="CZ9" s="263" t="s">
        <v>427</v>
      </c>
      <c r="DA9" s="263" t="s">
        <v>388</v>
      </c>
      <c r="DB9" s="263" t="s">
        <v>592</v>
      </c>
      <c r="DC9" s="263" t="s">
        <v>673</v>
      </c>
      <c r="DD9" s="263" t="s">
        <v>679</v>
      </c>
      <c r="DE9" s="263" t="s">
        <v>292</v>
      </c>
      <c r="DF9" s="263" t="s">
        <v>756</v>
      </c>
      <c r="DG9" s="263" t="s">
        <v>219</v>
      </c>
      <c r="DH9" s="263" t="s">
        <v>73</v>
      </c>
      <c r="DI9" s="263" t="s">
        <v>774</v>
      </c>
      <c r="DJ9" s="263" t="s">
        <v>358</v>
      </c>
      <c r="DK9" s="263" t="s">
        <v>750</v>
      </c>
      <c r="DL9" s="263" t="s">
        <v>109</v>
      </c>
      <c r="DM9" s="263" t="s">
        <v>652</v>
      </c>
      <c r="DN9" s="264" t="s">
        <v>659</v>
      </c>
      <c r="DO9" s="45"/>
    </row>
    <row r="10" spans="1:119" x14ac:dyDescent="0.2">
      <c r="A10" s="33"/>
      <c r="B10" s="33"/>
      <c r="C10" s="33"/>
      <c r="D10" s="169" t="s">
        <v>259</v>
      </c>
      <c r="E10" s="33"/>
      <c r="F10" s="33"/>
      <c r="G10" s="33"/>
      <c r="I10" s="37"/>
      <c r="J10" s="54">
        <f>F612</f>
        <v>600</v>
      </c>
      <c r="K10" s="55">
        <f>F531</f>
        <v>519</v>
      </c>
      <c r="L10" s="55">
        <f>F575</f>
        <v>563</v>
      </c>
      <c r="M10" s="55">
        <f>F619</f>
        <v>607</v>
      </c>
      <c r="N10" s="55">
        <f>F538</f>
        <v>526</v>
      </c>
      <c r="O10" s="55">
        <f>F223</f>
        <v>211</v>
      </c>
      <c r="P10" s="55">
        <f>F147</f>
        <v>135</v>
      </c>
      <c r="Q10" s="55">
        <f>F191</f>
        <v>179</v>
      </c>
      <c r="R10" s="55">
        <f>F260</f>
        <v>248</v>
      </c>
      <c r="S10" s="55">
        <f>F179</f>
        <v>167</v>
      </c>
      <c r="T10" s="55">
        <f>F464</f>
        <v>452</v>
      </c>
      <c r="U10" s="55">
        <f>F408</f>
        <v>396</v>
      </c>
      <c r="V10" s="55">
        <f>F457</f>
        <v>445</v>
      </c>
      <c r="W10" s="55">
        <f>F501</f>
        <v>489</v>
      </c>
      <c r="X10" s="55">
        <f>F420</f>
        <v>408</v>
      </c>
      <c r="Y10" s="55">
        <f>F105</f>
        <v>93</v>
      </c>
      <c r="Z10" s="55">
        <f>F24</f>
        <v>12</v>
      </c>
      <c r="AA10" s="55">
        <f>F68</f>
        <v>56</v>
      </c>
      <c r="AB10" s="55">
        <f>F117</f>
        <v>105</v>
      </c>
      <c r="AC10" s="55">
        <f>F61</f>
        <v>49</v>
      </c>
      <c r="AD10" s="55">
        <f>F346</f>
        <v>334</v>
      </c>
      <c r="AE10" s="55">
        <f>F265</f>
        <v>253</v>
      </c>
      <c r="AF10" s="55">
        <f>F334</f>
        <v>322</v>
      </c>
      <c r="AG10" s="55">
        <f>F378</f>
        <v>366</v>
      </c>
      <c r="AH10" s="56">
        <f>F302</f>
        <v>290</v>
      </c>
      <c r="AI10" s="254">
        <f t="shared" si="0"/>
        <v>7825</v>
      </c>
      <c r="AJ10" s="107">
        <f t="shared" si="1"/>
        <v>3263025</v>
      </c>
      <c r="AK10" s="33"/>
      <c r="AL10" s="255" t="s">
        <v>544</v>
      </c>
      <c r="AM10" s="256" t="s">
        <v>779</v>
      </c>
      <c r="AN10" s="256" t="s">
        <v>93</v>
      </c>
      <c r="AO10" s="256" t="s">
        <v>45</v>
      </c>
      <c r="AP10" s="256" t="s">
        <v>572</v>
      </c>
      <c r="AQ10" s="256" t="s">
        <v>53</v>
      </c>
      <c r="AR10" s="256" t="s">
        <v>102</v>
      </c>
      <c r="AS10" s="256" t="s">
        <v>285</v>
      </c>
      <c r="AT10" s="256" t="s">
        <v>718</v>
      </c>
      <c r="AU10" s="256" t="s">
        <v>604</v>
      </c>
      <c r="AV10" s="256" t="s">
        <v>1</v>
      </c>
      <c r="AW10" s="256" t="s">
        <v>203</v>
      </c>
      <c r="AX10" s="256" t="s">
        <v>740</v>
      </c>
      <c r="AY10" s="256" t="s">
        <v>638</v>
      </c>
      <c r="AZ10" s="256" t="s">
        <v>82</v>
      </c>
      <c r="BA10" s="256" t="s">
        <v>703</v>
      </c>
      <c r="BB10" s="256" t="s">
        <v>647</v>
      </c>
      <c r="BC10" s="256" t="s">
        <v>803</v>
      </c>
      <c r="BD10" s="256" t="s">
        <v>526</v>
      </c>
      <c r="BE10" s="256" t="s">
        <v>748</v>
      </c>
      <c r="BF10" s="256" t="s">
        <v>366</v>
      </c>
      <c r="BG10" s="256" t="s">
        <v>697</v>
      </c>
      <c r="BH10" s="256" t="s">
        <v>681</v>
      </c>
      <c r="BI10" s="256" t="s">
        <v>389</v>
      </c>
      <c r="BJ10" s="257" t="s">
        <v>250</v>
      </c>
      <c r="BK10" s="45"/>
      <c r="BM10" s="37"/>
      <c r="BN10" s="265">
        <f>F346</f>
        <v>334</v>
      </c>
      <c r="BO10" s="260">
        <f>F260</f>
        <v>248</v>
      </c>
      <c r="BP10" s="260">
        <f>F24</f>
        <v>12</v>
      </c>
      <c r="BQ10" s="260">
        <f>F538</f>
        <v>526</v>
      </c>
      <c r="BR10" s="260">
        <f>F457</f>
        <v>445</v>
      </c>
      <c r="BS10" s="259">
        <f>F408</f>
        <v>396</v>
      </c>
      <c r="BT10" s="259">
        <f>F302</f>
        <v>290</v>
      </c>
      <c r="BU10" s="259">
        <f>F191</f>
        <v>179</v>
      </c>
      <c r="BV10" s="259">
        <f>F105</f>
        <v>93</v>
      </c>
      <c r="BW10" s="259">
        <f>F619</f>
        <v>607</v>
      </c>
      <c r="BX10" s="260">
        <f>F575</f>
        <v>563</v>
      </c>
      <c r="BY10" s="260">
        <f>F464</f>
        <v>452</v>
      </c>
      <c r="BZ10" s="260">
        <f>F378</f>
        <v>366</v>
      </c>
      <c r="CA10" s="260">
        <f>F147</f>
        <v>135</v>
      </c>
      <c r="CB10" s="260">
        <f>F61</f>
        <v>49</v>
      </c>
      <c r="CC10" s="259">
        <f>F117</f>
        <v>105</v>
      </c>
      <c r="CD10" s="259">
        <f>F531</f>
        <v>519</v>
      </c>
      <c r="CE10" s="259">
        <f>F420</f>
        <v>408</v>
      </c>
      <c r="CF10" s="259">
        <f>F334</f>
        <v>322</v>
      </c>
      <c r="CG10" s="259">
        <f>F223</f>
        <v>211</v>
      </c>
      <c r="CH10" s="260">
        <f>F179</f>
        <v>167</v>
      </c>
      <c r="CI10" s="260">
        <f>F68</f>
        <v>56</v>
      </c>
      <c r="CJ10" s="260">
        <f>F612</f>
        <v>600</v>
      </c>
      <c r="CK10" s="260">
        <f>F501</f>
        <v>489</v>
      </c>
      <c r="CL10" s="266">
        <f>F265</f>
        <v>253</v>
      </c>
      <c r="CM10" s="254">
        <f t="shared" si="2"/>
        <v>7825</v>
      </c>
      <c r="CN10" s="107">
        <f t="shared" si="3"/>
        <v>3263025</v>
      </c>
      <c r="CO10" s="33"/>
      <c r="CP10" s="262" t="s">
        <v>366</v>
      </c>
      <c r="CQ10" s="263" t="s">
        <v>718</v>
      </c>
      <c r="CR10" s="263" t="s">
        <v>647</v>
      </c>
      <c r="CS10" s="263" t="s">
        <v>572</v>
      </c>
      <c r="CT10" s="263" t="s">
        <v>740</v>
      </c>
      <c r="CU10" s="263" t="s">
        <v>203</v>
      </c>
      <c r="CV10" s="263" t="s">
        <v>250</v>
      </c>
      <c r="CW10" s="263" t="s">
        <v>285</v>
      </c>
      <c r="CX10" s="263" t="s">
        <v>703</v>
      </c>
      <c r="CY10" s="263" t="s">
        <v>45</v>
      </c>
      <c r="CZ10" s="263" t="s">
        <v>93</v>
      </c>
      <c r="DA10" s="263" t="s">
        <v>1</v>
      </c>
      <c r="DB10" s="263" t="s">
        <v>389</v>
      </c>
      <c r="DC10" s="263" t="s">
        <v>102</v>
      </c>
      <c r="DD10" s="263" t="s">
        <v>748</v>
      </c>
      <c r="DE10" s="263" t="s">
        <v>526</v>
      </c>
      <c r="DF10" s="263" t="s">
        <v>779</v>
      </c>
      <c r="DG10" s="263" t="s">
        <v>82</v>
      </c>
      <c r="DH10" s="263" t="s">
        <v>681</v>
      </c>
      <c r="DI10" s="263" t="s">
        <v>53</v>
      </c>
      <c r="DJ10" s="263" t="s">
        <v>604</v>
      </c>
      <c r="DK10" s="263" t="s">
        <v>803</v>
      </c>
      <c r="DL10" s="263" t="s">
        <v>544</v>
      </c>
      <c r="DM10" s="263" t="s">
        <v>638</v>
      </c>
      <c r="DN10" s="264" t="s">
        <v>697</v>
      </c>
      <c r="DO10" s="45"/>
    </row>
    <row r="11" spans="1:119" x14ac:dyDescent="0.2">
      <c r="A11" s="170"/>
      <c r="B11" s="267" t="s">
        <v>288</v>
      </c>
      <c r="C11" s="268">
        <v>25</v>
      </c>
      <c r="D11" s="33"/>
      <c r="E11" s="33"/>
      <c r="F11" s="33"/>
      <c r="G11" s="33"/>
      <c r="I11" s="37"/>
      <c r="J11" s="54">
        <f>F569</f>
        <v>557</v>
      </c>
      <c r="K11" s="55">
        <f>F613</f>
        <v>601</v>
      </c>
      <c r="L11" s="55">
        <f>F562</f>
        <v>550</v>
      </c>
      <c r="M11" s="55">
        <f>F606</f>
        <v>594</v>
      </c>
      <c r="N11" s="55">
        <f>F525</f>
        <v>513</v>
      </c>
      <c r="O11" s="55">
        <f>F210</f>
        <v>198</v>
      </c>
      <c r="P11" s="55">
        <f>F254</f>
        <v>242</v>
      </c>
      <c r="Q11" s="55">
        <f>F173</f>
        <v>161</v>
      </c>
      <c r="R11" s="55">
        <f>F222</f>
        <v>210</v>
      </c>
      <c r="S11" s="55">
        <f>F141</f>
        <v>129</v>
      </c>
      <c r="T11" s="55">
        <f>F451</f>
        <v>439</v>
      </c>
      <c r="U11" s="55">
        <f>F495</f>
        <v>483</v>
      </c>
      <c r="V11" s="55">
        <f>F414</f>
        <v>402</v>
      </c>
      <c r="W11" s="55">
        <f>F483</f>
        <v>471</v>
      </c>
      <c r="X11" s="55">
        <f>F407</f>
        <v>395</v>
      </c>
      <c r="Y11" s="55">
        <f>F67</f>
        <v>55</v>
      </c>
      <c r="Z11" s="55">
        <f>F136</f>
        <v>124</v>
      </c>
      <c r="AA11" s="55">
        <f>F55</f>
        <v>43</v>
      </c>
      <c r="AB11" s="55">
        <f>F99</f>
        <v>87</v>
      </c>
      <c r="AC11" s="55">
        <f>F18</f>
        <v>6</v>
      </c>
      <c r="AD11" s="55">
        <f>F328</f>
        <v>316</v>
      </c>
      <c r="AE11" s="55">
        <f>F377</f>
        <v>365</v>
      </c>
      <c r="AF11" s="55">
        <f>F296</f>
        <v>284</v>
      </c>
      <c r="AG11" s="55">
        <f>F340</f>
        <v>328</v>
      </c>
      <c r="AH11" s="56">
        <f>F284</f>
        <v>272</v>
      </c>
      <c r="AI11" s="254">
        <f t="shared" si="0"/>
        <v>7825</v>
      </c>
      <c r="AJ11" s="107">
        <f t="shared" si="1"/>
        <v>3263025</v>
      </c>
      <c r="AK11" s="33"/>
      <c r="AL11" s="255" t="s">
        <v>705</v>
      </c>
      <c r="AM11" s="256" t="s">
        <v>765</v>
      </c>
      <c r="AN11" s="256" t="s">
        <v>516</v>
      </c>
      <c r="AO11" s="256" t="s">
        <v>809</v>
      </c>
      <c r="AP11" s="256" t="s">
        <v>66</v>
      </c>
      <c r="AQ11" s="256" t="s">
        <v>583</v>
      </c>
      <c r="AR11" s="256" t="s">
        <v>84</v>
      </c>
      <c r="AS11" s="256" t="s">
        <v>685</v>
      </c>
      <c r="AT11" s="256" t="s">
        <v>268</v>
      </c>
      <c r="AU11" s="256" t="s">
        <v>370</v>
      </c>
      <c r="AV11" s="256" t="s">
        <v>667</v>
      </c>
      <c r="AW11" s="256" t="s">
        <v>50</v>
      </c>
      <c r="AX11" s="256" t="s">
        <v>158</v>
      </c>
      <c r="AY11" s="256" t="s">
        <v>401</v>
      </c>
      <c r="AZ11" s="256" t="s">
        <v>548</v>
      </c>
      <c r="BA11" s="256" t="s">
        <v>331</v>
      </c>
      <c r="BB11" s="256" t="s">
        <v>238</v>
      </c>
      <c r="BC11" s="256" t="s">
        <v>618</v>
      </c>
      <c r="BD11" s="256" t="s">
        <v>617</v>
      </c>
      <c r="BE11" s="256" t="s">
        <v>486</v>
      </c>
      <c r="BF11" s="256" t="s">
        <v>472</v>
      </c>
      <c r="BG11" s="256" t="s">
        <v>414</v>
      </c>
      <c r="BH11" s="256" t="s">
        <v>54</v>
      </c>
      <c r="BI11" s="256" t="s">
        <v>98</v>
      </c>
      <c r="BJ11" s="257" t="s">
        <v>402</v>
      </c>
      <c r="BK11" s="45"/>
      <c r="BM11" s="37"/>
      <c r="BN11" s="265">
        <f>F483</f>
        <v>471</v>
      </c>
      <c r="BO11" s="260">
        <f>F377</f>
        <v>365</v>
      </c>
      <c r="BP11" s="260">
        <f>F141</f>
        <v>129</v>
      </c>
      <c r="BQ11" s="260">
        <f>F55</f>
        <v>43</v>
      </c>
      <c r="BR11" s="260">
        <f>F569</f>
        <v>557</v>
      </c>
      <c r="BS11" s="259">
        <f>F525</f>
        <v>513</v>
      </c>
      <c r="BT11" s="259">
        <f>F414</f>
        <v>402</v>
      </c>
      <c r="BU11" s="259">
        <f>F328</f>
        <v>316</v>
      </c>
      <c r="BV11" s="259">
        <f>F222</f>
        <v>210</v>
      </c>
      <c r="BW11" s="259">
        <f>F136</f>
        <v>124</v>
      </c>
      <c r="BX11" s="260">
        <f>F67</f>
        <v>55</v>
      </c>
      <c r="BY11" s="260">
        <f>F606</f>
        <v>594</v>
      </c>
      <c r="BZ11" s="260">
        <f>F495</f>
        <v>483</v>
      </c>
      <c r="CA11" s="260">
        <f>F284</f>
        <v>272</v>
      </c>
      <c r="CB11" s="260">
        <f>F173</f>
        <v>161</v>
      </c>
      <c r="CC11" s="259">
        <f>F254</f>
        <v>242</v>
      </c>
      <c r="CD11" s="259">
        <f>F18</f>
        <v>6</v>
      </c>
      <c r="CE11" s="259">
        <f>F562</f>
        <v>550</v>
      </c>
      <c r="CF11" s="259">
        <f>F451</f>
        <v>439</v>
      </c>
      <c r="CG11" s="259">
        <f>F340</f>
        <v>328</v>
      </c>
      <c r="CH11" s="260">
        <f>F296</f>
        <v>284</v>
      </c>
      <c r="CI11" s="260">
        <f>F210</f>
        <v>198</v>
      </c>
      <c r="CJ11" s="260">
        <f>F99</f>
        <v>87</v>
      </c>
      <c r="CK11" s="260">
        <f>F613</f>
        <v>601</v>
      </c>
      <c r="CL11" s="266">
        <f>F407</f>
        <v>395</v>
      </c>
      <c r="CM11" s="254">
        <f t="shared" si="2"/>
        <v>7825</v>
      </c>
      <c r="CN11" s="107">
        <f t="shared" si="3"/>
        <v>3263025</v>
      </c>
      <c r="CO11" s="33"/>
      <c r="CP11" s="262" t="s">
        <v>401</v>
      </c>
      <c r="CQ11" s="263" t="s">
        <v>414</v>
      </c>
      <c r="CR11" s="263" t="s">
        <v>370</v>
      </c>
      <c r="CS11" s="263" t="s">
        <v>618</v>
      </c>
      <c r="CT11" s="263" t="s">
        <v>705</v>
      </c>
      <c r="CU11" s="263" t="s">
        <v>66</v>
      </c>
      <c r="CV11" s="263" t="s">
        <v>158</v>
      </c>
      <c r="CW11" s="263" t="s">
        <v>472</v>
      </c>
      <c r="CX11" s="263" t="s">
        <v>268</v>
      </c>
      <c r="CY11" s="263" t="s">
        <v>238</v>
      </c>
      <c r="CZ11" s="263" t="s">
        <v>331</v>
      </c>
      <c r="DA11" s="263" t="s">
        <v>809</v>
      </c>
      <c r="DB11" s="263" t="s">
        <v>50</v>
      </c>
      <c r="DC11" s="263" t="s">
        <v>402</v>
      </c>
      <c r="DD11" s="263" t="s">
        <v>685</v>
      </c>
      <c r="DE11" s="263" t="s">
        <v>84</v>
      </c>
      <c r="DF11" s="263" t="s">
        <v>486</v>
      </c>
      <c r="DG11" s="263" t="s">
        <v>516</v>
      </c>
      <c r="DH11" s="263" t="s">
        <v>667</v>
      </c>
      <c r="DI11" s="263" t="s">
        <v>98</v>
      </c>
      <c r="DJ11" s="263" t="s">
        <v>54</v>
      </c>
      <c r="DK11" s="263" t="s">
        <v>583</v>
      </c>
      <c r="DL11" s="263" t="s">
        <v>617</v>
      </c>
      <c r="DM11" s="263" t="s">
        <v>765</v>
      </c>
      <c r="DN11" s="264" t="s">
        <v>548</v>
      </c>
      <c r="DO11" s="45"/>
    </row>
    <row r="12" spans="1:119" ht="13.5" thickBot="1" x14ac:dyDescent="0.25">
      <c r="A12" s="33"/>
      <c r="B12" s="269"/>
      <c r="C12" s="270"/>
      <c r="D12" s="172"/>
      <c r="E12" s="134" t="s">
        <v>317</v>
      </c>
      <c r="F12" s="172"/>
      <c r="G12" s="33"/>
      <c r="I12" s="37"/>
      <c r="J12" s="54">
        <f>F556</f>
        <v>544</v>
      </c>
      <c r="K12" s="55">
        <f>F600</f>
        <v>588</v>
      </c>
      <c r="L12" s="55">
        <f>F519</f>
        <v>507</v>
      </c>
      <c r="M12" s="55">
        <f>F563</f>
        <v>551</v>
      </c>
      <c r="N12" s="55">
        <f>F637</f>
        <v>625</v>
      </c>
      <c r="O12" s="55">
        <f>F172</f>
        <v>160</v>
      </c>
      <c r="P12" s="55">
        <f>F216</f>
        <v>204</v>
      </c>
      <c r="Q12" s="55">
        <f>F160</f>
        <v>148</v>
      </c>
      <c r="R12" s="55">
        <f>F204</f>
        <v>192</v>
      </c>
      <c r="S12" s="271">
        <f>F248</f>
        <v>236</v>
      </c>
      <c r="T12" s="55">
        <f>F433</f>
        <v>421</v>
      </c>
      <c r="U12" s="55">
        <f>F482</f>
        <v>470</v>
      </c>
      <c r="V12" s="271">
        <f>F401</f>
        <v>389</v>
      </c>
      <c r="W12" s="55">
        <f>F445</f>
        <v>433</v>
      </c>
      <c r="X12" s="55">
        <f>F489</f>
        <v>477</v>
      </c>
      <c r="Y12" s="271">
        <f>F49</f>
        <v>37</v>
      </c>
      <c r="Z12" s="55">
        <f>F93</f>
        <v>81</v>
      </c>
      <c r="AA12" s="55">
        <f>F17</f>
        <v>5</v>
      </c>
      <c r="AB12" s="55">
        <f>F86</f>
        <v>74</v>
      </c>
      <c r="AC12" s="55">
        <f>F130</f>
        <v>118</v>
      </c>
      <c r="AD12" s="55">
        <f>F290</f>
        <v>278</v>
      </c>
      <c r="AE12" s="55">
        <f>F359</f>
        <v>347</v>
      </c>
      <c r="AF12" s="55">
        <f>F278</f>
        <v>266</v>
      </c>
      <c r="AG12" s="55">
        <f>F327</f>
        <v>315</v>
      </c>
      <c r="AH12" s="56">
        <f>F371</f>
        <v>359</v>
      </c>
      <c r="AI12" s="254">
        <f t="shared" si="0"/>
        <v>7825</v>
      </c>
      <c r="AJ12" s="107">
        <f t="shared" si="1"/>
        <v>3263025</v>
      </c>
      <c r="AK12" s="33"/>
      <c r="AL12" s="255" t="s">
        <v>725</v>
      </c>
      <c r="AM12" s="256" t="s">
        <v>34</v>
      </c>
      <c r="AN12" s="256" t="s">
        <v>620</v>
      </c>
      <c r="AO12" s="256" t="s">
        <v>546</v>
      </c>
      <c r="AP12" s="256" t="s">
        <v>820</v>
      </c>
      <c r="AQ12" s="256" t="s">
        <v>131</v>
      </c>
      <c r="AR12" s="256" t="s">
        <v>538</v>
      </c>
      <c r="AS12" s="256" t="s">
        <v>497</v>
      </c>
      <c r="AT12" s="256" t="s">
        <v>656</v>
      </c>
      <c r="AU12" s="256" t="s">
        <v>114</v>
      </c>
      <c r="AV12" s="256" t="s">
        <v>484</v>
      </c>
      <c r="AW12" s="256" t="s">
        <v>715</v>
      </c>
      <c r="AX12" s="256" t="s">
        <v>416</v>
      </c>
      <c r="AY12" s="256" t="s">
        <v>138</v>
      </c>
      <c r="AZ12" s="256" t="s">
        <v>189</v>
      </c>
      <c r="BA12" s="256" t="s">
        <v>700</v>
      </c>
      <c r="BB12" s="256" t="s">
        <v>749</v>
      </c>
      <c r="BC12" s="256" t="s">
        <v>304</v>
      </c>
      <c r="BD12" s="256" t="s">
        <v>722</v>
      </c>
      <c r="BE12" s="256" t="s">
        <v>100</v>
      </c>
      <c r="BF12" s="256" t="s">
        <v>642</v>
      </c>
      <c r="BG12" s="256" t="s">
        <v>626</v>
      </c>
      <c r="BH12" s="256" t="s">
        <v>165</v>
      </c>
      <c r="BI12" s="256" t="s">
        <v>443</v>
      </c>
      <c r="BJ12" s="257" t="s">
        <v>339</v>
      </c>
      <c r="BK12" s="45"/>
      <c r="BM12" s="37"/>
      <c r="BN12" s="265">
        <f>F600</f>
        <v>588</v>
      </c>
      <c r="BO12" s="260">
        <f>F489</f>
        <v>477</v>
      </c>
      <c r="BP12" s="260">
        <f>F278</f>
        <v>266</v>
      </c>
      <c r="BQ12" s="260">
        <f>F172</f>
        <v>160</v>
      </c>
      <c r="BR12" s="260">
        <f>F86</f>
        <v>74</v>
      </c>
      <c r="BS12" s="259">
        <f>F17</f>
        <v>5</v>
      </c>
      <c r="BT12" s="259">
        <f>F556</f>
        <v>544</v>
      </c>
      <c r="BU12" s="259">
        <f>F445</f>
        <v>433</v>
      </c>
      <c r="BV12" s="259">
        <f>F359</f>
        <v>347</v>
      </c>
      <c r="BW12" s="259">
        <f>F248</f>
        <v>236</v>
      </c>
      <c r="BX12" s="260">
        <f>F204</f>
        <v>192</v>
      </c>
      <c r="BY12" s="260">
        <f>F93</f>
        <v>81</v>
      </c>
      <c r="BZ12" s="260">
        <f>F637</f>
        <v>625</v>
      </c>
      <c r="CA12" s="260">
        <f>F401</f>
        <v>389</v>
      </c>
      <c r="CB12" s="260">
        <f>F290</f>
        <v>278</v>
      </c>
      <c r="CC12" s="259">
        <f>F371</f>
        <v>359</v>
      </c>
      <c r="CD12" s="259">
        <f>F160</f>
        <v>148</v>
      </c>
      <c r="CE12" s="259">
        <f>F49</f>
        <v>37</v>
      </c>
      <c r="CF12" s="259">
        <f>F563</f>
        <v>551</v>
      </c>
      <c r="CG12" s="259">
        <f>F482</f>
        <v>470</v>
      </c>
      <c r="CH12" s="260">
        <f>F433</f>
        <v>421</v>
      </c>
      <c r="CI12" s="260">
        <f>F327</f>
        <v>315</v>
      </c>
      <c r="CJ12" s="260">
        <f>F216</f>
        <v>204</v>
      </c>
      <c r="CK12" s="260">
        <f>F130</f>
        <v>118</v>
      </c>
      <c r="CL12" s="266">
        <f>F519</f>
        <v>507</v>
      </c>
      <c r="CM12" s="254">
        <f t="shared" si="2"/>
        <v>7825</v>
      </c>
      <c r="CN12" s="107">
        <f t="shared" si="3"/>
        <v>3263025</v>
      </c>
      <c r="CO12" s="33"/>
      <c r="CP12" s="262" t="s">
        <v>34</v>
      </c>
      <c r="CQ12" s="263" t="s">
        <v>189</v>
      </c>
      <c r="CR12" s="263" t="s">
        <v>165</v>
      </c>
      <c r="CS12" s="263" t="s">
        <v>131</v>
      </c>
      <c r="CT12" s="263" t="s">
        <v>722</v>
      </c>
      <c r="CU12" s="263" t="s">
        <v>304</v>
      </c>
      <c r="CV12" s="263" t="s">
        <v>725</v>
      </c>
      <c r="CW12" s="263" t="s">
        <v>138</v>
      </c>
      <c r="CX12" s="263" t="s">
        <v>626</v>
      </c>
      <c r="CY12" s="263" t="s">
        <v>114</v>
      </c>
      <c r="CZ12" s="263" t="s">
        <v>656</v>
      </c>
      <c r="DA12" s="263" t="s">
        <v>749</v>
      </c>
      <c r="DB12" s="263" t="s">
        <v>820</v>
      </c>
      <c r="DC12" s="263" t="s">
        <v>416</v>
      </c>
      <c r="DD12" s="263" t="s">
        <v>642</v>
      </c>
      <c r="DE12" s="263" t="s">
        <v>339</v>
      </c>
      <c r="DF12" s="263" t="s">
        <v>497</v>
      </c>
      <c r="DG12" s="263" t="s">
        <v>700</v>
      </c>
      <c r="DH12" s="263" t="s">
        <v>546</v>
      </c>
      <c r="DI12" s="263" t="s">
        <v>715</v>
      </c>
      <c r="DJ12" s="263" t="s">
        <v>484</v>
      </c>
      <c r="DK12" s="263" t="s">
        <v>443</v>
      </c>
      <c r="DL12" s="263" t="s">
        <v>538</v>
      </c>
      <c r="DM12" s="263" t="s">
        <v>100</v>
      </c>
      <c r="DN12" s="264" t="s">
        <v>620</v>
      </c>
      <c r="DO12" s="45"/>
    </row>
    <row r="13" spans="1:119" x14ac:dyDescent="0.2">
      <c r="A13" s="33"/>
      <c r="B13" s="33"/>
      <c r="C13" s="33"/>
      <c r="D13" s="173" t="s">
        <v>198</v>
      </c>
      <c r="E13" s="174" t="s">
        <v>345</v>
      </c>
      <c r="F13" s="175">
        <f>B3+(0*B5)</f>
        <v>1</v>
      </c>
      <c r="G13" s="33"/>
      <c r="I13" s="37"/>
      <c r="J13" s="54">
        <f>F411</f>
        <v>399</v>
      </c>
      <c r="K13" s="55">
        <f>F455</f>
        <v>443</v>
      </c>
      <c r="L13" s="55">
        <f>F499</f>
        <v>487</v>
      </c>
      <c r="M13" s="55">
        <f>F418</f>
        <v>406</v>
      </c>
      <c r="N13" s="55">
        <f>F467</f>
        <v>455</v>
      </c>
      <c r="O13" s="55">
        <f>F27</f>
        <v>15</v>
      </c>
      <c r="P13" s="55">
        <f>F71</f>
        <v>59</v>
      </c>
      <c r="Q13" s="55">
        <f>F115</f>
        <v>103</v>
      </c>
      <c r="R13" s="55">
        <f>F59</f>
        <v>47</v>
      </c>
      <c r="S13" s="55">
        <f>F103</f>
        <v>91</v>
      </c>
      <c r="T13" s="271">
        <f>F263</f>
        <v>251</v>
      </c>
      <c r="U13" s="55">
        <f>F337</f>
        <v>325</v>
      </c>
      <c r="V13" s="271">
        <f>F381</f>
        <v>369</v>
      </c>
      <c r="W13" s="55">
        <f>F300</f>
        <v>288</v>
      </c>
      <c r="X13" s="271">
        <f>F344</f>
        <v>332</v>
      </c>
      <c r="Y13" s="55">
        <f>F529</f>
        <v>517</v>
      </c>
      <c r="Z13" s="55">
        <f>F573</f>
        <v>561</v>
      </c>
      <c r="AA13" s="55">
        <f>F622</f>
        <v>610</v>
      </c>
      <c r="AB13" s="55">
        <f>F541</f>
        <v>529</v>
      </c>
      <c r="AC13" s="55">
        <f>F610</f>
        <v>598</v>
      </c>
      <c r="AD13" s="55">
        <f>F145</f>
        <v>133</v>
      </c>
      <c r="AE13" s="55">
        <f>F189</f>
        <v>177</v>
      </c>
      <c r="AF13" s="55">
        <f>F258</f>
        <v>246</v>
      </c>
      <c r="AG13" s="55">
        <f>F182</f>
        <v>170</v>
      </c>
      <c r="AH13" s="56">
        <f>F226</f>
        <v>214</v>
      </c>
      <c r="AI13" s="254">
        <f t="shared" si="0"/>
        <v>7825</v>
      </c>
      <c r="AJ13" s="107">
        <f t="shared" si="1"/>
        <v>3263025</v>
      </c>
      <c r="AK13" s="33"/>
      <c r="AL13" s="255" t="s">
        <v>680</v>
      </c>
      <c r="AM13" s="256" t="s">
        <v>714</v>
      </c>
      <c r="AN13" s="256" t="s">
        <v>713</v>
      </c>
      <c r="AO13" s="256" t="s">
        <v>49</v>
      </c>
      <c r="AP13" s="256" t="s">
        <v>456</v>
      </c>
      <c r="AQ13" s="256" t="s">
        <v>569</v>
      </c>
      <c r="AR13" s="256" t="s">
        <v>436</v>
      </c>
      <c r="AS13" s="256" t="s">
        <v>390</v>
      </c>
      <c r="AT13" s="256" t="s">
        <v>721</v>
      </c>
      <c r="AU13" s="256" t="s">
        <v>568</v>
      </c>
      <c r="AV13" s="256" t="s">
        <v>670</v>
      </c>
      <c r="AW13" s="256" t="s">
        <v>128</v>
      </c>
      <c r="AX13" s="256" t="s">
        <v>309</v>
      </c>
      <c r="AY13" s="256" t="s">
        <v>163</v>
      </c>
      <c r="AZ13" s="256" t="s">
        <v>206</v>
      </c>
      <c r="BA13" s="256" t="s">
        <v>808</v>
      </c>
      <c r="BB13" s="256" t="s">
        <v>807</v>
      </c>
      <c r="BC13" s="256" t="s">
        <v>394</v>
      </c>
      <c r="BD13" s="256" t="s">
        <v>466</v>
      </c>
      <c r="BE13" s="256" t="s">
        <v>707</v>
      </c>
      <c r="BF13" s="256" t="s">
        <v>236</v>
      </c>
      <c r="BG13" s="256" t="s">
        <v>315</v>
      </c>
      <c r="BH13" s="256" t="s">
        <v>744</v>
      </c>
      <c r="BI13" s="256" t="s">
        <v>44</v>
      </c>
      <c r="BJ13" s="257" t="s">
        <v>162</v>
      </c>
      <c r="BK13" s="45"/>
      <c r="BM13" s="37"/>
      <c r="BN13" s="258">
        <f>F59</f>
        <v>47</v>
      </c>
      <c r="BO13" s="259">
        <f>F573</f>
        <v>561</v>
      </c>
      <c r="BP13" s="259">
        <f>F467</f>
        <v>455</v>
      </c>
      <c r="BQ13" s="259">
        <f>F381</f>
        <v>369</v>
      </c>
      <c r="BR13" s="259">
        <f>F145</f>
        <v>133</v>
      </c>
      <c r="BS13" s="260">
        <f>F226</f>
        <v>214</v>
      </c>
      <c r="BT13" s="260">
        <f>F115</f>
        <v>103</v>
      </c>
      <c r="BU13" s="260">
        <f>F529</f>
        <v>517</v>
      </c>
      <c r="BV13" s="260">
        <f>F418</f>
        <v>406</v>
      </c>
      <c r="BW13" s="260">
        <f>F337</f>
        <v>325</v>
      </c>
      <c r="BX13" s="259">
        <f>F263</f>
        <v>251</v>
      </c>
      <c r="BY13" s="259">
        <f>F182</f>
        <v>170</v>
      </c>
      <c r="BZ13" s="259">
        <f>F71</f>
        <v>59</v>
      </c>
      <c r="CA13" s="259">
        <f>F610</f>
        <v>598</v>
      </c>
      <c r="CB13" s="259">
        <f>F499</f>
        <v>487</v>
      </c>
      <c r="CC13" s="260">
        <f>F455</f>
        <v>443</v>
      </c>
      <c r="CD13" s="260">
        <f>F344</f>
        <v>332</v>
      </c>
      <c r="CE13" s="260">
        <f>F258</f>
        <v>246</v>
      </c>
      <c r="CF13" s="260">
        <f>F27</f>
        <v>15</v>
      </c>
      <c r="CG13" s="260">
        <f>F541</f>
        <v>529</v>
      </c>
      <c r="CH13" s="259">
        <f>F622</f>
        <v>610</v>
      </c>
      <c r="CI13" s="259">
        <f>F411</f>
        <v>399</v>
      </c>
      <c r="CJ13" s="259">
        <f>F300</f>
        <v>288</v>
      </c>
      <c r="CK13" s="259">
        <f>F189</f>
        <v>177</v>
      </c>
      <c r="CL13" s="261">
        <f>F103</f>
        <v>91</v>
      </c>
      <c r="CM13" s="254">
        <f t="shared" si="2"/>
        <v>7825</v>
      </c>
      <c r="CN13" s="107">
        <f t="shared" si="3"/>
        <v>3263025</v>
      </c>
      <c r="CO13" s="33"/>
      <c r="CP13" s="262" t="s">
        <v>721</v>
      </c>
      <c r="CQ13" s="263" t="s">
        <v>807</v>
      </c>
      <c r="CR13" s="263" t="s">
        <v>456</v>
      </c>
      <c r="CS13" s="263" t="s">
        <v>309</v>
      </c>
      <c r="CT13" s="263" t="s">
        <v>236</v>
      </c>
      <c r="CU13" s="263" t="s">
        <v>162</v>
      </c>
      <c r="CV13" s="263" t="s">
        <v>390</v>
      </c>
      <c r="CW13" s="263" t="s">
        <v>808</v>
      </c>
      <c r="CX13" s="263" t="s">
        <v>49</v>
      </c>
      <c r="CY13" s="263" t="s">
        <v>128</v>
      </c>
      <c r="CZ13" s="263" t="s">
        <v>670</v>
      </c>
      <c r="DA13" s="263" t="s">
        <v>44</v>
      </c>
      <c r="DB13" s="263" t="s">
        <v>436</v>
      </c>
      <c r="DC13" s="263" t="s">
        <v>707</v>
      </c>
      <c r="DD13" s="263" t="s">
        <v>713</v>
      </c>
      <c r="DE13" s="263" t="s">
        <v>714</v>
      </c>
      <c r="DF13" s="263" t="s">
        <v>206</v>
      </c>
      <c r="DG13" s="263" t="s">
        <v>744</v>
      </c>
      <c r="DH13" s="263" t="s">
        <v>569</v>
      </c>
      <c r="DI13" s="263" t="s">
        <v>466</v>
      </c>
      <c r="DJ13" s="263" t="s">
        <v>394</v>
      </c>
      <c r="DK13" s="263" t="s">
        <v>680</v>
      </c>
      <c r="DL13" s="263" t="s">
        <v>163</v>
      </c>
      <c r="DM13" s="263" t="s">
        <v>315</v>
      </c>
      <c r="DN13" s="264" t="s">
        <v>568</v>
      </c>
      <c r="DO13" s="45"/>
    </row>
    <row r="14" spans="1:119" x14ac:dyDescent="0.2">
      <c r="A14" s="33"/>
      <c r="B14" s="33"/>
      <c r="C14" s="33"/>
      <c r="D14" s="176" t="s">
        <v>29</v>
      </c>
      <c r="E14" s="177" t="s">
        <v>345</v>
      </c>
      <c r="F14" s="178">
        <f>B3+(1*B5)</f>
        <v>2</v>
      </c>
      <c r="G14" s="33"/>
      <c r="I14" s="37"/>
      <c r="J14" s="54">
        <f>F493</f>
        <v>481</v>
      </c>
      <c r="K14" s="55">
        <f>F417</f>
        <v>405</v>
      </c>
      <c r="L14" s="55">
        <f>F486</f>
        <v>474</v>
      </c>
      <c r="M14" s="55">
        <f>F405</f>
        <v>393</v>
      </c>
      <c r="N14" s="55">
        <f>F449</f>
        <v>437</v>
      </c>
      <c r="O14" s="55">
        <f>F134</f>
        <v>122</v>
      </c>
      <c r="P14" s="55">
        <f>F53</f>
        <v>41</v>
      </c>
      <c r="Q14" s="55">
        <f>F102</f>
        <v>90</v>
      </c>
      <c r="R14" s="55">
        <f>F21</f>
        <v>9</v>
      </c>
      <c r="S14" s="55">
        <f>F65</f>
        <v>53</v>
      </c>
      <c r="T14" s="55">
        <f>F375</f>
        <v>363</v>
      </c>
      <c r="U14" s="271">
        <f>F294</f>
        <v>282</v>
      </c>
      <c r="V14" s="271">
        <f>F338</f>
        <v>326</v>
      </c>
      <c r="W14" s="271">
        <f>F287</f>
        <v>275</v>
      </c>
      <c r="X14" s="55">
        <f>F331</f>
        <v>319</v>
      </c>
      <c r="Y14" s="55">
        <f>F616</f>
        <v>604</v>
      </c>
      <c r="Z14" s="55">
        <f>F560</f>
        <v>548</v>
      </c>
      <c r="AA14" s="55">
        <f>F604</f>
        <v>592</v>
      </c>
      <c r="AB14" s="55">
        <f>F523</f>
        <v>511</v>
      </c>
      <c r="AC14" s="55">
        <f>F572</f>
        <v>560</v>
      </c>
      <c r="AD14" s="55">
        <f>F257</f>
        <v>245</v>
      </c>
      <c r="AE14" s="55">
        <f>F176</f>
        <v>164</v>
      </c>
      <c r="AF14" s="55">
        <f>F220</f>
        <v>208</v>
      </c>
      <c r="AG14" s="55">
        <f>F139</f>
        <v>127</v>
      </c>
      <c r="AH14" s="56">
        <f>F208</f>
        <v>196</v>
      </c>
      <c r="AI14" s="254">
        <f t="shared" si="0"/>
        <v>7825</v>
      </c>
      <c r="AJ14" s="107">
        <f t="shared" si="1"/>
        <v>3263025</v>
      </c>
      <c r="AK14" s="33"/>
      <c r="AL14" s="255" t="s">
        <v>81</v>
      </c>
      <c r="AM14" s="256" t="s">
        <v>429</v>
      </c>
      <c r="AN14" s="256" t="s">
        <v>52</v>
      </c>
      <c r="AO14" s="256" t="s">
        <v>579</v>
      </c>
      <c r="AP14" s="256" t="s">
        <v>794</v>
      </c>
      <c r="AQ14" s="256" t="s">
        <v>208</v>
      </c>
      <c r="AR14" s="256" t="s">
        <v>540</v>
      </c>
      <c r="AS14" s="256" t="s">
        <v>599</v>
      </c>
      <c r="AT14" s="256" t="s">
        <v>409</v>
      </c>
      <c r="AU14" s="256" t="s">
        <v>252</v>
      </c>
      <c r="AV14" s="256" t="s">
        <v>444</v>
      </c>
      <c r="AW14" s="256" t="s">
        <v>745</v>
      </c>
      <c r="AX14" s="256" t="s">
        <v>126</v>
      </c>
      <c r="AY14" s="256" t="s">
        <v>616</v>
      </c>
      <c r="AZ14" s="256" t="s">
        <v>338</v>
      </c>
      <c r="BA14" s="256" t="s">
        <v>635</v>
      </c>
      <c r="BB14" s="256" t="s">
        <v>622</v>
      </c>
      <c r="BC14" s="256" t="s">
        <v>778</v>
      </c>
      <c r="BD14" s="256" t="s">
        <v>723</v>
      </c>
      <c r="BE14" s="256" t="s">
        <v>256</v>
      </c>
      <c r="BF14" s="256" t="s">
        <v>298</v>
      </c>
      <c r="BG14" s="256" t="s">
        <v>815</v>
      </c>
      <c r="BH14" s="256" t="s">
        <v>405</v>
      </c>
      <c r="BI14" s="256" t="s">
        <v>344</v>
      </c>
      <c r="BJ14" s="257" t="s">
        <v>552</v>
      </c>
      <c r="BK14" s="45"/>
      <c r="BM14" s="37"/>
      <c r="BN14" s="258">
        <f>F176</f>
        <v>164</v>
      </c>
      <c r="BO14" s="259">
        <f>F65</f>
        <v>53</v>
      </c>
      <c r="BP14" s="259">
        <f>F604</f>
        <v>592</v>
      </c>
      <c r="BQ14" s="259">
        <f>F493</f>
        <v>481</v>
      </c>
      <c r="BR14" s="259">
        <f>F287</f>
        <v>275</v>
      </c>
      <c r="BS14" s="260">
        <f>F338</f>
        <v>326</v>
      </c>
      <c r="BT14" s="260">
        <f>F257</f>
        <v>245</v>
      </c>
      <c r="BU14" s="260">
        <f>F21</f>
        <v>9</v>
      </c>
      <c r="BV14" s="260">
        <f>F560</f>
        <v>548</v>
      </c>
      <c r="BW14" s="260">
        <f>F449</f>
        <v>437</v>
      </c>
      <c r="BX14" s="259">
        <f>F405</f>
        <v>393</v>
      </c>
      <c r="BY14" s="259">
        <f>F294</f>
        <v>282</v>
      </c>
      <c r="BZ14" s="259">
        <f>F208</f>
        <v>196</v>
      </c>
      <c r="CA14" s="259">
        <f>F102</f>
        <v>90</v>
      </c>
      <c r="CB14" s="259">
        <f>F616</f>
        <v>604</v>
      </c>
      <c r="CC14" s="260">
        <f>F572</f>
        <v>560</v>
      </c>
      <c r="CD14" s="260">
        <f>F486</f>
        <v>474</v>
      </c>
      <c r="CE14" s="260">
        <f>F375</f>
        <v>363</v>
      </c>
      <c r="CF14" s="260">
        <f>F139</f>
        <v>127</v>
      </c>
      <c r="CG14" s="260">
        <f>F53</f>
        <v>41</v>
      </c>
      <c r="CH14" s="259">
        <f>F134</f>
        <v>122</v>
      </c>
      <c r="CI14" s="259">
        <f>F523</f>
        <v>511</v>
      </c>
      <c r="CJ14" s="259">
        <f>F417</f>
        <v>405</v>
      </c>
      <c r="CK14" s="259">
        <f>F331</f>
        <v>319</v>
      </c>
      <c r="CL14" s="261">
        <f>F220</f>
        <v>208</v>
      </c>
      <c r="CM14" s="254">
        <f t="shared" si="2"/>
        <v>7825</v>
      </c>
      <c r="CN14" s="107">
        <f t="shared" si="3"/>
        <v>3263025</v>
      </c>
      <c r="CO14" s="33"/>
      <c r="CP14" s="262" t="s">
        <v>815</v>
      </c>
      <c r="CQ14" s="263" t="s">
        <v>252</v>
      </c>
      <c r="CR14" s="263" t="s">
        <v>778</v>
      </c>
      <c r="CS14" s="263" t="s">
        <v>81</v>
      </c>
      <c r="CT14" s="263" t="s">
        <v>616</v>
      </c>
      <c r="CU14" s="263" t="s">
        <v>126</v>
      </c>
      <c r="CV14" s="263" t="s">
        <v>298</v>
      </c>
      <c r="CW14" s="263" t="s">
        <v>409</v>
      </c>
      <c r="CX14" s="263" t="s">
        <v>622</v>
      </c>
      <c r="CY14" s="263" t="s">
        <v>794</v>
      </c>
      <c r="CZ14" s="263" t="s">
        <v>579</v>
      </c>
      <c r="DA14" s="263" t="s">
        <v>745</v>
      </c>
      <c r="DB14" s="263" t="s">
        <v>552</v>
      </c>
      <c r="DC14" s="263" t="s">
        <v>599</v>
      </c>
      <c r="DD14" s="263" t="s">
        <v>635</v>
      </c>
      <c r="DE14" s="263" t="s">
        <v>256</v>
      </c>
      <c r="DF14" s="263" t="s">
        <v>52</v>
      </c>
      <c r="DG14" s="263" t="s">
        <v>444</v>
      </c>
      <c r="DH14" s="263" t="s">
        <v>344</v>
      </c>
      <c r="DI14" s="263" t="s">
        <v>540</v>
      </c>
      <c r="DJ14" s="263" t="s">
        <v>208</v>
      </c>
      <c r="DK14" s="263" t="s">
        <v>723</v>
      </c>
      <c r="DL14" s="263" t="s">
        <v>429</v>
      </c>
      <c r="DM14" s="263" t="s">
        <v>338</v>
      </c>
      <c r="DN14" s="264" t="s">
        <v>405</v>
      </c>
      <c r="DO14" s="45"/>
    </row>
    <row r="15" spans="1:119" x14ac:dyDescent="0.2">
      <c r="A15" s="33"/>
      <c r="B15" s="33"/>
      <c r="C15" s="33"/>
      <c r="D15" s="176" t="s">
        <v>166</v>
      </c>
      <c r="E15" s="177" t="s">
        <v>345</v>
      </c>
      <c r="F15" s="178">
        <f>B3+(2*B5)</f>
        <v>3</v>
      </c>
      <c r="G15" s="33"/>
      <c r="I15" s="37"/>
      <c r="J15" s="272">
        <f>F480</f>
        <v>468</v>
      </c>
      <c r="K15" s="253">
        <f>F399</f>
        <v>387</v>
      </c>
      <c r="L15" s="253">
        <f>F443</f>
        <v>431</v>
      </c>
      <c r="M15" s="55">
        <f>F492</f>
        <v>480</v>
      </c>
      <c r="N15" s="55">
        <f>F436</f>
        <v>424</v>
      </c>
      <c r="O15" s="55">
        <f>F96</f>
        <v>84</v>
      </c>
      <c r="P15" s="55">
        <f>F15</f>
        <v>3</v>
      </c>
      <c r="Q15" s="55">
        <f>F84</f>
        <v>72</v>
      </c>
      <c r="R15" s="55">
        <f>F128</f>
        <v>116</v>
      </c>
      <c r="S15" s="271">
        <f>F52</f>
        <v>40</v>
      </c>
      <c r="T15" s="271">
        <f>F362</f>
        <v>350</v>
      </c>
      <c r="U15" s="271">
        <f>F281</f>
        <v>269</v>
      </c>
      <c r="V15" s="253">
        <f>F325</f>
        <v>313</v>
      </c>
      <c r="W15" s="271">
        <f>F369</f>
        <v>357</v>
      </c>
      <c r="X15" s="271">
        <f>F288</f>
        <v>276</v>
      </c>
      <c r="Y15" s="271">
        <f>F598</f>
        <v>586</v>
      </c>
      <c r="Z15" s="55">
        <f>F522</f>
        <v>510</v>
      </c>
      <c r="AA15" s="55">
        <f>F566</f>
        <v>554</v>
      </c>
      <c r="AB15" s="55">
        <f>F635</f>
        <v>623</v>
      </c>
      <c r="AC15" s="55">
        <f>F554</f>
        <v>542</v>
      </c>
      <c r="AD15" s="55">
        <f>F214</f>
        <v>202</v>
      </c>
      <c r="AE15" s="55">
        <f>F158</f>
        <v>146</v>
      </c>
      <c r="AF15" s="253">
        <f>F207</f>
        <v>195</v>
      </c>
      <c r="AG15" s="253">
        <f>F251</f>
        <v>239</v>
      </c>
      <c r="AH15" s="273">
        <f>F170</f>
        <v>158</v>
      </c>
      <c r="AI15" s="254">
        <f t="shared" si="0"/>
        <v>7825</v>
      </c>
      <c r="AJ15" s="107">
        <f t="shared" si="1"/>
        <v>3263025</v>
      </c>
      <c r="AK15" s="33"/>
      <c r="AL15" s="255" t="s">
        <v>739</v>
      </c>
      <c r="AM15" s="256" t="s">
        <v>492</v>
      </c>
      <c r="AN15" s="256" t="s">
        <v>110</v>
      </c>
      <c r="AO15" s="256" t="s">
        <v>399</v>
      </c>
      <c r="AP15" s="256" t="s">
        <v>140</v>
      </c>
      <c r="AQ15" s="256" t="s">
        <v>379</v>
      </c>
      <c r="AR15" s="256" t="s">
        <v>166</v>
      </c>
      <c r="AS15" s="256" t="s">
        <v>747</v>
      </c>
      <c r="AT15" s="256" t="s">
        <v>816</v>
      </c>
      <c r="AU15" s="256" t="s">
        <v>513</v>
      </c>
      <c r="AV15" s="256" t="s">
        <v>68</v>
      </c>
      <c r="AW15" s="256" t="s">
        <v>83</v>
      </c>
      <c r="AX15" s="274" t="s">
        <v>417</v>
      </c>
      <c r="AY15" s="256" t="s">
        <v>233</v>
      </c>
      <c r="AZ15" s="256" t="s">
        <v>614</v>
      </c>
      <c r="BA15" s="256" t="s">
        <v>752</v>
      </c>
      <c r="BB15" s="256" t="s">
        <v>169</v>
      </c>
      <c r="BC15" s="256" t="s">
        <v>440</v>
      </c>
      <c r="BD15" s="256" t="s">
        <v>104</v>
      </c>
      <c r="BE15" s="256" t="s">
        <v>751</v>
      </c>
      <c r="BF15" s="256" t="s">
        <v>507</v>
      </c>
      <c r="BG15" s="256" t="s">
        <v>524</v>
      </c>
      <c r="BH15" s="256" t="s">
        <v>99</v>
      </c>
      <c r="BI15" s="256" t="s">
        <v>222</v>
      </c>
      <c r="BJ15" s="257" t="s">
        <v>209</v>
      </c>
      <c r="BK15" s="45"/>
      <c r="BM15" s="37"/>
      <c r="BN15" s="258">
        <f>F288</f>
        <v>276</v>
      </c>
      <c r="BO15" s="259">
        <f>F207</f>
        <v>195</v>
      </c>
      <c r="BP15" s="259">
        <f>F96</f>
        <v>84</v>
      </c>
      <c r="BQ15" s="259">
        <f>F635</f>
        <v>623</v>
      </c>
      <c r="BR15" s="259">
        <f>F399</f>
        <v>387</v>
      </c>
      <c r="BS15" s="260">
        <f>F480</f>
        <v>468</v>
      </c>
      <c r="BT15" s="260">
        <f>F369</f>
        <v>357</v>
      </c>
      <c r="BU15" s="260">
        <f>F158</f>
        <v>146</v>
      </c>
      <c r="BV15" s="260">
        <f>F52</f>
        <v>40</v>
      </c>
      <c r="BW15" s="260">
        <f>F566</f>
        <v>554</v>
      </c>
      <c r="BX15" s="259">
        <f>F522</f>
        <v>510</v>
      </c>
      <c r="BY15" s="259">
        <f>F436</f>
        <v>424</v>
      </c>
      <c r="BZ15" s="259">
        <f>F325</f>
        <v>313</v>
      </c>
      <c r="CA15" s="259">
        <f>F214</f>
        <v>202</v>
      </c>
      <c r="CB15" s="259">
        <f>F128</f>
        <v>116</v>
      </c>
      <c r="CC15" s="260">
        <f>F84</f>
        <v>72</v>
      </c>
      <c r="CD15" s="260">
        <f>F598</f>
        <v>586</v>
      </c>
      <c r="CE15" s="260">
        <f>F492</f>
        <v>480</v>
      </c>
      <c r="CF15" s="260">
        <f>F281</f>
        <v>269</v>
      </c>
      <c r="CG15" s="260">
        <f>F170</f>
        <v>158</v>
      </c>
      <c r="CH15" s="259">
        <f>F251</f>
        <v>239</v>
      </c>
      <c r="CI15" s="259">
        <f>F15</f>
        <v>3</v>
      </c>
      <c r="CJ15" s="259">
        <f>F554</f>
        <v>542</v>
      </c>
      <c r="CK15" s="259">
        <f>F443</f>
        <v>431</v>
      </c>
      <c r="CL15" s="261">
        <f>F362</f>
        <v>350</v>
      </c>
      <c r="CM15" s="254">
        <f t="shared" si="2"/>
        <v>7825</v>
      </c>
      <c r="CN15" s="107">
        <f t="shared" si="3"/>
        <v>3263025</v>
      </c>
      <c r="CO15" s="33"/>
      <c r="CP15" s="262" t="s">
        <v>614</v>
      </c>
      <c r="CQ15" s="263" t="s">
        <v>99</v>
      </c>
      <c r="CR15" s="263" t="s">
        <v>379</v>
      </c>
      <c r="CS15" s="263" t="s">
        <v>104</v>
      </c>
      <c r="CT15" s="263" t="s">
        <v>492</v>
      </c>
      <c r="CU15" s="263" t="s">
        <v>739</v>
      </c>
      <c r="CV15" s="263" t="s">
        <v>233</v>
      </c>
      <c r="CW15" s="263" t="s">
        <v>524</v>
      </c>
      <c r="CX15" s="263" t="s">
        <v>513</v>
      </c>
      <c r="CY15" s="263" t="s">
        <v>440</v>
      </c>
      <c r="CZ15" s="263" t="s">
        <v>169</v>
      </c>
      <c r="DA15" s="263" t="s">
        <v>140</v>
      </c>
      <c r="DB15" s="263" t="s">
        <v>417</v>
      </c>
      <c r="DC15" s="263" t="s">
        <v>507</v>
      </c>
      <c r="DD15" s="263" t="s">
        <v>816</v>
      </c>
      <c r="DE15" s="263" t="s">
        <v>747</v>
      </c>
      <c r="DF15" s="263" t="s">
        <v>752</v>
      </c>
      <c r="DG15" s="263" t="s">
        <v>399</v>
      </c>
      <c r="DH15" s="263" t="s">
        <v>83</v>
      </c>
      <c r="DI15" s="263" t="s">
        <v>209</v>
      </c>
      <c r="DJ15" s="263" t="s">
        <v>222</v>
      </c>
      <c r="DK15" s="263" t="s">
        <v>166</v>
      </c>
      <c r="DL15" s="263" t="s">
        <v>751</v>
      </c>
      <c r="DM15" s="263" t="s">
        <v>110</v>
      </c>
      <c r="DN15" s="264" t="s">
        <v>68</v>
      </c>
      <c r="DO15" s="45"/>
    </row>
    <row r="16" spans="1:119" x14ac:dyDescent="0.2">
      <c r="A16" s="33"/>
      <c r="B16" s="33"/>
      <c r="C16" s="33"/>
      <c r="D16" s="176" t="s">
        <v>62</v>
      </c>
      <c r="E16" s="177" t="s">
        <v>345</v>
      </c>
      <c r="F16" s="179">
        <f>B3+(3*B5)</f>
        <v>4</v>
      </c>
      <c r="G16" s="33"/>
      <c r="I16" s="37"/>
      <c r="J16" s="54">
        <f>F442</f>
        <v>430</v>
      </c>
      <c r="K16" s="55">
        <f>F511</f>
        <v>499</v>
      </c>
      <c r="L16" s="55">
        <f>F430</f>
        <v>418</v>
      </c>
      <c r="M16" s="55">
        <f>F474</f>
        <v>462</v>
      </c>
      <c r="N16" s="55">
        <f>F393</f>
        <v>381</v>
      </c>
      <c r="O16" s="55">
        <f>F78</f>
        <v>66</v>
      </c>
      <c r="P16" s="55">
        <f>F127</f>
        <v>115</v>
      </c>
      <c r="Q16" s="55">
        <f>F46</f>
        <v>34</v>
      </c>
      <c r="R16" s="55">
        <f>F90</f>
        <v>78</v>
      </c>
      <c r="S16" s="55">
        <f>F34</f>
        <v>22</v>
      </c>
      <c r="T16" s="55">
        <f>F319</f>
        <v>307</v>
      </c>
      <c r="U16" s="271">
        <f>F363</f>
        <v>351</v>
      </c>
      <c r="V16" s="271">
        <f>F312</f>
        <v>300</v>
      </c>
      <c r="W16" s="271">
        <f>F356</f>
        <v>344</v>
      </c>
      <c r="X16" s="55">
        <f>F275</f>
        <v>263</v>
      </c>
      <c r="Y16" s="55">
        <f>F585</f>
        <v>573</v>
      </c>
      <c r="Z16" s="55">
        <f>F629</f>
        <v>617</v>
      </c>
      <c r="AA16" s="55">
        <f>F548</f>
        <v>536</v>
      </c>
      <c r="AB16" s="55">
        <f>F597</f>
        <v>585</v>
      </c>
      <c r="AC16" s="55">
        <f>F516</f>
        <v>504</v>
      </c>
      <c r="AD16" s="55">
        <f>F201</f>
        <v>189</v>
      </c>
      <c r="AE16" s="55">
        <f>F245</f>
        <v>233</v>
      </c>
      <c r="AF16" s="55">
        <f>F164</f>
        <v>152</v>
      </c>
      <c r="AG16" s="55">
        <f>F233</f>
        <v>221</v>
      </c>
      <c r="AH16" s="56">
        <f>F157</f>
        <v>145</v>
      </c>
      <c r="AI16" s="254">
        <f t="shared" si="0"/>
        <v>7825</v>
      </c>
      <c r="AJ16" s="107">
        <f t="shared" si="1"/>
        <v>3263025</v>
      </c>
      <c r="AK16" s="33"/>
      <c r="AL16" s="255" t="s">
        <v>482</v>
      </c>
      <c r="AM16" s="256" t="s">
        <v>107</v>
      </c>
      <c r="AN16" s="256" t="s">
        <v>767</v>
      </c>
      <c r="AO16" s="256" t="s">
        <v>768</v>
      </c>
      <c r="AP16" s="256" t="s">
        <v>654</v>
      </c>
      <c r="AQ16" s="256" t="s">
        <v>514</v>
      </c>
      <c r="AR16" s="256" t="s">
        <v>787</v>
      </c>
      <c r="AS16" s="256" t="s">
        <v>462</v>
      </c>
      <c r="AT16" s="256" t="s">
        <v>197</v>
      </c>
      <c r="AU16" s="256" t="s">
        <v>775</v>
      </c>
      <c r="AV16" s="256" t="s">
        <v>146</v>
      </c>
      <c r="AW16" s="256" t="s">
        <v>97</v>
      </c>
      <c r="AX16" s="256" t="s">
        <v>668</v>
      </c>
      <c r="AY16" s="256" t="s">
        <v>282</v>
      </c>
      <c r="AZ16" s="256" t="s">
        <v>221</v>
      </c>
      <c r="BA16" s="256" t="s">
        <v>648</v>
      </c>
      <c r="BB16" s="256" t="s">
        <v>242</v>
      </c>
      <c r="BC16" s="256" t="s">
        <v>781</v>
      </c>
      <c r="BD16" s="256" t="s">
        <v>201</v>
      </c>
      <c r="BE16" s="256" t="s">
        <v>413</v>
      </c>
      <c r="BF16" s="256" t="s">
        <v>760</v>
      </c>
      <c r="BG16" s="256" t="s">
        <v>458</v>
      </c>
      <c r="BH16" s="256" t="s">
        <v>371</v>
      </c>
      <c r="BI16" s="256" t="s">
        <v>800</v>
      </c>
      <c r="BJ16" s="257" t="s">
        <v>72</v>
      </c>
      <c r="BK16" s="45"/>
      <c r="BM16" s="37"/>
      <c r="BN16" s="258">
        <f>F430</f>
        <v>418</v>
      </c>
      <c r="BO16" s="259">
        <f>F319</f>
        <v>307</v>
      </c>
      <c r="BP16" s="259">
        <f>F233</f>
        <v>221</v>
      </c>
      <c r="BQ16" s="259">
        <f>F127</f>
        <v>115</v>
      </c>
      <c r="BR16" s="259">
        <f>F516</f>
        <v>504</v>
      </c>
      <c r="BS16" s="260">
        <f>F597</f>
        <v>585</v>
      </c>
      <c r="BT16" s="260">
        <f>F511</f>
        <v>499</v>
      </c>
      <c r="BU16" s="260">
        <f>F275</f>
        <v>263</v>
      </c>
      <c r="BV16" s="260">
        <f>F164</f>
        <v>152</v>
      </c>
      <c r="BW16" s="260">
        <f>F78</f>
        <v>66</v>
      </c>
      <c r="BX16" s="259">
        <f>F34</f>
        <v>22</v>
      </c>
      <c r="BY16" s="259">
        <f>F548</f>
        <v>536</v>
      </c>
      <c r="BZ16" s="259">
        <f>F442</f>
        <v>430</v>
      </c>
      <c r="CA16" s="259">
        <f>F356</f>
        <v>344</v>
      </c>
      <c r="CB16" s="259">
        <f>F245</f>
        <v>233</v>
      </c>
      <c r="CC16" s="260">
        <f>F201</f>
        <v>189</v>
      </c>
      <c r="CD16" s="260">
        <f>F90</f>
        <v>78</v>
      </c>
      <c r="CE16" s="260">
        <f>F629</f>
        <v>617</v>
      </c>
      <c r="CF16" s="260">
        <f>F393</f>
        <v>381</v>
      </c>
      <c r="CG16" s="260">
        <f>F312</f>
        <v>300</v>
      </c>
      <c r="CH16" s="259">
        <f>F363</f>
        <v>351</v>
      </c>
      <c r="CI16" s="259">
        <f>F157</f>
        <v>145</v>
      </c>
      <c r="CJ16" s="259">
        <f>F46</f>
        <v>34</v>
      </c>
      <c r="CK16" s="259">
        <f>F585</f>
        <v>573</v>
      </c>
      <c r="CL16" s="261">
        <f>F474</f>
        <v>462</v>
      </c>
      <c r="CM16" s="254">
        <f t="shared" si="2"/>
        <v>7825</v>
      </c>
      <c r="CN16" s="107">
        <f t="shared" si="3"/>
        <v>3263025</v>
      </c>
      <c r="CO16" s="33"/>
      <c r="CP16" s="262" t="s">
        <v>767</v>
      </c>
      <c r="CQ16" s="263" t="s">
        <v>146</v>
      </c>
      <c r="CR16" s="263" t="s">
        <v>800</v>
      </c>
      <c r="CS16" s="263" t="s">
        <v>787</v>
      </c>
      <c r="CT16" s="263" t="s">
        <v>413</v>
      </c>
      <c r="CU16" s="263" t="s">
        <v>201</v>
      </c>
      <c r="CV16" s="263" t="s">
        <v>107</v>
      </c>
      <c r="CW16" s="263" t="s">
        <v>221</v>
      </c>
      <c r="CX16" s="263" t="s">
        <v>371</v>
      </c>
      <c r="CY16" s="263" t="s">
        <v>514</v>
      </c>
      <c r="CZ16" s="263" t="s">
        <v>775</v>
      </c>
      <c r="DA16" s="263" t="s">
        <v>781</v>
      </c>
      <c r="DB16" s="263" t="s">
        <v>482</v>
      </c>
      <c r="DC16" s="263" t="s">
        <v>282</v>
      </c>
      <c r="DD16" s="263" t="s">
        <v>458</v>
      </c>
      <c r="DE16" s="263" t="s">
        <v>760</v>
      </c>
      <c r="DF16" s="263" t="s">
        <v>197</v>
      </c>
      <c r="DG16" s="263" t="s">
        <v>242</v>
      </c>
      <c r="DH16" s="263" t="s">
        <v>654</v>
      </c>
      <c r="DI16" s="263" t="s">
        <v>668</v>
      </c>
      <c r="DJ16" s="263" t="s">
        <v>97</v>
      </c>
      <c r="DK16" s="263" t="s">
        <v>72</v>
      </c>
      <c r="DL16" s="263" t="s">
        <v>462</v>
      </c>
      <c r="DM16" s="263" t="s">
        <v>648</v>
      </c>
      <c r="DN16" s="264" t="s">
        <v>768</v>
      </c>
      <c r="DO16" s="45"/>
    </row>
    <row r="17" spans="1:120" x14ac:dyDescent="0.2">
      <c r="A17" s="33"/>
      <c r="B17" s="33"/>
      <c r="C17" s="33"/>
      <c r="D17" s="176" t="s">
        <v>304</v>
      </c>
      <c r="E17" s="177" t="s">
        <v>345</v>
      </c>
      <c r="F17" s="179">
        <f>B3+(4*B5)</f>
        <v>5</v>
      </c>
      <c r="G17" s="33"/>
      <c r="I17" s="37"/>
      <c r="J17" s="54">
        <f>F424</f>
        <v>412</v>
      </c>
      <c r="K17" s="55">
        <f>F468</f>
        <v>456</v>
      </c>
      <c r="L17" s="55">
        <f>F392</f>
        <v>380</v>
      </c>
      <c r="M17" s="55">
        <f>F461</f>
        <v>449</v>
      </c>
      <c r="N17" s="55">
        <f>F505</f>
        <v>493</v>
      </c>
      <c r="O17" s="55">
        <f>F40</f>
        <v>28</v>
      </c>
      <c r="P17" s="55">
        <f>F109</f>
        <v>97</v>
      </c>
      <c r="Q17" s="55">
        <f>F28</f>
        <v>16</v>
      </c>
      <c r="R17" s="55">
        <f>F77</f>
        <v>65</v>
      </c>
      <c r="S17" s="55">
        <f>F121</f>
        <v>109</v>
      </c>
      <c r="T17" s="271">
        <f>F306</f>
        <v>294</v>
      </c>
      <c r="U17" s="55">
        <f>F350</f>
        <v>338</v>
      </c>
      <c r="V17" s="271">
        <f>F269</f>
        <v>257</v>
      </c>
      <c r="W17" s="55">
        <f>F313</f>
        <v>301</v>
      </c>
      <c r="X17" s="271">
        <f>F387</f>
        <v>375</v>
      </c>
      <c r="Y17" s="55">
        <f>F547</f>
        <v>535</v>
      </c>
      <c r="Z17" s="55">
        <f>F591</f>
        <v>579</v>
      </c>
      <c r="AA17" s="55">
        <f>F535</f>
        <v>523</v>
      </c>
      <c r="AB17" s="55">
        <f>F579</f>
        <v>567</v>
      </c>
      <c r="AC17" s="55">
        <f>F623</f>
        <v>611</v>
      </c>
      <c r="AD17" s="55">
        <f>F183</f>
        <v>171</v>
      </c>
      <c r="AE17" s="55">
        <f>F232</f>
        <v>220</v>
      </c>
      <c r="AF17" s="55">
        <f>F151</f>
        <v>139</v>
      </c>
      <c r="AG17" s="55">
        <f>F195</f>
        <v>183</v>
      </c>
      <c r="AH17" s="56">
        <f>F239</f>
        <v>227</v>
      </c>
      <c r="AI17" s="254">
        <f t="shared" si="0"/>
        <v>7825</v>
      </c>
      <c r="AJ17" s="107">
        <f t="shared" si="1"/>
        <v>3263025</v>
      </c>
      <c r="AK17" s="33"/>
      <c r="AL17" s="255" t="s">
        <v>742</v>
      </c>
      <c r="AM17" s="256" t="s">
        <v>139</v>
      </c>
      <c r="AN17" s="256" t="s">
        <v>147</v>
      </c>
      <c r="AO17" s="256" t="s">
        <v>80</v>
      </c>
      <c r="AP17" s="256" t="s">
        <v>797</v>
      </c>
      <c r="AQ17" s="256" t="s">
        <v>226</v>
      </c>
      <c r="AR17" s="256" t="s">
        <v>805</v>
      </c>
      <c r="AS17" s="256" t="s">
        <v>598</v>
      </c>
      <c r="AT17" s="256" t="s">
        <v>539</v>
      </c>
      <c r="AU17" s="256" t="s">
        <v>631</v>
      </c>
      <c r="AV17" s="256" t="s">
        <v>145</v>
      </c>
      <c r="AW17" s="256" t="s">
        <v>470</v>
      </c>
      <c r="AX17" s="256" t="s">
        <v>799</v>
      </c>
      <c r="AY17" s="256" t="s">
        <v>70</v>
      </c>
      <c r="AZ17" s="256" t="s">
        <v>40</v>
      </c>
      <c r="BA17" s="256" t="s">
        <v>230</v>
      </c>
      <c r="BB17" s="256" t="s">
        <v>383</v>
      </c>
      <c r="BC17" s="256" t="s">
        <v>677</v>
      </c>
      <c r="BD17" s="256" t="s">
        <v>726</v>
      </c>
      <c r="BE17" s="256" t="s">
        <v>154</v>
      </c>
      <c r="BF17" s="256" t="s">
        <v>498</v>
      </c>
      <c r="BG17" s="256" t="s">
        <v>356</v>
      </c>
      <c r="BH17" s="256" t="s">
        <v>789</v>
      </c>
      <c r="BI17" s="256" t="s">
        <v>151</v>
      </c>
      <c r="BJ17" s="257" t="s">
        <v>567</v>
      </c>
      <c r="BK17" s="45"/>
      <c r="BM17" s="37"/>
      <c r="BN17" s="258">
        <f>F547</f>
        <v>535</v>
      </c>
      <c r="BO17" s="259">
        <f>F461</f>
        <v>449</v>
      </c>
      <c r="BP17" s="259">
        <f>F350</f>
        <v>338</v>
      </c>
      <c r="BQ17" s="259">
        <f>F239</f>
        <v>227</v>
      </c>
      <c r="BR17" s="259">
        <f>F28</f>
        <v>16</v>
      </c>
      <c r="BS17" s="260">
        <f>F109</f>
        <v>97</v>
      </c>
      <c r="BT17" s="260">
        <f>F623</f>
        <v>611</v>
      </c>
      <c r="BU17" s="260">
        <f>F392</f>
        <v>380</v>
      </c>
      <c r="BV17" s="260">
        <f>F306</f>
        <v>294</v>
      </c>
      <c r="BW17" s="260">
        <f>F195</f>
        <v>183</v>
      </c>
      <c r="BX17" s="259">
        <f>F151</f>
        <v>139</v>
      </c>
      <c r="BY17" s="259">
        <f>F40</f>
        <v>28</v>
      </c>
      <c r="BZ17" s="259">
        <f>F579</f>
        <v>567</v>
      </c>
      <c r="CA17" s="259">
        <f>F468</f>
        <v>456</v>
      </c>
      <c r="CB17" s="259">
        <f>F387</f>
        <v>375</v>
      </c>
      <c r="CC17" s="260">
        <f>F313</f>
        <v>301</v>
      </c>
      <c r="CD17" s="260">
        <f>F232</f>
        <v>220</v>
      </c>
      <c r="CE17" s="260">
        <f>F121</f>
        <v>109</v>
      </c>
      <c r="CF17" s="260">
        <f>F535</f>
        <v>523</v>
      </c>
      <c r="CG17" s="260">
        <f>F424</f>
        <v>412</v>
      </c>
      <c r="CH17" s="259">
        <f>F505</f>
        <v>493</v>
      </c>
      <c r="CI17" s="259">
        <f>F269</f>
        <v>257</v>
      </c>
      <c r="CJ17" s="259">
        <f>F183</f>
        <v>171</v>
      </c>
      <c r="CK17" s="259">
        <f>F77</f>
        <v>65</v>
      </c>
      <c r="CL17" s="261">
        <f>F591</f>
        <v>579</v>
      </c>
      <c r="CM17" s="254">
        <f t="shared" si="2"/>
        <v>7825</v>
      </c>
      <c r="CN17" s="107">
        <f t="shared" si="3"/>
        <v>3263025</v>
      </c>
      <c r="CO17" s="33"/>
      <c r="CP17" s="262" t="s">
        <v>230</v>
      </c>
      <c r="CQ17" s="263" t="s">
        <v>80</v>
      </c>
      <c r="CR17" s="263" t="s">
        <v>470</v>
      </c>
      <c r="CS17" s="263" t="s">
        <v>567</v>
      </c>
      <c r="CT17" s="263" t="s">
        <v>598</v>
      </c>
      <c r="CU17" s="263" t="s">
        <v>805</v>
      </c>
      <c r="CV17" s="263" t="s">
        <v>154</v>
      </c>
      <c r="CW17" s="263" t="s">
        <v>147</v>
      </c>
      <c r="CX17" s="263" t="s">
        <v>145</v>
      </c>
      <c r="CY17" s="263" t="s">
        <v>151</v>
      </c>
      <c r="CZ17" s="263" t="s">
        <v>789</v>
      </c>
      <c r="DA17" s="263" t="s">
        <v>226</v>
      </c>
      <c r="DB17" s="263" t="s">
        <v>726</v>
      </c>
      <c r="DC17" s="263" t="s">
        <v>139</v>
      </c>
      <c r="DD17" s="263" t="s">
        <v>40</v>
      </c>
      <c r="DE17" s="263" t="s">
        <v>70</v>
      </c>
      <c r="DF17" s="263" t="s">
        <v>356</v>
      </c>
      <c r="DG17" s="263" t="s">
        <v>631</v>
      </c>
      <c r="DH17" s="263" t="s">
        <v>677</v>
      </c>
      <c r="DI17" s="263" t="s">
        <v>742</v>
      </c>
      <c r="DJ17" s="263" t="s">
        <v>797</v>
      </c>
      <c r="DK17" s="263" t="s">
        <v>799</v>
      </c>
      <c r="DL17" s="263" t="s">
        <v>498</v>
      </c>
      <c r="DM17" s="263" t="s">
        <v>539</v>
      </c>
      <c r="DN17" s="264" t="s">
        <v>383</v>
      </c>
      <c r="DO17" s="45"/>
    </row>
    <row r="18" spans="1:120" x14ac:dyDescent="0.2">
      <c r="A18" s="33"/>
      <c r="B18" s="33"/>
      <c r="C18" s="33"/>
      <c r="D18" s="176" t="s">
        <v>486</v>
      </c>
      <c r="E18" s="177" t="s">
        <v>345</v>
      </c>
      <c r="F18" s="178">
        <f>B3+(5*B5)</f>
        <v>6</v>
      </c>
      <c r="G18" s="33"/>
      <c r="I18" s="37"/>
      <c r="J18" s="54">
        <f>F279</f>
        <v>267</v>
      </c>
      <c r="K18" s="55">
        <f>F323</f>
        <v>311</v>
      </c>
      <c r="L18" s="55">
        <f>F372</f>
        <v>360</v>
      </c>
      <c r="M18" s="55">
        <f>F291</f>
        <v>279</v>
      </c>
      <c r="N18" s="55">
        <f>F360</f>
        <v>348</v>
      </c>
      <c r="O18" s="55">
        <f>F520</f>
        <v>508</v>
      </c>
      <c r="P18" s="55">
        <f>F564</f>
        <v>552</v>
      </c>
      <c r="Q18" s="55">
        <f>F633</f>
        <v>621</v>
      </c>
      <c r="R18" s="55">
        <f>F557</f>
        <v>545</v>
      </c>
      <c r="S18" s="271">
        <f>F601</f>
        <v>589</v>
      </c>
      <c r="T18" s="55">
        <f>F161</f>
        <v>149</v>
      </c>
      <c r="U18" s="55">
        <f>F205</f>
        <v>193</v>
      </c>
      <c r="V18" s="271">
        <f>F249</f>
        <v>237</v>
      </c>
      <c r="W18" s="55">
        <f>F168</f>
        <v>156</v>
      </c>
      <c r="X18" s="55">
        <f>F217</f>
        <v>205</v>
      </c>
      <c r="Y18" s="271">
        <f>F402</f>
        <v>390</v>
      </c>
      <c r="Z18" s="55">
        <f>F446</f>
        <v>434</v>
      </c>
      <c r="AA18" s="55">
        <f>F490</f>
        <v>478</v>
      </c>
      <c r="AB18" s="55">
        <f>F434</f>
        <v>422</v>
      </c>
      <c r="AC18" s="55">
        <f>F478</f>
        <v>466</v>
      </c>
      <c r="AD18" s="55">
        <f>F13</f>
        <v>1</v>
      </c>
      <c r="AE18" s="55">
        <f>F87</f>
        <v>75</v>
      </c>
      <c r="AF18" s="55">
        <f>F131</f>
        <v>119</v>
      </c>
      <c r="AG18" s="55">
        <f>F50</f>
        <v>38</v>
      </c>
      <c r="AH18" s="56">
        <f>F94</f>
        <v>82</v>
      </c>
      <c r="AI18" s="254">
        <f t="shared" si="0"/>
        <v>7825</v>
      </c>
      <c r="AJ18" s="107">
        <f t="shared" si="1"/>
        <v>3263025</v>
      </c>
      <c r="AK18" s="33"/>
      <c r="AL18" s="255" t="s">
        <v>56</v>
      </c>
      <c r="AM18" s="256" t="s">
        <v>280</v>
      </c>
      <c r="AN18" s="256" t="s">
        <v>577</v>
      </c>
      <c r="AO18" s="256" t="s">
        <v>508</v>
      </c>
      <c r="AP18" s="256" t="s">
        <v>148</v>
      </c>
      <c r="AQ18" s="256" t="s">
        <v>308</v>
      </c>
      <c r="AR18" s="256" t="s">
        <v>467</v>
      </c>
      <c r="AS18" s="256" t="s">
        <v>136</v>
      </c>
      <c r="AT18" s="256" t="s">
        <v>200</v>
      </c>
      <c r="AU18" s="256" t="s">
        <v>65</v>
      </c>
      <c r="AV18" s="256" t="s">
        <v>180</v>
      </c>
      <c r="AW18" s="256" t="s">
        <v>133</v>
      </c>
      <c r="AX18" s="256" t="s">
        <v>354</v>
      </c>
      <c r="AY18" s="256" t="s">
        <v>237</v>
      </c>
      <c r="AZ18" s="256" t="s">
        <v>746</v>
      </c>
      <c r="BA18" s="256" t="s">
        <v>473</v>
      </c>
      <c r="BB18" s="256" t="s">
        <v>588</v>
      </c>
      <c r="BC18" s="256" t="s">
        <v>295</v>
      </c>
      <c r="BD18" s="256" t="s">
        <v>108</v>
      </c>
      <c r="BE18" s="256" t="s">
        <v>612</v>
      </c>
      <c r="BF18" s="256" t="s">
        <v>198</v>
      </c>
      <c r="BG18" s="256" t="s">
        <v>168</v>
      </c>
      <c r="BH18" s="256" t="s">
        <v>657</v>
      </c>
      <c r="BI18" s="256" t="s">
        <v>596</v>
      </c>
      <c r="BJ18" s="257" t="s">
        <v>303</v>
      </c>
      <c r="BK18" s="45"/>
      <c r="BM18" s="37"/>
      <c r="BN18" s="265">
        <f>F131</f>
        <v>119</v>
      </c>
      <c r="BO18" s="260">
        <f>F520</f>
        <v>508</v>
      </c>
      <c r="BP18" s="260">
        <f>F434</f>
        <v>422</v>
      </c>
      <c r="BQ18" s="260">
        <f>F323</f>
        <v>311</v>
      </c>
      <c r="BR18" s="260">
        <f>F217</f>
        <v>205</v>
      </c>
      <c r="BS18" s="259">
        <f>F168</f>
        <v>156</v>
      </c>
      <c r="BT18" s="259">
        <f>F87</f>
        <v>75</v>
      </c>
      <c r="BU18" s="259">
        <f>F601</f>
        <v>589</v>
      </c>
      <c r="BV18" s="259">
        <f>F490</f>
        <v>478</v>
      </c>
      <c r="BW18" s="259">
        <f>F279</f>
        <v>267</v>
      </c>
      <c r="BX18" s="260">
        <f>F360</f>
        <v>348</v>
      </c>
      <c r="BY18" s="260">
        <f>F249</f>
        <v>237</v>
      </c>
      <c r="BZ18" s="260">
        <f>F13</f>
        <v>1</v>
      </c>
      <c r="CA18" s="260">
        <f>F557</f>
        <v>545</v>
      </c>
      <c r="CB18" s="260">
        <f>F446</f>
        <v>434</v>
      </c>
      <c r="CC18" s="259">
        <f>F402</f>
        <v>390</v>
      </c>
      <c r="CD18" s="259">
        <f>F291</f>
        <v>279</v>
      </c>
      <c r="CE18" s="259">
        <f>F205</f>
        <v>193</v>
      </c>
      <c r="CF18" s="259">
        <f>F94</f>
        <v>82</v>
      </c>
      <c r="CG18" s="259">
        <f>F633</f>
        <v>621</v>
      </c>
      <c r="CH18" s="260">
        <f>F564</f>
        <v>552</v>
      </c>
      <c r="CI18" s="260">
        <f>F478</f>
        <v>466</v>
      </c>
      <c r="CJ18" s="260">
        <f>F372</f>
        <v>360</v>
      </c>
      <c r="CK18" s="260">
        <f>F161</f>
        <v>149</v>
      </c>
      <c r="CL18" s="266">
        <f>F50</f>
        <v>38</v>
      </c>
      <c r="CM18" s="254">
        <f t="shared" si="2"/>
        <v>7825</v>
      </c>
      <c r="CN18" s="107">
        <f t="shared" si="3"/>
        <v>3263025</v>
      </c>
      <c r="CO18" s="33"/>
      <c r="CP18" s="262" t="s">
        <v>657</v>
      </c>
      <c r="CQ18" s="263" t="s">
        <v>308</v>
      </c>
      <c r="CR18" s="263" t="s">
        <v>108</v>
      </c>
      <c r="CS18" s="263" t="s">
        <v>280</v>
      </c>
      <c r="CT18" s="263" t="s">
        <v>746</v>
      </c>
      <c r="CU18" s="263" t="s">
        <v>237</v>
      </c>
      <c r="CV18" s="263" t="s">
        <v>168</v>
      </c>
      <c r="CW18" s="263" t="s">
        <v>65</v>
      </c>
      <c r="CX18" s="263" t="s">
        <v>295</v>
      </c>
      <c r="CY18" s="263" t="s">
        <v>56</v>
      </c>
      <c r="CZ18" s="263" t="s">
        <v>148</v>
      </c>
      <c r="DA18" s="263" t="s">
        <v>354</v>
      </c>
      <c r="DB18" s="263" t="s">
        <v>198</v>
      </c>
      <c r="DC18" s="263" t="s">
        <v>200</v>
      </c>
      <c r="DD18" s="263" t="s">
        <v>588</v>
      </c>
      <c r="DE18" s="263" t="s">
        <v>473</v>
      </c>
      <c r="DF18" s="263" t="s">
        <v>508</v>
      </c>
      <c r="DG18" s="263" t="s">
        <v>133</v>
      </c>
      <c r="DH18" s="263" t="s">
        <v>303</v>
      </c>
      <c r="DI18" s="263" t="s">
        <v>136</v>
      </c>
      <c r="DJ18" s="263" t="s">
        <v>467</v>
      </c>
      <c r="DK18" s="263" t="s">
        <v>612</v>
      </c>
      <c r="DL18" s="263" t="s">
        <v>577</v>
      </c>
      <c r="DM18" s="263" t="s">
        <v>180</v>
      </c>
      <c r="DN18" s="264" t="s">
        <v>596</v>
      </c>
      <c r="DO18" s="45"/>
    </row>
    <row r="19" spans="1:120" x14ac:dyDescent="0.2">
      <c r="A19" s="33"/>
      <c r="B19" s="33"/>
      <c r="C19" s="33"/>
      <c r="D19" s="176" t="s">
        <v>272</v>
      </c>
      <c r="E19" s="177" t="s">
        <v>345</v>
      </c>
      <c r="F19" s="178">
        <f>B3+(6*B5)</f>
        <v>7</v>
      </c>
      <c r="G19" s="33"/>
      <c r="I19" s="37"/>
      <c r="J19" s="54">
        <f>F366</f>
        <v>354</v>
      </c>
      <c r="K19" s="55">
        <f>F310</f>
        <v>298</v>
      </c>
      <c r="L19" s="55">
        <f>F354</f>
        <v>342</v>
      </c>
      <c r="M19" s="55">
        <f>F273</f>
        <v>261</v>
      </c>
      <c r="N19" s="55">
        <f>F322</f>
        <v>310</v>
      </c>
      <c r="O19" s="55">
        <f>F632</f>
        <v>620</v>
      </c>
      <c r="P19" s="55">
        <f>F551</f>
        <v>539</v>
      </c>
      <c r="Q19" s="55">
        <f>F595</f>
        <v>583</v>
      </c>
      <c r="R19" s="55">
        <f>F514</f>
        <v>502</v>
      </c>
      <c r="S19" s="55">
        <f>F583</f>
        <v>571</v>
      </c>
      <c r="T19" s="55">
        <f>F243</f>
        <v>231</v>
      </c>
      <c r="U19" s="55">
        <f>F167</f>
        <v>155</v>
      </c>
      <c r="V19" s="55">
        <f>F236</f>
        <v>224</v>
      </c>
      <c r="W19" s="55">
        <f>F155</f>
        <v>143</v>
      </c>
      <c r="X19" s="55">
        <f>F199</f>
        <v>187</v>
      </c>
      <c r="Y19" s="55">
        <f>F509</f>
        <v>497</v>
      </c>
      <c r="Z19" s="55">
        <f>F428</f>
        <v>416</v>
      </c>
      <c r="AA19" s="55">
        <f>F477</f>
        <v>465</v>
      </c>
      <c r="AB19" s="55">
        <f>F396</f>
        <v>384</v>
      </c>
      <c r="AC19" s="55">
        <f>F440</f>
        <v>428</v>
      </c>
      <c r="AD19" s="55">
        <f>F125</f>
        <v>113</v>
      </c>
      <c r="AE19" s="55">
        <f>F44</f>
        <v>32</v>
      </c>
      <c r="AF19" s="55">
        <f>F88</f>
        <v>76</v>
      </c>
      <c r="AG19" s="55">
        <f>F37</f>
        <v>25</v>
      </c>
      <c r="AH19" s="56">
        <f>F81</f>
        <v>69</v>
      </c>
      <c r="AI19" s="254">
        <f t="shared" si="0"/>
        <v>7825</v>
      </c>
      <c r="AJ19" s="107">
        <f t="shared" si="1"/>
        <v>3263025</v>
      </c>
      <c r="AK19" s="33"/>
      <c r="AL19" s="255" t="s">
        <v>784</v>
      </c>
      <c r="AM19" s="256" t="s">
        <v>801</v>
      </c>
      <c r="AN19" s="256" t="s">
        <v>310</v>
      </c>
      <c r="AO19" s="256" t="s">
        <v>143</v>
      </c>
      <c r="AP19" s="256" t="s">
        <v>491</v>
      </c>
      <c r="AQ19" s="256" t="s">
        <v>480</v>
      </c>
      <c r="AR19" s="256" t="s">
        <v>94</v>
      </c>
      <c r="AS19" s="256" t="s">
        <v>277</v>
      </c>
      <c r="AT19" s="256" t="s">
        <v>382</v>
      </c>
      <c r="AU19" s="256" t="s">
        <v>623</v>
      </c>
      <c r="AV19" s="256" t="s">
        <v>433</v>
      </c>
      <c r="AW19" s="256" t="s">
        <v>554</v>
      </c>
      <c r="AX19" s="256" t="s">
        <v>460</v>
      </c>
      <c r="AY19" s="256" t="s">
        <v>43</v>
      </c>
      <c r="AZ19" s="256" t="s">
        <v>42</v>
      </c>
      <c r="BA19" s="256" t="s">
        <v>141</v>
      </c>
      <c r="BB19" s="256" t="s">
        <v>694</v>
      </c>
      <c r="BC19" s="256" t="s">
        <v>636</v>
      </c>
      <c r="BD19" s="256" t="s">
        <v>281</v>
      </c>
      <c r="BE19" s="256" t="s">
        <v>324</v>
      </c>
      <c r="BF19" s="256" t="s">
        <v>761</v>
      </c>
      <c r="BG19" s="256" t="s">
        <v>332</v>
      </c>
      <c r="BH19" s="256" t="s">
        <v>2</v>
      </c>
      <c r="BI19" s="256" t="s">
        <v>253</v>
      </c>
      <c r="BJ19" s="257" t="s">
        <v>406</v>
      </c>
      <c r="BK19" s="45"/>
      <c r="BM19" s="37"/>
      <c r="BN19" s="265">
        <f>F243</f>
        <v>231</v>
      </c>
      <c r="BO19" s="260">
        <f>F37</f>
        <v>25</v>
      </c>
      <c r="BP19" s="260">
        <f>F551</f>
        <v>539</v>
      </c>
      <c r="BQ19" s="260">
        <f>F440</f>
        <v>428</v>
      </c>
      <c r="BR19" s="260">
        <f>F354</f>
        <v>342</v>
      </c>
      <c r="BS19" s="259">
        <f>F310</f>
        <v>298</v>
      </c>
      <c r="BT19" s="259">
        <f>F199</f>
        <v>187</v>
      </c>
      <c r="BU19" s="259">
        <f>F88</f>
        <v>76</v>
      </c>
      <c r="BV19" s="259">
        <f>F632</f>
        <v>620</v>
      </c>
      <c r="BW19" s="259">
        <f>F396</f>
        <v>384</v>
      </c>
      <c r="BX19" s="260">
        <f>F477</f>
        <v>465</v>
      </c>
      <c r="BY19" s="260">
        <f>F366</f>
        <v>354</v>
      </c>
      <c r="BZ19" s="260">
        <f>F155</f>
        <v>143</v>
      </c>
      <c r="CA19" s="260">
        <f>F44</f>
        <v>32</v>
      </c>
      <c r="CB19" s="260">
        <f>F583</f>
        <v>571</v>
      </c>
      <c r="CC19" s="259">
        <f>F514</f>
        <v>502</v>
      </c>
      <c r="CD19" s="259">
        <f>F428</f>
        <v>416</v>
      </c>
      <c r="CE19" s="259">
        <f>F322</f>
        <v>310</v>
      </c>
      <c r="CF19" s="259">
        <f>F236</f>
        <v>224</v>
      </c>
      <c r="CG19" s="259">
        <f>F125</f>
        <v>113</v>
      </c>
      <c r="CH19" s="260">
        <f>F81</f>
        <v>69</v>
      </c>
      <c r="CI19" s="260">
        <f>F595</f>
        <v>583</v>
      </c>
      <c r="CJ19" s="260">
        <f>F509</f>
        <v>497</v>
      </c>
      <c r="CK19" s="260">
        <f>F273</f>
        <v>261</v>
      </c>
      <c r="CL19" s="266">
        <f>F167</f>
        <v>155</v>
      </c>
      <c r="CM19" s="254">
        <f t="shared" si="2"/>
        <v>7825</v>
      </c>
      <c r="CN19" s="107">
        <f t="shared" si="3"/>
        <v>3263025</v>
      </c>
      <c r="CO19" s="33"/>
      <c r="CP19" s="262" t="s">
        <v>433</v>
      </c>
      <c r="CQ19" s="263" t="s">
        <v>253</v>
      </c>
      <c r="CR19" s="263" t="s">
        <v>94</v>
      </c>
      <c r="CS19" s="263" t="s">
        <v>324</v>
      </c>
      <c r="CT19" s="263" t="s">
        <v>310</v>
      </c>
      <c r="CU19" s="263" t="s">
        <v>801</v>
      </c>
      <c r="CV19" s="263" t="s">
        <v>42</v>
      </c>
      <c r="CW19" s="263" t="s">
        <v>2</v>
      </c>
      <c r="CX19" s="263" t="s">
        <v>480</v>
      </c>
      <c r="CY19" s="263" t="s">
        <v>281</v>
      </c>
      <c r="CZ19" s="263" t="s">
        <v>636</v>
      </c>
      <c r="DA19" s="263" t="s">
        <v>784</v>
      </c>
      <c r="DB19" s="263" t="s">
        <v>43</v>
      </c>
      <c r="DC19" s="263" t="s">
        <v>332</v>
      </c>
      <c r="DD19" s="263" t="s">
        <v>623</v>
      </c>
      <c r="DE19" s="263" t="s">
        <v>382</v>
      </c>
      <c r="DF19" s="263" t="s">
        <v>694</v>
      </c>
      <c r="DG19" s="263" t="s">
        <v>491</v>
      </c>
      <c r="DH19" s="263" t="s">
        <v>460</v>
      </c>
      <c r="DI19" s="263" t="s">
        <v>761</v>
      </c>
      <c r="DJ19" s="263" t="s">
        <v>406</v>
      </c>
      <c r="DK19" s="263" t="s">
        <v>277</v>
      </c>
      <c r="DL19" s="263" t="s">
        <v>141</v>
      </c>
      <c r="DM19" s="263" t="s">
        <v>143</v>
      </c>
      <c r="DN19" s="264" t="s">
        <v>554</v>
      </c>
      <c r="DO19" s="45"/>
    </row>
    <row r="20" spans="1:120" x14ac:dyDescent="0.2">
      <c r="A20" s="33"/>
      <c r="B20" s="33"/>
      <c r="C20" s="33"/>
      <c r="D20" s="176" t="s">
        <v>543</v>
      </c>
      <c r="E20" s="177" t="s">
        <v>345</v>
      </c>
      <c r="F20" s="179">
        <f>B3+(7*B5)</f>
        <v>8</v>
      </c>
      <c r="G20" s="33"/>
      <c r="I20" s="37"/>
      <c r="J20" s="54">
        <f>F348</f>
        <v>336</v>
      </c>
      <c r="K20" s="55">
        <f>F272</f>
        <v>260</v>
      </c>
      <c r="L20" s="55">
        <f>F316</f>
        <v>304</v>
      </c>
      <c r="M20" s="55">
        <f>F385</f>
        <v>373</v>
      </c>
      <c r="N20" s="55">
        <f>F304</f>
        <v>292</v>
      </c>
      <c r="O20" s="55">
        <f>F589</f>
        <v>577</v>
      </c>
      <c r="P20" s="55">
        <f>F533</f>
        <v>521</v>
      </c>
      <c r="Q20" s="55">
        <f>F582</f>
        <v>570</v>
      </c>
      <c r="R20" s="55">
        <f>F626</f>
        <v>614</v>
      </c>
      <c r="S20" s="55">
        <f>F545</f>
        <v>533</v>
      </c>
      <c r="T20" s="55">
        <f>F230</f>
        <v>218</v>
      </c>
      <c r="U20" s="55">
        <f>F149</f>
        <v>137</v>
      </c>
      <c r="V20" s="55">
        <f>F193</f>
        <v>181</v>
      </c>
      <c r="W20" s="55">
        <f>F242</f>
        <v>230</v>
      </c>
      <c r="X20" s="55">
        <f>F186</f>
        <v>174</v>
      </c>
      <c r="Y20" s="55">
        <f>F471</f>
        <v>459</v>
      </c>
      <c r="Z20" s="55">
        <f>F390</f>
        <v>378</v>
      </c>
      <c r="AA20" s="55">
        <f>F459</f>
        <v>447</v>
      </c>
      <c r="AB20" s="55">
        <f>F503</f>
        <v>491</v>
      </c>
      <c r="AC20" s="55">
        <f>F427</f>
        <v>415</v>
      </c>
      <c r="AD20" s="55">
        <f>F112</f>
        <v>100</v>
      </c>
      <c r="AE20" s="55">
        <f>F31</f>
        <v>19</v>
      </c>
      <c r="AF20" s="55">
        <f>F75</f>
        <v>63</v>
      </c>
      <c r="AG20" s="55">
        <f>F119</f>
        <v>107</v>
      </c>
      <c r="AH20" s="56">
        <f>F38</f>
        <v>26</v>
      </c>
      <c r="AI20" s="254">
        <f t="shared" si="0"/>
        <v>7825</v>
      </c>
      <c r="AJ20" s="107">
        <f t="shared" si="1"/>
        <v>3263025</v>
      </c>
      <c r="AK20" s="33"/>
      <c r="AL20" s="255" t="s">
        <v>340</v>
      </c>
      <c r="AM20" s="256" t="s">
        <v>355</v>
      </c>
      <c r="AN20" s="256" t="s">
        <v>757</v>
      </c>
      <c r="AO20" s="256" t="s">
        <v>175</v>
      </c>
      <c r="AP20" s="256" t="s">
        <v>111</v>
      </c>
      <c r="AQ20" s="256" t="s">
        <v>412</v>
      </c>
      <c r="AR20" s="256" t="s">
        <v>706</v>
      </c>
      <c r="AS20" s="256" t="s">
        <v>172</v>
      </c>
      <c r="AT20" s="256" t="s">
        <v>260</v>
      </c>
      <c r="AU20" s="256" t="s">
        <v>362</v>
      </c>
      <c r="AV20" s="256" t="s">
        <v>326</v>
      </c>
      <c r="AW20" s="256" t="s">
        <v>130</v>
      </c>
      <c r="AX20" s="256" t="s">
        <v>181</v>
      </c>
      <c r="AY20" s="256" t="s">
        <v>798</v>
      </c>
      <c r="AZ20" s="256" t="s">
        <v>153</v>
      </c>
      <c r="BA20" s="256" t="s">
        <v>562</v>
      </c>
      <c r="BB20" s="256" t="s">
        <v>69</v>
      </c>
      <c r="BC20" s="256" t="s">
        <v>51</v>
      </c>
      <c r="BD20" s="256" t="s">
        <v>664</v>
      </c>
      <c r="BE20" s="256" t="s">
        <v>665</v>
      </c>
      <c r="BF20" s="256" t="s">
        <v>223</v>
      </c>
      <c r="BG20" s="256" t="s">
        <v>435</v>
      </c>
      <c r="BH20" s="256" t="s">
        <v>570</v>
      </c>
      <c r="BI20" s="256" t="s">
        <v>495</v>
      </c>
      <c r="BJ20" s="257" t="s">
        <v>251</v>
      </c>
      <c r="BK20" s="45"/>
      <c r="BM20" s="37"/>
      <c r="BN20" s="265">
        <f>F385</f>
        <v>373</v>
      </c>
      <c r="BO20" s="260">
        <f>F149</f>
        <v>137</v>
      </c>
      <c r="BP20" s="260">
        <f>F38</f>
        <v>26</v>
      </c>
      <c r="BQ20" s="260">
        <f>F582</f>
        <v>570</v>
      </c>
      <c r="BR20" s="260">
        <f>F471</f>
        <v>459</v>
      </c>
      <c r="BS20" s="259">
        <f>F427</f>
        <v>415</v>
      </c>
      <c r="BT20" s="259">
        <f>F316</f>
        <v>304</v>
      </c>
      <c r="BU20" s="259">
        <f>F230</f>
        <v>218</v>
      </c>
      <c r="BV20" s="259">
        <f>F119</f>
        <v>107</v>
      </c>
      <c r="BW20" s="259">
        <f>F533</f>
        <v>521</v>
      </c>
      <c r="BX20" s="260">
        <f>F589</f>
        <v>577</v>
      </c>
      <c r="BY20" s="260">
        <f>F503</f>
        <v>491</v>
      </c>
      <c r="BZ20" s="260">
        <f>F272</f>
        <v>260</v>
      </c>
      <c r="CA20" s="260">
        <f>F186</f>
        <v>174</v>
      </c>
      <c r="CB20" s="260">
        <f>F75</f>
        <v>63</v>
      </c>
      <c r="CC20" s="259">
        <f>F31</f>
        <v>19</v>
      </c>
      <c r="CD20" s="259">
        <f>F545</f>
        <v>533</v>
      </c>
      <c r="CE20" s="259">
        <f>F459</f>
        <v>447</v>
      </c>
      <c r="CF20" s="259">
        <f>F348</f>
        <v>336</v>
      </c>
      <c r="CG20" s="259">
        <f>F242</f>
        <v>230</v>
      </c>
      <c r="CH20" s="260">
        <f>F193</f>
        <v>181</v>
      </c>
      <c r="CI20" s="260">
        <f>F112</f>
        <v>100</v>
      </c>
      <c r="CJ20" s="260">
        <f>F626</f>
        <v>614</v>
      </c>
      <c r="CK20" s="260">
        <f>F390</f>
        <v>378</v>
      </c>
      <c r="CL20" s="266">
        <f>F304</f>
        <v>292</v>
      </c>
      <c r="CM20" s="254">
        <f t="shared" si="2"/>
        <v>7825</v>
      </c>
      <c r="CN20" s="107">
        <f t="shared" si="3"/>
        <v>3263025</v>
      </c>
      <c r="CO20" s="33"/>
      <c r="CP20" s="262" t="s">
        <v>175</v>
      </c>
      <c r="CQ20" s="263" t="s">
        <v>130</v>
      </c>
      <c r="CR20" s="263" t="s">
        <v>251</v>
      </c>
      <c r="CS20" s="263" t="s">
        <v>172</v>
      </c>
      <c r="CT20" s="263" t="s">
        <v>562</v>
      </c>
      <c r="CU20" s="263" t="s">
        <v>665</v>
      </c>
      <c r="CV20" s="263" t="s">
        <v>757</v>
      </c>
      <c r="CW20" s="263" t="s">
        <v>326</v>
      </c>
      <c r="CX20" s="263" t="s">
        <v>495</v>
      </c>
      <c r="CY20" s="263" t="s">
        <v>706</v>
      </c>
      <c r="CZ20" s="263" t="s">
        <v>412</v>
      </c>
      <c r="DA20" s="263" t="s">
        <v>664</v>
      </c>
      <c r="DB20" s="263" t="s">
        <v>355</v>
      </c>
      <c r="DC20" s="263" t="s">
        <v>153</v>
      </c>
      <c r="DD20" s="263" t="s">
        <v>570</v>
      </c>
      <c r="DE20" s="263" t="s">
        <v>435</v>
      </c>
      <c r="DF20" s="263" t="s">
        <v>362</v>
      </c>
      <c r="DG20" s="263" t="s">
        <v>51</v>
      </c>
      <c r="DH20" s="263" t="s">
        <v>340</v>
      </c>
      <c r="DI20" s="263" t="s">
        <v>798</v>
      </c>
      <c r="DJ20" s="263" t="s">
        <v>181</v>
      </c>
      <c r="DK20" s="263" t="s">
        <v>223</v>
      </c>
      <c r="DL20" s="263" t="s">
        <v>260</v>
      </c>
      <c r="DM20" s="263" t="s">
        <v>69</v>
      </c>
      <c r="DN20" s="264" t="s">
        <v>111</v>
      </c>
      <c r="DO20" s="45"/>
    </row>
    <row r="21" spans="1:120" x14ac:dyDescent="0.2">
      <c r="A21" s="33"/>
      <c r="B21" s="33"/>
      <c r="C21" s="33"/>
      <c r="D21" s="176" t="s">
        <v>409</v>
      </c>
      <c r="E21" s="177" t="s">
        <v>345</v>
      </c>
      <c r="F21" s="179">
        <f>B3+(8*B5)</f>
        <v>9</v>
      </c>
      <c r="G21" s="33"/>
      <c r="I21" s="37"/>
      <c r="J21" s="54">
        <f>F335</f>
        <v>323</v>
      </c>
      <c r="K21" s="55">
        <f>F379</f>
        <v>367</v>
      </c>
      <c r="L21" s="55">
        <f>F298</f>
        <v>286</v>
      </c>
      <c r="M21" s="55">
        <f>F347</f>
        <v>335</v>
      </c>
      <c r="N21" s="55">
        <f>F266</f>
        <v>254</v>
      </c>
      <c r="O21" s="55">
        <f>F576</f>
        <v>564</v>
      </c>
      <c r="P21" s="55">
        <f>F620</f>
        <v>608</v>
      </c>
      <c r="Q21" s="55">
        <f>F539</f>
        <v>527</v>
      </c>
      <c r="R21" s="55">
        <f>F608</f>
        <v>596</v>
      </c>
      <c r="S21" s="55">
        <f>F532</f>
        <v>520</v>
      </c>
      <c r="T21" s="55">
        <f>F192</f>
        <v>180</v>
      </c>
      <c r="U21" s="55">
        <f>F261</f>
        <v>249</v>
      </c>
      <c r="V21" s="55">
        <f>F180</f>
        <v>168</v>
      </c>
      <c r="W21" s="55">
        <f>F224</f>
        <v>212</v>
      </c>
      <c r="X21" s="55">
        <f>F143</f>
        <v>131</v>
      </c>
      <c r="Y21" s="55">
        <f>F453</f>
        <v>441</v>
      </c>
      <c r="Z21" s="55">
        <f>F502</f>
        <v>490</v>
      </c>
      <c r="AA21" s="55">
        <f>F421</f>
        <v>409</v>
      </c>
      <c r="AB21" s="55">
        <f>F465</f>
        <v>453</v>
      </c>
      <c r="AC21" s="55">
        <f>F409</f>
        <v>397</v>
      </c>
      <c r="AD21" s="55">
        <f>F69</f>
        <v>57</v>
      </c>
      <c r="AE21" s="55">
        <f>F113</f>
        <v>101</v>
      </c>
      <c r="AF21" s="55">
        <f>F62</f>
        <v>50</v>
      </c>
      <c r="AG21" s="55">
        <f>F106</f>
        <v>94</v>
      </c>
      <c r="AH21" s="56">
        <f>F25</f>
        <v>13</v>
      </c>
      <c r="AI21" s="254">
        <f t="shared" si="0"/>
        <v>7825</v>
      </c>
      <c r="AJ21" s="107">
        <f t="shared" si="1"/>
        <v>3263025</v>
      </c>
      <c r="AK21" s="33"/>
      <c r="AL21" s="255" t="s">
        <v>204</v>
      </c>
      <c r="AM21" s="256" t="s">
        <v>283</v>
      </c>
      <c r="AN21" s="256" t="s">
        <v>85</v>
      </c>
      <c r="AO21" s="256" t="s">
        <v>551</v>
      </c>
      <c r="AP21" s="256" t="s">
        <v>566</v>
      </c>
      <c r="AQ21" s="256" t="s">
        <v>123</v>
      </c>
      <c r="AR21" s="256" t="s">
        <v>530</v>
      </c>
      <c r="AS21" s="256" t="s">
        <v>441</v>
      </c>
      <c r="AT21" s="256" t="s">
        <v>676</v>
      </c>
      <c r="AU21" s="256" t="s">
        <v>257</v>
      </c>
      <c r="AV21" s="256" t="s">
        <v>496</v>
      </c>
      <c r="AW21" s="256" t="s">
        <v>403</v>
      </c>
      <c r="AX21" s="256" t="s">
        <v>71</v>
      </c>
      <c r="AY21" s="256" t="s">
        <v>300</v>
      </c>
      <c r="AZ21" s="256" t="s">
        <v>210</v>
      </c>
      <c r="BA21" s="256" t="s">
        <v>637</v>
      </c>
      <c r="BB21" s="256" t="s">
        <v>695</v>
      </c>
      <c r="BC21" s="256" t="s">
        <v>534</v>
      </c>
      <c r="BD21" s="256" t="s">
        <v>351</v>
      </c>
      <c r="BE21" s="256" t="s">
        <v>711</v>
      </c>
      <c r="BF21" s="256" t="s">
        <v>359</v>
      </c>
      <c r="BG21" s="256" t="s">
        <v>421</v>
      </c>
      <c r="BH21" s="256" t="s">
        <v>196</v>
      </c>
      <c r="BI21" s="256" t="s">
        <v>465</v>
      </c>
      <c r="BJ21" s="257" t="s">
        <v>542</v>
      </c>
      <c r="BK21" s="45"/>
      <c r="BM21" s="37"/>
      <c r="BN21" s="265">
        <f>F502</f>
        <v>490</v>
      </c>
      <c r="BO21" s="260">
        <f>F266</f>
        <v>254</v>
      </c>
      <c r="BP21" s="260">
        <f>F180</f>
        <v>168</v>
      </c>
      <c r="BQ21" s="260">
        <f>F69</f>
        <v>57</v>
      </c>
      <c r="BR21" s="260">
        <f>F608</f>
        <v>596</v>
      </c>
      <c r="BS21" s="259">
        <f>F539</f>
        <v>527</v>
      </c>
      <c r="BT21" s="259">
        <f>F453</f>
        <v>441</v>
      </c>
      <c r="BU21" s="259">
        <f>F347</f>
        <v>335</v>
      </c>
      <c r="BV21" s="259">
        <f>F261</f>
        <v>249</v>
      </c>
      <c r="BW21" s="259">
        <f>F25</f>
        <v>13</v>
      </c>
      <c r="BX21" s="260">
        <f>F106</f>
        <v>94</v>
      </c>
      <c r="BY21" s="260">
        <f>F620</f>
        <v>608</v>
      </c>
      <c r="BZ21" s="260">
        <f>F409</f>
        <v>397</v>
      </c>
      <c r="CA21" s="260">
        <f>F298</f>
        <v>286</v>
      </c>
      <c r="CB21" s="260">
        <f>F192</f>
        <v>180</v>
      </c>
      <c r="CC21" s="259">
        <f>F143</f>
        <v>131</v>
      </c>
      <c r="CD21" s="259">
        <f>F62</f>
        <v>50</v>
      </c>
      <c r="CE21" s="259">
        <f>F576</f>
        <v>564</v>
      </c>
      <c r="CF21" s="259">
        <f>F465</f>
        <v>453</v>
      </c>
      <c r="CG21" s="259">
        <f>F379</f>
        <v>367</v>
      </c>
      <c r="CH21" s="260">
        <f>F335</f>
        <v>323</v>
      </c>
      <c r="CI21" s="260">
        <f>F224</f>
        <v>212</v>
      </c>
      <c r="CJ21" s="260">
        <f>F113</f>
        <v>101</v>
      </c>
      <c r="CK21" s="260">
        <f>F532</f>
        <v>520</v>
      </c>
      <c r="CL21" s="266">
        <f>F421</f>
        <v>409</v>
      </c>
      <c r="CM21" s="254">
        <f t="shared" si="2"/>
        <v>7825</v>
      </c>
      <c r="CN21" s="107">
        <f t="shared" si="3"/>
        <v>3263025</v>
      </c>
      <c r="CO21" s="33"/>
      <c r="CP21" s="262" t="s">
        <v>695</v>
      </c>
      <c r="CQ21" s="263" t="s">
        <v>566</v>
      </c>
      <c r="CR21" s="263" t="s">
        <v>71</v>
      </c>
      <c r="CS21" s="263" t="s">
        <v>359</v>
      </c>
      <c r="CT21" s="263" t="s">
        <v>676</v>
      </c>
      <c r="CU21" s="263" t="s">
        <v>441</v>
      </c>
      <c r="CV21" s="263" t="s">
        <v>637</v>
      </c>
      <c r="CW21" s="263" t="s">
        <v>551</v>
      </c>
      <c r="CX21" s="263" t="s">
        <v>403</v>
      </c>
      <c r="CY21" s="263" t="s">
        <v>542</v>
      </c>
      <c r="CZ21" s="263" t="s">
        <v>465</v>
      </c>
      <c r="DA21" s="263" t="s">
        <v>530</v>
      </c>
      <c r="DB21" s="263" t="s">
        <v>711</v>
      </c>
      <c r="DC21" s="263" t="s">
        <v>85</v>
      </c>
      <c r="DD21" s="263" t="s">
        <v>496</v>
      </c>
      <c r="DE21" s="263" t="s">
        <v>210</v>
      </c>
      <c r="DF21" s="263" t="s">
        <v>196</v>
      </c>
      <c r="DG21" s="263" t="s">
        <v>123</v>
      </c>
      <c r="DH21" s="263" t="s">
        <v>351</v>
      </c>
      <c r="DI21" s="263" t="s">
        <v>283</v>
      </c>
      <c r="DJ21" s="263" t="s">
        <v>204</v>
      </c>
      <c r="DK21" s="263" t="s">
        <v>300</v>
      </c>
      <c r="DL21" s="263" t="s">
        <v>421</v>
      </c>
      <c r="DM21" s="263" t="s">
        <v>257</v>
      </c>
      <c r="DN21" s="264" t="s">
        <v>534</v>
      </c>
      <c r="DO21" s="45"/>
    </row>
    <row r="22" spans="1:120" x14ac:dyDescent="0.2">
      <c r="A22" s="33"/>
      <c r="B22" s="33"/>
      <c r="C22" s="33"/>
      <c r="D22" s="176" t="s">
        <v>600</v>
      </c>
      <c r="E22" s="177" t="s">
        <v>345</v>
      </c>
      <c r="F22" s="178">
        <f>B3+(9*B5)</f>
        <v>10</v>
      </c>
      <c r="G22" s="33"/>
      <c r="I22" s="37"/>
      <c r="J22" s="54">
        <f>F297</f>
        <v>285</v>
      </c>
      <c r="K22" s="55">
        <f>F341</f>
        <v>329</v>
      </c>
      <c r="L22" s="55">
        <f>F285</f>
        <v>273</v>
      </c>
      <c r="M22" s="55">
        <f>F329</f>
        <v>317</v>
      </c>
      <c r="N22" s="55">
        <f>F373</f>
        <v>361</v>
      </c>
      <c r="O22" s="55">
        <f>F558</f>
        <v>546</v>
      </c>
      <c r="P22" s="55">
        <f>F607</f>
        <v>595</v>
      </c>
      <c r="Q22" s="55">
        <f>F526</f>
        <v>514</v>
      </c>
      <c r="R22" s="55">
        <f>F570</f>
        <v>558</v>
      </c>
      <c r="S22" s="55">
        <f>F614</f>
        <v>602</v>
      </c>
      <c r="T22" s="55">
        <f>F174</f>
        <v>162</v>
      </c>
      <c r="U22" s="55">
        <f>F218</f>
        <v>206</v>
      </c>
      <c r="V22" s="55">
        <f>F142</f>
        <v>130</v>
      </c>
      <c r="W22" s="55">
        <f>F211</f>
        <v>199</v>
      </c>
      <c r="X22" s="55">
        <f>F255</f>
        <v>243</v>
      </c>
      <c r="Y22" s="55">
        <f>F415</f>
        <v>403</v>
      </c>
      <c r="Z22" s="55">
        <f>F484</f>
        <v>472</v>
      </c>
      <c r="AA22" s="55">
        <f>F403</f>
        <v>391</v>
      </c>
      <c r="AB22" s="55">
        <f>F452</f>
        <v>440</v>
      </c>
      <c r="AC22" s="55">
        <f>F496</f>
        <v>484</v>
      </c>
      <c r="AD22" s="55">
        <f>F56</f>
        <v>44</v>
      </c>
      <c r="AE22" s="55">
        <f>F100</f>
        <v>88</v>
      </c>
      <c r="AF22" s="55">
        <f>F19</f>
        <v>7</v>
      </c>
      <c r="AG22" s="55">
        <f>F63</f>
        <v>51</v>
      </c>
      <c r="AH22" s="56">
        <f>F137</f>
        <v>125</v>
      </c>
      <c r="AI22" s="254">
        <f t="shared" si="0"/>
        <v>7825</v>
      </c>
      <c r="AJ22" s="107">
        <f t="shared" si="1"/>
        <v>3263025</v>
      </c>
      <c r="AK22" s="33"/>
      <c r="AL22" s="255" t="s">
        <v>299</v>
      </c>
      <c r="AM22" s="256" t="s">
        <v>810</v>
      </c>
      <c r="AN22" s="256" t="s">
        <v>743</v>
      </c>
      <c r="AO22" s="256" t="s">
        <v>368</v>
      </c>
      <c r="AP22" s="256" t="s">
        <v>367</v>
      </c>
      <c r="AQ22" s="256" t="s">
        <v>649</v>
      </c>
      <c r="AR22" s="256" t="s">
        <v>227</v>
      </c>
      <c r="AS22" s="256" t="s">
        <v>33</v>
      </c>
      <c r="AT22" s="256" t="s">
        <v>335</v>
      </c>
      <c r="AU22" s="256" t="s">
        <v>605</v>
      </c>
      <c r="AV22" s="256" t="s">
        <v>101</v>
      </c>
      <c r="AW22" s="256" t="s">
        <v>374</v>
      </c>
      <c r="AX22" s="256" t="s">
        <v>580</v>
      </c>
      <c r="AY22" s="256" t="s">
        <v>207</v>
      </c>
      <c r="AZ22" s="256" t="s">
        <v>270</v>
      </c>
      <c r="BA22" s="256" t="s">
        <v>264</v>
      </c>
      <c r="BB22" s="256" t="s">
        <v>79</v>
      </c>
      <c r="BC22" s="256" t="s">
        <v>442</v>
      </c>
      <c r="BD22" s="256" t="s">
        <v>611</v>
      </c>
      <c r="BE22" s="256" t="s">
        <v>504</v>
      </c>
      <c r="BF22" s="256" t="s">
        <v>380</v>
      </c>
      <c r="BG22" s="256" t="s">
        <v>512</v>
      </c>
      <c r="BH22" s="256" t="s">
        <v>272</v>
      </c>
      <c r="BI22" s="256" t="s">
        <v>225</v>
      </c>
      <c r="BJ22" s="257" t="s">
        <v>476</v>
      </c>
      <c r="BK22" s="45"/>
      <c r="BM22" s="37"/>
      <c r="BN22" s="265">
        <f>F614</f>
        <v>602</v>
      </c>
      <c r="BO22" s="260">
        <f>F403</f>
        <v>391</v>
      </c>
      <c r="BP22" s="260">
        <f>F297</f>
        <v>285</v>
      </c>
      <c r="BQ22" s="260">
        <f>F211</f>
        <v>199</v>
      </c>
      <c r="BR22" s="260">
        <f>F100</f>
        <v>88</v>
      </c>
      <c r="BS22" s="259">
        <f>F56</f>
        <v>44</v>
      </c>
      <c r="BT22" s="259">
        <f>F570</f>
        <v>558</v>
      </c>
      <c r="BU22" s="259">
        <f>F484</f>
        <v>472</v>
      </c>
      <c r="BV22" s="259">
        <f>F373</f>
        <v>361</v>
      </c>
      <c r="BW22" s="259">
        <f>F142</f>
        <v>130</v>
      </c>
      <c r="BX22" s="260">
        <f>F218</f>
        <v>206</v>
      </c>
      <c r="BY22" s="260">
        <f>F137</f>
        <v>125</v>
      </c>
      <c r="BZ22" s="260">
        <f>F526</f>
        <v>514</v>
      </c>
      <c r="CA22" s="260">
        <f>F415</f>
        <v>403</v>
      </c>
      <c r="CB22" s="260">
        <f>F329</f>
        <v>317</v>
      </c>
      <c r="CC22" s="259">
        <f>F285</f>
        <v>273</v>
      </c>
      <c r="CD22" s="259">
        <f>F174</f>
        <v>162</v>
      </c>
      <c r="CE22" s="259">
        <f>F63</f>
        <v>51</v>
      </c>
      <c r="CF22" s="259">
        <f>F607</f>
        <v>595</v>
      </c>
      <c r="CG22" s="259">
        <f>F496</f>
        <v>484</v>
      </c>
      <c r="CH22" s="260">
        <f>F452</f>
        <v>440</v>
      </c>
      <c r="CI22" s="260">
        <f>F341</f>
        <v>329</v>
      </c>
      <c r="CJ22" s="260">
        <f>F255</f>
        <v>243</v>
      </c>
      <c r="CK22" s="260">
        <f>F19</f>
        <v>7</v>
      </c>
      <c r="CL22" s="266">
        <f>F558</f>
        <v>546</v>
      </c>
      <c r="CM22" s="254">
        <f t="shared" si="2"/>
        <v>7825</v>
      </c>
      <c r="CN22" s="107">
        <f t="shared" si="3"/>
        <v>3263025</v>
      </c>
      <c r="CO22" s="33"/>
      <c r="CP22" s="262" t="s">
        <v>605</v>
      </c>
      <c r="CQ22" s="263" t="s">
        <v>442</v>
      </c>
      <c r="CR22" s="263" t="s">
        <v>299</v>
      </c>
      <c r="CS22" s="263" t="s">
        <v>207</v>
      </c>
      <c r="CT22" s="263" t="s">
        <v>512</v>
      </c>
      <c r="CU22" s="263" t="s">
        <v>380</v>
      </c>
      <c r="CV22" s="263" t="s">
        <v>335</v>
      </c>
      <c r="CW22" s="263" t="s">
        <v>79</v>
      </c>
      <c r="CX22" s="263" t="s">
        <v>367</v>
      </c>
      <c r="CY22" s="263" t="s">
        <v>580</v>
      </c>
      <c r="CZ22" s="263" t="s">
        <v>374</v>
      </c>
      <c r="DA22" s="263" t="s">
        <v>476</v>
      </c>
      <c r="DB22" s="263" t="s">
        <v>33</v>
      </c>
      <c r="DC22" s="263" t="s">
        <v>264</v>
      </c>
      <c r="DD22" s="263" t="s">
        <v>368</v>
      </c>
      <c r="DE22" s="263" t="s">
        <v>743</v>
      </c>
      <c r="DF22" s="263" t="s">
        <v>101</v>
      </c>
      <c r="DG22" s="263" t="s">
        <v>225</v>
      </c>
      <c r="DH22" s="263" t="s">
        <v>227</v>
      </c>
      <c r="DI22" s="263" t="s">
        <v>504</v>
      </c>
      <c r="DJ22" s="263" t="s">
        <v>611</v>
      </c>
      <c r="DK22" s="263" t="s">
        <v>810</v>
      </c>
      <c r="DL22" s="263" t="s">
        <v>270</v>
      </c>
      <c r="DM22" s="263" t="s">
        <v>272</v>
      </c>
      <c r="DN22" s="264" t="s">
        <v>649</v>
      </c>
      <c r="DO22" s="45"/>
    </row>
    <row r="23" spans="1:120" x14ac:dyDescent="0.2">
      <c r="A23" s="33"/>
      <c r="B23" s="33"/>
      <c r="C23" s="33"/>
      <c r="D23" s="176" t="s">
        <v>378</v>
      </c>
      <c r="E23" s="177" t="s">
        <v>345</v>
      </c>
      <c r="F23" s="178">
        <f>B3+(10*B5)</f>
        <v>11</v>
      </c>
      <c r="G23" s="33"/>
      <c r="I23" s="37"/>
      <c r="J23" s="54">
        <f>F152</f>
        <v>140</v>
      </c>
      <c r="K23" s="55">
        <f>F196</f>
        <v>184</v>
      </c>
      <c r="L23" s="55">
        <f>F240</f>
        <v>228</v>
      </c>
      <c r="M23" s="55">
        <f>F184</f>
        <v>172</v>
      </c>
      <c r="N23" s="55">
        <f>F228</f>
        <v>216</v>
      </c>
      <c r="O23" s="55">
        <f>F388</f>
        <v>376</v>
      </c>
      <c r="P23" s="55">
        <f>F462</f>
        <v>450</v>
      </c>
      <c r="Q23" s="55">
        <f>F506</f>
        <v>494</v>
      </c>
      <c r="R23" s="55">
        <f>F425</f>
        <v>413</v>
      </c>
      <c r="S23" s="55">
        <f>F469</f>
        <v>457</v>
      </c>
      <c r="T23" s="55">
        <f>F29</f>
        <v>17</v>
      </c>
      <c r="U23" s="55">
        <f>F73</f>
        <v>61</v>
      </c>
      <c r="V23" s="55">
        <f>F122</f>
        <v>110</v>
      </c>
      <c r="W23" s="55">
        <f>F41</f>
        <v>29</v>
      </c>
      <c r="X23" s="55">
        <f>F110</f>
        <v>98</v>
      </c>
      <c r="Y23" s="55">
        <f>F270</f>
        <v>258</v>
      </c>
      <c r="Z23" s="55">
        <f>F314</f>
        <v>302</v>
      </c>
      <c r="AA23" s="55">
        <f>F383</f>
        <v>371</v>
      </c>
      <c r="AB23" s="55">
        <f>F307</f>
        <v>295</v>
      </c>
      <c r="AC23" s="55">
        <f>F351</f>
        <v>339</v>
      </c>
      <c r="AD23" s="55">
        <f>F536</f>
        <v>524</v>
      </c>
      <c r="AE23" s="55">
        <f>F580</f>
        <v>568</v>
      </c>
      <c r="AF23" s="55">
        <f>F624</f>
        <v>612</v>
      </c>
      <c r="AG23" s="55">
        <f>F543</f>
        <v>531</v>
      </c>
      <c r="AH23" s="56">
        <f>F592</f>
        <v>580</v>
      </c>
      <c r="AI23" s="254">
        <f t="shared" si="0"/>
        <v>7825</v>
      </c>
      <c r="AJ23" s="107">
        <f t="shared" si="1"/>
        <v>3263025</v>
      </c>
      <c r="AK23" s="33"/>
      <c r="AL23" s="255" t="s">
        <v>733</v>
      </c>
      <c r="AM23" s="256" t="s">
        <v>602</v>
      </c>
      <c r="AN23" s="256" t="s">
        <v>671</v>
      </c>
      <c r="AO23" s="256" t="s">
        <v>179</v>
      </c>
      <c r="AP23" s="256" t="s">
        <v>249</v>
      </c>
      <c r="AQ23" s="256" t="s">
        <v>38</v>
      </c>
      <c r="AR23" s="256" t="s">
        <v>294</v>
      </c>
      <c r="AS23" s="256" t="s">
        <v>591</v>
      </c>
      <c r="AT23" s="256" t="s">
        <v>639</v>
      </c>
      <c r="AU23" s="256" t="s">
        <v>483</v>
      </c>
      <c r="AV23" s="256" t="s">
        <v>464</v>
      </c>
      <c r="AW23" s="256" t="s">
        <v>463</v>
      </c>
      <c r="AX23" s="256" t="s">
        <v>41</v>
      </c>
      <c r="AY23" s="256" t="s">
        <v>118</v>
      </c>
      <c r="AZ23" s="256" t="s">
        <v>361</v>
      </c>
      <c r="BA23" s="256" t="s">
        <v>432</v>
      </c>
      <c r="BB23" s="256" t="s">
        <v>727</v>
      </c>
      <c r="BC23" s="256" t="s">
        <v>149</v>
      </c>
      <c r="BD23" s="256" t="s">
        <v>325</v>
      </c>
      <c r="BE23" s="256" t="s">
        <v>445</v>
      </c>
      <c r="BF23" s="256" t="s">
        <v>364</v>
      </c>
      <c r="BG23" s="256" t="s">
        <v>199</v>
      </c>
      <c r="BH23" s="256" t="s">
        <v>425</v>
      </c>
      <c r="BI23" s="256" t="s">
        <v>336</v>
      </c>
      <c r="BJ23" s="257" t="s">
        <v>621</v>
      </c>
      <c r="BK23" s="45"/>
      <c r="BM23" s="37"/>
      <c r="BN23" s="258">
        <f>F73</f>
        <v>61</v>
      </c>
      <c r="BO23" s="259">
        <f>F592</f>
        <v>580</v>
      </c>
      <c r="BP23" s="259">
        <f>F506</f>
        <v>494</v>
      </c>
      <c r="BQ23" s="259">
        <f>F270</f>
        <v>258</v>
      </c>
      <c r="BR23" s="259">
        <f>F184</f>
        <v>172</v>
      </c>
      <c r="BS23" s="260">
        <f>F240</f>
        <v>228</v>
      </c>
      <c r="BT23" s="260">
        <f>F29</f>
        <v>17</v>
      </c>
      <c r="BU23" s="260">
        <f>F543</f>
        <v>531</v>
      </c>
      <c r="BV23" s="260">
        <f>F462</f>
        <v>450</v>
      </c>
      <c r="BW23" s="260">
        <f>F351</f>
        <v>339</v>
      </c>
      <c r="BX23" s="259">
        <f>F307</f>
        <v>295</v>
      </c>
      <c r="BY23" s="259">
        <f>F196</f>
        <v>184</v>
      </c>
      <c r="BZ23" s="259">
        <f>F110</f>
        <v>98</v>
      </c>
      <c r="CA23" s="259">
        <f>F624</f>
        <v>612</v>
      </c>
      <c r="CB23" s="259">
        <f>F388</f>
        <v>376</v>
      </c>
      <c r="CC23" s="260">
        <f>F469</f>
        <v>457</v>
      </c>
      <c r="CD23" s="260">
        <f>F383</f>
        <v>371</v>
      </c>
      <c r="CE23" s="260">
        <f>F152</f>
        <v>140</v>
      </c>
      <c r="CF23" s="260">
        <f>F41</f>
        <v>29</v>
      </c>
      <c r="CG23" s="260">
        <f>F580</f>
        <v>568</v>
      </c>
      <c r="CH23" s="259">
        <f>F536</f>
        <v>524</v>
      </c>
      <c r="CI23" s="259">
        <f>F425</f>
        <v>413</v>
      </c>
      <c r="CJ23" s="259">
        <f>F314</f>
        <v>302</v>
      </c>
      <c r="CK23" s="259">
        <f>F228</f>
        <v>216</v>
      </c>
      <c r="CL23" s="261">
        <f>F122</f>
        <v>110</v>
      </c>
      <c r="CM23" s="254">
        <f t="shared" si="2"/>
        <v>7825</v>
      </c>
      <c r="CN23" s="107">
        <f t="shared" si="3"/>
        <v>3263025</v>
      </c>
      <c r="CO23" s="33"/>
      <c r="CP23" s="262" t="s">
        <v>463</v>
      </c>
      <c r="CQ23" s="263" t="s">
        <v>621</v>
      </c>
      <c r="CR23" s="263" t="s">
        <v>591</v>
      </c>
      <c r="CS23" s="263" t="s">
        <v>432</v>
      </c>
      <c r="CT23" s="263" t="s">
        <v>179</v>
      </c>
      <c r="CU23" s="263" t="s">
        <v>671</v>
      </c>
      <c r="CV23" s="263" t="s">
        <v>464</v>
      </c>
      <c r="CW23" s="263" t="s">
        <v>336</v>
      </c>
      <c r="CX23" s="263" t="s">
        <v>294</v>
      </c>
      <c r="CY23" s="263" t="s">
        <v>445</v>
      </c>
      <c r="CZ23" s="263" t="s">
        <v>325</v>
      </c>
      <c r="DA23" s="263" t="s">
        <v>602</v>
      </c>
      <c r="DB23" s="263" t="s">
        <v>361</v>
      </c>
      <c r="DC23" s="263" t="s">
        <v>425</v>
      </c>
      <c r="DD23" s="263" t="s">
        <v>38</v>
      </c>
      <c r="DE23" s="263" t="s">
        <v>483</v>
      </c>
      <c r="DF23" s="263" t="s">
        <v>149</v>
      </c>
      <c r="DG23" s="263" t="s">
        <v>733</v>
      </c>
      <c r="DH23" s="263" t="s">
        <v>118</v>
      </c>
      <c r="DI23" s="263" t="s">
        <v>199</v>
      </c>
      <c r="DJ23" s="263" t="s">
        <v>364</v>
      </c>
      <c r="DK23" s="263" t="s">
        <v>639</v>
      </c>
      <c r="DL23" s="263" t="s">
        <v>727</v>
      </c>
      <c r="DM23" s="263" t="s">
        <v>249</v>
      </c>
      <c r="DN23" s="264" t="s">
        <v>41</v>
      </c>
      <c r="DO23" s="45"/>
    </row>
    <row r="24" spans="1:120" x14ac:dyDescent="0.2">
      <c r="A24" s="33"/>
      <c r="B24" s="33"/>
      <c r="C24" s="33"/>
      <c r="D24" s="176" t="s">
        <v>647</v>
      </c>
      <c r="E24" s="177" t="s">
        <v>345</v>
      </c>
      <c r="F24" s="179">
        <f>B3+(11*B5)</f>
        <v>12</v>
      </c>
      <c r="G24" s="33"/>
      <c r="I24" s="37"/>
      <c r="J24" s="54">
        <f>F259</f>
        <v>247</v>
      </c>
      <c r="K24" s="55">
        <f>F178</f>
        <v>166</v>
      </c>
      <c r="L24" s="55">
        <f>F227</f>
        <v>215</v>
      </c>
      <c r="M24" s="55">
        <f>F146</f>
        <v>134</v>
      </c>
      <c r="N24" s="55">
        <f>F190</f>
        <v>178</v>
      </c>
      <c r="O24" s="55">
        <f>F500</f>
        <v>488</v>
      </c>
      <c r="P24" s="55">
        <f>F419</f>
        <v>407</v>
      </c>
      <c r="Q24" s="55">
        <f>F463</f>
        <v>451</v>
      </c>
      <c r="R24" s="55">
        <f>F412</f>
        <v>400</v>
      </c>
      <c r="S24" s="55">
        <f>F456</f>
        <v>444</v>
      </c>
      <c r="T24" s="55">
        <f>F116</f>
        <v>104</v>
      </c>
      <c r="U24" s="55">
        <f>F60</f>
        <v>48</v>
      </c>
      <c r="V24" s="55">
        <f>F104</f>
        <v>92</v>
      </c>
      <c r="W24" s="55">
        <f>F23</f>
        <v>11</v>
      </c>
      <c r="X24" s="55">
        <f>F72</f>
        <v>60</v>
      </c>
      <c r="Y24" s="55">
        <f>F382</f>
        <v>370</v>
      </c>
      <c r="Z24" s="55">
        <f>F301</f>
        <v>289</v>
      </c>
      <c r="AA24" s="55">
        <f>F345</f>
        <v>333</v>
      </c>
      <c r="AB24" s="55">
        <f>F264</f>
        <v>252</v>
      </c>
      <c r="AC24" s="55">
        <f>F333</f>
        <v>321</v>
      </c>
      <c r="AD24" s="55">
        <f>F618</f>
        <v>606</v>
      </c>
      <c r="AE24" s="55">
        <f>F542</f>
        <v>530</v>
      </c>
      <c r="AF24" s="55">
        <f>F611</f>
        <v>599</v>
      </c>
      <c r="AG24" s="55">
        <f>F530</f>
        <v>518</v>
      </c>
      <c r="AH24" s="56">
        <f>F574</f>
        <v>562</v>
      </c>
      <c r="AI24" s="254">
        <f t="shared" si="0"/>
        <v>7825</v>
      </c>
      <c r="AJ24" s="107">
        <f t="shared" si="1"/>
        <v>3263025</v>
      </c>
      <c r="AK24" s="33"/>
      <c r="AL24" s="255" t="s">
        <v>376</v>
      </c>
      <c r="AM24" s="256" t="s">
        <v>734</v>
      </c>
      <c r="AN24" s="256" t="s">
        <v>220</v>
      </c>
      <c r="AO24" s="256" t="s">
        <v>684</v>
      </c>
      <c r="AP24" s="256" t="s">
        <v>420</v>
      </c>
      <c r="AQ24" s="256" t="s">
        <v>610</v>
      </c>
      <c r="AR24" s="256" t="s">
        <v>398</v>
      </c>
      <c r="AS24" s="256" t="s">
        <v>0</v>
      </c>
      <c r="AT24" s="256" t="s">
        <v>95</v>
      </c>
      <c r="AU24" s="256" t="s">
        <v>505</v>
      </c>
      <c r="AV24" s="256" t="s">
        <v>316</v>
      </c>
      <c r="AW24" s="256" t="s">
        <v>274</v>
      </c>
      <c r="AX24" s="256" t="s">
        <v>434</v>
      </c>
      <c r="AY24" s="256" t="s">
        <v>378</v>
      </c>
      <c r="AZ24" s="256" t="s">
        <v>701</v>
      </c>
      <c r="BA24" s="256" t="s">
        <v>494</v>
      </c>
      <c r="BB24" s="256" t="s">
        <v>193</v>
      </c>
      <c r="BC24" s="256" t="s">
        <v>708</v>
      </c>
      <c r="BD24" s="256" t="s">
        <v>593</v>
      </c>
      <c r="BE24" s="256" t="s">
        <v>234</v>
      </c>
      <c r="BF24" s="256" t="s">
        <v>499</v>
      </c>
      <c r="BG24" s="256" t="s">
        <v>704</v>
      </c>
      <c r="BH24" s="256" t="s">
        <v>333</v>
      </c>
      <c r="BI24" s="256" t="s">
        <v>228</v>
      </c>
      <c r="BJ24" s="257" t="s">
        <v>229</v>
      </c>
      <c r="BK24" s="45"/>
      <c r="BM24" s="37"/>
      <c r="BN24" s="258">
        <f>F190</f>
        <v>178</v>
      </c>
      <c r="BO24" s="259">
        <f>F104</f>
        <v>92</v>
      </c>
      <c r="BP24" s="259">
        <f>F618</f>
        <v>606</v>
      </c>
      <c r="BQ24" s="259">
        <f>F412</f>
        <v>400</v>
      </c>
      <c r="BR24" s="259">
        <f>F301</f>
        <v>289</v>
      </c>
      <c r="BS24" s="260">
        <f>F382</f>
        <v>370</v>
      </c>
      <c r="BT24" s="260">
        <f>F146</f>
        <v>134</v>
      </c>
      <c r="BU24" s="260">
        <f>F60</f>
        <v>48</v>
      </c>
      <c r="BV24" s="260">
        <f>F574</f>
        <v>562</v>
      </c>
      <c r="BW24" s="260">
        <f>F463</f>
        <v>451</v>
      </c>
      <c r="BX24" s="259">
        <f>F419</f>
        <v>407</v>
      </c>
      <c r="BY24" s="259">
        <f>F333</f>
        <v>321</v>
      </c>
      <c r="BZ24" s="259">
        <f>F227</f>
        <v>215</v>
      </c>
      <c r="CA24" s="259">
        <f>F116</f>
        <v>104</v>
      </c>
      <c r="CB24" s="259">
        <f>F530</f>
        <v>518</v>
      </c>
      <c r="CC24" s="260">
        <f>F611</f>
        <v>599</v>
      </c>
      <c r="CD24" s="260">
        <f>F500</f>
        <v>488</v>
      </c>
      <c r="CE24" s="260">
        <f>F264</f>
        <v>252</v>
      </c>
      <c r="CF24" s="260">
        <f>F178</f>
        <v>166</v>
      </c>
      <c r="CG24" s="260">
        <f>F72</f>
        <v>60</v>
      </c>
      <c r="CH24" s="259">
        <f>F23</f>
        <v>11</v>
      </c>
      <c r="CI24" s="259">
        <f>F542</f>
        <v>530</v>
      </c>
      <c r="CJ24" s="259">
        <f>F456</f>
        <v>444</v>
      </c>
      <c r="CK24" s="259">
        <f>F345</f>
        <v>333</v>
      </c>
      <c r="CL24" s="261">
        <f>F259</f>
        <v>247</v>
      </c>
      <c r="CM24" s="254">
        <f t="shared" si="2"/>
        <v>7825</v>
      </c>
      <c r="CN24" s="107">
        <f t="shared" si="3"/>
        <v>3263025</v>
      </c>
      <c r="CO24" s="33"/>
      <c r="CP24" s="262" t="s">
        <v>420</v>
      </c>
      <c r="CQ24" s="263" t="s">
        <v>434</v>
      </c>
      <c r="CR24" s="263" t="s">
        <v>499</v>
      </c>
      <c r="CS24" s="263" t="s">
        <v>95</v>
      </c>
      <c r="CT24" s="263" t="s">
        <v>193</v>
      </c>
      <c r="CU24" s="263" t="s">
        <v>494</v>
      </c>
      <c r="CV24" s="263" t="s">
        <v>684</v>
      </c>
      <c r="CW24" s="263" t="s">
        <v>274</v>
      </c>
      <c r="CX24" s="263" t="s">
        <v>229</v>
      </c>
      <c r="CY24" s="263" t="s">
        <v>0</v>
      </c>
      <c r="CZ24" s="263" t="s">
        <v>398</v>
      </c>
      <c r="DA24" s="263" t="s">
        <v>234</v>
      </c>
      <c r="DB24" s="263" t="s">
        <v>220</v>
      </c>
      <c r="DC24" s="263" t="s">
        <v>316</v>
      </c>
      <c r="DD24" s="263" t="s">
        <v>228</v>
      </c>
      <c r="DE24" s="263" t="s">
        <v>333</v>
      </c>
      <c r="DF24" s="263" t="s">
        <v>610</v>
      </c>
      <c r="DG24" s="263" t="s">
        <v>593</v>
      </c>
      <c r="DH24" s="263" t="s">
        <v>734</v>
      </c>
      <c r="DI24" s="263" t="s">
        <v>701</v>
      </c>
      <c r="DJ24" s="263" t="s">
        <v>378</v>
      </c>
      <c r="DK24" s="263" t="s">
        <v>704</v>
      </c>
      <c r="DL24" s="263" t="s">
        <v>505</v>
      </c>
      <c r="DM24" s="263" t="s">
        <v>708</v>
      </c>
      <c r="DN24" s="264" t="s">
        <v>376</v>
      </c>
      <c r="DO24" s="45"/>
    </row>
    <row r="25" spans="1:120" x14ac:dyDescent="0.2">
      <c r="A25" s="33"/>
      <c r="B25" s="33"/>
      <c r="C25" s="33"/>
      <c r="D25" s="176" t="s">
        <v>542</v>
      </c>
      <c r="E25" s="177" t="s">
        <v>345</v>
      </c>
      <c r="F25" s="179">
        <f>B3+(12*B5)</f>
        <v>13</v>
      </c>
      <c r="G25" s="33"/>
      <c r="I25" s="37"/>
      <c r="J25" s="54">
        <f>F221</f>
        <v>209</v>
      </c>
      <c r="K25" s="55">
        <f>F140</f>
        <v>128</v>
      </c>
      <c r="L25" s="253">
        <f>F209</f>
        <v>197</v>
      </c>
      <c r="M25" s="55">
        <f>F253</f>
        <v>241</v>
      </c>
      <c r="N25" s="55">
        <f>F177</f>
        <v>165</v>
      </c>
      <c r="O25" s="55">
        <f>F487</f>
        <v>475</v>
      </c>
      <c r="P25" s="55">
        <f>F406</f>
        <v>394</v>
      </c>
      <c r="Q25" s="55">
        <f>F450</f>
        <v>438</v>
      </c>
      <c r="R25" s="55">
        <f>F494</f>
        <v>482</v>
      </c>
      <c r="S25" s="55">
        <f>F413</f>
        <v>401</v>
      </c>
      <c r="T25" s="55">
        <f>F98</f>
        <v>86</v>
      </c>
      <c r="U25" s="55">
        <f>F22</f>
        <v>10</v>
      </c>
      <c r="V25" s="253">
        <f>F66</f>
        <v>54</v>
      </c>
      <c r="W25" s="55">
        <f>F135</f>
        <v>123</v>
      </c>
      <c r="X25" s="55">
        <f>F54</f>
        <v>42</v>
      </c>
      <c r="Y25" s="55">
        <f>F339</f>
        <v>327</v>
      </c>
      <c r="Z25" s="55">
        <f>F283</f>
        <v>271</v>
      </c>
      <c r="AA25" s="55">
        <f>F332</f>
        <v>320</v>
      </c>
      <c r="AB25" s="55">
        <f>F376</f>
        <v>364</v>
      </c>
      <c r="AC25" s="55">
        <f>F295</f>
        <v>283</v>
      </c>
      <c r="AD25" s="55">
        <f>F605</f>
        <v>593</v>
      </c>
      <c r="AE25" s="55">
        <f>F524</f>
        <v>512</v>
      </c>
      <c r="AF25" s="253">
        <f>F568</f>
        <v>556</v>
      </c>
      <c r="AG25" s="55">
        <f>F617</f>
        <v>605</v>
      </c>
      <c r="AH25" s="56">
        <f>F561</f>
        <v>549</v>
      </c>
      <c r="AI25" s="254">
        <f t="shared" si="0"/>
        <v>7825</v>
      </c>
      <c r="AJ25" s="107">
        <f t="shared" si="1"/>
        <v>3263025</v>
      </c>
      <c r="AK25" s="33"/>
      <c r="AL25" s="255" t="s">
        <v>86</v>
      </c>
      <c r="AM25" s="256" t="s">
        <v>449</v>
      </c>
      <c r="AN25" s="256" t="s">
        <v>239</v>
      </c>
      <c r="AO25" s="256" t="s">
        <v>192</v>
      </c>
      <c r="AP25" s="256" t="s">
        <v>758</v>
      </c>
      <c r="AQ25" s="256" t="s">
        <v>267</v>
      </c>
      <c r="AR25" s="256" t="s">
        <v>369</v>
      </c>
      <c r="AS25" s="256" t="s">
        <v>692</v>
      </c>
      <c r="AT25" s="256" t="s">
        <v>428</v>
      </c>
      <c r="AU25" s="256" t="s">
        <v>296</v>
      </c>
      <c r="AV25" s="256" t="s">
        <v>408</v>
      </c>
      <c r="AW25" s="256" t="s">
        <v>600</v>
      </c>
      <c r="AX25" s="256" t="s">
        <v>89</v>
      </c>
      <c r="AY25" s="256" t="s">
        <v>553</v>
      </c>
      <c r="AZ25" s="256" t="s">
        <v>407</v>
      </c>
      <c r="BA25" s="256" t="s">
        <v>785</v>
      </c>
      <c r="BB25" s="256" t="s">
        <v>719</v>
      </c>
      <c r="BC25" s="256" t="s">
        <v>578</v>
      </c>
      <c r="BD25" s="256" t="s">
        <v>471</v>
      </c>
      <c r="BE25" s="256" t="s">
        <v>375</v>
      </c>
      <c r="BF25" s="256" t="s">
        <v>258</v>
      </c>
      <c r="BG25" s="256" t="s">
        <v>202</v>
      </c>
      <c r="BH25" s="256" t="s">
        <v>363</v>
      </c>
      <c r="BI25" s="256" t="s">
        <v>78</v>
      </c>
      <c r="BJ25" s="257" t="s">
        <v>306</v>
      </c>
      <c r="BK25" s="45"/>
      <c r="BM25" s="37"/>
      <c r="BN25" s="258">
        <f>F332</f>
        <v>320</v>
      </c>
      <c r="BO25" s="259">
        <f>F221</f>
        <v>209</v>
      </c>
      <c r="BP25" s="259">
        <f>F135</f>
        <v>123</v>
      </c>
      <c r="BQ25" s="259">
        <f>F524</f>
        <v>512</v>
      </c>
      <c r="BR25" s="259">
        <f>F413</f>
        <v>401</v>
      </c>
      <c r="BS25" s="260">
        <f>F494</f>
        <v>482</v>
      </c>
      <c r="BT25" s="260">
        <f>F283</f>
        <v>271</v>
      </c>
      <c r="BU25" s="260">
        <f>F177</f>
        <v>165</v>
      </c>
      <c r="BV25" s="260">
        <f>F66</f>
        <v>54</v>
      </c>
      <c r="BW25" s="260">
        <f>F605</f>
        <v>593</v>
      </c>
      <c r="BX25" s="259">
        <f>F561</f>
        <v>549</v>
      </c>
      <c r="BY25" s="259">
        <f>F450</f>
        <v>438</v>
      </c>
      <c r="BZ25" s="259">
        <f>F339</f>
        <v>327</v>
      </c>
      <c r="CA25" s="259">
        <f>F253</f>
        <v>241</v>
      </c>
      <c r="CB25" s="259">
        <f>F22</f>
        <v>10</v>
      </c>
      <c r="CC25" s="260">
        <f>F98</f>
        <v>86</v>
      </c>
      <c r="CD25" s="260">
        <f>F617</f>
        <v>605</v>
      </c>
      <c r="CE25" s="260">
        <f>F406</f>
        <v>394</v>
      </c>
      <c r="CF25" s="260">
        <f>F295</f>
        <v>283</v>
      </c>
      <c r="CG25" s="260">
        <f>F209</f>
        <v>197</v>
      </c>
      <c r="CH25" s="259">
        <f>F140</f>
        <v>128</v>
      </c>
      <c r="CI25" s="259">
        <f>F54</f>
        <v>42</v>
      </c>
      <c r="CJ25" s="259">
        <f>F568</f>
        <v>556</v>
      </c>
      <c r="CK25" s="259">
        <f>F487</f>
        <v>475</v>
      </c>
      <c r="CL25" s="261">
        <f>F376</f>
        <v>364</v>
      </c>
      <c r="CM25" s="254">
        <f t="shared" si="2"/>
        <v>7825</v>
      </c>
      <c r="CN25" s="107">
        <f t="shared" si="3"/>
        <v>3263025</v>
      </c>
      <c r="CO25" s="33"/>
      <c r="CP25" s="262" t="s">
        <v>578</v>
      </c>
      <c r="CQ25" s="263" t="s">
        <v>86</v>
      </c>
      <c r="CR25" s="263" t="s">
        <v>553</v>
      </c>
      <c r="CS25" s="263" t="s">
        <v>202</v>
      </c>
      <c r="CT25" s="263" t="s">
        <v>296</v>
      </c>
      <c r="CU25" s="263" t="s">
        <v>428</v>
      </c>
      <c r="CV25" s="263" t="s">
        <v>719</v>
      </c>
      <c r="CW25" s="263" t="s">
        <v>758</v>
      </c>
      <c r="CX25" s="263" t="s">
        <v>89</v>
      </c>
      <c r="CY25" s="263" t="s">
        <v>258</v>
      </c>
      <c r="CZ25" s="263" t="s">
        <v>306</v>
      </c>
      <c r="DA25" s="263" t="s">
        <v>692</v>
      </c>
      <c r="DB25" s="263" t="s">
        <v>785</v>
      </c>
      <c r="DC25" s="263" t="s">
        <v>192</v>
      </c>
      <c r="DD25" s="263" t="s">
        <v>600</v>
      </c>
      <c r="DE25" s="263" t="s">
        <v>408</v>
      </c>
      <c r="DF25" s="263" t="s">
        <v>78</v>
      </c>
      <c r="DG25" s="263" t="s">
        <v>369</v>
      </c>
      <c r="DH25" s="263" t="s">
        <v>375</v>
      </c>
      <c r="DI25" s="263" t="s">
        <v>239</v>
      </c>
      <c r="DJ25" s="263" t="s">
        <v>449</v>
      </c>
      <c r="DK25" s="263" t="s">
        <v>407</v>
      </c>
      <c r="DL25" s="263" t="s">
        <v>363</v>
      </c>
      <c r="DM25" s="263" t="s">
        <v>267</v>
      </c>
      <c r="DN25" s="264" t="s">
        <v>471</v>
      </c>
      <c r="DO25" s="45"/>
    </row>
    <row r="26" spans="1:120" x14ac:dyDescent="0.2">
      <c r="A26" s="33"/>
      <c r="B26" s="33"/>
      <c r="C26" s="33"/>
      <c r="D26" s="176" t="s">
        <v>511</v>
      </c>
      <c r="E26" s="177" t="s">
        <v>345</v>
      </c>
      <c r="F26" s="178">
        <f>B3+(13*B5)</f>
        <v>14</v>
      </c>
      <c r="G26" s="33"/>
      <c r="I26" s="37"/>
      <c r="J26" s="54">
        <f>F203</f>
        <v>191</v>
      </c>
      <c r="K26" s="253">
        <f>F252</f>
        <v>240</v>
      </c>
      <c r="L26" s="55">
        <f>F171</f>
        <v>159</v>
      </c>
      <c r="M26" s="55">
        <f>F215</f>
        <v>203</v>
      </c>
      <c r="N26" s="55">
        <f>F159</f>
        <v>147</v>
      </c>
      <c r="O26" s="55">
        <f>F444</f>
        <v>432</v>
      </c>
      <c r="P26" s="55">
        <f>F488</f>
        <v>476</v>
      </c>
      <c r="Q26" s="55">
        <f>F437</f>
        <v>425</v>
      </c>
      <c r="R26" s="55">
        <f>F481</f>
        <v>469</v>
      </c>
      <c r="S26" s="55">
        <f>F400</f>
        <v>388</v>
      </c>
      <c r="T26" s="55">
        <f>F85</f>
        <v>73</v>
      </c>
      <c r="U26" s="55">
        <f>F129</f>
        <v>117</v>
      </c>
      <c r="V26" s="253">
        <f>F48</f>
        <v>36</v>
      </c>
      <c r="W26" s="55">
        <f>F97</f>
        <v>85</v>
      </c>
      <c r="X26" s="55">
        <f>F16</f>
        <v>4</v>
      </c>
      <c r="Y26" s="55">
        <f>F326</f>
        <v>314</v>
      </c>
      <c r="Z26" s="55">
        <f>F370</f>
        <v>358</v>
      </c>
      <c r="AA26" s="55">
        <f>F289</f>
        <v>277</v>
      </c>
      <c r="AB26" s="55">
        <f>F358</f>
        <v>346</v>
      </c>
      <c r="AC26" s="55">
        <f>F282</f>
        <v>270</v>
      </c>
      <c r="AD26" s="55">
        <f>F567</f>
        <v>555</v>
      </c>
      <c r="AE26" s="55">
        <f>F636</f>
        <v>624</v>
      </c>
      <c r="AF26" s="55">
        <f>F555</f>
        <v>543</v>
      </c>
      <c r="AG26" s="253">
        <f>F599</f>
        <v>587</v>
      </c>
      <c r="AH26" s="56">
        <f>F518</f>
        <v>506</v>
      </c>
      <c r="AI26" s="254">
        <f t="shared" si="0"/>
        <v>7825</v>
      </c>
      <c r="AJ26" s="107">
        <f t="shared" si="1"/>
        <v>3263025</v>
      </c>
      <c r="AK26" s="33"/>
      <c r="AL26" s="255" t="s">
        <v>786</v>
      </c>
      <c r="AM26" s="256" t="s">
        <v>164</v>
      </c>
      <c r="AN26" s="256" t="s">
        <v>658</v>
      </c>
      <c r="AO26" s="256" t="s">
        <v>613</v>
      </c>
      <c r="AP26" s="256" t="s">
        <v>152</v>
      </c>
      <c r="AQ26" s="256" t="s">
        <v>457</v>
      </c>
      <c r="AR26" s="256" t="s">
        <v>265</v>
      </c>
      <c r="AS26" s="256" t="s">
        <v>352</v>
      </c>
      <c r="AT26" s="256" t="s">
        <v>531</v>
      </c>
      <c r="AU26" s="256" t="s">
        <v>387</v>
      </c>
      <c r="AV26" s="256" t="s">
        <v>301</v>
      </c>
      <c r="AW26" s="256" t="s">
        <v>686</v>
      </c>
      <c r="AX26" s="256" t="s">
        <v>437</v>
      </c>
      <c r="AY26" s="256" t="s">
        <v>646</v>
      </c>
      <c r="AZ26" s="256" t="s">
        <v>62</v>
      </c>
      <c r="BA26" s="256" t="s">
        <v>386</v>
      </c>
      <c r="BB26" s="256" t="s">
        <v>682</v>
      </c>
      <c r="BC26" s="256" t="s">
        <v>537</v>
      </c>
      <c r="BD26" s="256" t="s">
        <v>176</v>
      </c>
      <c r="BE26" s="256" t="s">
        <v>271</v>
      </c>
      <c r="BF26" s="256" t="s">
        <v>678</v>
      </c>
      <c r="BG26" s="256" t="s">
        <v>586</v>
      </c>
      <c r="BH26" s="256" t="s">
        <v>171</v>
      </c>
      <c r="BI26" s="256" t="s">
        <v>170</v>
      </c>
      <c r="BJ26" s="257" t="s">
        <v>276</v>
      </c>
      <c r="BK26" s="45"/>
      <c r="BM26" s="37"/>
      <c r="BN26" s="258">
        <f>F444</f>
        <v>432</v>
      </c>
      <c r="BO26" s="259">
        <f>F358</f>
        <v>346</v>
      </c>
      <c r="BP26" s="259">
        <f>F252</f>
        <v>240</v>
      </c>
      <c r="BQ26" s="259">
        <f>F16</f>
        <v>4</v>
      </c>
      <c r="BR26" s="259">
        <f>F555</f>
        <v>543</v>
      </c>
      <c r="BS26" s="260">
        <f>F636</f>
        <v>624</v>
      </c>
      <c r="BT26" s="260">
        <f>F400</f>
        <v>388</v>
      </c>
      <c r="BU26" s="260">
        <f>F289</f>
        <v>277</v>
      </c>
      <c r="BV26" s="260">
        <f>F203</f>
        <v>191</v>
      </c>
      <c r="BW26" s="260">
        <f>F97</f>
        <v>85</v>
      </c>
      <c r="BX26" s="259">
        <f>F48</f>
        <v>36</v>
      </c>
      <c r="BY26" s="259">
        <f>F567</f>
        <v>555</v>
      </c>
      <c r="BZ26" s="259">
        <f>F481</f>
        <v>469</v>
      </c>
      <c r="CA26" s="259">
        <f>F370</f>
        <v>358</v>
      </c>
      <c r="CB26" s="259">
        <f>F159</f>
        <v>147</v>
      </c>
      <c r="CC26" s="260">
        <f>F215</f>
        <v>203</v>
      </c>
      <c r="CD26" s="260">
        <f>F129</f>
        <v>117</v>
      </c>
      <c r="CE26" s="260">
        <f>F518</f>
        <v>506</v>
      </c>
      <c r="CF26" s="260">
        <f>F437</f>
        <v>425</v>
      </c>
      <c r="CG26" s="260">
        <f>F326</f>
        <v>314</v>
      </c>
      <c r="CH26" s="259">
        <f>F282</f>
        <v>270</v>
      </c>
      <c r="CI26" s="259">
        <f>F171</f>
        <v>159</v>
      </c>
      <c r="CJ26" s="259">
        <f>F85</f>
        <v>73</v>
      </c>
      <c r="CK26" s="259">
        <f>F599</f>
        <v>587</v>
      </c>
      <c r="CL26" s="261">
        <f>F488</f>
        <v>476</v>
      </c>
      <c r="CM26" s="254">
        <f t="shared" si="2"/>
        <v>7825</v>
      </c>
      <c r="CN26" s="107">
        <f t="shared" si="3"/>
        <v>3263025</v>
      </c>
      <c r="CO26" s="33"/>
      <c r="CP26" s="262" t="s">
        <v>457</v>
      </c>
      <c r="CQ26" s="263" t="s">
        <v>176</v>
      </c>
      <c r="CR26" s="263" t="s">
        <v>164</v>
      </c>
      <c r="CS26" s="263" t="s">
        <v>62</v>
      </c>
      <c r="CT26" s="263" t="s">
        <v>171</v>
      </c>
      <c r="CU26" s="263" t="s">
        <v>586</v>
      </c>
      <c r="CV26" s="263" t="s">
        <v>387</v>
      </c>
      <c r="CW26" s="263" t="s">
        <v>537</v>
      </c>
      <c r="CX26" s="263" t="s">
        <v>786</v>
      </c>
      <c r="CY26" s="263" t="s">
        <v>646</v>
      </c>
      <c r="CZ26" s="263" t="s">
        <v>437</v>
      </c>
      <c r="DA26" s="263" t="s">
        <v>678</v>
      </c>
      <c r="DB26" s="263" t="s">
        <v>531</v>
      </c>
      <c r="DC26" s="263" t="s">
        <v>682</v>
      </c>
      <c r="DD26" s="263" t="s">
        <v>152</v>
      </c>
      <c r="DE26" s="263" t="s">
        <v>613</v>
      </c>
      <c r="DF26" s="263" t="s">
        <v>686</v>
      </c>
      <c r="DG26" s="263" t="s">
        <v>276</v>
      </c>
      <c r="DH26" s="263" t="s">
        <v>352</v>
      </c>
      <c r="DI26" s="263" t="s">
        <v>386</v>
      </c>
      <c r="DJ26" s="263" t="s">
        <v>271</v>
      </c>
      <c r="DK26" s="263" t="s">
        <v>658</v>
      </c>
      <c r="DL26" s="263" t="s">
        <v>301</v>
      </c>
      <c r="DM26" s="263" t="s">
        <v>170</v>
      </c>
      <c r="DN26" s="264" t="s">
        <v>265</v>
      </c>
      <c r="DO26" s="45"/>
    </row>
    <row r="27" spans="1:120" ht="12.75" thickBot="1" x14ac:dyDescent="0.25">
      <c r="A27" s="33"/>
      <c r="B27" s="33"/>
      <c r="C27" s="33"/>
      <c r="D27" s="176" t="s">
        <v>569</v>
      </c>
      <c r="E27" s="177" t="s">
        <v>345</v>
      </c>
      <c r="F27" s="178">
        <f>B3+(14*B5)</f>
        <v>15</v>
      </c>
      <c r="G27" s="33"/>
      <c r="I27" s="37"/>
      <c r="J27" s="275">
        <f>F165</f>
        <v>153</v>
      </c>
      <c r="K27" s="80">
        <f>F234</f>
        <v>222</v>
      </c>
      <c r="L27" s="80">
        <f>F153</f>
        <v>141</v>
      </c>
      <c r="M27" s="80">
        <f>F202</f>
        <v>190</v>
      </c>
      <c r="N27" s="80">
        <f>F246</f>
        <v>234</v>
      </c>
      <c r="O27" s="80">
        <f>F431</f>
        <v>419</v>
      </c>
      <c r="P27" s="80">
        <f>F475</f>
        <v>463</v>
      </c>
      <c r="Q27" s="80">
        <f>F394</f>
        <v>382</v>
      </c>
      <c r="R27" s="80">
        <f>F438</f>
        <v>426</v>
      </c>
      <c r="S27" s="80">
        <f>F512</f>
        <v>500</v>
      </c>
      <c r="T27" s="80">
        <f>F47</f>
        <v>35</v>
      </c>
      <c r="U27" s="80">
        <f>F91</f>
        <v>79</v>
      </c>
      <c r="V27" s="276">
        <f>F35</f>
        <v>23</v>
      </c>
      <c r="W27" s="80">
        <f>F79</f>
        <v>67</v>
      </c>
      <c r="X27" s="80">
        <f>F123</f>
        <v>111</v>
      </c>
      <c r="Y27" s="80">
        <f>F308</f>
        <v>296</v>
      </c>
      <c r="Z27" s="80">
        <f>F357</f>
        <v>345</v>
      </c>
      <c r="AA27" s="80">
        <f>F276</f>
        <v>264</v>
      </c>
      <c r="AB27" s="80">
        <f>F320</f>
        <v>308</v>
      </c>
      <c r="AC27" s="80">
        <f>F364</f>
        <v>352</v>
      </c>
      <c r="AD27" s="80">
        <f>F549</f>
        <v>537</v>
      </c>
      <c r="AE27" s="80">
        <f>F593</f>
        <v>581</v>
      </c>
      <c r="AF27" s="80">
        <f>F517</f>
        <v>505</v>
      </c>
      <c r="AG27" s="80">
        <f>F586</f>
        <v>574</v>
      </c>
      <c r="AH27" s="277">
        <f>F630</f>
        <v>618</v>
      </c>
      <c r="AI27" s="254">
        <f t="shared" si="0"/>
        <v>7825</v>
      </c>
      <c r="AJ27" s="107">
        <f t="shared" si="1"/>
        <v>3263025</v>
      </c>
      <c r="AK27" s="33"/>
      <c r="AL27" s="278" t="s">
        <v>475</v>
      </c>
      <c r="AM27" s="279" t="s">
        <v>431</v>
      </c>
      <c r="AN27" s="279" t="s">
        <v>759</v>
      </c>
      <c r="AO27" s="279" t="s">
        <v>817</v>
      </c>
      <c r="AP27" s="279" t="s">
        <v>142</v>
      </c>
      <c r="AQ27" s="279" t="s">
        <v>561</v>
      </c>
      <c r="AR27" s="279" t="s">
        <v>666</v>
      </c>
      <c r="AS27" s="279" t="s">
        <v>177</v>
      </c>
      <c r="AT27" s="279" t="s">
        <v>350</v>
      </c>
      <c r="AU27" s="279" t="s">
        <v>322</v>
      </c>
      <c r="AV27" s="279" t="s">
        <v>675</v>
      </c>
      <c r="AW27" s="279" t="s">
        <v>30</v>
      </c>
      <c r="AX27" s="279" t="s">
        <v>330</v>
      </c>
      <c r="AY27" s="279" t="s">
        <v>381</v>
      </c>
      <c r="AZ27" s="279" t="s">
        <v>601</v>
      </c>
      <c r="BA27" s="279" t="s">
        <v>770</v>
      </c>
      <c r="BB27" s="279" t="s">
        <v>520</v>
      </c>
      <c r="BC27" s="279" t="s">
        <v>248</v>
      </c>
      <c r="BD27" s="279" t="s">
        <v>655</v>
      </c>
      <c r="BE27" s="279" t="s">
        <v>811</v>
      </c>
      <c r="BF27" s="279" t="s">
        <v>255</v>
      </c>
      <c r="BG27" s="279" t="s">
        <v>307</v>
      </c>
      <c r="BH27" s="279" t="s">
        <v>651</v>
      </c>
      <c r="BI27" s="279" t="s">
        <v>279</v>
      </c>
      <c r="BJ27" s="280" t="s">
        <v>451</v>
      </c>
      <c r="BK27" s="45"/>
      <c r="BM27" s="37"/>
      <c r="BN27" s="281">
        <f>F586</f>
        <v>574</v>
      </c>
      <c r="BO27" s="282">
        <f>F475</f>
        <v>463</v>
      </c>
      <c r="BP27" s="282">
        <f>F364</f>
        <v>352</v>
      </c>
      <c r="BQ27" s="282">
        <f>F153</f>
        <v>141</v>
      </c>
      <c r="BR27" s="282">
        <f>F47</f>
        <v>35</v>
      </c>
      <c r="BS27" s="283">
        <f>F123</f>
        <v>111</v>
      </c>
      <c r="BT27" s="283">
        <f>F517</f>
        <v>505</v>
      </c>
      <c r="BU27" s="283">
        <f>F431</f>
        <v>419</v>
      </c>
      <c r="BV27" s="283">
        <f>F320</f>
        <v>308</v>
      </c>
      <c r="BW27" s="283">
        <f>F234</f>
        <v>222</v>
      </c>
      <c r="BX27" s="282">
        <f>F165</f>
        <v>153</v>
      </c>
      <c r="BY27" s="282">
        <f>F79</f>
        <v>67</v>
      </c>
      <c r="BZ27" s="282">
        <f>F593</f>
        <v>581</v>
      </c>
      <c r="CA27" s="282">
        <f>F512</f>
        <v>500</v>
      </c>
      <c r="CB27" s="282">
        <f>F276</f>
        <v>264</v>
      </c>
      <c r="CC27" s="283">
        <f>F357</f>
        <v>345</v>
      </c>
      <c r="CD27" s="283">
        <f>F246</f>
        <v>234</v>
      </c>
      <c r="CE27" s="283">
        <f>F35</f>
        <v>23</v>
      </c>
      <c r="CF27" s="283">
        <f>F549</f>
        <v>537</v>
      </c>
      <c r="CG27" s="283">
        <f>F438</f>
        <v>426</v>
      </c>
      <c r="CH27" s="282">
        <f>F394</f>
        <v>382</v>
      </c>
      <c r="CI27" s="282">
        <f>F308</f>
        <v>296</v>
      </c>
      <c r="CJ27" s="282">
        <f>F202</f>
        <v>190</v>
      </c>
      <c r="CK27" s="282">
        <f>F91</f>
        <v>79</v>
      </c>
      <c r="CL27" s="284">
        <f>F630</f>
        <v>618</v>
      </c>
      <c r="CM27" s="254">
        <f t="shared" si="2"/>
        <v>7825</v>
      </c>
      <c r="CN27" s="107">
        <f t="shared" si="3"/>
        <v>3263025</v>
      </c>
      <c r="CO27" s="33"/>
      <c r="CP27" s="285" t="s">
        <v>279</v>
      </c>
      <c r="CQ27" s="286" t="s">
        <v>666</v>
      </c>
      <c r="CR27" s="286" t="s">
        <v>811</v>
      </c>
      <c r="CS27" s="286" t="s">
        <v>759</v>
      </c>
      <c r="CT27" s="286" t="s">
        <v>675</v>
      </c>
      <c r="CU27" s="286" t="s">
        <v>601</v>
      </c>
      <c r="CV27" s="286" t="s">
        <v>651</v>
      </c>
      <c r="CW27" s="286" t="s">
        <v>561</v>
      </c>
      <c r="CX27" s="286" t="s">
        <v>655</v>
      </c>
      <c r="CY27" s="286" t="s">
        <v>431</v>
      </c>
      <c r="CZ27" s="286" t="s">
        <v>475</v>
      </c>
      <c r="DA27" s="286" t="s">
        <v>381</v>
      </c>
      <c r="DB27" s="286" t="s">
        <v>307</v>
      </c>
      <c r="DC27" s="286" t="s">
        <v>322</v>
      </c>
      <c r="DD27" s="286" t="s">
        <v>248</v>
      </c>
      <c r="DE27" s="286" t="s">
        <v>520</v>
      </c>
      <c r="DF27" s="286" t="s">
        <v>142</v>
      </c>
      <c r="DG27" s="286" t="s">
        <v>330</v>
      </c>
      <c r="DH27" s="286" t="s">
        <v>255</v>
      </c>
      <c r="DI27" s="286" t="s">
        <v>350</v>
      </c>
      <c r="DJ27" s="286" t="s">
        <v>177</v>
      </c>
      <c r="DK27" s="286" t="s">
        <v>770</v>
      </c>
      <c r="DL27" s="286" t="s">
        <v>817</v>
      </c>
      <c r="DM27" s="286" t="s">
        <v>30</v>
      </c>
      <c r="DN27" s="287" t="s">
        <v>451</v>
      </c>
      <c r="DO27" s="45"/>
    </row>
    <row r="28" spans="1:120" x14ac:dyDescent="0.2">
      <c r="A28" s="33"/>
      <c r="B28" s="33"/>
      <c r="C28" s="33"/>
      <c r="D28" s="176" t="s">
        <v>598</v>
      </c>
      <c r="E28" s="177" t="s">
        <v>345</v>
      </c>
      <c r="F28" s="178">
        <f>B3+(15*B5)</f>
        <v>16</v>
      </c>
      <c r="G28" s="33"/>
      <c r="I28" s="37"/>
      <c r="J28" s="241">
        <f>J3+K27+L26+M25+N24+O23+P22+Q21+R20+S19+T18+U17+V16+W15+X14+Y13+Z12+AA11+AB10+AC9+AD8+AE7+AF6+AG5+AH4</f>
        <v>7825</v>
      </c>
      <c r="K28" s="288">
        <f>K3+J4+L27+M26+N25+O24+P23+Q22+R21+S20+T19+U18+V17+W16+X15+Y14+Z13+AA12+AB11+AC10+AD9+AE8+AF7+AG6+AH5</f>
        <v>7825</v>
      </c>
      <c r="L28" s="288">
        <f>L3+K4+J5+M27+N26+O25+P24+Q23+R22+S21+T20+U19+V18+W17+X16+Y15+Z14+AA13+AB12+AC11+AD10+AE9+AF8+AG7+AH6</f>
        <v>7825</v>
      </c>
      <c r="M28" s="288">
        <f>M3+L4+K5+J6+N27+O26+P25+Q24+R23+S22+T21+U20+V19+W18+X17+Y16+Z15+AA14+AB13+AC12+AD11+AE10+AF9+AG8+AH7</f>
        <v>7825</v>
      </c>
      <c r="N28" s="288">
        <f>N3+M4+L5+K6+J7+O27+P26+Q25+R24+S23+T22+U21+V20+W19+X18+Y17+Z16+AA15+AB14+AC13+AD12+AE11+AF10+AG9+AH8</f>
        <v>7825</v>
      </c>
      <c r="O28" s="288">
        <f>O3+N4+M5+L6+K7+J8+P27+Q26+R25+S24+T23+U22+V21+W20+X19+Y18+Z17+AA16+AB15+AC14+AD13+AE12+AF11+AG10+AH9</f>
        <v>7825</v>
      </c>
      <c r="P28" s="288">
        <f>P3+O4+N5+M6+L7+K8+J9+Q27+R26+S25+T24+U23+V22+W21+X20+Y19+Z18+AA17+AB16+AC15+AD14+AE13+AF12+AG11+AH10</f>
        <v>7825</v>
      </c>
      <c r="Q28" s="288">
        <f>Q3+P4+O5+N6+M7+L8+K9+J10+R27+S26+T25+U24+V23+W22+X21+Y20+Z19+AA18+AB17+AC16+AD15+AE14+AF13+AG12+AH11</f>
        <v>7825</v>
      </c>
      <c r="R28" s="288">
        <f>R3+Q4+P5+O6+N7+M8+L9+K10+J11+S27+T26+U25+V24+W23+X22+Y21+Z20+AA19+AB18+AC17+AD16+AE15+AF14+AG13+AH12</f>
        <v>7825</v>
      </c>
      <c r="S28" s="288">
        <f>S3+R4+Q5+P6+O7+N8+M9+L10+K11+J12+T27+U26+V25+W24+X23+Y22+Z21+AA20+AB19+AC18+AD17+AE16+AF15+AG14+AH13</f>
        <v>7825</v>
      </c>
      <c r="T28" s="288">
        <f>T3+S4+R5+Q6+P7+O8+N9+M10+L11+K12+J13+U27+V26+W25+X24+Y23+Z22+AA21+AB20+AC19+AD18+AE17+AF16+AG15+AH14</f>
        <v>7825</v>
      </c>
      <c r="U28" s="288">
        <f>U3+T4+S5+R6+Q7+P8+O9+N10+M11+L12+K13+J14+V27+W26+X25+Y24+Z23+AA22+AB21+AC20+AD19+AE18+AF17+AG16+AH15</f>
        <v>7825</v>
      </c>
      <c r="V28" s="288">
        <f>V3+U4+T5+S6+R7+Q8+P9+O10+N11+M12+L13+K14+J15+W27+X26+Y25+Z24+AA23+AB22+AC21+AD20+AE19+AF18+AG17+AH16</f>
        <v>7825</v>
      </c>
      <c r="W28" s="288">
        <f>W3+V4+U5+T6+S7+R8+Q9+P10+O11+N12+M13+L14+K15+J16+X27+Y26+Z25+AA24+AB23+AC22+AD21+AE20+AF19+AG18+AH17</f>
        <v>7825</v>
      </c>
      <c r="X28" s="288">
        <f>X3+W4+V5+U6+T7+S8+R9+Q10+P11+O12+N13+M14+L15+K16+J17+Y27+Z26+AA25+AB24+AC23+AD22+AE21+AF20+AG19+AH18</f>
        <v>7825</v>
      </c>
      <c r="Y28" s="288">
        <f>Y3+X4+W5+V6+U7+T8+S9+R10+Q11+P12+O13+N14+M15+L16+K17+J18+Z27+AA26+AB25+AC24+AD23+AE22+AF21+AG20+AH19</f>
        <v>7825</v>
      </c>
      <c r="Z28" s="288">
        <f>Z3+Y4+X5+W6+V7+U8+T9+S10+R11+Q12+P13+O14+N15+M16+L17+K18+J19+AA27+AB26+AC25+AD24+AE23+AF22+AG21+AH20</f>
        <v>7825</v>
      </c>
      <c r="AA28" s="288">
        <f>AA3+Z4+Y5+X6+W7+V8+U9+T10+S11+R12+Q13+P14+O15+N16+M17+L18+K19+J20+AB27+AC26+AD25+AE24+AF23+AG22+AH21</f>
        <v>7825</v>
      </c>
      <c r="AB28" s="288">
        <f>AB3+AA4+Z5+Y6+X7+W8+V9+U10+T11+S12+R13+Q14+P15+O16+N17+M18+L19+K20+J21+AC27+AD26+AE25+AF24+AG23+AH22</f>
        <v>7825</v>
      </c>
      <c r="AC28" s="288">
        <f>AC3+AB4+AA5+Z6+Y7+X8+W9+V10+U11+T12+S13+R14+Q15+P16+O17+N18+M19+L20+K21+J22+AD27+AE26+AF25+AG24+AH23</f>
        <v>7825</v>
      </c>
      <c r="AD28" s="288">
        <f>AD3+AC4+AB5+AA6+Z7+Y8+X9+W10+V11+U12+T13+S14+R15+Q16+P17+O18+N19+M20+L21+K22+J23+AE27+AF26+AG25+AH24</f>
        <v>7825</v>
      </c>
      <c r="AE28" s="288">
        <f>AE3+AD4+AC5+AB6+AA7+Z8+Y9+X10+W11+V12+U13+T14+S15+R16+Q17+P18+O19+N20+M21+L22+K23+J24+AF27+AG26+AH25</f>
        <v>7825</v>
      </c>
      <c r="AF28" s="288">
        <f>AF3+AE4+AD5+AC6+AB7+AA8+Z9+Y10+X11+W12+V13+U14+T15+S16+R17+Q18+P19+O20+N21+M22+L23+K24+J25+AG27+AH26</f>
        <v>7825</v>
      </c>
      <c r="AG28" s="288">
        <f>AG3+AF4+AE5+AD6+AC7+AB8+AA9+Z10+Y11+X12+W13+V14+U15+T16+S17+R18+Q19+P20+O21+N22+M23+L24+K25+J26+AH27</f>
        <v>7825</v>
      </c>
      <c r="AH28" s="289">
        <f>J3+K4+L5+V3+V4+V5+AH3+AG4+AF5+AH15+AG15+AF15+AH27+AG26+AF25+V27+V26+V25+J27+K26+L25+J15+K15+L15+V15</f>
        <v>7825</v>
      </c>
      <c r="AI28" s="290">
        <f>SUMSQ(J3,K4,L5,M6,N7,O8,P9,Q10,R11,S12,T13,U14,V15,W16,X17,Y18,Z19,AA20,AB21,AC22,AD23,AE24,AF25,AG26,AH27)</f>
        <v>3263025</v>
      </c>
      <c r="AJ28" s="291">
        <f>J3^3+K4^3+L5^3+M6^3+N7^3+O8^3+P9^3+Q10^3+R11^3+S12^3+T13^3+U14^3+V15^3+W16^3+X17^3+Y18^3+Z19^3+AA20^3+AB21^3+AC22^3+AD23^3+AE24^3+AF25^3+AG26^3+AH27^3</f>
        <v>1530765625</v>
      </c>
      <c r="AK28" s="33"/>
      <c r="AL28" s="292"/>
      <c r="AM28" s="292"/>
      <c r="AN28" s="292"/>
      <c r="AO28" s="292" t="s">
        <v>4</v>
      </c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45"/>
      <c r="BM28" s="37"/>
      <c r="BN28" s="293">
        <f>SUMSQ(BN3,BO3,BP3,BQ3,BR3,BN4,BO4,BP4,BQ4,BR4,BN5,BO5,BP5,BQ5,BR5,BN6,BO6,BP6,BQ6,BR6,BN7,BO7,BP7,BQ7,BR7)</f>
        <v>3263025</v>
      </c>
      <c r="BO28" s="294">
        <f>SUMSQ(BN8,BO8,BP8,BQ8,BR8,BN9,BO9,BP9,BQ9,BR9,BN10,BO10,BP10,BQ10,BR10,BN11,BO11,BP11,BQ11,BR11,BN12,BO12,BP12,BQ12,BR12)</f>
        <v>3263025</v>
      </c>
      <c r="BP28" s="294">
        <f>SUMSQ(BN13,BO13,BP13,BQ13,BR13,BN14,BO14,BP14,BQ14,BR14,BN15,BO15,BP15,BQ15,BR15,BN16,BO16,BP16,BQ16,BR16,BN17,BO17,BP17,BQ17,BR17)</f>
        <v>3263025</v>
      </c>
      <c r="BQ28" s="294">
        <f>SUMSQ(BN18,BO18,BP18,BQ18,BR18,BN19,BO19,BP19,BQ19,BR19,BN20,BO20,BP20,BQ20,BR20,BN21,BO21,BP21,BQ21,BR21,BN22,BO22,BP22,BQ22,BR22)</f>
        <v>3263025</v>
      </c>
      <c r="BR28" s="294">
        <f>SUMSQ(BN23,BO23,BP23,BQ23,BR23,BN24,BO24,BP24,BQ24,BR24,BN25,BO25,BP25,BQ25,BR25,BN26,BO26,BP26,BQ26,BR26,BN27,BO27,BP27,BQ27,BR27)</f>
        <v>3263025</v>
      </c>
      <c r="BS28" s="294">
        <f>SUMSQ(BS3,BT3,BU3,BV3,BW3,BS4,BT4,BU4,BV4,BW4,BS5,BT5,BU5,BV5,BW5,BS6,BT6,BU6,BV6,BW6,BS7,BT7,BU7,BV7,BW7)</f>
        <v>3263025</v>
      </c>
      <c r="BT28" s="294">
        <f>SUMSQ(BS8,BT8,BU8,BV8,BW8,BS9,BT9,BU9,BV9,BW9,BS10,BT10,BU10,BV10,BW10,BS11,BT11,BU11,BV11,BW11,BS12,BT12,BU12,BV12,BW12)</f>
        <v>3263025</v>
      </c>
      <c r="BU28" s="294">
        <f>SUMSQ(BS13,BT13,BU13,BV13,BW13,BS14,BT14,BU14,BV14,BW14,BS15,BT15,BU15,BV15,BW15,BS16,BT16,BU16,BV16,BW16,BS17,BT17,BU17,BV17,BW17)</f>
        <v>3263025</v>
      </c>
      <c r="BV28" s="294">
        <f>SUMSQ(BS18,BT18,BU18,BV18,BW18,BS19,BT19,BU19,BV19,BW19,BS20,BT20,BU20,BV20,BW20,BS21,BT21,BU21,BV21,BW21,BS22,BT22,BU22,BV22,BW22)</f>
        <v>3263025</v>
      </c>
      <c r="BW28" s="294">
        <f>SUMSQ(BS23,BT23,BU23,BV23,BW23,BS24,BT24,BU24,BV24,BW24,BS25,BT25,BU25,BV25,BW25,BS26,BT26,BU26,BV26,BW26,BS27,BT27,BU27,BV27,BW27)</f>
        <v>3263025</v>
      </c>
      <c r="BX28" s="294">
        <f>SUMSQ(BX3,BY3,BZ3,CA3,CB3,BX4,BY4,BZ4,CA4,CB4,BX5,BY5,BZ5,CA5,CB5,BX6,BY6,BZ6,CA6,CB6,BX7,BY7,BZ7,CA7,CB7)</f>
        <v>3263025</v>
      </c>
      <c r="BY28" s="294">
        <f>SUMSQ(BX8,BY8,BZ8,CA8,CB8,BX9,BY9,BZ9,CA9,CB9,BX10,BY10,BZ10,CA10,CB10,BX11,BY11,BZ11,CA11,CB11,BX12,BY12,BZ12,CA12,CB12)</f>
        <v>3263025</v>
      </c>
      <c r="BZ28" s="294">
        <f>SUMSQ(BX13,BY13,BZ13,CA13,CB13,BX14,BY14,BZ14,CA14,CB14,BX15,BY15,BZ15,CA15,CB15,BX16,BY16,BZ16,CA16,CB16,BX17,BY17,BZ17,CA17,CB17)</f>
        <v>3263025</v>
      </c>
      <c r="CA28" s="294">
        <f>SUMSQ(BX18,BY18,BZ18,CA18,CB18,BX19,BY19,BZ19,CA19,CB19,BX20,BY20,BZ20,CA20,CB20,BX21,BY21,BZ21,CA21,CB21,BX22,BY22,BZ22,CA22,CB22)</f>
        <v>3263025</v>
      </c>
      <c r="CB28" s="294">
        <f>SUMSQ(BX23,BY23,BZ23,CA23,CB23,BX24,BY24,BZ24,CA24,CB24,BX25,BY25,BZ25,CA25,CB25,BX26,BY26,BZ26,CA26,CB26,BX27,BY27,BZ27,CA27,CB27)</f>
        <v>3263025</v>
      </c>
      <c r="CC28" s="294">
        <f>SUMSQ(CC3,CD3,CE3,CF3,CG3,CC4,CD4,CE4,CF4,CG4,CC5,CD5,CE5,CF5,CG5,CC6,CD6,CE6,CF6,CG6,CC7,CD7,CE7,CF7,CG7)</f>
        <v>3263025</v>
      </c>
      <c r="CD28" s="294">
        <f>SUMSQ(CC8,CD8,CE8,CF8,CG8,CC9,CD9,CE9,CF9,CG9,CC10,CD10,CE10,CF10,CG10,CC11,CD11,CE11,CF11,CG11,CC12,CD12,CE12,CF12,CG12)</f>
        <v>3263025</v>
      </c>
      <c r="CE28" s="294">
        <f>SUMSQ(CC13,CD13,CE13,CF13,CG13,CC14,CD14,CE14,CF14,CG14,CC15,CD15,CE15,CF15,CG15,CC16,CD16,CE16,CF16,CG16,CC17,CD17,CE17,CF17,CG17)</f>
        <v>3263025</v>
      </c>
      <c r="CF28" s="294">
        <f>SUMSQ(CC18,CD18,CE18,CF18,CG18,CC19,CD19,CE19,CF19,CG19,CC20,CD20,CE20,CF20,CG20,CC21,CD21,CE21,CF21,CG21,CC22,CD22,CE22,CF22,CG22)</f>
        <v>3263025</v>
      </c>
      <c r="CG28" s="294">
        <f>SUMSQ(CC23,CD23,CE23,CF23,CG23,CC24,CD24,CE24,CF24,CG24,CC25,CD25,CE25,CF25,CG25,CC26,CD26,CE26,CF26,CG26,CC27,CD27,CE27,CF27,CG27)</f>
        <v>3263025</v>
      </c>
      <c r="CH28" s="294">
        <f>SUMSQ(CH3,CI3,CJ3,CK3,CL3,CH4,CI4,CJ4,CK4,CL4,CH5,CI5,CJ5,CK5,CL5,CH6,CI6,CJ6,CK6,CL6,CH7,CI7,CJ7,CK7,CL7)</f>
        <v>3263025</v>
      </c>
      <c r="CI28" s="294">
        <f>SUMSQ(CH8,CI8,CJ8,CK8,CL8,CH9,CI9,CJ9,CK9,CL9,CH10,CI10,CJ10,CK10,CL10,CH11,CI11,CJ11,CK11,CL11,CH12,CI12,CJ12,CK12,CL12)</f>
        <v>3263025</v>
      </c>
      <c r="CJ28" s="294">
        <f>SUMSQ(CH13,CI13,CJ13,CK13,CL13,CH14,CI14,CJ14,CK14,CL14,CH15,CI15,CJ15,CK15,CL15,CH16,CI16,CJ16,CK16,CL16,CH17,CI17,CJ17,CK17,CL17)</f>
        <v>3263025</v>
      </c>
      <c r="CK28" s="294">
        <f>SUMSQ(CH18,CI18,CJ18,CK18,CL18,CH19,CI19,CJ19,CK19,CL19,CH20,CI20,CJ20,CK20,CL20,CH21,CI21,CJ21,CK21,CL21,CH22,CI22,CJ22,CK22,CL22)</f>
        <v>3263025</v>
      </c>
      <c r="CL28" s="294">
        <f>SUMSQ(CH23,CI23,CJ23,CK23,CL23,CH24,CI24,CJ24,CK24,CL24,CH25,CI25,CJ25,CK25,CL25,CH26,CI26,CJ26,CK26,CL26,CH27,CI27,CJ27,CK27,CL27)</f>
        <v>3263025</v>
      </c>
      <c r="CM28" s="295">
        <f>CL3^3+CK4^3+CJ5^3+CI6^3+CH7^3+CG8^3+CF9^3+CE10^3+CD11^3+CC12^3+CB13^3+CA14^3+BZ15^3+BY16^3+BX17^3+BW18^3+BV19^3+BU20^3+BT21^3+BS22^3+BR23^3+BQ24^3+BP25^3+BO26^3+BN27^3</f>
        <v>1530765625</v>
      </c>
      <c r="CN28" s="291">
        <f>BZ3^3+BZ4^3+BZ5^3+BZ6^3+BZ7^3+BZ8^3+BZ9^3+BZ10^3+BZ11^3+BZ12^3+BZ13^3+BZ14^3+BZ15^3+BZ16^3+BZ17^3+BZ18^3+BZ19^3+BZ20^3+BZ21^3+BZ22^3+BZ23^3+BZ24^3+BZ25^3+BZ26^3+BZ27^3</f>
        <v>1530765625</v>
      </c>
      <c r="CO28" s="33"/>
      <c r="CP28" s="296"/>
      <c r="CQ28" s="296"/>
      <c r="CR28" s="296"/>
      <c r="CS28" s="296"/>
      <c r="CT28" s="296"/>
      <c r="CU28" s="296"/>
      <c r="CV28" s="296"/>
      <c r="CW28" s="296"/>
      <c r="CX28" s="296"/>
      <c r="CY28" s="296"/>
      <c r="CZ28" s="296"/>
      <c r="DA28" s="296"/>
      <c r="DB28" s="296"/>
      <c r="DC28" s="296"/>
      <c r="DD28" s="296"/>
      <c r="DE28" s="296"/>
      <c r="DF28" s="296"/>
      <c r="DG28" s="296"/>
      <c r="DH28" s="296"/>
      <c r="DI28" s="296"/>
      <c r="DJ28" s="296"/>
      <c r="DK28" s="296"/>
      <c r="DL28" s="296"/>
      <c r="DM28" s="296"/>
      <c r="DN28" s="296"/>
      <c r="DO28" s="45"/>
    </row>
    <row r="29" spans="1:120" ht="12.75" thickBot="1" x14ac:dyDescent="0.25">
      <c r="A29" s="33"/>
      <c r="B29" s="33"/>
      <c r="C29" s="33"/>
      <c r="D29" s="176" t="s">
        <v>464</v>
      </c>
      <c r="E29" s="177" t="s">
        <v>345</v>
      </c>
      <c r="F29" s="178">
        <f>B3+(16*B5)</f>
        <v>17</v>
      </c>
      <c r="G29" s="33"/>
      <c r="I29" s="37"/>
      <c r="J29" s="254">
        <f>K3+L4+M5+N6+O7+P8+Q9+R10+S11+T12+U13+V14+W15+X16+Y17+Z18+AA19+AB20+AC21+AD22+AE23+AF24+AG25+AH26+J27</f>
        <v>7825</v>
      </c>
      <c r="K29" s="297">
        <f>L3+M4+N5+O6+P7+Q8+R9+S10+T11+U12+V13+W14+X15+Y16+Z17+AA18+AB19+AC20+AD21+AE22+AF23+AG24+AH25+K27+J26</f>
        <v>7825</v>
      </c>
      <c r="L29" s="297">
        <f>M3+N4+O5+P6+Q7+R8+S9+T10+U11+V12+W13+X14+Y15+Z16+AA17+AB18+AC19+AD20+AE21+AF22+AG23+AH24+L27+K26+J25</f>
        <v>7825</v>
      </c>
      <c r="M29" s="297">
        <f>N3+O4+P5+Q6+R7+S8+T9+U10+V11+W12+X13+Y14+Z15+AA16+AB17+AC18+AD19+AE20+AF21+AG22+AH23+M27+L26++K25+J24</f>
        <v>7825</v>
      </c>
      <c r="N29" s="297">
        <f>O3+P4+Q5+R6+S7+T8+U9+V10+W11+X12+Y13+Z14+AA15+AB16+AC17+AD18+AE19+AF20+AG21+AH22+N27+M26+L25+K24+J23</f>
        <v>7825</v>
      </c>
      <c r="O29" s="297">
        <f>P3+Q4+R5+S6+T7+U8+V9+W10+X11+Y12+Z13+AA14+AB15+AC16+AD17+AE18+AF19+AG20+AH21+O27+N26+M25+L24+K23+J22</f>
        <v>7825</v>
      </c>
      <c r="P29" s="297">
        <f>Q3+R4+S5+T6+U7+V8+W9+X10+Y11+Z12+AA13+AB14+AC15+AD16+AE17+AF18+AG19+AH20+P27+O26+N25+M24+L23+K22+J21</f>
        <v>7825</v>
      </c>
      <c r="Q29" s="297">
        <f>R3+S4+T5+U6+V7+W8+X9+Y10+Z11+AA12+AB13+AC14+AD15+AE16+AF17+AG18+AH19+Q27+P26+O25+N24+M23+L22+K21+J20</f>
        <v>7825</v>
      </c>
      <c r="R29" s="297">
        <f>S3+T4+U5+V6+W7+X8+Y9+Z10+AA11+AB12+AC13+AD14+AE15+AF16+AG17+AH18+R27+Q26+P25+O24+N23+M22+L21+K20+J19</f>
        <v>7825</v>
      </c>
      <c r="S29" s="297">
        <f>T3+U4+V5+W6+X7+Y8+Z9+AA10+AB11+AC12+AD13+AE14+AF15+AG16+AH17+S27+R26+Q25+P24+O23+N22+M21+L20+K19+J18</f>
        <v>7825</v>
      </c>
      <c r="T29" s="297">
        <f>U3+V4+W5+X6+Y7+Z8+AA9+AB10+AC11+AD12+AE13+AF14+AG15+AH16+T27+S26+R25+Q24+P23+O22+N21+M20+L19+K18+J17</f>
        <v>7825</v>
      </c>
      <c r="U29" s="297">
        <f>V3+W4+X5+Y6+Z7+AA8+AB9+AC10+AD11+AE12+AF13+AG14+AH15+U27+T26+S25+R24+Q23+P22+O21+N20+M19+L18+K17+J16</f>
        <v>7825</v>
      </c>
      <c r="V29" s="297">
        <f>W3+X4+Y5+Z6+AA7+AB8+AC9+AD10+AE11+AF12+AG13+AH14+V27+U26+T25+S24+R23+Q22+P21+O20+N19+M18+L17+K16+J15</f>
        <v>7825</v>
      </c>
      <c r="W29" s="297">
        <f>X3+Y4+Z5+AA6+AB7+AC8+AD9+AE10+AF11+AG12+AH13+W27+V26+U25+T24+S23+R22+Q21+P20+O19+N18+M17+L16+K15+J14</f>
        <v>7825</v>
      </c>
      <c r="X29" s="297">
        <f>Y3+Z4+AA5+AB6+AC7+AD8+AE9+AF10+AG11+AH12+X27+W26+V25+U24+T23+S22+R21+Q20+P19+O18+N17+M16+L15+K14+J13</f>
        <v>7825</v>
      </c>
      <c r="Y29" s="297">
        <f>Z3+AA4+AB5+AC6+AD7+AE8+AF9+AG10+AH11+Y27+X26+W25+V24+U23+T22+S21+R20+Q19+P18+O17+N16+M15+L14+K13+J12</f>
        <v>7825</v>
      </c>
      <c r="Z29" s="297">
        <f>AA3+AB4+AC5+AD6+AE7+AF8+AG9+AH10+Z27+Y26+X25+W24+V23+U22+T21+S20+R19+Q18+P17+O16+N15+M14++L13+K12+J11</f>
        <v>7825</v>
      </c>
      <c r="AA29" s="297">
        <f>AB3+AC4+AD5+AE6+AF7+AG8+AH9+AA27+Z26+Y25+X24+W23+V22+U21+T20+S19+R18+Q17+P16+O15+N14+M13+L12+K11+J10</f>
        <v>7825</v>
      </c>
      <c r="AB29" s="297">
        <f>AC3+AD4+AE5+AF6+AG7+AH8+AB27+AA26+Z25+Y24+X23+W22+V21+U20+T19+S18+R17+Q16+P15+O14+N13+M12+L11+K10+J9</f>
        <v>7825</v>
      </c>
      <c r="AC29" s="297">
        <f>AD3+AE4+AF5+AG6+AH7+AC27+AB26+AA25+Z24+Y23+X22+W21+V20+U19+T18+S17+R16+Q15+P14+O13+N12+M11+L10+K9+J8</f>
        <v>7825</v>
      </c>
      <c r="AD29" s="297">
        <f>AE3+AF4+AG5+AH6+AD27+AC26+AB25+AA24+Z23+Y22+X21+W20+V19+U18+T17+S16+R15+Q14+P13+O12+N11+M10+L9+K8+J7</f>
        <v>7825</v>
      </c>
      <c r="AE29" s="297">
        <f>AF3+AG4+AH5+AE27+AD26+AC25+AB24+AA23+Z22+Y21+X20+W19+V18+U17+T16+S15+R14+Q13+P12+O11+N10+M9+L8+K7+J6</f>
        <v>7825</v>
      </c>
      <c r="AF29" s="297">
        <f>AG3+AH4+AF27+AE26+AD25+AC24+AB23+AA22+Z21+Y20+X19+W18+V17+U16+T15+S14+R13+Q12+P11+O10+N9+M8+L7+K6+J5</f>
        <v>7825</v>
      </c>
      <c r="AG29" s="297">
        <f>AH3+AG27+AF26+AE25+AD24+AC23+AB22+AA21+Z20+Y19+X18+W17+V16+U15+T14+S13+R12+Q11+P10+O9+N8+M7+L6+K5+J4</f>
        <v>7825</v>
      </c>
      <c r="AH29" s="298">
        <f>S12+T13+U14+V12+V13+V14++Y12+X13+W14+Y15+X15+W15+Y18+X17+W16+V18+V17+V16+S18+T17+U16+S15+T15+U15+V15</f>
        <v>7825</v>
      </c>
      <c r="AI29" s="299">
        <f>SUMSQ(J27,K26,L25,M24,N23,O22,P21,Q20,R19,S18,T17,U16,V15,W14,X13,Y12,Z11,AA10,AB9,AC8,AD7,AE6,AF5,AG4,AH3)</f>
        <v>3263025</v>
      </c>
      <c r="AJ29" s="300">
        <f>J27^3+K26^3+L25^3+M24^3+N23^3+O22^3+P21^3+Q20^3+R19^3+S18^3+T17^3+U16^3+V15^3+W14^3+X13^3+Y12^3+Z11^3+AA10^3+AB9^3+AC8^3+AD7^3+AE6^3+AF5^3+AG4^3+AH3^3</f>
        <v>1530765625</v>
      </c>
      <c r="AK29" s="33"/>
      <c r="AL29" s="256" t="s">
        <v>543</v>
      </c>
      <c r="AM29" s="256" t="s">
        <v>571</v>
      </c>
      <c r="AN29" s="256" t="s">
        <v>619</v>
      </c>
      <c r="AO29" s="256" t="s">
        <v>329</v>
      </c>
      <c r="AP29" s="256" t="s">
        <v>284</v>
      </c>
      <c r="AQ29" s="256" t="s">
        <v>629</v>
      </c>
      <c r="AR29" s="256" t="s">
        <v>523</v>
      </c>
      <c r="AS29" s="256" t="s">
        <v>285</v>
      </c>
      <c r="AT29" s="256" t="s">
        <v>268</v>
      </c>
      <c r="AU29" s="256" t="s">
        <v>114</v>
      </c>
      <c r="AV29" s="256" t="s">
        <v>670</v>
      </c>
      <c r="AW29" s="256" t="s">
        <v>745</v>
      </c>
      <c r="AX29" s="256" t="s">
        <v>417</v>
      </c>
      <c r="AY29" s="256" t="s">
        <v>282</v>
      </c>
      <c r="AZ29" s="256" t="s">
        <v>40</v>
      </c>
      <c r="BA29" s="256" t="s">
        <v>473</v>
      </c>
      <c r="BB29" s="256" t="s">
        <v>694</v>
      </c>
      <c r="BC29" s="256" t="s">
        <v>51</v>
      </c>
      <c r="BD29" s="256" t="s">
        <v>351</v>
      </c>
      <c r="BE29" s="256" t="s">
        <v>504</v>
      </c>
      <c r="BF29" s="256" t="s">
        <v>364</v>
      </c>
      <c r="BG29" s="256" t="s">
        <v>704</v>
      </c>
      <c r="BH29" s="256" t="s">
        <v>363</v>
      </c>
      <c r="BI29" s="256" t="s">
        <v>170</v>
      </c>
      <c r="BJ29" s="256" t="s">
        <v>451</v>
      </c>
      <c r="BK29" s="45"/>
      <c r="BM29" s="37"/>
      <c r="BN29" s="93">
        <f>SUMSQ(BN3:BN27)</f>
        <v>3263025</v>
      </c>
      <c r="BO29" s="94">
        <f t="shared" ref="BO29:CL29" si="4">SUMSQ(BO3:BO27)</f>
        <v>3263025</v>
      </c>
      <c r="BP29" s="94">
        <f t="shared" si="4"/>
        <v>3263025</v>
      </c>
      <c r="BQ29" s="94">
        <f t="shared" si="4"/>
        <v>3263025</v>
      </c>
      <c r="BR29" s="94">
        <f t="shared" si="4"/>
        <v>3263025</v>
      </c>
      <c r="BS29" s="94">
        <f t="shared" si="4"/>
        <v>3263025</v>
      </c>
      <c r="BT29" s="94">
        <f t="shared" si="4"/>
        <v>3263025</v>
      </c>
      <c r="BU29" s="94">
        <f t="shared" si="4"/>
        <v>3263025</v>
      </c>
      <c r="BV29" s="94">
        <f t="shared" si="4"/>
        <v>3263025</v>
      </c>
      <c r="BW29" s="94">
        <f t="shared" si="4"/>
        <v>3263025</v>
      </c>
      <c r="BX29" s="94">
        <f t="shared" si="4"/>
        <v>3263025</v>
      </c>
      <c r="BY29" s="94">
        <f t="shared" si="4"/>
        <v>3263025</v>
      </c>
      <c r="BZ29" s="94">
        <f t="shared" si="4"/>
        <v>3263025</v>
      </c>
      <c r="CA29" s="94">
        <f t="shared" si="4"/>
        <v>3263025</v>
      </c>
      <c r="CB29" s="94">
        <f t="shared" si="4"/>
        <v>3263025</v>
      </c>
      <c r="CC29" s="94">
        <f t="shared" si="4"/>
        <v>3263025</v>
      </c>
      <c r="CD29" s="94">
        <f t="shared" si="4"/>
        <v>3263025</v>
      </c>
      <c r="CE29" s="94">
        <f t="shared" si="4"/>
        <v>3263025</v>
      </c>
      <c r="CF29" s="94">
        <f t="shared" si="4"/>
        <v>3263025</v>
      </c>
      <c r="CG29" s="94">
        <f t="shared" si="4"/>
        <v>3263025</v>
      </c>
      <c r="CH29" s="94">
        <f t="shared" si="4"/>
        <v>3263025</v>
      </c>
      <c r="CI29" s="94">
        <f t="shared" si="4"/>
        <v>3263025</v>
      </c>
      <c r="CJ29" s="94">
        <f t="shared" si="4"/>
        <v>3263025</v>
      </c>
      <c r="CK29" s="94">
        <f t="shared" si="4"/>
        <v>3263025</v>
      </c>
      <c r="CL29" s="94">
        <f t="shared" si="4"/>
        <v>3263025</v>
      </c>
      <c r="CM29" s="301">
        <f>CL27^3+CK26^3+CJ25^3+CI24^3+CH23^3+CG22^3+CF21^3+CE20^3+CD19^3+CC18^3+CB17^3+CA16^3+BZ15^3+BY14^3+BX13^3+BW12^3+BV11^3+BU10^3+BT9^3+BS8^3+BR7^3+BQ6^3+BP5^3+BO4^3+BN3^3</f>
        <v>1530765625</v>
      </c>
      <c r="CN29" s="302">
        <f>CL15^3+CK15^3+CJ15^3+CI15^3+CH15^3+CG15^3+CF15^3+CE15^3+CD15^3+CC15^3+CB15^3+CA15^3+BZ15^3+BY15^3+BX15^3+BW15^3+BV15^3+BU15^3+BT15^3+BS15^3+BR15^3+BQ15^3+BP15^3+BO15^3+BN15^3</f>
        <v>1530765625</v>
      </c>
      <c r="CO29" s="33" t="s">
        <v>4</v>
      </c>
      <c r="CP29" s="303" t="s">
        <v>543</v>
      </c>
      <c r="CQ29" s="303" t="s">
        <v>571</v>
      </c>
      <c r="CR29" s="303" t="s">
        <v>619</v>
      </c>
      <c r="CS29" s="303" t="s">
        <v>329</v>
      </c>
      <c r="CT29" s="303" t="s">
        <v>284</v>
      </c>
      <c r="CU29" s="303" t="s">
        <v>629</v>
      </c>
      <c r="CV29" s="303" t="s">
        <v>523</v>
      </c>
      <c r="CW29" s="303" t="s">
        <v>285</v>
      </c>
      <c r="CX29" s="303" t="s">
        <v>268</v>
      </c>
      <c r="CY29" s="303" t="s">
        <v>114</v>
      </c>
      <c r="CZ29" s="303" t="s">
        <v>670</v>
      </c>
      <c r="DA29" s="303" t="s">
        <v>745</v>
      </c>
      <c r="DB29" s="303" t="s">
        <v>417</v>
      </c>
      <c r="DC29" s="303" t="s">
        <v>282</v>
      </c>
      <c r="DD29" s="303" t="s">
        <v>40</v>
      </c>
      <c r="DE29" s="303" t="s">
        <v>473</v>
      </c>
      <c r="DF29" s="303" t="s">
        <v>694</v>
      </c>
      <c r="DG29" s="303" t="s">
        <v>51</v>
      </c>
      <c r="DH29" s="303" t="s">
        <v>351</v>
      </c>
      <c r="DI29" s="303" t="s">
        <v>504</v>
      </c>
      <c r="DJ29" s="303" t="s">
        <v>364</v>
      </c>
      <c r="DK29" s="303" t="s">
        <v>704</v>
      </c>
      <c r="DL29" s="303" t="s">
        <v>363</v>
      </c>
      <c r="DM29" s="303" t="s">
        <v>170</v>
      </c>
      <c r="DN29" s="303" t="s">
        <v>451</v>
      </c>
      <c r="DO29" s="45"/>
    </row>
    <row r="30" spans="1:120" ht="12.75" thickBot="1" x14ac:dyDescent="0.25">
      <c r="A30" s="33"/>
      <c r="B30" s="33"/>
      <c r="C30" s="33"/>
      <c r="D30" s="176" t="s">
        <v>673</v>
      </c>
      <c r="E30" s="177" t="s">
        <v>345</v>
      </c>
      <c r="F30" s="178">
        <f>B3+(17*B5)</f>
        <v>18</v>
      </c>
      <c r="G30" s="33"/>
      <c r="I30" s="304"/>
      <c r="J30" s="93">
        <f>SUMSQ(J3:J27)</f>
        <v>3263025</v>
      </c>
      <c r="K30" s="94">
        <f t="shared" ref="K30:AH30" si="5">SUMSQ(K3:K27)</f>
        <v>3263025</v>
      </c>
      <c r="L30" s="94">
        <f t="shared" si="5"/>
        <v>3263025</v>
      </c>
      <c r="M30" s="94">
        <f t="shared" si="5"/>
        <v>3263025</v>
      </c>
      <c r="N30" s="94">
        <f t="shared" si="5"/>
        <v>3263025</v>
      </c>
      <c r="O30" s="94">
        <f t="shared" si="5"/>
        <v>3263025</v>
      </c>
      <c r="P30" s="94">
        <f t="shared" si="5"/>
        <v>3263025</v>
      </c>
      <c r="Q30" s="94">
        <f t="shared" si="5"/>
        <v>3263025</v>
      </c>
      <c r="R30" s="94">
        <f t="shared" si="5"/>
        <v>3263025</v>
      </c>
      <c r="S30" s="94">
        <f t="shared" si="5"/>
        <v>3263025</v>
      </c>
      <c r="T30" s="94">
        <f t="shared" si="5"/>
        <v>3263025</v>
      </c>
      <c r="U30" s="94">
        <f t="shared" si="5"/>
        <v>3263025</v>
      </c>
      <c r="V30" s="94">
        <f t="shared" si="5"/>
        <v>3263025</v>
      </c>
      <c r="W30" s="94">
        <f t="shared" si="5"/>
        <v>3263025</v>
      </c>
      <c r="X30" s="94">
        <f t="shared" si="5"/>
        <v>3263025</v>
      </c>
      <c r="Y30" s="94">
        <f t="shared" si="5"/>
        <v>3263025</v>
      </c>
      <c r="Z30" s="94">
        <f t="shared" si="5"/>
        <v>3263025</v>
      </c>
      <c r="AA30" s="94">
        <f t="shared" si="5"/>
        <v>3263025</v>
      </c>
      <c r="AB30" s="94">
        <f t="shared" si="5"/>
        <v>3263025</v>
      </c>
      <c r="AC30" s="94">
        <f t="shared" si="5"/>
        <v>3263025</v>
      </c>
      <c r="AD30" s="94">
        <f t="shared" si="5"/>
        <v>3263025</v>
      </c>
      <c r="AE30" s="94">
        <f t="shared" si="5"/>
        <v>3263025</v>
      </c>
      <c r="AF30" s="94">
        <f t="shared" si="5"/>
        <v>3263025</v>
      </c>
      <c r="AG30" s="94">
        <f t="shared" si="5"/>
        <v>3263025</v>
      </c>
      <c r="AH30" s="305">
        <f t="shared" si="5"/>
        <v>3263025</v>
      </c>
      <c r="AI30" s="306">
        <f>J15^3+K15^3+L15^3+M15^3+N15^3+O15^3+P15^3+Q15^3+R15^3+S15^3+T15^3+U15^3+V15^3+W15^3+X15^3+Y15^3+Z15^3+AA15^3+AB15^3+AC15^3+AD15^3+AE15^3+AF15^3+AG15^3+AH15^3</f>
        <v>1530765625</v>
      </c>
      <c r="AJ30" s="302">
        <f>V3^3+V4^3+V5^3+V6^3+V7^3+V8^3+V9^3+V10^3+V11^3+V12^3+V13^3+V14^3+V15^3+V16^3+V17^3+V18^3+V19^3+V20^3+V21^3+V22^3+V23^3+V24^3+V25^3+V26^3+V27^3</f>
        <v>1530765625</v>
      </c>
      <c r="AK30" s="33"/>
      <c r="AL30" s="256" t="s">
        <v>475</v>
      </c>
      <c r="AM30" s="256" t="s">
        <v>164</v>
      </c>
      <c r="AN30" s="256" t="s">
        <v>239</v>
      </c>
      <c r="AO30" s="256" t="s">
        <v>684</v>
      </c>
      <c r="AP30" s="256" t="s">
        <v>249</v>
      </c>
      <c r="AQ30" s="256" t="s">
        <v>649</v>
      </c>
      <c r="AR30" s="256" t="s">
        <v>530</v>
      </c>
      <c r="AS30" s="256" t="s">
        <v>172</v>
      </c>
      <c r="AT30" s="256" t="s">
        <v>382</v>
      </c>
      <c r="AU30" s="256" t="s">
        <v>65</v>
      </c>
      <c r="AV30" s="256" t="s">
        <v>145</v>
      </c>
      <c r="AW30" s="256" t="s">
        <v>97</v>
      </c>
      <c r="AX30" s="256" t="s">
        <v>417</v>
      </c>
      <c r="AY30" s="256" t="s">
        <v>616</v>
      </c>
      <c r="AZ30" s="256" t="s">
        <v>206</v>
      </c>
      <c r="BA30" s="256" t="s">
        <v>700</v>
      </c>
      <c r="BB30" s="256" t="s">
        <v>238</v>
      </c>
      <c r="BC30" s="256" t="s">
        <v>803</v>
      </c>
      <c r="BD30" s="256" t="s">
        <v>673</v>
      </c>
      <c r="BE30" s="256" t="s">
        <v>273</v>
      </c>
      <c r="BF30" s="256" t="s">
        <v>712</v>
      </c>
      <c r="BG30" s="256" t="s">
        <v>560</v>
      </c>
      <c r="BH30" s="256" t="s">
        <v>244</v>
      </c>
      <c r="BI30" s="256" t="s">
        <v>311</v>
      </c>
      <c r="BJ30" s="256" t="s">
        <v>426</v>
      </c>
      <c r="BK30" s="45"/>
      <c r="BM30" s="37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07" t="s">
        <v>279</v>
      </c>
      <c r="CQ30" s="307" t="s">
        <v>176</v>
      </c>
      <c r="CR30" s="307" t="s">
        <v>553</v>
      </c>
      <c r="CS30" s="307" t="s">
        <v>95</v>
      </c>
      <c r="CT30" s="307" t="s">
        <v>179</v>
      </c>
      <c r="CU30" s="307" t="s">
        <v>380</v>
      </c>
      <c r="CV30" s="307" t="s">
        <v>637</v>
      </c>
      <c r="CW30" s="307" t="s">
        <v>249</v>
      </c>
      <c r="CX30" s="307" t="s">
        <v>480</v>
      </c>
      <c r="CY30" s="307" t="s">
        <v>56</v>
      </c>
      <c r="CZ30" s="307" t="s">
        <v>789</v>
      </c>
      <c r="DA30" s="307" t="s">
        <v>781</v>
      </c>
      <c r="DB30" s="307" t="s">
        <v>417</v>
      </c>
      <c r="DC30" s="307" t="s">
        <v>599</v>
      </c>
      <c r="DD30" s="307" t="s">
        <v>713</v>
      </c>
      <c r="DE30" s="307" t="s">
        <v>339</v>
      </c>
      <c r="DF30" s="307" t="s">
        <v>486</v>
      </c>
      <c r="DG30" s="307" t="s">
        <v>82</v>
      </c>
      <c r="DH30" s="307" t="s">
        <v>73</v>
      </c>
      <c r="DI30" s="307" t="s">
        <v>650</v>
      </c>
      <c r="DJ30" s="307" t="s">
        <v>217</v>
      </c>
      <c r="DK30" s="307" t="s">
        <v>696</v>
      </c>
      <c r="DL30" s="307" t="s">
        <v>487</v>
      </c>
      <c r="DM30" s="307" t="s">
        <v>717</v>
      </c>
      <c r="DN30" s="307" t="s">
        <v>119</v>
      </c>
      <c r="DO30" s="45"/>
    </row>
    <row r="31" spans="1:120" ht="12.75" thickBot="1" x14ac:dyDescent="0.25">
      <c r="A31" s="33"/>
      <c r="B31" s="33"/>
      <c r="C31" s="33"/>
      <c r="D31" s="176" t="s">
        <v>435</v>
      </c>
      <c r="E31" s="177" t="s">
        <v>345</v>
      </c>
      <c r="F31" s="178">
        <f>B3+(18*B5)</f>
        <v>19</v>
      </c>
      <c r="G31" s="33"/>
      <c r="I31" s="102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308"/>
      <c r="AM31" s="309"/>
      <c r="AN31" s="309"/>
      <c r="AO31" s="309"/>
      <c r="AP31" s="309"/>
      <c r="AQ31" s="309"/>
      <c r="AR31" s="309"/>
      <c r="AS31" s="309"/>
      <c r="AT31" s="309"/>
      <c r="AU31" s="309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5"/>
      <c r="BM31" s="310"/>
      <c r="BN31" s="310"/>
      <c r="BO31" s="310"/>
      <c r="BP31" s="310"/>
      <c r="BQ31" s="310"/>
      <c r="BR31" s="310"/>
      <c r="BS31" s="310"/>
      <c r="BT31" s="310"/>
      <c r="BU31" s="310"/>
      <c r="BV31" s="310"/>
      <c r="BW31" s="310"/>
      <c r="BX31" s="310"/>
      <c r="BY31" s="310"/>
      <c r="BZ31" s="310"/>
      <c r="CA31" s="310"/>
      <c r="CB31" s="310"/>
      <c r="CC31" s="310"/>
      <c r="CD31" s="310"/>
      <c r="CE31" s="310"/>
      <c r="CF31" s="310"/>
      <c r="CG31" s="310"/>
      <c r="CH31" s="310"/>
      <c r="CI31" s="310"/>
      <c r="CJ31" s="310"/>
      <c r="CK31" s="310"/>
      <c r="CL31" s="310"/>
      <c r="CM31" s="310"/>
      <c r="CN31" s="310"/>
      <c r="CO31" s="310"/>
      <c r="CP31" s="310"/>
      <c r="CQ31" s="310"/>
      <c r="CR31" s="310"/>
      <c r="CS31" s="310"/>
      <c r="CT31" s="310"/>
      <c r="CU31" s="310"/>
      <c r="CV31" s="310"/>
      <c r="CW31" s="310"/>
      <c r="CX31" s="310"/>
      <c r="CY31" s="310"/>
      <c r="CZ31" s="310"/>
      <c r="DA31" s="310"/>
      <c r="DB31" s="310"/>
      <c r="DC31" s="310"/>
      <c r="DD31" s="310"/>
      <c r="DE31" s="310"/>
      <c r="DF31" s="310"/>
      <c r="DG31" s="310"/>
      <c r="DH31" s="310"/>
      <c r="DI31" s="310"/>
      <c r="DJ31" s="310"/>
      <c r="DK31" s="310"/>
      <c r="DL31" s="310"/>
      <c r="DM31" s="310"/>
      <c r="DN31" s="310"/>
      <c r="DO31" s="310"/>
    </row>
    <row r="32" spans="1:120" ht="12.75" thickBot="1" x14ac:dyDescent="0.25">
      <c r="A32" s="33"/>
      <c r="B32" s="33"/>
      <c r="C32" s="33"/>
      <c r="D32" s="176" t="s">
        <v>702</v>
      </c>
      <c r="E32" s="177" t="s">
        <v>345</v>
      </c>
      <c r="F32" s="178">
        <f>B3+(19*B5)</f>
        <v>20</v>
      </c>
      <c r="G32" s="33"/>
      <c r="BM32" s="311"/>
      <c r="BN32" s="311"/>
      <c r="BO32" s="311"/>
      <c r="BP32" s="311"/>
      <c r="BQ32" s="311"/>
      <c r="BR32" s="311"/>
      <c r="BS32" s="311"/>
      <c r="BT32" s="311"/>
      <c r="BU32" s="311"/>
      <c r="BV32" s="311"/>
      <c r="BW32" s="311"/>
      <c r="BX32" s="311"/>
      <c r="BY32" s="311"/>
      <c r="BZ32" s="311"/>
      <c r="CA32" s="311"/>
      <c r="CB32" s="311"/>
      <c r="CC32" s="311"/>
      <c r="CD32" s="311"/>
      <c r="CE32" s="311"/>
      <c r="CF32" s="311"/>
      <c r="CG32" s="311"/>
      <c r="CH32" s="311"/>
      <c r="CI32" s="311"/>
      <c r="CJ32" s="311"/>
      <c r="CK32" s="311"/>
      <c r="CL32" s="311"/>
      <c r="CM32" s="311"/>
      <c r="CN32" s="311"/>
      <c r="DP32" s="25" t="s">
        <v>4</v>
      </c>
    </row>
    <row r="33" spans="1:119" ht="12.75" thickBot="1" x14ac:dyDescent="0.25">
      <c r="A33" s="33"/>
      <c r="B33" s="33"/>
      <c r="C33" s="33"/>
      <c r="D33" s="176" t="s">
        <v>360</v>
      </c>
      <c r="E33" s="177" t="s">
        <v>345</v>
      </c>
      <c r="F33" s="178">
        <f>B3+(20*B5)</f>
        <v>21</v>
      </c>
      <c r="G33" s="33"/>
      <c r="I33" s="29" t="s">
        <v>4</v>
      </c>
      <c r="J33" s="30" t="s">
        <v>4</v>
      </c>
      <c r="K33" s="30" t="s">
        <v>4</v>
      </c>
      <c r="L33" s="30"/>
      <c r="M33" s="30"/>
      <c r="N33" s="30"/>
      <c r="O33" s="30"/>
      <c r="P33" s="30"/>
      <c r="Q33" s="30"/>
      <c r="R33" s="30"/>
      <c r="S33" s="30"/>
      <c r="T33" s="30"/>
      <c r="U33" s="237"/>
      <c r="V33" s="31" t="s">
        <v>851</v>
      </c>
      <c r="W33" s="30"/>
      <c r="X33" s="30"/>
      <c r="Y33" s="30"/>
      <c r="Z33" s="231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1"/>
      <c r="AX33" s="31" t="s">
        <v>852</v>
      </c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2"/>
      <c r="BM33" s="29" t="s">
        <v>4</v>
      </c>
      <c r="BN33" s="30" t="s">
        <v>4</v>
      </c>
      <c r="BO33" s="30" t="s">
        <v>4</v>
      </c>
      <c r="BP33" s="30"/>
      <c r="BQ33" s="30"/>
      <c r="BR33" s="30"/>
      <c r="BS33" s="30"/>
      <c r="BT33" s="30"/>
      <c r="BU33" s="30"/>
      <c r="BV33" s="30"/>
      <c r="BW33" s="30"/>
      <c r="BX33" s="30"/>
      <c r="BY33" s="237"/>
      <c r="BZ33" s="31" t="s">
        <v>853</v>
      </c>
      <c r="CA33" s="30"/>
      <c r="CB33" s="30"/>
      <c r="CC33" s="30"/>
      <c r="CD33" s="231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1"/>
      <c r="DB33" s="31" t="s">
        <v>854</v>
      </c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2"/>
    </row>
    <row r="34" spans="1:119" x14ac:dyDescent="0.2">
      <c r="A34" s="33"/>
      <c r="B34" s="33"/>
      <c r="C34" s="33"/>
      <c r="D34" s="176" t="s">
        <v>775</v>
      </c>
      <c r="E34" s="177" t="s">
        <v>345</v>
      </c>
      <c r="F34" s="178">
        <f>B3+(21*B5)</f>
        <v>22</v>
      </c>
      <c r="G34" s="33"/>
      <c r="I34" s="37"/>
      <c r="J34" s="238">
        <f>F23</f>
        <v>11</v>
      </c>
      <c r="K34" s="39">
        <f>F131</f>
        <v>119</v>
      </c>
      <c r="L34" s="39">
        <f>F109</f>
        <v>97</v>
      </c>
      <c r="M34" s="39">
        <f>F67</f>
        <v>55</v>
      </c>
      <c r="N34" s="39">
        <f>F45</f>
        <v>33</v>
      </c>
      <c r="O34" s="39">
        <f>F522</f>
        <v>510</v>
      </c>
      <c r="P34" s="39">
        <f>F625</f>
        <v>613</v>
      </c>
      <c r="Q34" s="39">
        <f>F603</f>
        <v>591</v>
      </c>
      <c r="R34" s="39">
        <f>F586</f>
        <v>574</v>
      </c>
      <c r="S34" s="39">
        <f>F539</f>
        <v>527</v>
      </c>
      <c r="T34" s="39">
        <f>F391</f>
        <v>379</v>
      </c>
      <c r="U34" s="39">
        <f>F494</f>
        <v>482</v>
      </c>
      <c r="V34" s="239">
        <f>F477</f>
        <v>465</v>
      </c>
      <c r="W34" s="39">
        <f>F455</f>
        <v>443</v>
      </c>
      <c r="X34" s="39">
        <f>F433</f>
        <v>421</v>
      </c>
      <c r="Y34" s="39">
        <f>F285</f>
        <v>273</v>
      </c>
      <c r="Z34" s="39">
        <f>F363</f>
        <v>351</v>
      </c>
      <c r="AA34" s="39">
        <f>F346</f>
        <v>334</v>
      </c>
      <c r="AB34" s="39">
        <f>F324</f>
        <v>312</v>
      </c>
      <c r="AC34" s="39">
        <f>F307</f>
        <v>295</v>
      </c>
      <c r="AD34" s="39">
        <f>F154</f>
        <v>142</v>
      </c>
      <c r="AE34" s="39">
        <f>F262</f>
        <v>250</v>
      </c>
      <c r="AF34" s="39">
        <f>F215</f>
        <v>203</v>
      </c>
      <c r="AG34" s="39">
        <f>F193</f>
        <v>181</v>
      </c>
      <c r="AH34" s="240">
        <f>F176</f>
        <v>164</v>
      </c>
      <c r="AI34" s="241">
        <f>SUM(J34:AH34)</f>
        <v>7825</v>
      </c>
      <c r="AJ34" s="242">
        <f>SUMSQ(J34:AH34)</f>
        <v>3263025</v>
      </c>
      <c r="AK34" s="33"/>
      <c r="AL34" s="312" t="s">
        <v>378</v>
      </c>
      <c r="AM34" s="313" t="s">
        <v>657</v>
      </c>
      <c r="AN34" s="313" t="s">
        <v>805</v>
      </c>
      <c r="AO34" s="313" t="s">
        <v>331</v>
      </c>
      <c r="AP34" s="313" t="s">
        <v>802</v>
      </c>
      <c r="AQ34" s="313" t="s">
        <v>169</v>
      </c>
      <c r="AR34" s="313" t="s">
        <v>292</v>
      </c>
      <c r="AS34" s="313" t="s">
        <v>91</v>
      </c>
      <c r="AT34" s="313" t="s">
        <v>279</v>
      </c>
      <c r="AU34" s="313" t="s">
        <v>441</v>
      </c>
      <c r="AV34" s="313" t="s">
        <v>728</v>
      </c>
      <c r="AW34" s="313" t="s">
        <v>428</v>
      </c>
      <c r="AX34" s="313" t="s">
        <v>636</v>
      </c>
      <c r="AY34" s="313" t="s">
        <v>714</v>
      </c>
      <c r="AZ34" s="313" t="s">
        <v>484</v>
      </c>
      <c r="BA34" s="313" t="s">
        <v>743</v>
      </c>
      <c r="BB34" s="313" t="s">
        <v>97</v>
      </c>
      <c r="BC34" s="313" t="s">
        <v>366</v>
      </c>
      <c r="BD34" s="313" t="s">
        <v>522</v>
      </c>
      <c r="BE34" s="313" t="s">
        <v>325</v>
      </c>
      <c r="BF34" s="313" t="s">
        <v>629</v>
      </c>
      <c r="BG34" s="313" t="s">
        <v>641</v>
      </c>
      <c r="BH34" s="313" t="s">
        <v>613</v>
      </c>
      <c r="BI34" s="313" t="s">
        <v>181</v>
      </c>
      <c r="BJ34" s="314" t="s">
        <v>815</v>
      </c>
      <c r="BK34" s="45"/>
      <c r="BM34" s="37"/>
      <c r="BN34" s="246">
        <f>F32</f>
        <v>20</v>
      </c>
      <c r="BO34" s="247">
        <f>F525</f>
        <v>513</v>
      </c>
      <c r="BP34" s="247">
        <f>F393</f>
        <v>381</v>
      </c>
      <c r="BQ34" s="247">
        <f>F266</f>
        <v>254</v>
      </c>
      <c r="BR34" s="247">
        <f>F159</f>
        <v>147</v>
      </c>
      <c r="BS34" s="248">
        <f>F83</f>
        <v>71</v>
      </c>
      <c r="BT34" s="248">
        <f>F581</f>
        <v>569</v>
      </c>
      <c r="BU34" s="248">
        <f>F449</f>
        <v>437</v>
      </c>
      <c r="BV34" s="248">
        <f>F322</f>
        <v>310</v>
      </c>
      <c r="BW34" s="248">
        <f>F190</f>
        <v>178</v>
      </c>
      <c r="BX34" s="247">
        <f>F114</f>
        <v>102</v>
      </c>
      <c r="BY34" s="247">
        <f>F637</f>
        <v>625</v>
      </c>
      <c r="BZ34" s="247">
        <f>F505</f>
        <v>493</v>
      </c>
      <c r="CA34" s="247">
        <f>F373</f>
        <v>361</v>
      </c>
      <c r="CB34" s="247">
        <f>F246</f>
        <v>234</v>
      </c>
      <c r="CC34" s="248">
        <f>F45</f>
        <v>33</v>
      </c>
      <c r="CD34" s="248">
        <f>F538</f>
        <v>526</v>
      </c>
      <c r="CE34" s="248">
        <f>F436</f>
        <v>424</v>
      </c>
      <c r="CF34" s="248">
        <f>F304</f>
        <v>292</v>
      </c>
      <c r="CG34" s="248">
        <f>F177</f>
        <v>165</v>
      </c>
      <c r="CH34" s="247">
        <f>F101</f>
        <v>89</v>
      </c>
      <c r="CI34" s="247">
        <f>F594</f>
        <v>582</v>
      </c>
      <c r="CJ34" s="247">
        <f>F467</f>
        <v>455</v>
      </c>
      <c r="CK34" s="247">
        <f>F360</f>
        <v>348</v>
      </c>
      <c r="CL34" s="249">
        <f>F228</f>
        <v>216</v>
      </c>
      <c r="CM34" s="315">
        <f>SUM(BN34:CL34)</f>
        <v>7825</v>
      </c>
      <c r="CN34" s="242">
        <f>SUMSQ(BN34:CL34)</f>
        <v>3263025</v>
      </c>
      <c r="CO34" s="33"/>
      <c r="CP34" s="316" t="s">
        <v>702</v>
      </c>
      <c r="CQ34" s="317" t="s">
        <v>66</v>
      </c>
      <c r="CR34" s="317" t="s">
        <v>654</v>
      </c>
      <c r="CS34" s="317" t="s">
        <v>566</v>
      </c>
      <c r="CT34" s="317" t="s">
        <v>152</v>
      </c>
      <c r="CU34" s="317" t="s">
        <v>275</v>
      </c>
      <c r="CV34" s="317" t="s">
        <v>750</v>
      </c>
      <c r="CW34" s="317" t="s">
        <v>794</v>
      </c>
      <c r="CX34" s="317" t="s">
        <v>491</v>
      </c>
      <c r="CY34" s="317" t="s">
        <v>420</v>
      </c>
      <c r="CZ34" s="317" t="s">
        <v>284</v>
      </c>
      <c r="DA34" s="317" t="s">
        <v>820</v>
      </c>
      <c r="DB34" s="317" t="s">
        <v>797</v>
      </c>
      <c r="DC34" s="317" t="s">
        <v>367</v>
      </c>
      <c r="DD34" s="317" t="s">
        <v>142</v>
      </c>
      <c r="DE34" s="317" t="s">
        <v>802</v>
      </c>
      <c r="DF34" s="317" t="s">
        <v>572</v>
      </c>
      <c r="DG34" s="317" t="s">
        <v>140</v>
      </c>
      <c r="DH34" s="317" t="s">
        <v>111</v>
      </c>
      <c r="DI34" s="317" t="s">
        <v>758</v>
      </c>
      <c r="DJ34" s="317" t="s">
        <v>541</v>
      </c>
      <c r="DK34" s="317" t="s">
        <v>650</v>
      </c>
      <c r="DL34" s="317" t="s">
        <v>456</v>
      </c>
      <c r="DM34" s="317" t="s">
        <v>148</v>
      </c>
      <c r="DN34" s="318" t="s">
        <v>249</v>
      </c>
      <c r="DO34" s="45"/>
    </row>
    <row r="35" spans="1:119" x14ac:dyDescent="0.2">
      <c r="A35" s="33"/>
      <c r="B35" s="33"/>
      <c r="C35" s="33"/>
      <c r="D35" s="176" t="s">
        <v>330</v>
      </c>
      <c r="E35" s="177" t="s">
        <v>345</v>
      </c>
      <c r="F35" s="178">
        <f>B3+(22*B5)</f>
        <v>23</v>
      </c>
      <c r="G35" s="33"/>
      <c r="I35" s="37"/>
      <c r="J35" s="54">
        <f>F84</f>
        <v>72</v>
      </c>
      <c r="K35" s="253">
        <f>F42</f>
        <v>30</v>
      </c>
      <c r="L35" s="55">
        <f>F20</f>
        <v>8</v>
      </c>
      <c r="M35" s="55">
        <f>F123</f>
        <v>111</v>
      </c>
      <c r="N35" s="55">
        <f>F106</f>
        <v>94</v>
      </c>
      <c r="O35" s="55">
        <f>F578</f>
        <v>566</v>
      </c>
      <c r="P35" s="55">
        <f>F561</f>
        <v>549</v>
      </c>
      <c r="Q35" s="55">
        <f>F514</f>
        <v>502</v>
      </c>
      <c r="R35" s="55">
        <f>F622</f>
        <v>610</v>
      </c>
      <c r="S35" s="55">
        <f>F600</f>
        <v>588</v>
      </c>
      <c r="T35" s="55">
        <f>F452</f>
        <v>440</v>
      </c>
      <c r="U35" s="55">
        <f>F430</f>
        <v>418</v>
      </c>
      <c r="V35" s="253">
        <f>F408</f>
        <v>396</v>
      </c>
      <c r="W35" s="55">
        <f>F491</f>
        <v>479</v>
      </c>
      <c r="X35" s="55">
        <f>F469</f>
        <v>457</v>
      </c>
      <c r="Y35" s="55">
        <f>F321</f>
        <v>309</v>
      </c>
      <c r="Z35" s="55">
        <f>F299</f>
        <v>287</v>
      </c>
      <c r="AA35" s="55">
        <f>F282</f>
        <v>270</v>
      </c>
      <c r="AB35" s="55">
        <f>F385</f>
        <v>373</v>
      </c>
      <c r="AC35" s="55">
        <f>F338</f>
        <v>326</v>
      </c>
      <c r="AD35" s="55">
        <f>F190</f>
        <v>178</v>
      </c>
      <c r="AE35" s="55">
        <f>F168</f>
        <v>156</v>
      </c>
      <c r="AF35" s="55">
        <f>F151</f>
        <v>139</v>
      </c>
      <c r="AG35" s="253">
        <f>F254</f>
        <v>242</v>
      </c>
      <c r="AH35" s="56">
        <f>F237</f>
        <v>225</v>
      </c>
      <c r="AI35" s="254">
        <f t="shared" ref="AI35:AI58" si="6">SUM(J35:AH35)</f>
        <v>7825</v>
      </c>
      <c r="AJ35" s="107">
        <f t="shared" ref="AJ35:AJ58" si="7">SUMSQ(J35:AH35)</f>
        <v>3263025</v>
      </c>
      <c r="AK35" s="33"/>
      <c r="AL35" s="319" t="s">
        <v>747</v>
      </c>
      <c r="AM35" s="320" t="s">
        <v>358</v>
      </c>
      <c r="AN35" s="320" t="s">
        <v>543</v>
      </c>
      <c r="AO35" s="320" t="s">
        <v>601</v>
      </c>
      <c r="AP35" s="320" t="s">
        <v>465</v>
      </c>
      <c r="AQ35" s="320" t="s">
        <v>36</v>
      </c>
      <c r="AR35" s="320" t="s">
        <v>306</v>
      </c>
      <c r="AS35" s="320" t="s">
        <v>382</v>
      </c>
      <c r="AT35" s="320" t="s">
        <v>394</v>
      </c>
      <c r="AU35" s="320" t="s">
        <v>34</v>
      </c>
      <c r="AV35" s="320" t="s">
        <v>611</v>
      </c>
      <c r="AW35" s="320" t="s">
        <v>767</v>
      </c>
      <c r="AX35" s="320" t="s">
        <v>203</v>
      </c>
      <c r="AY35" s="320" t="s">
        <v>159</v>
      </c>
      <c r="AZ35" s="320" t="s">
        <v>483</v>
      </c>
      <c r="BA35" s="320" t="s">
        <v>312</v>
      </c>
      <c r="BB35" s="320" t="s">
        <v>269</v>
      </c>
      <c r="BC35" s="320" t="s">
        <v>271</v>
      </c>
      <c r="BD35" s="320" t="s">
        <v>175</v>
      </c>
      <c r="BE35" s="320" t="s">
        <v>126</v>
      </c>
      <c r="BF35" s="320" t="s">
        <v>420</v>
      </c>
      <c r="BG35" s="320" t="s">
        <v>237</v>
      </c>
      <c r="BH35" s="320" t="s">
        <v>789</v>
      </c>
      <c r="BI35" s="320" t="s">
        <v>84</v>
      </c>
      <c r="BJ35" s="321" t="s">
        <v>698</v>
      </c>
      <c r="BK35" s="45"/>
      <c r="BM35" s="37"/>
      <c r="BN35" s="258">
        <f>F176</f>
        <v>164</v>
      </c>
      <c r="BO35" s="259">
        <f>F44</f>
        <v>32</v>
      </c>
      <c r="BP35" s="259">
        <f>F542</f>
        <v>530</v>
      </c>
      <c r="BQ35" s="259">
        <f>F435</f>
        <v>423</v>
      </c>
      <c r="BR35" s="259">
        <f>F303</f>
        <v>291</v>
      </c>
      <c r="BS35" s="260">
        <f>F232</f>
        <v>220</v>
      </c>
      <c r="BT35" s="260">
        <f>F100</f>
        <v>88</v>
      </c>
      <c r="BU35" s="260">
        <f>F593</f>
        <v>581</v>
      </c>
      <c r="BV35" s="260">
        <f>F466</f>
        <v>454</v>
      </c>
      <c r="BW35" s="260">
        <f>F359</f>
        <v>347</v>
      </c>
      <c r="BX35" s="259">
        <f>F158</f>
        <v>146</v>
      </c>
      <c r="BY35" s="259">
        <f>F31</f>
        <v>19</v>
      </c>
      <c r="BZ35" s="259">
        <f>F524</f>
        <v>512</v>
      </c>
      <c r="CA35" s="259">
        <f>F397</f>
        <v>385</v>
      </c>
      <c r="CB35" s="259">
        <f>F265</f>
        <v>253</v>
      </c>
      <c r="CC35" s="260">
        <f>F189</f>
        <v>177</v>
      </c>
      <c r="CD35" s="260">
        <f>F87</f>
        <v>75</v>
      </c>
      <c r="CE35" s="260">
        <f>F580</f>
        <v>568</v>
      </c>
      <c r="CF35" s="260">
        <f>F448</f>
        <v>436</v>
      </c>
      <c r="CG35" s="260">
        <f>F321</f>
        <v>309</v>
      </c>
      <c r="CH35" s="259">
        <f>F245</f>
        <v>233</v>
      </c>
      <c r="CI35" s="259">
        <f>F113</f>
        <v>101</v>
      </c>
      <c r="CJ35" s="259">
        <f>F636</f>
        <v>624</v>
      </c>
      <c r="CK35" s="259">
        <f>F504</f>
        <v>492</v>
      </c>
      <c r="CL35" s="261">
        <f>F377</f>
        <v>365</v>
      </c>
      <c r="CM35" s="322">
        <f t="shared" ref="CM35:CM58" si="8">SUM(BN35:CL35)</f>
        <v>7825</v>
      </c>
      <c r="CN35" s="107">
        <f t="shared" ref="CN35:CN58" si="9">SUMSQ(BN35:CL35)</f>
        <v>3263025</v>
      </c>
      <c r="CO35" s="33"/>
      <c r="CP35" s="323" t="s">
        <v>815</v>
      </c>
      <c r="CQ35" s="324" t="s">
        <v>332</v>
      </c>
      <c r="CR35" s="324" t="s">
        <v>704</v>
      </c>
      <c r="CS35" s="324" t="s">
        <v>455</v>
      </c>
      <c r="CT35" s="324" t="s">
        <v>219</v>
      </c>
      <c r="CU35" s="324" t="s">
        <v>356</v>
      </c>
      <c r="CV35" s="324" t="s">
        <v>512</v>
      </c>
      <c r="CW35" s="324" t="s">
        <v>307</v>
      </c>
      <c r="CX35" s="324" t="s">
        <v>217</v>
      </c>
      <c r="CY35" s="324" t="s">
        <v>626</v>
      </c>
      <c r="CZ35" s="324" t="s">
        <v>524</v>
      </c>
      <c r="DA35" s="324" t="s">
        <v>435</v>
      </c>
      <c r="DB35" s="324" t="s">
        <v>202</v>
      </c>
      <c r="DC35" s="324" t="s">
        <v>521</v>
      </c>
      <c r="DD35" s="324" t="s">
        <v>697</v>
      </c>
      <c r="DE35" s="324" t="s">
        <v>315</v>
      </c>
      <c r="DF35" s="324" t="s">
        <v>168</v>
      </c>
      <c r="DG35" s="324" t="s">
        <v>199</v>
      </c>
      <c r="DH35" s="324" t="s">
        <v>563</v>
      </c>
      <c r="DI35" s="324" t="s">
        <v>312</v>
      </c>
      <c r="DJ35" s="324" t="s">
        <v>458</v>
      </c>
      <c r="DK35" s="324" t="s">
        <v>421</v>
      </c>
      <c r="DL35" s="324" t="s">
        <v>586</v>
      </c>
      <c r="DM35" s="324" t="s">
        <v>560</v>
      </c>
      <c r="DN35" s="325" t="s">
        <v>414</v>
      </c>
      <c r="DO35" s="45"/>
    </row>
    <row r="36" spans="1:119" x14ac:dyDescent="0.2">
      <c r="A36" s="33"/>
      <c r="B36" s="33"/>
      <c r="C36" s="33"/>
      <c r="D36" s="176" t="s">
        <v>804</v>
      </c>
      <c r="E36" s="177" t="s">
        <v>345</v>
      </c>
      <c r="F36" s="178">
        <f>B3+(23*B5)</f>
        <v>24</v>
      </c>
      <c r="G36" s="33"/>
      <c r="I36" s="37"/>
      <c r="J36" s="54">
        <f>F120</f>
        <v>108</v>
      </c>
      <c r="K36" s="55">
        <f>F98</f>
        <v>86</v>
      </c>
      <c r="L36" s="253">
        <f>F81</f>
        <v>69</v>
      </c>
      <c r="M36" s="55">
        <f>F59</f>
        <v>47</v>
      </c>
      <c r="N36" s="55">
        <f>F17</f>
        <v>5</v>
      </c>
      <c r="O36" s="55">
        <f>F614</f>
        <v>602</v>
      </c>
      <c r="P36" s="55">
        <f>F597</f>
        <v>585</v>
      </c>
      <c r="Q36" s="55">
        <f>F575</f>
        <v>563</v>
      </c>
      <c r="R36" s="55">
        <f>F553</f>
        <v>541</v>
      </c>
      <c r="S36" s="55">
        <f>F536</f>
        <v>524</v>
      </c>
      <c r="T36" s="55">
        <f>F508</f>
        <v>496</v>
      </c>
      <c r="U36" s="55">
        <f>F466</f>
        <v>454</v>
      </c>
      <c r="V36" s="253">
        <f>F444</f>
        <v>432</v>
      </c>
      <c r="W36" s="55">
        <f>F427</f>
        <v>415</v>
      </c>
      <c r="X36" s="55">
        <f>F405</f>
        <v>393</v>
      </c>
      <c r="Y36" s="55">
        <f>F382</f>
        <v>370</v>
      </c>
      <c r="Z36" s="55">
        <f>F360</f>
        <v>348</v>
      </c>
      <c r="AA36" s="55">
        <f>F313</f>
        <v>301</v>
      </c>
      <c r="AB36" s="55">
        <f>F296</f>
        <v>284</v>
      </c>
      <c r="AC36" s="55">
        <f>F274</f>
        <v>262</v>
      </c>
      <c r="AD36" s="55">
        <f>F251</f>
        <v>239</v>
      </c>
      <c r="AE36" s="55">
        <f>F229</f>
        <v>217</v>
      </c>
      <c r="AF36" s="253">
        <f>F212</f>
        <v>200</v>
      </c>
      <c r="AG36" s="55">
        <f>F165</f>
        <v>153</v>
      </c>
      <c r="AH36" s="56">
        <f>F143</f>
        <v>131</v>
      </c>
      <c r="AI36" s="254">
        <f t="shared" si="6"/>
        <v>7825</v>
      </c>
      <c r="AJ36" s="107">
        <f t="shared" si="7"/>
        <v>3263025</v>
      </c>
      <c r="AK36" s="33"/>
      <c r="AL36" s="319" t="s">
        <v>182</v>
      </c>
      <c r="AM36" s="320" t="s">
        <v>408</v>
      </c>
      <c r="AN36" s="320" t="s">
        <v>406</v>
      </c>
      <c r="AO36" s="320" t="s">
        <v>721</v>
      </c>
      <c r="AP36" s="320" t="s">
        <v>304</v>
      </c>
      <c r="AQ36" s="320" t="s">
        <v>605</v>
      </c>
      <c r="AR36" s="320" t="s">
        <v>201</v>
      </c>
      <c r="AS36" s="320" t="s">
        <v>93</v>
      </c>
      <c r="AT36" s="320" t="s">
        <v>64</v>
      </c>
      <c r="AU36" s="320" t="s">
        <v>364</v>
      </c>
      <c r="AV36" s="320" t="s">
        <v>454</v>
      </c>
      <c r="AW36" s="320" t="s">
        <v>217</v>
      </c>
      <c r="AX36" s="320" t="s">
        <v>457</v>
      </c>
      <c r="AY36" s="320" t="s">
        <v>665</v>
      </c>
      <c r="AZ36" s="320" t="s">
        <v>579</v>
      </c>
      <c r="BA36" s="320" t="s">
        <v>494</v>
      </c>
      <c r="BB36" s="320" t="s">
        <v>148</v>
      </c>
      <c r="BC36" s="320" t="s">
        <v>70</v>
      </c>
      <c r="BD36" s="320" t="s">
        <v>54</v>
      </c>
      <c r="BE36" s="320" t="s">
        <v>327</v>
      </c>
      <c r="BF36" s="320" t="s">
        <v>222</v>
      </c>
      <c r="BG36" s="320" t="s">
        <v>144</v>
      </c>
      <c r="BH36" s="320" t="s">
        <v>446</v>
      </c>
      <c r="BI36" s="320" t="s">
        <v>475</v>
      </c>
      <c r="BJ36" s="321" t="s">
        <v>210</v>
      </c>
      <c r="BK36" s="45"/>
      <c r="BM36" s="37"/>
      <c r="BN36" s="258">
        <f>F320</f>
        <v>308</v>
      </c>
      <c r="BO36" s="259">
        <f>F188</f>
        <v>176</v>
      </c>
      <c r="BP36" s="259">
        <f>F86</f>
        <v>74</v>
      </c>
      <c r="BQ36" s="259">
        <f>F579</f>
        <v>567</v>
      </c>
      <c r="BR36" s="259">
        <f>F452</f>
        <v>440</v>
      </c>
      <c r="BS36" s="260">
        <f>F376</f>
        <v>364</v>
      </c>
      <c r="BT36" s="260">
        <f>F244</f>
        <v>232</v>
      </c>
      <c r="BU36" s="260">
        <f>F117</f>
        <v>105</v>
      </c>
      <c r="BV36" s="260">
        <f>F635</f>
        <v>623</v>
      </c>
      <c r="BW36" s="260">
        <f>F503</f>
        <v>491</v>
      </c>
      <c r="BX36" s="259">
        <f>F307</f>
        <v>295</v>
      </c>
      <c r="BY36" s="259">
        <f>F175</f>
        <v>163</v>
      </c>
      <c r="BZ36" s="259">
        <f>F43</f>
        <v>31</v>
      </c>
      <c r="CA36" s="259">
        <f>F541</f>
        <v>529</v>
      </c>
      <c r="CB36" s="259">
        <f>F434</f>
        <v>422</v>
      </c>
      <c r="CC36" s="260">
        <f>F358</f>
        <v>346</v>
      </c>
      <c r="CD36" s="260">
        <f>F231</f>
        <v>219</v>
      </c>
      <c r="CE36" s="260">
        <f>F99</f>
        <v>87</v>
      </c>
      <c r="CF36" s="260">
        <f>F597</f>
        <v>585</v>
      </c>
      <c r="CG36" s="260">
        <f>F465</f>
        <v>453</v>
      </c>
      <c r="CH36" s="259">
        <f>F264</f>
        <v>252</v>
      </c>
      <c r="CI36" s="259">
        <f>F162</f>
        <v>150</v>
      </c>
      <c r="CJ36" s="259">
        <f>F30</f>
        <v>18</v>
      </c>
      <c r="CK36" s="259">
        <f>F523</f>
        <v>511</v>
      </c>
      <c r="CL36" s="261">
        <f>F396</f>
        <v>384</v>
      </c>
      <c r="CM36" s="322">
        <f t="shared" si="8"/>
        <v>7825</v>
      </c>
      <c r="CN36" s="107">
        <f t="shared" si="9"/>
        <v>3263025</v>
      </c>
      <c r="CO36" s="33"/>
      <c r="CP36" s="323" t="s">
        <v>655</v>
      </c>
      <c r="CQ36" s="324" t="s">
        <v>391</v>
      </c>
      <c r="CR36" s="324" t="s">
        <v>722</v>
      </c>
      <c r="CS36" s="324" t="s">
        <v>726</v>
      </c>
      <c r="CT36" s="324" t="s">
        <v>611</v>
      </c>
      <c r="CU36" s="324" t="s">
        <v>471</v>
      </c>
      <c r="CV36" s="324" t="s">
        <v>773</v>
      </c>
      <c r="CW36" s="324" t="s">
        <v>526</v>
      </c>
      <c r="CX36" s="324" t="s">
        <v>104</v>
      </c>
      <c r="CY36" s="324" t="s">
        <v>664</v>
      </c>
      <c r="CZ36" s="324" t="s">
        <v>325</v>
      </c>
      <c r="DA36" s="324" t="s">
        <v>788</v>
      </c>
      <c r="DB36" s="324" t="s">
        <v>777</v>
      </c>
      <c r="DC36" s="324" t="s">
        <v>466</v>
      </c>
      <c r="DD36" s="324" t="s">
        <v>108</v>
      </c>
      <c r="DE36" s="324" t="s">
        <v>176</v>
      </c>
      <c r="DF36" s="324" t="s">
        <v>112</v>
      </c>
      <c r="DG36" s="324" t="s">
        <v>617</v>
      </c>
      <c r="DH36" s="324" t="s">
        <v>201</v>
      </c>
      <c r="DI36" s="324" t="s">
        <v>351</v>
      </c>
      <c r="DJ36" s="324" t="s">
        <v>593</v>
      </c>
      <c r="DK36" s="324" t="s">
        <v>419</v>
      </c>
      <c r="DL36" s="324" t="s">
        <v>673</v>
      </c>
      <c r="DM36" s="324" t="s">
        <v>723</v>
      </c>
      <c r="DN36" s="325" t="s">
        <v>281</v>
      </c>
      <c r="DO36" s="45"/>
    </row>
    <row r="37" spans="1:119" x14ac:dyDescent="0.2">
      <c r="A37" s="33"/>
      <c r="B37" s="33"/>
      <c r="C37" s="33"/>
      <c r="D37" s="176" t="s">
        <v>253</v>
      </c>
      <c r="E37" s="177" t="s">
        <v>345</v>
      </c>
      <c r="F37" s="178">
        <f>B3+(24*B5)</f>
        <v>25</v>
      </c>
      <c r="G37" s="33"/>
      <c r="I37" s="37"/>
      <c r="J37" s="54">
        <f>F56</f>
        <v>44</v>
      </c>
      <c r="K37" s="55">
        <f>F34</f>
        <v>22</v>
      </c>
      <c r="L37" s="55">
        <f>F117</f>
        <v>105</v>
      </c>
      <c r="M37" s="55">
        <f>F95</f>
        <v>83</v>
      </c>
      <c r="N37" s="55">
        <f>F73</f>
        <v>61</v>
      </c>
      <c r="O37" s="55">
        <f>F550</f>
        <v>538</v>
      </c>
      <c r="P37" s="55">
        <f>F528</f>
        <v>516</v>
      </c>
      <c r="Q37" s="55">
        <f>F636</f>
        <v>624</v>
      </c>
      <c r="R37" s="55">
        <f>F589</f>
        <v>577</v>
      </c>
      <c r="S37" s="55">
        <f>F572</f>
        <v>560</v>
      </c>
      <c r="T37" s="55">
        <f>F419</f>
        <v>407</v>
      </c>
      <c r="U37" s="55">
        <f>F402</f>
        <v>390</v>
      </c>
      <c r="V37" s="55">
        <f>F505</f>
        <v>493</v>
      </c>
      <c r="W37" s="55">
        <f>F483</f>
        <v>471</v>
      </c>
      <c r="X37" s="55">
        <f>F441</f>
        <v>429</v>
      </c>
      <c r="Y37" s="55">
        <f>F288</f>
        <v>276</v>
      </c>
      <c r="Z37" s="55">
        <f>F271</f>
        <v>259</v>
      </c>
      <c r="AA37" s="55">
        <f>F374</f>
        <v>362</v>
      </c>
      <c r="AB37" s="55">
        <f>F357</f>
        <v>345</v>
      </c>
      <c r="AC37" s="55">
        <f>F335</f>
        <v>323</v>
      </c>
      <c r="AD37" s="55">
        <f>F187</f>
        <v>175</v>
      </c>
      <c r="AE37" s="55">
        <f>F140</f>
        <v>128</v>
      </c>
      <c r="AF37" s="55">
        <f>F243</f>
        <v>231</v>
      </c>
      <c r="AG37" s="55">
        <f>F226</f>
        <v>214</v>
      </c>
      <c r="AH37" s="56">
        <f>F204</f>
        <v>192</v>
      </c>
      <c r="AI37" s="254">
        <f t="shared" si="6"/>
        <v>7825</v>
      </c>
      <c r="AJ37" s="107">
        <f t="shared" si="7"/>
        <v>3263025</v>
      </c>
      <c r="AK37" s="33"/>
      <c r="AL37" s="319" t="s">
        <v>380</v>
      </c>
      <c r="AM37" s="320" t="s">
        <v>775</v>
      </c>
      <c r="AN37" s="320" t="s">
        <v>526</v>
      </c>
      <c r="AO37" s="320" t="s">
        <v>720</v>
      </c>
      <c r="AP37" s="320" t="s">
        <v>463</v>
      </c>
      <c r="AQ37" s="320" t="s">
        <v>122</v>
      </c>
      <c r="AR37" s="320" t="s">
        <v>124</v>
      </c>
      <c r="AS37" s="320" t="s">
        <v>586</v>
      </c>
      <c r="AT37" s="320" t="s">
        <v>412</v>
      </c>
      <c r="AU37" s="320" t="s">
        <v>256</v>
      </c>
      <c r="AV37" s="320" t="s">
        <v>398</v>
      </c>
      <c r="AW37" s="320" t="s">
        <v>473</v>
      </c>
      <c r="AX37" s="320" t="s">
        <v>797</v>
      </c>
      <c r="AY37" s="320" t="s">
        <v>401</v>
      </c>
      <c r="AZ37" s="320" t="s">
        <v>244</v>
      </c>
      <c r="BA37" s="320" t="s">
        <v>614</v>
      </c>
      <c r="BB37" s="320" t="s">
        <v>113</v>
      </c>
      <c r="BC37" s="320" t="s">
        <v>550</v>
      </c>
      <c r="BD37" s="320" t="s">
        <v>520</v>
      </c>
      <c r="BE37" s="320" t="s">
        <v>204</v>
      </c>
      <c r="BF37" s="320" t="s">
        <v>393</v>
      </c>
      <c r="BG37" s="320" t="s">
        <v>449</v>
      </c>
      <c r="BH37" s="320" t="s">
        <v>433</v>
      </c>
      <c r="BI37" s="320" t="s">
        <v>162</v>
      </c>
      <c r="BJ37" s="321" t="s">
        <v>656</v>
      </c>
      <c r="BK37" s="45"/>
      <c r="BM37" s="37"/>
      <c r="BN37" s="258">
        <f>F464</f>
        <v>452</v>
      </c>
      <c r="BO37" s="259">
        <f>F362</f>
        <v>350</v>
      </c>
      <c r="BP37" s="259">
        <f>F230</f>
        <v>218</v>
      </c>
      <c r="BQ37" s="259">
        <f>F98</f>
        <v>86</v>
      </c>
      <c r="BR37" s="259">
        <f>F596</f>
        <v>584</v>
      </c>
      <c r="BS37" s="260">
        <f>F395</f>
        <v>383</v>
      </c>
      <c r="BT37" s="260">
        <f>F263</f>
        <v>251</v>
      </c>
      <c r="BU37" s="260">
        <f>F161</f>
        <v>149</v>
      </c>
      <c r="BV37" s="260">
        <f>F29</f>
        <v>17</v>
      </c>
      <c r="BW37" s="260">
        <f>F527</f>
        <v>515</v>
      </c>
      <c r="BX37" s="259">
        <f>F451</f>
        <v>439</v>
      </c>
      <c r="BY37" s="259">
        <f>F319</f>
        <v>307</v>
      </c>
      <c r="BZ37" s="259">
        <f>F192</f>
        <v>180</v>
      </c>
      <c r="CA37" s="259">
        <f>F85</f>
        <v>73</v>
      </c>
      <c r="CB37" s="259">
        <f>F578</f>
        <v>566</v>
      </c>
      <c r="CC37" s="260">
        <f>F507</f>
        <v>495</v>
      </c>
      <c r="CD37" s="260">
        <f>F375</f>
        <v>363</v>
      </c>
      <c r="CE37" s="260">
        <f>F243</f>
        <v>231</v>
      </c>
      <c r="CF37" s="260">
        <f>F116</f>
        <v>104</v>
      </c>
      <c r="CG37" s="260">
        <f>F634</f>
        <v>622</v>
      </c>
      <c r="CH37" s="259">
        <f>F433</f>
        <v>421</v>
      </c>
      <c r="CI37" s="259">
        <f>F306</f>
        <v>294</v>
      </c>
      <c r="CJ37" s="259">
        <f>F174</f>
        <v>162</v>
      </c>
      <c r="CK37" s="259">
        <f>F47</f>
        <v>35</v>
      </c>
      <c r="CL37" s="261">
        <f>F540</f>
        <v>528</v>
      </c>
      <c r="CM37" s="322">
        <f t="shared" si="8"/>
        <v>7825</v>
      </c>
      <c r="CN37" s="107">
        <f t="shared" si="9"/>
        <v>3263025</v>
      </c>
      <c r="CO37" s="33"/>
      <c r="CP37" s="323" t="s">
        <v>1</v>
      </c>
      <c r="CQ37" s="324" t="s">
        <v>68</v>
      </c>
      <c r="CR37" s="324" t="s">
        <v>326</v>
      </c>
      <c r="CS37" s="324" t="s">
        <v>408</v>
      </c>
      <c r="CT37" s="324" t="s">
        <v>724</v>
      </c>
      <c r="CU37" s="324" t="s">
        <v>625</v>
      </c>
      <c r="CV37" s="324" t="s">
        <v>670</v>
      </c>
      <c r="CW37" s="324" t="s">
        <v>180</v>
      </c>
      <c r="CX37" s="324" t="s">
        <v>464</v>
      </c>
      <c r="CY37" s="324" t="s">
        <v>92</v>
      </c>
      <c r="CZ37" s="324" t="s">
        <v>667</v>
      </c>
      <c r="DA37" s="324" t="s">
        <v>146</v>
      </c>
      <c r="DB37" s="324" t="s">
        <v>496</v>
      </c>
      <c r="DC37" s="324" t="s">
        <v>301</v>
      </c>
      <c r="DD37" s="324" t="s">
        <v>36</v>
      </c>
      <c r="DE37" s="324" t="s">
        <v>766</v>
      </c>
      <c r="DF37" s="324" t="s">
        <v>444</v>
      </c>
      <c r="DG37" s="324" t="s">
        <v>433</v>
      </c>
      <c r="DH37" s="324" t="s">
        <v>316</v>
      </c>
      <c r="DI37" s="324" t="s">
        <v>557</v>
      </c>
      <c r="DJ37" s="324" t="s">
        <v>484</v>
      </c>
      <c r="DK37" s="324" t="s">
        <v>145</v>
      </c>
      <c r="DL37" s="324" t="s">
        <v>101</v>
      </c>
      <c r="DM37" s="324" t="s">
        <v>675</v>
      </c>
      <c r="DN37" s="325" t="s">
        <v>547</v>
      </c>
      <c r="DO37" s="45"/>
    </row>
    <row r="38" spans="1:119" x14ac:dyDescent="0.2">
      <c r="A38" s="33"/>
      <c r="B38" s="33"/>
      <c r="C38" s="33"/>
      <c r="D38" s="176" t="s">
        <v>251</v>
      </c>
      <c r="E38" s="177" t="s">
        <v>345</v>
      </c>
      <c r="F38" s="178">
        <f>B3+(25*B5)</f>
        <v>26</v>
      </c>
      <c r="G38" s="33"/>
      <c r="I38" s="37"/>
      <c r="J38" s="54">
        <f>F92</f>
        <v>80</v>
      </c>
      <c r="K38" s="55">
        <f>F70</f>
        <v>58</v>
      </c>
      <c r="L38" s="55">
        <f>F48</f>
        <v>36</v>
      </c>
      <c r="M38" s="55">
        <f>F31</f>
        <v>19</v>
      </c>
      <c r="N38" s="55">
        <f>F134</f>
        <v>122</v>
      </c>
      <c r="O38" s="55">
        <f>F611</f>
        <v>599</v>
      </c>
      <c r="P38" s="55">
        <f>F564</f>
        <v>552</v>
      </c>
      <c r="Q38" s="55">
        <f>F547</f>
        <v>535</v>
      </c>
      <c r="R38" s="55">
        <f>F525</f>
        <v>513</v>
      </c>
      <c r="S38" s="55">
        <f>F628</f>
        <v>616</v>
      </c>
      <c r="T38" s="55">
        <f>F480</f>
        <v>468</v>
      </c>
      <c r="U38" s="55">
        <f>F458</f>
        <v>446</v>
      </c>
      <c r="V38" s="55">
        <f>F416</f>
        <v>404</v>
      </c>
      <c r="W38" s="55">
        <f>F394</f>
        <v>382</v>
      </c>
      <c r="X38" s="55">
        <f>F502</f>
        <v>490</v>
      </c>
      <c r="Y38" s="55">
        <f>F349</f>
        <v>337</v>
      </c>
      <c r="Z38" s="55">
        <f>F332</f>
        <v>320</v>
      </c>
      <c r="AA38" s="55">
        <f>F310</f>
        <v>298</v>
      </c>
      <c r="AB38" s="55">
        <f>F263</f>
        <v>251</v>
      </c>
      <c r="AC38" s="55">
        <f>F371</f>
        <v>359</v>
      </c>
      <c r="AD38" s="55">
        <f>F218</f>
        <v>206</v>
      </c>
      <c r="AE38" s="55">
        <f>F201</f>
        <v>189</v>
      </c>
      <c r="AF38" s="55">
        <f>F179</f>
        <v>167</v>
      </c>
      <c r="AG38" s="55">
        <f>F162</f>
        <v>150</v>
      </c>
      <c r="AH38" s="56">
        <f>F240</f>
        <v>228</v>
      </c>
      <c r="AI38" s="254">
        <f t="shared" si="6"/>
        <v>7825</v>
      </c>
      <c r="AJ38" s="107">
        <f t="shared" si="7"/>
        <v>3263025</v>
      </c>
      <c r="AK38" s="33"/>
      <c r="AL38" s="319" t="s">
        <v>273</v>
      </c>
      <c r="AM38" s="320" t="s">
        <v>776</v>
      </c>
      <c r="AN38" s="320" t="s">
        <v>437</v>
      </c>
      <c r="AO38" s="320" t="s">
        <v>435</v>
      </c>
      <c r="AP38" s="320" t="s">
        <v>208</v>
      </c>
      <c r="AQ38" s="320" t="s">
        <v>333</v>
      </c>
      <c r="AR38" s="320" t="s">
        <v>467</v>
      </c>
      <c r="AS38" s="320" t="s">
        <v>230</v>
      </c>
      <c r="AT38" s="320" t="s">
        <v>66</v>
      </c>
      <c r="AU38" s="320" t="s">
        <v>348</v>
      </c>
      <c r="AV38" s="320" t="s">
        <v>739</v>
      </c>
      <c r="AW38" s="320" t="s">
        <v>427</v>
      </c>
      <c r="AX38" s="320" t="s">
        <v>190</v>
      </c>
      <c r="AY38" s="320" t="s">
        <v>177</v>
      </c>
      <c r="AZ38" s="320" t="s">
        <v>695</v>
      </c>
      <c r="BA38" s="320" t="s">
        <v>576</v>
      </c>
      <c r="BB38" s="320" t="s">
        <v>578</v>
      </c>
      <c r="BC38" s="320" t="s">
        <v>801</v>
      </c>
      <c r="BD38" s="320" t="s">
        <v>670</v>
      </c>
      <c r="BE38" s="320" t="s">
        <v>339</v>
      </c>
      <c r="BF38" s="320" t="s">
        <v>374</v>
      </c>
      <c r="BG38" s="320" t="s">
        <v>760</v>
      </c>
      <c r="BH38" s="320" t="s">
        <v>604</v>
      </c>
      <c r="BI38" s="320" t="s">
        <v>419</v>
      </c>
      <c r="BJ38" s="321" t="s">
        <v>671</v>
      </c>
      <c r="BK38" s="45"/>
      <c r="BM38" s="37"/>
      <c r="BN38" s="258">
        <f>F633</f>
        <v>621</v>
      </c>
      <c r="BO38" s="259">
        <f>F506</f>
        <v>494</v>
      </c>
      <c r="BP38" s="259">
        <f>F374</f>
        <v>362</v>
      </c>
      <c r="BQ38" s="259">
        <f>F247</f>
        <v>235</v>
      </c>
      <c r="BR38" s="259">
        <f>F115</f>
        <v>103</v>
      </c>
      <c r="BS38" s="260">
        <f>F539</f>
        <v>527</v>
      </c>
      <c r="BT38" s="260">
        <f>F437</f>
        <v>425</v>
      </c>
      <c r="BU38" s="260">
        <f>F305</f>
        <v>293</v>
      </c>
      <c r="BV38" s="260">
        <f>F173</f>
        <v>161</v>
      </c>
      <c r="BW38" s="260">
        <f>F46</f>
        <v>34</v>
      </c>
      <c r="BX38" s="259">
        <f>F595</f>
        <v>583</v>
      </c>
      <c r="BY38" s="259">
        <f>F463</f>
        <v>451</v>
      </c>
      <c r="BZ38" s="259">
        <f>F361</f>
        <v>349</v>
      </c>
      <c r="CA38" s="259">
        <f>F229</f>
        <v>217</v>
      </c>
      <c r="CB38" s="259">
        <f>F102</f>
        <v>90</v>
      </c>
      <c r="CC38" s="260">
        <f>F526</f>
        <v>514</v>
      </c>
      <c r="CD38" s="260">
        <f>F394</f>
        <v>382</v>
      </c>
      <c r="CE38" s="260">
        <f>F267</f>
        <v>255</v>
      </c>
      <c r="CF38" s="260">
        <f>F160</f>
        <v>148</v>
      </c>
      <c r="CG38" s="260">
        <f>F28</f>
        <v>16</v>
      </c>
      <c r="CH38" s="259">
        <f>F582</f>
        <v>570</v>
      </c>
      <c r="CI38" s="259">
        <f>F450</f>
        <v>438</v>
      </c>
      <c r="CJ38" s="259">
        <f>F318</f>
        <v>306</v>
      </c>
      <c r="CK38" s="259">
        <f>F191</f>
        <v>179</v>
      </c>
      <c r="CL38" s="261">
        <f>F84</f>
        <v>72</v>
      </c>
      <c r="CM38" s="322">
        <f t="shared" si="8"/>
        <v>7825</v>
      </c>
      <c r="CN38" s="107">
        <f t="shared" si="9"/>
        <v>3263025</v>
      </c>
      <c r="CO38" s="33"/>
      <c r="CP38" s="323" t="s">
        <v>136</v>
      </c>
      <c r="CQ38" s="324" t="s">
        <v>591</v>
      </c>
      <c r="CR38" s="324" t="s">
        <v>550</v>
      </c>
      <c r="CS38" s="324" t="s">
        <v>328</v>
      </c>
      <c r="CT38" s="324" t="s">
        <v>390</v>
      </c>
      <c r="CU38" s="324" t="s">
        <v>441</v>
      </c>
      <c r="CV38" s="324" t="s">
        <v>352</v>
      </c>
      <c r="CW38" s="324" t="s">
        <v>357</v>
      </c>
      <c r="CX38" s="324" t="s">
        <v>685</v>
      </c>
      <c r="CY38" s="324" t="s">
        <v>462</v>
      </c>
      <c r="CZ38" s="324" t="s">
        <v>277</v>
      </c>
      <c r="DA38" s="324" t="s">
        <v>0</v>
      </c>
      <c r="DB38" s="324" t="s">
        <v>653</v>
      </c>
      <c r="DC38" s="324" t="s">
        <v>144</v>
      </c>
      <c r="DD38" s="324" t="s">
        <v>599</v>
      </c>
      <c r="DE38" s="324" t="s">
        <v>33</v>
      </c>
      <c r="DF38" s="324" t="s">
        <v>177</v>
      </c>
      <c r="DG38" s="324" t="s">
        <v>772</v>
      </c>
      <c r="DH38" s="324" t="s">
        <v>497</v>
      </c>
      <c r="DI38" s="324" t="s">
        <v>598</v>
      </c>
      <c r="DJ38" s="324" t="s">
        <v>172</v>
      </c>
      <c r="DK38" s="324" t="s">
        <v>692</v>
      </c>
      <c r="DL38" s="324" t="s">
        <v>624</v>
      </c>
      <c r="DM38" s="324" t="s">
        <v>285</v>
      </c>
      <c r="DN38" s="325" t="s">
        <v>747</v>
      </c>
      <c r="DO38" s="45"/>
    </row>
    <row r="39" spans="1:119" x14ac:dyDescent="0.2">
      <c r="A39" s="33"/>
      <c r="B39" s="33"/>
      <c r="C39" s="33"/>
      <c r="D39" s="176" t="s">
        <v>90</v>
      </c>
      <c r="E39" s="177" t="s">
        <v>345</v>
      </c>
      <c r="F39" s="178">
        <f>B3+(26*B5)</f>
        <v>27</v>
      </c>
      <c r="G39" s="33"/>
      <c r="I39" s="37"/>
      <c r="J39" s="54">
        <f>F266</f>
        <v>254</v>
      </c>
      <c r="K39" s="55">
        <f>F369</f>
        <v>357</v>
      </c>
      <c r="L39" s="55">
        <f>F352</f>
        <v>340</v>
      </c>
      <c r="M39" s="55">
        <f>F330</f>
        <v>318</v>
      </c>
      <c r="N39" s="55">
        <f>F308</f>
        <v>296</v>
      </c>
      <c r="O39" s="55">
        <f>F160</f>
        <v>148</v>
      </c>
      <c r="P39" s="55">
        <f>F238</f>
        <v>226</v>
      </c>
      <c r="Q39" s="55">
        <f>F221</f>
        <v>209</v>
      </c>
      <c r="R39" s="55">
        <f>F199</f>
        <v>187</v>
      </c>
      <c r="S39" s="55">
        <f>F182</f>
        <v>170</v>
      </c>
      <c r="T39" s="55">
        <f>F29</f>
        <v>17</v>
      </c>
      <c r="U39" s="55">
        <f>F137</f>
        <v>125</v>
      </c>
      <c r="V39" s="55">
        <f>F90</f>
        <v>78</v>
      </c>
      <c r="W39" s="55">
        <f>F68</f>
        <v>56</v>
      </c>
      <c r="X39" s="55">
        <f>F51</f>
        <v>39</v>
      </c>
      <c r="Y39" s="55">
        <f>F523</f>
        <v>511</v>
      </c>
      <c r="Z39" s="55">
        <f>F631</f>
        <v>619</v>
      </c>
      <c r="AA39" s="55">
        <f>F609</f>
        <v>597</v>
      </c>
      <c r="AB39" s="55">
        <f>F567</f>
        <v>555</v>
      </c>
      <c r="AC39" s="55">
        <f>F545</f>
        <v>533</v>
      </c>
      <c r="AD39" s="55">
        <f>F397</f>
        <v>385</v>
      </c>
      <c r="AE39" s="55">
        <f>F500</f>
        <v>488</v>
      </c>
      <c r="AF39" s="55">
        <f>F478</f>
        <v>466</v>
      </c>
      <c r="AG39" s="55">
        <f>F461</f>
        <v>449</v>
      </c>
      <c r="AH39" s="56">
        <f>F414</f>
        <v>402</v>
      </c>
      <c r="AI39" s="254">
        <f t="shared" si="6"/>
        <v>7825</v>
      </c>
      <c r="AJ39" s="107">
        <f t="shared" si="7"/>
        <v>3263025</v>
      </c>
      <c r="AK39" s="33"/>
      <c r="AL39" s="319" t="s">
        <v>566</v>
      </c>
      <c r="AM39" s="320" t="s">
        <v>233</v>
      </c>
      <c r="AN39" s="320" t="s">
        <v>388</v>
      </c>
      <c r="AO39" s="320" t="s">
        <v>549</v>
      </c>
      <c r="AP39" s="320" t="s">
        <v>770</v>
      </c>
      <c r="AQ39" s="320" t="s">
        <v>497</v>
      </c>
      <c r="AR39" s="320" t="s">
        <v>696</v>
      </c>
      <c r="AS39" s="320" t="s">
        <v>86</v>
      </c>
      <c r="AT39" s="320" t="s">
        <v>42</v>
      </c>
      <c r="AU39" s="320" t="s">
        <v>44</v>
      </c>
      <c r="AV39" s="320" t="s">
        <v>464</v>
      </c>
      <c r="AW39" s="320" t="s">
        <v>476</v>
      </c>
      <c r="AX39" s="320" t="s">
        <v>197</v>
      </c>
      <c r="AY39" s="320" t="s">
        <v>803</v>
      </c>
      <c r="AZ39" s="320" t="s">
        <v>571</v>
      </c>
      <c r="BA39" s="320" t="s">
        <v>723</v>
      </c>
      <c r="BB39" s="320" t="s">
        <v>212</v>
      </c>
      <c r="BC39" s="320" t="s">
        <v>365</v>
      </c>
      <c r="BD39" s="320" t="s">
        <v>678</v>
      </c>
      <c r="BE39" s="320" t="s">
        <v>362</v>
      </c>
      <c r="BF39" s="320" t="s">
        <v>521</v>
      </c>
      <c r="BG39" s="320" t="s">
        <v>610</v>
      </c>
      <c r="BH39" s="320" t="s">
        <v>612</v>
      </c>
      <c r="BI39" s="320" t="s">
        <v>80</v>
      </c>
      <c r="BJ39" s="321" t="s">
        <v>158</v>
      </c>
      <c r="BK39" s="45"/>
      <c r="BM39" s="37"/>
      <c r="BN39" s="265">
        <f>F218</f>
        <v>206</v>
      </c>
      <c r="BO39" s="260">
        <f>F91</f>
        <v>79</v>
      </c>
      <c r="BP39" s="260">
        <f>F609</f>
        <v>597</v>
      </c>
      <c r="BQ39" s="260">
        <f>F482</f>
        <v>470</v>
      </c>
      <c r="BR39" s="260">
        <f>F350</f>
        <v>338</v>
      </c>
      <c r="BS39" s="259">
        <f>F149</f>
        <v>137</v>
      </c>
      <c r="BT39" s="259">
        <f>F22</f>
        <v>10</v>
      </c>
      <c r="BU39" s="259">
        <f>F515</f>
        <v>503</v>
      </c>
      <c r="BV39" s="259">
        <f>F408</f>
        <v>396</v>
      </c>
      <c r="BW39" s="259">
        <f>F281</f>
        <v>269</v>
      </c>
      <c r="BX39" s="260">
        <f>F205</f>
        <v>193</v>
      </c>
      <c r="BY39" s="260">
        <f>F73</f>
        <v>61</v>
      </c>
      <c r="BZ39" s="260">
        <f>F571</f>
        <v>559</v>
      </c>
      <c r="CA39" s="260">
        <f>F439</f>
        <v>427</v>
      </c>
      <c r="CB39" s="260">
        <f>F337</f>
        <v>325</v>
      </c>
      <c r="CC39" s="259">
        <f>F261</f>
        <v>249</v>
      </c>
      <c r="CD39" s="259">
        <f>F129</f>
        <v>117</v>
      </c>
      <c r="CE39" s="259">
        <f>F627</f>
        <v>615</v>
      </c>
      <c r="CF39" s="259">
        <f>F495</f>
        <v>483</v>
      </c>
      <c r="CG39" s="259">
        <f>F363</f>
        <v>351</v>
      </c>
      <c r="CH39" s="260">
        <f>F167</f>
        <v>155</v>
      </c>
      <c r="CI39" s="260">
        <f>F60</f>
        <v>48</v>
      </c>
      <c r="CJ39" s="260">
        <f>F553</f>
        <v>541</v>
      </c>
      <c r="CK39" s="260">
        <f>F426</f>
        <v>414</v>
      </c>
      <c r="CL39" s="266">
        <f>F294</f>
        <v>282</v>
      </c>
      <c r="CM39" s="322">
        <f t="shared" si="8"/>
        <v>7825</v>
      </c>
      <c r="CN39" s="107">
        <f t="shared" si="9"/>
        <v>3263025</v>
      </c>
      <c r="CO39" s="33"/>
      <c r="CP39" s="323" t="s">
        <v>374</v>
      </c>
      <c r="CQ39" s="324" t="s">
        <v>30</v>
      </c>
      <c r="CR39" s="324" t="s">
        <v>365</v>
      </c>
      <c r="CS39" s="324" t="s">
        <v>715</v>
      </c>
      <c r="CT39" s="324" t="s">
        <v>470</v>
      </c>
      <c r="CU39" s="324" t="s">
        <v>130</v>
      </c>
      <c r="CV39" s="324" t="s">
        <v>600</v>
      </c>
      <c r="CW39" s="324" t="s">
        <v>487</v>
      </c>
      <c r="CX39" s="324" t="s">
        <v>203</v>
      </c>
      <c r="CY39" s="324" t="s">
        <v>83</v>
      </c>
      <c r="CZ39" s="324" t="s">
        <v>133</v>
      </c>
      <c r="DA39" s="324" t="s">
        <v>463</v>
      </c>
      <c r="DB39" s="324" t="s">
        <v>780</v>
      </c>
      <c r="DC39" s="324" t="s">
        <v>218</v>
      </c>
      <c r="DD39" s="324" t="s">
        <v>128</v>
      </c>
      <c r="DE39" s="324" t="s">
        <v>403</v>
      </c>
      <c r="DF39" s="324" t="s">
        <v>686</v>
      </c>
      <c r="DG39" s="324" t="s">
        <v>319</v>
      </c>
      <c r="DH39" s="324" t="s">
        <v>50</v>
      </c>
      <c r="DI39" s="324" t="s">
        <v>97</v>
      </c>
      <c r="DJ39" s="324" t="s">
        <v>554</v>
      </c>
      <c r="DK39" s="324" t="s">
        <v>274</v>
      </c>
      <c r="DL39" s="324" t="s">
        <v>64</v>
      </c>
      <c r="DM39" s="324" t="s">
        <v>609</v>
      </c>
      <c r="DN39" s="325" t="s">
        <v>745</v>
      </c>
      <c r="DO39" s="45"/>
    </row>
    <row r="40" spans="1:119" x14ac:dyDescent="0.2">
      <c r="A40" s="33"/>
      <c r="B40" s="33"/>
      <c r="C40" s="33"/>
      <c r="D40" s="176" t="s">
        <v>226</v>
      </c>
      <c r="E40" s="177" t="s">
        <v>345</v>
      </c>
      <c r="F40" s="178">
        <f>B3+(27*B5)</f>
        <v>28</v>
      </c>
      <c r="G40" s="33"/>
      <c r="I40" s="37"/>
      <c r="J40" s="54">
        <f>F327</f>
        <v>315</v>
      </c>
      <c r="K40" s="55">
        <f>F305</f>
        <v>293</v>
      </c>
      <c r="L40" s="55">
        <f>F283</f>
        <v>271</v>
      </c>
      <c r="M40" s="55">
        <f>F366</f>
        <v>354</v>
      </c>
      <c r="N40" s="55">
        <f>F344</f>
        <v>332</v>
      </c>
      <c r="O40" s="55">
        <f>F196</f>
        <v>184</v>
      </c>
      <c r="P40" s="55">
        <f>F174</f>
        <v>162</v>
      </c>
      <c r="Q40" s="55">
        <f>F157</f>
        <v>145</v>
      </c>
      <c r="R40" s="55">
        <f>F260</f>
        <v>248</v>
      </c>
      <c r="S40" s="55">
        <f>F213</f>
        <v>201</v>
      </c>
      <c r="T40" s="55">
        <f>F65</f>
        <v>53</v>
      </c>
      <c r="U40" s="55">
        <f>F43</f>
        <v>31</v>
      </c>
      <c r="V40" s="55">
        <f>F26</f>
        <v>14</v>
      </c>
      <c r="W40" s="55">
        <f>F129</f>
        <v>117</v>
      </c>
      <c r="X40" s="55">
        <f>F112</f>
        <v>100</v>
      </c>
      <c r="Y40" s="55">
        <f>F584</f>
        <v>572</v>
      </c>
      <c r="Z40" s="55">
        <f>F542</f>
        <v>530</v>
      </c>
      <c r="AA40" s="55">
        <f>F520</f>
        <v>508</v>
      </c>
      <c r="AB40" s="55">
        <f>F623</f>
        <v>611</v>
      </c>
      <c r="AC40" s="55">
        <f>F606</f>
        <v>594</v>
      </c>
      <c r="AD40" s="55">
        <f>F453</f>
        <v>441</v>
      </c>
      <c r="AE40" s="55">
        <f>F436</f>
        <v>424</v>
      </c>
      <c r="AF40" s="55">
        <f>F389</f>
        <v>377</v>
      </c>
      <c r="AG40" s="55">
        <f>F497</f>
        <v>485</v>
      </c>
      <c r="AH40" s="56">
        <f>F475</f>
        <v>463</v>
      </c>
      <c r="AI40" s="254">
        <f t="shared" si="6"/>
        <v>7825</v>
      </c>
      <c r="AJ40" s="107">
        <f t="shared" si="7"/>
        <v>3263025</v>
      </c>
      <c r="AK40" s="33"/>
      <c r="AL40" s="319" t="s">
        <v>443</v>
      </c>
      <c r="AM40" s="320" t="s">
        <v>357</v>
      </c>
      <c r="AN40" s="320" t="s">
        <v>719</v>
      </c>
      <c r="AO40" s="320" t="s">
        <v>784</v>
      </c>
      <c r="AP40" s="320" t="s">
        <v>206</v>
      </c>
      <c r="AQ40" s="320" t="s">
        <v>602</v>
      </c>
      <c r="AR40" s="320" t="s">
        <v>101</v>
      </c>
      <c r="AS40" s="320" t="s">
        <v>72</v>
      </c>
      <c r="AT40" s="320" t="s">
        <v>718</v>
      </c>
      <c r="AU40" s="320" t="s">
        <v>643</v>
      </c>
      <c r="AV40" s="320" t="s">
        <v>252</v>
      </c>
      <c r="AW40" s="320" t="s">
        <v>777</v>
      </c>
      <c r="AX40" s="320" t="s">
        <v>511</v>
      </c>
      <c r="AY40" s="320" t="s">
        <v>686</v>
      </c>
      <c r="AZ40" s="320" t="s">
        <v>223</v>
      </c>
      <c r="BA40" s="320" t="s">
        <v>305</v>
      </c>
      <c r="BB40" s="320" t="s">
        <v>704</v>
      </c>
      <c r="BC40" s="320" t="s">
        <v>308</v>
      </c>
      <c r="BD40" s="320" t="s">
        <v>154</v>
      </c>
      <c r="BE40" s="320" t="s">
        <v>809</v>
      </c>
      <c r="BF40" s="320" t="s">
        <v>637</v>
      </c>
      <c r="BG40" s="320" t="s">
        <v>140</v>
      </c>
      <c r="BH40" s="320" t="s">
        <v>756</v>
      </c>
      <c r="BI40" s="320" t="s">
        <v>741</v>
      </c>
      <c r="BJ40" s="321" t="s">
        <v>666</v>
      </c>
      <c r="BK40" s="45"/>
      <c r="BM40" s="37"/>
      <c r="BN40" s="265">
        <f>F367</f>
        <v>355</v>
      </c>
      <c r="BO40" s="260">
        <f>F260</f>
        <v>248</v>
      </c>
      <c r="BP40" s="260">
        <f>F128</f>
        <v>116</v>
      </c>
      <c r="BQ40" s="260">
        <f>F626</f>
        <v>614</v>
      </c>
      <c r="BR40" s="260">
        <f>F494</f>
        <v>482</v>
      </c>
      <c r="BS40" s="259">
        <f>F293</f>
        <v>281</v>
      </c>
      <c r="BT40" s="259">
        <f>F166</f>
        <v>154</v>
      </c>
      <c r="BU40" s="259">
        <f>F59</f>
        <v>47</v>
      </c>
      <c r="BV40" s="259">
        <f>F557</f>
        <v>545</v>
      </c>
      <c r="BW40" s="259">
        <f>F425</f>
        <v>413</v>
      </c>
      <c r="BX40" s="260">
        <f>F349</f>
        <v>337</v>
      </c>
      <c r="BY40" s="260">
        <f>F222</f>
        <v>210</v>
      </c>
      <c r="BZ40" s="260">
        <f>F90</f>
        <v>78</v>
      </c>
      <c r="CA40" s="260">
        <f>F608</f>
        <v>596</v>
      </c>
      <c r="CB40" s="260">
        <f>F481</f>
        <v>469</v>
      </c>
      <c r="CC40" s="259">
        <f>F280</f>
        <v>268</v>
      </c>
      <c r="CD40" s="259">
        <f>F148</f>
        <v>136</v>
      </c>
      <c r="CE40" s="259">
        <f>F21</f>
        <v>9</v>
      </c>
      <c r="CF40" s="259">
        <f>F514</f>
        <v>502</v>
      </c>
      <c r="CG40" s="259">
        <f>F412</f>
        <v>400</v>
      </c>
      <c r="CH40" s="260">
        <f>F336</f>
        <v>324</v>
      </c>
      <c r="CI40" s="260">
        <f>F204</f>
        <v>192</v>
      </c>
      <c r="CJ40" s="260">
        <f>F77</f>
        <v>65</v>
      </c>
      <c r="CK40" s="260">
        <f>F570</f>
        <v>558</v>
      </c>
      <c r="CL40" s="266">
        <f>F438</f>
        <v>426</v>
      </c>
      <c r="CM40" s="322">
        <f t="shared" si="8"/>
        <v>7825</v>
      </c>
      <c r="CN40" s="107">
        <f t="shared" si="9"/>
        <v>3263025</v>
      </c>
      <c r="CO40" s="33"/>
      <c r="CP40" s="323" t="s">
        <v>205</v>
      </c>
      <c r="CQ40" s="324" t="s">
        <v>718</v>
      </c>
      <c r="CR40" s="324" t="s">
        <v>816</v>
      </c>
      <c r="CS40" s="324" t="s">
        <v>260</v>
      </c>
      <c r="CT40" s="324" t="s">
        <v>428</v>
      </c>
      <c r="CU40" s="324" t="s">
        <v>404</v>
      </c>
      <c r="CV40" s="324" t="s">
        <v>343</v>
      </c>
      <c r="CW40" s="324" t="s">
        <v>721</v>
      </c>
      <c r="CX40" s="324" t="s">
        <v>200</v>
      </c>
      <c r="CY40" s="324" t="s">
        <v>639</v>
      </c>
      <c r="CZ40" s="324" t="s">
        <v>576</v>
      </c>
      <c r="DA40" s="324" t="s">
        <v>268</v>
      </c>
      <c r="DB40" s="324" t="s">
        <v>197</v>
      </c>
      <c r="DC40" s="324" t="s">
        <v>676</v>
      </c>
      <c r="DD40" s="324" t="s">
        <v>531</v>
      </c>
      <c r="DE40" s="324" t="s">
        <v>297</v>
      </c>
      <c r="DF40" s="324" t="s">
        <v>659</v>
      </c>
      <c r="DG40" s="324" t="s">
        <v>409</v>
      </c>
      <c r="DH40" s="324" t="s">
        <v>382</v>
      </c>
      <c r="DI40" s="324" t="s">
        <v>95</v>
      </c>
      <c r="DJ40" s="324" t="s">
        <v>710</v>
      </c>
      <c r="DK40" s="324" t="s">
        <v>656</v>
      </c>
      <c r="DL40" s="324" t="s">
        <v>539</v>
      </c>
      <c r="DM40" s="324" t="s">
        <v>335</v>
      </c>
      <c r="DN40" s="325" t="s">
        <v>350</v>
      </c>
      <c r="DO40" s="45"/>
    </row>
    <row r="41" spans="1:119" x14ac:dyDescent="0.2">
      <c r="A41" s="33"/>
      <c r="B41" s="33"/>
      <c r="C41" s="33"/>
      <c r="D41" s="176" t="s">
        <v>118</v>
      </c>
      <c r="E41" s="177" t="s">
        <v>345</v>
      </c>
      <c r="F41" s="178">
        <f>B3+(28*B5)</f>
        <v>29</v>
      </c>
      <c r="G41" s="33"/>
      <c r="I41" s="37"/>
      <c r="J41" s="54">
        <f>F383</f>
        <v>371</v>
      </c>
      <c r="K41" s="55">
        <f>F341</f>
        <v>329</v>
      </c>
      <c r="L41" s="55">
        <f>F319</f>
        <v>307</v>
      </c>
      <c r="M41" s="55">
        <f>F302</f>
        <v>290</v>
      </c>
      <c r="N41" s="55">
        <f>F280</f>
        <v>268</v>
      </c>
      <c r="O41" s="55">
        <f>F257</f>
        <v>245</v>
      </c>
      <c r="P41" s="55">
        <f>F235</f>
        <v>223</v>
      </c>
      <c r="Q41" s="55">
        <f>F188</f>
        <v>176</v>
      </c>
      <c r="R41" s="55">
        <f>F171</f>
        <v>159</v>
      </c>
      <c r="S41" s="55">
        <f>F149</f>
        <v>137</v>
      </c>
      <c r="T41" s="55">
        <f>F126</f>
        <v>114</v>
      </c>
      <c r="U41" s="55">
        <f>F104</f>
        <v>92</v>
      </c>
      <c r="V41" s="55">
        <f>F87</f>
        <v>75</v>
      </c>
      <c r="W41" s="55">
        <f>F40</f>
        <v>28</v>
      </c>
      <c r="X41" s="55">
        <f>F18</f>
        <v>6</v>
      </c>
      <c r="Y41" s="55">
        <f>F620</f>
        <v>608</v>
      </c>
      <c r="Z41" s="55">
        <f>F598</f>
        <v>586</v>
      </c>
      <c r="AA41" s="55">
        <f>F581</f>
        <v>569</v>
      </c>
      <c r="AB41" s="55">
        <f>F559</f>
        <v>547</v>
      </c>
      <c r="AC41" s="55">
        <f>F517</f>
        <v>505</v>
      </c>
      <c r="AD41" s="55">
        <f>F489</f>
        <v>477</v>
      </c>
      <c r="AE41" s="55">
        <f>F472</f>
        <v>460</v>
      </c>
      <c r="AF41" s="55">
        <f>F450</f>
        <v>438</v>
      </c>
      <c r="AG41" s="55">
        <f>F428</f>
        <v>416</v>
      </c>
      <c r="AH41" s="56">
        <f>F411</f>
        <v>399</v>
      </c>
      <c r="AI41" s="254">
        <f t="shared" si="6"/>
        <v>7825</v>
      </c>
      <c r="AJ41" s="107">
        <f t="shared" si="7"/>
        <v>3263025</v>
      </c>
      <c r="AK41" s="33"/>
      <c r="AL41" s="319" t="s">
        <v>149</v>
      </c>
      <c r="AM41" s="320" t="s">
        <v>810</v>
      </c>
      <c r="AN41" s="320" t="s">
        <v>146</v>
      </c>
      <c r="AO41" s="320" t="s">
        <v>250</v>
      </c>
      <c r="AP41" s="320" t="s">
        <v>297</v>
      </c>
      <c r="AQ41" s="320" t="s">
        <v>298</v>
      </c>
      <c r="AR41" s="320" t="s">
        <v>771</v>
      </c>
      <c r="AS41" s="320" t="s">
        <v>391</v>
      </c>
      <c r="AT41" s="320" t="s">
        <v>658</v>
      </c>
      <c r="AU41" s="320" t="s">
        <v>130</v>
      </c>
      <c r="AV41" s="320" t="s">
        <v>731</v>
      </c>
      <c r="AW41" s="320" t="s">
        <v>434</v>
      </c>
      <c r="AX41" s="320" t="s">
        <v>168</v>
      </c>
      <c r="AY41" s="320" t="s">
        <v>226</v>
      </c>
      <c r="AZ41" s="320" t="s">
        <v>486</v>
      </c>
      <c r="BA41" s="320" t="s">
        <v>530</v>
      </c>
      <c r="BB41" s="320" t="s">
        <v>752</v>
      </c>
      <c r="BC41" s="320" t="s">
        <v>750</v>
      </c>
      <c r="BD41" s="320" t="s">
        <v>278</v>
      </c>
      <c r="BE41" s="320" t="s">
        <v>651</v>
      </c>
      <c r="BF41" s="320" t="s">
        <v>189</v>
      </c>
      <c r="BG41" s="320" t="s">
        <v>795</v>
      </c>
      <c r="BH41" s="320" t="s">
        <v>692</v>
      </c>
      <c r="BI41" s="320" t="s">
        <v>694</v>
      </c>
      <c r="BJ41" s="321" t="s">
        <v>680</v>
      </c>
      <c r="BK41" s="45"/>
      <c r="BM41" s="37"/>
      <c r="BN41" s="265">
        <f>F411</f>
        <v>399</v>
      </c>
      <c r="BO41" s="260">
        <f>F279</f>
        <v>267</v>
      </c>
      <c r="BP41" s="260">
        <f>F152</f>
        <v>140</v>
      </c>
      <c r="BQ41" s="260">
        <f>F20</f>
        <v>8</v>
      </c>
      <c r="BR41" s="260">
        <f>F513</f>
        <v>501</v>
      </c>
      <c r="BS41" s="259">
        <f>F442</f>
        <v>430</v>
      </c>
      <c r="BT41" s="259">
        <f>F335</f>
        <v>323</v>
      </c>
      <c r="BU41" s="259">
        <f>F203</f>
        <v>191</v>
      </c>
      <c r="BV41" s="259">
        <f>F76</f>
        <v>64</v>
      </c>
      <c r="BW41" s="259">
        <f>F569</f>
        <v>557</v>
      </c>
      <c r="BX41" s="260">
        <f>F493</f>
        <v>481</v>
      </c>
      <c r="BY41" s="260">
        <f>F366</f>
        <v>354</v>
      </c>
      <c r="BZ41" s="260">
        <f>F259</f>
        <v>247</v>
      </c>
      <c r="CA41" s="260">
        <f>F132</f>
        <v>120</v>
      </c>
      <c r="CB41" s="260">
        <f>F625</f>
        <v>613</v>
      </c>
      <c r="CC41" s="259">
        <f>F424</f>
        <v>412</v>
      </c>
      <c r="CD41" s="259">
        <f>F297</f>
        <v>285</v>
      </c>
      <c r="CE41" s="259">
        <f>F165</f>
        <v>153</v>
      </c>
      <c r="CF41" s="259">
        <f>F58</f>
        <v>46</v>
      </c>
      <c r="CG41" s="259">
        <f>F556</f>
        <v>544</v>
      </c>
      <c r="CH41" s="260">
        <f>F480</f>
        <v>468</v>
      </c>
      <c r="CI41" s="260">
        <f>F348</f>
        <v>336</v>
      </c>
      <c r="CJ41" s="260">
        <f>F221</f>
        <v>209</v>
      </c>
      <c r="CK41" s="260">
        <f>F89</f>
        <v>77</v>
      </c>
      <c r="CL41" s="266">
        <f>F612</f>
        <v>600</v>
      </c>
      <c r="CM41" s="322">
        <f t="shared" si="8"/>
        <v>7825</v>
      </c>
      <c r="CN41" s="107">
        <f t="shared" si="9"/>
        <v>3263025</v>
      </c>
      <c r="CO41" s="33"/>
      <c r="CP41" s="323" t="s">
        <v>680</v>
      </c>
      <c r="CQ41" s="324" t="s">
        <v>56</v>
      </c>
      <c r="CR41" s="324" t="s">
        <v>733</v>
      </c>
      <c r="CS41" s="324" t="s">
        <v>543</v>
      </c>
      <c r="CT41" s="324" t="s">
        <v>518</v>
      </c>
      <c r="CU41" s="324" t="s">
        <v>482</v>
      </c>
      <c r="CV41" s="324" t="s">
        <v>204</v>
      </c>
      <c r="CW41" s="324" t="s">
        <v>786</v>
      </c>
      <c r="CX41" s="324" t="s">
        <v>597</v>
      </c>
      <c r="CY41" s="324" t="s">
        <v>705</v>
      </c>
      <c r="CZ41" s="324" t="s">
        <v>81</v>
      </c>
      <c r="DA41" s="324" t="s">
        <v>784</v>
      </c>
      <c r="DB41" s="324" t="s">
        <v>376</v>
      </c>
      <c r="DC41" s="324" t="s">
        <v>132</v>
      </c>
      <c r="DD41" s="324" t="s">
        <v>292</v>
      </c>
      <c r="DE41" s="324" t="s">
        <v>742</v>
      </c>
      <c r="DF41" s="324" t="s">
        <v>299</v>
      </c>
      <c r="DG41" s="324" t="s">
        <v>475</v>
      </c>
      <c r="DH41" s="324" t="s">
        <v>302</v>
      </c>
      <c r="DI41" s="324" t="s">
        <v>725</v>
      </c>
      <c r="DJ41" s="324" t="s">
        <v>739</v>
      </c>
      <c r="DK41" s="324" t="s">
        <v>340</v>
      </c>
      <c r="DL41" s="324" t="s">
        <v>86</v>
      </c>
      <c r="DM41" s="324" t="s">
        <v>3</v>
      </c>
      <c r="DN41" s="325" t="s">
        <v>544</v>
      </c>
      <c r="DO41" s="45"/>
    </row>
    <row r="42" spans="1:119" x14ac:dyDescent="0.2">
      <c r="A42" s="33"/>
      <c r="B42" s="33"/>
      <c r="C42" s="33"/>
      <c r="D42" s="176" t="s">
        <v>358</v>
      </c>
      <c r="E42" s="177" t="s">
        <v>345</v>
      </c>
      <c r="F42" s="178">
        <f>B3+(29*B5)</f>
        <v>30</v>
      </c>
      <c r="G42" s="33"/>
      <c r="I42" s="37"/>
      <c r="J42" s="54">
        <f>F294</f>
        <v>282</v>
      </c>
      <c r="K42" s="55">
        <f>F277</f>
        <v>265</v>
      </c>
      <c r="L42" s="55">
        <f>F380</f>
        <v>368</v>
      </c>
      <c r="M42" s="55">
        <f>F358</f>
        <v>346</v>
      </c>
      <c r="N42" s="55">
        <f>F316</f>
        <v>304</v>
      </c>
      <c r="O42" s="55">
        <f>F163</f>
        <v>151</v>
      </c>
      <c r="P42" s="55">
        <f>F146</f>
        <v>134</v>
      </c>
      <c r="Q42" s="55">
        <f>F249</f>
        <v>237</v>
      </c>
      <c r="R42" s="55">
        <f>F232</f>
        <v>220</v>
      </c>
      <c r="S42" s="55">
        <f>F210</f>
        <v>198</v>
      </c>
      <c r="T42" s="55">
        <f>F62</f>
        <v>50</v>
      </c>
      <c r="U42" s="55">
        <f>F15</f>
        <v>3</v>
      </c>
      <c r="V42" s="55">
        <f>F118</f>
        <v>106</v>
      </c>
      <c r="W42" s="55">
        <f>F101</f>
        <v>89</v>
      </c>
      <c r="X42" s="55">
        <f>F79</f>
        <v>67</v>
      </c>
      <c r="Y42" s="55">
        <f>F556</f>
        <v>544</v>
      </c>
      <c r="Z42" s="55">
        <f>F534</f>
        <v>522</v>
      </c>
      <c r="AA42" s="55">
        <f>F617</f>
        <v>605</v>
      </c>
      <c r="AB42" s="55">
        <f>F595</f>
        <v>583</v>
      </c>
      <c r="AC42" s="55">
        <f>F573</f>
        <v>561</v>
      </c>
      <c r="AD42" s="55">
        <f>F425</f>
        <v>413</v>
      </c>
      <c r="AE42" s="55">
        <f>F403</f>
        <v>391</v>
      </c>
      <c r="AF42" s="55">
        <f>F511</f>
        <v>499</v>
      </c>
      <c r="AG42" s="55">
        <f>F464</f>
        <v>452</v>
      </c>
      <c r="AH42" s="56">
        <f>F447</f>
        <v>435</v>
      </c>
      <c r="AI42" s="254">
        <f t="shared" si="6"/>
        <v>7825</v>
      </c>
      <c r="AJ42" s="107">
        <f t="shared" si="7"/>
        <v>3263025</v>
      </c>
      <c r="AK42" s="33"/>
      <c r="AL42" s="319" t="s">
        <v>745</v>
      </c>
      <c r="AM42" s="320" t="s">
        <v>191</v>
      </c>
      <c r="AN42" s="320" t="s">
        <v>519</v>
      </c>
      <c r="AO42" s="320" t="s">
        <v>176</v>
      </c>
      <c r="AP42" s="320" t="s">
        <v>757</v>
      </c>
      <c r="AQ42" s="320" t="s">
        <v>448</v>
      </c>
      <c r="AR42" s="320" t="s">
        <v>684</v>
      </c>
      <c r="AS42" s="320" t="s">
        <v>354</v>
      </c>
      <c r="AT42" s="320" t="s">
        <v>356</v>
      </c>
      <c r="AU42" s="320" t="s">
        <v>583</v>
      </c>
      <c r="AV42" s="320" t="s">
        <v>196</v>
      </c>
      <c r="AW42" s="320" t="s">
        <v>166</v>
      </c>
      <c r="AX42" s="320" t="s">
        <v>150</v>
      </c>
      <c r="AY42" s="320" t="s">
        <v>541</v>
      </c>
      <c r="AZ42" s="320" t="s">
        <v>381</v>
      </c>
      <c r="BA42" s="320" t="s">
        <v>725</v>
      </c>
      <c r="BB42" s="320" t="s">
        <v>334</v>
      </c>
      <c r="BC42" s="320" t="s">
        <v>78</v>
      </c>
      <c r="BD42" s="320" t="s">
        <v>277</v>
      </c>
      <c r="BE42" s="320" t="s">
        <v>807</v>
      </c>
      <c r="BF42" s="320" t="s">
        <v>639</v>
      </c>
      <c r="BG42" s="320" t="s">
        <v>442</v>
      </c>
      <c r="BH42" s="320" t="s">
        <v>107</v>
      </c>
      <c r="BI42" s="320" t="s">
        <v>1</v>
      </c>
      <c r="BJ42" s="321" t="s">
        <v>769</v>
      </c>
      <c r="BK42" s="45"/>
      <c r="BM42" s="37"/>
      <c r="BN42" s="265">
        <f>F555</f>
        <v>543</v>
      </c>
      <c r="BO42" s="260">
        <f>F423</f>
        <v>411</v>
      </c>
      <c r="BP42" s="260">
        <f>F296</f>
        <v>284</v>
      </c>
      <c r="BQ42" s="260">
        <f>F164</f>
        <v>152</v>
      </c>
      <c r="BR42" s="260">
        <f>F62</f>
        <v>50</v>
      </c>
      <c r="BS42" s="259">
        <f>F611</f>
        <v>599</v>
      </c>
      <c r="BT42" s="259">
        <f>F479</f>
        <v>467</v>
      </c>
      <c r="BU42" s="259">
        <f>F352</f>
        <v>340</v>
      </c>
      <c r="BV42" s="259">
        <f>F220</f>
        <v>208</v>
      </c>
      <c r="BW42" s="259">
        <f>F88</f>
        <v>76</v>
      </c>
      <c r="BX42" s="260">
        <f>F517</f>
        <v>505</v>
      </c>
      <c r="BY42" s="260">
        <f>F410</f>
        <v>398</v>
      </c>
      <c r="BZ42" s="260">
        <f>F278</f>
        <v>266</v>
      </c>
      <c r="CA42" s="260">
        <f>F151</f>
        <v>139</v>
      </c>
      <c r="CB42" s="260">
        <f>F19</f>
        <v>7</v>
      </c>
      <c r="CC42" s="259">
        <f>F568</f>
        <v>556</v>
      </c>
      <c r="CD42" s="259">
        <f>F441</f>
        <v>429</v>
      </c>
      <c r="CE42" s="259">
        <f>F334</f>
        <v>322</v>
      </c>
      <c r="CF42" s="259">
        <f>F207</f>
        <v>195</v>
      </c>
      <c r="CG42" s="259">
        <f>F75</f>
        <v>63</v>
      </c>
      <c r="CH42" s="260">
        <f>F624</f>
        <v>612</v>
      </c>
      <c r="CI42" s="260">
        <f>F497</f>
        <v>485</v>
      </c>
      <c r="CJ42" s="260">
        <f>F365</f>
        <v>353</v>
      </c>
      <c r="CK42" s="260">
        <f>F258</f>
        <v>246</v>
      </c>
      <c r="CL42" s="266">
        <f>F131</f>
        <v>119</v>
      </c>
      <c r="CM42" s="322">
        <f t="shared" si="8"/>
        <v>7825</v>
      </c>
      <c r="CN42" s="107">
        <f t="shared" si="9"/>
        <v>3263025</v>
      </c>
      <c r="CO42" s="33"/>
      <c r="CP42" s="323" t="s">
        <v>171</v>
      </c>
      <c r="CQ42" s="324" t="s">
        <v>503</v>
      </c>
      <c r="CR42" s="324" t="s">
        <v>54</v>
      </c>
      <c r="CS42" s="324" t="s">
        <v>371</v>
      </c>
      <c r="CT42" s="324" t="s">
        <v>196</v>
      </c>
      <c r="CU42" s="324" t="s">
        <v>333</v>
      </c>
      <c r="CV42" s="324" t="s">
        <v>506</v>
      </c>
      <c r="CW42" s="324" t="s">
        <v>388</v>
      </c>
      <c r="CX42" s="324" t="s">
        <v>405</v>
      </c>
      <c r="CY42" s="324" t="s">
        <v>2</v>
      </c>
      <c r="CZ42" s="324" t="s">
        <v>651</v>
      </c>
      <c r="DA42" s="324" t="s">
        <v>235</v>
      </c>
      <c r="DB42" s="324" t="s">
        <v>165</v>
      </c>
      <c r="DC42" s="324" t="s">
        <v>789</v>
      </c>
      <c r="DD42" s="324" t="s">
        <v>272</v>
      </c>
      <c r="DE42" s="324" t="s">
        <v>363</v>
      </c>
      <c r="DF42" s="324" t="s">
        <v>244</v>
      </c>
      <c r="DG42" s="324" t="s">
        <v>239</v>
      </c>
      <c r="DH42" s="324" t="s">
        <v>99</v>
      </c>
      <c r="DI42" s="324" t="s">
        <v>570</v>
      </c>
      <c r="DJ42" s="324" t="s">
        <v>425</v>
      </c>
      <c r="DK42" s="324" t="s">
        <v>741</v>
      </c>
      <c r="DL42" s="324" t="s">
        <v>127</v>
      </c>
      <c r="DM42" s="324" t="s">
        <v>744</v>
      </c>
      <c r="DN42" s="325" t="s">
        <v>657</v>
      </c>
      <c r="DO42" s="45"/>
    </row>
    <row r="43" spans="1:119" x14ac:dyDescent="0.2">
      <c r="A43" s="33"/>
      <c r="B43" s="33"/>
      <c r="C43" s="33"/>
      <c r="D43" s="176" t="s">
        <v>777</v>
      </c>
      <c r="E43" s="177" t="s">
        <v>345</v>
      </c>
      <c r="F43" s="178">
        <f>B3+(30*B5)</f>
        <v>31</v>
      </c>
      <c r="G43" s="33"/>
      <c r="I43" s="37"/>
      <c r="J43" s="54">
        <f>F355</f>
        <v>343</v>
      </c>
      <c r="K43" s="55">
        <f>F333</f>
        <v>321</v>
      </c>
      <c r="L43" s="55">
        <f>F291</f>
        <v>279</v>
      </c>
      <c r="M43" s="55">
        <f>F269</f>
        <v>257</v>
      </c>
      <c r="N43" s="55">
        <f>F377</f>
        <v>365</v>
      </c>
      <c r="O43" s="55">
        <f>F224</f>
        <v>212</v>
      </c>
      <c r="P43" s="55">
        <f>F207</f>
        <v>195</v>
      </c>
      <c r="Q43" s="55">
        <f>F185</f>
        <v>173</v>
      </c>
      <c r="R43" s="55">
        <f>F138</f>
        <v>126</v>
      </c>
      <c r="S43" s="271">
        <f>F246</f>
        <v>234</v>
      </c>
      <c r="T43" s="55">
        <f>F93</f>
        <v>81</v>
      </c>
      <c r="U43" s="55">
        <f>F76</f>
        <v>64</v>
      </c>
      <c r="V43" s="271">
        <f>F54</f>
        <v>42</v>
      </c>
      <c r="W43" s="55">
        <f>F37</f>
        <v>25</v>
      </c>
      <c r="X43" s="55">
        <f>F115</f>
        <v>103</v>
      </c>
      <c r="Y43" s="271">
        <f>F592</f>
        <v>580</v>
      </c>
      <c r="Z43" s="55">
        <f>F570</f>
        <v>558</v>
      </c>
      <c r="AA43" s="55">
        <f>F548</f>
        <v>536</v>
      </c>
      <c r="AB43" s="55">
        <f>F531</f>
        <v>519</v>
      </c>
      <c r="AC43" s="55">
        <f>F634</f>
        <v>622</v>
      </c>
      <c r="AD43" s="55">
        <f>F486</f>
        <v>474</v>
      </c>
      <c r="AE43" s="55">
        <f>F439</f>
        <v>427</v>
      </c>
      <c r="AF43" s="55">
        <f>F422</f>
        <v>410</v>
      </c>
      <c r="AG43" s="55">
        <f>F400</f>
        <v>388</v>
      </c>
      <c r="AH43" s="56">
        <f>F503</f>
        <v>491</v>
      </c>
      <c r="AI43" s="254">
        <f t="shared" si="6"/>
        <v>7825</v>
      </c>
      <c r="AJ43" s="107">
        <f t="shared" si="7"/>
        <v>3263025</v>
      </c>
      <c r="AK43" s="33"/>
      <c r="AL43" s="319" t="s">
        <v>493</v>
      </c>
      <c r="AM43" s="320" t="s">
        <v>234</v>
      </c>
      <c r="AN43" s="320" t="s">
        <v>508</v>
      </c>
      <c r="AO43" s="320" t="s">
        <v>799</v>
      </c>
      <c r="AP43" s="320" t="s">
        <v>414</v>
      </c>
      <c r="AQ43" s="320" t="s">
        <v>300</v>
      </c>
      <c r="AR43" s="320" t="s">
        <v>99</v>
      </c>
      <c r="AS43" s="320" t="s">
        <v>523</v>
      </c>
      <c r="AT43" s="320" t="s">
        <v>474</v>
      </c>
      <c r="AU43" s="320" t="s">
        <v>142</v>
      </c>
      <c r="AV43" s="320" t="s">
        <v>749</v>
      </c>
      <c r="AW43" s="320" t="s">
        <v>597</v>
      </c>
      <c r="AX43" s="320" t="s">
        <v>407</v>
      </c>
      <c r="AY43" s="320" t="s">
        <v>253</v>
      </c>
      <c r="AZ43" s="320" t="s">
        <v>390</v>
      </c>
      <c r="BA43" s="320" t="s">
        <v>621</v>
      </c>
      <c r="BB43" s="320" t="s">
        <v>335</v>
      </c>
      <c r="BC43" s="320" t="s">
        <v>781</v>
      </c>
      <c r="BD43" s="320" t="s">
        <v>779</v>
      </c>
      <c r="BE43" s="320" t="s">
        <v>557</v>
      </c>
      <c r="BF43" s="320" t="s">
        <v>52</v>
      </c>
      <c r="BG43" s="320" t="s">
        <v>218</v>
      </c>
      <c r="BH43" s="320" t="s">
        <v>712</v>
      </c>
      <c r="BI43" s="320" t="s">
        <v>387</v>
      </c>
      <c r="BJ43" s="321" t="s">
        <v>664</v>
      </c>
      <c r="BK43" s="45"/>
      <c r="BM43" s="37"/>
      <c r="BN43" s="265">
        <f>F74</f>
        <v>62</v>
      </c>
      <c r="BO43" s="260">
        <f>F572</f>
        <v>560</v>
      </c>
      <c r="BP43" s="260">
        <f>F440</f>
        <v>428</v>
      </c>
      <c r="BQ43" s="260">
        <f>F333</f>
        <v>321</v>
      </c>
      <c r="BR43" s="260">
        <f>F206</f>
        <v>194</v>
      </c>
      <c r="BS43" s="259">
        <f>F130</f>
        <v>118</v>
      </c>
      <c r="BT43" s="259">
        <f>F623</f>
        <v>611</v>
      </c>
      <c r="BU43" s="259">
        <f>F496</f>
        <v>484</v>
      </c>
      <c r="BV43" s="259">
        <f>F364</f>
        <v>352</v>
      </c>
      <c r="BW43" s="259">
        <f>F262</f>
        <v>250</v>
      </c>
      <c r="BX43" s="260">
        <f>F61</f>
        <v>49</v>
      </c>
      <c r="BY43" s="260">
        <f>F554</f>
        <v>542</v>
      </c>
      <c r="BZ43" s="260">
        <f>F427</f>
        <v>415</v>
      </c>
      <c r="CA43" s="260">
        <f>F295</f>
        <v>283</v>
      </c>
      <c r="CB43" s="260">
        <f>F163</f>
        <v>151</v>
      </c>
      <c r="CC43" s="259">
        <f>F92</f>
        <v>80</v>
      </c>
      <c r="CD43" s="259">
        <f>F610</f>
        <v>598</v>
      </c>
      <c r="CE43" s="259">
        <f>F478</f>
        <v>466</v>
      </c>
      <c r="CF43" s="259">
        <f>F351</f>
        <v>339</v>
      </c>
      <c r="CG43" s="259">
        <f>F219</f>
        <v>207</v>
      </c>
      <c r="CH43" s="260">
        <f>F18</f>
        <v>6</v>
      </c>
      <c r="CI43" s="260">
        <f>F516</f>
        <v>504</v>
      </c>
      <c r="CJ43" s="260">
        <f>F409</f>
        <v>397</v>
      </c>
      <c r="CK43" s="260">
        <f>F282</f>
        <v>270</v>
      </c>
      <c r="CL43" s="266">
        <f>F150</f>
        <v>138</v>
      </c>
      <c r="CM43" s="322">
        <f t="shared" si="8"/>
        <v>7825</v>
      </c>
      <c r="CN43" s="107">
        <f t="shared" si="9"/>
        <v>3263025</v>
      </c>
      <c r="CO43" s="33"/>
      <c r="CP43" s="323" t="s">
        <v>674</v>
      </c>
      <c r="CQ43" s="324" t="s">
        <v>256</v>
      </c>
      <c r="CR43" s="324" t="s">
        <v>324</v>
      </c>
      <c r="CS43" s="324" t="s">
        <v>234</v>
      </c>
      <c r="CT43" s="324" t="s">
        <v>687</v>
      </c>
      <c r="CU43" s="324" t="s">
        <v>100</v>
      </c>
      <c r="CV43" s="324" t="s">
        <v>154</v>
      </c>
      <c r="CW43" s="324" t="s">
        <v>504</v>
      </c>
      <c r="CX43" s="324" t="s">
        <v>811</v>
      </c>
      <c r="CY43" s="324" t="s">
        <v>641</v>
      </c>
      <c r="CZ43" s="324" t="s">
        <v>748</v>
      </c>
      <c r="DA43" s="324" t="s">
        <v>751</v>
      </c>
      <c r="DB43" s="324" t="s">
        <v>665</v>
      </c>
      <c r="DC43" s="324" t="s">
        <v>375</v>
      </c>
      <c r="DD43" s="324" t="s">
        <v>448</v>
      </c>
      <c r="DE43" s="324" t="s">
        <v>273</v>
      </c>
      <c r="DF43" s="324" t="s">
        <v>707</v>
      </c>
      <c r="DG43" s="324" t="s">
        <v>612</v>
      </c>
      <c r="DH43" s="324" t="s">
        <v>445</v>
      </c>
      <c r="DI43" s="324" t="s">
        <v>716</v>
      </c>
      <c r="DJ43" s="324" t="s">
        <v>486</v>
      </c>
      <c r="DK43" s="324" t="s">
        <v>413</v>
      </c>
      <c r="DL43" s="324" t="s">
        <v>711</v>
      </c>
      <c r="DM43" s="324" t="s">
        <v>271</v>
      </c>
      <c r="DN43" s="325" t="s">
        <v>814</v>
      </c>
      <c r="DO43" s="45"/>
    </row>
    <row r="44" spans="1:119" x14ac:dyDescent="0.2">
      <c r="A44" s="33"/>
      <c r="B44" s="33"/>
      <c r="C44" s="33"/>
      <c r="D44" s="176" t="s">
        <v>332</v>
      </c>
      <c r="E44" s="177" t="s">
        <v>345</v>
      </c>
      <c r="F44" s="178">
        <f>B3+(31*B5)</f>
        <v>32</v>
      </c>
      <c r="G44" s="33"/>
      <c r="I44" s="37"/>
      <c r="J44" s="54">
        <f>F529</f>
        <v>517</v>
      </c>
      <c r="K44" s="55">
        <f>F637</f>
        <v>625</v>
      </c>
      <c r="L44" s="55">
        <f>F590</f>
        <v>578</v>
      </c>
      <c r="M44" s="55">
        <f>F568</f>
        <v>556</v>
      </c>
      <c r="N44" s="55">
        <f>F551</f>
        <v>539</v>
      </c>
      <c r="O44" s="55">
        <f>F398</f>
        <v>386</v>
      </c>
      <c r="P44" s="55">
        <f>F506</f>
        <v>494</v>
      </c>
      <c r="Q44" s="55">
        <f>F484</f>
        <v>472</v>
      </c>
      <c r="R44" s="55">
        <f>F442</f>
        <v>430</v>
      </c>
      <c r="S44" s="55">
        <f>F420</f>
        <v>408</v>
      </c>
      <c r="T44" s="271">
        <f>F272</f>
        <v>260</v>
      </c>
      <c r="U44" s="55">
        <f>F375</f>
        <v>363</v>
      </c>
      <c r="V44" s="271">
        <f>F353</f>
        <v>341</v>
      </c>
      <c r="W44" s="55">
        <f>F336</f>
        <v>324</v>
      </c>
      <c r="X44" s="271">
        <f>F289</f>
        <v>277</v>
      </c>
      <c r="Y44" s="55">
        <f>F141</f>
        <v>129</v>
      </c>
      <c r="Z44" s="55">
        <f>F244</f>
        <v>232</v>
      </c>
      <c r="AA44" s="55">
        <f>F227</f>
        <v>215</v>
      </c>
      <c r="AB44" s="55">
        <f>F205</f>
        <v>193</v>
      </c>
      <c r="AC44" s="55">
        <f>F183</f>
        <v>171</v>
      </c>
      <c r="AD44" s="55">
        <f>F35</f>
        <v>23</v>
      </c>
      <c r="AE44" s="55">
        <f>F113</f>
        <v>101</v>
      </c>
      <c r="AF44" s="55">
        <f>F96</f>
        <v>84</v>
      </c>
      <c r="AG44" s="55">
        <f>F74</f>
        <v>62</v>
      </c>
      <c r="AH44" s="56">
        <f>F57</f>
        <v>45</v>
      </c>
      <c r="AI44" s="254">
        <f t="shared" si="6"/>
        <v>7825</v>
      </c>
      <c r="AJ44" s="107">
        <f t="shared" si="7"/>
        <v>3263025</v>
      </c>
      <c r="AK44" s="33"/>
      <c r="AL44" s="319" t="s">
        <v>808</v>
      </c>
      <c r="AM44" s="320" t="s">
        <v>820</v>
      </c>
      <c r="AN44" s="320" t="s">
        <v>517</v>
      </c>
      <c r="AO44" s="320" t="s">
        <v>363</v>
      </c>
      <c r="AP44" s="320" t="s">
        <v>94</v>
      </c>
      <c r="AQ44" s="320" t="s">
        <v>311</v>
      </c>
      <c r="AR44" s="320" t="s">
        <v>591</v>
      </c>
      <c r="AS44" s="320" t="s">
        <v>79</v>
      </c>
      <c r="AT44" s="320" t="s">
        <v>482</v>
      </c>
      <c r="AU44" s="320" t="s">
        <v>82</v>
      </c>
      <c r="AV44" s="320" t="s">
        <v>355</v>
      </c>
      <c r="AW44" s="320" t="s">
        <v>444</v>
      </c>
      <c r="AX44" s="320" t="s">
        <v>415</v>
      </c>
      <c r="AY44" s="320" t="s">
        <v>710</v>
      </c>
      <c r="AZ44" s="320" t="s">
        <v>537</v>
      </c>
      <c r="BA44" s="320" t="s">
        <v>370</v>
      </c>
      <c r="BB44" s="320" t="s">
        <v>773</v>
      </c>
      <c r="BC44" s="320" t="s">
        <v>220</v>
      </c>
      <c r="BD44" s="320" t="s">
        <v>133</v>
      </c>
      <c r="BE44" s="320" t="s">
        <v>498</v>
      </c>
      <c r="BF44" s="320" t="s">
        <v>330</v>
      </c>
      <c r="BG44" s="320" t="s">
        <v>421</v>
      </c>
      <c r="BH44" s="320" t="s">
        <v>379</v>
      </c>
      <c r="BI44" s="320" t="s">
        <v>674</v>
      </c>
      <c r="BJ44" s="321" t="s">
        <v>645</v>
      </c>
      <c r="BK44" s="45"/>
      <c r="BM44" s="37"/>
      <c r="BN44" s="258">
        <f>F309</f>
        <v>297</v>
      </c>
      <c r="BO44" s="259">
        <f>F182</f>
        <v>170</v>
      </c>
      <c r="BP44" s="259">
        <f>F50</f>
        <v>38</v>
      </c>
      <c r="BQ44" s="259">
        <f>F543</f>
        <v>531</v>
      </c>
      <c r="BR44" s="259">
        <f>F416</f>
        <v>404</v>
      </c>
      <c r="BS44" s="260">
        <f>F340</f>
        <v>328</v>
      </c>
      <c r="BT44" s="260">
        <f>F233</f>
        <v>221</v>
      </c>
      <c r="BU44" s="260">
        <f>F106</f>
        <v>94</v>
      </c>
      <c r="BV44" s="260">
        <f>F599</f>
        <v>587</v>
      </c>
      <c r="BW44" s="260">
        <f>F472</f>
        <v>460</v>
      </c>
      <c r="BX44" s="259">
        <f>F271</f>
        <v>259</v>
      </c>
      <c r="BY44" s="259">
        <f>F139</f>
        <v>127</v>
      </c>
      <c r="BZ44" s="259">
        <f>F37</f>
        <v>25</v>
      </c>
      <c r="CA44" s="259">
        <f>F530</f>
        <v>518</v>
      </c>
      <c r="CB44" s="259">
        <f>F398</f>
        <v>386</v>
      </c>
      <c r="CC44" s="260">
        <f>F327</f>
        <v>315</v>
      </c>
      <c r="CD44" s="260">
        <f>F195</f>
        <v>183</v>
      </c>
      <c r="CE44" s="260">
        <f>F63</f>
        <v>51</v>
      </c>
      <c r="CF44" s="260">
        <f>F586</f>
        <v>574</v>
      </c>
      <c r="CG44" s="260">
        <f>F454</f>
        <v>442</v>
      </c>
      <c r="CH44" s="259">
        <f>F378</f>
        <v>366</v>
      </c>
      <c r="CI44" s="259">
        <f>F251</f>
        <v>239</v>
      </c>
      <c r="CJ44" s="259">
        <f>F119</f>
        <v>107</v>
      </c>
      <c r="CK44" s="259">
        <f>F617</f>
        <v>605</v>
      </c>
      <c r="CL44" s="261">
        <f>F510</f>
        <v>498</v>
      </c>
      <c r="CM44" s="322">
        <f t="shared" si="8"/>
        <v>7825</v>
      </c>
      <c r="CN44" s="107">
        <f t="shared" si="9"/>
        <v>3263025</v>
      </c>
      <c r="CO44" s="33"/>
      <c r="CP44" s="323" t="s">
        <v>461</v>
      </c>
      <c r="CQ44" s="324" t="s">
        <v>44</v>
      </c>
      <c r="CR44" s="324" t="s">
        <v>596</v>
      </c>
      <c r="CS44" s="324" t="s">
        <v>336</v>
      </c>
      <c r="CT44" s="324" t="s">
        <v>190</v>
      </c>
      <c r="CU44" s="324" t="s">
        <v>98</v>
      </c>
      <c r="CV44" s="324" t="s">
        <v>800</v>
      </c>
      <c r="CW44" s="324" t="s">
        <v>465</v>
      </c>
      <c r="CX44" s="324" t="s">
        <v>170</v>
      </c>
      <c r="CY44" s="324" t="s">
        <v>795</v>
      </c>
      <c r="CZ44" s="324" t="s">
        <v>113</v>
      </c>
      <c r="DA44" s="324" t="s">
        <v>344</v>
      </c>
      <c r="DB44" s="324" t="s">
        <v>253</v>
      </c>
      <c r="DC44" s="324" t="s">
        <v>228</v>
      </c>
      <c r="DD44" s="324" t="s">
        <v>311</v>
      </c>
      <c r="DE44" s="324" t="s">
        <v>443</v>
      </c>
      <c r="DF44" s="324" t="s">
        <v>151</v>
      </c>
      <c r="DG44" s="324" t="s">
        <v>225</v>
      </c>
      <c r="DH44" s="324" t="s">
        <v>279</v>
      </c>
      <c r="DI44" s="324" t="s">
        <v>532</v>
      </c>
      <c r="DJ44" s="324" t="s">
        <v>389</v>
      </c>
      <c r="DK44" s="324" t="s">
        <v>222</v>
      </c>
      <c r="DL44" s="324" t="s">
        <v>495</v>
      </c>
      <c r="DM44" s="324" t="s">
        <v>78</v>
      </c>
      <c r="DN44" s="325" t="s">
        <v>485</v>
      </c>
      <c r="DO44" s="45"/>
    </row>
    <row r="45" spans="1:119" x14ac:dyDescent="0.2">
      <c r="A45" s="33"/>
      <c r="B45" s="33"/>
      <c r="C45" s="33"/>
      <c r="D45" s="176" t="s">
        <v>802</v>
      </c>
      <c r="E45" s="177" t="s">
        <v>345</v>
      </c>
      <c r="F45" s="178">
        <f>B3+(32*B5)</f>
        <v>33</v>
      </c>
      <c r="G45" s="33"/>
      <c r="I45" s="37"/>
      <c r="J45" s="54">
        <f>F565</f>
        <v>553</v>
      </c>
      <c r="K45" s="55">
        <f>F543</f>
        <v>531</v>
      </c>
      <c r="L45" s="55">
        <f>F526</f>
        <v>514</v>
      </c>
      <c r="M45" s="55">
        <f>F629</f>
        <v>617</v>
      </c>
      <c r="N45" s="55">
        <f>F612</f>
        <v>600</v>
      </c>
      <c r="O45" s="55">
        <f>F459</f>
        <v>447</v>
      </c>
      <c r="P45" s="55">
        <f>F417</f>
        <v>405</v>
      </c>
      <c r="Q45" s="55">
        <f>F395</f>
        <v>383</v>
      </c>
      <c r="R45" s="55">
        <f>F498</f>
        <v>486</v>
      </c>
      <c r="S45" s="55">
        <f>F481</f>
        <v>469</v>
      </c>
      <c r="T45" s="55">
        <f>F328</f>
        <v>316</v>
      </c>
      <c r="U45" s="271">
        <f>F311</f>
        <v>299</v>
      </c>
      <c r="V45" s="271">
        <f>F264</f>
        <v>252</v>
      </c>
      <c r="W45" s="271">
        <f>F372</f>
        <v>360</v>
      </c>
      <c r="X45" s="55">
        <f>F350</f>
        <v>338</v>
      </c>
      <c r="Y45" s="55">
        <f>F202</f>
        <v>190</v>
      </c>
      <c r="Z45" s="55">
        <f>F180</f>
        <v>168</v>
      </c>
      <c r="AA45" s="55">
        <f>F158</f>
        <v>146</v>
      </c>
      <c r="AB45" s="55">
        <f>F241</f>
        <v>229</v>
      </c>
      <c r="AC45" s="55">
        <f>F219</f>
        <v>207</v>
      </c>
      <c r="AD45" s="55">
        <f>F71</f>
        <v>59</v>
      </c>
      <c r="AE45" s="55">
        <f>F49</f>
        <v>37</v>
      </c>
      <c r="AF45" s="55">
        <f>F32</f>
        <v>20</v>
      </c>
      <c r="AG45" s="55">
        <f>F135</f>
        <v>123</v>
      </c>
      <c r="AH45" s="56">
        <f>F88</f>
        <v>76</v>
      </c>
      <c r="AI45" s="254">
        <f t="shared" si="6"/>
        <v>7825</v>
      </c>
      <c r="AJ45" s="107">
        <f t="shared" si="7"/>
        <v>3263025</v>
      </c>
      <c r="AK45" s="33"/>
      <c r="AL45" s="319" t="s">
        <v>573</v>
      </c>
      <c r="AM45" s="320" t="s">
        <v>336</v>
      </c>
      <c r="AN45" s="320" t="s">
        <v>33</v>
      </c>
      <c r="AO45" s="320" t="s">
        <v>242</v>
      </c>
      <c r="AP45" s="320" t="s">
        <v>544</v>
      </c>
      <c r="AQ45" s="320" t="s">
        <v>51</v>
      </c>
      <c r="AR45" s="320" t="s">
        <v>429</v>
      </c>
      <c r="AS45" s="320" t="s">
        <v>625</v>
      </c>
      <c r="AT45" s="320" t="s">
        <v>533</v>
      </c>
      <c r="AU45" s="320" t="s">
        <v>531</v>
      </c>
      <c r="AV45" s="320" t="s">
        <v>472</v>
      </c>
      <c r="AW45" s="320" t="s">
        <v>430</v>
      </c>
      <c r="AX45" s="320" t="s">
        <v>593</v>
      </c>
      <c r="AY45" s="320" t="s">
        <v>577</v>
      </c>
      <c r="AZ45" s="320" t="s">
        <v>470</v>
      </c>
      <c r="BA45" s="320" t="s">
        <v>817</v>
      </c>
      <c r="BB45" s="320" t="s">
        <v>71</v>
      </c>
      <c r="BC45" s="320" t="s">
        <v>524</v>
      </c>
      <c r="BD45" s="320" t="s">
        <v>592</v>
      </c>
      <c r="BE45" s="320" t="s">
        <v>716</v>
      </c>
      <c r="BF45" s="320" t="s">
        <v>436</v>
      </c>
      <c r="BG45" s="320" t="s">
        <v>700</v>
      </c>
      <c r="BH45" s="320" t="s">
        <v>702</v>
      </c>
      <c r="BI45" s="320" t="s">
        <v>553</v>
      </c>
      <c r="BJ45" s="321" t="s">
        <v>2</v>
      </c>
      <c r="BK45" s="45"/>
      <c r="BM45" s="37"/>
      <c r="BN45" s="258">
        <f>F453</f>
        <v>441</v>
      </c>
      <c r="BO45" s="259">
        <f>F326</f>
        <v>314</v>
      </c>
      <c r="BP45" s="259">
        <f>F194</f>
        <v>182</v>
      </c>
      <c r="BQ45" s="259">
        <f>F67</f>
        <v>55</v>
      </c>
      <c r="BR45" s="259">
        <f>F585</f>
        <v>573</v>
      </c>
      <c r="BS45" s="260">
        <f>F509</f>
        <v>497</v>
      </c>
      <c r="BT45" s="260">
        <f>F382</f>
        <v>370</v>
      </c>
      <c r="BU45" s="260">
        <f>F250</f>
        <v>238</v>
      </c>
      <c r="BV45" s="260">
        <f>F118</f>
        <v>106</v>
      </c>
      <c r="BW45" s="260">
        <f>F616</f>
        <v>604</v>
      </c>
      <c r="BX45" s="259">
        <f>F415</f>
        <v>403</v>
      </c>
      <c r="BY45" s="259">
        <f>F308</f>
        <v>296</v>
      </c>
      <c r="BZ45" s="259">
        <f>F181</f>
        <v>169</v>
      </c>
      <c r="CA45" s="259">
        <f>F49</f>
        <v>37</v>
      </c>
      <c r="CB45" s="259">
        <f>F547</f>
        <v>535</v>
      </c>
      <c r="CC45" s="260">
        <f>F471</f>
        <v>459</v>
      </c>
      <c r="CD45" s="260">
        <f>F339</f>
        <v>327</v>
      </c>
      <c r="CE45" s="260">
        <f>F237</f>
        <v>225</v>
      </c>
      <c r="CF45" s="260">
        <f>F105</f>
        <v>93</v>
      </c>
      <c r="CG45" s="260">
        <f>F598</f>
        <v>586</v>
      </c>
      <c r="CH45" s="259">
        <f>F402</f>
        <v>390</v>
      </c>
      <c r="CI45" s="259">
        <f>F270</f>
        <v>258</v>
      </c>
      <c r="CJ45" s="259">
        <f>F138</f>
        <v>126</v>
      </c>
      <c r="CK45" s="259">
        <f>F36</f>
        <v>24</v>
      </c>
      <c r="CL45" s="261">
        <f>F529</f>
        <v>517</v>
      </c>
      <c r="CM45" s="322">
        <f t="shared" si="8"/>
        <v>7825</v>
      </c>
      <c r="CN45" s="107">
        <f t="shared" si="9"/>
        <v>3263025</v>
      </c>
      <c r="CO45" s="33"/>
      <c r="CP45" s="323" t="s">
        <v>637</v>
      </c>
      <c r="CQ45" s="324" t="s">
        <v>386</v>
      </c>
      <c r="CR45" s="324" t="s">
        <v>525</v>
      </c>
      <c r="CS45" s="324" t="s">
        <v>331</v>
      </c>
      <c r="CT45" s="324" t="s">
        <v>648</v>
      </c>
      <c r="CU45" s="324" t="s">
        <v>141</v>
      </c>
      <c r="CV45" s="324" t="s">
        <v>494</v>
      </c>
      <c r="CW45" s="324" t="s">
        <v>247</v>
      </c>
      <c r="CX45" s="324" t="s">
        <v>150</v>
      </c>
      <c r="CY45" s="324" t="s">
        <v>635</v>
      </c>
      <c r="CZ45" s="324" t="s">
        <v>264</v>
      </c>
      <c r="DA45" s="324" t="s">
        <v>770</v>
      </c>
      <c r="DB45" s="324" t="s">
        <v>628</v>
      </c>
      <c r="DC45" s="324" t="s">
        <v>700</v>
      </c>
      <c r="DD45" s="324" t="s">
        <v>230</v>
      </c>
      <c r="DE45" s="324" t="s">
        <v>562</v>
      </c>
      <c r="DF45" s="324" t="s">
        <v>785</v>
      </c>
      <c r="DG45" s="324" t="s">
        <v>698</v>
      </c>
      <c r="DH45" s="324" t="s">
        <v>703</v>
      </c>
      <c r="DI45" s="324" t="s">
        <v>752</v>
      </c>
      <c r="DJ45" s="324" t="s">
        <v>473</v>
      </c>
      <c r="DK45" s="324" t="s">
        <v>432</v>
      </c>
      <c r="DL45" s="324" t="s">
        <v>474</v>
      </c>
      <c r="DM45" s="324" t="s">
        <v>804</v>
      </c>
      <c r="DN45" s="325" t="s">
        <v>808</v>
      </c>
      <c r="DO45" s="45"/>
    </row>
    <row r="46" spans="1:119" x14ac:dyDescent="0.2">
      <c r="A46" s="33"/>
      <c r="B46" s="33"/>
      <c r="C46" s="33"/>
      <c r="D46" s="176" t="s">
        <v>462</v>
      </c>
      <c r="E46" s="177" t="s">
        <v>345</v>
      </c>
      <c r="F46" s="178">
        <f>B3+(33*B5)</f>
        <v>34</v>
      </c>
      <c r="G46" s="33"/>
      <c r="I46" s="37"/>
      <c r="J46" s="272">
        <f>F626</f>
        <v>614</v>
      </c>
      <c r="K46" s="253">
        <f>F604</f>
        <v>592</v>
      </c>
      <c r="L46" s="253">
        <f>F587</f>
        <v>575</v>
      </c>
      <c r="M46" s="55">
        <f>F540</f>
        <v>528</v>
      </c>
      <c r="N46" s="55">
        <f>F518</f>
        <v>506</v>
      </c>
      <c r="O46" s="55">
        <f>F495</f>
        <v>483</v>
      </c>
      <c r="P46" s="55">
        <f>F473</f>
        <v>461</v>
      </c>
      <c r="Q46" s="55">
        <f>F456</f>
        <v>444</v>
      </c>
      <c r="R46" s="55">
        <f>F434</f>
        <v>422</v>
      </c>
      <c r="S46" s="271">
        <f>F392</f>
        <v>380</v>
      </c>
      <c r="T46" s="271">
        <f>F364</f>
        <v>352</v>
      </c>
      <c r="U46" s="271">
        <f>F347</f>
        <v>335</v>
      </c>
      <c r="V46" s="253">
        <f>F325</f>
        <v>313</v>
      </c>
      <c r="W46" s="271">
        <f>F303</f>
        <v>291</v>
      </c>
      <c r="X46" s="271">
        <f>F286</f>
        <v>274</v>
      </c>
      <c r="Y46" s="271">
        <f>F258</f>
        <v>246</v>
      </c>
      <c r="Z46" s="55">
        <f>F216</f>
        <v>204</v>
      </c>
      <c r="AA46" s="55">
        <f>F194</f>
        <v>182</v>
      </c>
      <c r="AB46" s="55">
        <f>F177</f>
        <v>165</v>
      </c>
      <c r="AC46" s="55">
        <f>F155</f>
        <v>143</v>
      </c>
      <c r="AD46" s="55">
        <f>F132</f>
        <v>120</v>
      </c>
      <c r="AE46" s="55">
        <f>F110</f>
        <v>98</v>
      </c>
      <c r="AF46" s="253">
        <f>F63</f>
        <v>51</v>
      </c>
      <c r="AG46" s="253">
        <f>F46</f>
        <v>34</v>
      </c>
      <c r="AH46" s="273">
        <f>F24</f>
        <v>12</v>
      </c>
      <c r="AI46" s="254">
        <f t="shared" si="6"/>
        <v>7825</v>
      </c>
      <c r="AJ46" s="107">
        <f t="shared" si="7"/>
        <v>3263025</v>
      </c>
      <c r="AK46" s="33"/>
      <c r="AL46" s="319" t="s">
        <v>260</v>
      </c>
      <c r="AM46" s="320" t="s">
        <v>778</v>
      </c>
      <c r="AN46" s="320" t="s">
        <v>490</v>
      </c>
      <c r="AO46" s="320" t="s">
        <v>547</v>
      </c>
      <c r="AP46" s="320" t="s">
        <v>276</v>
      </c>
      <c r="AQ46" s="320" t="s">
        <v>50</v>
      </c>
      <c r="AR46" s="320" t="s">
        <v>589</v>
      </c>
      <c r="AS46" s="320" t="s">
        <v>505</v>
      </c>
      <c r="AT46" s="320" t="s">
        <v>108</v>
      </c>
      <c r="AU46" s="320" t="s">
        <v>147</v>
      </c>
      <c r="AV46" s="320" t="s">
        <v>811</v>
      </c>
      <c r="AW46" s="320" t="s">
        <v>551</v>
      </c>
      <c r="AX46" s="320" t="s">
        <v>417</v>
      </c>
      <c r="AY46" s="320" t="s">
        <v>219</v>
      </c>
      <c r="AZ46" s="320" t="s">
        <v>377</v>
      </c>
      <c r="BA46" s="320" t="s">
        <v>744</v>
      </c>
      <c r="BB46" s="320" t="s">
        <v>538</v>
      </c>
      <c r="BC46" s="320" t="s">
        <v>525</v>
      </c>
      <c r="BD46" s="320" t="s">
        <v>758</v>
      </c>
      <c r="BE46" s="320" t="s">
        <v>43</v>
      </c>
      <c r="BF46" s="320" t="s">
        <v>132</v>
      </c>
      <c r="BG46" s="320" t="s">
        <v>361</v>
      </c>
      <c r="BH46" s="320" t="s">
        <v>225</v>
      </c>
      <c r="BI46" s="320" t="s">
        <v>462</v>
      </c>
      <c r="BJ46" s="321" t="s">
        <v>647</v>
      </c>
      <c r="BK46" s="45"/>
      <c r="BM46" s="37"/>
      <c r="BN46" s="258">
        <f>F602</f>
        <v>590</v>
      </c>
      <c r="BO46" s="259">
        <f>F470</f>
        <v>458</v>
      </c>
      <c r="BP46" s="259">
        <f>F338</f>
        <v>326</v>
      </c>
      <c r="BQ46" s="259">
        <f>F236</f>
        <v>224</v>
      </c>
      <c r="BR46" s="259">
        <f>F104</f>
        <v>92</v>
      </c>
      <c r="BS46" s="260">
        <f>F528</f>
        <v>516</v>
      </c>
      <c r="BT46" s="260">
        <f>F401</f>
        <v>389</v>
      </c>
      <c r="BU46" s="260">
        <f>F269</f>
        <v>257</v>
      </c>
      <c r="BV46" s="260">
        <f>F142</f>
        <v>130</v>
      </c>
      <c r="BW46" s="260">
        <f>F35</f>
        <v>23</v>
      </c>
      <c r="BX46" s="259">
        <f>F584</f>
        <v>572</v>
      </c>
      <c r="BY46" s="259">
        <f>F457</f>
        <v>445</v>
      </c>
      <c r="BZ46" s="259">
        <f>F325</f>
        <v>313</v>
      </c>
      <c r="CA46" s="259">
        <f>F193</f>
        <v>181</v>
      </c>
      <c r="CB46" s="259">
        <f>F66</f>
        <v>54</v>
      </c>
      <c r="CC46" s="260">
        <f>F615</f>
        <v>603</v>
      </c>
      <c r="CD46" s="260">
        <f>F508</f>
        <v>496</v>
      </c>
      <c r="CE46" s="260">
        <f>F381</f>
        <v>369</v>
      </c>
      <c r="CF46" s="260">
        <f>F249</f>
        <v>237</v>
      </c>
      <c r="CG46" s="260">
        <f>F122</f>
        <v>110</v>
      </c>
      <c r="CH46" s="259">
        <f>F546</f>
        <v>534</v>
      </c>
      <c r="CI46" s="259">
        <f>F414</f>
        <v>402</v>
      </c>
      <c r="CJ46" s="259">
        <f>F312</f>
        <v>300</v>
      </c>
      <c r="CK46" s="259">
        <f>F180</f>
        <v>168</v>
      </c>
      <c r="CL46" s="261">
        <f>F48</f>
        <v>36</v>
      </c>
      <c r="CM46" s="322">
        <f t="shared" si="8"/>
        <v>7825</v>
      </c>
      <c r="CN46" s="107">
        <f t="shared" si="9"/>
        <v>3263025</v>
      </c>
      <c r="CO46" s="33"/>
      <c r="CP46" s="323" t="s">
        <v>125</v>
      </c>
      <c r="CQ46" s="324" t="s">
        <v>109</v>
      </c>
      <c r="CR46" s="324" t="s">
        <v>126</v>
      </c>
      <c r="CS46" s="324" t="s">
        <v>460</v>
      </c>
      <c r="CT46" s="324" t="s">
        <v>434</v>
      </c>
      <c r="CU46" s="324" t="s">
        <v>124</v>
      </c>
      <c r="CV46" s="324" t="s">
        <v>416</v>
      </c>
      <c r="CW46" s="324" t="s">
        <v>799</v>
      </c>
      <c r="CX46" s="324" t="s">
        <v>580</v>
      </c>
      <c r="CY46" s="324" t="s">
        <v>330</v>
      </c>
      <c r="CZ46" s="324" t="s">
        <v>305</v>
      </c>
      <c r="DA46" s="324" t="s">
        <v>740</v>
      </c>
      <c r="DB46" s="326" t="s">
        <v>417</v>
      </c>
      <c r="DC46" s="324" t="s">
        <v>181</v>
      </c>
      <c r="DD46" s="324" t="s">
        <v>89</v>
      </c>
      <c r="DE46" s="324" t="s">
        <v>735</v>
      </c>
      <c r="DF46" s="324" t="s">
        <v>454</v>
      </c>
      <c r="DG46" s="324" t="s">
        <v>309</v>
      </c>
      <c r="DH46" s="324" t="s">
        <v>354</v>
      </c>
      <c r="DI46" s="324" t="s">
        <v>41</v>
      </c>
      <c r="DJ46" s="324" t="s">
        <v>806</v>
      </c>
      <c r="DK46" s="324" t="s">
        <v>158</v>
      </c>
      <c r="DL46" s="324" t="s">
        <v>668</v>
      </c>
      <c r="DM46" s="324" t="s">
        <v>71</v>
      </c>
      <c r="DN46" s="325" t="s">
        <v>437</v>
      </c>
      <c r="DO46" s="45"/>
    </row>
    <row r="47" spans="1:119" x14ac:dyDescent="0.2">
      <c r="A47" s="33"/>
      <c r="B47" s="33"/>
      <c r="C47" s="33"/>
      <c r="D47" s="176" t="s">
        <v>675</v>
      </c>
      <c r="E47" s="177" t="s">
        <v>345</v>
      </c>
      <c r="F47" s="178">
        <f>B3+(34*B5)</f>
        <v>35</v>
      </c>
      <c r="G47" s="33"/>
      <c r="I47" s="37"/>
      <c r="J47" s="54">
        <f>F562</f>
        <v>550</v>
      </c>
      <c r="K47" s="55">
        <f>F515</f>
        <v>503</v>
      </c>
      <c r="L47" s="55">
        <f>F618</f>
        <v>606</v>
      </c>
      <c r="M47" s="55">
        <f>F601</f>
        <v>589</v>
      </c>
      <c r="N47" s="55">
        <f>F579</f>
        <v>567</v>
      </c>
      <c r="O47" s="55">
        <f>F431</f>
        <v>419</v>
      </c>
      <c r="P47" s="55">
        <f>F409</f>
        <v>397</v>
      </c>
      <c r="Q47" s="55">
        <f>F492</f>
        <v>480</v>
      </c>
      <c r="R47" s="55">
        <f>F470</f>
        <v>458</v>
      </c>
      <c r="S47" s="55">
        <f>F448</f>
        <v>436</v>
      </c>
      <c r="T47" s="55">
        <f>F300</f>
        <v>288</v>
      </c>
      <c r="U47" s="271">
        <f>F278</f>
        <v>266</v>
      </c>
      <c r="V47" s="271">
        <f>F386</f>
        <v>374</v>
      </c>
      <c r="W47" s="271">
        <f>F339</f>
        <v>327</v>
      </c>
      <c r="X47" s="55">
        <f>F322</f>
        <v>310</v>
      </c>
      <c r="Y47" s="55">
        <f>F169</f>
        <v>157</v>
      </c>
      <c r="Z47" s="55">
        <f>F152</f>
        <v>140</v>
      </c>
      <c r="AA47" s="55">
        <f>F255</f>
        <v>243</v>
      </c>
      <c r="AB47" s="55">
        <f>F233</f>
        <v>221</v>
      </c>
      <c r="AC47" s="55">
        <f>F191</f>
        <v>179</v>
      </c>
      <c r="AD47" s="55">
        <f>F38</f>
        <v>26</v>
      </c>
      <c r="AE47" s="55">
        <f>F21</f>
        <v>9</v>
      </c>
      <c r="AF47" s="55">
        <f>F124</f>
        <v>112</v>
      </c>
      <c r="AG47" s="55">
        <f>F107</f>
        <v>95</v>
      </c>
      <c r="AH47" s="56">
        <f>F85</f>
        <v>73</v>
      </c>
      <c r="AI47" s="254">
        <f t="shared" si="6"/>
        <v>7825</v>
      </c>
      <c r="AJ47" s="107">
        <f t="shared" si="7"/>
        <v>3263025</v>
      </c>
      <c r="AK47" s="33"/>
      <c r="AL47" s="319" t="s">
        <v>516</v>
      </c>
      <c r="AM47" s="320" t="s">
        <v>487</v>
      </c>
      <c r="AN47" s="320" t="s">
        <v>499</v>
      </c>
      <c r="AO47" s="320" t="s">
        <v>65</v>
      </c>
      <c r="AP47" s="320" t="s">
        <v>726</v>
      </c>
      <c r="AQ47" s="320" t="s">
        <v>561</v>
      </c>
      <c r="AR47" s="320" t="s">
        <v>711</v>
      </c>
      <c r="AS47" s="320" t="s">
        <v>399</v>
      </c>
      <c r="AT47" s="320" t="s">
        <v>109</v>
      </c>
      <c r="AU47" s="320" t="s">
        <v>563</v>
      </c>
      <c r="AV47" s="320" t="s">
        <v>163</v>
      </c>
      <c r="AW47" s="320" t="s">
        <v>165</v>
      </c>
      <c r="AX47" s="320" t="s">
        <v>627</v>
      </c>
      <c r="AY47" s="320" t="s">
        <v>785</v>
      </c>
      <c r="AZ47" s="320" t="s">
        <v>491</v>
      </c>
      <c r="BA47" s="320" t="s">
        <v>581</v>
      </c>
      <c r="BB47" s="320" t="s">
        <v>733</v>
      </c>
      <c r="BC47" s="320" t="s">
        <v>270</v>
      </c>
      <c r="BD47" s="320" t="s">
        <v>800</v>
      </c>
      <c r="BE47" s="320" t="s">
        <v>285</v>
      </c>
      <c r="BF47" s="320" t="s">
        <v>251</v>
      </c>
      <c r="BG47" s="320" t="s">
        <v>409</v>
      </c>
      <c r="BH47" s="320" t="s">
        <v>74</v>
      </c>
      <c r="BI47" s="320" t="s">
        <v>672</v>
      </c>
      <c r="BJ47" s="321" t="s">
        <v>301</v>
      </c>
      <c r="BK47" s="45"/>
      <c r="BM47" s="37"/>
      <c r="BN47" s="258">
        <f>F121</f>
        <v>109</v>
      </c>
      <c r="BO47" s="259">
        <f>F614</f>
        <v>602</v>
      </c>
      <c r="BP47" s="259">
        <f>F512</f>
        <v>500</v>
      </c>
      <c r="BQ47" s="259">
        <f>F380</f>
        <v>368</v>
      </c>
      <c r="BR47" s="259">
        <f>F248</f>
        <v>236</v>
      </c>
      <c r="BS47" s="260">
        <f>F52</f>
        <v>40</v>
      </c>
      <c r="BT47" s="260">
        <f>F545</f>
        <v>533</v>
      </c>
      <c r="BU47" s="260">
        <f>F413</f>
        <v>401</v>
      </c>
      <c r="BV47" s="260">
        <f>F311</f>
        <v>299</v>
      </c>
      <c r="BW47" s="260">
        <f>F179</f>
        <v>167</v>
      </c>
      <c r="BX47" s="259">
        <f>F103</f>
        <v>91</v>
      </c>
      <c r="BY47" s="259">
        <f>F601</f>
        <v>589</v>
      </c>
      <c r="BZ47" s="259">
        <f>F469</f>
        <v>457</v>
      </c>
      <c r="CA47" s="259">
        <f>F342</f>
        <v>330</v>
      </c>
      <c r="CB47" s="259">
        <f>F235</f>
        <v>223</v>
      </c>
      <c r="CC47" s="260">
        <f>F34</f>
        <v>22</v>
      </c>
      <c r="CD47" s="260">
        <f>F532</f>
        <v>520</v>
      </c>
      <c r="CE47" s="260">
        <f>F400</f>
        <v>388</v>
      </c>
      <c r="CF47" s="260">
        <f>F268</f>
        <v>256</v>
      </c>
      <c r="CG47" s="260">
        <f>F141</f>
        <v>129</v>
      </c>
      <c r="CH47" s="259">
        <f>F65</f>
        <v>53</v>
      </c>
      <c r="CI47" s="259">
        <f>F583</f>
        <v>571</v>
      </c>
      <c r="CJ47" s="259">
        <f>F456</f>
        <v>444</v>
      </c>
      <c r="CK47" s="259">
        <f>F324</f>
        <v>312</v>
      </c>
      <c r="CL47" s="261">
        <f>F197</f>
        <v>185</v>
      </c>
      <c r="CM47" s="322">
        <f t="shared" si="8"/>
        <v>7825</v>
      </c>
      <c r="CN47" s="107">
        <f t="shared" si="9"/>
        <v>3263025</v>
      </c>
      <c r="CO47" s="33"/>
      <c r="CP47" s="323" t="s">
        <v>631</v>
      </c>
      <c r="CQ47" s="324" t="s">
        <v>605</v>
      </c>
      <c r="CR47" s="324" t="s">
        <v>322</v>
      </c>
      <c r="CS47" s="324" t="s">
        <v>519</v>
      </c>
      <c r="CT47" s="324" t="s">
        <v>114</v>
      </c>
      <c r="CU47" s="324" t="s">
        <v>513</v>
      </c>
      <c r="CV47" s="324" t="s">
        <v>362</v>
      </c>
      <c r="CW47" s="324" t="s">
        <v>296</v>
      </c>
      <c r="CX47" s="324" t="s">
        <v>430</v>
      </c>
      <c r="CY47" s="324" t="s">
        <v>604</v>
      </c>
      <c r="CZ47" s="324" t="s">
        <v>568</v>
      </c>
      <c r="DA47" s="324" t="s">
        <v>65</v>
      </c>
      <c r="DB47" s="324" t="s">
        <v>483</v>
      </c>
      <c r="DC47" s="324" t="s">
        <v>232</v>
      </c>
      <c r="DD47" s="324" t="s">
        <v>771</v>
      </c>
      <c r="DE47" s="324" t="s">
        <v>775</v>
      </c>
      <c r="DF47" s="324" t="s">
        <v>257</v>
      </c>
      <c r="DG47" s="324" t="s">
        <v>387</v>
      </c>
      <c r="DH47" s="324" t="s">
        <v>459</v>
      </c>
      <c r="DI47" s="324" t="s">
        <v>370</v>
      </c>
      <c r="DJ47" s="324" t="s">
        <v>252</v>
      </c>
      <c r="DK47" s="324" t="s">
        <v>623</v>
      </c>
      <c r="DL47" s="324" t="s">
        <v>505</v>
      </c>
      <c r="DM47" s="324" t="s">
        <v>522</v>
      </c>
      <c r="DN47" s="325" t="s">
        <v>73</v>
      </c>
      <c r="DO47" s="45"/>
    </row>
    <row r="48" spans="1:119" x14ac:dyDescent="0.2">
      <c r="A48" s="33"/>
      <c r="B48" s="33"/>
      <c r="C48" s="33"/>
      <c r="D48" s="176" t="s">
        <v>437</v>
      </c>
      <c r="E48" s="177" t="s">
        <v>345</v>
      </c>
      <c r="F48" s="178">
        <f>B3+(35*B5)</f>
        <v>36</v>
      </c>
      <c r="G48" s="33"/>
      <c r="I48" s="37"/>
      <c r="J48" s="54">
        <f>F593</f>
        <v>581</v>
      </c>
      <c r="K48" s="55">
        <f>F576</f>
        <v>564</v>
      </c>
      <c r="L48" s="55">
        <f>F554</f>
        <v>542</v>
      </c>
      <c r="M48" s="55">
        <f>F537</f>
        <v>525</v>
      </c>
      <c r="N48" s="55">
        <f>F615</f>
        <v>603</v>
      </c>
      <c r="O48" s="55">
        <f>F467</f>
        <v>455</v>
      </c>
      <c r="P48" s="55">
        <f>F445</f>
        <v>433</v>
      </c>
      <c r="Q48" s="55">
        <f>F423</f>
        <v>411</v>
      </c>
      <c r="R48" s="55">
        <f>F406</f>
        <v>394</v>
      </c>
      <c r="S48" s="55">
        <f>F509</f>
        <v>497</v>
      </c>
      <c r="T48" s="271">
        <f>F361</f>
        <v>349</v>
      </c>
      <c r="U48" s="55">
        <f>F314</f>
        <v>302</v>
      </c>
      <c r="V48" s="271">
        <f>F297</f>
        <v>285</v>
      </c>
      <c r="W48" s="55">
        <f>F275</f>
        <v>263</v>
      </c>
      <c r="X48" s="271">
        <f>F378</f>
        <v>366</v>
      </c>
      <c r="Y48" s="55">
        <f>F230</f>
        <v>218</v>
      </c>
      <c r="Z48" s="55">
        <f>F208</f>
        <v>196</v>
      </c>
      <c r="AA48" s="55">
        <f>F166</f>
        <v>154</v>
      </c>
      <c r="AB48" s="55">
        <f>F144</f>
        <v>132</v>
      </c>
      <c r="AC48" s="55">
        <f>F252</f>
        <v>240</v>
      </c>
      <c r="AD48" s="55">
        <f>F99</f>
        <v>87</v>
      </c>
      <c r="AE48" s="55">
        <f>F82</f>
        <v>70</v>
      </c>
      <c r="AF48" s="55">
        <f>F60</f>
        <v>48</v>
      </c>
      <c r="AG48" s="55">
        <f>F13</f>
        <v>1</v>
      </c>
      <c r="AH48" s="56">
        <f>F121</f>
        <v>109</v>
      </c>
      <c r="AI48" s="254">
        <f t="shared" si="6"/>
        <v>7825</v>
      </c>
      <c r="AJ48" s="107">
        <f t="shared" si="7"/>
        <v>3263025</v>
      </c>
      <c r="AK48" s="33"/>
      <c r="AL48" s="319" t="s">
        <v>307</v>
      </c>
      <c r="AM48" s="320" t="s">
        <v>123</v>
      </c>
      <c r="AN48" s="320" t="s">
        <v>751</v>
      </c>
      <c r="AO48" s="320" t="s">
        <v>574</v>
      </c>
      <c r="AP48" s="320" t="s">
        <v>735</v>
      </c>
      <c r="AQ48" s="320" t="s">
        <v>456</v>
      </c>
      <c r="AR48" s="320" t="s">
        <v>138</v>
      </c>
      <c r="AS48" s="320" t="s">
        <v>503</v>
      </c>
      <c r="AT48" s="320" t="s">
        <v>369</v>
      </c>
      <c r="AU48" s="320" t="s">
        <v>141</v>
      </c>
      <c r="AV48" s="320" t="s">
        <v>653</v>
      </c>
      <c r="AW48" s="320" t="s">
        <v>727</v>
      </c>
      <c r="AX48" s="320" t="s">
        <v>299</v>
      </c>
      <c r="AY48" s="320" t="s">
        <v>221</v>
      </c>
      <c r="AZ48" s="320" t="s">
        <v>389</v>
      </c>
      <c r="BA48" s="320" t="s">
        <v>326</v>
      </c>
      <c r="BB48" s="320" t="s">
        <v>552</v>
      </c>
      <c r="BC48" s="320" t="s">
        <v>343</v>
      </c>
      <c r="BD48" s="320" t="s">
        <v>555</v>
      </c>
      <c r="BE48" s="320" t="s">
        <v>164</v>
      </c>
      <c r="BF48" s="320" t="s">
        <v>617</v>
      </c>
      <c r="BG48" s="320" t="s">
        <v>619</v>
      </c>
      <c r="BH48" s="320" t="s">
        <v>274</v>
      </c>
      <c r="BI48" s="320" t="s">
        <v>198</v>
      </c>
      <c r="BJ48" s="321" t="s">
        <v>631</v>
      </c>
      <c r="BK48" s="45"/>
      <c r="BM48" s="37"/>
      <c r="BN48" s="258">
        <f>F140</f>
        <v>128</v>
      </c>
      <c r="BO48" s="259">
        <f>F33</f>
        <v>21</v>
      </c>
      <c r="BP48" s="259">
        <f>F531</f>
        <v>519</v>
      </c>
      <c r="BQ48" s="259">
        <f>F399</f>
        <v>387</v>
      </c>
      <c r="BR48" s="259">
        <f>F272</f>
        <v>260</v>
      </c>
      <c r="BS48" s="260">
        <f>F196</f>
        <v>184</v>
      </c>
      <c r="BT48" s="260">
        <f>F64</f>
        <v>52</v>
      </c>
      <c r="BU48" s="260">
        <f>F587</f>
        <v>575</v>
      </c>
      <c r="BV48" s="260">
        <f>F455</f>
        <v>443</v>
      </c>
      <c r="BW48" s="260">
        <f>F323</f>
        <v>311</v>
      </c>
      <c r="BX48" s="259">
        <f>F252</f>
        <v>240</v>
      </c>
      <c r="BY48" s="259">
        <f>F120</f>
        <v>108</v>
      </c>
      <c r="BZ48" s="259">
        <f>F613</f>
        <v>601</v>
      </c>
      <c r="CA48" s="259">
        <f>F511</f>
        <v>499</v>
      </c>
      <c r="CB48" s="259">
        <f>F379</f>
        <v>367</v>
      </c>
      <c r="CC48" s="260">
        <f>F178</f>
        <v>166</v>
      </c>
      <c r="CD48" s="260">
        <f>F51</f>
        <v>39</v>
      </c>
      <c r="CE48" s="260">
        <f>F544</f>
        <v>532</v>
      </c>
      <c r="CF48" s="260">
        <f>F417</f>
        <v>405</v>
      </c>
      <c r="CG48" s="260">
        <f>F310</f>
        <v>298</v>
      </c>
      <c r="CH48" s="259">
        <f>F234</f>
        <v>222</v>
      </c>
      <c r="CI48" s="259">
        <f>F107</f>
        <v>95</v>
      </c>
      <c r="CJ48" s="259">
        <f>F600</f>
        <v>588</v>
      </c>
      <c r="CK48" s="259">
        <f>F468</f>
        <v>456</v>
      </c>
      <c r="CL48" s="261">
        <f>F341</f>
        <v>329</v>
      </c>
      <c r="CM48" s="322">
        <f t="shared" si="8"/>
        <v>7825</v>
      </c>
      <c r="CN48" s="107">
        <f t="shared" si="9"/>
        <v>3263025</v>
      </c>
      <c r="CO48" s="33"/>
      <c r="CP48" s="323" t="s">
        <v>449</v>
      </c>
      <c r="CQ48" s="324" t="s">
        <v>360</v>
      </c>
      <c r="CR48" s="324" t="s">
        <v>779</v>
      </c>
      <c r="CS48" s="324" t="s">
        <v>492</v>
      </c>
      <c r="CT48" s="324" t="s">
        <v>355</v>
      </c>
      <c r="CU48" s="324" t="s">
        <v>602</v>
      </c>
      <c r="CV48" s="324" t="s">
        <v>119</v>
      </c>
      <c r="CW48" s="324" t="s">
        <v>490</v>
      </c>
      <c r="CX48" s="324" t="s">
        <v>714</v>
      </c>
      <c r="CY48" s="324" t="s">
        <v>280</v>
      </c>
      <c r="CZ48" s="324" t="s">
        <v>164</v>
      </c>
      <c r="DA48" s="324" t="s">
        <v>182</v>
      </c>
      <c r="DB48" s="324" t="s">
        <v>765</v>
      </c>
      <c r="DC48" s="324" t="s">
        <v>107</v>
      </c>
      <c r="DD48" s="324" t="s">
        <v>283</v>
      </c>
      <c r="DE48" s="324" t="s">
        <v>734</v>
      </c>
      <c r="DF48" s="324" t="s">
        <v>571</v>
      </c>
      <c r="DG48" s="324" t="s">
        <v>679</v>
      </c>
      <c r="DH48" s="324" t="s">
        <v>429</v>
      </c>
      <c r="DI48" s="324" t="s">
        <v>801</v>
      </c>
      <c r="DJ48" s="324" t="s">
        <v>431</v>
      </c>
      <c r="DK48" s="324" t="s">
        <v>672</v>
      </c>
      <c r="DL48" s="324" t="s">
        <v>34</v>
      </c>
      <c r="DM48" s="324" t="s">
        <v>139</v>
      </c>
      <c r="DN48" s="325" t="s">
        <v>810</v>
      </c>
      <c r="DO48" s="45"/>
    </row>
    <row r="49" spans="1:119" x14ac:dyDescent="0.2">
      <c r="A49" s="33"/>
      <c r="B49" s="33"/>
      <c r="C49" s="33"/>
      <c r="D49" s="176" t="s">
        <v>700</v>
      </c>
      <c r="E49" s="177" t="s">
        <v>345</v>
      </c>
      <c r="F49" s="178">
        <f>B3+(36*B5)</f>
        <v>37</v>
      </c>
      <c r="G49" s="33"/>
      <c r="I49" s="37"/>
      <c r="J49" s="54">
        <f>F147</f>
        <v>135</v>
      </c>
      <c r="K49" s="55">
        <f>F250</f>
        <v>238</v>
      </c>
      <c r="L49" s="55">
        <f>F228</f>
        <v>216</v>
      </c>
      <c r="M49" s="55">
        <f>F211</f>
        <v>199</v>
      </c>
      <c r="N49" s="55">
        <f>F164</f>
        <v>152</v>
      </c>
      <c r="O49" s="55">
        <f>F16</f>
        <v>4</v>
      </c>
      <c r="P49" s="55">
        <f>F119</f>
        <v>107</v>
      </c>
      <c r="Q49" s="55">
        <f>F102</f>
        <v>90</v>
      </c>
      <c r="R49" s="55">
        <f>F80</f>
        <v>68</v>
      </c>
      <c r="S49" s="271">
        <f>F58</f>
        <v>46</v>
      </c>
      <c r="T49" s="55">
        <f>F535</f>
        <v>523</v>
      </c>
      <c r="U49" s="55">
        <f>F613</f>
        <v>601</v>
      </c>
      <c r="V49" s="271">
        <f>F596</f>
        <v>584</v>
      </c>
      <c r="W49" s="55">
        <f>F574</f>
        <v>562</v>
      </c>
      <c r="X49" s="55">
        <f>F557</f>
        <v>545</v>
      </c>
      <c r="Y49" s="271">
        <f>F404</f>
        <v>392</v>
      </c>
      <c r="Z49" s="55">
        <f>F512</f>
        <v>500</v>
      </c>
      <c r="AA49" s="55">
        <f>F465</f>
        <v>453</v>
      </c>
      <c r="AB49" s="55">
        <f>F443</f>
        <v>431</v>
      </c>
      <c r="AC49" s="55">
        <f>F426</f>
        <v>414</v>
      </c>
      <c r="AD49" s="55">
        <f>F273</f>
        <v>261</v>
      </c>
      <c r="AE49" s="55">
        <f>F381</f>
        <v>369</v>
      </c>
      <c r="AF49" s="55">
        <f>F359</f>
        <v>347</v>
      </c>
      <c r="AG49" s="55">
        <f>F317</f>
        <v>305</v>
      </c>
      <c r="AH49" s="56">
        <f>F295</f>
        <v>283</v>
      </c>
      <c r="AI49" s="254">
        <f t="shared" si="6"/>
        <v>7825</v>
      </c>
      <c r="AJ49" s="107">
        <f t="shared" si="7"/>
        <v>3263025</v>
      </c>
      <c r="AK49" s="33"/>
      <c r="AL49" s="319" t="s">
        <v>102</v>
      </c>
      <c r="AM49" s="320" t="s">
        <v>247</v>
      </c>
      <c r="AN49" s="320" t="s">
        <v>249</v>
      </c>
      <c r="AO49" s="320" t="s">
        <v>207</v>
      </c>
      <c r="AP49" s="320" t="s">
        <v>371</v>
      </c>
      <c r="AQ49" s="320" t="s">
        <v>62</v>
      </c>
      <c r="AR49" s="320" t="s">
        <v>495</v>
      </c>
      <c r="AS49" s="320" t="s">
        <v>599</v>
      </c>
      <c r="AT49" s="320" t="s">
        <v>644</v>
      </c>
      <c r="AU49" s="320" t="s">
        <v>302</v>
      </c>
      <c r="AV49" s="320" t="s">
        <v>677</v>
      </c>
      <c r="AW49" s="320" t="s">
        <v>765</v>
      </c>
      <c r="AX49" s="320" t="s">
        <v>724</v>
      </c>
      <c r="AY49" s="320" t="s">
        <v>229</v>
      </c>
      <c r="AZ49" s="320" t="s">
        <v>200</v>
      </c>
      <c r="BA49" s="320" t="s">
        <v>337</v>
      </c>
      <c r="BB49" s="320" t="s">
        <v>322</v>
      </c>
      <c r="BC49" s="320" t="s">
        <v>351</v>
      </c>
      <c r="BD49" s="320" t="s">
        <v>110</v>
      </c>
      <c r="BE49" s="320" t="s">
        <v>609</v>
      </c>
      <c r="BF49" s="320" t="s">
        <v>143</v>
      </c>
      <c r="BG49" s="320" t="s">
        <v>309</v>
      </c>
      <c r="BH49" s="320" t="s">
        <v>626</v>
      </c>
      <c r="BI49" s="320" t="s">
        <v>178</v>
      </c>
      <c r="BJ49" s="321" t="s">
        <v>375</v>
      </c>
      <c r="BK49" s="45"/>
      <c r="BM49" s="37"/>
      <c r="BN49" s="265">
        <f>F500</f>
        <v>488</v>
      </c>
      <c r="BO49" s="260">
        <f>F368</f>
        <v>356</v>
      </c>
      <c r="BP49" s="260">
        <f>F241</f>
        <v>229</v>
      </c>
      <c r="BQ49" s="260">
        <f>F134</f>
        <v>122</v>
      </c>
      <c r="BR49" s="260">
        <f>F632</f>
        <v>620</v>
      </c>
      <c r="BS49" s="259">
        <f>F431</f>
        <v>419</v>
      </c>
      <c r="BT49" s="259">
        <f>F299</f>
        <v>287</v>
      </c>
      <c r="BU49" s="259">
        <f>F172</f>
        <v>160</v>
      </c>
      <c r="BV49" s="259">
        <f>F40</f>
        <v>28</v>
      </c>
      <c r="BW49" s="259">
        <f>F558</f>
        <v>546</v>
      </c>
      <c r="BX49" s="260">
        <f>F487</f>
        <v>475</v>
      </c>
      <c r="BY49" s="260">
        <f>F355</f>
        <v>343</v>
      </c>
      <c r="BZ49" s="260">
        <f>F223</f>
        <v>211</v>
      </c>
      <c r="CA49" s="260">
        <f>F96</f>
        <v>84</v>
      </c>
      <c r="CB49" s="260">
        <f>F589</f>
        <v>577</v>
      </c>
      <c r="CC49" s="259">
        <f>F388</f>
        <v>376</v>
      </c>
      <c r="CD49" s="259">
        <f>F286</f>
        <v>274</v>
      </c>
      <c r="CE49" s="259">
        <f>F154</f>
        <v>142</v>
      </c>
      <c r="CF49" s="259">
        <f>F27</f>
        <v>15</v>
      </c>
      <c r="CG49" s="259">
        <f>F520</f>
        <v>508</v>
      </c>
      <c r="CH49" s="260">
        <f>F444</f>
        <v>432</v>
      </c>
      <c r="CI49" s="260">
        <f>F317</f>
        <v>305</v>
      </c>
      <c r="CJ49" s="260">
        <f>F210</f>
        <v>198</v>
      </c>
      <c r="CK49" s="260">
        <f>F78</f>
        <v>66</v>
      </c>
      <c r="CL49" s="266">
        <f>F576</f>
        <v>564</v>
      </c>
      <c r="CM49" s="322">
        <f t="shared" si="8"/>
        <v>7825</v>
      </c>
      <c r="CN49" s="107">
        <f t="shared" si="9"/>
        <v>3263025</v>
      </c>
      <c r="CO49" s="33"/>
      <c r="CP49" s="323" t="s">
        <v>610</v>
      </c>
      <c r="CQ49" s="324" t="s">
        <v>709</v>
      </c>
      <c r="CR49" s="324" t="s">
        <v>592</v>
      </c>
      <c r="CS49" s="324" t="s">
        <v>208</v>
      </c>
      <c r="CT49" s="324" t="s">
        <v>480</v>
      </c>
      <c r="CU49" s="324" t="s">
        <v>561</v>
      </c>
      <c r="CV49" s="324" t="s">
        <v>269</v>
      </c>
      <c r="CW49" s="324" t="s">
        <v>131</v>
      </c>
      <c r="CX49" s="324" t="s">
        <v>226</v>
      </c>
      <c r="CY49" s="324" t="s">
        <v>649</v>
      </c>
      <c r="CZ49" s="324" t="s">
        <v>267</v>
      </c>
      <c r="DA49" s="324" t="s">
        <v>493</v>
      </c>
      <c r="DB49" s="324" t="s">
        <v>53</v>
      </c>
      <c r="DC49" s="324" t="s">
        <v>379</v>
      </c>
      <c r="DD49" s="324" t="s">
        <v>412</v>
      </c>
      <c r="DE49" s="324" t="s">
        <v>38</v>
      </c>
      <c r="DF49" s="324" t="s">
        <v>377</v>
      </c>
      <c r="DG49" s="324" t="s">
        <v>629</v>
      </c>
      <c r="DH49" s="324" t="s">
        <v>569</v>
      </c>
      <c r="DI49" s="324" t="s">
        <v>308</v>
      </c>
      <c r="DJ49" s="324" t="s">
        <v>457</v>
      </c>
      <c r="DK49" s="324" t="s">
        <v>178</v>
      </c>
      <c r="DL49" s="324" t="s">
        <v>583</v>
      </c>
      <c r="DM49" s="324" t="s">
        <v>514</v>
      </c>
      <c r="DN49" s="325" t="s">
        <v>123</v>
      </c>
      <c r="DO49" s="45"/>
    </row>
    <row r="50" spans="1:119" x14ac:dyDescent="0.2">
      <c r="A50" s="33"/>
      <c r="B50" s="33"/>
      <c r="C50" s="33"/>
      <c r="D50" s="176" t="s">
        <v>596</v>
      </c>
      <c r="E50" s="177" t="s">
        <v>345</v>
      </c>
      <c r="F50" s="178">
        <f>B3+(37*B5)</f>
        <v>38</v>
      </c>
      <c r="G50" s="33"/>
      <c r="I50" s="37"/>
      <c r="J50" s="54">
        <f>F203</f>
        <v>191</v>
      </c>
      <c r="K50" s="55">
        <f>F186</f>
        <v>174</v>
      </c>
      <c r="L50" s="55">
        <f>F139</f>
        <v>127</v>
      </c>
      <c r="M50" s="55">
        <f>F247</f>
        <v>235</v>
      </c>
      <c r="N50" s="55">
        <f>F225</f>
        <v>213</v>
      </c>
      <c r="O50" s="55">
        <f>F77</f>
        <v>65</v>
      </c>
      <c r="P50" s="55">
        <f>F55</f>
        <v>43</v>
      </c>
      <c r="Q50" s="55">
        <f>F33</f>
        <v>21</v>
      </c>
      <c r="R50" s="55">
        <f>F116</f>
        <v>104</v>
      </c>
      <c r="S50" s="55">
        <f>F94</f>
        <v>82</v>
      </c>
      <c r="T50" s="55">
        <f>F571</f>
        <v>559</v>
      </c>
      <c r="U50" s="55">
        <f>F549</f>
        <v>537</v>
      </c>
      <c r="V50" s="55">
        <f>F532</f>
        <v>520</v>
      </c>
      <c r="W50" s="55">
        <f>F635</f>
        <v>623</v>
      </c>
      <c r="X50" s="55">
        <f>F588</f>
        <v>576</v>
      </c>
      <c r="Y50" s="55">
        <f>F440</f>
        <v>428</v>
      </c>
      <c r="Z50" s="55">
        <f>F418</f>
        <v>406</v>
      </c>
      <c r="AA50" s="55">
        <f>F401</f>
        <v>389</v>
      </c>
      <c r="AB50" s="55">
        <f>F504</f>
        <v>492</v>
      </c>
      <c r="AC50" s="55">
        <f>F487</f>
        <v>475</v>
      </c>
      <c r="AD50" s="55">
        <f>F334</f>
        <v>322</v>
      </c>
      <c r="AE50" s="55">
        <f>F292</f>
        <v>280</v>
      </c>
      <c r="AF50" s="55">
        <f>F270</f>
        <v>258</v>
      </c>
      <c r="AG50" s="55">
        <f>F373</f>
        <v>361</v>
      </c>
      <c r="AH50" s="56">
        <f>F356</f>
        <v>344</v>
      </c>
      <c r="AI50" s="254">
        <f t="shared" si="6"/>
        <v>7825</v>
      </c>
      <c r="AJ50" s="107">
        <f t="shared" si="7"/>
        <v>3263025</v>
      </c>
      <c r="AK50" s="33"/>
      <c r="AL50" s="319" t="s">
        <v>786</v>
      </c>
      <c r="AM50" s="320" t="s">
        <v>153</v>
      </c>
      <c r="AN50" s="320" t="s">
        <v>344</v>
      </c>
      <c r="AO50" s="320" t="s">
        <v>328</v>
      </c>
      <c r="AP50" s="320" t="s">
        <v>194</v>
      </c>
      <c r="AQ50" s="320" t="s">
        <v>539</v>
      </c>
      <c r="AR50" s="320" t="s">
        <v>618</v>
      </c>
      <c r="AS50" s="320" t="s">
        <v>360</v>
      </c>
      <c r="AT50" s="320" t="s">
        <v>316</v>
      </c>
      <c r="AU50" s="320" t="s">
        <v>303</v>
      </c>
      <c r="AV50" s="320" t="s">
        <v>780</v>
      </c>
      <c r="AW50" s="320" t="s">
        <v>255</v>
      </c>
      <c r="AX50" s="320" t="s">
        <v>257</v>
      </c>
      <c r="AY50" s="320" t="s">
        <v>104</v>
      </c>
      <c r="AZ50" s="320" t="s">
        <v>488</v>
      </c>
      <c r="BA50" s="320" t="s">
        <v>324</v>
      </c>
      <c r="BB50" s="320" t="s">
        <v>49</v>
      </c>
      <c r="BC50" s="320" t="s">
        <v>416</v>
      </c>
      <c r="BD50" s="320" t="s">
        <v>560</v>
      </c>
      <c r="BE50" s="320" t="s">
        <v>267</v>
      </c>
      <c r="BF50" s="320" t="s">
        <v>681</v>
      </c>
      <c r="BG50" s="320" t="s">
        <v>717</v>
      </c>
      <c r="BH50" s="320" t="s">
        <v>432</v>
      </c>
      <c r="BI50" s="320" t="s">
        <v>367</v>
      </c>
      <c r="BJ50" s="321" t="s">
        <v>282</v>
      </c>
      <c r="BK50" s="45"/>
      <c r="BM50" s="37"/>
      <c r="BN50" s="265">
        <f>F519</f>
        <v>507</v>
      </c>
      <c r="BO50" s="260">
        <f>F392</f>
        <v>380</v>
      </c>
      <c r="BP50" s="260">
        <f>F285</f>
        <v>273</v>
      </c>
      <c r="BQ50" s="260">
        <f>F153</f>
        <v>141</v>
      </c>
      <c r="BR50" s="260">
        <f>F26</f>
        <v>14</v>
      </c>
      <c r="BS50" s="259">
        <f>F575</f>
        <v>563</v>
      </c>
      <c r="BT50" s="259">
        <f>F443</f>
        <v>431</v>
      </c>
      <c r="BU50" s="259">
        <f>F316</f>
        <v>304</v>
      </c>
      <c r="BV50" s="259">
        <f>F209</f>
        <v>197</v>
      </c>
      <c r="BW50" s="259">
        <f>F82</f>
        <v>70</v>
      </c>
      <c r="BX50" s="260">
        <f>F631</f>
        <v>619</v>
      </c>
      <c r="BY50" s="260">
        <f>F499</f>
        <v>487</v>
      </c>
      <c r="BZ50" s="260">
        <f>F372</f>
        <v>360</v>
      </c>
      <c r="CA50" s="260">
        <f>F240</f>
        <v>228</v>
      </c>
      <c r="CB50" s="260">
        <f>F133</f>
        <v>121</v>
      </c>
      <c r="CC50" s="259">
        <f>F562</f>
        <v>550</v>
      </c>
      <c r="CD50" s="259">
        <f>F430</f>
        <v>418</v>
      </c>
      <c r="CE50" s="259">
        <f>F298</f>
        <v>286</v>
      </c>
      <c r="CF50" s="259">
        <f>F171</f>
        <v>159</v>
      </c>
      <c r="CG50" s="259">
        <f>F39</f>
        <v>27</v>
      </c>
      <c r="CH50" s="260">
        <f>F588</f>
        <v>576</v>
      </c>
      <c r="CI50" s="260">
        <f>F486</f>
        <v>474</v>
      </c>
      <c r="CJ50" s="260">
        <f>F354</f>
        <v>342</v>
      </c>
      <c r="CK50" s="260">
        <f>F227</f>
        <v>215</v>
      </c>
      <c r="CL50" s="266">
        <f>F95</f>
        <v>83</v>
      </c>
      <c r="CM50" s="322">
        <f t="shared" si="8"/>
        <v>7825</v>
      </c>
      <c r="CN50" s="107">
        <f t="shared" si="9"/>
        <v>3263025</v>
      </c>
      <c r="CO50" s="33"/>
      <c r="CP50" s="323" t="s">
        <v>620</v>
      </c>
      <c r="CQ50" s="324" t="s">
        <v>147</v>
      </c>
      <c r="CR50" s="324" t="s">
        <v>743</v>
      </c>
      <c r="CS50" s="324" t="s">
        <v>759</v>
      </c>
      <c r="CT50" s="324" t="s">
        <v>511</v>
      </c>
      <c r="CU50" s="324" t="s">
        <v>93</v>
      </c>
      <c r="CV50" s="324" t="s">
        <v>110</v>
      </c>
      <c r="CW50" s="324" t="s">
        <v>757</v>
      </c>
      <c r="CX50" s="324" t="s">
        <v>239</v>
      </c>
      <c r="CY50" s="324" t="s">
        <v>619</v>
      </c>
      <c r="CZ50" s="324" t="s">
        <v>212</v>
      </c>
      <c r="DA50" s="324" t="s">
        <v>713</v>
      </c>
      <c r="DB50" s="324" t="s">
        <v>577</v>
      </c>
      <c r="DC50" s="324" t="s">
        <v>671</v>
      </c>
      <c r="DD50" s="324" t="s">
        <v>582</v>
      </c>
      <c r="DE50" s="324" t="s">
        <v>516</v>
      </c>
      <c r="DF50" s="324" t="s">
        <v>767</v>
      </c>
      <c r="DG50" s="324" t="s">
        <v>85</v>
      </c>
      <c r="DH50" s="324" t="s">
        <v>658</v>
      </c>
      <c r="DI50" s="324" t="s">
        <v>90</v>
      </c>
      <c r="DJ50" s="324" t="s">
        <v>488</v>
      </c>
      <c r="DK50" s="324" t="s">
        <v>52</v>
      </c>
      <c r="DL50" s="324" t="s">
        <v>310</v>
      </c>
      <c r="DM50" s="324" t="s">
        <v>220</v>
      </c>
      <c r="DN50" s="325" t="s">
        <v>720</v>
      </c>
      <c r="DO50" s="45"/>
    </row>
    <row r="51" spans="1:119" x14ac:dyDescent="0.2">
      <c r="A51" s="33"/>
      <c r="B51" s="33"/>
      <c r="C51" s="33"/>
      <c r="D51" s="176" t="s">
        <v>571</v>
      </c>
      <c r="E51" s="177" t="s">
        <v>345</v>
      </c>
      <c r="F51" s="178">
        <f>B3+(38*B5)</f>
        <v>39</v>
      </c>
      <c r="G51" s="33"/>
      <c r="I51" s="37"/>
      <c r="J51" s="54">
        <f>F239</f>
        <v>227</v>
      </c>
      <c r="K51" s="55">
        <f>F222</f>
        <v>210</v>
      </c>
      <c r="L51" s="55">
        <f>F200</f>
        <v>188</v>
      </c>
      <c r="M51" s="55">
        <f>F178</f>
        <v>166</v>
      </c>
      <c r="N51" s="55">
        <f>F161</f>
        <v>149</v>
      </c>
      <c r="O51" s="55">
        <f>F133</f>
        <v>121</v>
      </c>
      <c r="P51" s="55">
        <f>F91</f>
        <v>79</v>
      </c>
      <c r="Q51" s="55">
        <f>F69</f>
        <v>57</v>
      </c>
      <c r="R51" s="55">
        <f>F52</f>
        <v>40</v>
      </c>
      <c r="S51" s="55">
        <f>F30</f>
        <v>18</v>
      </c>
      <c r="T51" s="55">
        <f>F632</f>
        <v>620</v>
      </c>
      <c r="U51" s="55">
        <f>F610</f>
        <v>598</v>
      </c>
      <c r="V51" s="55">
        <f>F563</f>
        <v>551</v>
      </c>
      <c r="W51" s="55">
        <f>F546</f>
        <v>534</v>
      </c>
      <c r="X51" s="55">
        <f>F524</f>
        <v>512</v>
      </c>
      <c r="Y51" s="55">
        <f>F501</f>
        <v>489</v>
      </c>
      <c r="Z51" s="55">
        <f>F479</f>
        <v>467</v>
      </c>
      <c r="AA51" s="55">
        <f>F462</f>
        <v>450</v>
      </c>
      <c r="AB51" s="55">
        <f>F415</f>
        <v>403</v>
      </c>
      <c r="AC51" s="55">
        <f>F393</f>
        <v>381</v>
      </c>
      <c r="AD51" s="55">
        <f>F370</f>
        <v>358</v>
      </c>
      <c r="AE51" s="55">
        <f>F348</f>
        <v>336</v>
      </c>
      <c r="AF51" s="55">
        <f>F331</f>
        <v>319</v>
      </c>
      <c r="AG51" s="55">
        <f>F309</f>
        <v>297</v>
      </c>
      <c r="AH51" s="56">
        <f>F267</f>
        <v>255</v>
      </c>
      <c r="AI51" s="254">
        <f t="shared" si="6"/>
        <v>7825</v>
      </c>
      <c r="AJ51" s="107">
        <f t="shared" si="7"/>
        <v>3263025</v>
      </c>
      <c r="AK51" s="33"/>
      <c r="AL51" s="319" t="s">
        <v>567</v>
      </c>
      <c r="AM51" s="320" t="s">
        <v>268</v>
      </c>
      <c r="AN51" s="320" t="s">
        <v>732</v>
      </c>
      <c r="AO51" s="320" t="s">
        <v>734</v>
      </c>
      <c r="AP51" s="320" t="s">
        <v>180</v>
      </c>
      <c r="AQ51" s="320" t="s">
        <v>582</v>
      </c>
      <c r="AR51" s="320" t="s">
        <v>30</v>
      </c>
      <c r="AS51" s="320" t="s">
        <v>359</v>
      </c>
      <c r="AT51" s="320" t="s">
        <v>513</v>
      </c>
      <c r="AU51" s="320" t="s">
        <v>673</v>
      </c>
      <c r="AV51" s="320" t="s">
        <v>480</v>
      </c>
      <c r="AW51" s="320" t="s">
        <v>707</v>
      </c>
      <c r="AX51" s="320" t="s">
        <v>546</v>
      </c>
      <c r="AY51" s="320" t="s">
        <v>806</v>
      </c>
      <c r="AZ51" s="320" t="s">
        <v>202</v>
      </c>
      <c r="BA51" s="320" t="s">
        <v>638</v>
      </c>
      <c r="BB51" s="320" t="s">
        <v>506</v>
      </c>
      <c r="BC51" s="320" t="s">
        <v>294</v>
      </c>
      <c r="BD51" s="320" t="s">
        <v>264</v>
      </c>
      <c r="BE51" s="320" t="s">
        <v>654</v>
      </c>
      <c r="BF51" s="320" t="s">
        <v>682</v>
      </c>
      <c r="BG51" s="320" t="s">
        <v>340</v>
      </c>
      <c r="BH51" s="320" t="s">
        <v>338</v>
      </c>
      <c r="BI51" s="320" t="s">
        <v>461</v>
      </c>
      <c r="BJ51" s="321" t="s">
        <v>772</v>
      </c>
      <c r="BK51" s="45"/>
      <c r="BM51" s="37"/>
      <c r="BN51" s="265">
        <f>F38</f>
        <v>26</v>
      </c>
      <c r="BO51" s="260">
        <f>F561</f>
        <v>549</v>
      </c>
      <c r="BP51" s="260">
        <f>F429</f>
        <v>417</v>
      </c>
      <c r="BQ51" s="260">
        <f>F302</f>
        <v>290</v>
      </c>
      <c r="BR51" s="260">
        <f>F170</f>
        <v>158</v>
      </c>
      <c r="BS51" s="259">
        <f>F94</f>
        <v>82</v>
      </c>
      <c r="BT51" s="259">
        <f>F592</f>
        <v>580</v>
      </c>
      <c r="BU51" s="259">
        <f>F485</f>
        <v>473</v>
      </c>
      <c r="BV51" s="259">
        <f>F353</f>
        <v>341</v>
      </c>
      <c r="BW51" s="259">
        <f>F226</f>
        <v>214</v>
      </c>
      <c r="BX51" s="260">
        <f>F25</f>
        <v>13</v>
      </c>
      <c r="BY51" s="260">
        <f>F518</f>
        <v>506</v>
      </c>
      <c r="BZ51" s="260">
        <f>F391</f>
        <v>379</v>
      </c>
      <c r="CA51" s="260">
        <f>F284</f>
        <v>272</v>
      </c>
      <c r="CB51" s="260">
        <f>F157</f>
        <v>145</v>
      </c>
      <c r="CC51" s="259">
        <f>F81</f>
        <v>69</v>
      </c>
      <c r="CD51" s="259">
        <f>F574</f>
        <v>562</v>
      </c>
      <c r="CE51" s="259">
        <f>F447</f>
        <v>435</v>
      </c>
      <c r="CF51" s="259">
        <f>F315</f>
        <v>303</v>
      </c>
      <c r="CG51" s="259">
        <f>F208</f>
        <v>196</v>
      </c>
      <c r="CH51" s="260">
        <f>F137</f>
        <v>125</v>
      </c>
      <c r="CI51" s="260">
        <f>F630</f>
        <v>618</v>
      </c>
      <c r="CJ51" s="260">
        <f>F498</f>
        <v>486</v>
      </c>
      <c r="CK51" s="260">
        <f>F371</f>
        <v>359</v>
      </c>
      <c r="CL51" s="266">
        <f>F239</f>
        <v>227</v>
      </c>
      <c r="CM51" s="322">
        <f t="shared" si="8"/>
        <v>7825</v>
      </c>
      <c r="CN51" s="107">
        <f t="shared" si="9"/>
        <v>3263025</v>
      </c>
      <c r="CO51" s="33"/>
      <c r="CP51" s="323" t="s">
        <v>251</v>
      </c>
      <c r="CQ51" s="324" t="s">
        <v>306</v>
      </c>
      <c r="CR51" s="324" t="s">
        <v>590</v>
      </c>
      <c r="CS51" s="324" t="s">
        <v>250</v>
      </c>
      <c r="CT51" s="324" t="s">
        <v>209</v>
      </c>
      <c r="CU51" s="324" t="s">
        <v>303</v>
      </c>
      <c r="CV51" s="324" t="s">
        <v>621</v>
      </c>
      <c r="CW51" s="324" t="s">
        <v>426</v>
      </c>
      <c r="CX51" s="324" t="s">
        <v>415</v>
      </c>
      <c r="CY51" s="324" t="s">
        <v>162</v>
      </c>
      <c r="CZ51" s="324" t="s">
        <v>542</v>
      </c>
      <c r="DA51" s="324" t="s">
        <v>276</v>
      </c>
      <c r="DB51" s="324" t="s">
        <v>728</v>
      </c>
      <c r="DC51" s="324" t="s">
        <v>402</v>
      </c>
      <c r="DD51" s="324" t="s">
        <v>72</v>
      </c>
      <c r="DE51" s="324" t="s">
        <v>406</v>
      </c>
      <c r="DF51" s="324" t="s">
        <v>229</v>
      </c>
      <c r="DG51" s="324" t="s">
        <v>769</v>
      </c>
      <c r="DH51" s="324" t="s">
        <v>37</v>
      </c>
      <c r="DI51" s="324" t="s">
        <v>552</v>
      </c>
      <c r="DJ51" s="324" t="s">
        <v>476</v>
      </c>
      <c r="DK51" s="324" t="s">
        <v>451</v>
      </c>
      <c r="DL51" s="324" t="s">
        <v>533</v>
      </c>
      <c r="DM51" s="324" t="s">
        <v>339</v>
      </c>
      <c r="DN51" s="325" t="s">
        <v>567</v>
      </c>
      <c r="DO51" s="45"/>
    </row>
    <row r="52" spans="1:119" x14ac:dyDescent="0.2">
      <c r="A52" s="33"/>
      <c r="B52" s="33"/>
      <c r="C52" s="33"/>
      <c r="D52" s="176" t="s">
        <v>513</v>
      </c>
      <c r="E52" s="177" t="s">
        <v>345</v>
      </c>
      <c r="F52" s="178">
        <f>B3+(39*B5)</f>
        <v>40</v>
      </c>
      <c r="G52" s="33"/>
      <c r="I52" s="37"/>
      <c r="J52" s="54">
        <f>F175</f>
        <v>163</v>
      </c>
      <c r="K52" s="55">
        <f>F153</f>
        <v>141</v>
      </c>
      <c r="L52" s="55">
        <f>F261</f>
        <v>249</v>
      </c>
      <c r="M52" s="55">
        <f>F214</f>
        <v>202</v>
      </c>
      <c r="N52" s="55">
        <f>F197</f>
        <v>185</v>
      </c>
      <c r="O52" s="55">
        <f>F44</f>
        <v>32</v>
      </c>
      <c r="P52" s="55">
        <f>F27</f>
        <v>15</v>
      </c>
      <c r="Q52" s="55">
        <f>F130</f>
        <v>118</v>
      </c>
      <c r="R52" s="55">
        <f>F108</f>
        <v>96</v>
      </c>
      <c r="S52" s="55">
        <f>F66</f>
        <v>54</v>
      </c>
      <c r="T52" s="55">
        <f>F538</f>
        <v>526</v>
      </c>
      <c r="U52" s="55">
        <f>F521</f>
        <v>509</v>
      </c>
      <c r="V52" s="55">
        <f>F624</f>
        <v>612</v>
      </c>
      <c r="W52" s="55">
        <f>F607</f>
        <v>595</v>
      </c>
      <c r="X52" s="55">
        <f>F585</f>
        <v>573</v>
      </c>
      <c r="Y52" s="55">
        <f>F437</f>
        <v>425</v>
      </c>
      <c r="Z52" s="55">
        <f>F390</f>
        <v>378</v>
      </c>
      <c r="AA52" s="55">
        <f>F493</f>
        <v>481</v>
      </c>
      <c r="AB52" s="55">
        <f>F476</f>
        <v>464</v>
      </c>
      <c r="AC52" s="55">
        <f>F454</f>
        <v>442</v>
      </c>
      <c r="AD52" s="55">
        <f>F306</f>
        <v>294</v>
      </c>
      <c r="AE52" s="55">
        <f>F284</f>
        <v>272</v>
      </c>
      <c r="AF52" s="55">
        <f>F367</f>
        <v>355</v>
      </c>
      <c r="AG52" s="55">
        <f>F345</f>
        <v>333</v>
      </c>
      <c r="AH52" s="56">
        <f>F323</f>
        <v>311</v>
      </c>
      <c r="AI52" s="254">
        <f t="shared" si="6"/>
        <v>7825</v>
      </c>
      <c r="AJ52" s="107">
        <f t="shared" si="7"/>
        <v>3263025</v>
      </c>
      <c r="AK52" s="33"/>
      <c r="AL52" s="319" t="s">
        <v>788</v>
      </c>
      <c r="AM52" s="320" t="s">
        <v>759</v>
      </c>
      <c r="AN52" s="320" t="s">
        <v>403</v>
      </c>
      <c r="AO52" s="320" t="s">
        <v>507</v>
      </c>
      <c r="AP52" s="320" t="s">
        <v>73</v>
      </c>
      <c r="AQ52" s="320" t="s">
        <v>332</v>
      </c>
      <c r="AR52" s="320" t="s">
        <v>569</v>
      </c>
      <c r="AS52" s="320" t="s">
        <v>100</v>
      </c>
      <c r="AT52" s="320" t="s">
        <v>329</v>
      </c>
      <c r="AU52" s="320" t="s">
        <v>89</v>
      </c>
      <c r="AV52" s="320" t="s">
        <v>572</v>
      </c>
      <c r="AW52" s="320" t="s">
        <v>753</v>
      </c>
      <c r="AX52" s="320" t="s">
        <v>425</v>
      </c>
      <c r="AY52" s="320" t="s">
        <v>227</v>
      </c>
      <c r="AZ52" s="320" t="s">
        <v>648</v>
      </c>
      <c r="BA52" s="320" t="s">
        <v>352</v>
      </c>
      <c r="BB52" s="320" t="s">
        <v>69</v>
      </c>
      <c r="BC52" s="320" t="s">
        <v>81</v>
      </c>
      <c r="BD52" s="320" t="s">
        <v>693</v>
      </c>
      <c r="BE52" s="320" t="s">
        <v>532</v>
      </c>
      <c r="BF52" s="320" t="s">
        <v>145</v>
      </c>
      <c r="BG52" s="320" t="s">
        <v>402</v>
      </c>
      <c r="BH52" s="320" t="s">
        <v>205</v>
      </c>
      <c r="BI52" s="320" t="s">
        <v>708</v>
      </c>
      <c r="BJ52" s="321" t="s">
        <v>280</v>
      </c>
      <c r="BK52" s="45"/>
      <c r="BM52" s="37"/>
      <c r="BN52" s="265">
        <f>F212</f>
        <v>200</v>
      </c>
      <c r="BO52" s="260">
        <f>F80</f>
        <v>68</v>
      </c>
      <c r="BP52" s="260">
        <f>F573</f>
        <v>561</v>
      </c>
      <c r="BQ52" s="260">
        <f>F446</f>
        <v>434</v>
      </c>
      <c r="BR52" s="260">
        <f>F314</f>
        <v>302</v>
      </c>
      <c r="BS52" s="259">
        <f>F238</f>
        <v>226</v>
      </c>
      <c r="BT52" s="259">
        <f>F136</f>
        <v>124</v>
      </c>
      <c r="BU52" s="259">
        <f>F629</f>
        <v>617</v>
      </c>
      <c r="BV52" s="259">
        <f>F502</f>
        <v>490</v>
      </c>
      <c r="BW52" s="259">
        <f>F370</f>
        <v>358</v>
      </c>
      <c r="BX52" s="260">
        <f>F169</f>
        <v>157</v>
      </c>
      <c r="BY52" s="260">
        <f>F42</f>
        <v>30</v>
      </c>
      <c r="BZ52" s="260">
        <f>F560</f>
        <v>548</v>
      </c>
      <c r="CA52" s="260">
        <f>F428</f>
        <v>416</v>
      </c>
      <c r="CB52" s="260">
        <f>F301</f>
        <v>289</v>
      </c>
      <c r="CC52" s="259">
        <f>F225</f>
        <v>213</v>
      </c>
      <c r="CD52" s="259">
        <f>F93</f>
        <v>81</v>
      </c>
      <c r="CE52" s="259">
        <f>F591</f>
        <v>579</v>
      </c>
      <c r="CF52" s="259">
        <f>F484</f>
        <v>472</v>
      </c>
      <c r="CG52" s="259">
        <f>F357</f>
        <v>345</v>
      </c>
      <c r="CH52" s="260">
        <f>F156</f>
        <v>144</v>
      </c>
      <c r="CI52" s="260">
        <f>F24</f>
        <v>12</v>
      </c>
      <c r="CJ52" s="260">
        <f>F522</f>
        <v>510</v>
      </c>
      <c r="CK52" s="260">
        <f>F390</f>
        <v>378</v>
      </c>
      <c r="CL52" s="266">
        <f>F283</f>
        <v>271</v>
      </c>
      <c r="CM52" s="322">
        <f t="shared" si="8"/>
        <v>7825</v>
      </c>
      <c r="CN52" s="107">
        <f t="shared" si="9"/>
        <v>3263025</v>
      </c>
      <c r="CO52" s="33"/>
      <c r="CP52" s="323" t="s">
        <v>446</v>
      </c>
      <c r="CQ52" s="324" t="s">
        <v>644</v>
      </c>
      <c r="CR52" s="324" t="s">
        <v>807</v>
      </c>
      <c r="CS52" s="324" t="s">
        <v>588</v>
      </c>
      <c r="CT52" s="324" t="s">
        <v>727</v>
      </c>
      <c r="CU52" s="324" t="s">
        <v>696</v>
      </c>
      <c r="CV52" s="324" t="s">
        <v>238</v>
      </c>
      <c r="CW52" s="324" t="s">
        <v>242</v>
      </c>
      <c r="CX52" s="324" t="s">
        <v>695</v>
      </c>
      <c r="CY52" s="324" t="s">
        <v>682</v>
      </c>
      <c r="CZ52" s="324" t="s">
        <v>581</v>
      </c>
      <c r="DA52" s="324" t="s">
        <v>358</v>
      </c>
      <c r="DB52" s="324" t="s">
        <v>622</v>
      </c>
      <c r="DC52" s="324" t="s">
        <v>694</v>
      </c>
      <c r="DD52" s="324" t="s">
        <v>193</v>
      </c>
      <c r="DE52" s="324" t="s">
        <v>194</v>
      </c>
      <c r="DF52" s="324" t="s">
        <v>749</v>
      </c>
      <c r="DG52" s="324" t="s">
        <v>383</v>
      </c>
      <c r="DH52" s="324" t="s">
        <v>79</v>
      </c>
      <c r="DI52" s="324" t="s">
        <v>520</v>
      </c>
      <c r="DJ52" s="324" t="s">
        <v>603</v>
      </c>
      <c r="DK52" s="324" t="s">
        <v>647</v>
      </c>
      <c r="DL52" s="324" t="s">
        <v>169</v>
      </c>
      <c r="DM52" s="324" t="s">
        <v>69</v>
      </c>
      <c r="DN52" s="325" t="s">
        <v>719</v>
      </c>
      <c r="DO52" s="45"/>
    </row>
    <row r="53" spans="1:119" x14ac:dyDescent="0.2">
      <c r="A53" s="33"/>
      <c r="B53" s="33"/>
      <c r="C53" s="33"/>
      <c r="D53" s="176" t="s">
        <v>540</v>
      </c>
      <c r="E53" s="177" t="s">
        <v>345</v>
      </c>
      <c r="F53" s="179">
        <f>B3+(40*B5)</f>
        <v>41</v>
      </c>
      <c r="G53" s="33"/>
      <c r="I53" s="37"/>
      <c r="J53" s="54">
        <f>F236</f>
        <v>224</v>
      </c>
      <c r="K53" s="55">
        <f>F189</f>
        <v>177</v>
      </c>
      <c r="L53" s="55">
        <f>F172</f>
        <v>160</v>
      </c>
      <c r="M53" s="55">
        <f>F150</f>
        <v>138</v>
      </c>
      <c r="N53" s="55">
        <f>F253</f>
        <v>241</v>
      </c>
      <c r="O53" s="55">
        <f>F105</f>
        <v>93</v>
      </c>
      <c r="P53" s="55">
        <f>F83</f>
        <v>71</v>
      </c>
      <c r="Q53" s="55">
        <f>F41</f>
        <v>29</v>
      </c>
      <c r="R53" s="55">
        <f>F19</f>
        <v>7</v>
      </c>
      <c r="S53" s="55">
        <f>F127</f>
        <v>115</v>
      </c>
      <c r="T53" s="55">
        <f>F599</f>
        <v>587</v>
      </c>
      <c r="U53" s="55">
        <f>F582</f>
        <v>570</v>
      </c>
      <c r="V53" s="55">
        <f>F560</f>
        <v>548</v>
      </c>
      <c r="W53" s="55">
        <f>F513</f>
        <v>501</v>
      </c>
      <c r="X53" s="55">
        <f>F621</f>
        <v>609</v>
      </c>
      <c r="Y53" s="55">
        <f>F468</f>
        <v>456</v>
      </c>
      <c r="Z53" s="55">
        <f>F451</f>
        <v>439</v>
      </c>
      <c r="AA53" s="55">
        <f>F429</f>
        <v>417</v>
      </c>
      <c r="AB53" s="55">
        <f>F412</f>
        <v>400</v>
      </c>
      <c r="AC53" s="55">
        <f>F490</f>
        <v>478</v>
      </c>
      <c r="AD53" s="55">
        <f>F342</f>
        <v>330</v>
      </c>
      <c r="AE53" s="55">
        <f>F320</f>
        <v>308</v>
      </c>
      <c r="AF53" s="55">
        <f>F298</f>
        <v>286</v>
      </c>
      <c r="AG53" s="55">
        <f>F281</f>
        <v>269</v>
      </c>
      <c r="AH53" s="56">
        <f>F384</f>
        <v>372</v>
      </c>
      <c r="AI53" s="254">
        <f t="shared" si="6"/>
        <v>7825</v>
      </c>
      <c r="AJ53" s="107">
        <f t="shared" si="7"/>
        <v>3263025</v>
      </c>
      <c r="AK53" s="33"/>
      <c r="AL53" s="319" t="s">
        <v>460</v>
      </c>
      <c r="AM53" s="320" t="s">
        <v>315</v>
      </c>
      <c r="AN53" s="320" t="s">
        <v>131</v>
      </c>
      <c r="AO53" s="320" t="s">
        <v>814</v>
      </c>
      <c r="AP53" s="320" t="s">
        <v>192</v>
      </c>
      <c r="AQ53" s="320" t="s">
        <v>703</v>
      </c>
      <c r="AR53" s="320" t="s">
        <v>275</v>
      </c>
      <c r="AS53" s="320" t="s">
        <v>118</v>
      </c>
      <c r="AT53" s="320" t="s">
        <v>272</v>
      </c>
      <c r="AU53" s="320" t="s">
        <v>787</v>
      </c>
      <c r="AV53" s="320" t="s">
        <v>170</v>
      </c>
      <c r="AW53" s="320" t="s">
        <v>172</v>
      </c>
      <c r="AX53" s="320" t="s">
        <v>622</v>
      </c>
      <c r="AY53" s="320" t="s">
        <v>518</v>
      </c>
      <c r="AZ53" s="320" t="s">
        <v>186</v>
      </c>
      <c r="BA53" s="320" t="s">
        <v>139</v>
      </c>
      <c r="BB53" s="320" t="s">
        <v>667</v>
      </c>
      <c r="BC53" s="320" t="s">
        <v>590</v>
      </c>
      <c r="BD53" s="320" t="s">
        <v>95</v>
      </c>
      <c r="BE53" s="320" t="s">
        <v>295</v>
      </c>
      <c r="BF53" s="320" t="s">
        <v>232</v>
      </c>
      <c r="BG53" s="320" t="s">
        <v>655</v>
      </c>
      <c r="BH53" s="320" t="s">
        <v>85</v>
      </c>
      <c r="BI53" s="320" t="s">
        <v>83</v>
      </c>
      <c r="BJ53" s="321" t="s">
        <v>652</v>
      </c>
      <c r="BK53" s="45"/>
      <c r="BM53" s="37"/>
      <c r="BN53" s="265">
        <f>F356</f>
        <v>344</v>
      </c>
      <c r="BO53" s="260">
        <f>F224</f>
        <v>212</v>
      </c>
      <c r="BP53" s="260">
        <f>F97</f>
        <v>85</v>
      </c>
      <c r="BQ53" s="260">
        <f>F590</f>
        <v>578</v>
      </c>
      <c r="BR53" s="260">
        <f>F483</f>
        <v>471</v>
      </c>
      <c r="BS53" s="259">
        <f>F287</f>
        <v>275</v>
      </c>
      <c r="BT53" s="259">
        <f>F155</f>
        <v>143</v>
      </c>
      <c r="BU53" s="259">
        <f>F23</f>
        <v>11</v>
      </c>
      <c r="BV53" s="259">
        <f>F521</f>
        <v>509</v>
      </c>
      <c r="BW53" s="259">
        <f>F389</f>
        <v>377</v>
      </c>
      <c r="BX53" s="260">
        <f>F313</f>
        <v>301</v>
      </c>
      <c r="BY53" s="260">
        <f>F211</f>
        <v>199</v>
      </c>
      <c r="BZ53" s="260">
        <f>F79</f>
        <v>67</v>
      </c>
      <c r="CA53" s="260">
        <f>F577</f>
        <v>565</v>
      </c>
      <c r="CB53" s="260">
        <f>F445</f>
        <v>433</v>
      </c>
      <c r="CC53" s="259">
        <f>F369</f>
        <v>357</v>
      </c>
      <c r="CD53" s="259">
        <f>F242</f>
        <v>230</v>
      </c>
      <c r="CE53" s="259">
        <f>F135</f>
        <v>123</v>
      </c>
      <c r="CF53" s="259">
        <f>F628</f>
        <v>616</v>
      </c>
      <c r="CG53" s="259">
        <f>F501</f>
        <v>489</v>
      </c>
      <c r="CH53" s="260">
        <f>F300</f>
        <v>288</v>
      </c>
      <c r="CI53" s="260">
        <f>F168</f>
        <v>156</v>
      </c>
      <c r="CJ53" s="260">
        <f>F41</f>
        <v>29</v>
      </c>
      <c r="CK53" s="260">
        <f>F559</f>
        <v>547</v>
      </c>
      <c r="CL53" s="266">
        <f>F432</f>
        <v>420</v>
      </c>
      <c r="CM53" s="322">
        <f t="shared" si="8"/>
        <v>7825</v>
      </c>
      <c r="CN53" s="107">
        <f t="shared" si="9"/>
        <v>3263025</v>
      </c>
      <c r="CO53" s="33"/>
      <c r="CP53" s="323" t="s">
        <v>282</v>
      </c>
      <c r="CQ53" s="324" t="s">
        <v>300</v>
      </c>
      <c r="CR53" s="324" t="s">
        <v>646</v>
      </c>
      <c r="CS53" s="324" t="s">
        <v>517</v>
      </c>
      <c r="CT53" s="324" t="s">
        <v>401</v>
      </c>
      <c r="CU53" s="324" t="s">
        <v>616</v>
      </c>
      <c r="CV53" s="324" t="s">
        <v>43</v>
      </c>
      <c r="CW53" s="324" t="s">
        <v>378</v>
      </c>
      <c r="CX53" s="324" t="s">
        <v>753</v>
      </c>
      <c r="CY53" s="324" t="s">
        <v>756</v>
      </c>
      <c r="CZ53" s="324" t="s">
        <v>70</v>
      </c>
      <c r="DA53" s="324" t="s">
        <v>207</v>
      </c>
      <c r="DB53" s="324" t="s">
        <v>381</v>
      </c>
      <c r="DC53" s="324" t="s">
        <v>63</v>
      </c>
      <c r="DD53" s="324" t="s">
        <v>138</v>
      </c>
      <c r="DE53" s="324" t="s">
        <v>233</v>
      </c>
      <c r="DF53" s="324" t="s">
        <v>798</v>
      </c>
      <c r="DG53" s="324" t="s">
        <v>553</v>
      </c>
      <c r="DH53" s="324" t="s">
        <v>348</v>
      </c>
      <c r="DI53" s="324" t="s">
        <v>638</v>
      </c>
      <c r="DJ53" s="324" t="s">
        <v>163</v>
      </c>
      <c r="DK53" s="324" t="s">
        <v>237</v>
      </c>
      <c r="DL53" s="324" t="s">
        <v>118</v>
      </c>
      <c r="DM53" s="324" t="s">
        <v>278</v>
      </c>
      <c r="DN53" s="325" t="s">
        <v>796</v>
      </c>
      <c r="DO53" s="45"/>
    </row>
    <row r="54" spans="1:119" x14ac:dyDescent="0.2">
      <c r="A54" s="33"/>
      <c r="B54" s="33"/>
      <c r="C54" s="33"/>
      <c r="D54" s="176" t="s">
        <v>407</v>
      </c>
      <c r="E54" s="177" t="s">
        <v>345</v>
      </c>
      <c r="F54" s="178">
        <f>B3+(41*B5)</f>
        <v>42</v>
      </c>
      <c r="G54" s="33"/>
      <c r="I54" s="37"/>
      <c r="J54" s="54">
        <f>F410</f>
        <v>398</v>
      </c>
      <c r="K54" s="55">
        <f>F488</f>
        <v>476</v>
      </c>
      <c r="L54" s="55">
        <f>F471</f>
        <v>459</v>
      </c>
      <c r="M54" s="55">
        <f>F449</f>
        <v>437</v>
      </c>
      <c r="N54" s="55">
        <f>F432</f>
        <v>420</v>
      </c>
      <c r="O54" s="55">
        <f>F279</f>
        <v>267</v>
      </c>
      <c r="P54" s="55">
        <f>F387</f>
        <v>375</v>
      </c>
      <c r="Q54" s="55">
        <f>F340</f>
        <v>328</v>
      </c>
      <c r="R54" s="55">
        <f>F318</f>
        <v>306</v>
      </c>
      <c r="S54" s="55">
        <f>F301</f>
        <v>289</v>
      </c>
      <c r="T54" s="55">
        <f>F148</f>
        <v>136</v>
      </c>
      <c r="U54" s="55">
        <f>F256</f>
        <v>244</v>
      </c>
      <c r="V54" s="55">
        <f>F234</f>
        <v>222</v>
      </c>
      <c r="W54" s="55">
        <f>F192</f>
        <v>180</v>
      </c>
      <c r="X54" s="55">
        <f>F170</f>
        <v>158</v>
      </c>
      <c r="Y54" s="55">
        <f>F22</f>
        <v>10</v>
      </c>
      <c r="Z54" s="55">
        <f>F125</f>
        <v>113</v>
      </c>
      <c r="AA54" s="55">
        <f>F103</f>
        <v>91</v>
      </c>
      <c r="AB54" s="55">
        <f>F86</f>
        <v>74</v>
      </c>
      <c r="AC54" s="55">
        <f>F39</f>
        <v>27</v>
      </c>
      <c r="AD54" s="55">
        <f>F516</f>
        <v>504</v>
      </c>
      <c r="AE54" s="55">
        <f>F619</f>
        <v>607</v>
      </c>
      <c r="AF54" s="55">
        <f>F602</f>
        <v>590</v>
      </c>
      <c r="AG54" s="55">
        <f>F580</f>
        <v>568</v>
      </c>
      <c r="AH54" s="56">
        <f>F558</f>
        <v>546</v>
      </c>
      <c r="AI54" s="254">
        <f t="shared" si="6"/>
        <v>7825</v>
      </c>
      <c r="AJ54" s="107">
        <f t="shared" si="7"/>
        <v>3263025</v>
      </c>
      <c r="AK54" s="33"/>
      <c r="AL54" s="319" t="s">
        <v>235</v>
      </c>
      <c r="AM54" s="320" t="s">
        <v>265</v>
      </c>
      <c r="AN54" s="320" t="s">
        <v>562</v>
      </c>
      <c r="AO54" s="320" t="s">
        <v>794</v>
      </c>
      <c r="AP54" s="320" t="s">
        <v>796</v>
      </c>
      <c r="AQ54" s="320" t="s">
        <v>56</v>
      </c>
      <c r="AR54" s="320" t="s">
        <v>40</v>
      </c>
      <c r="AS54" s="320" t="s">
        <v>98</v>
      </c>
      <c r="AT54" s="320" t="s">
        <v>624</v>
      </c>
      <c r="AU54" s="320" t="s">
        <v>193</v>
      </c>
      <c r="AV54" s="320" t="s">
        <v>659</v>
      </c>
      <c r="AW54" s="320" t="s">
        <v>55</v>
      </c>
      <c r="AX54" s="320" t="s">
        <v>431</v>
      </c>
      <c r="AY54" s="320" t="s">
        <v>496</v>
      </c>
      <c r="AZ54" s="320" t="s">
        <v>209</v>
      </c>
      <c r="BA54" s="320" t="s">
        <v>600</v>
      </c>
      <c r="BB54" s="320" t="s">
        <v>761</v>
      </c>
      <c r="BC54" s="320" t="s">
        <v>568</v>
      </c>
      <c r="BD54" s="320" t="s">
        <v>722</v>
      </c>
      <c r="BE54" s="320" t="s">
        <v>90</v>
      </c>
      <c r="BF54" s="320" t="s">
        <v>413</v>
      </c>
      <c r="BG54" s="320" t="s">
        <v>45</v>
      </c>
      <c r="BH54" s="320" t="s">
        <v>125</v>
      </c>
      <c r="BI54" s="320" t="s">
        <v>199</v>
      </c>
      <c r="BJ54" s="321" t="s">
        <v>649</v>
      </c>
      <c r="BK54" s="45"/>
      <c r="BM54" s="37"/>
      <c r="BN54" s="258">
        <f>F566</f>
        <v>554</v>
      </c>
      <c r="BO54" s="259">
        <f>F459</f>
        <v>447</v>
      </c>
      <c r="BP54" s="259">
        <f>F332</f>
        <v>320</v>
      </c>
      <c r="BQ54" s="259">
        <f>F200</f>
        <v>188</v>
      </c>
      <c r="BR54" s="259">
        <f>F68</f>
        <v>56</v>
      </c>
      <c r="BS54" s="260">
        <f>F622</f>
        <v>610</v>
      </c>
      <c r="BT54" s="260">
        <f>F490</f>
        <v>478</v>
      </c>
      <c r="BU54" s="260">
        <f>F383</f>
        <v>371</v>
      </c>
      <c r="BV54" s="260">
        <f>F256</f>
        <v>244</v>
      </c>
      <c r="BW54" s="260">
        <f>F124</f>
        <v>112</v>
      </c>
      <c r="BX54" s="259">
        <f>F548</f>
        <v>536</v>
      </c>
      <c r="BY54" s="259">
        <f>F421</f>
        <v>409</v>
      </c>
      <c r="BZ54" s="259">
        <f>F289</f>
        <v>277</v>
      </c>
      <c r="CA54" s="259">
        <f>F187</f>
        <v>175</v>
      </c>
      <c r="CB54" s="259">
        <f>F55</f>
        <v>43</v>
      </c>
      <c r="CC54" s="260">
        <f>F604</f>
        <v>592</v>
      </c>
      <c r="CD54" s="260">
        <f>F477</f>
        <v>465</v>
      </c>
      <c r="CE54" s="260">
        <f>F345</f>
        <v>333</v>
      </c>
      <c r="CF54" s="260">
        <f>F213</f>
        <v>201</v>
      </c>
      <c r="CG54" s="260">
        <f>F111</f>
        <v>99</v>
      </c>
      <c r="CH54" s="259">
        <f>F535</f>
        <v>523</v>
      </c>
      <c r="CI54" s="259">
        <f>F403</f>
        <v>391</v>
      </c>
      <c r="CJ54" s="259">
        <f>F276</f>
        <v>264</v>
      </c>
      <c r="CK54" s="259">
        <f>F144</f>
        <v>132</v>
      </c>
      <c r="CL54" s="261">
        <f>F17</f>
        <v>5</v>
      </c>
      <c r="CM54" s="322">
        <f t="shared" si="8"/>
        <v>7825</v>
      </c>
      <c r="CN54" s="107">
        <f t="shared" si="9"/>
        <v>3263025</v>
      </c>
      <c r="CO54" s="33"/>
      <c r="CP54" s="323" t="s">
        <v>440</v>
      </c>
      <c r="CQ54" s="324" t="s">
        <v>51</v>
      </c>
      <c r="CR54" s="324" t="s">
        <v>578</v>
      </c>
      <c r="CS54" s="324" t="s">
        <v>732</v>
      </c>
      <c r="CT54" s="324" t="s">
        <v>803</v>
      </c>
      <c r="CU54" s="324" t="s">
        <v>394</v>
      </c>
      <c r="CV54" s="324" t="s">
        <v>295</v>
      </c>
      <c r="CW54" s="324" t="s">
        <v>149</v>
      </c>
      <c r="CX54" s="324" t="s">
        <v>55</v>
      </c>
      <c r="CY54" s="324" t="s">
        <v>74</v>
      </c>
      <c r="CZ54" s="324" t="s">
        <v>781</v>
      </c>
      <c r="DA54" s="324" t="s">
        <v>534</v>
      </c>
      <c r="DB54" s="324" t="s">
        <v>537</v>
      </c>
      <c r="DC54" s="324" t="s">
        <v>393</v>
      </c>
      <c r="DD54" s="324" t="s">
        <v>618</v>
      </c>
      <c r="DE54" s="324" t="s">
        <v>778</v>
      </c>
      <c r="DF54" s="324" t="s">
        <v>636</v>
      </c>
      <c r="DG54" s="324" t="s">
        <v>708</v>
      </c>
      <c r="DH54" s="324" t="s">
        <v>643</v>
      </c>
      <c r="DI54" s="324" t="s">
        <v>774</v>
      </c>
      <c r="DJ54" s="324" t="s">
        <v>677</v>
      </c>
      <c r="DK54" s="324" t="s">
        <v>442</v>
      </c>
      <c r="DL54" s="324" t="s">
        <v>248</v>
      </c>
      <c r="DM54" s="324" t="s">
        <v>555</v>
      </c>
      <c r="DN54" s="325" t="s">
        <v>304</v>
      </c>
      <c r="DO54" s="45"/>
    </row>
    <row r="55" spans="1:119" x14ac:dyDescent="0.2">
      <c r="A55" s="33"/>
      <c r="B55" s="33"/>
      <c r="C55" s="33"/>
      <c r="D55" s="176" t="s">
        <v>618</v>
      </c>
      <c r="E55" s="177" t="s">
        <v>345</v>
      </c>
      <c r="F55" s="178">
        <f>B3+(42*B5)</f>
        <v>43</v>
      </c>
      <c r="G55" s="33"/>
      <c r="I55" s="37"/>
      <c r="J55" s="54">
        <f>F446</f>
        <v>434</v>
      </c>
      <c r="K55" s="55">
        <f>F424</f>
        <v>412</v>
      </c>
      <c r="L55" s="55">
        <f>F407</f>
        <v>395</v>
      </c>
      <c r="M55" s="55">
        <f>F510</f>
        <v>498</v>
      </c>
      <c r="N55" s="55">
        <f>F463</f>
        <v>451</v>
      </c>
      <c r="O55" s="55">
        <f>F315</f>
        <v>303</v>
      </c>
      <c r="P55" s="55">
        <f>F293</f>
        <v>281</v>
      </c>
      <c r="Q55" s="55">
        <f>F276</f>
        <v>264</v>
      </c>
      <c r="R55" s="55">
        <f>F379</f>
        <v>367</v>
      </c>
      <c r="S55" s="55">
        <f>F362</f>
        <v>350</v>
      </c>
      <c r="T55" s="55">
        <f>F209</f>
        <v>197</v>
      </c>
      <c r="U55" s="55">
        <f>F167</f>
        <v>155</v>
      </c>
      <c r="V55" s="55">
        <f>F145</f>
        <v>133</v>
      </c>
      <c r="W55" s="55">
        <f>F248</f>
        <v>236</v>
      </c>
      <c r="X55" s="55">
        <f>F231</f>
        <v>219</v>
      </c>
      <c r="Y55" s="55">
        <f>F78</f>
        <v>66</v>
      </c>
      <c r="Z55" s="55">
        <f>F61</f>
        <v>49</v>
      </c>
      <c r="AA55" s="55">
        <f>F14</f>
        <v>2</v>
      </c>
      <c r="AB55" s="55">
        <f>F122</f>
        <v>110</v>
      </c>
      <c r="AC55" s="55">
        <f>F100</f>
        <v>88</v>
      </c>
      <c r="AD55" s="55">
        <f>F577</f>
        <v>565</v>
      </c>
      <c r="AE55" s="55">
        <f>F555</f>
        <v>543</v>
      </c>
      <c r="AF55" s="55">
        <f>F533</f>
        <v>521</v>
      </c>
      <c r="AG55" s="55">
        <f>F616</f>
        <v>604</v>
      </c>
      <c r="AH55" s="56">
        <f>F594</f>
        <v>582</v>
      </c>
      <c r="AI55" s="254">
        <f t="shared" si="6"/>
        <v>7825</v>
      </c>
      <c r="AJ55" s="107">
        <f t="shared" si="7"/>
        <v>3263025</v>
      </c>
      <c r="AK55" s="33"/>
      <c r="AL55" s="319" t="s">
        <v>588</v>
      </c>
      <c r="AM55" s="320" t="s">
        <v>742</v>
      </c>
      <c r="AN55" s="320" t="s">
        <v>548</v>
      </c>
      <c r="AO55" s="320" t="s">
        <v>485</v>
      </c>
      <c r="AP55" s="320" t="s">
        <v>0</v>
      </c>
      <c r="AQ55" s="320" t="s">
        <v>37</v>
      </c>
      <c r="AR55" s="320" t="s">
        <v>404</v>
      </c>
      <c r="AS55" s="320" t="s">
        <v>248</v>
      </c>
      <c r="AT55" s="320" t="s">
        <v>283</v>
      </c>
      <c r="AU55" s="320" t="s">
        <v>68</v>
      </c>
      <c r="AV55" s="320" t="s">
        <v>239</v>
      </c>
      <c r="AW55" s="320" t="s">
        <v>554</v>
      </c>
      <c r="AX55" s="320" t="s">
        <v>236</v>
      </c>
      <c r="AY55" s="320" t="s">
        <v>114</v>
      </c>
      <c r="AZ55" s="320" t="s">
        <v>112</v>
      </c>
      <c r="BA55" s="320" t="s">
        <v>514</v>
      </c>
      <c r="BB55" s="320" t="s">
        <v>748</v>
      </c>
      <c r="BC55" s="320" t="s">
        <v>29</v>
      </c>
      <c r="BD55" s="320" t="s">
        <v>41</v>
      </c>
      <c r="BE55" s="320" t="s">
        <v>512</v>
      </c>
      <c r="BF55" s="320" t="s">
        <v>63</v>
      </c>
      <c r="BG55" s="320" t="s">
        <v>171</v>
      </c>
      <c r="BH55" s="320" t="s">
        <v>706</v>
      </c>
      <c r="BI55" s="320" t="s">
        <v>635</v>
      </c>
      <c r="BJ55" s="321" t="s">
        <v>650</v>
      </c>
      <c r="BK55" s="45"/>
      <c r="BM55" s="37"/>
      <c r="BN55" s="258">
        <f>F110</f>
        <v>98</v>
      </c>
      <c r="BO55" s="259">
        <f>F603</f>
        <v>591</v>
      </c>
      <c r="BP55" s="259">
        <f>F476</f>
        <v>464</v>
      </c>
      <c r="BQ55" s="259">
        <f>F344</f>
        <v>332</v>
      </c>
      <c r="BR55" s="259">
        <f>F217</f>
        <v>205</v>
      </c>
      <c r="BS55" s="260">
        <f>F16</f>
        <v>4</v>
      </c>
      <c r="BT55" s="260">
        <f>F534</f>
        <v>522</v>
      </c>
      <c r="BU55" s="260">
        <f>F407</f>
        <v>395</v>
      </c>
      <c r="BV55" s="260">
        <f>F275</f>
        <v>263</v>
      </c>
      <c r="BW55" s="260">
        <f>F143</f>
        <v>131</v>
      </c>
      <c r="BX55" s="259">
        <f>F72</f>
        <v>60</v>
      </c>
      <c r="BY55" s="259">
        <f>F565</f>
        <v>553</v>
      </c>
      <c r="BZ55" s="259">
        <f>F458</f>
        <v>446</v>
      </c>
      <c r="CA55" s="259">
        <f>F331</f>
        <v>319</v>
      </c>
      <c r="CB55" s="259">
        <f>F199</f>
        <v>187</v>
      </c>
      <c r="CC55" s="260">
        <f>F123</f>
        <v>111</v>
      </c>
      <c r="CD55" s="260">
        <f>F621</f>
        <v>609</v>
      </c>
      <c r="CE55" s="260">
        <f>F489</f>
        <v>477</v>
      </c>
      <c r="CF55" s="260">
        <f>F387</f>
        <v>375</v>
      </c>
      <c r="CG55" s="260">
        <f>F255</f>
        <v>243</v>
      </c>
      <c r="CH55" s="259">
        <f>F54</f>
        <v>42</v>
      </c>
      <c r="CI55" s="259">
        <f>F552</f>
        <v>540</v>
      </c>
      <c r="CJ55" s="259">
        <f>F420</f>
        <v>408</v>
      </c>
      <c r="CK55" s="259">
        <f>F288</f>
        <v>276</v>
      </c>
      <c r="CL55" s="261">
        <f>F186</f>
        <v>174</v>
      </c>
      <c r="CM55" s="322">
        <f t="shared" si="8"/>
        <v>7825</v>
      </c>
      <c r="CN55" s="107">
        <f t="shared" si="9"/>
        <v>3263025</v>
      </c>
      <c r="CO55" s="33"/>
      <c r="CP55" s="323" t="s">
        <v>361</v>
      </c>
      <c r="CQ55" s="324" t="s">
        <v>91</v>
      </c>
      <c r="CR55" s="324" t="s">
        <v>693</v>
      </c>
      <c r="CS55" s="324" t="s">
        <v>206</v>
      </c>
      <c r="CT55" s="324" t="s">
        <v>746</v>
      </c>
      <c r="CU55" s="324" t="s">
        <v>62</v>
      </c>
      <c r="CV55" s="324" t="s">
        <v>334</v>
      </c>
      <c r="CW55" s="324" t="s">
        <v>548</v>
      </c>
      <c r="CX55" s="324" t="s">
        <v>221</v>
      </c>
      <c r="CY55" s="324" t="s">
        <v>210</v>
      </c>
      <c r="CZ55" s="324" t="s">
        <v>701</v>
      </c>
      <c r="DA55" s="324" t="s">
        <v>573</v>
      </c>
      <c r="DB55" s="324" t="s">
        <v>427</v>
      </c>
      <c r="DC55" s="324" t="s">
        <v>338</v>
      </c>
      <c r="DD55" s="324" t="s">
        <v>42</v>
      </c>
      <c r="DE55" s="324" t="s">
        <v>601</v>
      </c>
      <c r="DF55" s="324" t="s">
        <v>186</v>
      </c>
      <c r="DG55" s="324" t="s">
        <v>189</v>
      </c>
      <c r="DH55" s="324" t="s">
        <v>40</v>
      </c>
      <c r="DI55" s="324" t="s">
        <v>270</v>
      </c>
      <c r="DJ55" s="324" t="s">
        <v>407</v>
      </c>
      <c r="DK55" s="324" t="s">
        <v>35</v>
      </c>
      <c r="DL55" s="324" t="s">
        <v>82</v>
      </c>
      <c r="DM55" s="324" t="s">
        <v>614</v>
      </c>
      <c r="DN55" s="325" t="s">
        <v>153</v>
      </c>
      <c r="DO55" s="45"/>
    </row>
    <row r="56" spans="1:119" x14ac:dyDescent="0.2">
      <c r="A56" s="33"/>
      <c r="B56" s="33"/>
      <c r="C56" s="33"/>
      <c r="D56" s="176" t="s">
        <v>380</v>
      </c>
      <c r="E56" s="177" t="s">
        <v>345</v>
      </c>
      <c r="F56" s="178">
        <f>B3+(43*B5)</f>
        <v>44</v>
      </c>
      <c r="G56" s="33"/>
      <c r="I56" s="37"/>
      <c r="J56" s="54">
        <f>F507</f>
        <v>495</v>
      </c>
      <c r="K56" s="55">
        <f>F485</f>
        <v>473</v>
      </c>
      <c r="L56" s="253">
        <f>F438</f>
        <v>426</v>
      </c>
      <c r="M56" s="55">
        <f>F421</f>
        <v>409</v>
      </c>
      <c r="N56" s="55">
        <f>F399</f>
        <v>387</v>
      </c>
      <c r="O56" s="55">
        <f>F376</f>
        <v>364</v>
      </c>
      <c r="P56" s="55">
        <f>F354</f>
        <v>342</v>
      </c>
      <c r="Q56" s="55">
        <f>F337</f>
        <v>325</v>
      </c>
      <c r="R56" s="55">
        <f>F290</f>
        <v>278</v>
      </c>
      <c r="S56" s="55">
        <f>F268</f>
        <v>256</v>
      </c>
      <c r="T56" s="55">
        <f>F245</f>
        <v>233</v>
      </c>
      <c r="U56" s="55">
        <f>F223</f>
        <v>211</v>
      </c>
      <c r="V56" s="253">
        <f>F206</f>
        <v>194</v>
      </c>
      <c r="W56" s="55">
        <f>F184</f>
        <v>172</v>
      </c>
      <c r="X56" s="55">
        <f>F142</f>
        <v>130</v>
      </c>
      <c r="Y56" s="55">
        <f>F114</f>
        <v>102</v>
      </c>
      <c r="Z56" s="55">
        <f>F97</f>
        <v>85</v>
      </c>
      <c r="AA56" s="55">
        <f>F75</f>
        <v>63</v>
      </c>
      <c r="AB56" s="55">
        <f>F53</f>
        <v>41</v>
      </c>
      <c r="AC56" s="55">
        <f>F36</f>
        <v>24</v>
      </c>
      <c r="AD56" s="55">
        <f>F633</f>
        <v>621</v>
      </c>
      <c r="AE56" s="55">
        <f>F591</f>
        <v>579</v>
      </c>
      <c r="AF56" s="253">
        <f>F569</f>
        <v>557</v>
      </c>
      <c r="AG56" s="55">
        <f>F552</f>
        <v>540</v>
      </c>
      <c r="AH56" s="56">
        <f>F530</f>
        <v>518</v>
      </c>
      <c r="AI56" s="254">
        <f t="shared" si="6"/>
        <v>7825</v>
      </c>
      <c r="AJ56" s="107">
        <f t="shared" si="7"/>
        <v>3263025</v>
      </c>
      <c r="AK56" s="33"/>
      <c r="AL56" s="319" t="s">
        <v>766</v>
      </c>
      <c r="AM56" s="320" t="s">
        <v>426</v>
      </c>
      <c r="AN56" s="320" t="s">
        <v>350</v>
      </c>
      <c r="AO56" s="320" t="s">
        <v>534</v>
      </c>
      <c r="AP56" s="320" t="s">
        <v>492</v>
      </c>
      <c r="AQ56" s="320" t="s">
        <v>471</v>
      </c>
      <c r="AR56" s="320" t="s">
        <v>310</v>
      </c>
      <c r="AS56" s="320" t="s">
        <v>128</v>
      </c>
      <c r="AT56" s="320" t="s">
        <v>642</v>
      </c>
      <c r="AU56" s="320" t="s">
        <v>459</v>
      </c>
      <c r="AV56" s="320" t="s">
        <v>458</v>
      </c>
      <c r="AW56" s="320" t="s">
        <v>53</v>
      </c>
      <c r="AX56" s="320" t="s">
        <v>687</v>
      </c>
      <c r="AY56" s="320" t="s">
        <v>179</v>
      </c>
      <c r="AZ56" s="320" t="s">
        <v>580</v>
      </c>
      <c r="BA56" s="320" t="s">
        <v>284</v>
      </c>
      <c r="BB56" s="320" t="s">
        <v>646</v>
      </c>
      <c r="BC56" s="320" t="s">
        <v>570</v>
      </c>
      <c r="BD56" s="320" t="s">
        <v>540</v>
      </c>
      <c r="BE56" s="320" t="s">
        <v>804</v>
      </c>
      <c r="BF56" s="320" t="s">
        <v>136</v>
      </c>
      <c r="BG56" s="320" t="s">
        <v>383</v>
      </c>
      <c r="BH56" s="320" t="s">
        <v>705</v>
      </c>
      <c r="BI56" s="320" t="s">
        <v>35</v>
      </c>
      <c r="BJ56" s="321" t="s">
        <v>228</v>
      </c>
      <c r="BK56" s="45"/>
      <c r="BM56" s="37"/>
      <c r="BN56" s="258">
        <f>F254</f>
        <v>242</v>
      </c>
      <c r="BO56" s="259">
        <f>F127</f>
        <v>115</v>
      </c>
      <c r="BP56" s="259">
        <f>F620</f>
        <v>608</v>
      </c>
      <c r="BQ56" s="259">
        <f>F488</f>
        <v>476</v>
      </c>
      <c r="BR56" s="259">
        <f>F386</f>
        <v>374</v>
      </c>
      <c r="BS56" s="260">
        <f>F185</f>
        <v>173</v>
      </c>
      <c r="BT56" s="260">
        <f>F53</f>
        <v>41</v>
      </c>
      <c r="BU56" s="260">
        <f>F551</f>
        <v>539</v>
      </c>
      <c r="BV56" s="260">
        <f>F419</f>
        <v>407</v>
      </c>
      <c r="BW56" s="260">
        <f>F292</f>
        <v>280</v>
      </c>
      <c r="BX56" s="259">
        <f>F216</f>
        <v>204</v>
      </c>
      <c r="BY56" s="259">
        <f>F109</f>
        <v>97</v>
      </c>
      <c r="BZ56" s="259">
        <f>F607</f>
        <v>595</v>
      </c>
      <c r="CA56" s="259">
        <f>F475</f>
        <v>463</v>
      </c>
      <c r="CB56" s="259">
        <f>F343</f>
        <v>331</v>
      </c>
      <c r="CC56" s="260">
        <f>F147</f>
        <v>135</v>
      </c>
      <c r="CD56" s="260">
        <f>F15</f>
        <v>3</v>
      </c>
      <c r="CE56" s="260">
        <f>F533</f>
        <v>521</v>
      </c>
      <c r="CF56" s="260">
        <f>F406</f>
        <v>394</v>
      </c>
      <c r="CG56" s="260">
        <f>F274</f>
        <v>262</v>
      </c>
      <c r="CH56" s="259">
        <f>F198</f>
        <v>186</v>
      </c>
      <c r="CI56" s="259">
        <f>F71</f>
        <v>59</v>
      </c>
      <c r="CJ56" s="259">
        <f>F564</f>
        <v>552</v>
      </c>
      <c r="CK56" s="259">
        <f>F462</f>
        <v>450</v>
      </c>
      <c r="CL56" s="261">
        <f>F330</f>
        <v>318</v>
      </c>
      <c r="CM56" s="322">
        <f t="shared" si="8"/>
        <v>7825</v>
      </c>
      <c r="CN56" s="107">
        <f t="shared" si="9"/>
        <v>3263025</v>
      </c>
      <c r="CO56" s="33"/>
      <c r="CP56" s="323" t="s">
        <v>84</v>
      </c>
      <c r="CQ56" s="324" t="s">
        <v>787</v>
      </c>
      <c r="CR56" s="324" t="s">
        <v>530</v>
      </c>
      <c r="CS56" s="324" t="s">
        <v>265</v>
      </c>
      <c r="CT56" s="324" t="s">
        <v>627</v>
      </c>
      <c r="CU56" s="324" t="s">
        <v>523</v>
      </c>
      <c r="CV56" s="324" t="s">
        <v>540</v>
      </c>
      <c r="CW56" s="324" t="s">
        <v>94</v>
      </c>
      <c r="CX56" s="324" t="s">
        <v>398</v>
      </c>
      <c r="CY56" s="324" t="s">
        <v>717</v>
      </c>
      <c r="CZ56" s="324" t="s">
        <v>538</v>
      </c>
      <c r="DA56" s="324" t="s">
        <v>805</v>
      </c>
      <c r="DB56" s="324" t="s">
        <v>227</v>
      </c>
      <c r="DC56" s="324" t="s">
        <v>666</v>
      </c>
      <c r="DD56" s="324" t="s">
        <v>683</v>
      </c>
      <c r="DE56" s="324" t="s">
        <v>102</v>
      </c>
      <c r="DF56" s="324" t="s">
        <v>166</v>
      </c>
      <c r="DG56" s="324" t="s">
        <v>706</v>
      </c>
      <c r="DH56" s="324" t="s">
        <v>369</v>
      </c>
      <c r="DI56" s="324" t="s">
        <v>327</v>
      </c>
      <c r="DJ56" s="324" t="s">
        <v>630</v>
      </c>
      <c r="DK56" s="324" t="s">
        <v>436</v>
      </c>
      <c r="DL56" s="324" t="s">
        <v>467</v>
      </c>
      <c r="DM56" s="324" t="s">
        <v>294</v>
      </c>
      <c r="DN56" s="325" t="s">
        <v>549</v>
      </c>
      <c r="DO56" s="45"/>
    </row>
    <row r="57" spans="1:119" x14ac:dyDescent="0.2">
      <c r="A57" s="33"/>
      <c r="B57" s="33"/>
      <c r="C57" s="33"/>
      <c r="D57" s="176" t="s">
        <v>645</v>
      </c>
      <c r="E57" s="177" t="s">
        <v>345</v>
      </c>
      <c r="F57" s="178">
        <f>B3+(44*B5)</f>
        <v>45</v>
      </c>
      <c r="G57" s="33"/>
      <c r="I57" s="37"/>
      <c r="J57" s="54">
        <f>F413</f>
        <v>401</v>
      </c>
      <c r="K57" s="253">
        <f>F396</f>
        <v>384</v>
      </c>
      <c r="L57" s="55">
        <f>F499</f>
        <v>487</v>
      </c>
      <c r="M57" s="55">
        <f>F482</f>
        <v>470</v>
      </c>
      <c r="N57" s="55">
        <f>F460</f>
        <v>448</v>
      </c>
      <c r="O57" s="55">
        <f>F312</f>
        <v>300</v>
      </c>
      <c r="P57" s="55">
        <f>F265</f>
        <v>253</v>
      </c>
      <c r="Q57" s="55">
        <f>F368</f>
        <v>356</v>
      </c>
      <c r="R57" s="55">
        <f>F351</f>
        <v>339</v>
      </c>
      <c r="S57" s="55">
        <f>F329</f>
        <v>317</v>
      </c>
      <c r="T57" s="55">
        <f>F181</f>
        <v>169</v>
      </c>
      <c r="U57" s="55">
        <f>F159</f>
        <v>147</v>
      </c>
      <c r="V57" s="253">
        <f>F242</f>
        <v>230</v>
      </c>
      <c r="W57" s="55">
        <f>F220</f>
        <v>208</v>
      </c>
      <c r="X57" s="55">
        <f>F198</f>
        <v>186</v>
      </c>
      <c r="Y57" s="55">
        <f>F50</f>
        <v>38</v>
      </c>
      <c r="Z57" s="55">
        <f>F28</f>
        <v>16</v>
      </c>
      <c r="AA57" s="55">
        <f>F136</f>
        <v>124</v>
      </c>
      <c r="AB57" s="55">
        <f>F89</f>
        <v>77</v>
      </c>
      <c r="AC57" s="55">
        <f>F72</f>
        <v>60</v>
      </c>
      <c r="AD57" s="55">
        <f>F544</f>
        <v>532</v>
      </c>
      <c r="AE57" s="55">
        <f>F527</f>
        <v>515</v>
      </c>
      <c r="AF57" s="55">
        <f>F630</f>
        <v>618</v>
      </c>
      <c r="AG57" s="253">
        <f>F608</f>
        <v>596</v>
      </c>
      <c r="AH57" s="56">
        <f>F566</f>
        <v>554</v>
      </c>
      <c r="AI57" s="254">
        <f t="shared" si="6"/>
        <v>7825</v>
      </c>
      <c r="AJ57" s="107">
        <f t="shared" si="7"/>
        <v>3263025</v>
      </c>
      <c r="AK57" s="33"/>
      <c r="AL57" s="319" t="s">
        <v>296</v>
      </c>
      <c r="AM57" s="320" t="s">
        <v>281</v>
      </c>
      <c r="AN57" s="320" t="s">
        <v>713</v>
      </c>
      <c r="AO57" s="320" t="s">
        <v>715</v>
      </c>
      <c r="AP57" s="320" t="s">
        <v>400</v>
      </c>
      <c r="AQ57" s="320" t="s">
        <v>668</v>
      </c>
      <c r="AR57" s="320" t="s">
        <v>697</v>
      </c>
      <c r="AS57" s="320" t="s">
        <v>709</v>
      </c>
      <c r="AT57" s="320" t="s">
        <v>445</v>
      </c>
      <c r="AU57" s="320" t="s">
        <v>368</v>
      </c>
      <c r="AV57" s="320" t="s">
        <v>628</v>
      </c>
      <c r="AW57" s="320" t="s">
        <v>152</v>
      </c>
      <c r="AX57" s="320" t="s">
        <v>798</v>
      </c>
      <c r="AY57" s="320" t="s">
        <v>405</v>
      </c>
      <c r="AZ57" s="320" t="s">
        <v>630</v>
      </c>
      <c r="BA57" s="320" t="s">
        <v>596</v>
      </c>
      <c r="BB57" s="320" t="s">
        <v>598</v>
      </c>
      <c r="BC57" s="320" t="s">
        <v>238</v>
      </c>
      <c r="BD57" s="320" t="s">
        <v>3</v>
      </c>
      <c r="BE57" s="320" t="s">
        <v>701</v>
      </c>
      <c r="BF57" s="320" t="s">
        <v>679</v>
      </c>
      <c r="BG57" s="320" t="s">
        <v>92</v>
      </c>
      <c r="BH57" s="320" t="s">
        <v>451</v>
      </c>
      <c r="BI57" s="320" t="s">
        <v>676</v>
      </c>
      <c r="BJ57" s="321" t="s">
        <v>440</v>
      </c>
      <c r="BK57" s="45"/>
      <c r="BM57" s="37"/>
      <c r="BN57" s="258">
        <f>F273</f>
        <v>261</v>
      </c>
      <c r="BO57" s="259">
        <f>F146</f>
        <v>134</v>
      </c>
      <c r="BP57" s="259">
        <f>F14</f>
        <v>2</v>
      </c>
      <c r="BQ57" s="259">
        <f>F537</f>
        <v>525</v>
      </c>
      <c r="BR57" s="259">
        <f>F405</f>
        <v>393</v>
      </c>
      <c r="BS57" s="260">
        <f>F329</f>
        <v>317</v>
      </c>
      <c r="BT57" s="260">
        <f>F202</f>
        <v>190</v>
      </c>
      <c r="BU57" s="260">
        <f>F70</f>
        <v>58</v>
      </c>
      <c r="BV57" s="260">
        <f>F563</f>
        <v>551</v>
      </c>
      <c r="BW57" s="260">
        <f>F461</f>
        <v>449</v>
      </c>
      <c r="BX57" s="259">
        <f>F385</f>
        <v>373</v>
      </c>
      <c r="BY57" s="259">
        <f>F253</f>
        <v>241</v>
      </c>
      <c r="BZ57" s="259">
        <f>F126</f>
        <v>114</v>
      </c>
      <c r="CA57" s="259">
        <f>F619</f>
        <v>607</v>
      </c>
      <c r="CB57" s="259">
        <f>F492</f>
        <v>480</v>
      </c>
      <c r="CC57" s="260">
        <f>F291</f>
        <v>279</v>
      </c>
      <c r="CD57" s="260">
        <f>F184</f>
        <v>172</v>
      </c>
      <c r="CE57" s="260">
        <f>F57</f>
        <v>45</v>
      </c>
      <c r="CF57" s="260">
        <f>F550</f>
        <v>538</v>
      </c>
      <c r="CG57" s="260">
        <f>F418</f>
        <v>406</v>
      </c>
      <c r="CH57" s="259">
        <f>F347</f>
        <v>335</v>
      </c>
      <c r="CI57" s="259">
        <f>F215</f>
        <v>203</v>
      </c>
      <c r="CJ57" s="259">
        <f>F108</f>
        <v>96</v>
      </c>
      <c r="CK57" s="259">
        <f>F606</f>
        <v>594</v>
      </c>
      <c r="CL57" s="261">
        <f>F474</f>
        <v>462</v>
      </c>
      <c r="CM57" s="322">
        <f t="shared" si="8"/>
        <v>7825</v>
      </c>
      <c r="CN57" s="107">
        <f t="shared" si="9"/>
        <v>3263025</v>
      </c>
      <c r="CO57" s="33"/>
      <c r="CP57" s="323" t="s">
        <v>143</v>
      </c>
      <c r="CQ57" s="324" t="s">
        <v>684</v>
      </c>
      <c r="CR57" s="324" t="s">
        <v>29</v>
      </c>
      <c r="CS57" s="324" t="s">
        <v>574</v>
      </c>
      <c r="CT57" s="324" t="s">
        <v>579</v>
      </c>
      <c r="CU57" s="324" t="s">
        <v>368</v>
      </c>
      <c r="CV57" s="324" t="s">
        <v>817</v>
      </c>
      <c r="CW57" s="324" t="s">
        <v>776</v>
      </c>
      <c r="CX57" s="324" t="s">
        <v>546</v>
      </c>
      <c r="CY57" s="324" t="s">
        <v>80</v>
      </c>
      <c r="CZ57" s="324" t="s">
        <v>175</v>
      </c>
      <c r="DA57" s="324" t="s">
        <v>192</v>
      </c>
      <c r="DB57" s="324" t="s">
        <v>731</v>
      </c>
      <c r="DC57" s="324" t="s">
        <v>45</v>
      </c>
      <c r="DD57" s="324" t="s">
        <v>399</v>
      </c>
      <c r="DE57" s="324" t="s">
        <v>508</v>
      </c>
      <c r="DF57" s="324" t="s">
        <v>179</v>
      </c>
      <c r="DG57" s="324" t="s">
        <v>645</v>
      </c>
      <c r="DH57" s="324" t="s">
        <v>122</v>
      </c>
      <c r="DI57" s="324" t="s">
        <v>49</v>
      </c>
      <c r="DJ57" s="324" t="s">
        <v>551</v>
      </c>
      <c r="DK57" s="324" t="s">
        <v>613</v>
      </c>
      <c r="DL57" s="324" t="s">
        <v>329</v>
      </c>
      <c r="DM57" s="324" t="s">
        <v>809</v>
      </c>
      <c r="DN57" s="325" t="s">
        <v>768</v>
      </c>
      <c r="DO57" s="45"/>
    </row>
    <row r="58" spans="1:119" ht="12.75" thickBot="1" x14ac:dyDescent="0.25">
      <c r="A58" s="33"/>
      <c r="B58" s="33"/>
      <c r="C58" s="33"/>
      <c r="D58" s="176" t="s">
        <v>302</v>
      </c>
      <c r="E58" s="177" t="s">
        <v>345</v>
      </c>
      <c r="F58" s="179">
        <f>B3+(45*B5)</f>
        <v>46</v>
      </c>
      <c r="G58" s="33"/>
      <c r="I58" s="37"/>
      <c r="J58" s="275">
        <f>F474</f>
        <v>462</v>
      </c>
      <c r="K58" s="80">
        <f>F457</f>
        <v>445</v>
      </c>
      <c r="L58" s="80">
        <f>F435</f>
        <v>423</v>
      </c>
      <c r="M58" s="80">
        <f>F388</f>
        <v>376</v>
      </c>
      <c r="N58" s="80">
        <f>F496</f>
        <v>484</v>
      </c>
      <c r="O58" s="80">
        <f>F343</f>
        <v>331</v>
      </c>
      <c r="P58" s="80">
        <f>F326</f>
        <v>314</v>
      </c>
      <c r="Q58" s="80">
        <f>F304</f>
        <v>292</v>
      </c>
      <c r="R58" s="80">
        <f>F287</f>
        <v>275</v>
      </c>
      <c r="S58" s="80">
        <f>F365</f>
        <v>353</v>
      </c>
      <c r="T58" s="80">
        <f>F217</f>
        <v>205</v>
      </c>
      <c r="U58" s="80">
        <f>F195</f>
        <v>183</v>
      </c>
      <c r="V58" s="276">
        <f>F173</f>
        <v>161</v>
      </c>
      <c r="W58" s="80">
        <f>F156</f>
        <v>144</v>
      </c>
      <c r="X58" s="80">
        <f>F259</f>
        <v>247</v>
      </c>
      <c r="Y58" s="80">
        <f>F111</f>
        <v>99</v>
      </c>
      <c r="Z58" s="80">
        <f>F64</f>
        <v>52</v>
      </c>
      <c r="AA58" s="80">
        <f>F47</f>
        <v>35</v>
      </c>
      <c r="AB58" s="80">
        <f>F25</f>
        <v>13</v>
      </c>
      <c r="AC58" s="80">
        <f>F128</f>
        <v>116</v>
      </c>
      <c r="AD58" s="80">
        <f>F605</f>
        <v>593</v>
      </c>
      <c r="AE58" s="80">
        <f>F583</f>
        <v>571</v>
      </c>
      <c r="AF58" s="80">
        <f>F541</f>
        <v>529</v>
      </c>
      <c r="AG58" s="80">
        <f>F519</f>
        <v>507</v>
      </c>
      <c r="AH58" s="277">
        <f>F627</f>
        <v>615</v>
      </c>
      <c r="AI58" s="254">
        <f t="shared" si="6"/>
        <v>7825</v>
      </c>
      <c r="AJ58" s="107">
        <f t="shared" si="7"/>
        <v>3263025</v>
      </c>
      <c r="AK58" s="33"/>
      <c r="AL58" s="327" t="s">
        <v>768</v>
      </c>
      <c r="AM58" s="328" t="s">
        <v>740</v>
      </c>
      <c r="AN58" s="328" t="s">
        <v>455</v>
      </c>
      <c r="AO58" s="328" t="s">
        <v>38</v>
      </c>
      <c r="AP58" s="328" t="s">
        <v>504</v>
      </c>
      <c r="AQ58" s="328" t="s">
        <v>683</v>
      </c>
      <c r="AR58" s="328" t="s">
        <v>386</v>
      </c>
      <c r="AS58" s="328" t="s">
        <v>111</v>
      </c>
      <c r="AT58" s="328" t="s">
        <v>616</v>
      </c>
      <c r="AU58" s="328" t="s">
        <v>127</v>
      </c>
      <c r="AV58" s="328" t="s">
        <v>746</v>
      </c>
      <c r="AW58" s="328" t="s">
        <v>151</v>
      </c>
      <c r="AX58" s="328" t="s">
        <v>685</v>
      </c>
      <c r="AY58" s="328" t="s">
        <v>603</v>
      </c>
      <c r="AZ58" s="328" t="s">
        <v>376</v>
      </c>
      <c r="BA58" s="328" t="s">
        <v>774</v>
      </c>
      <c r="BB58" s="328" t="s">
        <v>119</v>
      </c>
      <c r="BC58" s="328" t="s">
        <v>675</v>
      </c>
      <c r="BD58" s="328" t="s">
        <v>542</v>
      </c>
      <c r="BE58" s="328" t="s">
        <v>816</v>
      </c>
      <c r="BF58" s="328" t="s">
        <v>258</v>
      </c>
      <c r="BG58" s="328" t="s">
        <v>623</v>
      </c>
      <c r="BH58" s="328" t="s">
        <v>466</v>
      </c>
      <c r="BI58" s="328" t="s">
        <v>620</v>
      </c>
      <c r="BJ58" s="329" t="s">
        <v>319</v>
      </c>
      <c r="BK58" s="45"/>
      <c r="BM58" s="37"/>
      <c r="BN58" s="281">
        <f>F422</f>
        <v>410</v>
      </c>
      <c r="BO58" s="282">
        <f>F290</f>
        <v>278</v>
      </c>
      <c r="BP58" s="282">
        <f>F183</f>
        <v>171</v>
      </c>
      <c r="BQ58" s="282">
        <f>F56</f>
        <v>44</v>
      </c>
      <c r="BR58" s="282">
        <f>F549</f>
        <v>537</v>
      </c>
      <c r="BS58" s="283">
        <f>F473</f>
        <v>461</v>
      </c>
      <c r="BT58" s="283">
        <f>F346</f>
        <v>334</v>
      </c>
      <c r="BU58" s="283">
        <f>F214</f>
        <v>202</v>
      </c>
      <c r="BV58" s="283">
        <f>F112</f>
        <v>100</v>
      </c>
      <c r="BW58" s="283">
        <f>F605</f>
        <v>593</v>
      </c>
      <c r="BX58" s="282">
        <f>F404</f>
        <v>392</v>
      </c>
      <c r="BY58" s="282">
        <f>F277</f>
        <v>265</v>
      </c>
      <c r="BZ58" s="282">
        <f>F145</f>
        <v>133</v>
      </c>
      <c r="CA58" s="282">
        <f>F13</f>
        <v>1</v>
      </c>
      <c r="CB58" s="282">
        <f>F536</f>
        <v>524</v>
      </c>
      <c r="CC58" s="283">
        <f>F460</f>
        <v>448</v>
      </c>
      <c r="CD58" s="283">
        <f>F328</f>
        <v>316</v>
      </c>
      <c r="CE58" s="283">
        <f>F201</f>
        <v>189</v>
      </c>
      <c r="CF58" s="283">
        <f>F69</f>
        <v>57</v>
      </c>
      <c r="CG58" s="283">
        <f>F567</f>
        <v>555</v>
      </c>
      <c r="CH58" s="282">
        <f>F491</f>
        <v>479</v>
      </c>
      <c r="CI58" s="282">
        <f>F384</f>
        <v>372</v>
      </c>
      <c r="CJ58" s="282">
        <f>F257</f>
        <v>245</v>
      </c>
      <c r="CK58" s="282">
        <f>F125</f>
        <v>113</v>
      </c>
      <c r="CL58" s="284">
        <f>F618</f>
        <v>606</v>
      </c>
      <c r="CM58" s="322">
        <f t="shared" si="8"/>
        <v>7825</v>
      </c>
      <c r="CN58" s="107">
        <f t="shared" si="9"/>
        <v>3263025</v>
      </c>
      <c r="CO58" s="33"/>
      <c r="CP58" s="330" t="s">
        <v>712</v>
      </c>
      <c r="CQ58" s="331" t="s">
        <v>642</v>
      </c>
      <c r="CR58" s="331" t="s">
        <v>498</v>
      </c>
      <c r="CS58" s="331" t="s">
        <v>380</v>
      </c>
      <c r="CT58" s="331" t="s">
        <v>255</v>
      </c>
      <c r="CU58" s="331" t="s">
        <v>589</v>
      </c>
      <c r="CV58" s="331" t="s">
        <v>366</v>
      </c>
      <c r="CW58" s="331" t="s">
        <v>507</v>
      </c>
      <c r="CX58" s="331" t="s">
        <v>223</v>
      </c>
      <c r="CY58" s="331" t="s">
        <v>258</v>
      </c>
      <c r="CZ58" s="331" t="s">
        <v>337</v>
      </c>
      <c r="DA58" s="331" t="s">
        <v>191</v>
      </c>
      <c r="DB58" s="331" t="s">
        <v>236</v>
      </c>
      <c r="DC58" s="331" t="s">
        <v>198</v>
      </c>
      <c r="DD58" s="331" t="s">
        <v>364</v>
      </c>
      <c r="DE58" s="331" t="s">
        <v>400</v>
      </c>
      <c r="DF58" s="331" t="s">
        <v>472</v>
      </c>
      <c r="DG58" s="331" t="s">
        <v>760</v>
      </c>
      <c r="DH58" s="331" t="s">
        <v>359</v>
      </c>
      <c r="DI58" s="331" t="s">
        <v>678</v>
      </c>
      <c r="DJ58" s="331" t="s">
        <v>159</v>
      </c>
      <c r="DK58" s="331" t="s">
        <v>652</v>
      </c>
      <c r="DL58" s="331" t="s">
        <v>298</v>
      </c>
      <c r="DM58" s="331" t="s">
        <v>761</v>
      </c>
      <c r="DN58" s="332" t="s">
        <v>499</v>
      </c>
      <c r="DO58" s="45"/>
    </row>
    <row r="59" spans="1:119" x14ac:dyDescent="0.2">
      <c r="A59" s="33"/>
      <c r="B59" s="33"/>
      <c r="C59" s="33"/>
      <c r="D59" s="176" t="s">
        <v>721</v>
      </c>
      <c r="E59" s="177" t="s">
        <v>345</v>
      </c>
      <c r="F59" s="179">
        <f>B3+(46*B5)</f>
        <v>47</v>
      </c>
      <c r="G59" s="33"/>
      <c r="I59" s="37"/>
      <c r="J59" s="241">
        <f>J34+K58+L57+M56+N55+O54+P53+Q52+R51+S50+T49+U48+V47+W46+X45+Y44+Z43+AA42+AB41+AC40+AD39+AE38+AF37+AG36+AH35</f>
        <v>7825</v>
      </c>
      <c r="K59" s="288">
        <f>K34+J35+L58+M57+N56+O55+P54+Q53+R52+S51+T50+U49+V48+W47+X46+Y45+Z44+AA43+AB42+AC41+AD40+AE39+AF38+AG37+AH36</f>
        <v>7825</v>
      </c>
      <c r="L59" s="288">
        <f>L34+K35+J36+M58+N57+O56+P55+Q54+R53+S52+T51+U50+V49+W48+X47+Y46+Z45+AA44+AB43+AC42+AD41+AE40+AF39+AG38+AH37</f>
        <v>7825</v>
      </c>
      <c r="M59" s="288">
        <f>M34+L35+K36+J37+N58+O57+P56+Q55+R54+S53+T52+U51+V50+W49+X48+Y47+Z46+AA45+AB44+AC43+AD42+AE41+AF40+AG39+AH38</f>
        <v>7825</v>
      </c>
      <c r="N59" s="288">
        <f>N34+M35+L36+K37+J38+O58+P57+Q56+R55+S54+T53+U52+V51+W50+X49+Y48+Z47+AA46+AB45+AC44+AD43+AE42+AF41+AG40+AH39</f>
        <v>7825</v>
      </c>
      <c r="O59" s="288">
        <f>O34+N35+M36+L37+K38+J39+P58+Q57+R56+S55+T54+U53+V52+W51+X50+Y49+Z48+AA47+AB46+AC45+AD44+AE43+AF42+AG41+AH40</f>
        <v>7825</v>
      </c>
      <c r="P59" s="288">
        <f>P34+O35+N36+M37+L38+K39+J40+Q58+R57+S56+T55+U54+V53+W52+X51+Y50+Z49+AA48+AB47+AC46+AD45+AE44+AF43+AG42+AH41</f>
        <v>7825</v>
      </c>
      <c r="Q59" s="288">
        <f>Q34+P35+O36+N37+M38+L39+K40+J41+R58+S57+T56+U55+V54+W53+X52+Y51+Z50+AA49+AB48+AC47+AD46+AE45+AF44+AG43+AH42</f>
        <v>7825</v>
      </c>
      <c r="R59" s="288">
        <f>R34+Q35+P36+O37+N38+M39+L40+K41+J42+S58+T57+U56+V55+W54+X53+Y52+Z51+AA50+AB49+AC48+AD47+AE46+AF45+AG44+AH43</f>
        <v>7825</v>
      </c>
      <c r="S59" s="288">
        <f>S34+R35+Q36+P37+O38+N39+M40+L41+K42+J43+T58+U57+V56+W55+X54+Y53+Z52+AA51+AB50+AC49+AD48+AE47+AF46+AG45+AH44</f>
        <v>7825</v>
      </c>
      <c r="T59" s="288">
        <f>T34+S35+R36+Q37+P38+O39+N40+M41+L42+K43+J44+U58+V57+W56+X55+Y54+Z53+AA52+AB51+AC50+AD49+AE48+AF47+AG46+AH45</f>
        <v>7825</v>
      </c>
      <c r="U59" s="288">
        <f>U34+T35+S36+R37+Q38+P39+O40+N41+M42+L43+K44+J45+V58+W57+X56+Y55+Z54+AA53+AB52+AC51+AD50+AE49+AF48+AG47+AH46</f>
        <v>7825</v>
      </c>
      <c r="V59" s="288">
        <f>V34+U35+T36+S37+R38+Q39+P40+O41+N42+M43+L44+K45+J46+W58+X57+Y56+Z55+AA54+AB53+AC52+AD51+AE50+AF49+AG48+AH47</f>
        <v>7825</v>
      </c>
      <c r="W59" s="288">
        <f>W34+V35+U36+T37+S38+R39+Q40+P41+O42+N43+M44+L45+K46+J47+X58+Y57+Z56+AA55+AB54+AC53+AD52+AE51+AF50+AG49+AH48</f>
        <v>7825</v>
      </c>
      <c r="X59" s="288">
        <f>X34+W35+V36+U37+T38+S39+R40+Q41+P42+O43+N44+M45+L46+K47+J48+Y58+Z57+AA56+AB55+AC54+AD53+AE52+AF51+AG50+AH49</f>
        <v>7825</v>
      </c>
      <c r="Y59" s="288">
        <f>Y34+X35+W36+V37+U38+T39+S40+R41+Q42+P43+O44+N45+M46+L47+K48+J49+Z58+AA57+AB56+AC55+AD54+AE53+AF52+AG51+AH50</f>
        <v>7825</v>
      </c>
      <c r="Z59" s="288">
        <f>Z34+Y35+X36+W37+V38+U39+T40+S41+R42+Q43+P44+O45+N46+M47+L48+K49+J50+AA58+AB57+AC56+AD55+AE54+AF53+AG52+AH51</f>
        <v>7825</v>
      </c>
      <c r="AA59" s="288">
        <f>AA34+Z35+Y36+X37+W38+V39+U40+T41+S42+R43+Q44+P45+O46+N47+M48+L49+K50+J51+AB58+AC57+AD56+AE55+AF54+AG53+AH52</f>
        <v>7825</v>
      </c>
      <c r="AB59" s="288">
        <f>AB34+AA35+Z36+Y37+X38+W39+V40+U41+T42+S43+R44+Q45+P46+O47+N48+M49+L50+K51+J52+AC58+AD57+AE56+AF55+AG54+AH53</f>
        <v>7825</v>
      </c>
      <c r="AC59" s="288">
        <f>AC34+AB35+AA36+Z37+Y38+X39+W40+V41+U42+T43+S44+R45+Q46+P47+O48+N49+M50+L51+K52+J53+AD58+AE57+AF56+AG55+AH54</f>
        <v>7825</v>
      </c>
      <c r="AD59" s="288">
        <f>AD34+AC35+AB36+AA37+Z38+Y39+X40+W41+V42+U43+T44+S45+R46+Q47+P48+O49+N50+M51+L52+K53+J54+AE58+AF57+AG56+AH55</f>
        <v>7825</v>
      </c>
      <c r="AE59" s="288">
        <f>AE34+AD35+AC36+AB37+AA38+Z39+Y40+X41+W42+V43+U44+T45+S46+R47+Q48+P49+O50+N51+M52+L53+K54+J55+AF58+AG57+AH56</f>
        <v>7825</v>
      </c>
      <c r="AF59" s="288">
        <f>AF34+AE35+AD36+AC37+AB38+AA39+Z40+Y41+X42+W43+V44+U45+T46+S47+R48+Q49+P50+O51+N52+M53+L54+K55+J56+AG58+AH57</f>
        <v>7825</v>
      </c>
      <c r="AG59" s="288">
        <f>AG34+AF35+AE36+AD37+AC38+AB39+AA40+Z41+Y42+X43+W44+V45+U46+T47+S48+R49+Q50+P51+O52+N53+M54+L55+K56+J57+AH58</f>
        <v>7825</v>
      </c>
      <c r="AH59" s="333">
        <f>J34+K35+L36+V34+V35+V36+AH34+AG35+AF36+AH46+AG46+AF46+AH58+AG57+AF56+V58+V57+V56+J58+K57+L56+J46+K46+L46+V46</f>
        <v>7825</v>
      </c>
      <c r="AI59" s="290">
        <f>SUMSQ(J34,K35,L36,M37,N38,O39,P40,Q41,R42,S43,T44,U45,V46,W47,X48,Y49,Z50,AA51,AB52,AC53,AD54,AE55,AF56,AG57,AH58)</f>
        <v>3263025</v>
      </c>
      <c r="AJ59" s="291">
        <f>J34^3+K35^3+L36^3+M37^3+N38^3+O39^3+P40^3+Q41^3+R42^3+S43^3+T44^3+U45^3+V46^3+W47^3+X48^3+Y49^3+Z50^3+AA51^3+AB52^3+AC53^3+AD54^3+AE55^3+AF56^3+AG57^3+AH58^3</f>
        <v>1530765625</v>
      </c>
      <c r="AK59" s="33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45"/>
      <c r="BM59" s="37"/>
      <c r="BN59" s="293">
        <f>SUMSQ(BN34,BO34,BP34,BQ34,BR34,BN35,BO35,BP35,BQ35,BR35,BN36,BO36,BP36,BQ36,BR36,BN37,BO37,BP37,BQ37,BR37,BN38,BO38,BP38,BQ38,BR38)</f>
        <v>3263025</v>
      </c>
      <c r="BO59" s="294">
        <f>SUMSQ(BN39,BO39,BP39,BQ39,BR39,BN40,BO40,BP40,BQ40,BR40,BN41,BO41,BP41,BQ41,BR41,BN42,BO42,BP42,BQ42,BR42,BN43,BO43,BP43,BQ43,BR43)</f>
        <v>3263025</v>
      </c>
      <c r="BP59" s="294">
        <f>SUMSQ(BN44,BO44,BP44,BQ44,BR44,BN45,BO45,BP45,BQ45,BR45,BN46,BO46,BP46,BQ46,BR46,BN47,BO47,BP47,BQ47,BR47,BN48,BO48,BP48,BQ48,BR48)</f>
        <v>3263025</v>
      </c>
      <c r="BQ59" s="294">
        <f>SUMSQ(BN49,BO49,BP49,BQ49,BR49,BN50,BO50,BP50,BQ50,BR50,BN51,BO51,BP51,BQ51,BR51,BN52,BO52,BP52,BQ52,BR52,BN53,BO53,BP53,BQ53,BR53)</f>
        <v>3263025</v>
      </c>
      <c r="BR59" s="294">
        <f>SUMSQ(BN54,BO54,BP54,BQ54,BR54,BN55,BO55,BP55,BQ55,BR55,BN56,BO56,BP56,BQ56,BR56,BN57,BO57,BP57,BQ57,BR57,BN58,BO58,BP58,BQ58,BR58)</f>
        <v>3263025</v>
      </c>
      <c r="BS59" s="294">
        <f>SUMSQ(BS34,BT34,BU34,BV34,BW34,BS35,BT35,BU35,BV35,BW35,BS36,BT36,BU36,BV36,BW36,BS37,BT37,BU37,BV37,BW37,BS38,BT38,BU38,BV38,BW38)</f>
        <v>3263025</v>
      </c>
      <c r="BT59" s="294">
        <f>SUMSQ(BS39,BT39,BU39,BV39,BW39,BS40,BT40,BU40,BV40,BW40,BS41,BT41,BU41,BV41,BW41,BS42,BT42,BU42,BV42,BW42,BS43,BT43,BU43,BV43,BW43)</f>
        <v>3263025</v>
      </c>
      <c r="BU59" s="294">
        <f>SUMSQ(BS44,BT44,BU44,BV44,BW44,BS45,BT45,BU45,BV45,BW45,BS46,BT46,BU46,BV46,BW46,BS47,BT47,BU47,BV47,BW47,BS48,BT48,BU48,BV48,BW48)</f>
        <v>3263025</v>
      </c>
      <c r="BV59" s="294">
        <f>SUMSQ(BS49,BT49,BU49,BV49,BW49,BS50,BT50,BU50,BV50,BW50,BS51,BT51,BU51,BV51,BW51,BS52,BT52,BU52,BV52,BW52,BS53,BT53,BU53,BV53,BW53)</f>
        <v>3263025</v>
      </c>
      <c r="BW59" s="294">
        <f>SUMSQ(BS54,BT54,BU54,BV54,BW54,BS55,BT55,BU55,BV55,BW55,BS56,BT56,BU56,BV56,BW56,BS57,BT57,BU57,BV57,BW57,BS58,BT58,BU58,BV58,BW58)</f>
        <v>3263025</v>
      </c>
      <c r="BX59" s="294">
        <f>SUMSQ(BX34,BY34,BZ34,CA34,CB34,BX35,BY35,BZ35,CA35,CB35,BX36,BY36,BZ36,CA36,CB36,BX37,BY37,BZ37,CA37,CB37,BX38,BY38,BZ38,CA38,CB38)</f>
        <v>3263025</v>
      </c>
      <c r="BY59" s="294">
        <f>SUMSQ(BX39,BY39,BZ39,CA39,CB39,BX40,BY40,BZ40,CA40,CB40,BX41,BY41,BZ41,CA41,CB41,BX42,BY42,BZ42,CA42,CB42,BX43,BY43,BZ43,CA43,CB43)</f>
        <v>3263025</v>
      </c>
      <c r="BZ59" s="294">
        <f>SUMSQ(BX44,BY44,BZ44,CA44,CB44,BX45,BY45,BZ45,CA45,CB45,BX46,BY46,BZ46,CA46,CB46,BX47,BY47,BZ47,CA47,CB47,BX48,BY48,BZ48,CA48,CB48)</f>
        <v>3263025</v>
      </c>
      <c r="CA59" s="294">
        <f>SUMSQ(BX49,BY49,BZ49,CA49,CB49,BX50,BY50,BZ50,CA50,CB50,BX51,BY51,BZ51,CA51,CB51,BX52,BY52,BZ52,CA52,CB52,BX53,BY53,BZ53,CA53,CB53)</f>
        <v>3263025</v>
      </c>
      <c r="CB59" s="294">
        <f>SUMSQ(BX54,BY54,BZ54,CA54,CB54,BX55,BY55,BZ55,CA55,CB55,BX56,BY56,BZ56,CA56,CB56,BX57,BY57,BZ57,CA57,CB57,BX58,BY58,BZ58,CA58,CB58)</f>
        <v>3263025</v>
      </c>
      <c r="CC59" s="294">
        <f>SUMSQ(CC34,CD34,CE34,CF34,CG34,CC35,CD35,CE35,CF35,CG35,CC36,CD36,CE36,CF36,CG36,CC37,CD37,CE37,CF37,CG37,CC38,CD38,CE38,CF38,CG38)</f>
        <v>3263025</v>
      </c>
      <c r="CD59" s="294">
        <f>SUMSQ(CC39,CD39,CE39,CF39,CG39,CC40,CD40,CE40,CF40,CG40,CC41,CD41,CE41,CF41,CG41,CC42,CD42,CE42,CF42,CG42,CC43,CD43,CE43,CF43,CG43)</f>
        <v>3263025</v>
      </c>
      <c r="CE59" s="294">
        <f>SUMSQ(CC44,CD44,CE44,CF44,CG44,CC45,CD45,CE45,CF45,CG45,CC46,CD46,CE46,CF46,CG46,CC47,CD47,CE47,CF47,CG47,CC48,CD48,CE48,CF48,CG48)</f>
        <v>3263025</v>
      </c>
      <c r="CF59" s="294">
        <f>SUMSQ(CC49,CD49,CE49,CF49,CG49,CC50,CD50,CE50,CF50,CG50,CC51,CD51,CE51,CF51,CG51,CC52,CD52,CE52,CF52,CG52,CC53,CD53,CE53,CF53,CG53)</f>
        <v>3263025</v>
      </c>
      <c r="CG59" s="294">
        <f>SUMSQ(CC54,CD54,CE54,CF54,CG54,CC55,CD55,CE55,CF55,CG55,CC56,CD56,CE56,CF56,CG56,CC57,CD57,CE57,CF57,CG57,CC58,CD58,CE58,CF58,CG58)</f>
        <v>3263025</v>
      </c>
      <c r="CH59" s="294">
        <f>SUMSQ(CH34,CI34,CJ34,CK34,CL34,CH35,CI35,CJ35,CK35,CL35,CH36,CI36,CJ36,CK36,CL36,CH37,CI37,CJ37,CK37,CL37,CH38,CI38,CJ38,CK38,CL38)</f>
        <v>3263025</v>
      </c>
      <c r="CI59" s="294">
        <f>SUMSQ(CH39,CI39,CJ39,CK39,CL39,CH40,CI40,CJ40,CK40,CL40,CH41,CI41,CJ41,CK41,CL41,CH42,CI42,CJ42,CK42,CL42,CH43,CI43,CJ43,CK43,CL43)</f>
        <v>3263025</v>
      </c>
      <c r="CJ59" s="294">
        <f>SUMSQ(CH44,CI44,CJ44,CK44,CL44,CH45,CI45,CJ45,CK45,CL45,CH46,CI46,CJ46,CK46,CL46,CH47,CI47,CJ47,CK47,CL47,CH48,CI48,CJ48,CK48,CL48)</f>
        <v>3263025</v>
      </c>
      <c r="CK59" s="294">
        <f>SUMSQ(CH49,CI49,CJ49,CK49,CL49,CH50,CI50,CJ50,CK50,CL50,CH51,CI51,CJ51,CK51,CL51,CH52,CI52,CJ52,CK52,CL52,CH53,CI53,CJ53,CK53,CL53)</f>
        <v>3263025</v>
      </c>
      <c r="CL59" s="294">
        <f>SUMSQ(CH54,CI54,CJ54,CK54,CL54,CH55,CI55,CJ55,CK55,CL55,CH56,CI56,CJ56,CK56,CL56,CH57,CI57,CJ57,CK57,CL57,CH58,CI58,CJ58,CK58,CL58)</f>
        <v>3263025</v>
      </c>
      <c r="CM59" s="295">
        <f>CL34^3+CK35^3+CJ36^3+CI37^3+CH38^3+CG39^3+CF40^3+CE41^3+CD42^3+CC43^3+CB44^3+CA45^3+BZ46^3+BY47^3+BX48^3+BW49^3+BV50^3+BU51^3+BT52^3+BS53^3+BR54^3+BQ55^3+BP56^3+BO57^3+BN58^3</f>
        <v>1530765625</v>
      </c>
      <c r="CN59" s="291">
        <f>BZ34^3+BZ35^3+BZ36^3+BZ37^3+BZ38^3+BZ39^3+BZ40^3+BZ41^3+BZ42^3+BZ43^3+BZ44^3+BZ45^3+BZ46^3+BZ47^3+BZ48^3+BZ49^3+BZ50^3+BZ51^3+BZ52^3+BZ53^3+BZ54^3+BZ55^3+BZ56^3+BZ57^3+BZ58^3</f>
        <v>1530765625</v>
      </c>
      <c r="CO59" s="33"/>
      <c r="CP59" s="296"/>
      <c r="CQ59" s="296"/>
      <c r="CR59" s="296"/>
      <c r="CS59" s="296"/>
      <c r="CT59" s="296"/>
      <c r="CU59" s="296"/>
      <c r="CV59" s="296"/>
      <c r="CW59" s="296"/>
      <c r="CX59" s="296"/>
      <c r="CY59" s="296"/>
      <c r="CZ59" s="296"/>
      <c r="DA59" s="296"/>
      <c r="DB59" s="296"/>
      <c r="DC59" s="296"/>
      <c r="DD59" s="296"/>
      <c r="DE59" s="296"/>
      <c r="DF59" s="296"/>
      <c r="DG59" s="296"/>
      <c r="DH59" s="296"/>
      <c r="DI59" s="296"/>
      <c r="DJ59" s="296"/>
      <c r="DK59" s="296"/>
      <c r="DL59" s="296"/>
      <c r="DM59" s="296"/>
      <c r="DN59" s="296"/>
      <c r="DO59" s="45"/>
    </row>
    <row r="60" spans="1:119" ht="12.75" thickBot="1" x14ac:dyDescent="0.25">
      <c r="A60" s="33"/>
      <c r="B60" s="33"/>
      <c r="C60" s="33"/>
      <c r="D60" s="176" t="s">
        <v>274</v>
      </c>
      <c r="E60" s="177" t="s">
        <v>345</v>
      </c>
      <c r="F60" s="178">
        <f>B3+(47*B5)</f>
        <v>48</v>
      </c>
      <c r="G60" s="33"/>
      <c r="I60" s="37"/>
      <c r="J60" s="254">
        <f>K34+L35+M36+N37+O38+P39+Q40+R41+S42+T43+U44+V45+W46+X47+Y48+Z49+AA50+AB51+AC52+AD53+AE54+AF55+AG56+AH57+J58</f>
        <v>7825</v>
      </c>
      <c r="K60" s="297">
        <f>L34+M35+N36+O37+P38+Q39+R40+S41+T42+U43+V44+W45+X46+Y47+Z48+AA49+AB50+AC51+AD52+AE53+AF54+AG55+AH56+K58+J57</f>
        <v>7825</v>
      </c>
      <c r="L60" s="297">
        <f>M34+N35+O36+P37+Q38+R39+S40+T41+U42+V43+W44+X45+Y46+Z47+AA48+AB49+AC50+AD51+AE52+AF53+AG54+AH55+L58+K57+J56</f>
        <v>7825</v>
      </c>
      <c r="M60" s="297">
        <f>N34+O35+P36+Q37+R38+S39+T40+U41+V42+W43+X44+Y45+Z46+AA47+AB48+AC49+AD50+AE51+AF52+AG53+AH54+M58+L57++K56+J55</f>
        <v>7825</v>
      </c>
      <c r="N60" s="297">
        <f>O34+P35+Q36+R37+S38+T39+U40+V41+W42+X43+Y44+Z45+AA46+AB47+AC48+AD49+AE50+AF51+AG52+AH53+N58+M57+L56+K55+J54</f>
        <v>7825</v>
      </c>
      <c r="O60" s="297">
        <f>P34+Q35+R36+S37+T38+U39+V40+W41+X42+Y43+Z44+AA45+AB46+AC47+AD48+AE49+AF50+AG51+AH52+O58+N57+M56+L55+K54+J53</f>
        <v>7825</v>
      </c>
      <c r="P60" s="297">
        <f>Q34+R35+S36+T37+U38+V39+W40+X41+Y42+Z43+AA44+AB45+AC46+AD47+AE48+AF49+AG50+AH51+P58+O57+N56+M55+L54+K53+J52</f>
        <v>7825</v>
      </c>
      <c r="Q60" s="297">
        <f>R34+S35+T36+U37+V38+W39+X40+Y41+Z42+AA43+AB44+AC45+AD46+AE47+AF48+AG49+AH50+Q58+P57+O56+N55+M54+L53+K52+J51</f>
        <v>7825</v>
      </c>
      <c r="R60" s="297">
        <f>S34+T35+U36+V37+W38+X39+Y40+Z41+AA42+AB43+AC44+AD45+AE46+AF47+AG48+AH49+R58+Q57+P56+O55+N54+M53+L52+K51+J50</f>
        <v>7825</v>
      </c>
      <c r="S60" s="297">
        <f>T34+U35+V36+W37+X38+Y39+Z40+AA41+AB42+AC43+AD44+AE45+AF46+AG47+AH48+S58+R57+Q56+P55+O54+N53+M52+L51+K50+J49</f>
        <v>7825</v>
      </c>
      <c r="T60" s="297">
        <f>U34+V35+W36+X37+Y38+Z39+AA40+AB41+AC42+AD43+AE44+AF45+AG46+AH47+T58+S57+R56+Q55+P54+O53+N52+M51+L50+K49+J48</f>
        <v>7825</v>
      </c>
      <c r="U60" s="297">
        <f>V34+W35+X36+Y37+Z38+AA39+AB40+AC41+AD42+AE43+AF44+AG45+AH46+U58+T57+S56+R55+Q54+P53+O52+N51+M50+L49+K48+J47</f>
        <v>7825</v>
      </c>
      <c r="V60" s="297">
        <f>W34+X35+Y36+Z37+AA38+AB39+AC40+AD41+AE42+AF43+AG44+AH45+V58+U57+T56+S55+R54+Q53+P52+O51+N50+M49+L48+K47+J46</f>
        <v>7825</v>
      </c>
      <c r="W60" s="297">
        <f>X34+Y35+Z36+AA37+AB38+AC39+AD40+AE41+AF42+AG43+AH44+W58+V57+U56+T55+S54+R53+Q52+P51+O50+N49+M48+L47+K46+J45</f>
        <v>7825</v>
      </c>
      <c r="X60" s="297">
        <f>Y34+Z35+AA36+AB37+AC38+AD39+AE40+AF41+AG42+AH43+X58+W57+V56+U55+T54+S53+R52+Q51+P50+O49+N48+M47+L46+K45+J44</f>
        <v>7825</v>
      </c>
      <c r="Y60" s="297">
        <f>Z34+AA35+AB36+AC37+AD38+AE39+AF40+AG41+AH42+Y58+X57+W56+V55+U54+T53+S52+R51+Q50+P49+O48+N47+M46+L45+K44+J43</f>
        <v>7825</v>
      </c>
      <c r="Z60" s="297">
        <f>AA34+AB35+AC36+AD37+AE38+AF39+AG40+AH41+Z58+Y57+X56+W55+V54+U53+T52+S51+R50+Q49+P48+O47+N46+M45++L44+K43+J42</f>
        <v>7825</v>
      </c>
      <c r="AA60" s="297">
        <f>AB34+AC35+AD36+AE37+AF38+AG39+AH40+AA58+Z57+Y56+X55+W54+V53+U52+T51+S50+R49+Q48+P47+O46+N45+M44+L43+K42+J41</f>
        <v>7825</v>
      </c>
      <c r="AB60" s="297">
        <f>AC34+AD35+AE36+AF37+AG38+AH39+AB58+AA57+Z56+Y55+X54+W53+V52+U51+T50+S49+R48+Q47+P46+O45+N44+M43+L42+K41+J40</f>
        <v>7825</v>
      </c>
      <c r="AC60" s="297">
        <f>AD34+AE35+AF36+AG37+AH38+AC58+AB57+AA56+Z55+Y54+X53+W52+V51+U50+T49+S48+R47+Q46+P45+O44+N43+M42+L41+K40+J39</f>
        <v>7825</v>
      </c>
      <c r="AD60" s="297">
        <f>AE34+AF35+AG36+AH37+AD58+AC57+AB56+AA55+Z54+Y53+X52+W51+V50+U49+T48+S47+R46+Q45+P44+O43+N42+M41+L40+K39+J38</f>
        <v>7825</v>
      </c>
      <c r="AE60" s="297">
        <f>AF34+AG35+AH36+AE58+AD57+AC56+AB55+AA54+Z53+Y52+X51+W50+V49+U48+T47+S46+R45+Q44+P43+O42+N41+M40+L39+K38+J37</f>
        <v>7825</v>
      </c>
      <c r="AF60" s="297">
        <f>AG34+AH35+AF58+AE57+AD56+AC55+AB54+AA53+Z52+Y51+X50+W49+V48+U47+T46+S45+R44+Q43+P42+O41+N40+M39+L38+K37+J36</f>
        <v>7825</v>
      </c>
      <c r="AG60" s="297">
        <f>AH34+AG58+AF57+AE56+AD55+AC54+AB53+AA52+Z51+Y50+X49+W48+V47+U46+T45+S44+R43+Q42+P41+O40+N39+M38+L37+K36+J35</f>
        <v>7825</v>
      </c>
      <c r="AH60" s="298">
        <f>S43+T44+U45+V43+V44+V45+Y43+X44+W45+Y46+X46+W46+Y49+X48+W47+V49+V48+V47+S49+T48+U47+S46+T46+U46+V46</f>
        <v>7825</v>
      </c>
      <c r="AI60" s="299">
        <f>SUMSQ(J58,K57,L56,M55,N54,O53,P52,Q51,R50,S49,T48,U47,V46,W45,X44,Y43,Z42,AA41,AB40,AC39,AD38,AE37,AF36,AG35,AH34)</f>
        <v>3263025</v>
      </c>
      <c r="AJ60" s="300">
        <f>J58^3+K57^3+L56^3+M55^3+N54^3+O53^3+P52^3+Q51^3+R50^3+S49^3+T48^3+U47^3+V46^3+W45^3+X44^3+Y43^3+Z42^3+AA41^3+AB40^3+AC39^3+AD38^3+AE37^3+AF36^3+AG35^3+AH34^3</f>
        <v>1530765625</v>
      </c>
      <c r="AK60" s="33"/>
      <c r="AL60" s="256" t="s">
        <v>378</v>
      </c>
      <c r="AM60" s="256" t="s">
        <v>358</v>
      </c>
      <c r="AN60" s="256" t="s">
        <v>406</v>
      </c>
      <c r="AO60" s="256" t="s">
        <v>720</v>
      </c>
      <c r="AP60" s="256" t="s">
        <v>208</v>
      </c>
      <c r="AQ60" s="256" t="s">
        <v>497</v>
      </c>
      <c r="AR60" s="256" t="s">
        <v>101</v>
      </c>
      <c r="AS60" s="256" t="s">
        <v>391</v>
      </c>
      <c r="AT60" s="256" t="s">
        <v>356</v>
      </c>
      <c r="AU60" s="256" t="s">
        <v>142</v>
      </c>
      <c r="AV60" s="256" t="s">
        <v>355</v>
      </c>
      <c r="AW60" s="256" t="s">
        <v>430</v>
      </c>
      <c r="AX60" s="256" t="s">
        <v>417</v>
      </c>
      <c r="AY60" s="256" t="s">
        <v>785</v>
      </c>
      <c r="AZ60" s="256" t="s">
        <v>389</v>
      </c>
      <c r="BA60" s="256" t="s">
        <v>337</v>
      </c>
      <c r="BB60" s="256" t="s">
        <v>49</v>
      </c>
      <c r="BC60" s="256" t="s">
        <v>294</v>
      </c>
      <c r="BD60" s="256" t="s">
        <v>693</v>
      </c>
      <c r="BE60" s="256" t="s">
        <v>295</v>
      </c>
      <c r="BF60" s="256" t="s">
        <v>413</v>
      </c>
      <c r="BG60" s="256" t="s">
        <v>171</v>
      </c>
      <c r="BH60" s="256" t="s">
        <v>705</v>
      </c>
      <c r="BI60" s="256" t="s">
        <v>676</v>
      </c>
      <c r="BJ60" s="256" t="s">
        <v>319</v>
      </c>
      <c r="BK60" s="45"/>
      <c r="BM60" s="37"/>
      <c r="BN60" s="93">
        <f t="shared" ref="BN60:CL60" si="10">SUMSQ(BN34:BN58)</f>
        <v>3263025</v>
      </c>
      <c r="BO60" s="94">
        <f t="shared" si="10"/>
        <v>3263025</v>
      </c>
      <c r="BP60" s="94">
        <f t="shared" si="10"/>
        <v>3263025</v>
      </c>
      <c r="BQ60" s="94">
        <f t="shared" si="10"/>
        <v>3263025</v>
      </c>
      <c r="BR60" s="94">
        <f t="shared" si="10"/>
        <v>3263025</v>
      </c>
      <c r="BS60" s="94">
        <f t="shared" si="10"/>
        <v>3263025</v>
      </c>
      <c r="BT60" s="94">
        <f t="shared" si="10"/>
        <v>3263025</v>
      </c>
      <c r="BU60" s="94">
        <f t="shared" si="10"/>
        <v>3263025</v>
      </c>
      <c r="BV60" s="94">
        <f t="shared" si="10"/>
        <v>3263025</v>
      </c>
      <c r="BW60" s="94">
        <f t="shared" si="10"/>
        <v>3263025</v>
      </c>
      <c r="BX60" s="94">
        <f t="shared" si="10"/>
        <v>3263025</v>
      </c>
      <c r="BY60" s="94">
        <f t="shared" si="10"/>
        <v>3263025</v>
      </c>
      <c r="BZ60" s="94">
        <f t="shared" si="10"/>
        <v>3263025</v>
      </c>
      <c r="CA60" s="94">
        <f t="shared" si="10"/>
        <v>3263025</v>
      </c>
      <c r="CB60" s="94">
        <f t="shared" si="10"/>
        <v>3263025</v>
      </c>
      <c r="CC60" s="94">
        <f t="shared" si="10"/>
        <v>3263025</v>
      </c>
      <c r="CD60" s="94">
        <f t="shared" si="10"/>
        <v>3263025</v>
      </c>
      <c r="CE60" s="94">
        <f t="shared" si="10"/>
        <v>3263025</v>
      </c>
      <c r="CF60" s="94">
        <f t="shared" si="10"/>
        <v>3263025</v>
      </c>
      <c r="CG60" s="94">
        <f t="shared" si="10"/>
        <v>3263025</v>
      </c>
      <c r="CH60" s="94">
        <f t="shared" si="10"/>
        <v>3263025</v>
      </c>
      <c r="CI60" s="94">
        <f t="shared" si="10"/>
        <v>3263025</v>
      </c>
      <c r="CJ60" s="94">
        <f t="shared" si="10"/>
        <v>3263025</v>
      </c>
      <c r="CK60" s="94">
        <f t="shared" si="10"/>
        <v>3263025</v>
      </c>
      <c r="CL60" s="94">
        <f t="shared" si="10"/>
        <v>3263025</v>
      </c>
      <c r="CM60" s="301">
        <f>CL58^3+CK57^3+CJ56^3+CI55^3+CH54^3+CG53^3+CF52^3+CE51^3+CD50^3+CC49^3+CB48^3+CA47^3+BZ46^3+BY45^3+BX44^3+BW43^3+BV42^3+BU41^3+BT40^3+BS39^3+BR38^3+BQ37^3+BP36^3+BO35^3+BN34^3</f>
        <v>1530765625</v>
      </c>
      <c r="CN60" s="302">
        <f>CL46^3+CK46^3+CJ46^3+CI46^3+CH46^3+CG46^3+CF46^3+CE46^3+CD46^3+CC46^3+CB46^3+CA46^3+BZ46^3+BY46^3+BX46^3+BW46^3+BV46^3+BU46^3+BT46^3+BS46^3+BR46^3+BQ46^3+BP46^3+BO46^3+BN46^3</f>
        <v>1530765625</v>
      </c>
      <c r="CO60" s="33" t="s">
        <v>4</v>
      </c>
      <c r="CP60" s="303" t="s">
        <v>702</v>
      </c>
      <c r="CQ60" s="303" t="s">
        <v>332</v>
      </c>
      <c r="CR60" s="303" t="s">
        <v>722</v>
      </c>
      <c r="CS60" s="303" t="s">
        <v>408</v>
      </c>
      <c r="CT60" s="303" t="s">
        <v>390</v>
      </c>
      <c r="CU60" s="303" t="s">
        <v>130</v>
      </c>
      <c r="CV60" s="303" t="s">
        <v>343</v>
      </c>
      <c r="CW60" s="303" t="s">
        <v>786</v>
      </c>
      <c r="CX60" s="303" t="s">
        <v>405</v>
      </c>
      <c r="CY60" s="303" t="s">
        <v>641</v>
      </c>
      <c r="CZ60" s="303" t="s">
        <v>113</v>
      </c>
      <c r="DA60" s="303" t="s">
        <v>770</v>
      </c>
      <c r="DB60" s="303" t="s">
        <v>417</v>
      </c>
      <c r="DC60" s="303" t="s">
        <v>232</v>
      </c>
      <c r="DD60" s="303" t="s">
        <v>283</v>
      </c>
      <c r="DE60" s="303" t="s">
        <v>38</v>
      </c>
      <c r="DF60" s="303" t="s">
        <v>767</v>
      </c>
      <c r="DG60" s="303" t="s">
        <v>769</v>
      </c>
      <c r="DH60" s="303" t="s">
        <v>79</v>
      </c>
      <c r="DI60" s="303" t="s">
        <v>638</v>
      </c>
      <c r="DJ60" s="303" t="s">
        <v>677</v>
      </c>
      <c r="DK60" s="303" t="s">
        <v>35</v>
      </c>
      <c r="DL60" s="303" t="s">
        <v>467</v>
      </c>
      <c r="DM60" s="303" t="s">
        <v>809</v>
      </c>
      <c r="DN60" s="303" t="s">
        <v>499</v>
      </c>
      <c r="DO60" s="45"/>
    </row>
    <row r="61" spans="1:119" ht="12.75" thickBot="1" x14ac:dyDescent="0.25">
      <c r="A61" s="33"/>
      <c r="B61" s="33"/>
      <c r="C61" s="33"/>
      <c r="D61" s="176" t="s">
        <v>748</v>
      </c>
      <c r="E61" s="177" t="s">
        <v>345</v>
      </c>
      <c r="F61" s="178">
        <f>B3+(48*B5)</f>
        <v>49</v>
      </c>
      <c r="G61" s="33"/>
      <c r="I61" s="37"/>
      <c r="J61" s="93">
        <f>SUMSQ(J34:J58)</f>
        <v>3263025</v>
      </c>
      <c r="K61" s="94">
        <f t="shared" ref="K61:AH61" si="11">SUMSQ(K34:K58)</f>
        <v>3263025</v>
      </c>
      <c r="L61" s="94">
        <f t="shared" si="11"/>
        <v>3263025</v>
      </c>
      <c r="M61" s="94">
        <f t="shared" si="11"/>
        <v>3263025</v>
      </c>
      <c r="N61" s="94">
        <f t="shared" si="11"/>
        <v>3263025</v>
      </c>
      <c r="O61" s="94">
        <f t="shared" si="11"/>
        <v>3263025</v>
      </c>
      <c r="P61" s="94">
        <f t="shared" si="11"/>
        <v>3263025</v>
      </c>
      <c r="Q61" s="94">
        <f t="shared" si="11"/>
        <v>3263025</v>
      </c>
      <c r="R61" s="94">
        <f t="shared" si="11"/>
        <v>3263025</v>
      </c>
      <c r="S61" s="94">
        <f t="shared" si="11"/>
        <v>3263025</v>
      </c>
      <c r="T61" s="94">
        <f t="shared" si="11"/>
        <v>3263025</v>
      </c>
      <c r="U61" s="94">
        <f t="shared" si="11"/>
        <v>3263025</v>
      </c>
      <c r="V61" s="94">
        <f t="shared" si="11"/>
        <v>3263025</v>
      </c>
      <c r="W61" s="94">
        <f t="shared" si="11"/>
        <v>3263025</v>
      </c>
      <c r="X61" s="94">
        <f t="shared" si="11"/>
        <v>3263025</v>
      </c>
      <c r="Y61" s="94">
        <f t="shared" si="11"/>
        <v>3263025</v>
      </c>
      <c r="Z61" s="94">
        <f t="shared" si="11"/>
        <v>3263025</v>
      </c>
      <c r="AA61" s="94">
        <f t="shared" si="11"/>
        <v>3263025</v>
      </c>
      <c r="AB61" s="94">
        <f t="shared" si="11"/>
        <v>3263025</v>
      </c>
      <c r="AC61" s="94">
        <f t="shared" si="11"/>
        <v>3263025</v>
      </c>
      <c r="AD61" s="94">
        <f t="shared" si="11"/>
        <v>3263025</v>
      </c>
      <c r="AE61" s="94">
        <f t="shared" si="11"/>
        <v>3263025</v>
      </c>
      <c r="AF61" s="94">
        <f t="shared" si="11"/>
        <v>3263025</v>
      </c>
      <c r="AG61" s="94">
        <f t="shared" si="11"/>
        <v>3263025</v>
      </c>
      <c r="AH61" s="305">
        <f t="shared" si="11"/>
        <v>3263025</v>
      </c>
      <c r="AI61" s="306">
        <f>J46^3+K46^3+L46^3+M46^3+N46^3+O46^3+P46^3+Q46^3+R46^3+S46^3+T46^3+U46^3+V46^3+W46^3+X46^3+Y46^3+Z46^3+AA46^3+AB46^3+AC46^3+AD46^3+AE46^3+AF46^3+AG46^3+AH46^3</f>
        <v>1530765625</v>
      </c>
      <c r="AJ61" s="302">
        <f>V34^3+V35^3+V36^3+V37^3+V38^3+V39^3+V40^3+V41^3+V42^3+V43^3+V44^3+V45^3+V46^3+V47^3+V48^3+V49^3+V50^3+V51^3+V52^3+V53^3+V54^3+V55^3+V56^3+V57^3+V58^3</f>
        <v>1530765625</v>
      </c>
      <c r="AK61" s="33"/>
      <c r="AL61" s="256" t="s">
        <v>768</v>
      </c>
      <c r="AM61" s="256" t="s">
        <v>281</v>
      </c>
      <c r="AN61" s="256" t="s">
        <v>350</v>
      </c>
      <c r="AO61" s="256" t="s">
        <v>485</v>
      </c>
      <c r="AP61" s="256" t="s">
        <v>712</v>
      </c>
      <c r="AQ61" s="256" t="s">
        <v>703</v>
      </c>
      <c r="AR61" s="256" t="s">
        <v>569</v>
      </c>
      <c r="AS61" s="256" t="s">
        <v>359</v>
      </c>
      <c r="AT61" s="256" t="s">
        <v>316</v>
      </c>
      <c r="AU61" s="256" t="s">
        <v>302</v>
      </c>
      <c r="AV61" s="256" t="s">
        <v>653</v>
      </c>
      <c r="AW61" s="256" t="s">
        <v>165</v>
      </c>
      <c r="AX61" s="256" t="s">
        <v>417</v>
      </c>
      <c r="AY61" s="256" t="s">
        <v>577</v>
      </c>
      <c r="AZ61" s="256" t="s">
        <v>269</v>
      </c>
      <c r="BA61" s="256" t="s">
        <v>621</v>
      </c>
      <c r="BB61" s="256" t="s">
        <v>334</v>
      </c>
      <c r="BC61" s="256" t="s">
        <v>750</v>
      </c>
      <c r="BD61" s="256" t="s">
        <v>154</v>
      </c>
      <c r="BE61" s="256" t="s">
        <v>362</v>
      </c>
      <c r="BF61" s="256" t="s">
        <v>374</v>
      </c>
      <c r="BG61" s="256" t="s">
        <v>449</v>
      </c>
      <c r="BH61" s="256" t="s">
        <v>446</v>
      </c>
      <c r="BI61" s="256" t="s">
        <v>84</v>
      </c>
      <c r="BJ61" s="256" t="s">
        <v>815</v>
      </c>
      <c r="BK61" s="45"/>
      <c r="BM61" s="37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0"/>
      <c r="BY61" s="30"/>
      <c r="BZ61" s="30"/>
      <c r="CA61" s="30"/>
      <c r="CB61" s="30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03" t="s">
        <v>712</v>
      </c>
      <c r="CQ61" s="303" t="s">
        <v>684</v>
      </c>
      <c r="CR61" s="303" t="s">
        <v>530</v>
      </c>
      <c r="CS61" s="303" t="s">
        <v>206</v>
      </c>
      <c r="CT61" s="303" t="s">
        <v>803</v>
      </c>
      <c r="CU61" s="303" t="s">
        <v>616</v>
      </c>
      <c r="CV61" s="303" t="s">
        <v>238</v>
      </c>
      <c r="CW61" s="303" t="s">
        <v>426</v>
      </c>
      <c r="CX61" s="303" t="s">
        <v>239</v>
      </c>
      <c r="CY61" s="303" t="s">
        <v>649</v>
      </c>
      <c r="CZ61" s="303" t="s">
        <v>164</v>
      </c>
      <c r="DA61" s="303" t="s">
        <v>65</v>
      </c>
      <c r="DB61" s="303" t="s">
        <v>417</v>
      </c>
      <c r="DC61" s="303" t="s">
        <v>700</v>
      </c>
      <c r="DD61" s="303" t="s">
        <v>311</v>
      </c>
      <c r="DE61" s="303" t="s">
        <v>273</v>
      </c>
      <c r="DF61" s="303" t="s">
        <v>244</v>
      </c>
      <c r="DG61" s="303" t="s">
        <v>475</v>
      </c>
      <c r="DH61" s="303" t="s">
        <v>382</v>
      </c>
      <c r="DI61" s="303" t="s">
        <v>97</v>
      </c>
      <c r="DJ61" s="303" t="s">
        <v>172</v>
      </c>
      <c r="DK61" s="303" t="s">
        <v>145</v>
      </c>
      <c r="DL61" s="303" t="s">
        <v>673</v>
      </c>
      <c r="DM61" s="303" t="s">
        <v>560</v>
      </c>
      <c r="DN61" s="303" t="s">
        <v>249</v>
      </c>
      <c r="DO61" s="45"/>
    </row>
    <row r="62" spans="1:119" ht="12.75" thickBot="1" x14ac:dyDescent="0.25">
      <c r="A62" s="33"/>
      <c r="B62" s="33"/>
      <c r="C62" s="33"/>
      <c r="D62" s="176" t="s">
        <v>196</v>
      </c>
      <c r="E62" s="177" t="s">
        <v>345</v>
      </c>
      <c r="F62" s="179">
        <f>B3+(49*B5)</f>
        <v>50</v>
      </c>
      <c r="G62" s="33"/>
      <c r="I62" s="102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334"/>
      <c r="AM62" s="335"/>
      <c r="AN62" s="335"/>
      <c r="AO62" s="335"/>
      <c r="AP62" s="335"/>
      <c r="AQ62" s="335"/>
      <c r="AR62" s="335"/>
      <c r="AS62" s="335"/>
      <c r="AT62" s="335"/>
      <c r="AU62" s="335"/>
      <c r="AV62" s="335"/>
      <c r="AW62" s="335"/>
      <c r="AX62" s="335"/>
      <c r="AY62" s="335"/>
      <c r="AZ62" s="335"/>
      <c r="BA62" s="335"/>
      <c r="BB62" s="335"/>
      <c r="BC62" s="335"/>
      <c r="BD62" s="335"/>
      <c r="BE62" s="335"/>
      <c r="BF62" s="335"/>
      <c r="BG62" s="335"/>
      <c r="BH62" s="335"/>
      <c r="BI62" s="335"/>
      <c r="BJ62" s="335"/>
      <c r="BK62" s="105"/>
      <c r="BM62" s="310" t="s">
        <v>4</v>
      </c>
      <c r="BN62" s="310"/>
      <c r="BO62" s="310"/>
      <c r="BP62" s="310"/>
      <c r="BQ62" s="310"/>
      <c r="BR62" s="310"/>
      <c r="BS62" s="310"/>
      <c r="BT62" s="310"/>
      <c r="BU62" s="310"/>
      <c r="BV62" s="310"/>
      <c r="BW62" s="310"/>
      <c r="BX62" s="310"/>
      <c r="BY62" s="310"/>
      <c r="BZ62" s="310"/>
      <c r="CA62" s="310"/>
      <c r="CB62" s="310"/>
      <c r="CC62" s="310"/>
      <c r="CD62" s="310"/>
      <c r="CE62" s="310"/>
      <c r="CF62" s="310"/>
      <c r="CG62" s="310"/>
      <c r="CH62" s="310"/>
      <c r="CI62" s="310"/>
      <c r="CJ62" s="310"/>
      <c r="CK62" s="310"/>
      <c r="CL62" s="310"/>
      <c r="CM62" s="310"/>
      <c r="CN62" s="310"/>
      <c r="CO62" s="310"/>
      <c r="CP62" s="310"/>
      <c r="CQ62" s="310"/>
      <c r="CR62" s="310"/>
      <c r="CS62" s="310"/>
      <c r="CT62" s="310"/>
      <c r="CU62" s="310"/>
      <c r="CV62" s="310"/>
      <c r="CW62" s="310"/>
      <c r="CX62" s="310"/>
      <c r="CY62" s="310"/>
      <c r="CZ62" s="310"/>
      <c r="DA62" s="310"/>
      <c r="DB62" s="310"/>
      <c r="DC62" s="310"/>
      <c r="DD62" s="310"/>
      <c r="DE62" s="310"/>
      <c r="DF62" s="310"/>
      <c r="DG62" s="310"/>
      <c r="DH62" s="310"/>
      <c r="DI62" s="310"/>
      <c r="DJ62" s="310"/>
      <c r="DK62" s="310"/>
      <c r="DL62" s="310"/>
      <c r="DM62" s="310"/>
      <c r="DN62" s="310"/>
      <c r="DO62" s="310"/>
    </row>
    <row r="63" spans="1:119" ht="12.75" thickBot="1" x14ac:dyDescent="0.25">
      <c r="A63" s="33"/>
      <c r="B63" s="33"/>
      <c r="C63" s="33"/>
      <c r="D63" s="176" t="s">
        <v>225</v>
      </c>
      <c r="E63" s="177" t="s">
        <v>345</v>
      </c>
      <c r="F63" s="179">
        <f>B3+(50*B5)</f>
        <v>51</v>
      </c>
      <c r="G63" s="33"/>
      <c r="BM63" s="311" t="s">
        <v>4</v>
      </c>
      <c r="BN63" s="311"/>
      <c r="BO63" s="311"/>
      <c r="BP63" s="311"/>
      <c r="BQ63" s="311"/>
      <c r="BR63" s="311"/>
      <c r="BS63" s="311"/>
      <c r="BT63" s="311"/>
      <c r="BU63" s="311"/>
      <c r="BV63" s="311"/>
      <c r="BW63" s="311"/>
      <c r="BX63" s="311"/>
      <c r="BY63" s="311"/>
      <c r="BZ63" s="311"/>
      <c r="CA63" s="311"/>
      <c r="CB63" s="311"/>
      <c r="CC63" s="311"/>
      <c r="CD63" s="311"/>
      <c r="CE63" s="311"/>
      <c r="CF63" s="311"/>
      <c r="CG63" s="311"/>
      <c r="CH63" s="311"/>
      <c r="CI63" s="311"/>
      <c r="CJ63" s="311"/>
      <c r="CK63" s="311"/>
      <c r="CL63" s="311"/>
      <c r="CM63" s="311"/>
      <c r="CN63" s="311"/>
      <c r="CO63" s="311"/>
      <c r="CP63" s="311"/>
      <c r="CQ63" s="311"/>
      <c r="CR63" s="311"/>
      <c r="CS63" s="311"/>
      <c r="CT63" s="311"/>
      <c r="CU63" s="311"/>
      <c r="CV63" s="311"/>
      <c r="CW63" s="311"/>
      <c r="CX63" s="311"/>
      <c r="CY63" s="311"/>
      <c r="CZ63" s="311"/>
      <c r="DA63" s="311"/>
      <c r="DB63" s="311"/>
      <c r="DC63" s="311"/>
      <c r="DD63" s="311"/>
      <c r="DE63" s="311"/>
      <c r="DF63" s="311"/>
      <c r="DG63" s="311"/>
      <c r="DH63" s="311"/>
      <c r="DI63" s="311"/>
      <c r="DJ63" s="311"/>
      <c r="DK63" s="311"/>
      <c r="DL63" s="311"/>
      <c r="DM63" s="311"/>
      <c r="DN63" s="311"/>
      <c r="DO63" s="311"/>
    </row>
    <row r="64" spans="1:119" ht="12.75" thickBot="1" x14ac:dyDescent="0.25">
      <c r="A64" s="33"/>
      <c r="B64" s="33"/>
      <c r="C64" s="33"/>
      <c r="D64" s="176" t="s">
        <v>119</v>
      </c>
      <c r="E64" s="177" t="s">
        <v>345</v>
      </c>
      <c r="F64" s="178">
        <f>B3+(51*B5)</f>
        <v>52</v>
      </c>
      <c r="G64" s="33"/>
      <c r="I64" s="29" t="s">
        <v>4</v>
      </c>
      <c r="J64" s="30" t="s">
        <v>4</v>
      </c>
      <c r="K64" s="30" t="s">
        <v>4</v>
      </c>
      <c r="L64" s="30"/>
      <c r="M64" s="30"/>
      <c r="N64" s="30"/>
      <c r="O64" s="30"/>
      <c r="P64" s="30"/>
      <c r="Q64" s="30"/>
      <c r="R64" s="30"/>
      <c r="S64" s="30"/>
      <c r="T64" s="30"/>
      <c r="U64" s="237"/>
      <c r="V64" s="31" t="s">
        <v>855</v>
      </c>
      <c r="W64" s="30"/>
      <c r="X64" s="30"/>
      <c r="Y64" s="30"/>
      <c r="Z64" s="231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1"/>
      <c r="AX64" s="31" t="s">
        <v>856</v>
      </c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2"/>
      <c r="BM64" s="29" t="s">
        <v>4</v>
      </c>
      <c r="BN64" s="30" t="s">
        <v>4</v>
      </c>
      <c r="BO64" s="30" t="s">
        <v>4</v>
      </c>
      <c r="BP64" s="30"/>
      <c r="BQ64" s="30"/>
      <c r="BR64" s="30"/>
      <c r="BS64" s="30"/>
      <c r="BT64" s="30"/>
      <c r="BU64" s="30"/>
      <c r="BV64" s="30"/>
      <c r="BW64" s="30"/>
      <c r="BX64" s="30"/>
      <c r="BY64" s="237"/>
      <c r="BZ64" s="31" t="s">
        <v>857</v>
      </c>
      <c r="CA64" s="30"/>
      <c r="CB64" s="30"/>
      <c r="CC64" s="30"/>
      <c r="CD64" s="231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1"/>
      <c r="DB64" s="31" t="s">
        <v>858</v>
      </c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2"/>
    </row>
    <row r="65" spans="1:119" x14ac:dyDescent="0.2">
      <c r="A65" s="33"/>
      <c r="B65" s="33"/>
      <c r="C65" s="33"/>
      <c r="D65" s="176" t="s">
        <v>252</v>
      </c>
      <c r="E65" s="177" t="s">
        <v>345</v>
      </c>
      <c r="F65" s="178">
        <f>B3+(52*B5)</f>
        <v>53</v>
      </c>
      <c r="G65" s="33"/>
      <c r="I65" s="37"/>
      <c r="J65" s="238">
        <f>F15</f>
        <v>3</v>
      </c>
      <c r="K65" s="39">
        <f>F78</f>
        <v>66</v>
      </c>
      <c r="L65" s="39">
        <f>F121</f>
        <v>109</v>
      </c>
      <c r="M65" s="39">
        <f>F59</f>
        <v>47</v>
      </c>
      <c r="N65" s="39">
        <f>F102</f>
        <v>90</v>
      </c>
      <c r="O65" s="39">
        <f>F272</f>
        <v>260</v>
      </c>
      <c r="P65" s="39">
        <f>F335</f>
        <v>323</v>
      </c>
      <c r="Q65" s="39">
        <f>F373</f>
        <v>361</v>
      </c>
      <c r="R65" s="39">
        <f>F291</f>
        <v>279</v>
      </c>
      <c r="S65" s="39">
        <f>F354</f>
        <v>342</v>
      </c>
      <c r="T65" s="39">
        <f>F524</f>
        <v>512</v>
      </c>
      <c r="U65" s="39">
        <f>F567</f>
        <v>555</v>
      </c>
      <c r="V65" s="239">
        <f>F630</f>
        <v>618</v>
      </c>
      <c r="W65" s="39">
        <f>F543</f>
        <v>531</v>
      </c>
      <c r="X65" s="39">
        <f>F611</f>
        <v>599</v>
      </c>
      <c r="Y65" s="39">
        <f>F156</f>
        <v>144</v>
      </c>
      <c r="Z65" s="39">
        <f>F194</f>
        <v>182</v>
      </c>
      <c r="AA65" s="39">
        <f>F262</f>
        <v>250</v>
      </c>
      <c r="AB65" s="39">
        <f>F175</f>
        <v>163</v>
      </c>
      <c r="AC65" s="39">
        <f>F213</f>
        <v>201</v>
      </c>
      <c r="AD65" s="39">
        <f>F408</f>
        <v>396</v>
      </c>
      <c r="AE65" s="39">
        <f>F451</f>
        <v>439</v>
      </c>
      <c r="AF65" s="39">
        <f>F489</f>
        <v>477</v>
      </c>
      <c r="AG65" s="39">
        <f>F432</f>
        <v>420</v>
      </c>
      <c r="AH65" s="240">
        <f>F470</f>
        <v>458</v>
      </c>
      <c r="AI65" s="315">
        <f>SUM(J65:AH65)</f>
        <v>7825</v>
      </c>
      <c r="AJ65" s="242">
        <f>SUMSQ(J65:AH65)</f>
        <v>3263025</v>
      </c>
      <c r="AK65" s="33"/>
      <c r="AL65" s="243" t="s">
        <v>166</v>
      </c>
      <c r="AM65" s="244" t="s">
        <v>514</v>
      </c>
      <c r="AN65" s="244" t="s">
        <v>631</v>
      </c>
      <c r="AO65" s="244" t="s">
        <v>721</v>
      </c>
      <c r="AP65" s="244" t="s">
        <v>599</v>
      </c>
      <c r="AQ65" s="244" t="s">
        <v>355</v>
      </c>
      <c r="AR65" s="244" t="s">
        <v>204</v>
      </c>
      <c r="AS65" s="244" t="s">
        <v>367</v>
      </c>
      <c r="AT65" s="244" t="s">
        <v>508</v>
      </c>
      <c r="AU65" s="244" t="s">
        <v>310</v>
      </c>
      <c r="AV65" s="244" t="s">
        <v>202</v>
      </c>
      <c r="AW65" s="244" t="s">
        <v>678</v>
      </c>
      <c r="AX65" s="244" t="s">
        <v>451</v>
      </c>
      <c r="AY65" s="244" t="s">
        <v>336</v>
      </c>
      <c r="AZ65" s="244" t="s">
        <v>333</v>
      </c>
      <c r="BA65" s="244" t="s">
        <v>603</v>
      </c>
      <c r="BB65" s="244" t="s">
        <v>525</v>
      </c>
      <c r="BC65" s="244" t="s">
        <v>641</v>
      </c>
      <c r="BD65" s="244" t="s">
        <v>788</v>
      </c>
      <c r="BE65" s="244" t="s">
        <v>643</v>
      </c>
      <c r="BF65" s="244" t="s">
        <v>203</v>
      </c>
      <c r="BG65" s="244" t="s">
        <v>667</v>
      </c>
      <c r="BH65" s="244" t="s">
        <v>189</v>
      </c>
      <c r="BI65" s="244" t="s">
        <v>796</v>
      </c>
      <c r="BJ65" s="245" t="s">
        <v>109</v>
      </c>
      <c r="BK65" s="45"/>
      <c r="BM65" s="37"/>
      <c r="BN65" s="246">
        <f>F18</f>
        <v>6</v>
      </c>
      <c r="BO65" s="247">
        <f>F516</f>
        <v>504</v>
      </c>
      <c r="BP65" s="247">
        <f>F409</f>
        <v>397</v>
      </c>
      <c r="BQ65" s="247">
        <f>F282</f>
        <v>270</v>
      </c>
      <c r="BR65" s="247">
        <f>F150</f>
        <v>138</v>
      </c>
      <c r="BS65" s="248">
        <f>F74</f>
        <v>62</v>
      </c>
      <c r="BT65" s="248">
        <f>F572</f>
        <v>560</v>
      </c>
      <c r="BU65" s="248">
        <f>F440</f>
        <v>428</v>
      </c>
      <c r="BV65" s="248">
        <f>F333</f>
        <v>321</v>
      </c>
      <c r="BW65" s="248">
        <f>F206</f>
        <v>194</v>
      </c>
      <c r="BX65" s="247">
        <f>F130</f>
        <v>118</v>
      </c>
      <c r="BY65" s="247">
        <f>F623</f>
        <v>611</v>
      </c>
      <c r="BZ65" s="247">
        <f>F496</f>
        <v>484</v>
      </c>
      <c r="CA65" s="247">
        <f>F364</f>
        <v>352</v>
      </c>
      <c r="CB65" s="247">
        <f>F262</f>
        <v>250</v>
      </c>
      <c r="CC65" s="248">
        <f>F61</f>
        <v>49</v>
      </c>
      <c r="CD65" s="248">
        <f>F554</f>
        <v>542</v>
      </c>
      <c r="CE65" s="248">
        <f>F427</f>
        <v>415</v>
      </c>
      <c r="CF65" s="248">
        <f>F295</f>
        <v>283</v>
      </c>
      <c r="CG65" s="248">
        <f>F163</f>
        <v>151</v>
      </c>
      <c r="CH65" s="247">
        <f>F92</f>
        <v>80</v>
      </c>
      <c r="CI65" s="247">
        <f>F610</f>
        <v>598</v>
      </c>
      <c r="CJ65" s="247">
        <f>F478</f>
        <v>466</v>
      </c>
      <c r="CK65" s="247">
        <f>F351</f>
        <v>339</v>
      </c>
      <c r="CL65" s="249">
        <f>F219</f>
        <v>207</v>
      </c>
      <c r="CM65" s="241">
        <f>SUM(BN65:CL65)</f>
        <v>7825</v>
      </c>
      <c r="CN65" s="242">
        <f>SUMSQ(BN65:CL65)</f>
        <v>3263025</v>
      </c>
      <c r="CO65" s="33"/>
      <c r="CP65" s="316" t="s">
        <v>486</v>
      </c>
      <c r="CQ65" s="317" t="s">
        <v>413</v>
      </c>
      <c r="CR65" s="317" t="s">
        <v>711</v>
      </c>
      <c r="CS65" s="317" t="s">
        <v>271</v>
      </c>
      <c r="CT65" s="317" t="s">
        <v>814</v>
      </c>
      <c r="CU65" s="317" t="s">
        <v>674</v>
      </c>
      <c r="CV65" s="317" t="s">
        <v>256</v>
      </c>
      <c r="CW65" s="317" t="s">
        <v>324</v>
      </c>
      <c r="CX65" s="317" t="s">
        <v>234</v>
      </c>
      <c r="CY65" s="317" t="s">
        <v>687</v>
      </c>
      <c r="CZ65" s="317" t="s">
        <v>100</v>
      </c>
      <c r="DA65" s="317" t="s">
        <v>154</v>
      </c>
      <c r="DB65" s="317" t="s">
        <v>504</v>
      </c>
      <c r="DC65" s="317" t="s">
        <v>811</v>
      </c>
      <c r="DD65" s="317" t="s">
        <v>641</v>
      </c>
      <c r="DE65" s="317" t="s">
        <v>748</v>
      </c>
      <c r="DF65" s="317" t="s">
        <v>751</v>
      </c>
      <c r="DG65" s="317" t="s">
        <v>665</v>
      </c>
      <c r="DH65" s="317" t="s">
        <v>375</v>
      </c>
      <c r="DI65" s="317" t="s">
        <v>448</v>
      </c>
      <c r="DJ65" s="317" t="s">
        <v>273</v>
      </c>
      <c r="DK65" s="317" t="s">
        <v>707</v>
      </c>
      <c r="DL65" s="317" t="s">
        <v>612</v>
      </c>
      <c r="DM65" s="317" t="s">
        <v>445</v>
      </c>
      <c r="DN65" s="318" t="s">
        <v>716</v>
      </c>
      <c r="DO65" s="45"/>
    </row>
    <row r="66" spans="1:119" x14ac:dyDescent="0.2">
      <c r="A66" s="33"/>
      <c r="B66" s="33"/>
      <c r="C66" s="33"/>
      <c r="D66" s="176" t="s">
        <v>89</v>
      </c>
      <c r="E66" s="177" t="s">
        <v>345</v>
      </c>
      <c r="F66" s="179">
        <f>B3+(53*B5)</f>
        <v>54</v>
      </c>
      <c r="G66" s="33"/>
      <c r="I66" s="37"/>
      <c r="J66" s="54">
        <f>F134</f>
        <v>122</v>
      </c>
      <c r="K66" s="253">
        <f>F52</f>
        <v>40</v>
      </c>
      <c r="L66" s="55">
        <f>F90</f>
        <v>78</v>
      </c>
      <c r="M66" s="55">
        <f>F28</f>
        <v>16</v>
      </c>
      <c r="N66" s="55">
        <f>F71</f>
        <v>59</v>
      </c>
      <c r="O66" s="55">
        <f>F366</f>
        <v>354</v>
      </c>
      <c r="P66" s="55">
        <f>F304</f>
        <v>292</v>
      </c>
      <c r="Q66" s="55">
        <f>F347</f>
        <v>335</v>
      </c>
      <c r="R66" s="55">
        <f>F285</f>
        <v>273</v>
      </c>
      <c r="S66" s="55">
        <f>F323</f>
        <v>311</v>
      </c>
      <c r="T66" s="55">
        <f>F618</f>
        <v>606</v>
      </c>
      <c r="U66" s="55">
        <f>F561</f>
        <v>549</v>
      </c>
      <c r="V66" s="253">
        <f>F599</f>
        <v>587</v>
      </c>
      <c r="W66" s="55">
        <f>F517</f>
        <v>505</v>
      </c>
      <c r="X66" s="55">
        <f>F580</f>
        <v>568</v>
      </c>
      <c r="Y66" s="55">
        <f>F250</f>
        <v>238</v>
      </c>
      <c r="Z66" s="55">
        <f>F163</f>
        <v>151</v>
      </c>
      <c r="AA66" s="55">
        <f>F231</f>
        <v>219</v>
      </c>
      <c r="AB66" s="55">
        <f>F144</f>
        <v>132</v>
      </c>
      <c r="AC66" s="55">
        <f>F212</f>
        <v>200</v>
      </c>
      <c r="AD66" s="55">
        <f>F507</f>
        <v>495</v>
      </c>
      <c r="AE66" s="55">
        <f>F420</f>
        <v>408</v>
      </c>
      <c r="AF66" s="55">
        <f>F483</f>
        <v>471</v>
      </c>
      <c r="AG66" s="253">
        <f>F401</f>
        <v>389</v>
      </c>
      <c r="AH66" s="56">
        <f>F439</f>
        <v>427</v>
      </c>
      <c r="AI66" s="322">
        <f t="shared" ref="AI66:AI89" si="12">SUM(J66:AH66)</f>
        <v>7825</v>
      </c>
      <c r="AJ66" s="107">
        <f t="shared" ref="AJ66:AJ89" si="13">SUMSQ(J66:AH66)</f>
        <v>3263025</v>
      </c>
      <c r="AK66" s="33"/>
      <c r="AL66" s="255" t="s">
        <v>208</v>
      </c>
      <c r="AM66" s="256" t="s">
        <v>513</v>
      </c>
      <c r="AN66" s="256" t="s">
        <v>197</v>
      </c>
      <c r="AO66" s="256" t="s">
        <v>598</v>
      </c>
      <c r="AP66" s="256" t="s">
        <v>436</v>
      </c>
      <c r="AQ66" s="256" t="s">
        <v>784</v>
      </c>
      <c r="AR66" s="256" t="s">
        <v>111</v>
      </c>
      <c r="AS66" s="256" t="s">
        <v>551</v>
      </c>
      <c r="AT66" s="256" t="s">
        <v>743</v>
      </c>
      <c r="AU66" s="256" t="s">
        <v>70</v>
      </c>
      <c r="AV66" s="256" t="s">
        <v>499</v>
      </c>
      <c r="AW66" s="256" t="s">
        <v>306</v>
      </c>
      <c r="AX66" s="256" t="s">
        <v>170</v>
      </c>
      <c r="AY66" s="256" t="s">
        <v>651</v>
      </c>
      <c r="AZ66" s="256" t="s">
        <v>199</v>
      </c>
      <c r="BA66" s="256" t="s">
        <v>247</v>
      </c>
      <c r="BB66" s="256" t="s">
        <v>448</v>
      </c>
      <c r="BC66" s="256" t="s">
        <v>112</v>
      </c>
      <c r="BD66" s="256" t="s">
        <v>555</v>
      </c>
      <c r="BE66" s="256" t="s">
        <v>446</v>
      </c>
      <c r="BF66" s="256" t="s">
        <v>766</v>
      </c>
      <c r="BG66" s="256" t="s">
        <v>82</v>
      </c>
      <c r="BH66" s="256" t="s">
        <v>401</v>
      </c>
      <c r="BI66" s="256" t="s">
        <v>416</v>
      </c>
      <c r="BJ66" s="257" t="s">
        <v>218</v>
      </c>
      <c r="BK66" s="45"/>
      <c r="BM66" s="37"/>
      <c r="BN66" s="258">
        <f>F183</f>
        <v>171</v>
      </c>
      <c r="BO66" s="259">
        <f>F56</f>
        <v>44</v>
      </c>
      <c r="BP66" s="259">
        <f>F549</f>
        <v>537</v>
      </c>
      <c r="BQ66" s="259">
        <f>F422</f>
        <v>410</v>
      </c>
      <c r="BR66" s="259">
        <f>F290</f>
        <v>278</v>
      </c>
      <c r="BS66" s="260">
        <f>F214</f>
        <v>202</v>
      </c>
      <c r="BT66" s="260">
        <f>F112</f>
        <v>100</v>
      </c>
      <c r="BU66" s="260">
        <f>F605</f>
        <v>593</v>
      </c>
      <c r="BV66" s="260">
        <f>F473</f>
        <v>461</v>
      </c>
      <c r="BW66" s="260">
        <f>F346</f>
        <v>334</v>
      </c>
      <c r="BX66" s="259">
        <f>F145</f>
        <v>133</v>
      </c>
      <c r="BY66" s="259">
        <f>F13</f>
        <v>1</v>
      </c>
      <c r="BZ66" s="259">
        <f>F536</f>
        <v>524</v>
      </c>
      <c r="CA66" s="259">
        <f>F404</f>
        <v>392</v>
      </c>
      <c r="CB66" s="259">
        <f>F277</f>
        <v>265</v>
      </c>
      <c r="CC66" s="260">
        <f>F201</f>
        <v>189</v>
      </c>
      <c r="CD66" s="260">
        <f>F69</f>
        <v>57</v>
      </c>
      <c r="CE66" s="260">
        <f>F567</f>
        <v>555</v>
      </c>
      <c r="CF66" s="260">
        <f>F460</f>
        <v>448</v>
      </c>
      <c r="CG66" s="260">
        <f>F328</f>
        <v>316</v>
      </c>
      <c r="CH66" s="259">
        <f>F257</f>
        <v>245</v>
      </c>
      <c r="CI66" s="259">
        <f>F125</f>
        <v>113</v>
      </c>
      <c r="CJ66" s="259">
        <f>F618</f>
        <v>606</v>
      </c>
      <c r="CK66" s="259">
        <f>F491</f>
        <v>479</v>
      </c>
      <c r="CL66" s="261">
        <f>F384</f>
        <v>372</v>
      </c>
      <c r="CM66" s="254">
        <f t="shared" ref="CM66:CM89" si="14">SUM(BN66:CL66)</f>
        <v>7825</v>
      </c>
      <c r="CN66" s="107">
        <f t="shared" ref="CN66:CN89" si="15">SUMSQ(BN66:CL66)</f>
        <v>3263025</v>
      </c>
      <c r="CO66" s="33"/>
      <c r="CP66" s="323" t="s">
        <v>498</v>
      </c>
      <c r="CQ66" s="324" t="s">
        <v>380</v>
      </c>
      <c r="CR66" s="324" t="s">
        <v>255</v>
      </c>
      <c r="CS66" s="324" t="s">
        <v>712</v>
      </c>
      <c r="CT66" s="324" t="s">
        <v>642</v>
      </c>
      <c r="CU66" s="324" t="s">
        <v>507</v>
      </c>
      <c r="CV66" s="324" t="s">
        <v>223</v>
      </c>
      <c r="CW66" s="324" t="s">
        <v>258</v>
      </c>
      <c r="CX66" s="324" t="s">
        <v>589</v>
      </c>
      <c r="CY66" s="324" t="s">
        <v>366</v>
      </c>
      <c r="CZ66" s="324" t="s">
        <v>236</v>
      </c>
      <c r="DA66" s="324" t="s">
        <v>198</v>
      </c>
      <c r="DB66" s="324" t="s">
        <v>364</v>
      </c>
      <c r="DC66" s="324" t="s">
        <v>337</v>
      </c>
      <c r="DD66" s="324" t="s">
        <v>191</v>
      </c>
      <c r="DE66" s="324" t="s">
        <v>760</v>
      </c>
      <c r="DF66" s="324" t="s">
        <v>359</v>
      </c>
      <c r="DG66" s="324" t="s">
        <v>678</v>
      </c>
      <c r="DH66" s="324" t="s">
        <v>400</v>
      </c>
      <c r="DI66" s="324" t="s">
        <v>472</v>
      </c>
      <c r="DJ66" s="324" t="s">
        <v>298</v>
      </c>
      <c r="DK66" s="324" t="s">
        <v>761</v>
      </c>
      <c r="DL66" s="324" t="s">
        <v>499</v>
      </c>
      <c r="DM66" s="324" t="s">
        <v>159</v>
      </c>
      <c r="DN66" s="325" t="s">
        <v>652</v>
      </c>
      <c r="DO66" s="45"/>
    </row>
    <row r="67" spans="1:119" x14ac:dyDescent="0.2">
      <c r="A67" s="33"/>
      <c r="B67" s="33"/>
      <c r="C67" s="33"/>
      <c r="D67" s="176" t="s">
        <v>331</v>
      </c>
      <c r="E67" s="177" t="s">
        <v>345</v>
      </c>
      <c r="F67" s="179">
        <f>B3+(54*B5)</f>
        <v>55</v>
      </c>
      <c r="G67" s="33"/>
      <c r="I67" s="37"/>
      <c r="J67" s="54">
        <f>F103</f>
        <v>91</v>
      </c>
      <c r="K67" s="55">
        <f>F21</f>
        <v>9</v>
      </c>
      <c r="L67" s="253">
        <f>F84</f>
        <v>72</v>
      </c>
      <c r="M67" s="55">
        <f>F127</f>
        <v>115</v>
      </c>
      <c r="N67" s="55">
        <f>F40</f>
        <v>28</v>
      </c>
      <c r="O67" s="55">
        <f>F360</f>
        <v>348</v>
      </c>
      <c r="P67" s="55">
        <f>F273</f>
        <v>261</v>
      </c>
      <c r="Q67" s="55">
        <f>F316</f>
        <v>304</v>
      </c>
      <c r="R67" s="55">
        <f>F379</f>
        <v>367</v>
      </c>
      <c r="S67" s="55">
        <f>F297</f>
        <v>285</v>
      </c>
      <c r="T67" s="55">
        <f>F592</f>
        <v>580</v>
      </c>
      <c r="U67" s="55">
        <f>F530</f>
        <v>518</v>
      </c>
      <c r="V67" s="253">
        <f>F568</f>
        <v>556</v>
      </c>
      <c r="W67" s="55">
        <f>F636</f>
        <v>624</v>
      </c>
      <c r="X67" s="55">
        <f>F549</f>
        <v>537</v>
      </c>
      <c r="Y67" s="55">
        <f>F219</f>
        <v>207</v>
      </c>
      <c r="Z67" s="55">
        <f>F162</f>
        <v>150</v>
      </c>
      <c r="AA67" s="55">
        <f>F200</f>
        <v>188</v>
      </c>
      <c r="AB67" s="55">
        <f>F238</f>
        <v>226</v>
      </c>
      <c r="AC67" s="55">
        <f>F181</f>
        <v>169</v>
      </c>
      <c r="AD67" s="55">
        <f>F476</f>
        <v>464</v>
      </c>
      <c r="AE67" s="55">
        <f>F389</f>
        <v>377</v>
      </c>
      <c r="AF67" s="253">
        <f>F457</f>
        <v>445</v>
      </c>
      <c r="AG67" s="55">
        <f>F495</f>
        <v>483</v>
      </c>
      <c r="AH67" s="56">
        <f>F433</f>
        <v>421</v>
      </c>
      <c r="AI67" s="322">
        <f t="shared" si="12"/>
        <v>7825</v>
      </c>
      <c r="AJ67" s="107">
        <f t="shared" si="13"/>
        <v>3263025</v>
      </c>
      <c r="AK67" s="33"/>
      <c r="AL67" s="255" t="s">
        <v>568</v>
      </c>
      <c r="AM67" s="256" t="s">
        <v>409</v>
      </c>
      <c r="AN67" s="256" t="s">
        <v>747</v>
      </c>
      <c r="AO67" s="256" t="s">
        <v>787</v>
      </c>
      <c r="AP67" s="256" t="s">
        <v>226</v>
      </c>
      <c r="AQ67" s="256" t="s">
        <v>148</v>
      </c>
      <c r="AR67" s="256" t="s">
        <v>143</v>
      </c>
      <c r="AS67" s="256" t="s">
        <v>757</v>
      </c>
      <c r="AT67" s="256" t="s">
        <v>283</v>
      </c>
      <c r="AU67" s="256" t="s">
        <v>299</v>
      </c>
      <c r="AV67" s="256" t="s">
        <v>621</v>
      </c>
      <c r="AW67" s="256" t="s">
        <v>228</v>
      </c>
      <c r="AX67" s="256" t="s">
        <v>363</v>
      </c>
      <c r="AY67" s="256" t="s">
        <v>586</v>
      </c>
      <c r="AZ67" s="256" t="s">
        <v>255</v>
      </c>
      <c r="BA67" s="256" t="s">
        <v>716</v>
      </c>
      <c r="BB67" s="256" t="s">
        <v>419</v>
      </c>
      <c r="BC67" s="256" t="s">
        <v>732</v>
      </c>
      <c r="BD67" s="256" t="s">
        <v>696</v>
      </c>
      <c r="BE67" s="256" t="s">
        <v>628</v>
      </c>
      <c r="BF67" s="256" t="s">
        <v>693</v>
      </c>
      <c r="BG67" s="256" t="s">
        <v>756</v>
      </c>
      <c r="BH67" s="256" t="s">
        <v>740</v>
      </c>
      <c r="BI67" s="256" t="s">
        <v>50</v>
      </c>
      <c r="BJ67" s="257" t="s">
        <v>484</v>
      </c>
      <c r="BK67" s="45"/>
      <c r="BM67" s="37"/>
      <c r="BN67" s="258">
        <f>F323</f>
        <v>311</v>
      </c>
      <c r="BO67" s="259">
        <f>F196</f>
        <v>184</v>
      </c>
      <c r="BP67" s="259">
        <f>F64</f>
        <v>52</v>
      </c>
      <c r="BQ67" s="259">
        <f>F587</f>
        <v>575</v>
      </c>
      <c r="BR67" s="259">
        <f>F455</f>
        <v>443</v>
      </c>
      <c r="BS67" s="260">
        <f>F379</f>
        <v>367</v>
      </c>
      <c r="BT67" s="260">
        <f>F252</f>
        <v>240</v>
      </c>
      <c r="BU67" s="260">
        <f>F120</f>
        <v>108</v>
      </c>
      <c r="BV67" s="260">
        <f>F613</f>
        <v>601</v>
      </c>
      <c r="BW67" s="260">
        <f>F511</f>
        <v>499</v>
      </c>
      <c r="BX67" s="259">
        <f>F310</f>
        <v>298</v>
      </c>
      <c r="BY67" s="259">
        <f>F178</f>
        <v>166</v>
      </c>
      <c r="BZ67" s="259">
        <f>F51</f>
        <v>39</v>
      </c>
      <c r="CA67" s="259">
        <f>F544</f>
        <v>532</v>
      </c>
      <c r="CB67" s="259">
        <f>F417</f>
        <v>405</v>
      </c>
      <c r="CC67" s="260">
        <f>F341</f>
        <v>329</v>
      </c>
      <c r="CD67" s="260">
        <f>F234</f>
        <v>222</v>
      </c>
      <c r="CE67" s="260">
        <f>F107</f>
        <v>95</v>
      </c>
      <c r="CF67" s="260">
        <f>F600</f>
        <v>588</v>
      </c>
      <c r="CG67" s="260">
        <f>F468</f>
        <v>456</v>
      </c>
      <c r="CH67" s="259">
        <f>F272</f>
        <v>260</v>
      </c>
      <c r="CI67" s="259">
        <f>F140</f>
        <v>128</v>
      </c>
      <c r="CJ67" s="259">
        <f>F33</f>
        <v>21</v>
      </c>
      <c r="CK67" s="259">
        <f>F531</f>
        <v>519</v>
      </c>
      <c r="CL67" s="261">
        <f>F399</f>
        <v>387</v>
      </c>
      <c r="CM67" s="254">
        <f t="shared" si="14"/>
        <v>7825</v>
      </c>
      <c r="CN67" s="107">
        <f t="shared" si="15"/>
        <v>3263025</v>
      </c>
      <c r="CO67" s="33"/>
      <c r="CP67" s="323" t="s">
        <v>280</v>
      </c>
      <c r="CQ67" s="324" t="s">
        <v>602</v>
      </c>
      <c r="CR67" s="324" t="s">
        <v>119</v>
      </c>
      <c r="CS67" s="324" t="s">
        <v>490</v>
      </c>
      <c r="CT67" s="324" t="s">
        <v>714</v>
      </c>
      <c r="CU67" s="324" t="s">
        <v>283</v>
      </c>
      <c r="CV67" s="324" t="s">
        <v>164</v>
      </c>
      <c r="CW67" s="324" t="s">
        <v>182</v>
      </c>
      <c r="CX67" s="324" t="s">
        <v>765</v>
      </c>
      <c r="CY67" s="324" t="s">
        <v>107</v>
      </c>
      <c r="CZ67" s="324" t="s">
        <v>801</v>
      </c>
      <c r="DA67" s="324" t="s">
        <v>734</v>
      </c>
      <c r="DB67" s="324" t="s">
        <v>571</v>
      </c>
      <c r="DC67" s="324" t="s">
        <v>679</v>
      </c>
      <c r="DD67" s="324" t="s">
        <v>429</v>
      </c>
      <c r="DE67" s="324" t="s">
        <v>810</v>
      </c>
      <c r="DF67" s="324" t="s">
        <v>431</v>
      </c>
      <c r="DG67" s="324" t="s">
        <v>672</v>
      </c>
      <c r="DH67" s="324" t="s">
        <v>34</v>
      </c>
      <c r="DI67" s="324" t="s">
        <v>139</v>
      </c>
      <c r="DJ67" s="324" t="s">
        <v>355</v>
      </c>
      <c r="DK67" s="324" t="s">
        <v>449</v>
      </c>
      <c r="DL67" s="324" t="s">
        <v>360</v>
      </c>
      <c r="DM67" s="324" t="s">
        <v>779</v>
      </c>
      <c r="DN67" s="325" t="s">
        <v>492</v>
      </c>
      <c r="DO67" s="45"/>
    </row>
    <row r="68" spans="1:119" x14ac:dyDescent="0.2">
      <c r="A68" s="33"/>
      <c r="B68" s="33"/>
      <c r="C68" s="33"/>
      <c r="D68" s="176" t="s">
        <v>803</v>
      </c>
      <c r="E68" s="177" t="s">
        <v>345</v>
      </c>
      <c r="F68" s="178">
        <f>B3+(55*B5)</f>
        <v>56</v>
      </c>
      <c r="G68" s="33"/>
      <c r="I68" s="37"/>
      <c r="J68" s="54">
        <f>F77</f>
        <v>65</v>
      </c>
      <c r="K68" s="55">
        <f>F115</f>
        <v>103</v>
      </c>
      <c r="L68" s="55">
        <f>F53</f>
        <v>41</v>
      </c>
      <c r="M68" s="55">
        <f>F96</f>
        <v>84</v>
      </c>
      <c r="N68" s="55">
        <f>F34</f>
        <v>22</v>
      </c>
      <c r="O68" s="55">
        <f>F329</f>
        <v>317</v>
      </c>
      <c r="P68" s="55">
        <f>F372</f>
        <v>360</v>
      </c>
      <c r="Q68" s="55">
        <f>F310</f>
        <v>298</v>
      </c>
      <c r="R68" s="55">
        <f>F348</f>
        <v>336</v>
      </c>
      <c r="S68" s="55">
        <f>F266</f>
        <v>254</v>
      </c>
      <c r="T68" s="55">
        <f>F586</f>
        <v>574</v>
      </c>
      <c r="U68" s="55">
        <f>F624</f>
        <v>612</v>
      </c>
      <c r="V68" s="55">
        <f>F542</f>
        <v>530</v>
      </c>
      <c r="W68" s="55">
        <f>F605</f>
        <v>593</v>
      </c>
      <c r="X68" s="55">
        <f>F518</f>
        <v>506</v>
      </c>
      <c r="Y68" s="55">
        <f>F188</f>
        <v>176</v>
      </c>
      <c r="Z68" s="55">
        <f>F256</f>
        <v>244</v>
      </c>
      <c r="AA68" s="55">
        <f>F169</f>
        <v>157</v>
      </c>
      <c r="AB68" s="55">
        <f>F237</f>
        <v>225</v>
      </c>
      <c r="AC68" s="55">
        <f>F150</f>
        <v>138</v>
      </c>
      <c r="AD68" s="55">
        <f>F445</f>
        <v>433</v>
      </c>
      <c r="AE68" s="55">
        <f>F508</f>
        <v>496</v>
      </c>
      <c r="AF68" s="55">
        <f>F426</f>
        <v>414</v>
      </c>
      <c r="AG68" s="55">
        <f>F464</f>
        <v>452</v>
      </c>
      <c r="AH68" s="56">
        <f>F407</f>
        <v>395</v>
      </c>
      <c r="AI68" s="322">
        <f t="shared" si="12"/>
        <v>7825</v>
      </c>
      <c r="AJ68" s="107">
        <f t="shared" si="13"/>
        <v>3263025</v>
      </c>
      <c r="AK68" s="33"/>
      <c r="AL68" s="255" t="s">
        <v>539</v>
      </c>
      <c r="AM68" s="256" t="s">
        <v>390</v>
      </c>
      <c r="AN68" s="256" t="s">
        <v>540</v>
      </c>
      <c r="AO68" s="256" t="s">
        <v>379</v>
      </c>
      <c r="AP68" s="256" t="s">
        <v>775</v>
      </c>
      <c r="AQ68" s="256" t="s">
        <v>368</v>
      </c>
      <c r="AR68" s="256" t="s">
        <v>577</v>
      </c>
      <c r="AS68" s="256" t="s">
        <v>801</v>
      </c>
      <c r="AT68" s="256" t="s">
        <v>340</v>
      </c>
      <c r="AU68" s="256" t="s">
        <v>566</v>
      </c>
      <c r="AV68" s="256" t="s">
        <v>279</v>
      </c>
      <c r="AW68" s="256" t="s">
        <v>425</v>
      </c>
      <c r="AX68" s="256" t="s">
        <v>704</v>
      </c>
      <c r="AY68" s="256" t="s">
        <v>258</v>
      </c>
      <c r="AZ68" s="256" t="s">
        <v>276</v>
      </c>
      <c r="BA68" s="256" t="s">
        <v>391</v>
      </c>
      <c r="BB68" s="256" t="s">
        <v>55</v>
      </c>
      <c r="BC68" s="256" t="s">
        <v>581</v>
      </c>
      <c r="BD68" s="256" t="s">
        <v>698</v>
      </c>
      <c r="BE68" s="256" t="s">
        <v>814</v>
      </c>
      <c r="BF68" s="256" t="s">
        <v>138</v>
      </c>
      <c r="BG68" s="256" t="s">
        <v>454</v>
      </c>
      <c r="BH68" s="256" t="s">
        <v>609</v>
      </c>
      <c r="BI68" s="256" t="s">
        <v>1</v>
      </c>
      <c r="BJ68" s="257" t="s">
        <v>548</v>
      </c>
      <c r="BK68" s="45"/>
      <c r="BM68" s="37"/>
      <c r="BN68" s="258">
        <f>F463</f>
        <v>451</v>
      </c>
      <c r="BO68" s="259">
        <f>F361</f>
        <v>349</v>
      </c>
      <c r="BP68" s="259">
        <f>F229</f>
        <v>217</v>
      </c>
      <c r="BQ68" s="259">
        <f>F102</f>
        <v>90</v>
      </c>
      <c r="BR68" s="259">
        <f>F595</f>
        <v>583</v>
      </c>
      <c r="BS68" s="260">
        <f>F394</f>
        <v>382</v>
      </c>
      <c r="BT68" s="260">
        <f>F267</f>
        <v>255</v>
      </c>
      <c r="BU68" s="260">
        <f>F160</f>
        <v>148</v>
      </c>
      <c r="BV68" s="260">
        <f>F28</f>
        <v>16</v>
      </c>
      <c r="BW68" s="260">
        <f>F526</f>
        <v>514</v>
      </c>
      <c r="BX68" s="259">
        <f>F450</f>
        <v>438</v>
      </c>
      <c r="BY68" s="259">
        <f>F318</f>
        <v>306</v>
      </c>
      <c r="BZ68" s="259">
        <f>F191</f>
        <v>179</v>
      </c>
      <c r="CA68" s="259">
        <f>F84</f>
        <v>72</v>
      </c>
      <c r="CB68" s="259">
        <f>F582</f>
        <v>570</v>
      </c>
      <c r="CC68" s="260">
        <f>F506</f>
        <v>494</v>
      </c>
      <c r="CD68" s="260">
        <f>F374</f>
        <v>362</v>
      </c>
      <c r="CE68" s="260">
        <f>F247</f>
        <v>235</v>
      </c>
      <c r="CF68" s="260">
        <f>F115</f>
        <v>103</v>
      </c>
      <c r="CG68" s="260">
        <f>F633</f>
        <v>621</v>
      </c>
      <c r="CH68" s="259">
        <f>F437</f>
        <v>425</v>
      </c>
      <c r="CI68" s="259">
        <f>F305</f>
        <v>293</v>
      </c>
      <c r="CJ68" s="259">
        <f>F173</f>
        <v>161</v>
      </c>
      <c r="CK68" s="259">
        <f>F46</f>
        <v>34</v>
      </c>
      <c r="CL68" s="261">
        <f>F539</f>
        <v>527</v>
      </c>
      <c r="CM68" s="254">
        <f t="shared" si="14"/>
        <v>7825</v>
      </c>
      <c r="CN68" s="107">
        <f t="shared" si="15"/>
        <v>3263025</v>
      </c>
      <c r="CO68" s="33"/>
      <c r="CP68" s="323" t="s">
        <v>0</v>
      </c>
      <c r="CQ68" s="324" t="s">
        <v>653</v>
      </c>
      <c r="CR68" s="324" t="s">
        <v>144</v>
      </c>
      <c r="CS68" s="324" t="s">
        <v>599</v>
      </c>
      <c r="CT68" s="324" t="s">
        <v>277</v>
      </c>
      <c r="CU68" s="324" t="s">
        <v>177</v>
      </c>
      <c r="CV68" s="324" t="s">
        <v>772</v>
      </c>
      <c r="CW68" s="324" t="s">
        <v>497</v>
      </c>
      <c r="CX68" s="324" t="s">
        <v>598</v>
      </c>
      <c r="CY68" s="324" t="s">
        <v>33</v>
      </c>
      <c r="CZ68" s="324" t="s">
        <v>692</v>
      </c>
      <c r="DA68" s="324" t="s">
        <v>624</v>
      </c>
      <c r="DB68" s="324" t="s">
        <v>285</v>
      </c>
      <c r="DC68" s="324" t="s">
        <v>747</v>
      </c>
      <c r="DD68" s="324" t="s">
        <v>172</v>
      </c>
      <c r="DE68" s="324" t="s">
        <v>591</v>
      </c>
      <c r="DF68" s="324" t="s">
        <v>550</v>
      </c>
      <c r="DG68" s="324" t="s">
        <v>328</v>
      </c>
      <c r="DH68" s="324" t="s">
        <v>390</v>
      </c>
      <c r="DI68" s="324" t="s">
        <v>136</v>
      </c>
      <c r="DJ68" s="324" t="s">
        <v>352</v>
      </c>
      <c r="DK68" s="324" t="s">
        <v>357</v>
      </c>
      <c r="DL68" s="324" t="s">
        <v>685</v>
      </c>
      <c r="DM68" s="324" t="s">
        <v>462</v>
      </c>
      <c r="DN68" s="325" t="s">
        <v>441</v>
      </c>
      <c r="DO68" s="45"/>
    </row>
    <row r="69" spans="1:119" x14ac:dyDescent="0.2">
      <c r="A69" s="33"/>
      <c r="B69" s="33"/>
      <c r="C69" s="33"/>
      <c r="D69" s="176" t="s">
        <v>359</v>
      </c>
      <c r="E69" s="177" t="s">
        <v>345</v>
      </c>
      <c r="F69" s="178">
        <f>B3+(56*B5)</f>
        <v>57</v>
      </c>
      <c r="G69" s="33"/>
      <c r="I69" s="37"/>
      <c r="J69" s="54">
        <f>F46</f>
        <v>34</v>
      </c>
      <c r="K69" s="55">
        <f>F109</f>
        <v>97</v>
      </c>
      <c r="L69" s="55">
        <f>F27</f>
        <v>15</v>
      </c>
      <c r="M69" s="55">
        <f>F65</f>
        <v>53</v>
      </c>
      <c r="N69" s="55">
        <f>F128</f>
        <v>116</v>
      </c>
      <c r="O69" s="55">
        <f>F298</f>
        <v>286</v>
      </c>
      <c r="P69" s="55">
        <f>F341</f>
        <v>329</v>
      </c>
      <c r="Q69" s="55">
        <f>F279</f>
        <v>267</v>
      </c>
      <c r="R69" s="55">
        <f>F322</f>
        <v>310</v>
      </c>
      <c r="S69" s="55">
        <f>F385</f>
        <v>373</v>
      </c>
      <c r="T69" s="55">
        <f>F555</f>
        <v>543</v>
      </c>
      <c r="U69" s="55">
        <f>F593</f>
        <v>581</v>
      </c>
      <c r="V69" s="55">
        <f>F536</f>
        <v>524</v>
      </c>
      <c r="W69" s="55">
        <f>F574</f>
        <v>562</v>
      </c>
      <c r="X69" s="55">
        <f>F617</f>
        <v>605</v>
      </c>
      <c r="Y69" s="55">
        <f>F187</f>
        <v>175</v>
      </c>
      <c r="Z69" s="55">
        <f>F225</f>
        <v>213</v>
      </c>
      <c r="AA69" s="55">
        <f>F138</f>
        <v>126</v>
      </c>
      <c r="AB69" s="55">
        <f>F206</f>
        <v>194</v>
      </c>
      <c r="AC69" s="55">
        <f>F244</f>
        <v>232</v>
      </c>
      <c r="AD69" s="55">
        <f>F414</f>
        <v>402</v>
      </c>
      <c r="AE69" s="55">
        <f>F482</f>
        <v>470</v>
      </c>
      <c r="AF69" s="55">
        <f>F395</f>
        <v>383</v>
      </c>
      <c r="AG69" s="55">
        <f>F458</f>
        <v>446</v>
      </c>
      <c r="AH69" s="56">
        <f>F501</f>
        <v>489</v>
      </c>
      <c r="AI69" s="322">
        <f t="shared" si="12"/>
        <v>7825</v>
      </c>
      <c r="AJ69" s="107">
        <f t="shared" si="13"/>
        <v>3263025</v>
      </c>
      <c r="AK69" s="33"/>
      <c r="AL69" s="255" t="s">
        <v>462</v>
      </c>
      <c r="AM69" s="256" t="s">
        <v>805</v>
      </c>
      <c r="AN69" s="256" t="s">
        <v>569</v>
      </c>
      <c r="AO69" s="256" t="s">
        <v>252</v>
      </c>
      <c r="AP69" s="256" t="s">
        <v>816</v>
      </c>
      <c r="AQ69" s="256" t="s">
        <v>85</v>
      </c>
      <c r="AR69" s="256" t="s">
        <v>810</v>
      </c>
      <c r="AS69" s="256" t="s">
        <v>56</v>
      </c>
      <c r="AT69" s="256" t="s">
        <v>491</v>
      </c>
      <c r="AU69" s="256" t="s">
        <v>175</v>
      </c>
      <c r="AV69" s="256" t="s">
        <v>171</v>
      </c>
      <c r="AW69" s="256" t="s">
        <v>307</v>
      </c>
      <c r="AX69" s="256" t="s">
        <v>364</v>
      </c>
      <c r="AY69" s="256" t="s">
        <v>229</v>
      </c>
      <c r="AZ69" s="256" t="s">
        <v>78</v>
      </c>
      <c r="BA69" s="256" t="s">
        <v>393</v>
      </c>
      <c r="BB69" s="256" t="s">
        <v>194</v>
      </c>
      <c r="BC69" s="256" t="s">
        <v>474</v>
      </c>
      <c r="BD69" s="256" t="s">
        <v>687</v>
      </c>
      <c r="BE69" s="256" t="s">
        <v>773</v>
      </c>
      <c r="BF69" s="256" t="s">
        <v>158</v>
      </c>
      <c r="BG69" s="256" t="s">
        <v>715</v>
      </c>
      <c r="BH69" s="256" t="s">
        <v>625</v>
      </c>
      <c r="BI69" s="256" t="s">
        <v>427</v>
      </c>
      <c r="BJ69" s="257" t="s">
        <v>638</v>
      </c>
      <c r="BK69" s="45"/>
      <c r="BM69" s="37"/>
      <c r="BN69" s="258">
        <f>F628</f>
        <v>616</v>
      </c>
      <c r="BO69" s="259">
        <f>F501</f>
        <v>489</v>
      </c>
      <c r="BP69" s="259">
        <f>F369</f>
        <v>357</v>
      </c>
      <c r="BQ69" s="259">
        <f>F242</f>
        <v>230</v>
      </c>
      <c r="BR69" s="259">
        <f>F135</f>
        <v>123</v>
      </c>
      <c r="BS69" s="260">
        <f>F559</f>
        <v>547</v>
      </c>
      <c r="BT69" s="260">
        <f>F432</f>
        <v>420</v>
      </c>
      <c r="BU69" s="260">
        <f>F300</f>
        <v>288</v>
      </c>
      <c r="BV69" s="260">
        <f>F168</f>
        <v>156</v>
      </c>
      <c r="BW69" s="260">
        <f>F41</f>
        <v>29</v>
      </c>
      <c r="BX69" s="259">
        <f>F590</f>
        <v>578</v>
      </c>
      <c r="BY69" s="259">
        <f>F483</f>
        <v>471</v>
      </c>
      <c r="BZ69" s="259">
        <f>F356</f>
        <v>344</v>
      </c>
      <c r="CA69" s="259">
        <f>F224</f>
        <v>212</v>
      </c>
      <c r="CB69" s="259">
        <f>F97</f>
        <v>85</v>
      </c>
      <c r="CC69" s="260">
        <f>F521</f>
        <v>509</v>
      </c>
      <c r="CD69" s="260">
        <f>F389</f>
        <v>377</v>
      </c>
      <c r="CE69" s="260">
        <f>F287</f>
        <v>275</v>
      </c>
      <c r="CF69" s="260">
        <f>F155</f>
        <v>143</v>
      </c>
      <c r="CG69" s="260">
        <f>F23</f>
        <v>11</v>
      </c>
      <c r="CH69" s="259">
        <f>F577</f>
        <v>565</v>
      </c>
      <c r="CI69" s="259">
        <f>F445</f>
        <v>433</v>
      </c>
      <c r="CJ69" s="259">
        <f>F313</f>
        <v>301</v>
      </c>
      <c r="CK69" s="259">
        <f>F211</f>
        <v>199</v>
      </c>
      <c r="CL69" s="261">
        <f>F79</f>
        <v>67</v>
      </c>
      <c r="CM69" s="254">
        <f t="shared" si="14"/>
        <v>7825</v>
      </c>
      <c r="CN69" s="107">
        <f t="shared" si="15"/>
        <v>3263025</v>
      </c>
      <c r="CO69" s="33"/>
      <c r="CP69" s="323" t="s">
        <v>348</v>
      </c>
      <c r="CQ69" s="324" t="s">
        <v>638</v>
      </c>
      <c r="CR69" s="324" t="s">
        <v>233</v>
      </c>
      <c r="CS69" s="324" t="s">
        <v>798</v>
      </c>
      <c r="CT69" s="324" t="s">
        <v>553</v>
      </c>
      <c r="CU69" s="324" t="s">
        <v>278</v>
      </c>
      <c r="CV69" s="324" t="s">
        <v>796</v>
      </c>
      <c r="CW69" s="324" t="s">
        <v>163</v>
      </c>
      <c r="CX69" s="324" t="s">
        <v>237</v>
      </c>
      <c r="CY69" s="324" t="s">
        <v>118</v>
      </c>
      <c r="CZ69" s="324" t="s">
        <v>517</v>
      </c>
      <c r="DA69" s="324" t="s">
        <v>401</v>
      </c>
      <c r="DB69" s="324" t="s">
        <v>282</v>
      </c>
      <c r="DC69" s="324" t="s">
        <v>431</v>
      </c>
      <c r="DD69" s="324" t="s">
        <v>646</v>
      </c>
      <c r="DE69" s="324" t="s">
        <v>753</v>
      </c>
      <c r="DF69" s="324" t="s">
        <v>756</v>
      </c>
      <c r="DG69" s="324" t="s">
        <v>616</v>
      </c>
      <c r="DH69" s="324" t="s">
        <v>43</v>
      </c>
      <c r="DI69" s="324" t="s">
        <v>378</v>
      </c>
      <c r="DJ69" s="324" t="s">
        <v>63</v>
      </c>
      <c r="DK69" s="324" t="s">
        <v>138</v>
      </c>
      <c r="DL69" s="324" t="s">
        <v>70</v>
      </c>
      <c r="DM69" s="324" t="s">
        <v>207</v>
      </c>
      <c r="DN69" s="325" t="s">
        <v>381</v>
      </c>
      <c r="DO69" s="45"/>
    </row>
    <row r="70" spans="1:119" x14ac:dyDescent="0.2">
      <c r="A70" s="33"/>
      <c r="B70" s="33"/>
      <c r="C70" s="33"/>
      <c r="D70" s="176" t="s">
        <v>776</v>
      </c>
      <c r="E70" s="177" t="s">
        <v>345</v>
      </c>
      <c r="F70" s="178">
        <f>B3+(57*B5)</f>
        <v>58</v>
      </c>
      <c r="G70" s="33"/>
      <c r="I70" s="37"/>
      <c r="J70" s="54">
        <f>F531</f>
        <v>519</v>
      </c>
      <c r="K70" s="55">
        <f>F569</f>
        <v>557</v>
      </c>
      <c r="L70" s="55">
        <f>F637</f>
        <v>625</v>
      </c>
      <c r="M70" s="55">
        <f>F550</f>
        <v>538</v>
      </c>
      <c r="N70" s="55">
        <f>F588</f>
        <v>576</v>
      </c>
      <c r="O70" s="55">
        <f>F158</f>
        <v>146</v>
      </c>
      <c r="P70" s="55">
        <f>F201</f>
        <v>189</v>
      </c>
      <c r="Q70" s="55">
        <f>F239</f>
        <v>227</v>
      </c>
      <c r="R70" s="55">
        <f>F182</f>
        <v>170</v>
      </c>
      <c r="S70" s="55">
        <f>F220</f>
        <v>208</v>
      </c>
      <c r="T70" s="55">
        <f>F390</f>
        <v>378</v>
      </c>
      <c r="U70" s="55">
        <f>F453</f>
        <v>441</v>
      </c>
      <c r="V70" s="55">
        <f>F496</f>
        <v>484</v>
      </c>
      <c r="W70" s="55">
        <f>F434</f>
        <v>422</v>
      </c>
      <c r="X70" s="55">
        <f>F477</f>
        <v>465</v>
      </c>
      <c r="Y70" s="55">
        <f>F22</f>
        <v>10</v>
      </c>
      <c r="Z70" s="55">
        <f>F85</f>
        <v>73</v>
      </c>
      <c r="AA70" s="55">
        <f>F123</f>
        <v>111</v>
      </c>
      <c r="AB70" s="55">
        <f>F41</f>
        <v>29</v>
      </c>
      <c r="AC70" s="55">
        <f>F104</f>
        <v>92</v>
      </c>
      <c r="AD70" s="55">
        <f>F274</f>
        <v>262</v>
      </c>
      <c r="AE70" s="55">
        <f>F317</f>
        <v>305</v>
      </c>
      <c r="AF70" s="55">
        <f>F380</f>
        <v>368</v>
      </c>
      <c r="AG70" s="55">
        <f>F293</f>
        <v>281</v>
      </c>
      <c r="AH70" s="56">
        <f>F361</f>
        <v>349</v>
      </c>
      <c r="AI70" s="322">
        <f t="shared" si="12"/>
        <v>7825</v>
      </c>
      <c r="AJ70" s="107">
        <f t="shared" si="13"/>
        <v>3263025</v>
      </c>
      <c r="AK70" s="33"/>
      <c r="AL70" s="255" t="s">
        <v>779</v>
      </c>
      <c r="AM70" s="256" t="s">
        <v>705</v>
      </c>
      <c r="AN70" s="256" t="s">
        <v>820</v>
      </c>
      <c r="AO70" s="256" t="s">
        <v>122</v>
      </c>
      <c r="AP70" s="256" t="s">
        <v>488</v>
      </c>
      <c r="AQ70" s="256" t="s">
        <v>524</v>
      </c>
      <c r="AR70" s="256" t="s">
        <v>760</v>
      </c>
      <c r="AS70" s="256" t="s">
        <v>567</v>
      </c>
      <c r="AT70" s="256" t="s">
        <v>44</v>
      </c>
      <c r="AU70" s="256" t="s">
        <v>405</v>
      </c>
      <c r="AV70" s="256" t="s">
        <v>69</v>
      </c>
      <c r="AW70" s="256" t="s">
        <v>637</v>
      </c>
      <c r="AX70" s="256" t="s">
        <v>504</v>
      </c>
      <c r="AY70" s="256" t="s">
        <v>108</v>
      </c>
      <c r="AZ70" s="256" t="s">
        <v>636</v>
      </c>
      <c r="BA70" s="256" t="s">
        <v>600</v>
      </c>
      <c r="BB70" s="256" t="s">
        <v>301</v>
      </c>
      <c r="BC70" s="256" t="s">
        <v>601</v>
      </c>
      <c r="BD70" s="256" t="s">
        <v>118</v>
      </c>
      <c r="BE70" s="256" t="s">
        <v>434</v>
      </c>
      <c r="BF70" s="256" t="s">
        <v>327</v>
      </c>
      <c r="BG70" s="256" t="s">
        <v>178</v>
      </c>
      <c r="BH70" s="256" t="s">
        <v>519</v>
      </c>
      <c r="BI70" s="256" t="s">
        <v>404</v>
      </c>
      <c r="BJ70" s="257" t="s">
        <v>653</v>
      </c>
      <c r="BK70" s="45"/>
      <c r="BM70" s="37"/>
      <c r="BN70" s="265">
        <f>F220</f>
        <v>208</v>
      </c>
      <c r="BO70" s="260">
        <f>F88</f>
        <v>76</v>
      </c>
      <c r="BP70" s="260">
        <f>F611</f>
        <v>599</v>
      </c>
      <c r="BQ70" s="260">
        <f>F479</f>
        <v>467</v>
      </c>
      <c r="BR70" s="260">
        <f>F352</f>
        <v>340</v>
      </c>
      <c r="BS70" s="259">
        <f>F151</f>
        <v>139</v>
      </c>
      <c r="BT70" s="259">
        <f>F19</f>
        <v>7</v>
      </c>
      <c r="BU70" s="259">
        <f>F517</f>
        <v>505</v>
      </c>
      <c r="BV70" s="259">
        <f>F410</f>
        <v>398</v>
      </c>
      <c r="BW70" s="259">
        <f>F278</f>
        <v>266</v>
      </c>
      <c r="BX70" s="260">
        <f>F207</f>
        <v>195</v>
      </c>
      <c r="BY70" s="260">
        <f>F75</f>
        <v>63</v>
      </c>
      <c r="BZ70" s="260">
        <f>F568</f>
        <v>556</v>
      </c>
      <c r="CA70" s="260">
        <f>F441</f>
        <v>429</v>
      </c>
      <c r="CB70" s="260">
        <f>F334</f>
        <v>322</v>
      </c>
      <c r="CC70" s="259">
        <f>F258</f>
        <v>246</v>
      </c>
      <c r="CD70" s="259">
        <f>F131</f>
        <v>119</v>
      </c>
      <c r="CE70" s="259">
        <f>F624</f>
        <v>612</v>
      </c>
      <c r="CF70" s="259">
        <f>F497</f>
        <v>485</v>
      </c>
      <c r="CG70" s="259">
        <f>F365</f>
        <v>353</v>
      </c>
      <c r="CH70" s="260">
        <f>F164</f>
        <v>152</v>
      </c>
      <c r="CI70" s="260">
        <f>F62</f>
        <v>50</v>
      </c>
      <c r="CJ70" s="260">
        <f>F555</f>
        <v>543</v>
      </c>
      <c r="CK70" s="260">
        <f>F423</f>
        <v>411</v>
      </c>
      <c r="CL70" s="266">
        <f>F296</f>
        <v>284</v>
      </c>
      <c r="CM70" s="254">
        <f t="shared" si="14"/>
        <v>7825</v>
      </c>
      <c r="CN70" s="107">
        <f t="shared" si="15"/>
        <v>3263025</v>
      </c>
      <c r="CO70" s="33"/>
      <c r="CP70" s="323" t="s">
        <v>405</v>
      </c>
      <c r="CQ70" s="324" t="s">
        <v>2</v>
      </c>
      <c r="CR70" s="324" t="s">
        <v>333</v>
      </c>
      <c r="CS70" s="324" t="s">
        <v>506</v>
      </c>
      <c r="CT70" s="324" t="s">
        <v>388</v>
      </c>
      <c r="CU70" s="324" t="s">
        <v>789</v>
      </c>
      <c r="CV70" s="324" t="s">
        <v>272</v>
      </c>
      <c r="CW70" s="324" t="s">
        <v>651</v>
      </c>
      <c r="CX70" s="324" t="s">
        <v>235</v>
      </c>
      <c r="CY70" s="324" t="s">
        <v>165</v>
      </c>
      <c r="CZ70" s="324" t="s">
        <v>99</v>
      </c>
      <c r="DA70" s="324" t="s">
        <v>570</v>
      </c>
      <c r="DB70" s="324" t="s">
        <v>363</v>
      </c>
      <c r="DC70" s="324" t="s">
        <v>244</v>
      </c>
      <c r="DD70" s="324" t="s">
        <v>681</v>
      </c>
      <c r="DE70" s="324" t="s">
        <v>744</v>
      </c>
      <c r="DF70" s="324" t="s">
        <v>657</v>
      </c>
      <c r="DG70" s="324" t="s">
        <v>425</v>
      </c>
      <c r="DH70" s="324" t="s">
        <v>741</v>
      </c>
      <c r="DI70" s="324" t="s">
        <v>127</v>
      </c>
      <c r="DJ70" s="324" t="s">
        <v>371</v>
      </c>
      <c r="DK70" s="324" t="s">
        <v>196</v>
      </c>
      <c r="DL70" s="324" t="s">
        <v>171</v>
      </c>
      <c r="DM70" s="324" t="s">
        <v>503</v>
      </c>
      <c r="DN70" s="325" t="s">
        <v>54</v>
      </c>
      <c r="DO70" s="45"/>
    </row>
    <row r="71" spans="1:119" x14ac:dyDescent="0.2">
      <c r="A71" s="33"/>
      <c r="B71" s="33"/>
      <c r="C71" s="33"/>
      <c r="D71" s="176" t="s">
        <v>436</v>
      </c>
      <c r="E71" s="177" t="s">
        <v>345</v>
      </c>
      <c r="F71" s="178">
        <f>B3+(58*B5)</f>
        <v>59</v>
      </c>
      <c r="G71" s="33"/>
      <c r="I71" s="37"/>
      <c r="J71" s="54">
        <f>F625</f>
        <v>613</v>
      </c>
      <c r="K71" s="55">
        <f>F538</f>
        <v>526</v>
      </c>
      <c r="L71" s="55">
        <f>F606</f>
        <v>594</v>
      </c>
      <c r="M71" s="55">
        <f>F519</f>
        <v>507</v>
      </c>
      <c r="N71" s="55">
        <f>F587</f>
        <v>575</v>
      </c>
      <c r="O71" s="55">
        <f>F257</f>
        <v>245</v>
      </c>
      <c r="P71" s="55">
        <f>F170</f>
        <v>158</v>
      </c>
      <c r="Q71" s="55">
        <f>F233</f>
        <v>221</v>
      </c>
      <c r="R71" s="55">
        <f>F151</f>
        <v>139</v>
      </c>
      <c r="S71" s="55">
        <f>F189</f>
        <v>177</v>
      </c>
      <c r="T71" s="55">
        <f>F509</f>
        <v>497</v>
      </c>
      <c r="U71" s="55">
        <f>F427</f>
        <v>415</v>
      </c>
      <c r="V71" s="55">
        <f>F465</f>
        <v>453</v>
      </c>
      <c r="W71" s="55">
        <f>F403</f>
        <v>391</v>
      </c>
      <c r="X71" s="55">
        <f>F446</f>
        <v>434</v>
      </c>
      <c r="Y71" s="55">
        <f>F116</f>
        <v>104</v>
      </c>
      <c r="Z71" s="55">
        <f>F54</f>
        <v>42</v>
      </c>
      <c r="AA71" s="55">
        <f>F97</f>
        <v>85</v>
      </c>
      <c r="AB71" s="55">
        <f>F35</f>
        <v>23</v>
      </c>
      <c r="AC71" s="55">
        <f>F73</f>
        <v>61</v>
      </c>
      <c r="AD71" s="55">
        <f>F368</f>
        <v>356</v>
      </c>
      <c r="AE71" s="55">
        <f>F311</f>
        <v>299</v>
      </c>
      <c r="AF71" s="55">
        <f>F349</f>
        <v>337</v>
      </c>
      <c r="AG71" s="55">
        <f>F267</f>
        <v>255</v>
      </c>
      <c r="AH71" s="56">
        <f>F330</f>
        <v>318</v>
      </c>
      <c r="AI71" s="322">
        <f t="shared" si="12"/>
        <v>7825</v>
      </c>
      <c r="AJ71" s="107">
        <f t="shared" si="13"/>
        <v>3263025</v>
      </c>
      <c r="AK71" s="33"/>
      <c r="AL71" s="255" t="s">
        <v>292</v>
      </c>
      <c r="AM71" s="256" t="s">
        <v>572</v>
      </c>
      <c r="AN71" s="256" t="s">
        <v>809</v>
      </c>
      <c r="AO71" s="256" t="s">
        <v>620</v>
      </c>
      <c r="AP71" s="256" t="s">
        <v>490</v>
      </c>
      <c r="AQ71" s="256" t="s">
        <v>298</v>
      </c>
      <c r="AR71" s="256" t="s">
        <v>209</v>
      </c>
      <c r="AS71" s="256" t="s">
        <v>800</v>
      </c>
      <c r="AT71" s="256" t="s">
        <v>789</v>
      </c>
      <c r="AU71" s="256" t="s">
        <v>315</v>
      </c>
      <c r="AV71" s="256" t="s">
        <v>141</v>
      </c>
      <c r="AW71" s="256" t="s">
        <v>665</v>
      </c>
      <c r="AX71" s="256" t="s">
        <v>351</v>
      </c>
      <c r="AY71" s="256" t="s">
        <v>442</v>
      </c>
      <c r="AZ71" s="256" t="s">
        <v>588</v>
      </c>
      <c r="BA71" s="256" t="s">
        <v>316</v>
      </c>
      <c r="BB71" s="256" t="s">
        <v>407</v>
      </c>
      <c r="BC71" s="256" t="s">
        <v>646</v>
      </c>
      <c r="BD71" s="256" t="s">
        <v>330</v>
      </c>
      <c r="BE71" s="256" t="s">
        <v>463</v>
      </c>
      <c r="BF71" s="256" t="s">
        <v>709</v>
      </c>
      <c r="BG71" s="256" t="s">
        <v>430</v>
      </c>
      <c r="BH71" s="256" t="s">
        <v>576</v>
      </c>
      <c r="BI71" s="256" t="s">
        <v>772</v>
      </c>
      <c r="BJ71" s="257" t="s">
        <v>549</v>
      </c>
      <c r="BK71" s="45"/>
      <c r="BM71" s="37"/>
      <c r="BN71" s="265">
        <f>F385</f>
        <v>373</v>
      </c>
      <c r="BO71" s="260">
        <f>F253</f>
        <v>241</v>
      </c>
      <c r="BP71" s="260">
        <f>F126</f>
        <v>114</v>
      </c>
      <c r="BQ71" s="260">
        <f>F619</f>
        <v>607</v>
      </c>
      <c r="BR71" s="260">
        <f>F492</f>
        <v>480</v>
      </c>
      <c r="BS71" s="259">
        <f>F291</f>
        <v>279</v>
      </c>
      <c r="BT71" s="259">
        <f>F184</f>
        <v>172</v>
      </c>
      <c r="BU71" s="259">
        <f>F57</f>
        <v>45</v>
      </c>
      <c r="BV71" s="259">
        <f>F550</f>
        <v>538</v>
      </c>
      <c r="BW71" s="259">
        <f>F418</f>
        <v>406</v>
      </c>
      <c r="BX71" s="260">
        <f>F347</f>
        <v>335</v>
      </c>
      <c r="BY71" s="260">
        <f>F215</f>
        <v>203</v>
      </c>
      <c r="BZ71" s="260">
        <f>F108</f>
        <v>96</v>
      </c>
      <c r="CA71" s="260">
        <f>F606</f>
        <v>594</v>
      </c>
      <c r="CB71" s="260">
        <f>F474</f>
        <v>462</v>
      </c>
      <c r="CC71" s="259">
        <f>F273</f>
        <v>261</v>
      </c>
      <c r="CD71" s="259">
        <f>F146</f>
        <v>134</v>
      </c>
      <c r="CE71" s="259">
        <f>F14</f>
        <v>2</v>
      </c>
      <c r="CF71" s="259">
        <f>F537</f>
        <v>525</v>
      </c>
      <c r="CG71" s="259">
        <f>F405</f>
        <v>393</v>
      </c>
      <c r="CH71" s="260">
        <f>F329</f>
        <v>317</v>
      </c>
      <c r="CI71" s="260">
        <f>F202</f>
        <v>190</v>
      </c>
      <c r="CJ71" s="260">
        <f>F70</f>
        <v>58</v>
      </c>
      <c r="CK71" s="260">
        <f>F563</f>
        <v>551</v>
      </c>
      <c r="CL71" s="266">
        <f>F461</f>
        <v>449</v>
      </c>
      <c r="CM71" s="254">
        <f t="shared" si="14"/>
        <v>7825</v>
      </c>
      <c r="CN71" s="107">
        <f t="shared" si="15"/>
        <v>3263025</v>
      </c>
      <c r="CO71" s="33"/>
      <c r="CP71" s="323" t="s">
        <v>175</v>
      </c>
      <c r="CQ71" s="324" t="s">
        <v>192</v>
      </c>
      <c r="CR71" s="324" t="s">
        <v>731</v>
      </c>
      <c r="CS71" s="324" t="s">
        <v>45</v>
      </c>
      <c r="CT71" s="324" t="s">
        <v>399</v>
      </c>
      <c r="CU71" s="324" t="s">
        <v>508</v>
      </c>
      <c r="CV71" s="324" t="s">
        <v>179</v>
      </c>
      <c r="CW71" s="324" t="s">
        <v>645</v>
      </c>
      <c r="CX71" s="324" t="s">
        <v>122</v>
      </c>
      <c r="CY71" s="324" t="s">
        <v>49</v>
      </c>
      <c r="CZ71" s="324" t="s">
        <v>551</v>
      </c>
      <c r="DA71" s="324" t="s">
        <v>613</v>
      </c>
      <c r="DB71" s="324" t="s">
        <v>329</v>
      </c>
      <c r="DC71" s="324" t="s">
        <v>809</v>
      </c>
      <c r="DD71" s="324" t="s">
        <v>768</v>
      </c>
      <c r="DE71" s="324" t="s">
        <v>143</v>
      </c>
      <c r="DF71" s="324" t="s">
        <v>684</v>
      </c>
      <c r="DG71" s="324" t="s">
        <v>29</v>
      </c>
      <c r="DH71" s="324" t="s">
        <v>574</v>
      </c>
      <c r="DI71" s="324" t="s">
        <v>579</v>
      </c>
      <c r="DJ71" s="324" t="s">
        <v>368</v>
      </c>
      <c r="DK71" s="324" t="s">
        <v>817</v>
      </c>
      <c r="DL71" s="324" t="s">
        <v>776</v>
      </c>
      <c r="DM71" s="324" t="s">
        <v>546</v>
      </c>
      <c r="DN71" s="325" t="s">
        <v>80</v>
      </c>
      <c r="DO71" s="45"/>
    </row>
    <row r="72" spans="1:119" x14ac:dyDescent="0.2">
      <c r="A72" s="33"/>
      <c r="B72" s="33"/>
      <c r="C72" s="33"/>
      <c r="D72" s="176" t="s">
        <v>701</v>
      </c>
      <c r="E72" s="177" t="s">
        <v>345</v>
      </c>
      <c r="F72" s="179">
        <f>B3+(59*B5)</f>
        <v>60</v>
      </c>
      <c r="G72" s="33"/>
      <c r="I72" s="37"/>
      <c r="J72" s="54">
        <f>F594</f>
        <v>582</v>
      </c>
      <c r="K72" s="55">
        <f>F537</f>
        <v>525</v>
      </c>
      <c r="L72" s="55">
        <f>F575</f>
        <v>563</v>
      </c>
      <c r="M72" s="55">
        <f>F613</f>
        <v>601</v>
      </c>
      <c r="N72" s="55">
        <f>F556</f>
        <v>544</v>
      </c>
      <c r="O72" s="55">
        <f>F226</f>
        <v>214</v>
      </c>
      <c r="P72" s="55">
        <f>F139</f>
        <v>127</v>
      </c>
      <c r="Q72" s="55">
        <f>F207</f>
        <v>195</v>
      </c>
      <c r="R72" s="55">
        <f>F245</f>
        <v>233</v>
      </c>
      <c r="S72" s="55">
        <f>F183</f>
        <v>171</v>
      </c>
      <c r="T72" s="55">
        <f>F478</f>
        <v>466</v>
      </c>
      <c r="U72" s="55">
        <f>F396</f>
        <v>384</v>
      </c>
      <c r="V72" s="55">
        <f>F459</f>
        <v>447</v>
      </c>
      <c r="W72" s="55">
        <f>F502</f>
        <v>490</v>
      </c>
      <c r="X72" s="55">
        <f>F415</f>
        <v>403</v>
      </c>
      <c r="Y72" s="55">
        <f>F110</f>
        <v>98</v>
      </c>
      <c r="Z72" s="55">
        <f>F23</f>
        <v>11</v>
      </c>
      <c r="AA72" s="55">
        <f>F66</f>
        <v>54</v>
      </c>
      <c r="AB72" s="55">
        <f>F129</f>
        <v>117</v>
      </c>
      <c r="AC72" s="55">
        <f>F47</f>
        <v>35</v>
      </c>
      <c r="AD72" s="55">
        <f>F342</f>
        <v>330</v>
      </c>
      <c r="AE72" s="55">
        <f>F280</f>
        <v>268</v>
      </c>
      <c r="AF72" s="55">
        <f>F318</f>
        <v>306</v>
      </c>
      <c r="AG72" s="55">
        <f>F386</f>
        <v>374</v>
      </c>
      <c r="AH72" s="56">
        <f>F299</f>
        <v>287</v>
      </c>
      <c r="AI72" s="322">
        <f t="shared" si="12"/>
        <v>7825</v>
      </c>
      <c r="AJ72" s="107">
        <f t="shared" si="13"/>
        <v>3263025</v>
      </c>
      <c r="AK72" s="33"/>
      <c r="AL72" s="255" t="s">
        <v>650</v>
      </c>
      <c r="AM72" s="256" t="s">
        <v>574</v>
      </c>
      <c r="AN72" s="256" t="s">
        <v>93</v>
      </c>
      <c r="AO72" s="256" t="s">
        <v>765</v>
      </c>
      <c r="AP72" s="256" t="s">
        <v>725</v>
      </c>
      <c r="AQ72" s="256" t="s">
        <v>162</v>
      </c>
      <c r="AR72" s="256" t="s">
        <v>344</v>
      </c>
      <c r="AS72" s="256" t="s">
        <v>99</v>
      </c>
      <c r="AT72" s="256" t="s">
        <v>458</v>
      </c>
      <c r="AU72" s="256" t="s">
        <v>498</v>
      </c>
      <c r="AV72" s="256" t="s">
        <v>612</v>
      </c>
      <c r="AW72" s="256" t="s">
        <v>281</v>
      </c>
      <c r="AX72" s="256" t="s">
        <v>51</v>
      </c>
      <c r="AY72" s="256" t="s">
        <v>695</v>
      </c>
      <c r="AZ72" s="256" t="s">
        <v>264</v>
      </c>
      <c r="BA72" s="256" t="s">
        <v>361</v>
      </c>
      <c r="BB72" s="256" t="s">
        <v>378</v>
      </c>
      <c r="BC72" s="256" t="s">
        <v>89</v>
      </c>
      <c r="BD72" s="256" t="s">
        <v>686</v>
      </c>
      <c r="BE72" s="256" t="s">
        <v>675</v>
      </c>
      <c r="BF72" s="256" t="s">
        <v>232</v>
      </c>
      <c r="BG72" s="256" t="s">
        <v>297</v>
      </c>
      <c r="BH72" s="256" t="s">
        <v>624</v>
      </c>
      <c r="BI72" s="256" t="s">
        <v>627</v>
      </c>
      <c r="BJ72" s="257" t="s">
        <v>269</v>
      </c>
      <c r="BK72" s="45"/>
      <c r="BM72" s="37"/>
      <c r="BN72" s="265">
        <f>F400</f>
        <v>388</v>
      </c>
      <c r="BO72" s="260">
        <f>F268</f>
        <v>256</v>
      </c>
      <c r="BP72" s="260">
        <f>F141</f>
        <v>129</v>
      </c>
      <c r="BQ72" s="260">
        <f>F34</f>
        <v>22</v>
      </c>
      <c r="BR72" s="260">
        <f>F532</f>
        <v>520</v>
      </c>
      <c r="BS72" s="259">
        <f>F456</f>
        <v>444</v>
      </c>
      <c r="BT72" s="259">
        <f>F324</f>
        <v>312</v>
      </c>
      <c r="BU72" s="259">
        <f>F197</f>
        <v>185</v>
      </c>
      <c r="BV72" s="259">
        <f>F65</f>
        <v>53</v>
      </c>
      <c r="BW72" s="259">
        <f>F583</f>
        <v>571</v>
      </c>
      <c r="BX72" s="260">
        <f>F512</f>
        <v>500</v>
      </c>
      <c r="BY72" s="260">
        <f>F380</f>
        <v>368</v>
      </c>
      <c r="BZ72" s="260">
        <f>F248</f>
        <v>236</v>
      </c>
      <c r="CA72" s="260">
        <f>F121</f>
        <v>109</v>
      </c>
      <c r="CB72" s="260">
        <f>F614</f>
        <v>602</v>
      </c>
      <c r="CC72" s="259">
        <f>F413</f>
        <v>401</v>
      </c>
      <c r="CD72" s="259">
        <f>F311</f>
        <v>299</v>
      </c>
      <c r="CE72" s="259">
        <f>F179</f>
        <v>167</v>
      </c>
      <c r="CF72" s="259">
        <f>F52</f>
        <v>40</v>
      </c>
      <c r="CG72" s="259">
        <f>F545</f>
        <v>533</v>
      </c>
      <c r="CH72" s="260">
        <f>F469</f>
        <v>457</v>
      </c>
      <c r="CI72" s="260">
        <f>F342</f>
        <v>330</v>
      </c>
      <c r="CJ72" s="260">
        <f>F235</f>
        <v>223</v>
      </c>
      <c r="CK72" s="260">
        <f>F103</f>
        <v>91</v>
      </c>
      <c r="CL72" s="266">
        <f>F601</f>
        <v>589</v>
      </c>
      <c r="CM72" s="254">
        <f t="shared" si="14"/>
        <v>7825</v>
      </c>
      <c r="CN72" s="107">
        <f t="shared" si="15"/>
        <v>3263025</v>
      </c>
      <c r="CO72" s="33"/>
      <c r="CP72" s="323" t="s">
        <v>387</v>
      </c>
      <c r="CQ72" s="324" t="s">
        <v>459</v>
      </c>
      <c r="CR72" s="324" t="s">
        <v>370</v>
      </c>
      <c r="CS72" s="324" t="s">
        <v>775</v>
      </c>
      <c r="CT72" s="324" t="s">
        <v>257</v>
      </c>
      <c r="CU72" s="324" t="s">
        <v>505</v>
      </c>
      <c r="CV72" s="324" t="s">
        <v>522</v>
      </c>
      <c r="CW72" s="324" t="s">
        <v>73</v>
      </c>
      <c r="CX72" s="324" t="s">
        <v>252</v>
      </c>
      <c r="CY72" s="324" t="s">
        <v>623</v>
      </c>
      <c r="CZ72" s="324" t="s">
        <v>322</v>
      </c>
      <c r="DA72" s="324" t="s">
        <v>519</v>
      </c>
      <c r="DB72" s="324" t="s">
        <v>114</v>
      </c>
      <c r="DC72" s="324" t="s">
        <v>631</v>
      </c>
      <c r="DD72" s="324" t="s">
        <v>605</v>
      </c>
      <c r="DE72" s="324" t="s">
        <v>296</v>
      </c>
      <c r="DF72" s="324" t="s">
        <v>430</v>
      </c>
      <c r="DG72" s="324" t="s">
        <v>604</v>
      </c>
      <c r="DH72" s="324" t="s">
        <v>513</v>
      </c>
      <c r="DI72" s="324" t="s">
        <v>362</v>
      </c>
      <c r="DJ72" s="324" t="s">
        <v>483</v>
      </c>
      <c r="DK72" s="324" t="s">
        <v>232</v>
      </c>
      <c r="DL72" s="324" t="s">
        <v>771</v>
      </c>
      <c r="DM72" s="324" t="s">
        <v>568</v>
      </c>
      <c r="DN72" s="325" t="s">
        <v>65</v>
      </c>
      <c r="DO72" s="45"/>
    </row>
    <row r="73" spans="1:119" x14ac:dyDescent="0.2">
      <c r="A73" s="33"/>
      <c r="B73" s="33"/>
      <c r="C73" s="33"/>
      <c r="D73" s="176" t="s">
        <v>463</v>
      </c>
      <c r="E73" s="177" t="s">
        <v>345</v>
      </c>
      <c r="F73" s="179">
        <f>B3+(60*B5)</f>
        <v>61</v>
      </c>
      <c r="G73" s="33"/>
      <c r="I73" s="37"/>
      <c r="J73" s="54">
        <f>F563</f>
        <v>551</v>
      </c>
      <c r="K73" s="55">
        <f>F631</f>
        <v>619</v>
      </c>
      <c r="L73" s="55">
        <f>F544</f>
        <v>532</v>
      </c>
      <c r="M73" s="55">
        <f>F612</f>
        <v>600</v>
      </c>
      <c r="N73" s="55">
        <f>F525</f>
        <v>513</v>
      </c>
      <c r="O73" s="55">
        <f>F195</f>
        <v>183</v>
      </c>
      <c r="P73" s="55">
        <f>F258</f>
        <v>246</v>
      </c>
      <c r="Q73" s="55">
        <f>F176</f>
        <v>164</v>
      </c>
      <c r="R73" s="55">
        <f>F214</f>
        <v>202</v>
      </c>
      <c r="S73" s="55">
        <f>F157</f>
        <v>145</v>
      </c>
      <c r="T73" s="55">
        <f>F452</f>
        <v>440</v>
      </c>
      <c r="U73" s="55">
        <f>F490</f>
        <v>478</v>
      </c>
      <c r="V73" s="55">
        <f>F428</f>
        <v>416</v>
      </c>
      <c r="W73" s="55">
        <f>F471</f>
        <v>459</v>
      </c>
      <c r="X73" s="55">
        <f>F409</f>
        <v>397</v>
      </c>
      <c r="Y73" s="55">
        <f>F79</f>
        <v>67</v>
      </c>
      <c r="Z73" s="55">
        <f>F122</f>
        <v>110</v>
      </c>
      <c r="AA73" s="55">
        <f>F60</f>
        <v>48</v>
      </c>
      <c r="AB73" s="55">
        <f>F98</f>
        <v>86</v>
      </c>
      <c r="AC73" s="55">
        <f>F16</f>
        <v>4</v>
      </c>
      <c r="AD73" s="55">
        <f>F336</f>
        <v>324</v>
      </c>
      <c r="AE73" s="55">
        <f>F374</f>
        <v>362</v>
      </c>
      <c r="AF73" s="55">
        <f>F292</f>
        <v>280</v>
      </c>
      <c r="AG73" s="55">
        <f>F355</f>
        <v>343</v>
      </c>
      <c r="AH73" s="56">
        <f>F268</f>
        <v>256</v>
      </c>
      <c r="AI73" s="322">
        <f t="shared" si="12"/>
        <v>7825</v>
      </c>
      <c r="AJ73" s="107">
        <f t="shared" si="13"/>
        <v>3263025</v>
      </c>
      <c r="AK73" s="33"/>
      <c r="AL73" s="255" t="s">
        <v>546</v>
      </c>
      <c r="AM73" s="256" t="s">
        <v>212</v>
      </c>
      <c r="AN73" s="256" t="s">
        <v>679</v>
      </c>
      <c r="AO73" s="256" t="s">
        <v>544</v>
      </c>
      <c r="AP73" s="256" t="s">
        <v>66</v>
      </c>
      <c r="AQ73" s="256" t="s">
        <v>151</v>
      </c>
      <c r="AR73" s="256" t="s">
        <v>744</v>
      </c>
      <c r="AS73" s="256" t="s">
        <v>815</v>
      </c>
      <c r="AT73" s="256" t="s">
        <v>507</v>
      </c>
      <c r="AU73" s="256" t="s">
        <v>72</v>
      </c>
      <c r="AV73" s="256" t="s">
        <v>611</v>
      </c>
      <c r="AW73" s="256" t="s">
        <v>295</v>
      </c>
      <c r="AX73" s="256" t="s">
        <v>694</v>
      </c>
      <c r="AY73" s="256" t="s">
        <v>562</v>
      </c>
      <c r="AZ73" s="256" t="s">
        <v>711</v>
      </c>
      <c r="BA73" s="256" t="s">
        <v>381</v>
      </c>
      <c r="BB73" s="256" t="s">
        <v>41</v>
      </c>
      <c r="BC73" s="256" t="s">
        <v>274</v>
      </c>
      <c r="BD73" s="256" t="s">
        <v>408</v>
      </c>
      <c r="BE73" s="256" t="s">
        <v>62</v>
      </c>
      <c r="BF73" s="256" t="s">
        <v>710</v>
      </c>
      <c r="BG73" s="256" t="s">
        <v>550</v>
      </c>
      <c r="BH73" s="256" t="s">
        <v>717</v>
      </c>
      <c r="BI73" s="256" t="s">
        <v>493</v>
      </c>
      <c r="BJ73" s="257" t="s">
        <v>459</v>
      </c>
      <c r="BK73" s="45"/>
      <c r="BM73" s="37"/>
      <c r="BN73" s="265">
        <f>F540</f>
        <v>528</v>
      </c>
      <c r="BO73" s="260">
        <f>F433</f>
        <v>421</v>
      </c>
      <c r="BP73" s="260">
        <f>F306</f>
        <v>294</v>
      </c>
      <c r="BQ73" s="260">
        <f>F174</f>
        <v>162</v>
      </c>
      <c r="BR73" s="260">
        <f>F47</f>
        <v>35</v>
      </c>
      <c r="BS73" s="259">
        <f>F596</f>
        <v>584</v>
      </c>
      <c r="BT73" s="259">
        <f>F464</f>
        <v>452</v>
      </c>
      <c r="BU73" s="259">
        <f>F362</f>
        <v>350</v>
      </c>
      <c r="BV73" s="259">
        <f>F230</f>
        <v>218</v>
      </c>
      <c r="BW73" s="259">
        <f>F98</f>
        <v>86</v>
      </c>
      <c r="BX73" s="260">
        <f>F527</f>
        <v>515</v>
      </c>
      <c r="BY73" s="260">
        <f>F395</f>
        <v>383</v>
      </c>
      <c r="BZ73" s="260">
        <f>F263</f>
        <v>251</v>
      </c>
      <c r="CA73" s="260">
        <f>F161</f>
        <v>149</v>
      </c>
      <c r="CB73" s="260">
        <f>F29</f>
        <v>17</v>
      </c>
      <c r="CC73" s="259">
        <f>F578</f>
        <v>566</v>
      </c>
      <c r="CD73" s="259">
        <f>F451</f>
        <v>439</v>
      </c>
      <c r="CE73" s="259">
        <f>F319</f>
        <v>307</v>
      </c>
      <c r="CF73" s="259">
        <f>F192</f>
        <v>180</v>
      </c>
      <c r="CG73" s="259">
        <f>F85</f>
        <v>73</v>
      </c>
      <c r="CH73" s="260">
        <f>F634</f>
        <v>622</v>
      </c>
      <c r="CI73" s="260">
        <f>F507</f>
        <v>495</v>
      </c>
      <c r="CJ73" s="260">
        <f>F375</f>
        <v>363</v>
      </c>
      <c r="CK73" s="260">
        <f>F243</f>
        <v>231</v>
      </c>
      <c r="CL73" s="266">
        <f>F116</f>
        <v>104</v>
      </c>
      <c r="CM73" s="254">
        <f t="shared" si="14"/>
        <v>7825</v>
      </c>
      <c r="CN73" s="107">
        <f t="shared" si="15"/>
        <v>3263025</v>
      </c>
      <c r="CO73" s="33"/>
      <c r="CP73" s="323" t="s">
        <v>547</v>
      </c>
      <c r="CQ73" s="324" t="s">
        <v>484</v>
      </c>
      <c r="CR73" s="324" t="s">
        <v>145</v>
      </c>
      <c r="CS73" s="324" t="s">
        <v>101</v>
      </c>
      <c r="CT73" s="324" t="s">
        <v>675</v>
      </c>
      <c r="CU73" s="324" t="s">
        <v>724</v>
      </c>
      <c r="CV73" s="324" t="s">
        <v>1</v>
      </c>
      <c r="CW73" s="324" t="s">
        <v>68</v>
      </c>
      <c r="CX73" s="324" t="s">
        <v>326</v>
      </c>
      <c r="CY73" s="324" t="s">
        <v>408</v>
      </c>
      <c r="CZ73" s="324" t="s">
        <v>92</v>
      </c>
      <c r="DA73" s="324" t="s">
        <v>625</v>
      </c>
      <c r="DB73" s="324" t="s">
        <v>670</v>
      </c>
      <c r="DC73" s="324" t="s">
        <v>180</v>
      </c>
      <c r="DD73" s="324" t="s">
        <v>464</v>
      </c>
      <c r="DE73" s="324" t="s">
        <v>36</v>
      </c>
      <c r="DF73" s="324" t="s">
        <v>667</v>
      </c>
      <c r="DG73" s="324" t="s">
        <v>146</v>
      </c>
      <c r="DH73" s="324" t="s">
        <v>496</v>
      </c>
      <c r="DI73" s="324" t="s">
        <v>301</v>
      </c>
      <c r="DJ73" s="324" t="s">
        <v>557</v>
      </c>
      <c r="DK73" s="324" t="s">
        <v>766</v>
      </c>
      <c r="DL73" s="324" t="s">
        <v>444</v>
      </c>
      <c r="DM73" s="324" t="s">
        <v>433</v>
      </c>
      <c r="DN73" s="325" t="s">
        <v>316</v>
      </c>
      <c r="DO73" s="45"/>
    </row>
    <row r="74" spans="1:119" x14ac:dyDescent="0.2">
      <c r="A74" s="33"/>
      <c r="B74" s="33"/>
      <c r="C74" s="33"/>
      <c r="D74" s="176" t="s">
        <v>674</v>
      </c>
      <c r="E74" s="177" t="s">
        <v>345</v>
      </c>
      <c r="F74" s="178">
        <f>B3+(61*B5)</f>
        <v>62</v>
      </c>
      <c r="G74" s="33"/>
      <c r="I74" s="37"/>
      <c r="J74" s="54">
        <f>F562</f>
        <v>550</v>
      </c>
      <c r="K74" s="55">
        <f>F600</f>
        <v>588</v>
      </c>
      <c r="L74" s="55">
        <f>F513</f>
        <v>501</v>
      </c>
      <c r="M74" s="55">
        <f>F581</f>
        <v>569</v>
      </c>
      <c r="N74" s="55">
        <f>F619</f>
        <v>607</v>
      </c>
      <c r="O74" s="55">
        <f>F164</f>
        <v>152</v>
      </c>
      <c r="P74" s="55">
        <f>F232</f>
        <v>220</v>
      </c>
      <c r="Q74" s="55">
        <f>F145</f>
        <v>133</v>
      </c>
      <c r="R74" s="55">
        <f>F208</f>
        <v>196</v>
      </c>
      <c r="S74" s="271">
        <f>F251</f>
        <v>239</v>
      </c>
      <c r="T74" s="55">
        <f>F421</f>
        <v>409</v>
      </c>
      <c r="U74" s="55">
        <f>F484</f>
        <v>472</v>
      </c>
      <c r="V74" s="271">
        <f>F402</f>
        <v>390</v>
      </c>
      <c r="W74" s="55">
        <f>F440</f>
        <v>428</v>
      </c>
      <c r="X74" s="55">
        <f>F503</f>
        <v>491</v>
      </c>
      <c r="Y74" s="271">
        <f>F48</f>
        <v>36</v>
      </c>
      <c r="Z74" s="55">
        <f>F91</f>
        <v>79</v>
      </c>
      <c r="AA74" s="55">
        <f>F29</f>
        <v>17</v>
      </c>
      <c r="AB74" s="55">
        <f>F72</f>
        <v>60</v>
      </c>
      <c r="AC74" s="55">
        <f>F135</f>
        <v>123</v>
      </c>
      <c r="AD74" s="55">
        <f>F305</f>
        <v>293</v>
      </c>
      <c r="AE74" s="55">
        <f>F343</f>
        <v>331</v>
      </c>
      <c r="AF74" s="55">
        <f>F286</f>
        <v>274</v>
      </c>
      <c r="AG74" s="55">
        <f>F324</f>
        <v>312</v>
      </c>
      <c r="AH74" s="56">
        <f>F367</f>
        <v>355</v>
      </c>
      <c r="AI74" s="322">
        <f t="shared" si="12"/>
        <v>7825</v>
      </c>
      <c r="AJ74" s="107">
        <f t="shared" si="13"/>
        <v>3263025</v>
      </c>
      <c r="AK74" s="33"/>
      <c r="AL74" s="255" t="s">
        <v>516</v>
      </c>
      <c r="AM74" s="256" t="s">
        <v>34</v>
      </c>
      <c r="AN74" s="256" t="s">
        <v>518</v>
      </c>
      <c r="AO74" s="256" t="s">
        <v>750</v>
      </c>
      <c r="AP74" s="256" t="s">
        <v>45</v>
      </c>
      <c r="AQ74" s="256" t="s">
        <v>371</v>
      </c>
      <c r="AR74" s="256" t="s">
        <v>356</v>
      </c>
      <c r="AS74" s="256" t="s">
        <v>236</v>
      </c>
      <c r="AT74" s="256" t="s">
        <v>552</v>
      </c>
      <c r="AU74" s="256" t="s">
        <v>222</v>
      </c>
      <c r="AV74" s="256" t="s">
        <v>534</v>
      </c>
      <c r="AW74" s="256" t="s">
        <v>79</v>
      </c>
      <c r="AX74" s="256" t="s">
        <v>473</v>
      </c>
      <c r="AY74" s="256" t="s">
        <v>324</v>
      </c>
      <c r="AZ74" s="256" t="s">
        <v>664</v>
      </c>
      <c r="BA74" s="256" t="s">
        <v>437</v>
      </c>
      <c r="BB74" s="256" t="s">
        <v>30</v>
      </c>
      <c r="BC74" s="256" t="s">
        <v>464</v>
      </c>
      <c r="BD74" s="256" t="s">
        <v>701</v>
      </c>
      <c r="BE74" s="256" t="s">
        <v>553</v>
      </c>
      <c r="BF74" s="256" t="s">
        <v>357</v>
      </c>
      <c r="BG74" s="256" t="s">
        <v>683</v>
      </c>
      <c r="BH74" s="256" t="s">
        <v>377</v>
      </c>
      <c r="BI74" s="256" t="s">
        <v>522</v>
      </c>
      <c r="BJ74" s="257" t="s">
        <v>205</v>
      </c>
      <c r="BK74" s="45"/>
      <c r="BM74" s="37"/>
      <c r="BN74" s="265">
        <f>F80</f>
        <v>68</v>
      </c>
      <c r="BO74" s="260">
        <f>F573</f>
        <v>561</v>
      </c>
      <c r="BP74" s="260">
        <f>F446</f>
        <v>434</v>
      </c>
      <c r="BQ74" s="260">
        <f>F314</f>
        <v>302</v>
      </c>
      <c r="BR74" s="260">
        <f>F212</f>
        <v>200</v>
      </c>
      <c r="BS74" s="259">
        <f>F136</f>
        <v>124</v>
      </c>
      <c r="BT74" s="259">
        <f>F629</f>
        <v>617</v>
      </c>
      <c r="BU74" s="259">
        <f>F502</f>
        <v>490</v>
      </c>
      <c r="BV74" s="259">
        <f>F370</f>
        <v>358</v>
      </c>
      <c r="BW74" s="259">
        <f>F238</f>
        <v>226</v>
      </c>
      <c r="BX74" s="260">
        <f>F42</f>
        <v>30</v>
      </c>
      <c r="BY74" s="260">
        <f>F560</f>
        <v>548</v>
      </c>
      <c r="BZ74" s="260">
        <f>F428</f>
        <v>416</v>
      </c>
      <c r="CA74" s="260">
        <f>F301</f>
        <v>289</v>
      </c>
      <c r="CB74" s="260">
        <f>F169</f>
        <v>157</v>
      </c>
      <c r="CC74" s="259">
        <f>F93</f>
        <v>81</v>
      </c>
      <c r="CD74" s="259">
        <f>F591</f>
        <v>579</v>
      </c>
      <c r="CE74" s="259">
        <f>F484</f>
        <v>472</v>
      </c>
      <c r="CF74" s="259">
        <f>F357</f>
        <v>345</v>
      </c>
      <c r="CG74" s="259">
        <f>F225</f>
        <v>213</v>
      </c>
      <c r="CH74" s="260">
        <f>F24</f>
        <v>12</v>
      </c>
      <c r="CI74" s="260">
        <f>F522</f>
        <v>510</v>
      </c>
      <c r="CJ74" s="260">
        <f>F390</f>
        <v>378</v>
      </c>
      <c r="CK74" s="260">
        <f>F283</f>
        <v>271</v>
      </c>
      <c r="CL74" s="266">
        <f>F156</f>
        <v>144</v>
      </c>
      <c r="CM74" s="254">
        <f t="shared" si="14"/>
        <v>7825</v>
      </c>
      <c r="CN74" s="107">
        <f t="shared" si="15"/>
        <v>3263025</v>
      </c>
      <c r="CO74" s="33"/>
      <c r="CP74" s="323" t="s">
        <v>644</v>
      </c>
      <c r="CQ74" s="324" t="s">
        <v>807</v>
      </c>
      <c r="CR74" s="324" t="s">
        <v>588</v>
      </c>
      <c r="CS74" s="324" t="s">
        <v>727</v>
      </c>
      <c r="CT74" s="324" t="s">
        <v>446</v>
      </c>
      <c r="CU74" s="324" t="s">
        <v>238</v>
      </c>
      <c r="CV74" s="324" t="s">
        <v>242</v>
      </c>
      <c r="CW74" s="324" t="s">
        <v>695</v>
      </c>
      <c r="CX74" s="324" t="s">
        <v>682</v>
      </c>
      <c r="CY74" s="324" t="s">
        <v>696</v>
      </c>
      <c r="CZ74" s="324" t="s">
        <v>358</v>
      </c>
      <c r="DA74" s="324" t="s">
        <v>622</v>
      </c>
      <c r="DB74" s="324" t="s">
        <v>694</v>
      </c>
      <c r="DC74" s="324" t="s">
        <v>193</v>
      </c>
      <c r="DD74" s="324" t="s">
        <v>581</v>
      </c>
      <c r="DE74" s="324" t="s">
        <v>749</v>
      </c>
      <c r="DF74" s="324" t="s">
        <v>383</v>
      </c>
      <c r="DG74" s="324" t="s">
        <v>79</v>
      </c>
      <c r="DH74" s="324" t="s">
        <v>520</v>
      </c>
      <c r="DI74" s="324" t="s">
        <v>194</v>
      </c>
      <c r="DJ74" s="324" t="s">
        <v>647</v>
      </c>
      <c r="DK74" s="324" t="s">
        <v>169</v>
      </c>
      <c r="DL74" s="324" t="s">
        <v>69</v>
      </c>
      <c r="DM74" s="324" t="s">
        <v>719</v>
      </c>
      <c r="DN74" s="325" t="s">
        <v>603</v>
      </c>
      <c r="DO74" s="45"/>
    </row>
    <row r="75" spans="1:119" x14ac:dyDescent="0.2">
      <c r="A75" s="33"/>
      <c r="B75" s="33"/>
      <c r="C75" s="33"/>
      <c r="D75" s="176" t="s">
        <v>570</v>
      </c>
      <c r="E75" s="177" t="s">
        <v>345</v>
      </c>
      <c r="F75" s="178">
        <f>B3+(62*B5)</f>
        <v>63</v>
      </c>
      <c r="G75" s="33"/>
      <c r="I75" s="37"/>
      <c r="J75" s="54">
        <f>F397</f>
        <v>385</v>
      </c>
      <c r="K75" s="55">
        <f>F460</f>
        <v>448</v>
      </c>
      <c r="L75" s="55">
        <f>F498</f>
        <v>486</v>
      </c>
      <c r="M75" s="55">
        <f>F416</f>
        <v>404</v>
      </c>
      <c r="N75" s="55">
        <f>F479</f>
        <v>467</v>
      </c>
      <c r="O75" s="55">
        <f>F24</f>
        <v>12</v>
      </c>
      <c r="P75" s="55">
        <f>F67</f>
        <v>55</v>
      </c>
      <c r="Q75" s="55">
        <f>F130</f>
        <v>118</v>
      </c>
      <c r="R75" s="55">
        <f>F43</f>
        <v>31</v>
      </c>
      <c r="S75" s="55">
        <f>F111</f>
        <v>99</v>
      </c>
      <c r="T75" s="271">
        <f>F281</f>
        <v>269</v>
      </c>
      <c r="U75" s="55">
        <f>F319</f>
        <v>307</v>
      </c>
      <c r="V75" s="271">
        <f>F387</f>
        <v>375</v>
      </c>
      <c r="W75" s="55">
        <f>F300</f>
        <v>288</v>
      </c>
      <c r="X75" s="271">
        <f>F338</f>
        <v>326</v>
      </c>
      <c r="Y75" s="55">
        <f>F533</f>
        <v>521</v>
      </c>
      <c r="Z75" s="55">
        <f>F576</f>
        <v>564</v>
      </c>
      <c r="AA75" s="55">
        <f>F614</f>
        <v>602</v>
      </c>
      <c r="AB75" s="55">
        <f>F557</f>
        <v>545</v>
      </c>
      <c r="AC75" s="55">
        <f>F595</f>
        <v>583</v>
      </c>
      <c r="AD75" s="55">
        <f>F140</f>
        <v>128</v>
      </c>
      <c r="AE75" s="55">
        <f>F203</f>
        <v>191</v>
      </c>
      <c r="AF75" s="55">
        <f>F246</f>
        <v>234</v>
      </c>
      <c r="AG75" s="55">
        <f>F184</f>
        <v>172</v>
      </c>
      <c r="AH75" s="56">
        <f>F227</f>
        <v>215</v>
      </c>
      <c r="AI75" s="322">
        <f t="shared" si="12"/>
        <v>7825</v>
      </c>
      <c r="AJ75" s="107">
        <f t="shared" si="13"/>
        <v>3263025</v>
      </c>
      <c r="AK75" s="33"/>
      <c r="AL75" s="255" t="s">
        <v>521</v>
      </c>
      <c r="AM75" s="256" t="s">
        <v>400</v>
      </c>
      <c r="AN75" s="256" t="s">
        <v>533</v>
      </c>
      <c r="AO75" s="256" t="s">
        <v>190</v>
      </c>
      <c r="AP75" s="256" t="s">
        <v>506</v>
      </c>
      <c r="AQ75" s="256" t="s">
        <v>647</v>
      </c>
      <c r="AR75" s="256" t="s">
        <v>331</v>
      </c>
      <c r="AS75" s="256" t="s">
        <v>100</v>
      </c>
      <c r="AT75" s="256" t="s">
        <v>777</v>
      </c>
      <c r="AU75" s="256" t="s">
        <v>774</v>
      </c>
      <c r="AV75" s="256" t="s">
        <v>83</v>
      </c>
      <c r="AW75" s="256" t="s">
        <v>146</v>
      </c>
      <c r="AX75" s="256" t="s">
        <v>40</v>
      </c>
      <c r="AY75" s="256" t="s">
        <v>163</v>
      </c>
      <c r="AZ75" s="256" t="s">
        <v>126</v>
      </c>
      <c r="BA75" s="256" t="s">
        <v>706</v>
      </c>
      <c r="BB75" s="256" t="s">
        <v>123</v>
      </c>
      <c r="BC75" s="256" t="s">
        <v>605</v>
      </c>
      <c r="BD75" s="256" t="s">
        <v>200</v>
      </c>
      <c r="BE75" s="256" t="s">
        <v>277</v>
      </c>
      <c r="BF75" s="256" t="s">
        <v>449</v>
      </c>
      <c r="BG75" s="256" t="s">
        <v>786</v>
      </c>
      <c r="BH75" s="256" t="s">
        <v>142</v>
      </c>
      <c r="BI75" s="256" t="s">
        <v>179</v>
      </c>
      <c r="BJ75" s="257" t="s">
        <v>220</v>
      </c>
      <c r="BK75" s="45"/>
      <c r="BM75" s="37"/>
      <c r="BN75" s="258">
        <f>F297</f>
        <v>285</v>
      </c>
      <c r="BO75" s="259">
        <f>F165</f>
        <v>153</v>
      </c>
      <c r="BP75" s="259">
        <f>F58</f>
        <v>46</v>
      </c>
      <c r="BQ75" s="259">
        <f>F556</f>
        <v>544</v>
      </c>
      <c r="BR75" s="259">
        <f>F424</f>
        <v>412</v>
      </c>
      <c r="BS75" s="260">
        <f>F348</f>
        <v>336</v>
      </c>
      <c r="BT75" s="260">
        <f>F221</f>
        <v>209</v>
      </c>
      <c r="BU75" s="260">
        <f>F89</f>
        <v>77</v>
      </c>
      <c r="BV75" s="260">
        <f>F612</f>
        <v>600</v>
      </c>
      <c r="BW75" s="260">
        <f>F480</f>
        <v>468</v>
      </c>
      <c r="BX75" s="259">
        <f>F279</f>
        <v>267</v>
      </c>
      <c r="BY75" s="259">
        <f>F152</f>
        <v>140</v>
      </c>
      <c r="BZ75" s="259">
        <f>F20</f>
        <v>8</v>
      </c>
      <c r="CA75" s="259">
        <f>F513</f>
        <v>501</v>
      </c>
      <c r="CB75" s="259">
        <f>F411</f>
        <v>399</v>
      </c>
      <c r="CC75" s="260">
        <f>F335</f>
        <v>323</v>
      </c>
      <c r="CD75" s="260">
        <f>F203</f>
        <v>191</v>
      </c>
      <c r="CE75" s="260">
        <f>F76</f>
        <v>64</v>
      </c>
      <c r="CF75" s="260">
        <f>F569</f>
        <v>557</v>
      </c>
      <c r="CG75" s="260">
        <f>F442</f>
        <v>430</v>
      </c>
      <c r="CH75" s="259">
        <f>F366</f>
        <v>354</v>
      </c>
      <c r="CI75" s="259">
        <f>F259</f>
        <v>247</v>
      </c>
      <c r="CJ75" s="259">
        <f>F132</f>
        <v>120</v>
      </c>
      <c r="CK75" s="259">
        <f>F625</f>
        <v>613</v>
      </c>
      <c r="CL75" s="261">
        <f>F493</f>
        <v>481</v>
      </c>
      <c r="CM75" s="254">
        <f t="shared" si="14"/>
        <v>7825</v>
      </c>
      <c r="CN75" s="107">
        <f t="shared" si="15"/>
        <v>3263025</v>
      </c>
      <c r="CO75" s="33"/>
      <c r="CP75" s="323" t="s">
        <v>299</v>
      </c>
      <c r="CQ75" s="324" t="s">
        <v>475</v>
      </c>
      <c r="CR75" s="324" t="s">
        <v>302</v>
      </c>
      <c r="CS75" s="324" t="s">
        <v>725</v>
      </c>
      <c r="CT75" s="324" t="s">
        <v>742</v>
      </c>
      <c r="CU75" s="324" t="s">
        <v>340</v>
      </c>
      <c r="CV75" s="324" t="s">
        <v>86</v>
      </c>
      <c r="CW75" s="324" t="s">
        <v>3</v>
      </c>
      <c r="CX75" s="324" t="s">
        <v>544</v>
      </c>
      <c r="CY75" s="324" t="s">
        <v>739</v>
      </c>
      <c r="CZ75" s="324" t="s">
        <v>56</v>
      </c>
      <c r="DA75" s="324" t="s">
        <v>733</v>
      </c>
      <c r="DB75" s="324" t="s">
        <v>543</v>
      </c>
      <c r="DC75" s="324" t="s">
        <v>518</v>
      </c>
      <c r="DD75" s="324" t="s">
        <v>680</v>
      </c>
      <c r="DE75" s="324" t="s">
        <v>204</v>
      </c>
      <c r="DF75" s="324" t="s">
        <v>786</v>
      </c>
      <c r="DG75" s="324" t="s">
        <v>597</v>
      </c>
      <c r="DH75" s="324" t="s">
        <v>705</v>
      </c>
      <c r="DI75" s="324" t="s">
        <v>482</v>
      </c>
      <c r="DJ75" s="324" t="s">
        <v>784</v>
      </c>
      <c r="DK75" s="324" t="s">
        <v>376</v>
      </c>
      <c r="DL75" s="324" t="s">
        <v>132</v>
      </c>
      <c r="DM75" s="324" t="s">
        <v>292</v>
      </c>
      <c r="DN75" s="325" t="s">
        <v>81</v>
      </c>
      <c r="DO75" s="45"/>
    </row>
    <row r="76" spans="1:119" x14ac:dyDescent="0.2">
      <c r="A76" s="33"/>
      <c r="B76" s="33"/>
      <c r="C76" s="33"/>
      <c r="D76" s="176" t="s">
        <v>597</v>
      </c>
      <c r="E76" s="177" t="s">
        <v>345</v>
      </c>
      <c r="F76" s="179">
        <f>B3+(63*B5)</f>
        <v>64</v>
      </c>
      <c r="G76" s="33"/>
      <c r="I76" s="37"/>
      <c r="J76" s="54">
        <f>F491</f>
        <v>479</v>
      </c>
      <c r="K76" s="55">
        <f>F429</f>
        <v>417</v>
      </c>
      <c r="L76" s="55">
        <f>F472</f>
        <v>460</v>
      </c>
      <c r="M76" s="55">
        <f>F410</f>
        <v>398</v>
      </c>
      <c r="N76" s="55">
        <f>F448</f>
        <v>436</v>
      </c>
      <c r="O76" s="55">
        <f>F118</f>
        <v>106</v>
      </c>
      <c r="P76" s="55">
        <f>F61</f>
        <v>49</v>
      </c>
      <c r="Q76" s="55">
        <f>F99</f>
        <v>87</v>
      </c>
      <c r="R76" s="55">
        <f>F17</f>
        <v>5</v>
      </c>
      <c r="S76" s="55">
        <f>F80</f>
        <v>68</v>
      </c>
      <c r="T76" s="55">
        <f>F375</f>
        <v>363</v>
      </c>
      <c r="U76" s="271">
        <f>F288</f>
        <v>276</v>
      </c>
      <c r="V76" s="271">
        <f>F356</f>
        <v>344</v>
      </c>
      <c r="W76" s="271">
        <f>F269</f>
        <v>257</v>
      </c>
      <c r="X76" s="55">
        <f>F337</f>
        <v>325</v>
      </c>
      <c r="Y76" s="55">
        <f>F632</f>
        <v>620</v>
      </c>
      <c r="Z76" s="55">
        <f>F545</f>
        <v>533</v>
      </c>
      <c r="AA76" s="55">
        <f>F608</f>
        <v>596</v>
      </c>
      <c r="AB76" s="55">
        <f>F526</f>
        <v>514</v>
      </c>
      <c r="AC76" s="55">
        <f>F564</f>
        <v>552</v>
      </c>
      <c r="AD76" s="55">
        <f>F259</f>
        <v>247</v>
      </c>
      <c r="AE76" s="55">
        <f>F177</f>
        <v>165</v>
      </c>
      <c r="AF76" s="55">
        <f>F215</f>
        <v>203</v>
      </c>
      <c r="AG76" s="55">
        <f>F153</f>
        <v>141</v>
      </c>
      <c r="AH76" s="56">
        <f>F196</f>
        <v>184</v>
      </c>
      <c r="AI76" s="322">
        <f t="shared" si="12"/>
        <v>7825</v>
      </c>
      <c r="AJ76" s="107">
        <f t="shared" si="13"/>
        <v>3263025</v>
      </c>
      <c r="AK76" s="33"/>
      <c r="AL76" s="255" t="s">
        <v>159</v>
      </c>
      <c r="AM76" s="256" t="s">
        <v>590</v>
      </c>
      <c r="AN76" s="256" t="s">
        <v>795</v>
      </c>
      <c r="AO76" s="256" t="s">
        <v>235</v>
      </c>
      <c r="AP76" s="256" t="s">
        <v>563</v>
      </c>
      <c r="AQ76" s="256" t="s">
        <v>150</v>
      </c>
      <c r="AR76" s="256" t="s">
        <v>748</v>
      </c>
      <c r="AS76" s="256" t="s">
        <v>617</v>
      </c>
      <c r="AT76" s="256" t="s">
        <v>304</v>
      </c>
      <c r="AU76" s="256" t="s">
        <v>644</v>
      </c>
      <c r="AV76" s="256" t="s">
        <v>444</v>
      </c>
      <c r="AW76" s="256" t="s">
        <v>614</v>
      </c>
      <c r="AX76" s="256" t="s">
        <v>282</v>
      </c>
      <c r="AY76" s="256" t="s">
        <v>799</v>
      </c>
      <c r="AZ76" s="256" t="s">
        <v>128</v>
      </c>
      <c r="BA76" s="256" t="s">
        <v>480</v>
      </c>
      <c r="BB76" s="256" t="s">
        <v>362</v>
      </c>
      <c r="BC76" s="256" t="s">
        <v>676</v>
      </c>
      <c r="BD76" s="256" t="s">
        <v>33</v>
      </c>
      <c r="BE76" s="256" t="s">
        <v>467</v>
      </c>
      <c r="BF76" s="256" t="s">
        <v>376</v>
      </c>
      <c r="BG76" s="256" t="s">
        <v>758</v>
      </c>
      <c r="BH76" s="256" t="s">
        <v>613</v>
      </c>
      <c r="BI76" s="256" t="s">
        <v>759</v>
      </c>
      <c r="BJ76" s="257" t="s">
        <v>602</v>
      </c>
      <c r="BK76" s="45"/>
      <c r="BM76" s="37"/>
      <c r="BN76" s="258">
        <f>F462</f>
        <v>450</v>
      </c>
      <c r="BO76" s="259">
        <f>F330</f>
        <v>318</v>
      </c>
      <c r="BP76" s="259">
        <f>F198</f>
        <v>186</v>
      </c>
      <c r="BQ76" s="259">
        <f>F71</f>
        <v>59</v>
      </c>
      <c r="BR76" s="259">
        <f>F564</f>
        <v>552</v>
      </c>
      <c r="BS76" s="260">
        <f>F488</f>
        <v>476</v>
      </c>
      <c r="BT76" s="260">
        <f>F386</f>
        <v>374</v>
      </c>
      <c r="BU76" s="260">
        <f>F254</f>
        <v>242</v>
      </c>
      <c r="BV76" s="260">
        <f>F127</f>
        <v>115</v>
      </c>
      <c r="BW76" s="260">
        <f>F620</f>
        <v>608</v>
      </c>
      <c r="BX76" s="259">
        <f>F419</f>
        <v>407</v>
      </c>
      <c r="BY76" s="259">
        <f>F292</f>
        <v>280</v>
      </c>
      <c r="BZ76" s="259">
        <f>F185</f>
        <v>173</v>
      </c>
      <c r="CA76" s="259">
        <f>F53</f>
        <v>41</v>
      </c>
      <c r="CB76" s="259">
        <f>F551</f>
        <v>539</v>
      </c>
      <c r="CC76" s="260">
        <f>F475</f>
        <v>463</v>
      </c>
      <c r="CD76" s="260">
        <f>F343</f>
        <v>331</v>
      </c>
      <c r="CE76" s="260">
        <f>F216</f>
        <v>204</v>
      </c>
      <c r="CF76" s="260">
        <f>F109</f>
        <v>97</v>
      </c>
      <c r="CG76" s="260">
        <f>F607</f>
        <v>595</v>
      </c>
      <c r="CH76" s="259">
        <f>F406</f>
        <v>394</v>
      </c>
      <c r="CI76" s="259">
        <f>F274</f>
        <v>262</v>
      </c>
      <c r="CJ76" s="259">
        <f>F147</f>
        <v>135</v>
      </c>
      <c r="CK76" s="259">
        <f>F15</f>
        <v>3</v>
      </c>
      <c r="CL76" s="261">
        <f>F533</f>
        <v>521</v>
      </c>
      <c r="CM76" s="254">
        <f t="shared" si="14"/>
        <v>7825</v>
      </c>
      <c r="CN76" s="107">
        <f t="shared" si="15"/>
        <v>3263025</v>
      </c>
      <c r="CO76" s="33"/>
      <c r="CP76" s="323" t="s">
        <v>294</v>
      </c>
      <c r="CQ76" s="324" t="s">
        <v>549</v>
      </c>
      <c r="CR76" s="324" t="s">
        <v>630</v>
      </c>
      <c r="CS76" s="324" t="s">
        <v>436</v>
      </c>
      <c r="CT76" s="324" t="s">
        <v>467</v>
      </c>
      <c r="CU76" s="324" t="s">
        <v>265</v>
      </c>
      <c r="CV76" s="324" t="s">
        <v>627</v>
      </c>
      <c r="CW76" s="324" t="s">
        <v>84</v>
      </c>
      <c r="CX76" s="324" t="s">
        <v>787</v>
      </c>
      <c r="CY76" s="324" t="s">
        <v>530</v>
      </c>
      <c r="CZ76" s="324" t="s">
        <v>398</v>
      </c>
      <c r="DA76" s="324" t="s">
        <v>717</v>
      </c>
      <c r="DB76" s="324" t="s">
        <v>523</v>
      </c>
      <c r="DC76" s="324" t="s">
        <v>540</v>
      </c>
      <c r="DD76" s="324" t="s">
        <v>94</v>
      </c>
      <c r="DE76" s="324" t="s">
        <v>666</v>
      </c>
      <c r="DF76" s="324" t="s">
        <v>683</v>
      </c>
      <c r="DG76" s="324" t="s">
        <v>538</v>
      </c>
      <c r="DH76" s="324" t="s">
        <v>805</v>
      </c>
      <c r="DI76" s="324" t="s">
        <v>227</v>
      </c>
      <c r="DJ76" s="324" t="s">
        <v>369</v>
      </c>
      <c r="DK76" s="324" t="s">
        <v>327</v>
      </c>
      <c r="DL76" s="324" t="s">
        <v>102</v>
      </c>
      <c r="DM76" s="324" t="s">
        <v>166</v>
      </c>
      <c r="DN76" s="325" t="s">
        <v>706</v>
      </c>
      <c r="DO76" s="45"/>
    </row>
    <row r="77" spans="1:119" x14ac:dyDescent="0.2">
      <c r="A77" s="33"/>
      <c r="B77" s="33"/>
      <c r="C77" s="33"/>
      <c r="D77" s="176" t="s">
        <v>539</v>
      </c>
      <c r="E77" s="177" t="s">
        <v>345</v>
      </c>
      <c r="F77" s="179">
        <f>B3+(64*B5)</f>
        <v>65</v>
      </c>
      <c r="G77" s="33"/>
      <c r="I77" s="37"/>
      <c r="J77" s="272">
        <f>F485</f>
        <v>473</v>
      </c>
      <c r="K77" s="253">
        <f>F398</f>
        <v>386</v>
      </c>
      <c r="L77" s="253">
        <f>F441</f>
        <v>429</v>
      </c>
      <c r="M77" s="55">
        <f>F504</f>
        <v>492</v>
      </c>
      <c r="N77" s="55">
        <f>F422</f>
        <v>410</v>
      </c>
      <c r="O77" s="55">
        <f>F92</f>
        <v>80</v>
      </c>
      <c r="P77" s="55">
        <f>F30</f>
        <v>18</v>
      </c>
      <c r="Q77" s="55">
        <f>F68</f>
        <v>56</v>
      </c>
      <c r="R77" s="55">
        <f>F136</f>
        <v>124</v>
      </c>
      <c r="S77" s="271">
        <f>F49</f>
        <v>37</v>
      </c>
      <c r="T77" s="271">
        <f>F344</f>
        <v>332</v>
      </c>
      <c r="U77" s="271">
        <f>F287</f>
        <v>275</v>
      </c>
      <c r="V77" s="253">
        <f>F325</f>
        <v>313</v>
      </c>
      <c r="W77" s="271">
        <f>F363</f>
        <v>351</v>
      </c>
      <c r="X77" s="271">
        <f>F306</f>
        <v>294</v>
      </c>
      <c r="Y77" s="271">
        <f>F601</f>
        <v>589</v>
      </c>
      <c r="Z77" s="55">
        <f>F514</f>
        <v>502</v>
      </c>
      <c r="AA77" s="55">
        <f>F582</f>
        <v>570</v>
      </c>
      <c r="AB77" s="55">
        <f>F620</f>
        <v>608</v>
      </c>
      <c r="AC77" s="55">
        <f>F558</f>
        <v>546</v>
      </c>
      <c r="AD77" s="55">
        <f>F228</f>
        <v>216</v>
      </c>
      <c r="AE77" s="55">
        <f>F146</f>
        <v>134</v>
      </c>
      <c r="AF77" s="253">
        <f>F209</f>
        <v>197</v>
      </c>
      <c r="AG77" s="253">
        <f>F252</f>
        <v>240</v>
      </c>
      <c r="AH77" s="273">
        <f>F165</f>
        <v>153</v>
      </c>
      <c r="AI77" s="322">
        <f t="shared" si="12"/>
        <v>7825</v>
      </c>
      <c r="AJ77" s="107">
        <f t="shared" si="13"/>
        <v>3263025</v>
      </c>
      <c r="AK77" s="33"/>
      <c r="AL77" s="255" t="s">
        <v>426</v>
      </c>
      <c r="AM77" s="256" t="s">
        <v>311</v>
      </c>
      <c r="AN77" s="256" t="s">
        <v>244</v>
      </c>
      <c r="AO77" s="256" t="s">
        <v>560</v>
      </c>
      <c r="AP77" s="256" t="s">
        <v>712</v>
      </c>
      <c r="AQ77" s="256" t="s">
        <v>273</v>
      </c>
      <c r="AR77" s="256" t="s">
        <v>673</v>
      </c>
      <c r="AS77" s="256" t="s">
        <v>803</v>
      </c>
      <c r="AT77" s="256" t="s">
        <v>238</v>
      </c>
      <c r="AU77" s="256" t="s">
        <v>700</v>
      </c>
      <c r="AV77" s="256" t="s">
        <v>206</v>
      </c>
      <c r="AW77" s="256" t="s">
        <v>616</v>
      </c>
      <c r="AX77" s="274" t="s">
        <v>417</v>
      </c>
      <c r="AY77" s="256" t="s">
        <v>97</v>
      </c>
      <c r="AZ77" s="256" t="s">
        <v>145</v>
      </c>
      <c r="BA77" s="256" t="s">
        <v>65</v>
      </c>
      <c r="BB77" s="256" t="s">
        <v>382</v>
      </c>
      <c r="BC77" s="256" t="s">
        <v>172</v>
      </c>
      <c r="BD77" s="256" t="s">
        <v>530</v>
      </c>
      <c r="BE77" s="256" t="s">
        <v>649</v>
      </c>
      <c r="BF77" s="256" t="s">
        <v>249</v>
      </c>
      <c r="BG77" s="256" t="s">
        <v>684</v>
      </c>
      <c r="BH77" s="256" t="s">
        <v>239</v>
      </c>
      <c r="BI77" s="256" t="s">
        <v>164</v>
      </c>
      <c r="BJ77" s="257" t="s">
        <v>475</v>
      </c>
      <c r="BK77" s="45"/>
      <c r="BM77" s="37"/>
      <c r="BN77" s="258">
        <f>F602</f>
        <v>590</v>
      </c>
      <c r="BO77" s="259">
        <f>F470</f>
        <v>458</v>
      </c>
      <c r="BP77" s="259">
        <f>F338</f>
        <v>326</v>
      </c>
      <c r="BQ77" s="259">
        <f>F236</f>
        <v>224</v>
      </c>
      <c r="BR77" s="259">
        <f>F104</f>
        <v>92</v>
      </c>
      <c r="BS77" s="260">
        <f>F528</f>
        <v>516</v>
      </c>
      <c r="BT77" s="260">
        <f>F401</f>
        <v>389</v>
      </c>
      <c r="BU77" s="260">
        <f>F269</f>
        <v>257</v>
      </c>
      <c r="BV77" s="260">
        <f>F142</f>
        <v>130</v>
      </c>
      <c r="BW77" s="260">
        <f>F35</f>
        <v>23</v>
      </c>
      <c r="BX77" s="259">
        <f>F584</f>
        <v>572</v>
      </c>
      <c r="BY77" s="259">
        <f>F457</f>
        <v>445</v>
      </c>
      <c r="BZ77" s="259">
        <f>F325</f>
        <v>313</v>
      </c>
      <c r="CA77" s="259">
        <f>F193</f>
        <v>181</v>
      </c>
      <c r="CB77" s="259">
        <f>F66</f>
        <v>54</v>
      </c>
      <c r="CC77" s="260">
        <f>F615</f>
        <v>603</v>
      </c>
      <c r="CD77" s="260">
        <f>F508</f>
        <v>496</v>
      </c>
      <c r="CE77" s="260">
        <f>F381</f>
        <v>369</v>
      </c>
      <c r="CF77" s="260">
        <f>F249</f>
        <v>237</v>
      </c>
      <c r="CG77" s="260">
        <f>F122</f>
        <v>110</v>
      </c>
      <c r="CH77" s="259">
        <f>F546</f>
        <v>534</v>
      </c>
      <c r="CI77" s="259">
        <f>F414</f>
        <v>402</v>
      </c>
      <c r="CJ77" s="259">
        <f>F312</f>
        <v>300</v>
      </c>
      <c r="CK77" s="259">
        <f>F180</f>
        <v>168</v>
      </c>
      <c r="CL77" s="261">
        <f>F48</f>
        <v>36</v>
      </c>
      <c r="CM77" s="254">
        <f t="shared" si="14"/>
        <v>7825</v>
      </c>
      <c r="CN77" s="107">
        <f t="shared" si="15"/>
        <v>3263025</v>
      </c>
      <c r="CO77" s="33"/>
      <c r="CP77" s="323" t="s">
        <v>125</v>
      </c>
      <c r="CQ77" s="324" t="s">
        <v>109</v>
      </c>
      <c r="CR77" s="324" t="s">
        <v>126</v>
      </c>
      <c r="CS77" s="324" t="s">
        <v>460</v>
      </c>
      <c r="CT77" s="324" t="s">
        <v>434</v>
      </c>
      <c r="CU77" s="324" t="s">
        <v>124</v>
      </c>
      <c r="CV77" s="324" t="s">
        <v>416</v>
      </c>
      <c r="CW77" s="324" t="s">
        <v>799</v>
      </c>
      <c r="CX77" s="324" t="s">
        <v>580</v>
      </c>
      <c r="CY77" s="324" t="s">
        <v>330</v>
      </c>
      <c r="CZ77" s="324" t="s">
        <v>305</v>
      </c>
      <c r="DA77" s="324" t="s">
        <v>740</v>
      </c>
      <c r="DB77" s="326" t="s">
        <v>417</v>
      </c>
      <c r="DC77" s="324" t="s">
        <v>181</v>
      </c>
      <c r="DD77" s="324" t="s">
        <v>89</v>
      </c>
      <c r="DE77" s="324" t="s">
        <v>735</v>
      </c>
      <c r="DF77" s="324" t="s">
        <v>454</v>
      </c>
      <c r="DG77" s="324" t="s">
        <v>309</v>
      </c>
      <c r="DH77" s="324" t="s">
        <v>354</v>
      </c>
      <c r="DI77" s="324" t="s">
        <v>41</v>
      </c>
      <c r="DJ77" s="324" t="s">
        <v>806</v>
      </c>
      <c r="DK77" s="324" t="s">
        <v>158</v>
      </c>
      <c r="DL77" s="324" t="s">
        <v>668</v>
      </c>
      <c r="DM77" s="324" t="s">
        <v>71</v>
      </c>
      <c r="DN77" s="325" t="s">
        <v>437</v>
      </c>
      <c r="DO77" s="45"/>
    </row>
    <row r="78" spans="1:119" x14ac:dyDescent="0.2">
      <c r="A78" s="33"/>
      <c r="B78" s="33"/>
      <c r="C78" s="33"/>
      <c r="D78" s="176" t="s">
        <v>514</v>
      </c>
      <c r="E78" s="177" t="s">
        <v>345</v>
      </c>
      <c r="F78" s="178">
        <f>B3+(65*B5)</f>
        <v>66</v>
      </c>
      <c r="G78" s="33"/>
      <c r="I78" s="37"/>
      <c r="J78" s="54">
        <f>F454</f>
        <v>442</v>
      </c>
      <c r="K78" s="55">
        <f>F497</f>
        <v>485</v>
      </c>
      <c r="L78" s="55">
        <f>F435</f>
        <v>423</v>
      </c>
      <c r="M78" s="55">
        <f>F473</f>
        <v>461</v>
      </c>
      <c r="N78" s="55">
        <f>F391</f>
        <v>379</v>
      </c>
      <c r="O78" s="55">
        <f>F86</f>
        <v>74</v>
      </c>
      <c r="P78" s="55">
        <f>F124</f>
        <v>112</v>
      </c>
      <c r="Q78" s="55">
        <f>F42</f>
        <v>30</v>
      </c>
      <c r="R78" s="55">
        <f>F105</f>
        <v>93</v>
      </c>
      <c r="S78" s="55">
        <f>F18</f>
        <v>6</v>
      </c>
      <c r="T78" s="55">
        <f>F313</f>
        <v>301</v>
      </c>
      <c r="U78" s="271">
        <f>F381</f>
        <v>369</v>
      </c>
      <c r="V78" s="271">
        <f>F294</f>
        <v>282</v>
      </c>
      <c r="W78" s="271">
        <f>F362</f>
        <v>350</v>
      </c>
      <c r="X78" s="55">
        <f>F275</f>
        <v>263</v>
      </c>
      <c r="Y78" s="55">
        <f>F570</f>
        <v>558</v>
      </c>
      <c r="Z78" s="55">
        <f>F633</f>
        <v>621</v>
      </c>
      <c r="AA78" s="55">
        <f>F551</f>
        <v>539</v>
      </c>
      <c r="AB78" s="55">
        <f>F589</f>
        <v>577</v>
      </c>
      <c r="AC78" s="55">
        <f>F532</f>
        <v>520</v>
      </c>
      <c r="AD78" s="55">
        <f>F202</f>
        <v>190</v>
      </c>
      <c r="AE78" s="55">
        <f>F240</f>
        <v>228</v>
      </c>
      <c r="AF78" s="55">
        <f>F178</f>
        <v>166</v>
      </c>
      <c r="AG78" s="55">
        <f>F221</f>
        <v>209</v>
      </c>
      <c r="AH78" s="56">
        <f>F159</f>
        <v>147</v>
      </c>
      <c r="AI78" s="322">
        <f t="shared" si="12"/>
        <v>7825</v>
      </c>
      <c r="AJ78" s="107">
        <f t="shared" si="13"/>
        <v>3263025</v>
      </c>
      <c r="AK78" s="33"/>
      <c r="AL78" s="255" t="s">
        <v>532</v>
      </c>
      <c r="AM78" s="256" t="s">
        <v>741</v>
      </c>
      <c r="AN78" s="256" t="s">
        <v>455</v>
      </c>
      <c r="AO78" s="256" t="s">
        <v>589</v>
      </c>
      <c r="AP78" s="256" t="s">
        <v>728</v>
      </c>
      <c r="AQ78" s="256" t="s">
        <v>722</v>
      </c>
      <c r="AR78" s="256" t="s">
        <v>74</v>
      </c>
      <c r="AS78" s="256" t="s">
        <v>358</v>
      </c>
      <c r="AT78" s="256" t="s">
        <v>703</v>
      </c>
      <c r="AU78" s="256" t="s">
        <v>486</v>
      </c>
      <c r="AV78" s="256" t="s">
        <v>70</v>
      </c>
      <c r="AW78" s="256" t="s">
        <v>309</v>
      </c>
      <c r="AX78" s="256" t="s">
        <v>745</v>
      </c>
      <c r="AY78" s="256" t="s">
        <v>68</v>
      </c>
      <c r="AZ78" s="256" t="s">
        <v>221</v>
      </c>
      <c r="BA78" s="256" t="s">
        <v>335</v>
      </c>
      <c r="BB78" s="256" t="s">
        <v>136</v>
      </c>
      <c r="BC78" s="256" t="s">
        <v>94</v>
      </c>
      <c r="BD78" s="256" t="s">
        <v>412</v>
      </c>
      <c r="BE78" s="256" t="s">
        <v>257</v>
      </c>
      <c r="BF78" s="256" t="s">
        <v>817</v>
      </c>
      <c r="BG78" s="256" t="s">
        <v>671</v>
      </c>
      <c r="BH78" s="256" t="s">
        <v>734</v>
      </c>
      <c r="BI78" s="256" t="s">
        <v>86</v>
      </c>
      <c r="BJ78" s="257" t="s">
        <v>152</v>
      </c>
      <c r="BK78" s="45"/>
      <c r="BM78" s="37"/>
      <c r="BN78" s="258">
        <f>F117</f>
        <v>105</v>
      </c>
      <c r="BO78" s="259">
        <f>F635</f>
        <v>623</v>
      </c>
      <c r="BP78" s="259">
        <f>F503</f>
        <v>491</v>
      </c>
      <c r="BQ78" s="259">
        <f>F376</f>
        <v>364</v>
      </c>
      <c r="BR78" s="259">
        <f>F244</f>
        <v>232</v>
      </c>
      <c r="BS78" s="260">
        <f>F43</f>
        <v>31</v>
      </c>
      <c r="BT78" s="260">
        <f>F541</f>
        <v>529</v>
      </c>
      <c r="BU78" s="260">
        <f>F434</f>
        <v>422</v>
      </c>
      <c r="BV78" s="260">
        <f>F307</f>
        <v>295</v>
      </c>
      <c r="BW78" s="260">
        <f>F175</f>
        <v>163</v>
      </c>
      <c r="BX78" s="259">
        <f>F99</f>
        <v>87</v>
      </c>
      <c r="BY78" s="259">
        <f>F597</f>
        <v>585</v>
      </c>
      <c r="BZ78" s="259">
        <f>F465</f>
        <v>453</v>
      </c>
      <c r="CA78" s="259">
        <f>F358</f>
        <v>346</v>
      </c>
      <c r="CB78" s="259">
        <f>F231</f>
        <v>219</v>
      </c>
      <c r="CC78" s="260">
        <f>F30</f>
        <v>18</v>
      </c>
      <c r="CD78" s="260">
        <f>F523</f>
        <v>511</v>
      </c>
      <c r="CE78" s="260">
        <f>F396</f>
        <v>384</v>
      </c>
      <c r="CF78" s="260">
        <f>F264</f>
        <v>252</v>
      </c>
      <c r="CG78" s="260">
        <f>F162</f>
        <v>150</v>
      </c>
      <c r="CH78" s="259">
        <f>F86</f>
        <v>74</v>
      </c>
      <c r="CI78" s="259">
        <f>F579</f>
        <v>567</v>
      </c>
      <c r="CJ78" s="259">
        <f>F452</f>
        <v>440</v>
      </c>
      <c r="CK78" s="259">
        <f>F320</f>
        <v>308</v>
      </c>
      <c r="CL78" s="261">
        <f>F188</f>
        <v>176</v>
      </c>
      <c r="CM78" s="254">
        <f t="shared" si="14"/>
        <v>7825</v>
      </c>
      <c r="CN78" s="107">
        <f t="shared" si="15"/>
        <v>3263025</v>
      </c>
      <c r="CO78" s="33"/>
      <c r="CP78" s="323" t="s">
        <v>526</v>
      </c>
      <c r="CQ78" s="324" t="s">
        <v>104</v>
      </c>
      <c r="CR78" s="324" t="s">
        <v>664</v>
      </c>
      <c r="CS78" s="324" t="s">
        <v>471</v>
      </c>
      <c r="CT78" s="324" t="s">
        <v>773</v>
      </c>
      <c r="CU78" s="324" t="s">
        <v>777</v>
      </c>
      <c r="CV78" s="324" t="s">
        <v>466</v>
      </c>
      <c r="CW78" s="324" t="s">
        <v>108</v>
      </c>
      <c r="CX78" s="324" t="s">
        <v>325</v>
      </c>
      <c r="CY78" s="324" t="s">
        <v>788</v>
      </c>
      <c r="CZ78" s="324" t="s">
        <v>617</v>
      </c>
      <c r="DA78" s="324" t="s">
        <v>201</v>
      </c>
      <c r="DB78" s="324" t="s">
        <v>351</v>
      </c>
      <c r="DC78" s="324" t="s">
        <v>176</v>
      </c>
      <c r="DD78" s="324" t="s">
        <v>112</v>
      </c>
      <c r="DE78" s="324" t="s">
        <v>673</v>
      </c>
      <c r="DF78" s="324" t="s">
        <v>723</v>
      </c>
      <c r="DG78" s="324" t="s">
        <v>281</v>
      </c>
      <c r="DH78" s="324" t="s">
        <v>593</v>
      </c>
      <c r="DI78" s="324" t="s">
        <v>419</v>
      </c>
      <c r="DJ78" s="324" t="s">
        <v>722</v>
      </c>
      <c r="DK78" s="324" t="s">
        <v>726</v>
      </c>
      <c r="DL78" s="324" t="s">
        <v>611</v>
      </c>
      <c r="DM78" s="324" t="s">
        <v>655</v>
      </c>
      <c r="DN78" s="325" t="s">
        <v>391</v>
      </c>
      <c r="DO78" s="45"/>
    </row>
    <row r="79" spans="1:119" x14ac:dyDescent="0.2">
      <c r="A79" s="33"/>
      <c r="B79" s="33"/>
      <c r="C79" s="33"/>
      <c r="D79" s="176" t="s">
        <v>381</v>
      </c>
      <c r="E79" s="177" t="s">
        <v>345</v>
      </c>
      <c r="F79" s="178">
        <f>B3+(66*B5)</f>
        <v>67</v>
      </c>
      <c r="G79" s="33"/>
      <c r="I79" s="37"/>
      <c r="J79" s="54">
        <f>F423</f>
        <v>411</v>
      </c>
      <c r="K79" s="55">
        <f>F466</f>
        <v>454</v>
      </c>
      <c r="L79" s="55">
        <f>F404</f>
        <v>392</v>
      </c>
      <c r="M79" s="55">
        <f>F447</f>
        <v>435</v>
      </c>
      <c r="N79" s="55">
        <f>F510</f>
        <v>498</v>
      </c>
      <c r="O79" s="55">
        <f>F55</f>
        <v>43</v>
      </c>
      <c r="P79" s="55">
        <f>F93</f>
        <v>81</v>
      </c>
      <c r="Q79" s="55">
        <f>F36</f>
        <v>24</v>
      </c>
      <c r="R79" s="55">
        <f>F74</f>
        <v>62</v>
      </c>
      <c r="S79" s="55">
        <f>F117</f>
        <v>105</v>
      </c>
      <c r="T79" s="271">
        <f>F312</f>
        <v>300</v>
      </c>
      <c r="U79" s="55">
        <f>F350</f>
        <v>338</v>
      </c>
      <c r="V79" s="271">
        <f>F263</f>
        <v>251</v>
      </c>
      <c r="W79" s="55">
        <f>F331</f>
        <v>319</v>
      </c>
      <c r="X79" s="271">
        <f>F369</f>
        <v>357</v>
      </c>
      <c r="Y79" s="55">
        <f>F539</f>
        <v>527</v>
      </c>
      <c r="Z79" s="55">
        <f>F607</f>
        <v>595</v>
      </c>
      <c r="AA79" s="55">
        <f>F520</f>
        <v>508</v>
      </c>
      <c r="AB79" s="55">
        <f>F583</f>
        <v>571</v>
      </c>
      <c r="AC79" s="55">
        <f>F626</f>
        <v>614</v>
      </c>
      <c r="AD79" s="55">
        <f>F171</f>
        <v>159</v>
      </c>
      <c r="AE79" s="55">
        <f>F234</f>
        <v>222</v>
      </c>
      <c r="AF79" s="55">
        <f>F152</f>
        <v>140</v>
      </c>
      <c r="AG79" s="55">
        <f>F190</f>
        <v>178</v>
      </c>
      <c r="AH79" s="56">
        <f>F253</f>
        <v>241</v>
      </c>
      <c r="AI79" s="322">
        <f t="shared" si="12"/>
        <v>7825</v>
      </c>
      <c r="AJ79" s="107">
        <f t="shared" si="13"/>
        <v>3263025</v>
      </c>
      <c r="AK79" s="33"/>
      <c r="AL79" s="255" t="s">
        <v>503</v>
      </c>
      <c r="AM79" s="256" t="s">
        <v>217</v>
      </c>
      <c r="AN79" s="256" t="s">
        <v>337</v>
      </c>
      <c r="AO79" s="256" t="s">
        <v>769</v>
      </c>
      <c r="AP79" s="256" t="s">
        <v>485</v>
      </c>
      <c r="AQ79" s="256" t="s">
        <v>618</v>
      </c>
      <c r="AR79" s="256" t="s">
        <v>749</v>
      </c>
      <c r="AS79" s="256" t="s">
        <v>804</v>
      </c>
      <c r="AT79" s="256" t="s">
        <v>674</v>
      </c>
      <c r="AU79" s="256" t="s">
        <v>526</v>
      </c>
      <c r="AV79" s="256" t="s">
        <v>668</v>
      </c>
      <c r="AW79" s="256" t="s">
        <v>470</v>
      </c>
      <c r="AX79" s="256" t="s">
        <v>670</v>
      </c>
      <c r="AY79" s="256" t="s">
        <v>338</v>
      </c>
      <c r="AZ79" s="256" t="s">
        <v>233</v>
      </c>
      <c r="BA79" s="256" t="s">
        <v>441</v>
      </c>
      <c r="BB79" s="256" t="s">
        <v>227</v>
      </c>
      <c r="BC79" s="256" t="s">
        <v>308</v>
      </c>
      <c r="BD79" s="256" t="s">
        <v>623</v>
      </c>
      <c r="BE79" s="256" t="s">
        <v>260</v>
      </c>
      <c r="BF79" s="256" t="s">
        <v>658</v>
      </c>
      <c r="BG79" s="256" t="s">
        <v>431</v>
      </c>
      <c r="BH79" s="256" t="s">
        <v>733</v>
      </c>
      <c r="BI79" s="256" t="s">
        <v>420</v>
      </c>
      <c r="BJ79" s="257" t="s">
        <v>192</v>
      </c>
      <c r="BK79" s="45"/>
      <c r="BM79" s="37"/>
      <c r="BN79" s="258">
        <f>F157</f>
        <v>145</v>
      </c>
      <c r="BO79" s="259">
        <f>F25</f>
        <v>13</v>
      </c>
      <c r="BP79" s="259">
        <f>F518</f>
        <v>506</v>
      </c>
      <c r="BQ79" s="259">
        <f>F391</f>
        <v>379</v>
      </c>
      <c r="BR79" s="259">
        <f>F284</f>
        <v>272</v>
      </c>
      <c r="BS79" s="260">
        <f>F208</f>
        <v>196</v>
      </c>
      <c r="BT79" s="260">
        <f>F81</f>
        <v>69</v>
      </c>
      <c r="BU79" s="260">
        <f>F574</f>
        <v>562</v>
      </c>
      <c r="BV79" s="260">
        <f>F447</f>
        <v>435</v>
      </c>
      <c r="BW79" s="260">
        <f>F315</f>
        <v>303</v>
      </c>
      <c r="BX79" s="259">
        <f>F239</f>
        <v>227</v>
      </c>
      <c r="BY79" s="259">
        <f>F137</f>
        <v>125</v>
      </c>
      <c r="BZ79" s="259">
        <f>F630</f>
        <v>618</v>
      </c>
      <c r="CA79" s="259">
        <f>F498</f>
        <v>486</v>
      </c>
      <c r="CB79" s="259">
        <f>F371</f>
        <v>359</v>
      </c>
      <c r="CC79" s="260">
        <f>F170</f>
        <v>158</v>
      </c>
      <c r="CD79" s="260">
        <f>F38</f>
        <v>26</v>
      </c>
      <c r="CE79" s="260">
        <f>F561</f>
        <v>549</v>
      </c>
      <c r="CF79" s="260">
        <f>F429</f>
        <v>417</v>
      </c>
      <c r="CG79" s="260">
        <f>F302</f>
        <v>290</v>
      </c>
      <c r="CH79" s="259">
        <f>F226</f>
        <v>214</v>
      </c>
      <c r="CI79" s="259">
        <f>F94</f>
        <v>82</v>
      </c>
      <c r="CJ79" s="259">
        <f>F592</f>
        <v>580</v>
      </c>
      <c r="CK79" s="259">
        <f>F485</f>
        <v>473</v>
      </c>
      <c r="CL79" s="261">
        <f>F353</f>
        <v>341</v>
      </c>
      <c r="CM79" s="254">
        <f t="shared" si="14"/>
        <v>7825</v>
      </c>
      <c r="CN79" s="107">
        <f t="shared" si="15"/>
        <v>3263025</v>
      </c>
      <c r="CO79" s="33"/>
      <c r="CP79" s="323" t="s">
        <v>72</v>
      </c>
      <c r="CQ79" s="324" t="s">
        <v>542</v>
      </c>
      <c r="CR79" s="324" t="s">
        <v>276</v>
      </c>
      <c r="CS79" s="324" t="s">
        <v>728</v>
      </c>
      <c r="CT79" s="324" t="s">
        <v>402</v>
      </c>
      <c r="CU79" s="324" t="s">
        <v>552</v>
      </c>
      <c r="CV79" s="324" t="s">
        <v>406</v>
      </c>
      <c r="CW79" s="324" t="s">
        <v>229</v>
      </c>
      <c r="CX79" s="324" t="s">
        <v>769</v>
      </c>
      <c r="CY79" s="324" t="s">
        <v>37</v>
      </c>
      <c r="CZ79" s="324" t="s">
        <v>567</v>
      </c>
      <c r="DA79" s="324" t="s">
        <v>476</v>
      </c>
      <c r="DB79" s="324" t="s">
        <v>451</v>
      </c>
      <c r="DC79" s="324" t="s">
        <v>533</v>
      </c>
      <c r="DD79" s="324" t="s">
        <v>339</v>
      </c>
      <c r="DE79" s="324" t="s">
        <v>209</v>
      </c>
      <c r="DF79" s="324" t="s">
        <v>251</v>
      </c>
      <c r="DG79" s="324" t="s">
        <v>306</v>
      </c>
      <c r="DH79" s="324" t="s">
        <v>590</v>
      </c>
      <c r="DI79" s="324" t="s">
        <v>250</v>
      </c>
      <c r="DJ79" s="324" t="s">
        <v>162</v>
      </c>
      <c r="DK79" s="324" t="s">
        <v>303</v>
      </c>
      <c r="DL79" s="324" t="s">
        <v>621</v>
      </c>
      <c r="DM79" s="324" t="s">
        <v>426</v>
      </c>
      <c r="DN79" s="325" t="s">
        <v>415</v>
      </c>
      <c r="DO79" s="45"/>
    </row>
    <row r="80" spans="1:119" x14ac:dyDescent="0.2">
      <c r="A80" s="33"/>
      <c r="B80" s="33"/>
      <c r="C80" s="33"/>
      <c r="D80" s="176" t="s">
        <v>644</v>
      </c>
      <c r="E80" s="177" t="s">
        <v>345</v>
      </c>
      <c r="F80" s="179">
        <f>B3+(67*B5)</f>
        <v>68</v>
      </c>
      <c r="G80" s="33"/>
      <c r="I80" s="37"/>
      <c r="J80" s="54">
        <f>F283</f>
        <v>271</v>
      </c>
      <c r="K80" s="55">
        <f>F326</f>
        <v>314</v>
      </c>
      <c r="L80" s="55">
        <f>F364</f>
        <v>352</v>
      </c>
      <c r="M80" s="55">
        <f>F307</f>
        <v>295</v>
      </c>
      <c r="N80" s="55">
        <f>F345</f>
        <v>333</v>
      </c>
      <c r="O80" s="55">
        <f>F515</f>
        <v>503</v>
      </c>
      <c r="P80" s="55">
        <f>F578</f>
        <v>566</v>
      </c>
      <c r="Q80" s="55">
        <f>F621</f>
        <v>609</v>
      </c>
      <c r="R80" s="55">
        <f>F559</f>
        <v>547</v>
      </c>
      <c r="S80" s="271">
        <f>F602</f>
        <v>590</v>
      </c>
      <c r="T80" s="55">
        <f>F147</f>
        <v>135</v>
      </c>
      <c r="U80" s="55">
        <f>F210</f>
        <v>198</v>
      </c>
      <c r="V80" s="271">
        <f>F248</f>
        <v>236</v>
      </c>
      <c r="W80" s="55">
        <f>F166</f>
        <v>154</v>
      </c>
      <c r="X80" s="55">
        <f>F229</f>
        <v>217</v>
      </c>
      <c r="Y80" s="271">
        <f>F399</f>
        <v>387</v>
      </c>
      <c r="Z80" s="55">
        <f>F442</f>
        <v>430</v>
      </c>
      <c r="AA80" s="55">
        <f>F505</f>
        <v>493</v>
      </c>
      <c r="AB80" s="55">
        <f>F418</f>
        <v>406</v>
      </c>
      <c r="AC80" s="55">
        <f>F486</f>
        <v>474</v>
      </c>
      <c r="AD80" s="55">
        <f>F31</f>
        <v>19</v>
      </c>
      <c r="AE80" s="55">
        <f>F69</f>
        <v>57</v>
      </c>
      <c r="AF80" s="55">
        <f>F137</f>
        <v>125</v>
      </c>
      <c r="AG80" s="55">
        <f>F50</f>
        <v>38</v>
      </c>
      <c r="AH80" s="56">
        <f>F88</f>
        <v>76</v>
      </c>
      <c r="AI80" s="322">
        <f t="shared" si="12"/>
        <v>7825</v>
      </c>
      <c r="AJ80" s="107">
        <f t="shared" si="13"/>
        <v>3263025</v>
      </c>
      <c r="AK80" s="33"/>
      <c r="AL80" s="255" t="s">
        <v>719</v>
      </c>
      <c r="AM80" s="256" t="s">
        <v>386</v>
      </c>
      <c r="AN80" s="256" t="s">
        <v>811</v>
      </c>
      <c r="AO80" s="256" t="s">
        <v>325</v>
      </c>
      <c r="AP80" s="256" t="s">
        <v>708</v>
      </c>
      <c r="AQ80" s="256" t="s">
        <v>487</v>
      </c>
      <c r="AR80" s="256" t="s">
        <v>36</v>
      </c>
      <c r="AS80" s="256" t="s">
        <v>186</v>
      </c>
      <c r="AT80" s="256" t="s">
        <v>278</v>
      </c>
      <c r="AU80" s="256" t="s">
        <v>125</v>
      </c>
      <c r="AV80" s="256" t="s">
        <v>102</v>
      </c>
      <c r="AW80" s="256" t="s">
        <v>583</v>
      </c>
      <c r="AX80" s="256" t="s">
        <v>114</v>
      </c>
      <c r="AY80" s="256" t="s">
        <v>343</v>
      </c>
      <c r="AZ80" s="256" t="s">
        <v>144</v>
      </c>
      <c r="BA80" s="256" t="s">
        <v>492</v>
      </c>
      <c r="BB80" s="256" t="s">
        <v>482</v>
      </c>
      <c r="BC80" s="256" t="s">
        <v>797</v>
      </c>
      <c r="BD80" s="256" t="s">
        <v>49</v>
      </c>
      <c r="BE80" s="256" t="s">
        <v>52</v>
      </c>
      <c r="BF80" s="256" t="s">
        <v>435</v>
      </c>
      <c r="BG80" s="256" t="s">
        <v>359</v>
      </c>
      <c r="BH80" s="256" t="s">
        <v>476</v>
      </c>
      <c r="BI80" s="256" t="s">
        <v>596</v>
      </c>
      <c r="BJ80" s="257" t="s">
        <v>2</v>
      </c>
      <c r="BK80" s="45"/>
      <c r="BM80" s="37"/>
      <c r="BN80" s="265">
        <f>F494</f>
        <v>482</v>
      </c>
      <c r="BO80" s="260">
        <f>F367</f>
        <v>355</v>
      </c>
      <c r="BP80" s="260">
        <f>F260</f>
        <v>248</v>
      </c>
      <c r="BQ80" s="260">
        <f>F128</f>
        <v>116</v>
      </c>
      <c r="BR80" s="260">
        <f>F626</f>
        <v>614</v>
      </c>
      <c r="BS80" s="259">
        <f>F425</f>
        <v>413</v>
      </c>
      <c r="BT80" s="259">
        <f>F293</f>
        <v>281</v>
      </c>
      <c r="BU80" s="259">
        <f>F166</f>
        <v>154</v>
      </c>
      <c r="BV80" s="259">
        <f>F59</f>
        <v>47</v>
      </c>
      <c r="BW80" s="259">
        <f>F557</f>
        <v>545</v>
      </c>
      <c r="BX80" s="260">
        <f>F481</f>
        <v>469</v>
      </c>
      <c r="BY80" s="260">
        <f>F349</f>
        <v>337</v>
      </c>
      <c r="BZ80" s="260">
        <f>F222</f>
        <v>210</v>
      </c>
      <c r="CA80" s="260">
        <f>F90</f>
        <v>78</v>
      </c>
      <c r="CB80" s="260">
        <f>F608</f>
        <v>596</v>
      </c>
      <c r="CC80" s="259">
        <f>F412</f>
        <v>400</v>
      </c>
      <c r="CD80" s="259">
        <f>F280</f>
        <v>268</v>
      </c>
      <c r="CE80" s="259">
        <f>F148</f>
        <v>136</v>
      </c>
      <c r="CF80" s="259">
        <f>F21</f>
        <v>9</v>
      </c>
      <c r="CG80" s="259">
        <f>F514</f>
        <v>502</v>
      </c>
      <c r="CH80" s="260">
        <f>F438</f>
        <v>426</v>
      </c>
      <c r="CI80" s="260">
        <f>F336</f>
        <v>324</v>
      </c>
      <c r="CJ80" s="260">
        <f>F204</f>
        <v>192</v>
      </c>
      <c r="CK80" s="260">
        <f>F77</f>
        <v>65</v>
      </c>
      <c r="CL80" s="266">
        <f>F570</f>
        <v>558</v>
      </c>
      <c r="CM80" s="254">
        <f t="shared" si="14"/>
        <v>7825</v>
      </c>
      <c r="CN80" s="107">
        <f t="shared" si="15"/>
        <v>3263025</v>
      </c>
      <c r="CO80" s="33"/>
      <c r="CP80" s="323" t="s">
        <v>428</v>
      </c>
      <c r="CQ80" s="324" t="s">
        <v>205</v>
      </c>
      <c r="CR80" s="324" t="s">
        <v>718</v>
      </c>
      <c r="CS80" s="324" t="s">
        <v>816</v>
      </c>
      <c r="CT80" s="324" t="s">
        <v>260</v>
      </c>
      <c r="CU80" s="324" t="s">
        <v>639</v>
      </c>
      <c r="CV80" s="324" t="s">
        <v>404</v>
      </c>
      <c r="CW80" s="324" t="s">
        <v>343</v>
      </c>
      <c r="CX80" s="324" t="s">
        <v>721</v>
      </c>
      <c r="CY80" s="324" t="s">
        <v>200</v>
      </c>
      <c r="CZ80" s="324" t="s">
        <v>531</v>
      </c>
      <c r="DA80" s="324" t="s">
        <v>576</v>
      </c>
      <c r="DB80" s="324" t="s">
        <v>268</v>
      </c>
      <c r="DC80" s="324" t="s">
        <v>197</v>
      </c>
      <c r="DD80" s="324" t="s">
        <v>676</v>
      </c>
      <c r="DE80" s="324" t="s">
        <v>95</v>
      </c>
      <c r="DF80" s="324" t="s">
        <v>297</v>
      </c>
      <c r="DG80" s="324" t="s">
        <v>659</v>
      </c>
      <c r="DH80" s="324" t="s">
        <v>409</v>
      </c>
      <c r="DI80" s="324" t="s">
        <v>382</v>
      </c>
      <c r="DJ80" s="324" t="s">
        <v>350</v>
      </c>
      <c r="DK80" s="324" t="s">
        <v>710</v>
      </c>
      <c r="DL80" s="324" t="s">
        <v>656</v>
      </c>
      <c r="DM80" s="324" t="s">
        <v>539</v>
      </c>
      <c r="DN80" s="325" t="s">
        <v>335</v>
      </c>
      <c r="DO80" s="45"/>
    </row>
    <row r="81" spans="1:119" x14ac:dyDescent="0.2">
      <c r="A81" s="33"/>
      <c r="B81" s="33"/>
      <c r="C81" s="33"/>
      <c r="D81" s="176" t="s">
        <v>406</v>
      </c>
      <c r="E81" s="177" t="s">
        <v>345</v>
      </c>
      <c r="F81" s="179">
        <f>B3+(68*B5)</f>
        <v>69</v>
      </c>
      <c r="G81" s="33"/>
      <c r="I81" s="37"/>
      <c r="J81" s="54">
        <f>F382</f>
        <v>370</v>
      </c>
      <c r="K81" s="55">
        <f>F295</f>
        <v>283</v>
      </c>
      <c r="L81" s="55">
        <f>F358</f>
        <v>346</v>
      </c>
      <c r="M81" s="55">
        <f>F276</f>
        <v>264</v>
      </c>
      <c r="N81" s="55">
        <f>F314</f>
        <v>302</v>
      </c>
      <c r="O81" s="55">
        <f>F634</f>
        <v>622</v>
      </c>
      <c r="P81" s="55">
        <f>F552</f>
        <v>540</v>
      </c>
      <c r="Q81" s="55">
        <f>F590</f>
        <v>578</v>
      </c>
      <c r="R81" s="55">
        <f>F528</f>
        <v>516</v>
      </c>
      <c r="S81" s="55">
        <f>F571</f>
        <v>559</v>
      </c>
      <c r="T81" s="55">
        <f>F241</f>
        <v>229</v>
      </c>
      <c r="U81" s="55">
        <f>F179</f>
        <v>167</v>
      </c>
      <c r="V81" s="55">
        <f>F222</f>
        <v>210</v>
      </c>
      <c r="W81" s="55">
        <f>F160</f>
        <v>148</v>
      </c>
      <c r="X81" s="55">
        <f>F198</f>
        <v>186</v>
      </c>
      <c r="Y81" s="55">
        <f>F493</f>
        <v>481</v>
      </c>
      <c r="Z81" s="55">
        <f>F436</f>
        <v>424</v>
      </c>
      <c r="AA81" s="55">
        <f>F474</f>
        <v>462</v>
      </c>
      <c r="AB81" s="55">
        <f>F392</f>
        <v>380</v>
      </c>
      <c r="AC81" s="55">
        <f>F455</f>
        <v>443</v>
      </c>
      <c r="AD81" s="55">
        <f>F125</f>
        <v>113</v>
      </c>
      <c r="AE81" s="55">
        <f>F38</f>
        <v>26</v>
      </c>
      <c r="AF81" s="55">
        <f>F106</f>
        <v>94</v>
      </c>
      <c r="AG81" s="55">
        <f>F19</f>
        <v>7</v>
      </c>
      <c r="AH81" s="56">
        <f>F87</f>
        <v>75</v>
      </c>
      <c r="AI81" s="322">
        <f t="shared" si="12"/>
        <v>7825</v>
      </c>
      <c r="AJ81" s="107">
        <f t="shared" si="13"/>
        <v>3263025</v>
      </c>
      <c r="AK81" s="33"/>
      <c r="AL81" s="255" t="s">
        <v>494</v>
      </c>
      <c r="AM81" s="256" t="s">
        <v>375</v>
      </c>
      <c r="AN81" s="256" t="s">
        <v>176</v>
      </c>
      <c r="AO81" s="256" t="s">
        <v>248</v>
      </c>
      <c r="AP81" s="256" t="s">
        <v>727</v>
      </c>
      <c r="AQ81" s="256" t="s">
        <v>557</v>
      </c>
      <c r="AR81" s="256" t="s">
        <v>35</v>
      </c>
      <c r="AS81" s="256" t="s">
        <v>517</v>
      </c>
      <c r="AT81" s="256" t="s">
        <v>124</v>
      </c>
      <c r="AU81" s="256" t="s">
        <v>780</v>
      </c>
      <c r="AV81" s="256" t="s">
        <v>592</v>
      </c>
      <c r="AW81" s="256" t="s">
        <v>604</v>
      </c>
      <c r="AX81" s="256" t="s">
        <v>268</v>
      </c>
      <c r="AY81" s="256" t="s">
        <v>497</v>
      </c>
      <c r="AZ81" s="256" t="s">
        <v>630</v>
      </c>
      <c r="BA81" s="256" t="s">
        <v>81</v>
      </c>
      <c r="BB81" s="256" t="s">
        <v>140</v>
      </c>
      <c r="BC81" s="256" t="s">
        <v>768</v>
      </c>
      <c r="BD81" s="256" t="s">
        <v>147</v>
      </c>
      <c r="BE81" s="256" t="s">
        <v>714</v>
      </c>
      <c r="BF81" s="256" t="s">
        <v>761</v>
      </c>
      <c r="BG81" s="256" t="s">
        <v>251</v>
      </c>
      <c r="BH81" s="256" t="s">
        <v>465</v>
      </c>
      <c r="BI81" s="256" t="s">
        <v>272</v>
      </c>
      <c r="BJ81" s="257" t="s">
        <v>168</v>
      </c>
      <c r="BK81" s="45"/>
      <c r="BM81" s="37"/>
      <c r="BN81" s="265">
        <f>F534</f>
        <v>522</v>
      </c>
      <c r="BO81" s="260">
        <f>F407</f>
        <v>395</v>
      </c>
      <c r="BP81" s="260">
        <f>F275</f>
        <v>263</v>
      </c>
      <c r="BQ81" s="260">
        <f>F143</f>
        <v>131</v>
      </c>
      <c r="BR81" s="260">
        <f>F16</f>
        <v>4</v>
      </c>
      <c r="BS81" s="259">
        <f>F565</f>
        <v>553</v>
      </c>
      <c r="BT81" s="259">
        <f>F458</f>
        <v>446</v>
      </c>
      <c r="BU81" s="259">
        <f>F331</f>
        <v>319</v>
      </c>
      <c r="BV81" s="259">
        <f>F199</f>
        <v>187</v>
      </c>
      <c r="BW81" s="259">
        <f>F72</f>
        <v>60</v>
      </c>
      <c r="BX81" s="260">
        <f>F621</f>
        <v>609</v>
      </c>
      <c r="BY81" s="260">
        <f>F489</f>
        <v>477</v>
      </c>
      <c r="BZ81" s="260">
        <f>F387</f>
        <v>375</v>
      </c>
      <c r="CA81" s="260">
        <f>F255</f>
        <v>243</v>
      </c>
      <c r="CB81" s="260">
        <f>F123</f>
        <v>111</v>
      </c>
      <c r="CC81" s="259">
        <f>F552</f>
        <v>540</v>
      </c>
      <c r="CD81" s="259">
        <f>F420</f>
        <v>408</v>
      </c>
      <c r="CE81" s="259">
        <f>F288</f>
        <v>276</v>
      </c>
      <c r="CF81" s="259">
        <f>F186</f>
        <v>174</v>
      </c>
      <c r="CG81" s="259">
        <f>F54</f>
        <v>42</v>
      </c>
      <c r="CH81" s="260">
        <f>F603</f>
        <v>591</v>
      </c>
      <c r="CI81" s="260">
        <f>F476</f>
        <v>464</v>
      </c>
      <c r="CJ81" s="260">
        <f>F344</f>
        <v>332</v>
      </c>
      <c r="CK81" s="260">
        <f>F217</f>
        <v>205</v>
      </c>
      <c r="CL81" s="266">
        <f>F110</f>
        <v>98</v>
      </c>
      <c r="CM81" s="254">
        <f t="shared" si="14"/>
        <v>7825</v>
      </c>
      <c r="CN81" s="107">
        <f t="shared" si="15"/>
        <v>3263025</v>
      </c>
      <c r="CO81" s="33"/>
      <c r="CP81" s="323" t="s">
        <v>334</v>
      </c>
      <c r="CQ81" s="324" t="s">
        <v>548</v>
      </c>
      <c r="CR81" s="324" t="s">
        <v>221</v>
      </c>
      <c r="CS81" s="324" t="s">
        <v>210</v>
      </c>
      <c r="CT81" s="324" t="s">
        <v>62</v>
      </c>
      <c r="CU81" s="324" t="s">
        <v>573</v>
      </c>
      <c r="CV81" s="324" t="s">
        <v>427</v>
      </c>
      <c r="CW81" s="324" t="s">
        <v>338</v>
      </c>
      <c r="CX81" s="324" t="s">
        <v>42</v>
      </c>
      <c r="CY81" s="324" t="s">
        <v>701</v>
      </c>
      <c r="CZ81" s="324" t="s">
        <v>186</v>
      </c>
      <c r="DA81" s="324" t="s">
        <v>189</v>
      </c>
      <c r="DB81" s="324" t="s">
        <v>40</v>
      </c>
      <c r="DC81" s="324" t="s">
        <v>270</v>
      </c>
      <c r="DD81" s="324" t="s">
        <v>601</v>
      </c>
      <c r="DE81" s="324" t="s">
        <v>35</v>
      </c>
      <c r="DF81" s="324" t="s">
        <v>82</v>
      </c>
      <c r="DG81" s="324" t="s">
        <v>614</v>
      </c>
      <c r="DH81" s="324" t="s">
        <v>153</v>
      </c>
      <c r="DI81" s="324" t="s">
        <v>407</v>
      </c>
      <c r="DJ81" s="324" t="s">
        <v>91</v>
      </c>
      <c r="DK81" s="324" t="s">
        <v>693</v>
      </c>
      <c r="DL81" s="324" t="s">
        <v>206</v>
      </c>
      <c r="DM81" s="324" t="s">
        <v>746</v>
      </c>
      <c r="DN81" s="325" t="s">
        <v>361</v>
      </c>
      <c r="DO81" s="45"/>
    </row>
    <row r="82" spans="1:119" x14ac:dyDescent="0.2">
      <c r="A82" s="33"/>
      <c r="B82" s="33"/>
      <c r="C82" s="33"/>
      <c r="D82" s="176" t="s">
        <v>619</v>
      </c>
      <c r="E82" s="177" t="s">
        <v>345</v>
      </c>
      <c r="F82" s="178">
        <f>B3+(69*B5)</f>
        <v>70</v>
      </c>
      <c r="G82" s="33"/>
      <c r="I82" s="37"/>
      <c r="J82" s="54">
        <f>F351</f>
        <v>339</v>
      </c>
      <c r="K82" s="55">
        <f>F264</f>
        <v>252</v>
      </c>
      <c r="L82" s="55">
        <f>F332</f>
        <v>320</v>
      </c>
      <c r="M82" s="55">
        <f>F370</f>
        <v>358</v>
      </c>
      <c r="N82" s="55">
        <f>F308</f>
        <v>296</v>
      </c>
      <c r="O82" s="55">
        <f>F603</f>
        <v>591</v>
      </c>
      <c r="P82" s="55">
        <f>F521</f>
        <v>509</v>
      </c>
      <c r="Q82" s="55">
        <f>F584</f>
        <v>572</v>
      </c>
      <c r="R82" s="55">
        <f>F627</f>
        <v>615</v>
      </c>
      <c r="S82" s="55">
        <f>F540</f>
        <v>528</v>
      </c>
      <c r="T82" s="55">
        <f>F235</f>
        <v>223</v>
      </c>
      <c r="U82" s="55">
        <f>F148</f>
        <v>136</v>
      </c>
      <c r="V82" s="55">
        <f>F191</f>
        <v>179</v>
      </c>
      <c r="W82" s="55">
        <f>F254</f>
        <v>242</v>
      </c>
      <c r="X82" s="55">
        <f>F172</f>
        <v>160</v>
      </c>
      <c r="Y82" s="55">
        <f>F467</f>
        <v>455</v>
      </c>
      <c r="Z82" s="55">
        <f>F405</f>
        <v>393</v>
      </c>
      <c r="AA82" s="55">
        <f>F443</f>
        <v>431</v>
      </c>
      <c r="AB82" s="55">
        <f>F511</f>
        <v>499</v>
      </c>
      <c r="AC82" s="55">
        <f>F424</f>
        <v>412</v>
      </c>
      <c r="AD82" s="55">
        <f>F94</f>
        <v>82</v>
      </c>
      <c r="AE82" s="55">
        <f>F37</f>
        <v>25</v>
      </c>
      <c r="AF82" s="55">
        <f>F75</f>
        <v>63</v>
      </c>
      <c r="AG82" s="55">
        <f>F113</f>
        <v>101</v>
      </c>
      <c r="AH82" s="56">
        <f>F56</f>
        <v>44</v>
      </c>
      <c r="AI82" s="322">
        <f t="shared" si="12"/>
        <v>7825</v>
      </c>
      <c r="AJ82" s="107">
        <f t="shared" si="13"/>
        <v>3263025</v>
      </c>
      <c r="AK82" s="33"/>
      <c r="AL82" s="255" t="s">
        <v>445</v>
      </c>
      <c r="AM82" s="256" t="s">
        <v>593</v>
      </c>
      <c r="AN82" s="256" t="s">
        <v>578</v>
      </c>
      <c r="AO82" s="256" t="s">
        <v>682</v>
      </c>
      <c r="AP82" s="256" t="s">
        <v>770</v>
      </c>
      <c r="AQ82" s="256" t="s">
        <v>91</v>
      </c>
      <c r="AR82" s="256" t="s">
        <v>753</v>
      </c>
      <c r="AS82" s="256" t="s">
        <v>305</v>
      </c>
      <c r="AT82" s="256" t="s">
        <v>319</v>
      </c>
      <c r="AU82" s="256" t="s">
        <v>547</v>
      </c>
      <c r="AV82" s="256" t="s">
        <v>771</v>
      </c>
      <c r="AW82" s="256" t="s">
        <v>659</v>
      </c>
      <c r="AX82" s="256" t="s">
        <v>285</v>
      </c>
      <c r="AY82" s="256" t="s">
        <v>84</v>
      </c>
      <c r="AZ82" s="256" t="s">
        <v>131</v>
      </c>
      <c r="BA82" s="256" t="s">
        <v>456</v>
      </c>
      <c r="BB82" s="256" t="s">
        <v>579</v>
      </c>
      <c r="BC82" s="256" t="s">
        <v>110</v>
      </c>
      <c r="BD82" s="256" t="s">
        <v>107</v>
      </c>
      <c r="BE82" s="256" t="s">
        <v>742</v>
      </c>
      <c r="BF82" s="256" t="s">
        <v>303</v>
      </c>
      <c r="BG82" s="256" t="s">
        <v>253</v>
      </c>
      <c r="BH82" s="256" t="s">
        <v>570</v>
      </c>
      <c r="BI82" s="256" t="s">
        <v>421</v>
      </c>
      <c r="BJ82" s="257" t="s">
        <v>380</v>
      </c>
      <c r="BK82" s="45"/>
      <c r="BM82" s="37"/>
      <c r="BN82" s="265">
        <f>F49</f>
        <v>37</v>
      </c>
      <c r="BO82" s="260">
        <f>F547</f>
        <v>535</v>
      </c>
      <c r="BP82" s="260">
        <f>F415</f>
        <v>403</v>
      </c>
      <c r="BQ82" s="260">
        <f>F308</f>
        <v>296</v>
      </c>
      <c r="BR82" s="260">
        <f>F181</f>
        <v>169</v>
      </c>
      <c r="BS82" s="259">
        <f>F105</f>
        <v>93</v>
      </c>
      <c r="BT82" s="259">
        <f>F598</f>
        <v>586</v>
      </c>
      <c r="BU82" s="259">
        <f>F471</f>
        <v>459</v>
      </c>
      <c r="BV82" s="259">
        <f>F339</f>
        <v>327</v>
      </c>
      <c r="BW82" s="259">
        <f>F237</f>
        <v>225</v>
      </c>
      <c r="BX82" s="260">
        <f>F36</f>
        <v>24</v>
      </c>
      <c r="BY82" s="260">
        <f>F529</f>
        <v>517</v>
      </c>
      <c r="BZ82" s="260">
        <f>F402</f>
        <v>390</v>
      </c>
      <c r="CA82" s="260">
        <f>F270</f>
        <v>258</v>
      </c>
      <c r="CB82" s="260">
        <f>F138</f>
        <v>126</v>
      </c>
      <c r="CC82" s="259">
        <f>F67</f>
        <v>55</v>
      </c>
      <c r="CD82" s="259">
        <f>F585</f>
        <v>573</v>
      </c>
      <c r="CE82" s="259">
        <f>F453</f>
        <v>441</v>
      </c>
      <c r="CF82" s="259">
        <f>F326</f>
        <v>314</v>
      </c>
      <c r="CG82" s="259">
        <f>F194</f>
        <v>182</v>
      </c>
      <c r="CH82" s="260">
        <f>F118</f>
        <v>106</v>
      </c>
      <c r="CI82" s="260">
        <f>F616</f>
        <v>604</v>
      </c>
      <c r="CJ82" s="260">
        <f>F509</f>
        <v>497</v>
      </c>
      <c r="CK82" s="260">
        <f>F382</f>
        <v>370</v>
      </c>
      <c r="CL82" s="266">
        <f>F250</f>
        <v>238</v>
      </c>
      <c r="CM82" s="254">
        <f t="shared" si="14"/>
        <v>7825</v>
      </c>
      <c r="CN82" s="107">
        <f t="shared" si="15"/>
        <v>3263025</v>
      </c>
      <c r="CO82" s="33"/>
      <c r="CP82" s="323" t="s">
        <v>700</v>
      </c>
      <c r="CQ82" s="324" t="s">
        <v>230</v>
      </c>
      <c r="CR82" s="324" t="s">
        <v>264</v>
      </c>
      <c r="CS82" s="324" t="s">
        <v>770</v>
      </c>
      <c r="CT82" s="324" t="s">
        <v>628</v>
      </c>
      <c r="CU82" s="324" t="s">
        <v>703</v>
      </c>
      <c r="CV82" s="324" t="s">
        <v>752</v>
      </c>
      <c r="CW82" s="324" t="s">
        <v>562</v>
      </c>
      <c r="CX82" s="324" t="s">
        <v>785</v>
      </c>
      <c r="CY82" s="324" t="s">
        <v>698</v>
      </c>
      <c r="CZ82" s="324" t="s">
        <v>804</v>
      </c>
      <c r="DA82" s="324" t="s">
        <v>808</v>
      </c>
      <c r="DB82" s="324" t="s">
        <v>473</v>
      </c>
      <c r="DC82" s="324" t="s">
        <v>432</v>
      </c>
      <c r="DD82" s="324" t="s">
        <v>474</v>
      </c>
      <c r="DE82" s="324" t="s">
        <v>331</v>
      </c>
      <c r="DF82" s="324" t="s">
        <v>648</v>
      </c>
      <c r="DG82" s="324" t="s">
        <v>637</v>
      </c>
      <c r="DH82" s="324" t="s">
        <v>386</v>
      </c>
      <c r="DI82" s="324" t="s">
        <v>525</v>
      </c>
      <c r="DJ82" s="324" t="s">
        <v>150</v>
      </c>
      <c r="DK82" s="324" t="s">
        <v>635</v>
      </c>
      <c r="DL82" s="324" t="s">
        <v>141</v>
      </c>
      <c r="DM82" s="324" t="s">
        <v>494</v>
      </c>
      <c r="DN82" s="325" t="s">
        <v>247</v>
      </c>
      <c r="DO82" s="45"/>
    </row>
    <row r="83" spans="1:119" x14ac:dyDescent="0.2">
      <c r="A83" s="33"/>
      <c r="B83" s="33"/>
      <c r="C83" s="33"/>
      <c r="D83" s="176" t="s">
        <v>275</v>
      </c>
      <c r="E83" s="177" t="s">
        <v>345</v>
      </c>
      <c r="F83" s="178">
        <f>B3+(70*B5)</f>
        <v>71</v>
      </c>
      <c r="G83" s="33"/>
      <c r="I83" s="37"/>
      <c r="J83" s="54">
        <f>F320</f>
        <v>308</v>
      </c>
      <c r="K83" s="55">
        <f>F383</f>
        <v>371</v>
      </c>
      <c r="L83" s="55">
        <f>F301</f>
        <v>289</v>
      </c>
      <c r="M83" s="55">
        <f>F339</f>
        <v>327</v>
      </c>
      <c r="N83" s="55">
        <f>F282</f>
        <v>270</v>
      </c>
      <c r="O83" s="55">
        <f>F577</f>
        <v>565</v>
      </c>
      <c r="P83" s="55">
        <f>F615</f>
        <v>603</v>
      </c>
      <c r="Q83" s="55">
        <f>F553</f>
        <v>541</v>
      </c>
      <c r="R83" s="55">
        <f>F596</f>
        <v>584</v>
      </c>
      <c r="S83" s="55">
        <f>F534</f>
        <v>522</v>
      </c>
      <c r="T83" s="55">
        <f>F204</f>
        <v>192</v>
      </c>
      <c r="U83" s="55">
        <f>F247</f>
        <v>235</v>
      </c>
      <c r="V83" s="55">
        <f>F185</f>
        <v>173</v>
      </c>
      <c r="W83" s="55">
        <f>F223</f>
        <v>211</v>
      </c>
      <c r="X83" s="55">
        <f>F141</f>
        <v>129</v>
      </c>
      <c r="Y83" s="55">
        <f>F461</f>
        <v>449</v>
      </c>
      <c r="Z83" s="55">
        <f>F499</f>
        <v>487</v>
      </c>
      <c r="AA83" s="55">
        <f>F417</f>
        <v>405</v>
      </c>
      <c r="AB83" s="55">
        <f>F480</f>
        <v>468</v>
      </c>
      <c r="AC83" s="55">
        <f>F393</f>
        <v>381</v>
      </c>
      <c r="AD83" s="55">
        <f>F63</f>
        <v>51</v>
      </c>
      <c r="AE83" s="55">
        <f>F131</f>
        <v>119</v>
      </c>
      <c r="AF83" s="55">
        <f>F44</f>
        <v>32</v>
      </c>
      <c r="AG83" s="55">
        <f>F112</f>
        <v>100</v>
      </c>
      <c r="AH83" s="56">
        <f>F25</f>
        <v>13</v>
      </c>
      <c r="AI83" s="322">
        <f t="shared" si="12"/>
        <v>7825</v>
      </c>
      <c r="AJ83" s="107">
        <f t="shared" si="13"/>
        <v>3263025</v>
      </c>
      <c r="AK83" s="33"/>
      <c r="AL83" s="255" t="s">
        <v>655</v>
      </c>
      <c r="AM83" s="256" t="s">
        <v>149</v>
      </c>
      <c r="AN83" s="256" t="s">
        <v>193</v>
      </c>
      <c r="AO83" s="256" t="s">
        <v>785</v>
      </c>
      <c r="AP83" s="256" t="s">
        <v>271</v>
      </c>
      <c r="AQ83" s="256" t="s">
        <v>63</v>
      </c>
      <c r="AR83" s="256" t="s">
        <v>735</v>
      </c>
      <c r="AS83" s="256" t="s">
        <v>64</v>
      </c>
      <c r="AT83" s="256" t="s">
        <v>724</v>
      </c>
      <c r="AU83" s="256" t="s">
        <v>334</v>
      </c>
      <c r="AV83" s="256" t="s">
        <v>656</v>
      </c>
      <c r="AW83" s="256" t="s">
        <v>328</v>
      </c>
      <c r="AX83" s="256" t="s">
        <v>523</v>
      </c>
      <c r="AY83" s="256" t="s">
        <v>53</v>
      </c>
      <c r="AZ83" s="256" t="s">
        <v>370</v>
      </c>
      <c r="BA83" s="256" t="s">
        <v>80</v>
      </c>
      <c r="BB83" s="256" t="s">
        <v>713</v>
      </c>
      <c r="BC83" s="256" t="s">
        <v>429</v>
      </c>
      <c r="BD83" s="256" t="s">
        <v>739</v>
      </c>
      <c r="BE83" s="256" t="s">
        <v>654</v>
      </c>
      <c r="BF83" s="256" t="s">
        <v>225</v>
      </c>
      <c r="BG83" s="256" t="s">
        <v>657</v>
      </c>
      <c r="BH83" s="256" t="s">
        <v>332</v>
      </c>
      <c r="BI83" s="256" t="s">
        <v>223</v>
      </c>
      <c r="BJ83" s="257" t="s">
        <v>542</v>
      </c>
      <c r="BK83" s="45"/>
      <c r="BM83" s="37"/>
      <c r="BN83" s="265">
        <f>F189</f>
        <v>177</v>
      </c>
      <c r="BO83" s="260">
        <f>F87</f>
        <v>75</v>
      </c>
      <c r="BP83" s="260">
        <f>F580</f>
        <v>568</v>
      </c>
      <c r="BQ83" s="260">
        <f>F448</f>
        <v>436</v>
      </c>
      <c r="BR83" s="260">
        <f>F321</f>
        <v>309</v>
      </c>
      <c r="BS83" s="259">
        <f>F245</f>
        <v>233</v>
      </c>
      <c r="BT83" s="259">
        <f>F113</f>
        <v>101</v>
      </c>
      <c r="BU83" s="259">
        <f>F636</f>
        <v>624</v>
      </c>
      <c r="BV83" s="259">
        <f>F504</f>
        <v>492</v>
      </c>
      <c r="BW83" s="259">
        <f>F377</f>
        <v>365</v>
      </c>
      <c r="BX83" s="260">
        <f>F176</f>
        <v>164</v>
      </c>
      <c r="BY83" s="260">
        <f>F44</f>
        <v>32</v>
      </c>
      <c r="BZ83" s="260">
        <f>F542</f>
        <v>530</v>
      </c>
      <c r="CA83" s="260">
        <f>F435</f>
        <v>423</v>
      </c>
      <c r="CB83" s="260">
        <f>F303</f>
        <v>291</v>
      </c>
      <c r="CC83" s="259">
        <f>F232</f>
        <v>220</v>
      </c>
      <c r="CD83" s="259">
        <f>F100</f>
        <v>88</v>
      </c>
      <c r="CE83" s="259">
        <f>F593</f>
        <v>581</v>
      </c>
      <c r="CF83" s="259">
        <f>F466</f>
        <v>454</v>
      </c>
      <c r="CG83" s="259">
        <f>F359</f>
        <v>347</v>
      </c>
      <c r="CH83" s="260">
        <f>F158</f>
        <v>146</v>
      </c>
      <c r="CI83" s="260">
        <f>F31</f>
        <v>19</v>
      </c>
      <c r="CJ83" s="260">
        <f>F524</f>
        <v>512</v>
      </c>
      <c r="CK83" s="260">
        <f>F397</f>
        <v>385</v>
      </c>
      <c r="CL83" s="266">
        <f>F265</f>
        <v>253</v>
      </c>
      <c r="CM83" s="254">
        <f t="shared" si="14"/>
        <v>7825</v>
      </c>
      <c r="CN83" s="107">
        <f t="shared" si="15"/>
        <v>3263025</v>
      </c>
      <c r="CO83" s="33"/>
      <c r="CP83" s="323" t="s">
        <v>315</v>
      </c>
      <c r="CQ83" s="324" t="s">
        <v>168</v>
      </c>
      <c r="CR83" s="324" t="s">
        <v>199</v>
      </c>
      <c r="CS83" s="324" t="s">
        <v>563</v>
      </c>
      <c r="CT83" s="324" t="s">
        <v>312</v>
      </c>
      <c r="CU83" s="324" t="s">
        <v>458</v>
      </c>
      <c r="CV83" s="324" t="s">
        <v>421</v>
      </c>
      <c r="CW83" s="324" t="s">
        <v>586</v>
      </c>
      <c r="CX83" s="324" t="s">
        <v>560</v>
      </c>
      <c r="CY83" s="324" t="s">
        <v>414</v>
      </c>
      <c r="CZ83" s="324" t="s">
        <v>815</v>
      </c>
      <c r="DA83" s="324" t="s">
        <v>332</v>
      </c>
      <c r="DB83" s="324" t="s">
        <v>704</v>
      </c>
      <c r="DC83" s="324" t="s">
        <v>455</v>
      </c>
      <c r="DD83" s="324" t="s">
        <v>219</v>
      </c>
      <c r="DE83" s="324" t="s">
        <v>356</v>
      </c>
      <c r="DF83" s="324" t="s">
        <v>512</v>
      </c>
      <c r="DG83" s="324" t="s">
        <v>307</v>
      </c>
      <c r="DH83" s="324" t="s">
        <v>217</v>
      </c>
      <c r="DI83" s="324" t="s">
        <v>626</v>
      </c>
      <c r="DJ83" s="324" t="s">
        <v>524</v>
      </c>
      <c r="DK83" s="324" t="s">
        <v>435</v>
      </c>
      <c r="DL83" s="324" t="s">
        <v>202</v>
      </c>
      <c r="DM83" s="324" t="s">
        <v>521</v>
      </c>
      <c r="DN83" s="325" t="s">
        <v>697</v>
      </c>
      <c r="DO83" s="45"/>
    </row>
    <row r="84" spans="1:119" x14ac:dyDescent="0.2">
      <c r="A84" s="33"/>
      <c r="B84" s="33"/>
      <c r="C84" s="33"/>
      <c r="D84" s="176" t="s">
        <v>747</v>
      </c>
      <c r="E84" s="177" t="s">
        <v>345</v>
      </c>
      <c r="F84" s="178">
        <f>B3+(71*B5)</f>
        <v>72</v>
      </c>
      <c r="G84" s="33"/>
      <c r="I84" s="37"/>
      <c r="J84" s="54">
        <f>F289</f>
        <v>277</v>
      </c>
      <c r="K84" s="55">
        <f>F357</f>
        <v>345</v>
      </c>
      <c r="L84" s="55">
        <f>F270</f>
        <v>258</v>
      </c>
      <c r="M84" s="55">
        <f>F333</f>
        <v>321</v>
      </c>
      <c r="N84" s="55">
        <f>F376</f>
        <v>364</v>
      </c>
      <c r="O84" s="55">
        <f>F546</f>
        <v>534</v>
      </c>
      <c r="P84" s="55">
        <f>F609</f>
        <v>597</v>
      </c>
      <c r="Q84" s="55">
        <f>F527</f>
        <v>515</v>
      </c>
      <c r="R84" s="55">
        <f>F565</f>
        <v>553</v>
      </c>
      <c r="S84" s="55">
        <f>F628</f>
        <v>616</v>
      </c>
      <c r="T84" s="55">
        <f>F173</f>
        <v>161</v>
      </c>
      <c r="U84" s="55">
        <f>F216</f>
        <v>204</v>
      </c>
      <c r="V84" s="55">
        <f>F154</f>
        <v>142</v>
      </c>
      <c r="W84" s="55">
        <f>F197</f>
        <v>185</v>
      </c>
      <c r="X84" s="55">
        <f>F260</f>
        <v>248</v>
      </c>
      <c r="Y84" s="55">
        <f>F430</f>
        <v>418</v>
      </c>
      <c r="Z84" s="55">
        <f>F468</f>
        <v>456</v>
      </c>
      <c r="AA84" s="55">
        <f>F411</f>
        <v>399</v>
      </c>
      <c r="AB84" s="55">
        <f>F449</f>
        <v>437</v>
      </c>
      <c r="AC84" s="55">
        <f>F492</f>
        <v>480</v>
      </c>
      <c r="AD84" s="55">
        <f>F62</f>
        <v>50</v>
      </c>
      <c r="AE84" s="55">
        <f>F100</f>
        <v>88</v>
      </c>
      <c r="AF84" s="55">
        <f>F13</f>
        <v>1</v>
      </c>
      <c r="AG84" s="55">
        <f>F81</f>
        <v>69</v>
      </c>
      <c r="AH84" s="56">
        <f>F119</f>
        <v>107</v>
      </c>
      <c r="AI84" s="322">
        <f t="shared" si="12"/>
        <v>7825</v>
      </c>
      <c r="AJ84" s="107">
        <f t="shared" si="13"/>
        <v>3263025</v>
      </c>
      <c r="AK84" s="33"/>
      <c r="AL84" s="255" t="s">
        <v>537</v>
      </c>
      <c r="AM84" s="256" t="s">
        <v>520</v>
      </c>
      <c r="AN84" s="256" t="s">
        <v>432</v>
      </c>
      <c r="AO84" s="256" t="s">
        <v>234</v>
      </c>
      <c r="AP84" s="256" t="s">
        <v>471</v>
      </c>
      <c r="AQ84" s="256" t="s">
        <v>806</v>
      </c>
      <c r="AR84" s="256" t="s">
        <v>365</v>
      </c>
      <c r="AS84" s="256" t="s">
        <v>92</v>
      </c>
      <c r="AT84" s="256" t="s">
        <v>573</v>
      </c>
      <c r="AU84" s="256" t="s">
        <v>348</v>
      </c>
      <c r="AV84" s="256" t="s">
        <v>685</v>
      </c>
      <c r="AW84" s="256" t="s">
        <v>538</v>
      </c>
      <c r="AX84" s="256" t="s">
        <v>629</v>
      </c>
      <c r="AY84" s="256" t="s">
        <v>73</v>
      </c>
      <c r="AZ84" s="256" t="s">
        <v>718</v>
      </c>
      <c r="BA84" s="256" t="s">
        <v>767</v>
      </c>
      <c r="BB84" s="256" t="s">
        <v>139</v>
      </c>
      <c r="BC84" s="256" t="s">
        <v>680</v>
      </c>
      <c r="BD84" s="256" t="s">
        <v>794</v>
      </c>
      <c r="BE84" s="256" t="s">
        <v>399</v>
      </c>
      <c r="BF84" s="256" t="s">
        <v>196</v>
      </c>
      <c r="BG84" s="256" t="s">
        <v>512</v>
      </c>
      <c r="BH84" s="256" t="s">
        <v>198</v>
      </c>
      <c r="BI84" s="256" t="s">
        <v>406</v>
      </c>
      <c r="BJ84" s="257" t="s">
        <v>495</v>
      </c>
      <c r="BK84" s="45"/>
      <c r="BM84" s="37"/>
      <c r="BN84" s="265">
        <f>F354</f>
        <v>342</v>
      </c>
      <c r="BO84" s="260">
        <f>F227</f>
        <v>215</v>
      </c>
      <c r="BP84" s="260">
        <f>F95</f>
        <v>83</v>
      </c>
      <c r="BQ84" s="260">
        <f>F588</f>
        <v>576</v>
      </c>
      <c r="BR84" s="260">
        <f>F486</f>
        <v>474</v>
      </c>
      <c r="BS84" s="259">
        <f>F285</f>
        <v>273</v>
      </c>
      <c r="BT84" s="259">
        <f>F153</f>
        <v>141</v>
      </c>
      <c r="BU84" s="259">
        <f>F26</f>
        <v>14</v>
      </c>
      <c r="BV84" s="259">
        <f>F519</f>
        <v>507</v>
      </c>
      <c r="BW84" s="259">
        <f>F392</f>
        <v>380</v>
      </c>
      <c r="BX84" s="260">
        <f>F316</f>
        <v>304</v>
      </c>
      <c r="BY84" s="260">
        <f>F209</f>
        <v>197</v>
      </c>
      <c r="BZ84" s="260">
        <f>F82</f>
        <v>70</v>
      </c>
      <c r="CA84" s="260">
        <f>F575</f>
        <v>563</v>
      </c>
      <c r="CB84" s="260">
        <f>F443</f>
        <v>431</v>
      </c>
      <c r="CC84" s="259">
        <f>F372</f>
        <v>360</v>
      </c>
      <c r="CD84" s="259">
        <f>F240</f>
        <v>228</v>
      </c>
      <c r="CE84" s="259">
        <f>F133</f>
        <v>121</v>
      </c>
      <c r="CF84" s="259">
        <f>F631</f>
        <v>619</v>
      </c>
      <c r="CG84" s="259">
        <f>F499</f>
        <v>487</v>
      </c>
      <c r="CH84" s="260">
        <f>F298</f>
        <v>286</v>
      </c>
      <c r="CI84" s="260">
        <f>F171</f>
        <v>159</v>
      </c>
      <c r="CJ84" s="260">
        <f>F39</f>
        <v>27</v>
      </c>
      <c r="CK84" s="260">
        <f>F562</f>
        <v>550</v>
      </c>
      <c r="CL84" s="266">
        <f>F430</f>
        <v>418</v>
      </c>
      <c r="CM84" s="254">
        <f t="shared" si="14"/>
        <v>7825</v>
      </c>
      <c r="CN84" s="107">
        <f t="shared" si="15"/>
        <v>3263025</v>
      </c>
      <c r="CO84" s="33"/>
      <c r="CP84" s="323" t="s">
        <v>310</v>
      </c>
      <c r="CQ84" s="324" t="s">
        <v>220</v>
      </c>
      <c r="CR84" s="324" t="s">
        <v>720</v>
      </c>
      <c r="CS84" s="324" t="s">
        <v>488</v>
      </c>
      <c r="CT84" s="324" t="s">
        <v>52</v>
      </c>
      <c r="CU84" s="324" t="s">
        <v>743</v>
      </c>
      <c r="CV84" s="324" t="s">
        <v>759</v>
      </c>
      <c r="CW84" s="324" t="s">
        <v>511</v>
      </c>
      <c r="CX84" s="324" t="s">
        <v>620</v>
      </c>
      <c r="CY84" s="324" t="s">
        <v>147</v>
      </c>
      <c r="CZ84" s="324" t="s">
        <v>757</v>
      </c>
      <c r="DA84" s="324" t="s">
        <v>239</v>
      </c>
      <c r="DB84" s="324" t="s">
        <v>619</v>
      </c>
      <c r="DC84" s="324" t="s">
        <v>93</v>
      </c>
      <c r="DD84" s="324" t="s">
        <v>110</v>
      </c>
      <c r="DE84" s="324" t="s">
        <v>577</v>
      </c>
      <c r="DF84" s="324" t="s">
        <v>671</v>
      </c>
      <c r="DG84" s="324" t="s">
        <v>582</v>
      </c>
      <c r="DH84" s="324" t="s">
        <v>212</v>
      </c>
      <c r="DI84" s="324" t="s">
        <v>713</v>
      </c>
      <c r="DJ84" s="324" t="s">
        <v>85</v>
      </c>
      <c r="DK84" s="324" t="s">
        <v>658</v>
      </c>
      <c r="DL84" s="324" t="s">
        <v>90</v>
      </c>
      <c r="DM84" s="324" t="s">
        <v>516</v>
      </c>
      <c r="DN84" s="325" t="s">
        <v>767</v>
      </c>
      <c r="DO84" s="45"/>
    </row>
    <row r="85" spans="1:119" x14ac:dyDescent="0.2">
      <c r="A85" s="33"/>
      <c r="B85" s="33"/>
      <c r="C85" s="33"/>
      <c r="D85" s="176" t="s">
        <v>301</v>
      </c>
      <c r="E85" s="177" t="s">
        <v>345</v>
      </c>
      <c r="F85" s="178">
        <f>B3+(72*B5)</f>
        <v>73</v>
      </c>
      <c r="G85" s="33"/>
      <c r="I85" s="37"/>
      <c r="J85" s="54">
        <f>F149</f>
        <v>137</v>
      </c>
      <c r="K85" s="55">
        <f>F192</f>
        <v>180</v>
      </c>
      <c r="L85" s="55">
        <f>F255</f>
        <v>243</v>
      </c>
      <c r="M85" s="55">
        <f>F168</f>
        <v>156</v>
      </c>
      <c r="N85" s="55">
        <f>F236</f>
        <v>224</v>
      </c>
      <c r="O85" s="55">
        <f>F406</f>
        <v>394</v>
      </c>
      <c r="P85" s="55">
        <f>F444</f>
        <v>432</v>
      </c>
      <c r="Q85" s="55">
        <f>F512</f>
        <v>500</v>
      </c>
      <c r="R85" s="55">
        <f>F425</f>
        <v>413</v>
      </c>
      <c r="S85" s="55">
        <f>F463</f>
        <v>451</v>
      </c>
      <c r="T85" s="55">
        <f>F33</f>
        <v>21</v>
      </c>
      <c r="U85" s="55">
        <f>F76</f>
        <v>64</v>
      </c>
      <c r="V85" s="55">
        <f>F114</f>
        <v>102</v>
      </c>
      <c r="W85" s="55">
        <f>F57</f>
        <v>45</v>
      </c>
      <c r="X85" s="55">
        <f>F95</f>
        <v>83</v>
      </c>
      <c r="Y85" s="55">
        <f>F265</f>
        <v>253</v>
      </c>
      <c r="Z85" s="55">
        <f>F328</f>
        <v>316</v>
      </c>
      <c r="AA85" s="55">
        <f>F371</f>
        <v>359</v>
      </c>
      <c r="AB85" s="55">
        <f>F309</f>
        <v>297</v>
      </c>
      <c r="AC85" s="55">
        <f>F352</f>
        <v>340</v>
      </c>
      <c r="AD85" s="55">
        <f>F522</f>
        <v>510</v>
      </c>
      <c r="AE85" s="55">
        <f>F585</f>
        <v>573</v>
      </c>
      <c r="AF85" s="55">
        <f>F623</f>
        <v>611</v>
      </c>
      <c r="AG85" s="55">
        <f>F541</f>
        <v>529</v>
      </c>
      <c r="AH85" s="56">
        <f>F604</f>
        <v>592</v>
      </c>
      <c r="AI85" s="322">
        <f t="shared" si="12"/>
        <v>7825</v>
      </c>
      <c r="AJ85" s="107">
        <f t="shared" si="13"/>
        <v>3263025</v>
      </c>
      <c r="AK85" s="33"/>
      <c r="AL85" s="255" t="s">
        <v>130</v>
      </c>
      <c r="AM85" s="256" t="s">
        <v>496</v>
      </c>
      <c r="AN85" s="256" t="s">
        <v>270</v>
      </c>
      <c r="AO85" s="256" t="s">
        <v>237</v>
      </c>
      <c r="AP85" s="256" t="s">
        <v>460</v>
      </c>
      <c r="AQ85" s="256" t="s">
        <v>369</v>
      </c>
      <c r="AR85" s="256" t="s">
        <v>457</v>
      </c>
      <c r="AS85" s="256" t="s">
        <v>322</v>
      </c>
      <c r="AT85" s="256" t="s">
        <v>639</v>
      </c>
      <c r="AU85" s="256" t="s">
        <v>0</v>
      </c>
      <c r="AV85" s="256" t="s">
        <v>360</v>
      </c>
      <c r="AW85" s="256" t="s">
        <v>597</v>
      </c>
      <c r="AX85" s="256" t="s">
        <v>284</v>
      </c>
      <c r="AY85" s="256" t="s">
        <v>645</v>
      </c>
      <c r="AZ85" s="256" t="s">
        <v>720</v>
      </c>
      <c r="BA85" s="256" t="s">
        <v>697</v>
      </c>
      <c r="BB85" s="256" t="s">
        <v>472</v>
      </c>
      <c r="BC85" s="256" t="s">
        <v>339</v>
      </c>
      <c r="BD85" s="256" t="s">
        <v>461</v>
      </c>
      <c r="BE85" s="256" t="s">
        <v>388</v>
      </c>
      <c r="BF85" s="256" t="s">
        <v>169</v>
      </c>
      <c r="BG85" s="256" t="s">
        <v>648</v>
      </c>
      <c r="BH85" s="256" t="s">
        <v>154</v>
      </c>
      <c r="BI85" s="256" t="s">
        <v>466</v>
      </c>
      <c r="BJ85" s="257" t="s">
        <v>778</v>
      </c>
      <c r="BK85" s="45"/>
      <c r="BM85" s="37"/>
      <c r="BN85" s="258">
        <f>F571</f>
        <v>559</v>
      </c>
      <c r="BO85" s="259">
        <f>F439</f>
        <v>427</v>
      </c>
      <c r="BP85" s="259">
        <f>F337</f>
        <v>325</v>
      </c>
      <c r="BQ85" s="259">
        <f>F205</f>
        <v>193</v>
      </c>
      <c r="BR85" s="259">
        <f>F73</f>
        <v>61</v>
      </c>
      <c r="BS85" s="260">
        <f>F627</f>
        <v>615</v>
      </c>
      <c r="BT85" s="260">
        <f>F495</f>
        <v>483</v>
      </c>
      <c r="BU85" s="260">
        <f>F363</f>
        <v>351</v>
      </c>
      <c r="BV85" s="260">
        <f>F261</f>
        <v>249</v>
      </c>
      <c r="BW85" s="260">
        <f>F129</f>
        <v>117</v>
      </c>
      <c r="BX85" s="259">
        <f>F553</f>
        <v>541</v>
      </c>
      <c r="BY85" s="259">
        <f>F426</f>
        <v>414</v>
      </c>
      <c r="BZ85" s="259">
        <f>F294</f>
        <v>282</v>
      </c>
      <c r="CA85" s="259">
        <f>F167</f>
        <v>155</v>
      </c>
      <c r="CB85" s="259">
        <f>F60</f>
        <v>48</v>
      </c>
      <c r="CC85" s="260">
        <f>F609</f>
        <v>597</v>
      </c>
      <c r="CD85" s="260">
        <f>F482</f>
        <v>470</v>
      </c>
      <c r="CE85" s="260">
        <f>F350</f>
        <v>338</v>
      </c>
      <c r="CF85" s="260">
        <f>F218</f>
        <v>206</v>
      </c>
      <c r="CG85" s="260">
        <f>F91</f>
        <v>79</v>
      </c>
      <c r="CH85" s="259">
        <f>F515</f>
        <v>503</v>
      </c>
      <c r="CI85" s="259">
        <f>F408</f>
        <v>396</v>
      </c>
      <c r="CJ85" s="259">
        <f>F281</f>
        <v>269</v>
      </c>
      <c r="CK85" s="259">
        <f>F149</f>
        <v>137</v>
      </c>
      <c r="CL85" s="261">
        <f>F22</f>
        <v>10</v>
      </c>
      <c r="CM85" s="254">
        <f t="shared" si="14"/>
        <v>7825</v>
      </c>
      <c r="CN85" s="107">
        <f t="shared" si="15"/>
        <v>3263025</v>
      </c>
      <c r="CO85" s="33"/>
      <c r="CP85" s="323" t="s">
        <v>780</v>
      </c>
      <c r="CQ85" s="324" t="s">
        <v>218</v>
      </c>
      <c r="CR85" s="324" t="s">
        <v>128</v>
      </c>
      <c r="CS85" s="324" t="s">
        <v>133</v>
      </c>
      <c r="CT85" s="324" t="s">
        <v>463</v>
      </c>
      <c r="CU85" s="324" t="s">
        <v>319</v>
      </c>
      <c r="CV85" s="324" t="s">
        <v>50</v>
      </c>
      <c r="CW85" s="324" t="s">
        <v>97</v>
      </c>
      <c r="CX85" s="324" t="s">
        <v>403</v>
      </c>
      <c r="CY85" s="324" t="s">
        <v>686</v>
      </c>
      <c r="CZ85" s="324" t="s">
        <v>64</v>
      </c>
      <c r="DA85" s="324" t="s">
        <v>609</v>
      </c>
      <c r="DB85" s="324" t="s">
        <v>745</v>
      </c>
      <c r="DC85" s="324" t="s">
        <v>554</v>
      </c>
      <c r="DD85" s="324" t="s">
        <v>274</v>
      </c>
      <c r="DE85" s="324" t="s">
        <v>365</v>
      </c>
      <c r="DF85" s="324" t="s">
        <v>715</v>
      </c>
      <c r="DG85" s="324" t="s">
        <v>470</v>
      </c>
      <c r="DH85" s="324" t="s">
        <v>374</v>
      </c>
      <c r="DI85" s="324" t="s">
        <v>30</v>
      </c>
      <c r="DJ85" s="324" t="s">
        <v>487</v>
      </c>
      <c r="DK85" s="324" t="s">
        <v>203</v>
      </c>
      <c r="DL85" s="324" t="s">
        <v>83</v>
      </c>
      <c r="DM85" s="324" t="s">
        <v>130</v>
      </c>
      <c r="DN85" s="325" t="s">
        <v>600</v>
      </c>
      <c r="DO85" s="45"/>
    </row>
    <row r="86" spans="1:119" x14ac:dyDescent="0.2">
      <c r="A86" s="33"/>
      <c r="B86" s="33"/>
      <c r="C86" s="33"/>
      <c r="D86" s="176" t="s">
        <v>722</v>
      </c>
      <c r="E86" s="177" t="s">
        <v>345</v>
      </c>
      <c r="F86" s="179">
        <f>B3+(73*B5)</f>
        <v>74</v>
      </c>
      <c r="G86" s="33"/>
      <c r="I86" s="37"/>
      <c r="J86" s="54">
        <f>F243</f>
        <v>231</v>
      </c>
      <c r="K86" s="55">
        <f>F186</f>
        <v>174</v>
      </c>
      <c r="L86" s="55">
        <f>F224</f>
        <v>212</v>
      </c>
      <c r="M86" s="55">
        <f>F142</f>
        <v>130</v>
      </c>
      <c r="N86" s="55">
        <f>F205</f>
        <v>193</v>
      </c>
      <c r="O86" s="55">
        <f>F500</f>
        <v>488</v>
      </c>
      <c r="P86" s="55">
        <f>F413</f>
        <v>401</v>
      </c>
      <c r="Q86" s="55">
        <f>F481</f>
        <v>469</v>
      </c>
      <c r="R86" s="55">
        <f>F394</f>
        <v>382</v>
      </c>
      <c r="S86" s="55">
        <f>F462</f>
        <v>450</v>
      </c>
      <c r="T86" s="55">
        <f>F132</f>
        <v>120</v>
      </c>
      <c r="U86" s="55">
        <f>F45</f>
        <v>33</v>
      </c>
      <c r="V86" s="55">
        <f>F108</f>
        <v>96</v>
      </c>
      <c r="W86" s="55">
        <f>F26</f>
        <v>14</v>
      </c>
      <c r="X86" s="55">
        <f>F64</f>
        <v>52</v>
      </c>
      <c r="Y86" s="55">
        <f>F384</f>
        <v>372</v>
      </c>
      <c r="Z86" s="55">
        <f>F302</f>
        <v>290</v>
      </c>
      <c r="AA86" s="55">
        <f>F340</f>
        <v>328</v>
      </c>
      <c r="AB86" s="55">
        <f>F278</f>
        <v>266</v>
      </c>
      <c r="AC86" s="55">
        <f>F321</f>
        <v>309</v>
      </c>
      <c r="AD86" s="55">
        <f>F616</f>
        <v>604</v>
      </c>
      <c r="AE86" s="55">
        <f>F554</f>
        <v>542</v>
      </c>
      <c r="AF86" s="55">
        <f>F597</f>
        <v>585</v>
      </c>
      <c r="AG86" s="55">
        <f>F535</f>
        <v>523</v>
      </c>
      <c r="AH86" s="56">
        <f>F573</f>
        <v>561</v>
      </c>
      <c r="AI86" s="322">
        <f t="shared" si="12"/>
        <v>7825</v>
      </c>
      <c r="AJ86" s="107">
        <f t="shared" si="13"/>
        <v>3263025</v>
      </c>
      <c r="AK86" s="33"/>
      <c r="AL86" s="255" t="s">
        <v>433</v>
      </c>
      <c r="AM86" s="256" t="s">
        <v>153</v>
      </c>
      <c r="AN86" s="256" t="s">
        <v>300</v>
      </c>
      <c r="AO86" s="256" t="s">
        <v>580</v>
      </c>
      <c r="AP86" s="256" t="s">
        <v>133</v>
      </c>
      <c r="AQ86" s="256" t="s">
        <v>610</v>
      </c>
      <c r="AR86" s="256" t="s">
        <v>296</v>
      </c>
      <c r="AS86" s="256" t="s">
        <v>531</v>
      </c>
      <c r="AT86" s="256" t="s">
        <v>177</v>
      </c>
      <c r="AU86" s="256" t="s">
        <v>294</v>
      </c>
      <c r="AV86" s="256" t="s">
        <v>132</v>
      </c>
      <c r="AW86" s="256" t="s">
        <v>802</v>
      </c>
      <c r="AX86" s="256" t="s">
        <v>329</v>
      </c>
      <c r="AY86" s="256" t="s">
        <v>511</v>
      </c>
      <c r="AZ86" s="256" t="s">
        <v>119</v>
      </c>
      <c r="BA86" s="256" t="s">
        <v>652</v>
      </c>
      <c r="BB86" s="256" t="s">
        <v>250</v>
      </c>
      <c r="BC86" s="256" t="s">
        <v>98</v>
      </c>
      <c r="BD86" s="256" t="s">
        <v>165</v>
      </c>
      <c r="BE86" s="256" t="s">
        <v>312</v>
      </c>
      <c r="BF86" s="256" t="s">
        <v>635</v>
      </c>
      <c r="BG86" s="256" t="s">
        <v>751</v>
      </c>
      <c r="BH86" s="256" t="s">
        <v>201</v>
      </c>
      <c r="BI86" s="256" t="s">
        <v>677</v>
      </c>
      <c r="BJ86" s="257" t="s">
        <v>807</v>
      </c>
      <c r="BK86" s="45"/>
      <c r="BM86" s="37"/>
      <c r="BN86" s="258">
        <f>F111</f>
        <v>99</v>
      </c>
      <c r="BO86" s="259">
        <f>F604</f>
        <v>592</v>
      </c>
      <c r="BP86" s="259">
        <f>F477</f>
        <v>465</v>
      </c>
      <c r="BQ86" s="259">
        <f>F345</f>
        <v>333</v>
      </c>
      <c r="BR86" s="259">
        <f>F213</f>
        <v>201</v>
      </c>
      <c r="BS86" s="260">
        <f>F17</f>
        <v>5</v>
      </c>
      <c r="BT86" s="260">
        <f>F535</f>
        <v>523</v>
      </c>
      <c r="BU86" s="260">
        <f>F403</f>
        <v>391</v>
      </c>
      <c r="BV86" s="260">
        <f>F276</f>
        <v>264</v>
      </c>
      <c r="BW86" s="260">
        <f>F144</f>
        <v>132</v>
      </c>
      <c r="BX86" s="259">
        <f>F68</f>
        <v>56</v>
      </c>
      <c r="BY86" s="259">
        <f>F566</f>
        <v>554</v>
      </c>
      <c r="BZ86" s="259">
        <f>F459</f>
        <v>447</v>
      </c>
      <c r="CA86" s="259">
        <f>F332</f>
        <v>320</v>
      </c>
      <c r="CB86" s="259">
        <f>F200</f>
        <v>188</v>
      </c>
      <c r="CC86" s="260">
        <f>F124</f>
        <v>112</v>
      </c>
      <c r="CD86" s="260">
        <f>F622</f>
        <v>610</v>
      </c>
      <c r="CE86" s="260">
        <f>F490</f>
        <v>478</v>
      </c>
      <c r="CF86" s="260">
        <f>F383</f>
        <v>371</v>
      </c>
      <c r="CG86" s="260">
        <f>F256</f>
        <v>244</v>
      </c>
      <c r="CH86" s="259">
        <f>F55</f>
        <v>43</v>
      </c>
      <c r="CI86" s="259">
        <f>F548</f>
        <v>536</v>
      </c>
      <c r="CJ86" s="259">
        <f>F421</f>
        <v>409</v>
      </c>
      <c r="CK86" s="259">
        <f>F289</f>
        <v>277</v>
      </c>
      <c r="CL86" s="261">
        <f>F187</f>
        <v>175</v>
      </c>
      <c r="CM86" s="254">
        <f t="shared" si="14"/>
        <v>7825</v>
      </c>
      <c r="CN86" s="107">
        <f t="shared" si="15"/>
        <v>3263025</v>
      </c>
      <c r="CO86" s="33"/>
      <c r="CP86" s="323" t="s">
        <v>774</v>
      </c>
      <c r="CQ86" s="324" t="s">
        <v>778</v>
      </c>
      <c r="CR86" s="324" t="s">
        <v>636</v>
      </c>
      <c r="CS86" s="324" t="s">
        <v>708</v>
      </c>
      <c r="CT86" s="324" t="s">
        <v>643</v>
      </c>
      <c r="CU86" s="324" t="s">
        <v>304</v>
      </c>
      <c r="CV86" s="324" t="s">
        <v>677</v>
      </c>
      <c r="CW86" s="324" t="s">
        <v>442</v>
      </c>
      <c r="CX86" s="324" t="s">
        <v>248</v>
      </c>
      <c r="CY86" s="324" t="s">
        <v>555</v>
      </c>
      <c r="CZ86" s="324" t="s">
        <v>803</v>
      </c>
      <c r="DA86" s="324" t="s">
        <v>440</v>
      </c>
      <c r="DB86" s="324" t="s">
        <v>51</v>
      </c>
      <c r="DC86" s="324" t="s">
        <v>578</v>
      </c>
      <c r="DD86" s="324" t="s">
        <v>732</v>
      </c>
      <c r="DE86" s="324" t="s">
        <v>74</v>
      </c>
      <c r="DF86" s="324" t="s">
        <v>394</v>
      </c>
      <c r="DG86" s="324" t="s">
        <v>295</v>
      </c>
      <c r="DH86" s="324" t="s">
        <v>149</v>
      </c>
      <c r="DI86" s="324" t="s">
        <v>55</v>
      </c>
      <c r="DJ86" s="324" t="s">
        <v>618</v>
      </c>
      <c r="DK86" s="324" t="s">
        <v>781</v>
      </c>
      <c r="DL86" s="324" t="s">
        <v>534</v>
      </c>
      <c r="DM86" s="324" t="s">
        <v>537</v>
      </c>
      <c r="DN86" s="325" t="s">
        <v>393</v>
      </c>
      <c r="DO86" s="45"/>
    </row>
    <row r="87" spans="1:119" x14ac:dyDescent="0.2">
      <c r="A87" s="33"/>
      <c r="B87" s="33"/>
      <c r="C87" s="33"/>
      <c r="D87" s="176" t="s">
        <v>168</v>
      </c>
      <c r="E87" s="177" t="s">
        <v>345</v>
      </c>
      <c r="F87" s="179">
        <f>B3+(74*B5)</f>
        <v>75</v>
      </c>
      <c r="G87" s="33"/>
      <c r="I87" s="37"/>
      <c r="J87" s="54">
        <f>F217</f>
        <v>205</v>
      </c>
      <c r="K87" s="55">
        <f>F155</f>
        <v>143</v>
      </c>
      <c r="L87" s="253">
        <f>F193</f>
        <v>181</v>
      </c>
      <c r="M87" s="55">
        <f>F261</f>
        <v>249</v>
      </c>
      <c r="N87" s="55">
        <f>F174</f>
        <v>162</v>
      </c>
      <c r="O87" s="55">
        <f>F469</f>
        <v>457</v>
      </c>
      <c r="P87" s="55">
        <f>F412</f>
        <v>400</v>
      </c>
      <c r="Q87" s="55">
        <f>F450</f>
        <v>438</v>
      </c>
      <c r="R87" s="55">
        <f>F488</f>
        <v>476</v>
      </c>
      <c r="S87" s="55">
        <f>F431</f>
        <v>419</v>
      </c>
      <c r="T87" s="55">
        <f>F101</f>
        <v>89</v>
      </c>
      <c r="U87" s="55">
        <f>F14</f>
        <v>2</v>
      </c>
      <c r="V87" s="253">
        <f>F82</f>
        <v>70</v>
      </c>
      <c r="W87" s="55">
        <f>F120</f>
        <v>108</v>
      </c>
      <c r="X87" s="55">
        <f>F58</f>
        <v>46</v>
      </c>
      <c r="Y87" s="55">
        <f>F353</f>
        <v>341</v>
      </c>
      <c r="Z87" s="55">
        <f>F271</f>
        <v>259</v>
      </c>
      <c r="AA87" s="55">
        <f>F334</f>
        <v>322</v>
      </c>
      <c r="AB87" s="55">
        <f>F377</f>
        <v>365</v>
      </c>
      <c r="AC87" s="55">
        <f>F290</f>
        <v>278</v>
      </c>
      <c r="AD87" s="55">
        <f>F610</f>
        <v>598</v>
      </c>
      <c r="AE87" s="55">
        <f>F523</f>
        <v>511</v>
      </c>
      <c r="AF87" s="253">
        <f>F566</f>
        <v>554</v>
      </c>
      <c r="AG87" s="55">
        <f>F629</f>
        <v>617</v>
      </c>
      <c r="AH87" s="56">
        <f>F547</f>
        <v>535</v>
      </c>
      <c r="AI87" s="322">
        <f t="shared" si="12"/>
        <v>7825</v>
      </c>
      <c r="AJ87" s="107">
        <f t="shared" si="13"/>
        <v>3263025</v>
      </c>
      <c r="AK87" s="33"/>
      <c r="AL87" s="255" t="s">
        <v>746</v>
      </c>
      <c r="AM87" s="256" t="s">
        <v>43</v>
      </c>
      <c r="AN87" s="256" t="s">
        <v>181</v>
      </c>
      <c r="AO87" s="256" t="s">
        <v>403</v>
      </c>
      <c r="AP87" s="256" t="s">
        <v>101</v>
      </c>
      <c r="AQ87" s="256" t="s">
        <v>483</v>
      </c>
      <c r="AR87" s="256" t="s">
        <v>95</v>
      </c>
      <c r="AS87" s="256" t="s">
        <v>692</v>
      </c>
      <c r="AT87" s="256" t="s">
        <v>265</v>
      </c>
      <c r="AU87" s="256" t="s">
        <v>561</v>
      </c>
      <c r="AV87" s="256" t="s">
        <v>541</v>
      </c>
      <c r="AW87" s="256" t="s">
        <v>29</v>
      </c>
      <c r="AX87" s="256" t="s">
        <v>619</v>
      </c>
      <c r="AY87" s="256" t="s">
        <v>182</v>
      </c>
      <c r="AZ87" s="256" t="s">
        <v>302</v>
      </c>
      <c r="BA87" s="256" t="s">
        <v>415</v>
      </c>
      <c r="BB87" s="256" t="s">
        <v>113</v>
      </c>
      <c r="BC87" s="256" t="s">
        <v>681</v>
      </c>
      <c r="BD87" s="256" t="s">
        <v>414</v>
      </c>
      <c r="BE87" s="256" t="s">
        <v>642</v>
      </c>
      <c r="BF87" s="256" t="s">
        <v>707</v>
      </c>
      <c r="BG87" s="256" t="s">
        <v>723</v>
      </c>
      <c r="BH87" s="256" t="s">
        <v>440</v>
      </c>
      <c r="BI87" s="256" t="s">
        <v>242</v>
      </c>
      <c r="BJ87" s="257" t="s">
        <v>230</v>
      </c>
      <c r="BK87" s="45"/>
      <c r="BM87" s="37"/>
      <c r="BN87" s="258">
        <f>F251</f>
        <v>239</v>
      </c>
      <c r="BO87" s="259">
        <f>F119</f>
        <v>107</v>
      </c>
      <c r="BP87" s="259">
        <f>F617</f>
        <v>605</v>
      </c>
      <c r="BQ87" s="259">
        <f>F510</f>
        <v>498</v>
      </c>
      <c r="BR87" s="259">
        <f>F378</f>
        <v>366</v>
      </c>
      <c r="BS87" s="260">
        <f>F182</f>
        <v>170</v>
      </c>
      <c r="BT87" s="260">
        <f>F50</f>
        <v>38</v>
      </c>
      <c r="BU87" s="260">
        <f>F543</f>
        <v>531</v>
      </c>
      <c r="BV87" s="260">
        <f>F416</f>
        <v>404</v>
      </c>
      <c r="BW87" s="260">
        <f>F309</f>
        <v>297</v>
      </c>
      <c r="BX87" s="259">
        <f>F233</f>
        <v>221</v>
      </c>
      <c r="BY87" s="259">
        <f>F106</f>
        <v>94</v>
      </c>
      <c r="BZ87" s="259">
        <f>F599</f>
        <v>587</v>
      </c>
      <c r="CA87" s="259">
        <f>F472</f>
        <v>460</v>
      </c>
      <c r="CB87" s="259">
        <f>F340</f>
        <v>328</v>
      </c>
      <c r="CC87" s="260">
        <f>F139</f>
        <v>127</v>
      </c>
      <c r="CD87" s="260">
        <f>F37</f>
        <v>25</v>
      </c>
      <c r="CE87" s="260">
        <f>F530</f>
        <v>518</v>
      </c>
      <c r="CF87" s="260">
        <f>F398</f>
        <v>386</v>
      </c>
      <c r="CG87" s="260">
        <f>F271</f>
        <v>259</v>
      </c>
      <c r="CH87" s="259">
        <f>F195</f>
        <v>183</v>
      </c>
      <c r="CI87" s="259">
        <f>F63</f>
        <v>51</v>
      </c>
      <c r="CJ87" s="259">
        <f>F586</f>
        <v>574</v>
      </c>
      <c r="CK87" s="259">
        <f>F454</f>
        <v>442</v>
      </c>
      <c r="CL87" s="261">
        <f>F327</f>
        <v>315</v>
      </c>
      <c r="CM87" s="254">
        <f t="shared" si="14"/>
        <v>7825</v>
      </c>
      <c r="CN87" s="107">
        <f t="shared" si="15"/>
        <v>3263025</v>
      </c>
      <c r="CO87" s="33"/>
      <c r="CP87" s="323" t="s">
        <v>222</v>
      </c>
      <c r="CQ87" s="324" t="s">
        <v>495</v>
      </c>
      <c r="CR87" s="324" t="s">
        <v>78</v>
      </c>
      <c r="CS87" s="324" t="s">
        <v>485</v>
      </c>
      <c r="CT87" s="324" t="s">
        <v>389</v>
      </c>
      <c r="CU87" s="324" t="s">
        <v>44</v>
      </c>
      <c r="CV87" s="324" t="s">
        <v>596</v>
      </c>
      <c r="CW87" s="324" t="s">
        <v>336</v>
      </c>
      <c r="CX87" s="324" t="s">
        <v>190</v>
      </c>
      <c r="CY87" s="324" t="s">
        <v>461</v>
      </c>
      <c r="CZ87" s="324" t="s">
        <v>800</v>
      </c>
      <c r="DA87" s="324" t="s">
        <v>465</v>
      </c>
      <c r="DB87" s="324" t="s">
        <v>170</v>
      </c>
      <c r="DC87" s="324" t="s">
        <v>795</v>
      </c>
      <c r="DD87" s="324" t="s">
        <v>98</v>
      </c>
      <c r="DE87" s="324" t="s">
        <v>344</v>
      </c>
      <c r="DF87" s="324" t="s">
        <v>253</v>
      </c>
      <c r="DG87" s="324" t="s">
        <v>228</v>
      </c>
      <c r="DH87" s="324" t="s">
        <v>311</v>
      </c>
      <c r="DI87" s="324" t="s">
        <v>113</v>
      </c>
      <c r="DJ87" s="324" t="s">
        <v>151</v>
      </c>
      <c r="DK87" s="324" t="s">
        <v>225</v>
      </c>
      <c r="DL87" s="324" t="s">
        <v>279</v>
      </c>
      <c r="DM87" s="324" t="s">
        <v>532</v>
      </c>
      <c r="DN87" s="325" t="s">
        <v>443</v>
      </c>
      <c r="DO87" s="45"/>
    </row>
    <row r="88" spans="1:119" x14ac:dyDescent="0.2">
      <c r="A88" s="33"/>
      <c r="B88" s="33"/>
      <c r="C88" s="33"/>
      <c r="D88" s="176" t="s">
        <v>2</v>
      </c>
      <c r="E88" s="177" t="s">
        <v>345</v>
      </c>
      <c r="F88" s="178">
        <f>B3+(75*B5)</f>
        <v>76</v>
      </c>
      <c r="G88" s="33"/>
      <c r="I88" s="37"/>
      <c r="J88" s="54">
        <f>F211</f>
        <v>199</v>
      </c>
      <c r="K88" s="253">
        <f>F249</f>
        <v>237</v>
      </c>
      <c r="L88" s="55">
        <f>F167</f>
        <v>155</v>
      </c>
      <c r="M88" s="55">
        <f>F230</f>
        <v>218</v>
      </c>
      <c r="N88" s="55">
        <f>F143</f>
        <v>131</v>
      </c>
      <c r="O88" s="55">
        <f>F438</f>
        <v>426</v>
      </c>
      <c r="P88" s="55">
        <f>F506</f>
        <v>494</v>
      </c>
      <c r="Q88" s="55">
        <f>F419</f>
        <v>407</v>
      </c>
      <c r="R88" s="55">
        <f>F487</f>
        <v>475</v>
      </c>
      <c r="S88" s="55">
        <f>F400</f>
        <v>388</v>
      </c>
      <c r="T88" s="55">
        <f>F70</f>
        <v>58</v>
      </c>
      <c r="U88" s="55">
        <f>F133</f>
        <v>121</v>
      </c>
      <c r="V88" s="253">
        <f>F51</f>
        <v>39</v>
      </c>
      <c r="W88" s="55">
        <f>F89</f>
        <v>77</v>
      </c>
      <c r="X88" s="55">
        <f>F32</f>
        <v>20</v>
      </c>
      <c r="Y88" s="55">
        <f>F327</f>
        <v>315</v>
      </c>
      <c r="Z88" s="55">
        <f>F365</f>
        <v>353</v>
      </c>
      <c r="AA88" s="55">
        <f>F303</f>
        <v>291</v>
      </c>
      <c r="AB88" s="55">
        <f>F346</f>
        <v>334</v>
      </c>
      <c r="AC88" s="55">
        <f>F284</f>
        <v>272</v>
      </c>
      <c r="AD88" s="55">
        <f>F579</f>
        <v>567</v>
      </c>
      <c r="AE88" s="55">
        <f>F622</f>
        <v>610</v>
      </c>
      <c r="AF88" s="55">
        <f>F560</f>
        <v>548</v>
      </c>
      <c r="AG88" s="253">
        <f>F598</f>
        <v>586</v>
      </c>
      <c r="AH88" s="56">
        <f>F516</f>
        <v>504</v>
      </c>
      <c r="AI88" s="322">
        <f t="shared" si="12"/>
        <v>7825</v>
      </c>
      <c r="AJ88" s="107">
        <f t="shared" si="13"/>
        <v>3263025</v>
      </c>
      <c r="AK88" s="33"/>
      <c r="AL88" s="255" t="s">
        <v>207</v>
      </c>
      <c r="AM88" s="256" t="s">
        <v>354</v>
      </c>
      <c r="AN88" s="256" t="s">
        <v>554</v>
      </c>
      <c r="AO88" s="256" t="s">
        <v>326</v>
      </c>
      <c r="AP88" s="256" t="s">
        <v>210</v>
      </c>
      <c r="AQ88" s="256" t="s">
        <v>350</v>
      </c>
      <c r="AR88" s="256" t="s">
        <v>591</v>
      </c>
      <c r="AS88" s="256" t="s">
        <v>398</v>
      </c>
      <c r="AT88" s="256" t="s">
        <v>267</v>
      </c>
      <c r="AU88" s="256" t="s">
        <v>387</v>
      </c>
      <c r="AV88" s="256" t="s">
        <v>776</v>
      </c>
      <c r="AW88" s="256" t="s">
        <v>582</v>
      </c>
      <c r="AX88" s="256" t="s">
        <v>571</v>
      </c>
      <c r="AY88" s="256" t="s">
        <v>3</v>
      </c>
      <c r="AZ88" s="256" t="s">
        <v>702</v>
      </c>
      <c r="BA88" s="256" t="s">
        <v>443</v>
      </c>
      <c r="BB88" s="256" t="s">
        <v>127</v>
      </c>
      <c r="BC88" s="256" t="s">
        <v>219</v>
      </c>
      <c r="BD88" s="256" t="s">
        <v>366</v>
      </c>
      <c r="BE88" s="256" t="s">
        <v>402</v>
      </c>
      <c r="BF88" s="256" t="s">
        <v>726</v>
      </c>
      <c r="BG88" s="256" t="s">
        <v>394</v>
      </c>
      <c r="BH88" s="256" t="s">
        <v>622</v>
      </c>
      <c r="BI88" s="256" t="s">
        <v>752</v>
      </c>
      <c r="BJ88" s="257" t="s">
        <v>413</v>
      </c>
      <c r="BK88" s="45"/>
      <c r="BM88" s="37"/>
      <c r="BN88" s="258">
        <f>F266</f>
        <v>254</v>
      </c>
      <c r="BO88" s="259">
        <f>F159</f>
        <v>147</v>
      </c>
      <c r="BP88" s="259">
        <f>F32</f>
        <v>20</v>
      </c>
      <c r="BQ88" s="259">
        <f>F525</f>
        <v>513</v>
      </c>
      <c r="BR88" s="259">
        <f>F393</f>
        <v>381</v>
      </c>
      <c r="BS88" s="260">
        <f>F322</f>
        <v>310</v>
      </c>
      <c r="BT88" s="260">
        <f>F190</f>
        <v>178</v>
      </c>
      <c r="BU88" s="260">
        <f>F83</f>
        <v>71</v>
      </c>
      <c r="BV88" s="260">
        <f>F581</f>
        <v>569</v>
      </c>
      <c r="BW88" s="260">
        <f>F449</f>
        <v>437</v>
      </c>
      <c r="BX88" s="259">
        <f>F373</f>
        <v>361</v>
      </c>
      <c r="BY88" s="259">
        <f>F246</f>
        <v>234</v>
      </c>
      <c r="BZ88" s="259">
        <f>F114</f>
        <v>102</v>
      </c>
      <c r="CA88" s="259">
        <f>F637</f>
        <v>625</v>
      </c>
      <c r="CB88" s="259">
        <f>F505</f>
        <v>493</v>
      </c>
      <c r="CC88" s="260">
        <f>F304</f>
        <v>292</v>
      </c>
      <c r="CD88" s="260">
        <f>F177</f>
        <v>165</v>
      </c>
      <c r="CE88" s="260">
        <f>F45</f>
        <v>33</v>
      </c>
      <c r="CF88" s="260">
        <f>F538</f>
        <v>526</v>
      </c>
      <c r="CG88" s="260">
        <f>F436</f>
        <v>424</v>
      </c>
      <c r="CH88" s="259">
        <f>F360</f>
        <v>348</v>
      </c>
      <c r="CI88" s="259">
        <f>F228</f>
        <v>216</v>
      </c>
      <c r="CJ88" s="259">
        <f>F101</f>
        <v>89</v>
      </c>
      <c r="CK88" s="259">
        <f>F594</f>
        <v>582</v>
      </c>
      <c r="CL88" s="261">
        <f>F467</f>
        <v>455</v>
      </c>
      <c r="CM88" s="254">
        <f t="shared" si="14"/>
        <v>7825</v>
      </c>
      <c r="CN88" s="107">
        <f t="shared" si="15"/>
        <v>3263025</v>
      </c>
      <c r="CO88" s="33"/>
      <c r="CP88" s="323" t="s">
        <v>566</v>
      </c>
      <c r="CQ88" s="324" t="s">
        <v>152</v>
      </c>
      <c r="CR88" s="324" t="s">
        <v>702</v>
      </c>
      <c r="CS88" s="324" t="s">
        <v>66</v>
      </c>
      <c r="CT88" s="324" t="s">
        <v>654</v>
      </c>
      <c r="CU88" s="324" t="s">
        <v>491</v>
      </c>
      <c r="CV88" s="324" t="s">
        <v>420</v>
      </c>
      <c r="CW88" s="324" t="s">
        <v>275</v>
      </c>
      <c r="CX88" s="324" t="s">
        <v>750</v>
      </c>
      <c r="CY88" s="324" t="s">
        <v>794</v>
      </c>
      <c r="CZ88" s="324" t="s">
        <v>367</v>
      </c>
      <c r="DA88" s="324" t="s">
        <v>142</v>
      </c>
      <c r="DB88" s="324" t="s">
        <v>284</v>
      </c>
      <c r="DC88" s="324" t="s">
        <v>820</v>
      </c>
      <c r="DD88" s="324" t="s">
        <v>797</v>
      </c>
      <c r="DE88" s="324" t="s">
        <v>111</v>
      </c>
      <c r="DF88" s="324" t="s">
        <v>758</v>
      </c>
      <c r="DG88" s="324" t="s">
        <v>802</v>
      </c>
      <c r="DH88" s="324" t="s">
        <v>572</v>
      </c>
      <c r="DI88" s="324" t="s">
        <v>140</v>
      </c>
      <c r="DJ88" s="324" t="s">
        <v>148</v>
      </c>
      <c r="DK88" s="324" t="s">
        <v>249</v>
      </c>
      <c r="DL88" s="324" t="s">
        <v>541</v>
      </c>
      <c r="DM88" s="324" t="s">
        <v>650</v>
      </c>
      <c r="DN88" s="325" t="s">
        <v>456</v>
      </c>
      <c r="DO88" s="45"/>
    </row>
    <row r="89" spans="1:119" ht="12.75" thickBot="1" x14ac:dyDescent="0.25">
      <c r="A89" s="33"/>
      <c r="B89" s="33"/>
      <c r="C89" s="33"/>
      <c r="D89" s="176" t="s">
        <v>3</v>
      </c>
      <c r="E89" s="177" t="s">
        <v>345</v>
      </c>
      <c r="F89" s="178">
        <f>B3+(76*B5)</f>
        <v>77</v>
      </c>
      <c r="G89" s="33"/>
      <c r="I89" s="37"/>
      <c r="J89" s="275">
        <f>F180</f>
        <v>168</v>
      </c>
      <c r="K89" s="80">
        <f>F218</f>
        <v>206</v>
      </c>
      <c r="L89" s="80">
        <f>F161</f>
        <v>149</v>
      </c>
      <c r="M89" s="80">
        <f>F199</f>
        <v>187</v>
      </c>
      <c r="N89" s="80">
        <f>F242</f>
        <v>230</v>
      </c>
      <c r="O89" s="80">
        <f>F437</f>
        <v>425</v>
      </c>
      <c r="P89" s="80">
        <f>F475</f>
        <v>463</v>
      </c>
      <c r="Q89" s="80">
        <f>F388</f>
        <v>376</v>
      </c>
      <c r="R89" s="80">
        <f>F456</f>
        <v>444</v>
      </c>
      <c r="S89" s="80">
        <f>F494</f>
        <v>482</v>
      </c>
      <c r="T89" s="80">
        <f>F39</f>
        <v>27</v>
      </c>
      <c r="U89" s="80">
        <f>F107</f>
        <v>95</v>
      </c>
      <c r="V89" s="276">
        <f>F20</f>
        <v>8</v>
      </c>
      <c r="W89" s="80">
        <f>F83</f>
        <v>71</v>
      </c>
      <c r="X89" s="80">
        <f>F126</f>
        <v>114</v>
      </c>
      <c r="Y89" s="80">
        <f>F296</f>
        <v>284</v>
      </c>
      <c r="Z89" s="80">
        <f>F359</f>
        <v>347</v>
      </c>
      <c r="AA89" s="80">
        <f>F277</f>
        <v>265</v>
      </c>
      <c r="AB89" s="80">
        <f>F315</f>
        <v>303</v>
      </c>
      <c r="AC89" s="80">
        <f>F378</f>
        <v>366</v>
      </c>
      <c r="AD89" s="80">
        <f>F548</f>
        <v>536</v>
      </c>
      <c r="AE89" s="80">
        <f>F591</f>
        <v>579</v>
      </c>
      <c r="AF89" s="80">
        <f>F529</f>
        <v>517</v>
      </c>
      <c r="AG89" s="80">
        <f>F572</f>
        <v>560</v>
      </c>
      <c r="AH89" s="277">
        <f>F635</f>
        <v>623</v>
      </c>
      <c r="AI89" s="322">
        <f t="shared" si="12"/>
        <v>7825</v>
      </c>
      <c r="AJ89" s="107">
        <f t="shared" si="13"/>
        <v>3263025</v>
      </c>
      <c r="AK89" s="33"/>
      <c r="AL89" s="278" t="s">
        <v>71</v>
      </c>
      <c r="AM89" s="279" t="s">
        <v>374</v>
      </c>
      <c r="AN89" s="279" t="s">
        <v>180</v>
      </c>
      <c r="AO89" s="279" t="s">
        <v>42</v>
      </c>
      <c r="AP89" s="279" t="s">
        <v>798</v>
      </c>
      <c r="AQ89" s="279" t="s">
        <v>352</v>
      </c>
      <c r="AR89" s="279" t="s">
        <v>666</v>
      </c>
      <c r="AS89" s="279" t="s">
        <v>38</v>
      </c>
      <c r="AT89" s="279" t="s">
        <v>505</v>
      </c>
      <c r="AU89" s="279" t="s">
        <v>428</v>
      </c>
      <c r="AV89" s="279" t="s">
        <v>90</v>
      </c>
      <c r="AW89" s="279" t="s">
        <v>672</v>
      </c>
      <c r="AX89" s="279" t="s">
        <v>543</v>
      </c>
      <c r="AY89" s="279" t="s">
        <v>275</v>
      </c>
      <c r="AZ89" s="279" t="s">
        <v>731</v>
      </c>
      <c r="BA89" s="279" t="s">
        <v>54</v>
      </c>
      <c r="BB89" s="279" t="s">
        <v>626</v>
      </c>
      <c r="BC89" s="279" t="s">
        <v>191</v>
      </c>
      <c r="BD89" s="279" t="s">
        <v>37</v>
      </c>
      <c r="BE89" s="279" t="s">
        <v>389</v>
      </c>
      <c r="BF89" s="279" t="s">
        <v>781</v>
      </c>
      <c r="BG89" s="279" t="s">
        <v>383</v>
      </c>
      <c r="BH89" s="279" t="s">
        <v>808</v>
      </c>
      <c r="BI89" s="279" t="s">
        <v>256</v>
      </c>
      <c r="BJ89" s="280" t="s">
        <v>104</v>
      </c>
      <c r="BK89" s="45"/>
      <c r="BM89" s="37"/>
      <c r="BN89" s="281">
        <f>F431</f>
        <v>419</v>
      </c>
      <c r="BO89" s="282">
        <f>F299</f>
        <v>287</v>
      </c>
      <c r="BP89" s="282">
        <f>F172</f>
        <v>160</v>
      </c>
      <c r="BQ89" s="282">
        <f>F40</f>
        <v>28</v>
      </c>
      <c r="BR89" s="282">
        <f>F558</f>
        <v>546</v>
      </c>
      <c r="BS89" s="283">
        <f>F487</f>
        <v>475</v>
      </c>
      <c r="BT89" s="283">
        <f>F355</f>
        <v>343</v>
      </c>
      <c r="BU89" s="283">
        <f>F223</f>
        <v>211</v>
      </c>
      <c r="BV89" s="283">
        <f>F96</f>
        <v>84</v>
      </c>
      <c r="BW89" s="283">
        <f>F589</f>
        <v>577</v>
      </c>
      <c r="BX89" s="282">
        <f>F388</f>
        <v>376</v>
      </c>
      <c r="BY89" s="282">
        <f>F286</f>
        <v>274</v>
      </c>
      <c r="BZ89" s="282">
        <f>F154</f>
        <v>142</v>
      </c>
      <c r="CA89" s="282">
        <f>F27</f>
        <v>15</v>
      </c>
      <c r="CB89" s="282">
        <f>F520</f>
        <v>508</v>
      </c>
      <c r="CC89" s="283">
        <f>F444</f>
        <v>432</v>
      </c>
      <c r="CD89" s="283">
        <f>F317</f>
        <v>305</v>
      </c>
      <c r="CE89" s="283">
        <f>F210</f>
        <v>198</v>
      </c>
      <c r="CF89" s="283">
        <f>F78</f>
        <v>66</v>
      </c>
      <c r="CG89" s="283">
        <f>F576</f>
        <v>564</v>
      </c>
      <c r="CH89" s="282">
        <f>F500</f>
        <v>488</v>
      </c>
      <c r="CI89" s="282">
        <f>F368</f>
        <v>356</v>
      </c>
      <c r="CJ89" s="282">
        <f>F241</f>
        <v>229</v>
      </c>
      <c r="CK89" s="282">
        <f>F134</f>
        <v>122</v>
      </c>
      <c r="CL89" s="284">
        <f>F632</f>
        <v>620</v>
      </c>
      <c r="CM89" s="254">
        <f t="shared" si="14"/>
        <v>7825</v>
      </c>
      <c r="CN89" s="107">
        <f t="shared" si="15"/>
        <v>3263025</v>
      </c>
      <c r="CO89" s="33"/>
      <c r="CP89" s="330" t="s">
        <v>561</v>
      </c>
      <c r="CQ89" s="331" t="s">
        <v>269</v>
      </c>
      <c r="CR89" s="331" t="s">
        <v>131</v>
      </c>
      <c r="CS89" s="331" t="s">
        <v>226</v>
      </c>
      <c r="CT89" s="331" t="s">
        <v>649</v>
      </c>
      <c r="CU89" s="331" t="s">
        <v>267</v>
      </c>
      <c r="CV89" s="331" t="s">
        <v>493</v>
      </c>
      <c r="CW89" s="331" t="s">
        <v>53</v>
      </c>
      <c r="CX89" s="331" t="s">
        <v>379</v>
      </c>
      <c r="CY89" s="331" t="s">
        <v>412</v>
      </c>
      <c r="CZ89" s="331" t="s">
        <v>38</v>
      </c>
      <c r="DA89" s="331" t="s">
        <v>377</v>
      </c>
      <c r="DB89" s="331" t="s">
        <v>629</v>
      </c>
      <c r="DC89" s="331" t="s">
        <v>569</v>
      </c>
      <c r="DD89" s="331" t="s">
        <v>308</v>
      </c>
      <c r="DE89" s="331" t="s">
        <v>457</v>
      </c>
      <c r="DF89" s="331" t="s">
        <v>178</v>
      </c>
      <c r="DG89" s="331" t="s">
        <v>583</v>
      </c>
      <c r="DH89" s="331" t="s">
        <v>514</v>
      </c>
      <c r="DI89" s="331" t="s">
        <v>123</v>
      </c>
      <c r="DJ89" s="331" t="s">
        <v>610</v>
      </c>
      <c r="DK89" s="331" t="s">
        <v>709</v>
      </c>
      <c r="DL89" s="331" t="s">
        <v>592</v>
      </c>
      <c r="DM89" s="331" t="s">
        <v>208</v>
      </c>
      <c r="DN89" s="332" t="s">
        <v>480</v>
      </c>
      <c r="DO89" s="45"/>
    </row>
    <row r="90" spans="1:119" x14ac:dyDescent="0.2">
      <c r="A90" s="33"/>
      <c r="B90" s="33"/>
      <c r="C90" s="33"/>
      <c r="D90" s="176" t="s">
        <v>197</v>
      </c>
      <c r="E90" s="177" t="s">
        <v>345</v>
      </c>
      <c r="F90" s="179">
        <f>B3+(77*B5)</f>
        <v>78</v>
      </c>
      <c r="G90" s="33"/>
      <c r="I90" s="37"/>
      <c r="J90" s="241">
        <f>J65+K89+L88+M87+N86+O85+P84+Q83+R82+S81+T80+U79+V78+W77+X76+Y75+Z74+AA73+AB72+AC71+AD70+AE69+AF68+AG67+AH66</f>
        <v>7825</v>
      </c>
      <c r="K90" s="288">
        <f>K65+J66+L89+M88+N87+O86+P85+Q84+R83+S82+T81+U80+V79+W78+X77+Y76+Z75+AA74+AB73+AC72+AD71+AE70+AF69+AG68+AH67</f>
        <v>7825</v>
      </c>
      <c r="L90" s="288">
        <f>L65+K66+J67+M89+N88+O87+P86+Q85+R84+S83+T82+U81+V80+W79+X78+Y77+Z76+AA75+AB74+AC73+AD72+AE71+AF70+AG69+AH68</f>
        <v>7825</v>
      </c>
      <c r="M90" s="288">
        <f>M65+L66+K67+J68+N89+O88+P87+Q86+R85+S84+T83+U82+V81+W80+X79+Y78+Z77+AA76+AB75+AC74+AD73+AE72+AF71+AG70+AH69</f>
        <v>7825</v>
      </c>
      <c r="N90" s="288">
        <f>N65+M66+L67+K68+J69+O89+P88+Q87+R86+S85+T84+U83+V82+W81+X80+Y79+Z78+AA77+AB76+AC75+AD74+AE73+AF72+AG71+AH70</f>
        <v>7825</v>
      </c>
      <c r="O90" s="288">
        <f>O65+N66+M67+L68+K69+J70+P89+Q88+R87+S86+T85+U84+V83+W82+X81+Y80+Z79+AA78+AB77+AC76+AD75+AE74+AF73+AG72+AH71</f>
        <v>7825</v>
      </c>
      <c r="P90" s="288">
        <f>P65+O66+N67+M68+L69+K70+J71+Q89+R88+S87+T86+U85+V84+W83+X82+Y81+Z80+AA79+AB78+AC77+AD76+AE75+AF74+AG73+AH72</f>
        <v>7825</v>
      </c>
      <c r="Q90" s="288">
        <f>Q65+P66+O67+N68+M69+L70+K71+J72+R89+S88+T87+U86+V85+W84+X83+Y82+Z81+AA80+AB79+AC78+AD77+AE76+AF75+AG74+AH73</f>
        <v>7825</v>
      </c>
      <c r="R90" s="288">
        <f>R65+Q66+P67+O68+N69+M70+L71+K72+J73+S89+T88+U87+V86+W85+X84+Y83+Z82+AA81+AB80+AC79+AD78+AE77+AF76+AG75+AH74</f>
        <v>7825</v>
      </c>
      <c r="S90" s="288">
        <f>S65+R66+Q67+P68+O69+N70+M71+L72+K73+J74+T89+U88+V87+W86+X85+Y84+Z83+AA82+AB81+AC80+AD79+AE78+AF77+AG76+AH75</f>
        <v>7825</v>
      </c>
      <c r="T90" s="288">
        <f>T65+S66+R67+Q68+P69+O70+N71+M72+L73+K74+J75+U89+V88+W87+X86+Y85+Z84+AA83+AB82+AC81+AD80+AE79+AF78+AG77+AH76</f>
        <v>7825</v>
      </c>
      <c r="U90" s="288">
        <f>U65+T66+S67+R68+Q69+P70+O71+N72+M73+L74+K75+J76+V89+W88+X87+Y86+Z85+AA84+AB83+AC82+AD81+AE80+AF79+AG78+AH77</f>
        <v>7825</v>
      </c>
      <c r="V90" s="288">
        <f>V65+U66+T67+S68+R69+Q70+P71+O72+N73+M74+L75+K76+J77+W89+X88+Y87+Z86+AA85+AB84+AC83+AD82+AE81+AF80+AG79+AH78</f>
        <v>7825</v>
      </c>
      <c r="W90" s="288">
        <f>W65+V66+U67+T68+S69+R70+Q71+P72+O73+N74+M75+L76+K77+J78+X89+Y88+Z87+AA86+AB85+AC84+AD83+AE82+AF81+AG80+AH79</f>
        <v>7825</v>
      </c>
      <c r="X90" s="288">
        <f>X65+W66+V67+U68+T69+S70+R71+Q72+P73+O74+N75+M76+L77+K78+J79+Y89+Z88+AA87+AB86+AC85+AD84+AE83+AF82+AG81+AH80</f>
        <v>7825</v>
      </c>
      <c r="Y90" s="288">
        <f>Y65+X66+W67+V68+U69+T70+S71+R72+Q73+P74+O75+N76+M77+L78+K79+J80+Z89+AA88+AB87+AC86+AD85+AE84+AF83+AG82+AH81</f>
        <v>7825</v>
      </c>
      <c r="Z90" s="288">
        <f>Z65+Y66+X67+W68+V69+U70+T71+S72+R73+Q74+P75+O76+N77+M78+L79+K80+J81+AA89+AB88+AC87+AD86+AE85+AF84+AG83+AH82</f>
        <v>7825</v>
      </c>
      <c r="AA90" s="288">
        <f>AA65+Z66+Y67+X68+W69+V70+U71+T72+S73+R74+Q75+P76+O77+N78+M79+L80+K81+J82+AB89+AC88+AD87+AE86+AF85+AG84+AH83</f>
        <v>7825</v>
      </c>
      <c r="AB90" s="288">
        <f>AB65+AA66+Z67+Y68+X69+W70+V71+U72+T73+S74+R75+Q76+P77+O78+N79+M80+L81+K82+J83+AC89+AD88+AE87+AF86+AG85+AH84</f>
        <v>7825</v>
      </c>
      <c r="AC90" s="288">
        <f>AC65+AB66+AA67+Z68+Y69+X70+W71+V72+U73+T74+S75+R76+Q77+P78+O79+N80+M81+L82+K83+J84+AD89+AE88+AF87+AG86+AH85</f>
        <v>7825</v>
      </c>
      <c r="AD90" s="288">
        <f>AD65+AC66+AB67+AA68+Z69+Y70+X71+W72+V73+U74+T75+S76+R77+Q78+P79+O80+N81+M82+L83+K84+J85+AE89+AF88+AG87+AH86</f>
        <v>7825</v>
      </c>
      <c r="AE90" s="288">
        <f>AE65+AD66+AC67+AB68+AA69+Z70+Y71+X72+W73+V74+U75+T76+S77+R78+Q79+P80+O81+N82+M83+L84+K85+J86+AF89+AG88+AH87</f>
        <v>7825</v>
      </c>
      <c r="AF90" s="288">
        <f>AF65+AE66+AD67+AC68+AB69+AA70+Z71+Y72+X73+W74+V75+U76+T77+S78+R79+Q80+P81+O82+N83+M84+L85+K86+J87+AG89+AH88</f>
        <v>7825</v>
      </c>
      <c r="AG90" s="288">
        <f>AG65+AF66+AE67+AD68+AC69+AB70+AA71+Z72+Y73+X74+W75+V76+U77+T78+S79+R80+Q81+P82+O83+N84+M85+L86+K87+J88+AH89</f>
        <v>7825</v>
      </c>
      <c r="AH90" s="289">
        <f>J65+K66+L67+V65+V66+V67+AH65+AG66+AF67+AH77+AG77+AF77+AH89+AG88+AF87+V89+V88+V87+J89+K88+L87+J77+K77+L77+V77</f>
        <v>7825</v>
      </c>
      <c r="AI90" s="336">
        <f>SUMSQ(J65,K66,L67,M68,N69,O70,P71,Q72,R73,S74,T75,U76,V77,W78,X79,Y80,Z81,AA82,AB83,AC84,AD85,AE86,AF87,AG88,AH89)</f>
        <v>3263025</v>
      </c>
      <c r="AJ90" s="337">
        <f>J65^3+K66^3+L67^3+M68^3+N69^3+O70^3+P71^3+Q72^3+R73^3+S74^3+T75^3+U76^3+V77^3+W78^3+X79^3+Y80^3+Z81^3+AA82^3+AB83^3+AC84^3+AD85^3+AE86^3+AF87^3+AG88^3+AH89^3</f>
        <v>1530765625</v>
      </c>
      <c r="AK90" s="33"/>
      <c r="AL90" s="292"/>
      <c r="AM90" s="292"/>
      <c r="AN90" s="292"/>
      <c r="AO90" s="292" t="s">
        <v>4</v>
      </c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45"/>
      <c r="BM90" s="37"/>
      <c r="BN90" s="338">
        <f>SUMSQ(BN65,BO65,BP65,BQ65,BR65,BN66,BO66,BP66,BQ66,BR66,BN67,BO67,BP67,BQ67,BR67,BN68,BO68,BP68,BQ68,BR68,BN69,BO69,BP69,BQ69,BR69)</f>
        <v>3263025</v>
      </c>
      <c r="BO90" s="339">
        <f>SUMSQ(BN70,BO70,BP70,BQ70,BR70,BN71,BO71,BP71,BQ71,BR71,BN72,BO72,BP72,BQ72,BR72,BN73,BO73,BP73,BQ73,BR73,BN74,BO74,BP74,BQ74,BR74)</f>
        <v>3263025</v>
      </c>
      <c r="BP90" s="339">
        <f>SUMSQ(BN75,BO75,BP75,BQ75,BR75,BN76,BO76,BP76,BQ76,BR76,BN77,BO77,BP77,BQ77,BR77,BN78,BO78,BP78,BQ78,BR78,BN79,BO79,BP79,BQ79,BR79)</f>
        <v>3263025</v>
      </c>
      <c r="BQ90" s="339">
        <f>SUMSQ(BN80,BO80,BP80,BQ80,BR80,BN81,BO81,BP81,BQ81,BR81,BN82,BO82,BP82,BQ82,BR82,BN83,BO83,BP83,BQ83,BR83,BN84,BO84,BP84,BQ84,BR84)</f>
        <v>3263025</v>
      </c>
      <c r="BR90" s="339">
        <f>SUMSQ(BN85,BO85,BP85,BQ85,BR85,BN86,BO86,BP86,BQ86,BR86,BN87,BO87,BP87,BQ87,BR87,BN88,BO88,BP88,BQ88,BR88,BN89,BO89,BP89,BQ89,BR89)</f>
        <v>3263025</v>
      </c>
      <c r="BS90" s="339">
        <f>SUMSQ(BS65,BT65,BU65,BV65,BW65,BS66,BT66,BU66,BV66,BW66,BS67,BT67,BU67,BV67,BW67,BS68,BT68,BU68,BV68,BW68,BS69,BT69,BU69,BV69,BW69)</f>
        <v>3263025</v>
      </c>
      <c r="BT90" s="339">
        <f>SUMSQ(BS70,BT70,BU70,BV70,BW70,BS71,BT71,BU71,BV71,BW71,BS72,BT72,BU72,BV72,BW72,BS73,BT73,BU73,BV73,BW73,BS74,BT74,BU74,BV74,BW74)</f>
        <v>3263025</v>
      </c>
      <c r="BU90" s="339">
        <f>SUMSQ(BS75,BT75,BU75,BV75,BW75,BS76,BT76,BU76,BV76,BW76,BS77,BT77,BU77,BV77,BW77,BS78,BT78,BU78,BV78,BW78,BS79,BT79,BU79,BV79,BW79)</f>
        <v>3263025</v>
      </c>
      <c r="BV90" s="339">
        <f>SUMSQ(BS80,BT80,BU80,BV80,BW80,BS81,BT81,BU81,BV81,BW81,BS82,BT82,BU82,BV82,BW82,BS83,BT83,BU83,BV83,BW83,BS84,BT84,BU84,BV84,BW84)</f>
        <v>3263025</v>
      </c>
      <c r="BW90" s="339">
        <f>SUMSQ(BS85,BT85,BU85,BV85,BW85,BS86,BT86,BU86,BV86,BW86,BS87,BT87,BU87,BV87,BW87,BS88,BT88,BU88,BV88,BW88,BS89,BT89,BU89,BV89,BW89)</f>
        <v>3263025</v>
      </c>
      <c r="BX90" s="339">
        <f>SUMSQ(BX65,BY65,BZ65,CA65,CB65,BX66,BY66,BZ66,CA66,CB66,BX67,BY67,BZ67,CA67,CB67,BX68,BY68,BZ68,CA68,CB68,BX69,BY69,BZ69,CA69,CB69)</f>
        <v>3263025</v>
      </c>
      <c r="BY90" s="339">
        <f>SUMSQ(BX70,BY70,BZ70,CA70,CB70,BX71,BY71,BZ71,CA71,CB71,BX72,BY72,BZ72,CA72,CB72,BX73,BY73,BZ73,CA73,CB73,BX74,BY74,BZ74,CA74,CB74)</f>
        <v>3263025</v>
      </c>
      <c r="BZ90" s="339">
        <f>SUMSQ(BX75,BY75,BZ75,CA75,CB75,BX76,BY76,BZ76,CA76,CB76,BX77,BY77,BZ77,CA77,CB77,BX78,BY78,BZ78,CA78,CB78,BX79,BY79,BZ79,CA79,CB79)</f>
        <v>3263025</v>
      </c>
      <c r="CA90" s="339">
        <f>SUMSQ(BX80,BY80,BZ80,CA80,CB80,BX81,BY81,BZ81,CA81,CB81,BX82,BY82,BZ82,CA82,CB82,BX83,BY83,BZ83,CA83,CB83,BX84,BY84,BZ84,CA84,CB84)</f>
        <v>3263025</v>
      </c>
      <c r="CB90" s="339">
        <f>SUMSQ(BX85,BY85,BZ85,CA85,CB85,BX86,BY86,BZ86,CA86,CB86,BX87,BY87,BZ87,CA87,CB87,BX88,BY88,BZ88,CA88,CB88,BX89,BY89,BZ89,CA89,CB89)</f>
        <v>3263025</v>
      </c>
      <c r="CC90" s="339">
        <f>SUMSQ(CC65,CD65,CE65,CF65,CG65,CC66,CD66,CE66,CF66,CG66,CC67,CD67,CE67,CF67,CG67,CC68,CD68,CE68,CF68,CG68,CC69,CD69,CE69,CF69,CG69)</f>
        <v>3263025</v>
      </c>
      <c r="CD90" s="339">
        <f>SUMSQ(CC70,CD70,CE70,CF70,CG70,CC71,CD71,CE71,CF71,CG71,CC72,CD72,CE72,CF72,CG72,CC73,CD73,CE73,CF73,CG73,CC74,CD74,CE74,CF74,CG74)</f>
        <v>3263025</v>
      </c>
      <c r="CE90" s="339">
        <f>SUMSQ(CC75,CD75,CE75,CF75,CG75,CC76,CD76,CE76,CF76,CG76,CC77,CD77,CE77,CF77,CG77,CC78,CD78,CE78,CF78,CG78,CC79,CD79,CE79,CF79,CG79)</f>
        <v>3263025</v>
      </c>
      <c r="CF90" s="339">
        <f>SUMSQ(CC80,CD80,CE80,CF80,CG80,CC81,CD81,CE81,CF81,CG81,CC82,CD82,CE82,CF82,CG82,CC83,CD83,CE83,CF83,CG83,CC84,CD84,CE84,CF84,CG84)</f>
        <v>3263025</v>
      </c>
      <c r="CG90" s="339">
        <f>SUMSQ(CC85,CD85,CE85,CF85,CG85,CC86,CD86,CE86,CF86,CG86,CC87,CD87,CE87,CF87,CG87,CC88,CD88,CE88,CF88,CG88,CC89,CD89,CE89,CF89,CG89)</f>
        <v>3263025</v>
      </c>
      <c r="CH90" s="339">
        <f>SUMSQ(CH65,CI65,CJ65,CK65,CL65,CH66,CI66,CJ66,CK66,CL66,CH67,CI67,CJ67,CK67,CL67,CH68,CI68,CJ68,CK68,CL68,CH69,CI69,CJ69,CK69,CL69)</f>
        <v>3263025</v>
      </c>
      <c r="CI90" s="339">
        <f>SUMSQ(CH70,CI70,CJ70,CK70,CL70,CH71,CI71,CJ71,CK71,CL71,CH72,CI72,CJ72,CK72,CL72,CH73,CI73,CJ73,CK73,CL73,CH74,CI74,CJ74,CK74,CL74)</f>
        <v>3263025</v>
      </c>
      <c r="CJ90" s="339">
        <f>SUMSQ(CH75,CI75,CJ75,CK75,CL75,CH76,CI76,CJ76,CK76,CL76,CH77,CI77,CJ77,CK77,CL77,CH78,CI78,CJ78,CK78,CL78,CH79,CI79,CJ79,CK79,CL79)</f>
        <v>3263025</v>
      </c>
      <c r="CK90" s="339">
        <f>SUMSQ(CH80,CI80,CJ80,CK80,CL80,CH81,CI81,CJ81,CK81,CL81,CH82,CI82,CJ82,CK82,CL82,CH83,CI83,CJ83,CK83,CL83,CH84,CI84,CJ84,CK84,CL84)</f>
        <v>3263025</v>
      </c>
      <c r="CL90" s="339">
        <f>SUMSQ(CH85,CI85,CJ85,CK85,CL85,CH86,CI86,CJ86,CK86,CL86,CH87,CI87,CJ87,CK87,CL87,CH88,CI88,CJ88,CK88,CL88,CH89,CI89,CJ89,CK89,CL89)</f>
        <v>3263025</v>
      </c>
      <c r="CM90" s="295">
        <f>CL89^3+CK88^3+CJ87^3+CI86^3+CH85^3+CG84^3+CF83^3+CE82^3+CD81^3+CC80^3+CB79^3+CA78^3+BZ77^3+BY76^3+BX75^3+BW74^3+BV73^3+BU72^3+BT71^3+BS70^3+BR69^3+BQ68^3+BP67^3+BO66^3+BN65^3</f>
        <v>1530765625</v>
      </c>
      <c r="CN90" s="291">
        <f>BZ65^3+BZ66^3+BZ67^3+BZ68^3+BZ69^3+BZ70^3+BZ71^3+BZ72^3+BZ73^3+BZ74^3+BZ75^3+BZ76^3+BZ77^3+BZ78^3+BZ79^3+BZ80^3+BZ81^3+BZ82^3+BZ83^3+BZ84^3+BZ85^3+BZ86^3+BZ87^3+BZ88^3+BZ89^3</f>
        <v>1530765625</v>
      </c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45"/>
    </row>
    <row r="91" spans="1:119" ht="12.75" thickBot="1" x14ac:dyDescent="0.25">
      <c r="A91" s="33"/>
      <c r="B91" s="33"/>
      <c r="C91" s="33"/>
      <c r="D91" s="176" t="s">
        <v>30</v>
      </c>
      <c r="E91" s="177" t="s">
        <v>345</v>
      </c>
      <c r="F91" s="179">
        <f>B3+(78*B5)</f>
        <v>79</v>
      </c>
      <c r="G91" s="33"/>
      <c r="I91" s="37"/>
      <c r="J91" s="254">
        <f>K65+L66+M67+N68+O69+P70+Q71+R72+S73+T74+U75+V76+W77+X78+Y79+Z80+AA81+AB82+AC83+AD84+AE85+AF86+AG87+AH88+J89</f>
        <v>7825</v>
      </c>
      <c r="K91" s="297">
        <f>L65+M66+N67+O68+P69+Q70+R71+S72+T73+U74+V75+W76+X77+Y78+Z79+AA80+AB81+AC82+AD83+AE84+AF85+AG86+AH87+K89+J88</f>
        <v>7825</v>
      </c>
      <c r="L91" s="297">
        <f>M65+N66+O67+P68+Q69+R70+S71+T72+U73+V74+W75+X76+Y77+Z78+AA79+AB80+AC81+AD82+AE83+AF84+AG85+AH86+L89+K88+J87</f>
        <v>7825</v>
      </c>
      <c r="M91" s="297">
        <f>N65+O66+P67+Q68+R69+S70+T71+U72+V73+W74+X75+Y76+Z77+AA78+AB79+AC80+AD81+AE82+AF83+AG84+AH85+M89+L88++K87+J86</f>
        <v>7825</v>
      </c>
      <c r="N91" s="297">
        <f>O65+P66+Q67+R68+S69+T70+U71+V72+W73+X74+Y75+Z76+AA77+AB78+AC79+AD80+AE81+AF82+AG83+AH84+N89+M88+L87+K86+J85</f>
        <v>7825</v>
      </c>
      <c r="O91" s="297">
        <f>P65+Q66+R67+S68+T69+U70+V71+W72+X73+Y74+Z75+AA76+AB77+AC78+AD79+AE80+AF81+AG82+AH83+O89+N88+M87+L86+K85+J84</f>
        <v>7825</v>
      </c>
      <c r="P91" s="297">
        <f>Q65+R66+S67+T68+U69+V70+W71+X72+Y73+Z74+AA75+AB76+AC77+AD78+AE79+AF80+AG81+AH82+P89+O88+N87+M86+L85+K84+J83</f>
        <v>7825</v>
      </c>
      <c r="Q91" s="297">
        <f>R65+S66+T67+U68+V69+W70+X71+Y72+Z73+AA74+AB75+AC76+AD77+AE78+AF79+AG80+AH81+Q89+P88+O87+N86+M85+L84+K83+J82</f>
        <v>7825</v>
      </c>
      <c r="R91" s="297">
        <f>S65+T66+U67+V68+W69+X70+Y71+Z72+AA73+AB74+AC75+AD76+AE77+AF78+AG79+AH80+R89+Q88+P87+O86+N85+M84+L83+K82+J81</f>
        <v>7825</v>
      </c>
      <c r="S91" s="297">
        <f>T65+U66+V67+W68+X69+Y70+Z71+AA72+AB73+AC74+AD75+AE76+AF77+AG78+AH79+S89+R88+Q87+P86+O85+N84+M83+L82+K81+J80</f>
        <v>7825</v>
      </c>
      <c r="T91" s="297">
        <f>U65+V66+W67+X68+Y69+Z70+AA71+AB72+AC73+AD74+AE75+AF76+AG77+AH78+T89+S88+R87+Q86+P85+O84+N83+M82+L81+K80+J79</f>
        <v>7825</v>
      </c>
      <c r="U91" s="297">
        <f>V65+W66+X67+Y68+Z69+AA70+AB71+AC72+AD73+AE74+AF75+AG76+AH77+U89+T88+S87+R86+Q85+P84+O83+N82+M81+L80+K79+J78</f>
        <v>7825</v>
      </c>
      <c r="V91" s="297">
        <f>W65+X66+Y67+Z68+AA69+AB70+AC71+AD72+AE73+AF74+AG75+AH76+V89+U88+T87+S86+R85+Q84+P83+O82+N81+M80+L79+K78+J77</f>
        <v>7825</v>
      </c>
      <c r="W91" s="297">
        <f>X65+Y66+Z67+AA68+AB69+AC70+AD71+AE72+AF73+AG74+AH75+W89+V88+U87+T86+S85+R84+Q83+P82+O81+N80+M79+L78+K77+J76</f>
        <v>7825</v>
      </c>
      <c r="X91" s="297">
        <f>Y65+Z66+AA67+AB68+AC69+AD70+AE71+AF72+AG73+AH74+X89+W88+V87+U86+T85+S84+R83+Q82+P81+O80+N79+M78+L77+K76+J75</f>
        <v>7825</v>
      </c>
      <c r="Y91" s="297">
        <f>Z65+AA66+AB67+AC68+AD69+AE70+AF71+AG72+AH73+Y89+X88+W87+V86+U85+T84+S83+R82+Q81+P80+O79+N78+M77+L76+K75+J74</f>
        <v>7825</v>
      </c>
      <c r="Z91" s="297">
        <f>AA65+AB66+AC67+AD68+AE69+AF70+AG71+AH72+Z89+Y88+X87+W86+V85+U84+T83+S82+R81+Q80+P79+O78+N77+M76++L75+K74+J73</f>
        <v>7825</v>
      </c>
      <c r="AA91" s="297">
        <f>AB65+AC66+AD67+AE68+AF69+AG70+AH71+AA89+Z88+Y87+X86+W85+V84+U83+T82+S81+R80+Q79+P78+O77+N76+M75+L74+K73+J72</f>
        <v>7825</v>
      </c>
      <c r="AB91" s="297">
        <f>AC65+AD66+AE67+AF68+AG69+AH70+AB89+AA88+Z87+Y86+X85+W84+V83+U82+T81+S80+R79+Q78+P77+O76+N75+M74+L73+K72+J71</f>
        <v>7825</v>
      </c>
      <c r="AC91" s="297">
        <f>AD65+AE66+AF67+AG68+AH69+AC89+AB88+AA87+Z86+Y85+X84+W83+V82+U81+T80+S79+R78+Q77+P76+O75+N74+M73+L72+K71+J70</f>
        <v>7825</v>
      </c>
      <c r="AD91" s="297">
        <f>AE65+AF66+AG67+AH68+AD89+AC88+AB87+AA86+Z85+Y84+X83+W82+V81+U80+T79+S78+R77+Q76+P75+O74+N73+M72+L71+K70+J69</f>
        <v>7825</v>
      </c>
      <c r="AE91" s="297">
        <f>AF65+AG66+AH67+AE89+AD88+AC87+AB86+AA85+Z84+Y83+X82+W81+V80+U79+T78+S77+R76+Q75+P74+O73+N72+M71+L70+K69+J68</f>
        <v>7825</v>
      </c>
      <c r="AF91" s="297">
        <f>AG65+AH66+AF89+AE88+AD87+AC86+AB85+AA84+Z83+Y82+X81+W80+V79+U78+T77+S76+R75+Q74+P73+O72+N71+M70+L69+K68+J67</f>
        <v>7825</v>
      </c>
      <c r="AG91" s="297">
        <f>AH65+AG89+AF88+AE87+AD86+AC85+AB84+AA83+Z82+Y81+X80+W79+V78+U77+T76+S75+R74+Q73+P72+O71+N70+M69+L68+K67+J66</f>
        <v>7825</v>
      </c>
      <c r="AH91" s="298">
        <f>S74+T75+U76+V74+V75+V76++Y74+X75+W76+Y77+X77+W77+Y80+X79+W78+V80+V79+V78+S80+T79+U78+S77+T77+U77+V77</f>
        <v>7825</v>
      </c>
      <c r="AI91" s="299">
        <f>SUMSQ(J89,K88,L87,M86,N85,O84,P83,Q82,R81,S80,T79,U78,V77,W76,X75,Y74,Z73,AA72,AB71,AC70,AD69,AE68,AF67,AG66,AH65)</f>
        <v>3263025</v>
      </c>
      <c r="AJ91" s="300">
        <f>J89^3+K88^3+L87^3+M86^3+N85^3+O84^3+P83^3+Q82^3+R81^3+S80^3+T79^3+U78^3+V77^3+W76^3+X75^3+Y74^3+Z73^3+AA72^3+AB71^3+AC70^3+AD69^3+AE68^3+AF67^3+AG66^3+AH65^3</f>
        <v>1530765625</v>
      </c>
      <c r="AK91" s="33"/>
      <c r="AL91" s="256" t="s">
        <v>166</v>
      </c>
      <c r="AM91" s="256" t="s">
        <v>513</v>
      </c>
      <c r="AN91" s="256" t="s">
        <v>747</v>
      </c>
      <c r="AO91" s="256" t="s">
        <v>379</v>
      </c>
      <c r="AP91" s="256" t="s">
        <v>816</v>
      </c>
      <c r="AQ91" s="256" t="s">
        <v>524</v>
      </c>
      <c r="AR91" s="256" t="s">
        <v>209</v>
      </c>
      <c r="AS91" s="256" t="s">
        <v>99</v>
      </c>
      <c r="AT91" s="256" t="s">
        <v>507</v>
      </c>
      <c r="AU91" s="256" t="s">
        <v>222</v>
      </c>
      <c r="AV91" s="256" t="s">
        <v>83</v>
      </c>
      <c r="AW91" s="256" t="s">
        <v>614</v>
      </c>
      <c r="AX91" s="256" t="s">
        <v>417</v>
      </c>
      <c r="AY91" s="256" t="s">
        <v>68</v>
      </c>
      <c r="AZ91" s="256" t="s">
        <v>233</v>
      </c>
      <c r="BA91" s="256" t="s">
        <v>492</v>
      </c>
      <c r="BB91" s="256" t="s">
        <v>140</v>
      </c>
      <c r="BC91" s="256" t="s">
        <v>110</v>
      </c>
      <c r="BD91" s="256" t="s">
        <v>739</v>
      </c>
      <c r="BE91" s="256" t="s">
        <v>399</v>
      </c>
      <c r="BF91" s="256" t="s">
        <v>169</v>
      </c>
      <c r="BG91" s="256" t="s">
        <v>751</v>
      </c>
      <c r="BH91" s="256" t="s">
        <v>440</v>
      </c>
      <c r="BI91" s="256" t="s">
        <v>752</v>
      </c>
      <c r="BJ91" s="256" t="s">
        <v>104</v>
      </c>
      <c r="BK91" s="45"/>
      <c r="BM91" s="37"/>
      <c r="BN91" s="93">
        <f>SUMSQ(BN65:BN89)</f>
        <v>3263025</v>
      </c>
      <c r="BO91" s="94">
        <f t="shared" ref="BO91:CL91" si="16">SUMSQ(BO65:BO89)</f>
        <v>3263025</v>
      </c>
      <c r="BP91" s="94">
        <f t="shared" si="16"/>
        <v>3263025</v>
      </c>
      <c r="BQ91" s="94">
        <f t="shared" si="16"/>
        <v>3263025</v>
      </c>
      <c r="BR91" s="94">
        <f t="shared" si="16"/>
        <v>3263025</v>
      </c>
      <c r="BS91" s="94">
        <f t="shared" si="16"/>
        <v>3263025</v>
      </c>
      <c r="BT91" s="94">
        <f t="shared" si="16"/>
        <v>3263025</v>
      </c>
      <c r="BU91" s="94">
        <f t="shared" si="16"/>
        <v>3263025</v>
      </c>
      <c r="BV91" s="94">
        <f t="shared" si="16"/>
        <v>3263025</v>
      </c>
      <c r="BW91" s="94">
        <f t="shared" si="16"/>
        <v>3263025</v>
      </c>
      <c r="BX91" s="94">
        <f t="shared" si="16"/>
        <v>3263025</v>
      </c>
      <c r="BY91" s="94">
        <f t="shared" si="16"/>
        <v>3263025</v>
      </c>
      <c r="BZ91" s="94">
        <f t="shared" si="16"/>
        <v>3263025</v>
      </c>
      <c r="CA91" s="94">
        <f t="shared" si="16"/>
        <v>3263025</v>
      </c>
      <c r="CB91" s="94">
        <f t="shared" si="16"/>
        <v>3263025</v>
      </c>
      <c r="CC91" s="94">
        <f t="shared" si="16"/>
        <v>3263025</v>
      </c>
      <c r="CD91" s="94">
        <f t="shared" si="16"/>
        <v>3263025</v>
      </c>
      <c r="CE91" s="94">
        <f t="shared" si="16"/>
        <v>3263025</v>
      </c>
      <c r="CF91" s="94">
        <f t="shared" si="16"/>
        <v>3263025</v>
      </c>
      <c r="CG91" s="94">
        <f t="shared" si="16"/>
        <v>3263025</v>
      </c>
      <c r="CH91" s="94">
        <f t="shared" si="16"/>
        <v>3263025</v>
      </c>
      <c r="CI91" s="94">
        <f t="shared" si="16"/>
        <v>3263025</v>
      </c>
      <c r="CJ91" s="94">
        <f t="shared" si="16"/>
        <v>3263025</v>
      </c>
      <c r="CK91" s="94">
        <f t="shared" si="16"/>
        <v>3263025</v>
      </c>
      <c r="CL91" s="94">
        <f t="shared" si="16"/>
        <v>3263025</v>
      </c>
      <c r="CM91" s="301">
        <f>CL65^3+CK66^3+CJ67^3+CI68^3+CH69^3+CG70^3+CF71^3+CE72^3+CD73^3+CC74^3+CB75^3+CA76^3+BZ77^3+BY78^3+BX79^3+BW80^3+BV81^3+BU82^3+BT83^3+BS84^3+BR85^3+BQ86^3+BP87^3+BO88^3+BN89^3</f>
        <v>1530765625</v>
      </c>
      <c r="CN91" s="302">
        <f>CL77^3+CK77^3+CJ77^3+CI77^3+CH77^3+CG77^3+CF77^3+CE77^3+CD77^3+CC77^3+CB77^3+CA77^3+BZ77^3+BY77^3+BX77^3+BW77^3+BV77^3+BU77^3+BT77^3+BS77^3+BR77^3+BQ77^3+BP77^3+BO77^3+BN77^3</f>
        <v>1530765625</v>
      </c>
      <c r="CO91" s="33" t="s">
        <v>4</v>
      </c>
      <c r="CP91" s="303" t="s">
        <v>486</v>
      </c>
      <c r="CQ91" s="303" t="s">
        <v>380</v>
      </c>
      <c r="CR91" s="303" t="s">
        <v>119</v>
      </c>
      <c r="CS91" s="303" t="s">
        <v>599</v>
      </c>
      <c r="CT91" s="303" t="s">
        <v>553</v>
      </c>
      <c r="CU91" s="303" t="s">
        <v>789</v>
      </c>
      <c r="CV91" s="303" t="s">
        <v>179</v>
      </c>
      <c r="CW91" s="303" t="s">
        <v>73</v>
      </c>
      <c r="CX91" s="303" t="s">
        <v>326</v>
      </c>
      <c r="CY91" s="303" t="s">
        <v>696</v>
      </c>
      <c r="CZ91" s="303" t="s">
        <v>56</v>
      </c>
      <c r="DA91" s="303" t="s">
        <v>717</v>
      </c>
      <c r="DB91" s="303" t="s">
        <v>417</v>
      </c>
      <c r="DC91" s="303" t="s">
        <v>176</v>
      </c>
      <c r="DD91" s="303" t="s">
        <v>339</v>
      </c>
      <c r="DE91" s="303" t="s">
        <v>95</v>
      </c>
      <c r="DF91" s="303" t="s">
        <v>82</v>
      </c>
      <c r="DG91" s="303" t="s">
        <v>637</v>
      </c>
      <c r="DH91" s="303" t="s">
        <v>217</v>
      </c>
      <c r="DI91" s="303" t="s">
        <v>713</v>
      </c>
      <c r="DJ91" s="303" t="s">
        <v>487</v>
      </c>
      <c r="DK91" s="303" t="s">
        <v>781</v>
      </c>
      <c r="DL91" s="303" t="s">
        <v>279</v>
      </c>
      <c r="DM91" s="303" t="s">
        <v>650</v>
      </c>
      <c r="DN91" s="303" t="s">
        <v>480</v>
      </c>
      <c r="DO91" s="45"/>
    </row>
    <row r="92" spans="1:119" ht="12.75" thickBot="1" x14ac:dyDescent="0.25">
      <c r="A92" s="33"/>
      <c r="B92" s="33"/>
      <c r="C92" s="33"/>
      <c r="D92" s="176" t="s">
        <v>273</v>
      </c>
      <c r="E92" s="177" t="s">
        <v>345</v>
      </c>
      <c r="F92" s="178">
        <f>B3+(79*B5)</f>
        <v>80</v>
      </c>
      <c r="G92" s="33"/>
      <c r="I92" s="37"/>
      <c r="J92" s="93">
        <f>SUMSQ(J65:J89)</f>
        <v>3263025</v>
      </c>
      <c r="K92" s="94">
        <f t="shared" ref="K92:AH92" si="17">SUMSQ(K65:K89)</f>
        <v>3263025</v>
      </c>
      <c r="L92" s="94">
        <f t="shared" si="17"/>
        <v>3263025</v>
      </c>
      <c r="M92" s="94">
        <f t="shared" si="17"/>
        <v>3263025</v>
      </c>
      <c r="N92" s="94">
        <f t="shared" si="17"/>
        <v>3263025</v>
      </c>
      <c r="O92" s="94">
        <f t="shared" si="17"/>
        <v>3263025</v>
      </c>
      <c r="P92" s="94">
        <f t="shared" si="17"/>
        <v>3263025</v>
      </c>
      <c r="Q92" s="94">
        <f t="shared" si="17"/>
        <v>3263025</v>
      </c>
      <c r="R92" s="94">
        <f t="shared" si="17"/>
        <v>3263025</v>
      </c>
      <c r="S92" s="94">
        <f t="shared" si="17"/>
        <v>3263025</v>
      </c>
      <c r="T92" s="94">
        <f t="shared" si="17"/>
        <v>3263025</v>
      </c>
      <c r="U92" s="94">
        <f t="shared" si="17"/>
        <v>3263025</v>
      </c>
      <c r="V92" s="94">
        <f t="shared" si="17"/>
        <v>3263025</v>
      </c>
      <c r="W92" s="94">
        <f t="shared" si="17"/>
        <v>3263025</v>
      </c>
      <c r="X92" s="94">
        <f t="shared" si="17"/>
        <v>3263025</v>
      </c>
      <c r="Y92" s="94">
        <f t="shared" si="17"/>
        <v>3263025</v>
      </c>
      <c r="Z92" s="94">
        <f t="shared" si="17"/>
        <v>3263025</v>
      </c>
      <c r="AA92" s="94">
        <f t="shared" si="17"/>
        <v>3263025</v>
      </c>
      <c r="AB92" s="94">
        <f t="shared" si="17"/>
        <v>3263025</v>
      </c>
      <c r="AC92" s="94">
        <f t="shared" si="17"/>
        <v>3263025</v>
      </c>
      <c r="AD92" s="94">
        <f t="shared" si="17"/>
        <v>3263025</v>
      </c>
      <c r="AE92" s="94">
        <f t="shared" si="17"/>
        <v>3263025</v>
      </c>
      <c r="AF92" s="94">
        <f t="shared" si="17"/>
        <v>3263025</v>
      </c>
      <c r="AG92" s="94">
        <f t="shared" si="17"/>
        <v>3263025</v>
      </c>
      <c r="AH92" s="305">
        <f t="shared" si="17"/>
        <v>3263025</v>
      </c>
      <c r="AI92" s="306">
        <f>J77^3+K77^3+L77^3+M77^3+N77^3+O77^3+P77^3+Q77^3+R77^3+S77^3+T77^3+U77^3+V77^3+W77^3+X77^3+Y77^3+Z77^3+AA77^3+AB77^3+AC77^3+AD77^3+AE77^3+AF77^3+AG77^3+AH77^3</f>
        <v>1530765625</v>
      </c>
      <c r="AJ92" s="302">
        <f>V65^3+V66^3+V67^3+V68^3+V69^3+V70^3+V71^3+V72^3+V73^3+V74^3+V75^3+V76^3+V77^3+V78^3+V79^3+V80^3+V81^3+V82^3+V83^3+V84^3+V85^3+V86^3+V87^3+V88^3+V89^3</f>
        <v>1530765625</v>
      </c>
      <c r="AK92" s="33"/>
      <c r="AL92" s="256" t="s">
        <v>71</v>
      </c>
      <c r="AM92" s="256" t="s">
        <v>354</v>
      </c>
      <c r="AN92" s="256" t="s">
        <v>181</v>
      </c>
      <c r="AO92" s="256" t="s">
        <v>580</v>
      </c>
      <c r="AP92" s="256" t="s">
        <v>460</v>
      </c>
      <c r="AQ92" s="256" t="s">
        <v>806</v>
      </c>
      <c r="AR92" s="256" t="s">
        <v>735</v>
      </c>
      <c r="AS92" s="256" t="s">
        <v>305</v>
      </c>
      <c r="AT92" s="256" t="s">
        <v>124</v>
      </c>
      <c r="AU92" s="256" t="s">
        <v>125</v>
      </c>
      <c r="AV92" s="256" t="s">
        <v>668</v>
      </c>
      <c r="AW92" s="256" t="s">
        <v>309</v>
      </c>
      <c r="AX92" s="256" t="s">
        <v>417</v>
      </c>
      <c r="AY92" s="256" t="s">
        <v>799</v>
      </c>
      <c r="AZ92" s="256" t="s">
        <v>126</v>
      </c>
      <c r="BA92" s="256" t="s">
        <v>437</v>
      </c>
      <c r="BB92" s="256" t="s">
        <v>41</v>
      </c>
      <c r="BC92" s="256" t="s">
        <v>89</v>
      </c>
      <c r="BD92" s="256" t="s">
        <v>330</v>
      </c>
      <c r="BE92" s="256" t="s">
        <v>434</v>
      </c>
      <c r="BF92" s="256" t="s">
        <v>158</v>
      </c>
      <c r="BG92" s="256" t="s">
        <v>454</v>
      </c>
      <c r="BH92" s="256" t="s">
        <v>740</v>
      </c>
      <c r="BI92" s="256" t="s">
        <v>416</v>
      </c>
      <c r="BJ92" s="256" t="s">
        <v>109</v>
      </c>
      <c r="BK92" s="45"/>
      <c r="BM92" s="37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4"/>
      <c r="BY92" s="104"/>
      <c r="BZ92" s="104"/>
      <c r="CA92" s="104"/>
      <c r="CB92" s="104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340" t="s">
        <v>561</v>
      </c>
      <c r="CQ92" s="340" t="s">
        <v>152</v>
      </c>
      <c r="CR92" s="340" t="s">
        <v>78</v>
      </c>
      <c r="CS92" s="340" t="s">
        <v>708</v>
      </c>
      <c r="CT92" s="340" t="s">
        <v>463</v>
      </c>
      <c r="CU92" s="340" t="s">
        <v>743</v>
      </c>
      <c r="CV92" s="340" t="s">
        <v>421</v>
      </c>
      <c r="CW92" s="340" t="s">
        <v>562</v>
      </c>
      <c r="CX92" s="340" t="s">
        <v>42</v>
      </c>
      <c r="CY92" s="340" t="s">
        <v>200</v>
      </c>
      <c r="CZ92" s="340" t="s">
        <v>567</v>
      </c>
      <c r="DA92" s="340" t="s">
        <v>201</v>
      </c>
      <c r="DB92" s="340" t="s">
        <v>417</v>
      </c>
      <c r="DC92" s="340" t="s">
        <v>540</v>
      </c>
      <c r="DD92" s="340" t="s">
        <v>680</v>
      </c>
      <c r="DE92" s="340" t="s">
        <v>749</v>
      </c>
      <c r="DF92" s="340" t="s">
        <v>667</v>
      </c>
      <c r="DG92" s="340" t="s">
        <v>604</v>
      </c>
      <c r="DH92" s="340" t="s">
        <v>574</v>
      </c>
      <c r="DI92" s="340" t="s">
        <v>127</v>
      </c>
      <c r="DJ92" s="340" t="s">
        <v>63</v>
      </c>
      <c r="DK92" s="340" t="s">
        <v>357</v>
      </c>
      <c r="DL92" s="340" t="s">
        <v>360</v>
      </c>
      <c r="DM92" s="340" t="s">
        <v>159</v>
      </c>
      <c r="DN92" s="340" t="s">
        <v>716</v>
      </c>
      <c r="DO92" s="45"/>
    </row>
    <row r="93" spans="1:119" ht="12.75" thickBot="1" x14ac:dyDescent="0.25">
      <c r="A93" s="33"/>
      <c r="B93" s="33"/>
      <c r="C93" s="33"/>
      <c r="D93" s="176" t="s">
        <v>749</v>
      </c>
      <c r="E93" s="177" t="s">
        <v>345</v>
      </c>
      <c r="F93" s="178">
        <f>B3+(80*B5)</f>
        <v>81</v>
      </c>
      <c r="G93" s="33"/>
      <c r="I93" s="37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41"/>
      <c r="AM93" s="342"/>
      <c r="AN93" s="342"/>
      <c r="AO93" s="342"/>
      <c r="AP93" s="342"/>
      <c r="AQ93" s="342"/>
      <c r="AR93" s="342"/>
      <c r="AS93" s="342"/>
      <c r="AT93" s="342"/>
      <c r="AU93" s="342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45"/>
      <c r="BM93" s="310"/>
      <c r="BN93" s="310"/>
      <c r="BO93" s="310" t="s">
        <v>4</v>
      </c>
      <c r="BP93" s="310"/>
      <c r="BQ93" s="310"/>
      <c r="BR93" s="310"/>
      <c r="BS93" s="310"/>
      <c r="BT93" s="310"/>
      <c r="BU93" s="310"/>
      <c r="BV93" s="310"/>
      <c r="BW93" s="310"/>
      <c r="BX93" s="310"/>
      <c r="BY93" s="310"/>
      <c r="BZ93" s="310"/>
      <c r="CA93" s="310"/>
      <c r="CB93" s="310"/>
      <c r="CC93" s="310"/>
      <c r="CD93" s="310"/>
      <c r="CE93" s="310"/>
      <c r="CF93" s="310"/>
      <c r="CG93" s="310"/>
      <c r="CH93" s="310"/>
      <c r="CI93" s="310"/>
      <c r="CJ93" s="310"/>
      <c r="CK93" s="310"/>
      <c r="CL93" s="310"/>
      <c r="CM93" s="310"/>
      <c r="CN93" s="310"/>
      <c r="CO93" s="310"/>
      <c r="CP93" s="310"/>
      <c r="CQ93" s="310"/>
      <c r="CR93" s="310"/>
      <c r="CS93" s="310"/>
      <c r="CT93" s="310"/>
      <c r="CU93" s="310"/>
      <c r="CV93" s="310"/>
      <c r="CW93" s="310"/>
      <c r="CX93" s="310"/>
      <c r="CY93" s="310"/>
      <c r="CZ93" s="310"/>
      <c r="DA93" s="310"/>
      <c r="DB93" s="310"/>
      <c r="DC93" s="310"/>
      <c r="DD93" s="310"/>
      <c r="DE93" s="310"/>
      <c r="DF93" s="310"/>
      <c r="DG93" s="310"/>
      <c r="DH93" s="310"/>
      <c r="DI93" s="310"/>
      <c r="DJ93" s="310"/>
      <c r="DK93" s="310"/>
      <c r="DL93" s="310"/>
      <c r="DM93" s="310"/>
      <c r="DN93" s="310"/>
      <c r="DO93" s="310"/>
    </row>
    <row r="94" spans="1:119" ht="12.75" thickBot="1" x14ac:dyDescent="0.25">
      <c r="A94" s="33"/>
      <c r="B94" s="33"/>
      <c r="C94" s="33"/>
      <c r="D94" s="176" t="s">
        <v>303</v>
      </c>
      <c r="E94" s="177" t="s">
        <v>345</v>
      </c>
      <c r="F94" s="179">
        <f>B3+(81*B5)</f>
        <v>82</v>
      </c>
      <c r="G94" s="33"/>
      <c r="I94" s="310"/>
      <c r="J94" s="343"/>
      <c r="K94" s="343"/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  <c r="AA94" s="343"/>
      <c r="AB94" s="343"/>
      <c r="AC94" s="343"/>
      <c r="AD94" s="343"/>
      <c r="AE94" s="343"/>
      <c r="AF94" s="343"/>
      <c r="AG94" s="343"/>
      <c r="AH94" s="343"/>
      <c r="AI94" s="343"/>
      <c r="AJ94" s="343"/>
      <c r="AK94" s="310"/>
      <c r="AL94" s="310"/>
      <c r="AM94" s="310"/>
      <c r="AN94" s="310"/>
      <c r="AO94" s="310"/>
      <c r="AP94" s="310"/>
      <c r="AQ94" s="310"/>
      <c r="AR94" s="310"/>
      <c r="AS94" s="310"/>
      <c r="AT94" s="310"/>
      <c r="AU94" s="310"/>
      <c r="AV94" s="310"/>
      <c r="AW94" s="310"/>
      <c r="AX94" s="310"/>
      <c r="AY94" s="310"/>
      <c r="AZ94" s="310"/>
      <c r="BA94" s="310"/>
      <c r="BB94" s="310"/>
      <c r="BC94" s="310"/>
      <c r="BD94" s="310"/>
      <c r="BE94" s="310"/>
      <c r="BF94" s="310"/>
      <c r="BG94" s="310"/>
      <c r="BH94" s="310"/>
      <c r="BI94" s="310"/>
      <c r="BJ94" s="310"/>
      <c r="BK94" s="310"/>
      <c r="BL94" s="25" t="s">
        <v>4</v>
      </c>
      <c r="BM94" s="311"/>
      <c r="BN94" s="311"/>
      <c r="BO94" s="311" t="s">
        <v>4</v>
      </c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</row>
    <row r="95" spans="1:119" ht="12.75" thickBot="1" x14ac:dyDescent="0.25">
      <c r="A95" s="33"/>
      <c r="B95" s="33"/>
      <c r="C95" s="33"/>
      <c r="D95" s="176" t="s">
        <v>720</v>
      </c>
      <c r="E95" s="177" t="s">
        <v>345</v>
      </c>
      <c r="F95" s="179">
        <f>B3+(82*B5)</f>
        <v>83</v>
      </c>
      <c r="G95" s="33"/>
      <c r="I95" s="29" t="s">
        <v>4</v>
      </c>
      <c r="J95" s="30" t="s">
        <v>4</v>
      </c>
      <c r="K95" s="30" t="s">
        <v>4</v>
      </c>
      <c r="L95" s="30"/>
      <c r="M95" s="30"/>
      <c r="N95" s="30"/>
      <c r="O95" s="30"/>
      <c r="P95" s="30"/>
      <c r="Q95" s="30"/>
      <c r="R95" s="30"/>
      <c r="S95" s="30"/>
      <c r="T95" s="30"/>
      <c r="U95" s="237"/>
      <c r="V95" s="31" t="s">
        <v>859</v>
      </c>
      <c r="W95" s="30"/>
      <c r="X95" s="30"/>
      <c r="Y95" s="30"/>
      <c r="Z95" s="231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1"/>
      <c r="AX95" s="31" t="s">
        <v>860</v>
      </c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2"/>
      <c r="BM95" s="29" t="s">
        <v>4</v>
      </c>
      <c r="BN95" s="30" t="s">
        <v>4</v>
      </c>
      <c r="BO95" s="30" t="s">
        <v>4</v>
      </c>
      <c r="BP95" s="30"/>
      <c r="BQ95" s="30"/>
      <c r="BR95" s="30"/>
      <c r="BS95" s="30"/>
      <c r="BT95" s="30"/>
      <c r="BU95" s="30"/>
      <c r="BV95" s="30"/>
      <c r="BW95" s="30"/>
      <c r="BX95" s="30"/>
      <c r="BY95" s="237"/>
      <c r="BZ95" s="31" t="s">
        <v>861</v>
      </c>
      <c r="CA95" s="30"/>
      <c r="CB95" s="30"/>
      <c r="CC95" s="30"/>
      <c r="CD95" s="231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1"/>
      <c r="DB95" s="31" t="s">
        <v>862</v>
      </c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2"/>
    </row>
    <row r="96" spans="1:119" x14ac:dyDescent="0.2">
      <c r="A96" s="33"/>
      <c r="B96" s="33"/>
      <c r="C96" s="33"/>
      <c r="D96" s="176" t="s">
        <v>379</v>
      </c>
      <c r="E96" s="177" t="s">
        <v>345</v>
      </c>
      <c r="F96" s="178">
        <f>B3+(83*B5)</f>
        <v>84</v>
      </c>
      <c r="G96" s="33"/>
      <c r="I96" s="37"/>
      <c r="J96" s="238">
        <f>F24</f>
        <v>12</v>
      </c>
      <c r="K96" s="39">
        <f>F113</f>
        <v>101</v>
      </c>
      <c r="L96" s="39">
        <f>F107</f>
        <v>95</v>
      </c>
      <c r="M96" s="39">
        <f>F71</f>
        <v>59</v>
      </c>
      <c r="N96" s="39">
        <f>F60</f>
        <v>48</v>
      </c>
      <c r="O96" s="39">
        <f>F536</f>
        <v>524</v>
      </c>
      <c r="P96" s="39">
        <f>F625</f>
        <v>613</v>
      </c>
      <c r="Q96" s="39">
        <f>F589</f>
        <v>577</v>
      </c>
      <c r="R96" s="39">
        <f>F578</f>
        <v>566</v>
      </c>
      <c r="S96" s="39">
        <f>F547</f>
        <v>535</v>
      </c>
      <c r="T96" s="39">
        <f>F393</f>
        <v>381</v>
      </c>
      <c r="U96" s="39">
        <f>F512</f>
        <v>500</v>
      </c>
      <c r="V96" s="239">
        <f>F476</f>
        <v>464</v>
      </c>
      <c r="W96" s="39">
        <f>F440</f>
        <v>428</v>
      </c>
      <c r="X96" s="39">
        <f>F429</f>
        <v>417</v>
      </c>
      <c r="Y96" s="39">
        <f>F280</f>
        <v>268</v>
      </c>
      <c r="Z96" s="39">
        <f>F369</f>
        <v>357</v>
      </c>
      <c r="AA96" s="39">
        <f>F358</f>
        <v>346</v>
      </c>
      <c r="AB96" s="39">
        <f>F327</f>
        <v>315</v>
      </c>
      <c r="AC96" s="39">
        <f>F291</f>
        <v>279</v>
      </c>
      <c r="AD96" s="39">
        <f>F142</f>
        <v>130</v>
      </c>
      <c r="AE96" s="39">
        <f>F256</f>
        <v>244</v>
      </c>
      <c r="AF96" s="39">
        <f>F220</f>
        <v>208</v>
      </c>
      <c r="AG96" s="39">
        <f>F209</f>
        <v>197</v>
      </c>
      <c r="AH96" s="240">
        <f>F173</f>
        <v>161</v>
      </c>
      <c r="AI96" s="241">
        <f>SUM(J96:AH96)</f>
        <v>7825</v>
      </c>
      <c r="AJ96" s="242">
        <f>SUMSQ(J96:AH96)</f>
        <v>3263025</v>
      </c>
      <c r="AK96" s="33"/>
      <c r="AL96" s="344" t="s">
        <v>647</v>
      </c>
      <c r="AM96" s="317" t="s">
        <v>421</v>
      </c>
      <c r="AN96" s="317" t="s">
        <v>672</v>
      </c>
      <c r="AO96" s="317" t="s">
        <v>436</v>
      </c>
      <c r="AP96" s="317" t="s">
        <v>274</v>
      </c>
      <c r="AQ96" s="317" t="s">
        <v>364</v>
      </c>
      <c r="AR96" s="317" t="s">
        <v>292</v>
      </c>
      <c r="AS96" s="317" t="s">
        <v>412</v>
      </c>
      <c r="AT96" s="317" t="s">
        <v>36</v>
      </c>
      <c r="AU96" s="317" t="s">
        <v>230</v>
      </c>
      <c r="AV96" s="317" t="s">
        <v>654</v>
      </c>
      <c r="AW96" s="317" t="s">
        <v>322</v>
      </c>
      <c r="AX96" s="317" t="s">
        <v>693</v>
      </c>
      <c r="AY96" s="317" t="s">
        <v>324</v>
      </c>
      <c r="AZ96" s="317" t="s">
        <v>590</v>
      </c>
      <c r="BA96" s="317" t="s">
        <v>297</v>
      </c>
      <c r="BB96" s="317" t="s">
        <v>233</v>
      </c>
      <c r="BC96" s="317" t="s">
        <v>176</v>
      </c>
      <c r="BD96" s="317" t="s">
        <v>443</v>
      </c>
      <c r="BE96" s="317" t="s">
        <v>508</v>
      </c>
      <c r="BF96" s="317" t="s">
        <v>580</v>
      </c>
      <c r="BG96" s="317" t="s">
        <v>55</v>
      </c>
      <c r="BH96" s="317" t="s">
        <v>405</v>
      </c>
      <c r="BI96" s="317" t="s">
        <v>239</v>
      </c>
      <c r="BJ96" s="318" t="s">
        <v>685</v>
      </c>
      <c r="BK96" s="45"/>
      <c r="BM96" s="37"/>
      <c r="BN96" s="238">
        <f>F32</f>
        <v>20</v>
      </c>
      <c r="BO96" s="239">
        <f>F534</f>
        <v>522</v>
      </c>
      <c r="BP96" s="239">
        <f>F391</f>
        <v>379</v>
      </c>
      <c r="BQ96" s="239">
        <f>F268</f>
        <v>256</v>
      </c>
      <c r="BR96" s="239">
        <f>F150</f>
        <v>138</v>
      </c>
      <c r="BS96" s="345">
        <f>F76</f>
        <v>64</v>
      </c>
      <c r="BT96" s="345">
        <f>F578</f>
        <v>566</v>
      </c>
      <c r="BU96" s="345">
        <f>F460</f>
        <v>448</v>
      </c>
      <c r="BV96" s="345">
        <f>F317</f>
        <v>305</v>
      </c>
      <c r="BW96" s="345">
        <f>F194</f>
        <v>182</v>
      </c>
      <c r="BX96" s="239">
        <f>F120</f>
        <v>108</v>
      </c>
      <c r="BY96" s="239">
        <f>F627</f>
        <v>615</v>
      </c>
      <c r="BZ96" s="239">
        <f>F504</f>
        <v>492</v>
      </c>
      <c r="CA96" s="239">
        <f>F386</f>
        <v>374</v>
      </c>
      <c r="CB96" s="239">
        <f>F238</f>
        <v>226</v>
      </c>
      <c r="CC96" s="345">
        <f>F39</f>
        <v>27</v>
      </c>
      <c r="CD96" s="345">
        <f>F546</f>
        <v>534</v>
      </c>
      <c r="CE96" s="345">
        <f>F423</f>
        <v>411</v>
      </c>
      <c r="CF96" s="345">
        <f>F305</f>
        <v>293</v>
      </c>
      <c r="CG96" s="345">
        <f>F187</f>
        <v>175</v>
      </c>
      <c r="CH96" s="239">
        <f>F108</f>
        <v>96</v>
      </c>
      <c r="CI96" s="239">
        <f>F590</f>
        <v>578</v>
      </c>
      <c r="CJ96" s="239">
        <f>F472</f>
        <v>460</v>
      </c>
      <c r="CK96" s="239">
        <f>F349</f>
        <v>337</v>
      </c>
      <c r="CL96" s="240">
        <f>F231</f>
        <v>219</v>
      </c>
      <c r="CM96" s="241">
        <f>SUM(BN96:CL96)</f>
        <v>7825</v>
      </c>
      <c r="CN96" s="242">
        <f>SUMSQ(BN96:CL96)</f>
        <v>3263025</v>
      </c>
      <c r="CO96" s="33"/>
      <c r="CP96" s="346" t="s">
        <v>702</v>
      </c>
      <c r="CQ96" s="347" t="s">
        <v>334</v>
      </c>
      <c r="CR96" s="347" t="s">
        <v>728</v>
      </c>
      <c r="CS96" s="347" t="s">
        <v>459</v>
      </c>
      <c r="CT96" s="347" t="s">
        <v>814</v>
      </c>
      <c r="CU96" s="347" t="s">
        <v>597</v>
      </c>
      <c r="CV96" s="347" t="s">
        <v>36</v>
      </c>
      <c r="CW96" s="347" t="s">
        <v>553</v>
      </c>
      <c r="CX96" s="347" t="s">
        <v>178</v>
      </c>
      <c r="CY96" s="347" t="s">
        <v>525</v>
      </c>
      <c r="CZ96" s="347" t="s">
        <v>182</v>
      </c>
      <c r="DA96" s="347" t="s">
        <v>319</v>
      </c>
      <c r="DB96" s="347" t="s">
        <v>560</v>
      </c>
      <c r="DC96" s="347" t="s">
        <v>627</v>
      </c>
      <c r="DD96" s="347" t="s">
        <v>696</v>
      </c>
      <c r="DE96" s="347" t="s">
        <v>90</v>
      </c>
      <c r="DF96" s="347" t="s">
        <v>806</v>
      </c>
      <c r="DG96" s="347" t="s">
        <v>503</v>
      </c>
      <c r="DH96" s="347" t="s">
        <v>357</v>
      </c>
      <c r="DI96" s="347" t="s">
        <v>393</v>
      </c>
      <c r="DJ96" s="347" t="s">
        <v>329</v>
      </c>
      <c r="DK96" s="347" t="s">
        <v>517</v>
      </c>
      <c r="DL96" s="347" t="s">
        <v>795</v>
      </c>
      <c r="DM96" s="347" t="s">
        <v>576</v>
      </c>
      <c r="DN96" s="348" t="s">
        <v>112</v>
      </c>
      <c r="DO96" s="45"/>
    </row>
    <row r="97" spans="1:119" x14ac:dyDescent="0.2">
      <c r="A97" s="33"/>
      <c r="B97" s="33"/>
      <c r="C97" s="33"/>
      <c r="D97" s="176" t="s">
        <v>646</v>
      </c>
      <c r="E97" s="177" t="s">
        <v>345</v>
      </c>
      <c r="F97" s="178">
        <f>B3+(84*B5)</f>
        <v>85</v>
      </c>
      <c r="G97" s="33"/>
      <c r="I97" s="37"/>
      <c r="J97" s="54">
        <f>F82</f>
        <v>70</v>
      </c>
      <c r="K97" s="253">
        <f>F46</f>
        <v>34</v>
      </c>
      <c r="L97" s="55">
        <f>F35</f>
        <v>23</v>
      </c>
      <c r="M97" s="55">
        <f>F124</f>
        <v>112</v>
      </c>
      <c r="N97" s="55">
        <f>F88</f>
        <v>76</v>
      </c>
      <c r="O97" s="55">
        <f>F564</f>
        <v>552</v>
      </c>
      <c r="P97" s="55">
        <f>F553</f>
        <v>541</v>
      </c>
      <c r="Q97" s="55">
        <f>F522</f>
        <v>510</v>
      </c>
      <c r="R97" s="55">
        <f>F636</f>
        <v>624</v>
      </c>
      <c r="S97" s="55">
        <f>F600</f>
        <v>588</v>
      </c>
      <c r="T97" s="55">
        <f>F451</f>
        <v>439</v>
      </c>
      <c r="U97" s="55">
        <f>F415</f>
        <v>403</v>
      </c>
      <c r="V97" s="253">
        <f>F404</f>
        <v>392</v>
      </c>
      <c r="W97" s="55">
        <f>F493</f>
        <v>481</v>
      </c>
      <c r="X97" s="55">
        <f>F487</f>
        <v>475</v>
      </c>
      <c r="Y97" s="55">
        <f>F333</f>
        <v>321</v>
      </c>
      <c r="Z97" s="55">
        <f>F302</f>
        <v>290</v>
      </c>
      <c r="AA97" s="55">
        <f>F266</f>
        <v>254</v>
      </c>
      <c r="AB97" s="55">
        <f>F380</f>
        <v>368</v>
      </c>
      <c r="AC97" s="55">
        <f>F344</f>
        <v>332</v>
      </c>
      <c r="AD97" s="55">
        <f>F195</f>
        <v>183</v>
      </c>
      <c r="AE97" s="55">
        <f>F184</f>
        <v>172</v>
      </c>
      <c r="AF97" s="55">
        <f>F148</f>
        <v>136</v>
      </c>
      <c r="AG97" s="253">
        <f>F242</f>
        <v>230</v>
      </c>
      <c r="AH97" s="56">
        <f>F231</f>
        <v>219</v>
      </c>
      <c r="AI97" s="254">
        <f t="shared" ref="AI97:AI120" si="18">SUM(J97:AH97)</f>
        <v>7825</v>
      </c>
      <c r="AJ97" s="107">
        <f t="shared" ref="AJ97:AJ120" si="19">SUMSQ(J97:AH97)</f>
        <v>3263025</v>
      </c>
      <c r="AK97" s="33"/>
      <c r="AL97" s="323" t="s">
        <v>619</v>
      </c>
      <c r="AM97" s="349" t="s">
        <v>462</v>
      </c>
      <c r="AN97" s="324" t="s">
        <v>330</v>
      </c>
      <c r="AO97" s="324" t="s">
        <v>74</v>
      </c>
      <c r="AP97" s="324" t="s">
        <v>2</v>
      </c>
      <c r="AQ97" s="324" t="s">
        <v>467</v>
      </c>
      <c r="AR97" s="324" t="s">
        <v>64</v>
      </c>
      <c r="AS97" s="324" t="s">
        <v>169</v>
      </c>
      <c r="AT97" s="324" t="s">
        <v>586</v>
      </c>
      <c r="AU97" s="324" t="s">
        <v>34</v>
      </c>
      <c r="AV97" s="324" t="s">
        <v>667</v>
      </c>
      <c r="AW97" s="324" t="s">
        <v>264</v>
      </c>
      <c r="AX97" s="324" t="s">
        <v>337</v>
      </c>
      <c r="AY97" s="324" t="s">
        <v>81</v>
      </c>
      <c r="AZ97" s="324" t="s">
        <v>267</v>
      </c>
      <c r="BA97" s="324" t="s">
        <v>234</v>
      </c>
      <c r="BB97" s="324" t="s">
        <v>250</v>
      </c>
      <c r="BC97" s="324" t="s">
        <v>566</v>
      </c>
      <c r="BD97" s="324" t="s">
        <v>519</v>
      </c>
      <c r="BE97" s="324" t="s">
        <v>206</v>
      </c>
      <c r="BF97" s="324" t="s">
        <v>151</v>
      </c>
      <c r="BG97" s="324" t="s">
        <v>179</v>
      </c>
      <c r="BH97" s="324" t="s">
        <v>659</v>
      </c>
      <c r="BI97" s="324" t="s">
        <v>798</v>
      </c>
      <c r="BJ97" s="325" t="s">
        <v>112</v>
      </c>
      <c r="BK97" s="45"/>
      <c r="BM97" s="37"/>
      <c r="BN97" s="272">
        <f>F167</f>
        <v>155</v>
      </c>
      <c r="BO97" s="253">
        <f>F44</f>
        <v>32</v>
      </c>
      <c r="BP97" s="253">
        <f>F551</f>
        <v>539</v>
      </c>
      <c r="BQ97" s="253">
        <f>F428</f>
        <v>416</v>
      </c>
      <c r="BR97" s="253">
        <f>F310</f>
        <v>298</v>
      </c>
      <c r="BS97" s="271">
        <f>F236</f>
        <v>224</v>
      </c>
      <c r="BT97" s="271">
        <f>F88</f>
        <v>76</v>
      </c>
      <c r="BU97" s="271">
        <f>F595</f>
        <v>583</v>
      </c>
      <c r="BV97" s="271">
        <f>F477</f>
        <v>465</v>
      </c>
      <c r="BW97" s="271">
        <f>F354</f>
        <v>342</v>
      </c>
      <c r="BX97" s="253">
        <f>F155</f>
        <v>143</v>
      </c>
      <c r="BY97" s="253">
        <f>F37</f>
        <v>25</v>
      </c>
      <c r="BZ97" s="253">
        <f>F514</f>
        <v>502</v>
      </c>
      <c r="CA97" s="253">
        <f>F396</f>
        <v>384</v>
      </c>
      <c r="CB97" s="253">
        <f>F273</f>
        <v>261</v>
      </c>
      <c r="CC97" s="271">
        <f>F199</f>
        <v>187</v>
      </c>
      <c r="CD97" s="271">
        <f>F81</f>
        <v>69</v>
      </c>
      <c r="CE97" s="271">
        <f>F583</f>
        <v>571</v>
      </c>
      <c r="CF97" s="271">
        <f>F440</f>
        <v>428</v>
      </c>
      <c r="CG97" s="271">
        <f>F322</f>
        <v>310</v>
      </c>
      <c r="CH97" s="253">
        <f>F243</f>
        <v>231</v>
      </c>
      <c r="CI97" s="253">
        <f>F125</f>
        <v>113</v>
      </c>
      <c r="CJ97" s="253">
        <f>F632</f>
        <v>620</v>
      </c>
      <c r="CK97" s="253">
        <f>F509</f>
        <v>497</v>
      </c>
      <c r="CL97" s="273">
        <f>F366</f>
        <v>354</v>
      </c>
      <c r="CM97" s="254">
        <f t="shared" ref="CM97:CM120" si="20">SUM(BN97:CL97)</f>
        <v>7825</v>
      </c>
      <c r="CN97" s="107">
        <f t="shared" ref="CN97:CN120" si="21">SUMSQ(BN97:CL97)</f>
        <v>3263025</v>
      </c>
      <c r="CO97" s="33"/>
      <c r="CP97" s="350" t="s">
        <v>554</v>
      </c>
      <c r="CQ97" s="303" t="s">
        <v>332</v>
      </c>
      <c r="CR97" s="303" t="s">
        <v>94</v>
      </c>
      <c r="CS97" s="303" t="s">
        <v>694</v>
      </c>
      <c r="CT97" s="303" t="s">
        <v>801</v>
      </c>
      <c r="CU97" s="303" t="s">
        <v>460</v>
      </c>
      <c r="CV97" s="303" t="s">
        <v>2</v>
      </c>
      <c r="CW97" s="303" t="s">
        <v>277</v>
      </c>
      <c r="CX97" s="303" t="s">
        <v>636</v>
      </c>
      <c r="CY97" s="303" t="s">
        <v>310</v>
      </c>
      <c r="CZ97" s="303" t="s">
        <v>43</v>
      </c>
      <c r="DA97" s="303" t="s">
        <v>253</v>
      </c>
      <c r="DB97" s="303" t="s">
        <v>382</v>
      </c>
      <c r="DC97" s="303" t="s">
        <v>281</v>
      </c>
      <c r="DD97" s="303" t="s">
        <v>143</v>
      </c>
      <c r="DE97" s="303" t="s">
        <v>42</v>
      </c>
      <c r="DF97" s="303" t="s">
        <v>406</v>
      </c>
      <c r="DG97" s="303" t="s">
        <v>623</v>
      </c>
      <c r="DH97" s="303" t="s">
        <v>324</v>
      </c>
      <c r="DI97" s="303" t="s">
        <v>491</v>
      </c>
      <c r="DJ97" s="303" t="s">
        <v>433</v>
      </c>
      <c r="DK97" s="303" t="s">
        <v>761</v>
      </c>
      <c r="DL97" s="303" t="s">
        <v>480</v>
      </c>
      <c r="DM97" s="303" t="s">
        <v>141</v>
      </c>
      <c r="DN97" s="351" t="s">
        <v>784</v>
      </c>
      <c r="DO97" s="45"/>
    </row>
    <row r="98" spans="1:119" x14ac:dyDescent="0.2">
      <c r="A98" s="33"/>
      <c r="B98" s="33"/>
      <c r="C98" s="33"/>
      <c r="D98" s="176" t="s">
        <v>408</v>
      </c>
      <c r="E98" s="177" t="s">
        <v>345</v>
      </c>
      <c r="F98" s="178">
        <f>B3+(85*B5)</f>
        <v>86</v>
      </c>
      <c r="G98" s="33"/>
      <c r="I98" s="37"/>
      <c r="J98" s="54">
        <f>F135</f>
        <v>123</v>
      </c>
      <c r="K98" s="55">
        <f>F99</f>
        <v>87</v>
      </c>
      <c r="L98" s="253">
        <f>F63</f>
        <v>51</v>
      </c>
      <c r="M98" s="55">
        <f>F57</f>
        <v>45</v>
      </c>
      <c r="N98" s="55">
        <f>F21</f>
        <v>9</v>
      </c>
      <c r="O98" s="55">
        <f>F622</f>
        <v>610</v>
      </c>
      <c r="P98" s="55">
        <f>F611</f>
        <v>599</v>
      </c>
      <c r="Q98" s="55">
        <f>F575</f>
        <v>563</v>
      </c>
      <c r="R98" s="55">
        <f>F539</f>
        <v>527</v>
      </c>
      <c r="S98" s="55">
        <f>F528</f>
        <v>516</v>
      </c>
      <c r="T98" s="55">
        <f>F504</f>
        <v>492</v>
      </c>
      <c r="U98" s="55">
        <f>F468</f>
        <v>456</v>
      </c>
      <c r="V98" s="253">
        <f>F462</f>
        <v>450</v>
      </c>
      <c r="W98" s="55">
        <f>F426</f>
        <v>414</v>
      </c>
      <c r="X98" s="55">
        <f>F390</f>
        <v>378</v>
      </c>
      <c r="Y98" s="55">
        <f>F366</f>
        <v>354</v>
      </c>
      <c r="Z98" s="55">
        <f>F355</f>
        <v>343</v>
      </c>
      <c r="AA98" s="55">
        <f>F319</f>
        <v>307</v>
      </c>
      <c r="AB98" s="55">
        <f>F308</f>
        <v>296</v>
      </c>
      <c r="AC98" s="55">
        <f>F277</f>
        <v>265</v>
      </c>
      <c r="AD98" s="55">
        <f>F248</f>
        <v>236</v>
      </c>
      <c r="AE98" s="55">
        <f>F217</f>
        <v>205</v>
      </c>
      <c r="AF98" s="253">
        <f>F206</f>
        <v>194</v>
      </c>
      <c r="AG98" s="55">
        <f>F170</f>
        <v>158</v>
      </c>
      <c r="AH98" s="56">
        <f>F159</f>
        <v>147</v>
      </c>
      <c r="AI98" s="254">
        <f t="shared" si="18"/>
        <v>7825</v>
      </c>
      <c r="AJ98" s="107">
        <f t="shared" si="19"/>
        <v>3263025</v>
      </c>
      <c r="AK98" s="33"/>
      <c r="AL98" s="323" t="s">
        <v>553</v>
      </c>
      <c r="AM98" s="324" t="s">
        <v>617</v>
      </c>
      <c r="AN98" s="349" t="s">
        <v>225</v>
      </c>
      <c r="AO98" s="324" t="s">
        <v>645</v>
      </c>
      <c r="AP98" s="324" t="s">
        <v>409</v>
      </c>
      <c r="AQ98" s="324" t="s">
        <v>394</v>
      </c>
      <c r="AR98" s="324" t="s">
        <v>333</v>
      </c>
      <c r="AS98" s="324" t="s">
        <v>93</v>
      </c>
      <c r="AT98" s="324" t="s">
        <v>441</v>
      </c>
      <c r="AU98" s="324" t="s">
        <v>124</v>
      </c>
      <c r="AV98" s="324" t="s">
        <v>560</v>
      </c>
      <c r="AW98" s="324" t="s">
        <v>139</v>
      </c>
      <c r="AX98" s="324" t="s">
        <v>294</v>
      </c>
      <c r="AY98" s="324" t="s">
        <v>609</v>
      </c>
      <c r="AZ98" s="324" t="s">
        <v>69</v>
      </c>
      <c r="BA98" s="324" t="s">
        <v>784</v>
      </c>
      <c r="BB98" s="324" t="s">
        <v>493</v>
      </c>
      <c r="BC98" s="324" t="s">
        <v>146</v>
      </c>
      <c r="BD98" s="324" t="s">
        <v>770</v>
      </c>
      <c r="BE98" s="324" t="s">
        <v>191</v>
      </c>
      <c r="BF98" s="324" t="s">
        <v>114</v>
      </c>
      <c r="BG98" s="324" t="s">
        <v>746</v>
      </c>
      <c r="BH98" s="324" t="s">
        <v>687</v>
      </c>
      <c r="BI98" s="324" t="s">
        <v>209</v>
      </c>
      <c r="BJ98" s="325" t="s">
        <v>152</v>
      </c>
      <c r="BK98" s="45"/>
      <c r="BM98" s="37"/>
      <c r="BN98" s="272">
        <f>F327</f>
        <v>315</v>
      </c>
      <c r="BO98" s="253">
        <f>F204</f>
        <v>192</v>
      </c>
      <c r="BP98" s="253">
        <f>F86</f>
        <v>74</v>
      </c>
      <c r="BQ98" s="253">
        <f>F563</f>
        <v>551</v>
      </c>
      <c r="BR98" s="253">
        <f>F445</f>
        <v>433</v>
      </c>
      <c r="BS98" s="271">
        <f>F371</f>
        <v>359</v>
      </c>
      <c r="BT98" s="271">
        <f>F248</f>
        <v>236</v>
      </c>
      <c r="BU98" s="271">
        <f>F130</f>
        <v>118</v>
      </c>
      <c r="BV98" s="271">
        <f>F637</f>
        <v>625</v>
      </c>
      <c r="BW98" s="271">
        <f>F489</f>
        <v>477</v>
      </c>
      <c r="BX98" s="253">
        <f>F290</f>
        <v>278</v>
      </c>
      <c r="BY98" s="253">
        <f>F172</f>
        <v>160</v>
      </c>
      <c r="BZ98" s="253">
        <f>F49</f>
        <v>37</v>
      </c>
      <c r="CA98" s="253">
        <f>F556</f>
        <v>544</v>
      </c>
      <c r="CB98" s="253">
        <f>F433</f>
        <v>421</v>
      </c>
      <c r="CC98" s="271">
        <f>F359</f>
        <v>347</v>
      </c>
      <c r="CD98" s="271">
        <f>F216</f>
        <v>204</v>
      </c>
      <c r="CE98" s="271">
        <f>F93</f>
        <v>81</v>
      </c>
      <c r="CF98" s="271">
        <f>F600</f>
        <v>588</v>
      </c>
      <c r="CG98" s="271">
        <f>F482</f>
        <v>470</v>
      </c>
      <c r="CH98" s="253">
        <f>F278</f>
        <v>266</v>
      </c>
      <c r="CI98" s="253">
        <f>F160</f>
        <v>148</v>
      </c>
      <c r="CJ98" s="253">
        <f>F17</f>
        <v>5</v>
      </c>
      <c r="CK98" s="253">
        <f>F519</f>
        <v>507</v>
      </c>
      <c r="CL98" s="273">
        <f>F401</f>
        <v>389</v>
      </c>
      <c r="CM98" s="254">
        <f t="shared" si="20"/>
        <v>7825</v>
      </c>
      <c r="CN98" s="107">
        <f t="shared" si="21"/>
        <v>3263025</v>
      </c>
      <c r="CO98" s="33"/>
      <c r="CP98" s="350" t="s">
        <v>443</v>
      </c>
      <c r="CQ98" s="303" t="s">
        <v>656</v>
      </c>
      <c r="CR98" s="303" t="s">
        <v>722</v>
      </c>
      <c r="CS98" s="303" t="s">
        <v>546</v>
      </c>
      <c r="CT98" s="303" t="s">
        <v>138</v>
      </c>
      <c r="CU98" s="303" t="s">
        <v>339</v>
      </c>
      <c r="CV98" s="303" t="s">
        <v>114</v>
      </c>
      <c r="CW98" s="303" t="s">
        <v>100</v>
      </c>
      <c r="CX98" s="303" t="s">
        <v>820</v>
      </c>
      <c r="CY98" s="303" t="s">
        <v>189</v>
      </c>
      <c r="CZ98" s="303" t="s">
        <v>642</v>
      </c>
      <c r="DA98" s="303" t="s">
        <v>131</v>
      </c>
      <c r="DB98" s="303" t="s">
        <v>700</v>
      </c>
      <c r="DC98" s="303" t="s">
        <v>725</v>
      </c>
      <c r="DD98" s="303" t="s">
        <v>484</v>
      </c>
      <c r="DE98" s="303" t="s">
        <v>626</v>
      </c>
      <c r="DF98" s="303" t="s">
        <v>538</v>
      </c>
      <c r="DG98" s="303" t="s">
        <v>749</v>
      </c>
      <c r="DH98" s="303" t="s">
        <v>34</v>
      </c>
      <c r="DI98" s="303" t="s">
        <v>715</v>
      </c>
      <c r="DJ98" s="303" t="s">
        <v>165</v>
      </c>
      <c r="DK98" s="303" t="s">
        <v>497</v>
      </c>
      <c r="DL98" s="303" t="s">
        <v>304</v>
      </c>
      <c r="DM98" s="303" t="s">
        <v>620</v>
      </c>
      <c r="DN98" s="351" t="s">
        <v>416</v>
      </c>
      <c r="DO98" s="45"/>
    </row>
    <row r="99" spans="1:119" x14ac:dyDescent="0.2">
      <c r="A99" s="33"/>
      <c r="B99" s="33"/>
      <c r="C99" s="33"/>
      <c r="D99" s="176" t="s">
        <v>617</v>
      </c>
      <c r="E99" s="177" t="s">
        <v>345</v>
      </c>
      <c r="F99" s="178">
        <f>B3+(86*B5)</f>
        <v>87</v>
      </c>
      <c r="G99" s="33"/>
      <c r="I99" s="37"/>
      <c r="J99" s="54">
        <f>F38</f>
        <v>26</v>
      </c>
      <c r="K99" s="55">
        <f>F32</f>
        <v>20</v>
      </c>
      <c r="L99" s="55">
        <f>F121</f>
        <v>109</v>
      </c>
      <c r="M99" s="55">
        <f>F110</f>
        <v>98</v>
      </c>
      <c r="N99" s="55">
        <f>F74</f>
        <v>62</v>
      </c>
      <c r="O99" s="55">
        <f>F550</f>
        <v>538</v>
      </c>
      <c r="P99" s="55">
        <f>F514</f>
        <v>502</v>
      </c>
      <c r="Q99" s="55">
        <f>F628</f>
        <v>616</v>
      </c>
      <c r="R99" s="55">
        <f>F597</f>
        <v>585</v>
      </c>
      <c r="S99" s="55">
        <f>F586</f>
        <v>574</v>
      </c>
      <c r="T99" s="55">
        <f>F437</f>
        <v>425</v>
      </c>
      <c r="U99" s="55">
        <f>F401</f>
        <v>389</v>
      </c>
      <c r="V99" s="55">
        <f>F490</f>
        <v>478</v>
      </c>
      <c r="W99" s="55">
        <f>F479</f>
        <v>467</v>
      </c>
      <c r="X99" s="55">
        <f>F443</f>
        <v>431</v>
      </c>
      <c r="Y99" s="55">
        <f>F294</f>
        <v>282</v>
      </c>
      <c r="Z99" s="55">
        <f>F283</f>
        <v>271</v>
      </c>
      <c r="AA99" s="55">
        <f>F377</f>
        <v>365</v>
      </c>
      <c r="AB99" s="55">
        <f>F341</f>
        <v>329</v>
      </c>
      <c r="AC99" s="55">
        <f>F330</f>
        <v>318</v>
      </c>
      <c r="AD99" s="55">
        <f>F181</f>
        <v>169</v>
      </c>
      <c r="AE99" s="55">
        <f>F145</f>
        <v>133</v>
      </c>
      <c r="AF99" s="55">
        <f>F259</f>
        <v>247</v>
      </c>
      <c r="AG99" s="55">
        <f>F223</f>
        <v>211</v>
      </c>
      <c r="AH99" s="56">
        <f>F192</f>
        <v>180</v>
      </c>
      <c r="AI99" s="254">
        <f t="shared" si="18"/>
        <v>7825</v>
      </c>
      <c r="AJ99" s="107">
        <f t="shared" si="19"/>
        <v>3263025</v>
      </c>
      <c r="AK99" s="33"/>
      <c r="AL99" s="323" t="s">
        <v>251</v>
      </c>
      <c r="AM99" s="324" t="s">
        <v>702</v>
      </c>
      <c r="AN99" s="324" t="s">
        <v>631</v>
      </c>
      <c r="AO99" s="349" t="s">
        <v>361</v>
      </c>
      <c r="AP99" s="324" t="s">
        <v>674</v>
      </c>
      <c r="AQ99" s="324" t="s">
        <v>122</v>
      </c>
      <c r="AR99" s="324" t="s">
        <v>382</v>
      </c>
      <c r="AS99" s="324" t="s">
        <v>348</v>
      </c>
      <c r="AT99" s="324" t="s">
        <v>201</v>
      </c>
      <c r="AU99" s="324" t="s">
        <v>279</v>
      </c>
      <c r="AV99" s="324" t="s">
        <v>352</v>
      </c>
      <c r="AW99" s="324" t="s">
        <v>416</v>
      </c>
      <c r="AX99" s="324" t="s">
        <v>295</v>
      </c>
      <c r="AY99" s="324" t="s">
        <v>506</v>
      </c>
      <c r="AZ99" s="324" t="s">
        <v>110</v>
      </c>
      <c r="BA99" s="324" t="s">
        <v>745</v>
      </c>
      <c r="BB99" s="324" t="s">
        <v>719</v>
      </c>
      <c r="BC99" s="324" t="s">
        <v>414</v>
      </c>
      <c r="BD99" s="324" t="s">
        <v>810</v>
      </c>
      <c r="BE99" s="324" t="s">
        <v>549</v>
      </c>
      <c r="BF99" s="324" t="s">
        <v>628</v>
      </c>
      <c r="BG99" s="324" t="s">
        <v>236</v>
      </c>
      <c r="BH99" s="324" t="s">
        <v>376</v>
      </c>
      <c r="BI99" s="324" t="s">
        <v>53</v>
      </c>
      <c r="BJ99" s="325" t="s">
        <v>496</v>
      </c>
      <c r="BK99" s="45"/>
      <c r="BM99" s="37"/>
      <c r="BN99" s="272">
        <f>F487</f>
        <v>475</v>
      </c>
      <c r="BO99" s="253">
        <f>F339</f>
        <v>327</v>
      </c>
      <c r="BP99" s="253">
        <f>F221</f>
        <v>209</v>
      </c>
      <c r="BQ99" s="253">
        <f>F98</f>
        <v>86</v>
      </c>
      <c r="BR99" s="253">
        <f>F605</f>
        <v>593</v>
      </c>
      <c r="BS99" s="271">
        <f>F406</f>
        <v>394</v>
      </c>
      <c r="BT99" s="271">
        <f>F283</f>
        <v>271</v>
      </c>
      <c r="BU99" s="271">
        <f>F140</f>
        <v>128</v>
      </c>
      <c r="BV99" s="271">
        <f>F22</f>
        <v>10</v>
      </c>
      <c r="BW99" s="271">
        <f>F524</f>
        <v>512</v>
      </c>
      <c r="BX99" s="253">
        <f>F450</f>
        <v>438</v>
      </c>
      <c r="BY99" s="253">
        <f>F332</f>
        <v>320</v>
      </c>
      <c r="BZ99" s="253">
        <f>F209</f>
        <v>197</v>
      </c>
      <c r="CA99" s="253">
        <f>F66</f>
        <v>54</v>
      </c>
      <c r="CB99" s="253">
        <f>F568</f>
        <v>556</v>
      </c>
      <c r="CC99" s="271">
        <f>F494</f>
        <v>482</v>
      </c>
      <c r="CD99" s="271">
        <f>F376</f>
        <v>364</v>
      </c>
      <c r="CE99" s="271">
        <f>F253</f>
        <v>241</v>
      </c>
      <c r="CF99" s="271">
        <f>F135</f>
        <v>123</v>
      </c>
      <c r="CG99" s="271">
        <f>F617</f>
        <v>605</v>
      </c>
      <c r="CH99" s="253">
        <f>F413</f>
        <v>401</v>
      </c>
      <c r="CI99" s="253">
        <f>F295</f>
        <v>283</v>
      </c>
      <c r="CJ99" s="253">
        <f>F177</f>
        <v>165</v>
      </c>
      <c r="CK99" s="253">
        <f>F54</f>
        <v>42</v>
      </c>
      <c r="CL99" s="273">
        <f>F561</f>
        <v>549</v>
      </c>
      <c r="CM99" s="254">
        <f t="shared" si="20"/>
        <v>7825</v>
      </c>
      <c r="CN99" s="107">
        <f t="shared" si="21"/>
        <v>3263025</v>
      </c>
      <c r="CO99" s="33"/>
      <c r="CP99" s="350" t="s">
        <v>267</v>
      </c>
      <c r="CQ99" s="303" t="s">
        <v>785</v>
      </c>
      <c r="CR99" s="303" t="s">
        <v>86</v>
      </c>
      <c r="CS99" s="303" t="s">
        <v>408</v>
      </c>
      <c r="CT99" s="303" t="s">
        <v>258</v>
      </c>
      <c r="CU99" s="303" t="s">
        <v>369</v>
      </c>
      <c r="CV99" s="303" t="s">
        <v>719</v>
      </c>
      <c r="CW99" s="303" t="s">
        <v>449</v>
      </c>
      <c r="CX99" s="303" t="s">
        <v>600</v>
      </c>
      <c r="CY99" s="303" t="s">
        <v>202</v>
      </c>
      <c r="CZ99" s="303" t="s">
        <v>692</v>
      </c>
      <c r="DA99" s="303" t="s">
        <v>578</v>
      </c>
      <c r="DB99" s="303" t="s">
        <v>239</v>
      </c>
      <c r="DC99" s="303" t="s">
        <v>89</v>
      </c>
      <c r="DD99" s="303" t="s">
        <v>363</v>
      </c>
      <c r="DE99" s="303" t="s">
        <v>428</v>
      </c>
      <c r="DF99" s="303" t="s">
        <v>471</v>
      </c>
      <c r="DG99" s="303" t="s">
        <v>192</v>
      </c>
      <c r="DH99" s="303" t="s">
        <v>553</v>
      </c>
      <c r="DI99" s="303" t="s">
        <v>78</v>
      </c>
      <c r="DJ99" s="303" t="s">
        <v>296</v>
      </c>
      <c r="DK99" s="303" t="s">
        <v>375</v>
      </c>
      <c r="DL99" s="303" t="s">
        <v>758</v>
      </c>
      <c r="DM99" s="303" t="s">
        <v>407</v>
      </c>
      <c r="DN99" s="351" t="s">
        <v>306</v>
      </c>
      <c r="DO99" s="45"/>
    </row>
    <row r="100" spans="1:119" x14ac:dyDescent="0.2">
      <c r="A100" s="33"/>
      <c r="B100" s="33"/>
      <c r="C100" s="33"/>
      <c r="D100" s="176" t="s">
        <v>512</v>
      </c>
      <c r="E100" s="177" t="s">
        <v>345</v>
      </c>
      <c r="F100" s="179">
        <f>B3+(87*B5)</f>
        <v>88</v>
      </c>
      <c r="G100" s="33"/>
      <c r="I100" s="37"/>
      <c r="J100" s="54">
        <f>F96</f>
        <v>84</v>
      </c>
      <c r="K100" s="55">
        <f>F85</f>
        <v>73</v>
      </c>
      <c r="L100" s="55">
        <f>F49</f>
        <v>37</v>
      </c>
      <c r="M100" s="55">
        <f>F13</f>
        <v>1</v>
      </c>
      <c r="N100" s="55">
        <f>F132</f>
        <v>120</v>
      </c>
      <c r="O100" s="55">
        <f>F603</f>
        <v>591</v>
      </c>
      <c r="P100" s="55">
        <f>F572</f>
        <v>560</v>
      </c>
      <c r="Q100" s="55">
        <f>F561</f>
        <v>549</v>
      </c>
      <c r="R100" s="55">
        <f>F525</f>
        <v>513</v>
      </c>
      <c r="S100" s="55">
        <f>F614</f>
        <v>602</v>
      </c>
      <c r="T100" s="55">
        <f>F465</f>
        <v>453</v>
      </c>
      <c r="U100" s="55">
        <f>F454</f>
        <v>442</v>
      </c>
      <c r="V100" s="55">
        <f>F418</f>
        <v>406</v>
      </c>
      <c r="W100" s="55">
        <f>F412</f>
        <v>400</v>
      </c>
      <c r="X100" s="55">
        <f>F501</f>
        <v>489</v>
      </c>
      <c r="Y100" s="55">
        <f>F352</f>
        <v>340</v>
      </c>
      <c r="Z100" s="55">
        <f>F316</f>
        <v>304</v>
      </c>
      <c r="AA100" s="55">
        <f>F305</f>
        <v>293</v>
      </c>
      <c r="AB100" s="55">
        <f>F269</f>
        <v>257</v>
      </c>
      <c r="AC100" s="55">
        <f>F383</f>
        <v>371</v>
      </c>
      <c r="AD100" s="55">
        <f>F234</f>
        <v>222</v>
      </c>
      <c r="AE100" s="55">
        <f>F198</f>
        <v>186</v>
      </c>
      <c r="AF100" s="55">
        <f>F167</f>
        <v>155</v>
      </c>
      <c r="AG100" s="55">
        <f>F156</f>
        <v>144</v>
      </c>
      <c r="AH100" s="56">
        <f>F245</f>
        <v>233</v>
      </c>
      <c r="AI100" s="254">
        <f t="shared" si="18"/>
        <v>7825</v>
      </c>
      <c r="AJ100" s="107">
        <f t="shared" si="19"/>
        <v>3263025</v>
      </c>
      <c r="AK100" s="33"/>
      <c r="AL100" s="323" t="s">
        <v>379</v>
      </c>
      <c r="AM100" s="324" t="s">
        <v>301</v>
      </c>
      <c r="AN100" s="324" t="s">
        <v>700</v>
      </c>
      <c r="AO100" s="324" t="s">
        <v>198</v>
      </c>
      <c r="AP100" s="349" t="s">
        <v>132</v>
      </c>
      <c r="AQ100" s="324" t="s">
        <v>91</v>
      </c>
      <c r="AR100" s="324" t="s">
        <v>256</v>
      </c>
      <c r="AS100" s="324" t="s">
        <v>306</v>
      </c>
      <c r="AT100" s="324" t="s">
        <v>66</v>
      </c>
      <c r="AU100" s="324" t="s">
        <v>605</v>
      </c>
      <c r="AV100" s="324" t="s">
        <v>351</v>
      </c>
      <c r="AW100" s="324" t="s">
        <v>532</v>
      </c>
      <c r="AX100" s="324" t="s">
        <v>49</v>
      </c>
      <c r="AY100" s="324" t="s">
        <v>95</v>
      </c>
      <c r="AZ100" s="324" t="s">
        <v>638</v>
      </c>
      <c r="BA100" s="324" t="s">
        <v>388</v>
      </c>
      <c r="BB100" s="324" t="s">
        <v>757</v>
      </c>
      <c r="BC100" s="324" t="s">
        <v>357</v>
      </c>
      <c r="BD100" s="324" t="s">
        <v>799</v>
      </c>
      <c r="BE100" s="324" t="s">
        <v>149</v>
      </c>
      <c r="BF100" s="324" t="s">
        <v>431</v>
      </c>
      <c r="BG100" s="324" t="s">
        <v>630</v>
      </c>
      <c r="BH100" s="324" t="s">
        <v>554</v>
      </c>
      <c r="BI100" s="324" t="s">
        <v>603</v>
      </c>
      <c r="BJ100" s="325" t="s">
        <v>458</v>
      </c>
      <c r="BK100" s="45"/>
      <c r="BM100" s="37"/>
      <c r="BN100" s="272">
        <f>F622</f>
        <v>610</v>
      </c>
      <c r="BO100" s="253">
        <f>F499</f>
        <v>487</v>
      </c>
      <c r="BP100" s="253">
        <f>F381</f>
        <v>369</v>
      </c>
      <c r="BQ100" s="253">
        <f>F258</f>
        <v>246</v>
      </c>
      <c r="BR100" s="253">
        <f>F115</f>
        <v>103</v>
      </c>
      <c r="BS100" s="271">
        <f>F541</f>
        <v>529</v>
      </c>
      <c r="BT100" s="271">
        <f>F418</f>
        <v>406</v>
      </c>
      <c r="BU100" s="271">
        <f>F300</f>
        <v>288</v>
      </c>
      <c r="BV100" s="271">
        <f>F182</f>
        <v>170</v>
      </c>
      <c r="BW100" s="271">
        <f>F59</f>
        <v>47</v>
      </c>
      <c r="BX100" s="253">
        <f>F610</f>
        <v>598</v>
      </c>
      <c r="BY100" s="253">
        <f>F467</f>
        <v>455</v>
      </c>
      <c r="BZ100" s="253">
        <f>F344</f>
        <v>332</v>
      </c>
      <c r="CA100" s="253">
        <f>F226</f>
        <v>214</v>
      </c>
      <c r="CB100" s="253">
        <f>F103</f>
        <v>91</v>
      </c>
      <c r="CC100" s="271">
        <f>F529</f>
        <v>517</v>
      </c>
      <c r="CD100" s="271">
        <f>F411</f>
        <v>399</v>
      </c>
      <c r="CE100" s="271">
        <f>F263</f>
        <v>251</v>
      </c>
      <c r="CF100" s="271">
        <f>F145</f>
        <v>133</v>
      </c>
      <c r="CG100" s="271">
        <f>F27</f>
        <v>15</v>
      </c>
      <c r="CH100" s="253">
        <f>F573</f>
        <v>561</v>
      </c>
      <c r="CI100" s="253">
        <f>F455</f>
        <v>443</v>
      </c>
      <c r="CJ100" s="253">
        <f>F337</f>
        <v>325</v>
      </c>
      <c r="CK100" s="253">
        <f>F189</f>
        <v>177</v>
      </c>
      <c r="CL100" s="273">
        <f>F71</f>
        <v>59</v>
      </c>
      <c r="CM100" s="254">
        <f t="shared" si="20"/>
        <v>7825</v>
      </c>
      <c r="CN100" s="107">
        <f t="shared" si="21"/>
        <v>3263025</v>
      </c>
      <c r="CO100" s="33"/>
      <c r="CP100" s="350" t="s">
        <v>394</v>
      </c>
      <c r="CQ100" s="303" t="s">
        <v>713</v>
      </c>
      <c r="CR100" s="303" t="s">
        <v>309</v>
      </c>
      <c r="CS100" s="303" t="s">
        <v>744</v>
      </c>
      <c r="CT100" s="303" t="s">
        <v>390</v>
      </c>
      <c r="CU100" s="303" t="s">
        <v>466</v>
      </c>
      <c r="CV100" s="303" t="s">
        <v>49</v>
      </c>
      <c r="CW100" s="303" t="s">
        <v>163</v>
      </c>
      <c r="CX100" s="303" t="s">
        <v>44</v>
      </c>
      <c r="CY100" s="303" t="s">
        <v>721</v>
      </c>
      <c r="CZ100" s="303" t="s">
        <v>707</v>
      </c>
      <c r="DA100" s="303" t="s">
        <v>456</v>
      </c>
      <c r="DB100" s="303" t="s">
        <v>206</v>
      </c>
      <c r="DC100" s="303" t="s">
        <v>162</v>
      </c>
      <c r="DD100" s="303" t="s">
        <v>568</v>
      </c>
      <c r="DE100" s="303" t="s">
        <v>808</v>
      </c>
      <c r="DF100" s="303" t="s">
        <v>680</v>
      </c>
      <c r="DG100" s="303" t="s">
        <v>670</v>
      </c>
      <c r="DH100" s="303" t="s">
        <v>236</v>
      </c>
      <c r="DI100" s="303" t="s">
        <v>569</v>
      </c>
      <c r="DJ100" s="303" t="s">
        <v>807</v>
      </c>
      <c r="DK100" s="303" t="s">
        <v>714</v>
      </c>
      <c r="DL100" s="303" t="s">
        <v>128</v>
      </c>
      <c r="DM100" s="303" t="s">
        <v>315</v>
      </c>
      <c r="DN100" s="351" t="s">
        <v>436</v>
      </c>
      <c r="DO100" s="45"/>
    </row>
    <row r="101" spans="1:119" x14ac:dyDescent="0.2">
      <c r="A101" s="33"/>
      <c r="B101" s="33"/>
      <c r="C101" s="33"/>
      <c r="D101" s="176" t="s">
        <v>541</v>
      </c>
      <c r="E101" s="177" t="s">
        <v>345</v>
      </c>
      <c r="F101" s="179">
        <f>B3+(88*B5)</f>
        <v>89</v>
      </c>
      <c r="G101" s="33"/>
      <c r="I101" s="37"/>
      <c r="J101" s="54">
        <f>F268</f>
        <v>256</v>
      </c>
      <c r="K101" s="55">
        <f>F387</f>
        <v>375</v>
      </c>
      <c r="L101" s="55">
        <f>F351</f>
        <v>339</v>
      </c>
      <c r="M101" s="55">
        <f>F315</f>
        <v>303</v>
      </c>
      <c r="N101" s="55">
        <f>F304</f>
        <v>292</v>
      </c>
      <c r="O101" s="55">
        <f>F155</f>
        <v>143</v>
      </c>
      <c r="P101" s="55">
        <f>F244</f>
        <v>232</v>
      </c>
      <c r="Q101" s="55">
        <f>F233</f>
        <v>221</v>
      </c>
      <c r="R101" s="55">
        <f>F202</f>
        <v>190</v>
      </c>
      <c r="S101" s="55">
        <f>F166</f>
        <v>154</v>
      </c>
      <c r="T101" s="55">
        <f>F17</f>
        <v>5</v>
      </c>
      <c r="U101" s="55">
        <f>F131</f>
        <v>119</v>
      </c>
      <c r="V101" s="55">
        <f>F95</f>
        <v>83</v>
      </c>
      <c r="W101" s="55">
        <f>F84</f>
        <v>72</v>
      </c>
      <c r="X101" s="55">
        <f>F48</f>
        <v>36</v>
      </c>
      <c r="Y101" s="55">
        <f>F524</f>
        <v>512</v>
      </c>
      <c r="Z101" s="55">
        <f>F613</f>
        <v>601</v>
      </c>
      <c r="AA101" s="55">
        <f>F607</f>
        <v>595</v>
      </c>
      <c r="AB101" s="55">
        <f>F571</f>
        <v>559</v>
      </c>
      <c r="AC101" s="55">
        <f>F560</f>
        <v>548</v>
      </c>
      <c r="AD101" s="55">
        <f>F411</f>
        <v>399</v>
      </c>
      <c r="AE101" s="55">
        <f>F500</f>
        <v>488</v>
      </c>
      <c r="AF101" s="55">
        <f>F464</f>
        <v>452</v>
      </c>
      <c r="AG101" s="55">
        <f>F453</f>
        <v>441</v>
      </c>
      <c r="AH101" s="56">
        <f>F422</f>
        <v>410</v>
      </c>
      <c r="AI101" s="254">
        <f t="shared" si="18"/>
        <v>7825</v>
      </c>
      <c r="AJ101" s="107">
        <f t="shared" si="19"/>
        <v>3263025</v>
      </c>
      <c r="AK101" s="33"/>
      <c r="AL101" s="323" t="s">
        <v>459</v>
      </c>
      <c r="AM101" s="324" t="s">
        <v>40</v>
      </c>
      <c r="AN101" s="324" t="s">
        <v>445</v>
      </c>
      <c r="AO101" s="324" t="s">
        <v>37</v>
      </c>
      <c r="AP101" s="324" t="s">
        <v>111</v>
      </c>
      <c r="AQ101" s="349" t="s">
        <v>43</v>
      </c>
      <c r="AR101" s="324" t="s">
        <v>773</v>
      </c>
      <c r="AS101" s="324" t="s">
        <v>800</v>
      </c>
      <c r="AT101" s="324" t="s">
        <v>817</v>
      </c>
      <c r="AU101" s="324" t="s">
        <v>343</v>
      </c>
      <c r="AV101" s="324" t="s">
        <v>304</v>
      </c>
      <c r="AW101" s="324" t="s">
        <v>657</v>
      </c>
      <c r="AX101" s="324" t="s">
        <v>720</v>
      </c>
      <c r="AY101" s="324" t="s">
        <v>747</v>
      </c>
      <c r="AZ101" s="324" t="s">
        <v>437</v>
      </c>
      <c r="BA101" s="324" t="s">
        <v>202</v>
      </c>
      <c r="BB101" s="324" t="s">
        <v>765</v>
      </c>
      <c r="BC101" s="324" t="s">
        <v>227</v>
      </c>
      <c r="BD101" s="324" t="s">
        <v>780</v>
      </c>
      <c r="BE101" s="324" t="s">
        <v>622</v>
      </c>
      <c r="BF101" s="324" t="s">
        <v>680</v>
      </c>
      <c r="BG101" s="324" t="s">
        <v>610</v>
      </c>
      <c r="BH101" s="324" t="s">
        <v>1</v>
      </c>
      <c r="BI101" s="324" t="s">
        <v>637</v>
      </c>
      <c r="BJ101" s="325" t="s">
        <v>712</v>
      </c>
      <c r="BK101" s="45"/>
      <c r="BM101" s="37"/>
      <c r="BN101" s="352">
        <f>F230</f>
        <v>218</v>
      </c>
      <c r="BO101" s="271">
        <f>F112</f>
        <v>100</v>
      </c>
      <c r="BP101" s="271">
        <f>F589</f>
        <v>577</v>
      </c>
      <c r="BQ101" s="271">
        <f>F471</f>
        <v>459</v>
      </c>
      <c r="BR101" s="271">
        <f>F348</f>
        <v>336</v>
      </c>
      <c r="BS101" s="253">
        <f>F149</f>
        <v>137</v>
      </c>
      <c r="BT101" s="253">
        <f>F31</f>
        <v>19</v>
      </c>
      <c r="BU101" s="253">
        <f>F533</f>
        <v>521</v>
      </c>
      <c r="BV101" s="253">
        <f>F390</f>
        <v>378</v>
      </c>
      <c r="BW101" s="253">
        <f>F272</f>
        <v>260</v>
      </c>
      <c r="BX101" s="271">
        <f>F193</f>
        <v>181</v>
      </c>
      <c r="BY101" s="271">
        <f>F75</f>
        <v>63</v>
      </c>
      <c r="BZ101" s="271">
        <f>F582</f>
        <v>570</v>
      </c>
      <c r="CA101" s="271">
        <f>F459</f>
        <v>447</v>
      </c>
      <c r="CB101" s="271">
        <f>F316</f>
        <v>304</v>
      </c>
      <c r="CC101" s="253">
        <f>F242</f>
        <v>230</v>
      </c>
      <c r="CD101" s="253">
        <f>F119</f>
        <v>107</v>
      </c>
      <c r="CE101" s="253">
        <f>F626</f>
        <v>614</v>
      </c>
      <c r="CF101" s="253">
        <f>F503</f>
        <v>491</v>
      </c>
      <c r="CG101" s="253">
        <f>F385</f>
        <v>373</v>
      </c>
      <c r="CH101" s="271">
        <f>F186</f>
        <v>174</v>
      </c>
      <c r="CI101" s="271">
        <f>F38</f>
        <v>26</v>
      </c>
      <c r="CJ101" s="271">
        <f>F545</f>
        <v>533</v>
      </c>
      <c r="CK101" s="271">
        <f>F427</f>
        <v>415</v>
      </c>
      <c r="CL101" s="353">
        <f>F304</f>
        <v>292</v>
      </c>
      <c r="CM101" s="254">
        <f t="shared" si="20"/>
        <v>7825</v>
      </c>
      <c r="CN101" s="107">
        <f t="shared" si="21"/>
        <v>3263025</v>
      </c>
      <c r="CO101" s="33"/>
      <c r="CP101" s="350" t="s">
        <v>326</v>
      </c>
      <c r="CQ101" s="303" t="s">
        <v>223</v>
      </c>
      <c r="CR101" s="303" t="s">
        <v>412</v>
      </c>
      <c r="CS101" s="303" t="s">
        <v>562</v>
      </c>
      <c r="CT101" s="303" t="s">
        <v>340</v>
      </c>
      <c r="CU101" s="303" t="s">
        <v>130</v>
      </c>
      <c r="CV101" s="303" t="s">
        <v>435</v>
      </c>
      <c r="CW101" s="303" t="s">
        <v>706</v>
      </c>
      <c r="CX101" s="303" t="s">
        <v>69</v>
      </c>
      <c r="CY101" s="303" t="s">
        <v>355</v>
      </c>
      <c r="CZ101" s="303" t="s">
        <v>181</v>
      </c>
      <c r="DA101" s="303" t="s">
        <v>570</v>
      </c>
      <c r="DB101" s="303" t="s">
        <v>172</v>
      </c>
      <c r="DC101" s="303" t="s">
        <v>51</v>
      </c>
      <c r="DD101" s="303" t="s">
        <v>757</v>
      </c>
      <c r="DE101" s="303" t="s">
        <v>798</v>
      </c>
      <c r="DF101" s="303" t="s">
        <v>495</v>
      </c>
      <c r="DG101" s="303" t="s">
        <v>260</v>
      </c>
      <c r="DH101" s="303" t="s">
        <v>664</v>
      </c>
      <c r="DI101" s="303" t="s">
        <v>175</v>
      </c>
      <c r="DJ101" s="303" t="s">
        <v>153</v>
      </c>
      <c r="DK101" s="303" t="s">
        <v>251</v>
      </c>
      <c r="DL101" s="303" t="s">
        <v>362</v>
      </c>
      <c r="DM101" s="303" t="s">
        <v>665</v>
      </c>
      <c r="DN101" s="351" t="s">
        <v>111</v>
      </c>
      <c r="DO101" s="45"/>
    </row>
    <row r="102" spans="1:119" x14ac:dyDescent="0.2">
      <c r="A102" s="33"/>
      <c r="B102" s="33"/>
      <c r="C102" s="33"/>
      <c r="D102" s="176" t="s">
        <v>599</v>
      </c>
      <c r="E102" s="177" t="s">
        <v>345</v>
      </c>
      <c r="F102" s="178">
        <f>B3+(89*B5)</f>
        <v>90</v>
      </c>
      <c r="G102" s="33"/>
      <c r="I102" s="37"/>
      <c r="J102" s="54">
        <f>F326</f>
        <v>314</v>
      </c>
      <c r="K102" s="55">
        <f>F290</f>
        <v>278</v>
      </c>
      <c r="L102" s="55">
        <f>F279</f>
        <v>267</v>
      </c>
      <c r="M102" s="55">
        <f>F368</f>
        <v>356</v>
      </c>
      <c r="N102" s="55">
        <f>F362</f>
        <v>350</v>
      </c>
      <c r="O102" s="55">
        <f>F208</f>
        <v>196</v>
      </c>
      <c r="P102" s="55">
        <f>F177</f>
        <v>165</v>
      </c>
      <c r="Q102" s="55">
        <f>F141</f>
        <v>129</v>
      </c>
      <c r="R102" s="55">
        <f>F255</f>
        <v>243</v>
      </c>
      <c r="S102" s="55">
        <f>F219</f>
        <v>207</v>
      </c>
      <c r="T102" s="55">
        <f>F70</f>
        <v>58</v>
      </c>
      <c r="U102" s="55">
        <f>F59</f>
        <v>47</v>
      </c>
      <c r="V102" s="55">
        <f>F23</f>
        <v>11</v>
      </c>
      <c r="W102" s="55">
        <f>F117</f>
        <v>105</v>
      </c>
      <c r="X102" s="55">
        <f>F106</f>
        <v>94</v>
      </c>
      <c r="Y102" s="55">
        <f>F582</f>
        <v>570</v>
      </c>
      <c r="Z102" s="55">
        <f>F546</f>
        <v>534</v>
      </c>
      <c r="AA102" s="55">
        <f>F535</f>
        <v>523</v>
      </c>
      <c r="AB102" s="55">
        <f>F624</f>
        <v>612</v>
      </c>
      <c r="AC102" s="55">
        <f>F588</f>
        <v>576</v>
      </c>
      <c r="AD102" s="55">
        <f>F439</f>
        <v>427</v>
      </c>
      <c r="AE102" s="55">
        <f>F428</f>
        <v>416</v>
      </c>
      <c r="AF102" s="55">
        <f>F397</f>
        <v>385</v>
      </c>
      <c r="AG102" s="55">
        <f>F511</f>
        <v>499</v>
      </c>
      <c r="AH102" s="56">
        <f>F475</f>
        <v>463</v>
      </c>
      <c r="AI102" s="254">
        <f t="shared" si="18"/>
        <v>7825</v>
      </c>
      <c r="AJ102" s="107">
        <f t="shared" si="19"/>
        <v>3263025</v>
      </c>
      <c r="AK102" s="33"/>
      <c r="AL102" s="323" t="s">
        <v>386</v>
      </c>
      <c r="AM102" s="324" t="s">
        <v>642</v>
      </c>
      <c r="AN102" s="324" t="s">
        <v>56</v>
      </c>
      <c r="AO102" s="324" t="s">
        <v>709</v>
      </c>
      <c r="AP102" s="324" t="s">
        <v>68</v>
      </c>
      <c r="AQ102" s="324" t="s">
        <v>552</v>
      </c>
      <c r="AR102" s="349" t="s">
        <v>758</v>
      </c>
      <c r="AS102" s="324" t="s">
        <v>370</v>
      </c>
      <c r="AT102" s="324" t="s">
        <v>270</v>
      </c>
      <c r="AU102" s="324" t="s">
        <v>716</v>
      </c>
      <c r="AV102" s="324" t="s">
        <v>776</v>
      </c>
      <c r="AW102" s="324" t="s">
        <v>721</v>
      </c>
      <c r="AX102" s="324" t="s">
        <v>378</v>
      </c>
      <c r="AY102" s="324" t="s">
        <v>526</v>
      </c>
      <c r="AZ102" s="324" t="s">
        <v>465</v>
      </c>
      <c r="BA102" s="324" t="s">
        <v>172</v>
      </c>
      <c r="BB102" s="324" t="s">
        <v>806</v>
      </c>
      <c r="BC102" s="324" t="s">
        <v>677</v>
      </c>
      <c r="BD102" s="324" t="s">
        <v>425</v>
      </c>
      <c r="BE102" s="324" t="s">
        <v>488</v>
      </c>
      <c r="BF102" s="324" t="s">
        <v>218</v>
      </c>
      <c r="BG102" s="324" t="s">
        <v>694</v>
      </c>
      <c r="BH102" s="324" t="s">
        <v>521</v>
      </c>
      <c r="BI102" s="324" t="s">
        <v>107</v>
      </c>
      <c r="BJ102" s="325" t="s">
        <v>666</v>
      </c>
      <c r="BK102" s="45"/>
      <c r="BM102" s="37"/>
      <c r="BN102" s="352">
        <f>F365</f>
        <v>353</v>
      </c>
      <c r="BO102" s="271">
        <f>F247</f>
        <v>235</v>
      </c>
      <c r="BP102" s="271">
        <f>F124</f>
        <v>112</v>
      </c>
      <c r="BQ102" s="271">
        <f>F631</f>
        <v>619</v>
      </c>
      <c r="BR102" s="271">
        <f>F508</f>
        <v>496</v>
      </c>
      <c r="BS102" s="253">
        <f>F309</f>
        <v>297</v>
      </c>
      <c r="BT102" s="253">
        <f>F166</f>
        <v>154</v>
      </c>
      <c r="BU102" s="253">
        <f>F43</f>
        <v>31</v>
      </c>
      <c r="BV102" s="253">
        <f>F550</f>
        <v>538</v>
      </c>
      <c r="BW102" s="253">
        <f>F432</f>
        <v>420</v>
      </c>
      <c r="BX102" s="271">
        <f>F353</f>
        <v>341</v>
      </c>
      <c r="BY102" s="271">
        <f>F235</f>
        <v>223</v>
      </c>
      <c r="BZ102" s="271">
        <f>F92</f>
        <v>80</v>
      </c>
      <c r="CA102" s="271">
        <f>F594</f>
        <v>582</v>
      </c>
      <c r="CB102" s="271">
        <f>F476</f>
        <v>464</v>
      </c>
      <c r="CC102" s="253">
        <f>F277</f>
        <v>265</v>
      </c>
      <c r="CD102" s="253">
        <f>F154</f>
        <v>142</v>
      </c>
      <c r="CE102" s="253">
        <f>F36</f>
        <v>24</v>
      </c>
      <c r="CF102" s="253">
        <f>F513</f>
        <v>501</v>
      </c>
      <c r="CG102" s="253">
        <f>F395</f>
        <v>383</v>
      </c>
      <c r="CH102" s="271">
        <f>F321</f>
        <v>309</v>
      </c>
      <c r="CI102" s="271">
        <f>F198</f>
        <v>186</v>
      </c>
      <c r="CJ102" s="271">
        <f>F80</f>
        <v>68</v>
      </c>
      <c r="CK102" s="271">
        <f>F587</f>
        <v>575</v>
      </c>
      <c r="CL102" s="353">
        <f>F439</f>
        <v>427</v>
      </c>
      <c r="CM102" s="254">
        <f t="shared" si="20"/>
        <v>7825</v>
      </c>
      <c r="CN102" s="107">
        <f t="shared" si="21"/>
        <v>3263025</v>
      </c>
      <c r="CO102" s="33"/>
      <c r="CP102" s="350" t="s">
        <v>127</v>
      </c>
      <c r="CQ102" s="303" t="s">
        <v>328</v>
      </c>
      <c r="CR102" s="303" t="s">
        <v>74</v>
      </c>
      <c r="CS102" s="303" t="s">
        <v>212</v>
      </c>
      <c r="CT102" s="303" t="s">
        <v>454</v>
      </c>
      <c r="CU102" s="303" t="s">
        <v>461</v>
      </c>
      <c r="CV102" s="303" t="s">
        <v>343</v>
      </c>
      <c r="CW102" s="303" t="s">
        <v>777</v>
      </c>
      <c r="CX102" s="303" t="s">
        <v>122</v>
      </c>
      <c r="CY102" s="303" t="s">
        <v>796</v>
      </c>
      <c r="CZ102" s="303" t="s">
        <v>415</v>
      </c>
      <c r="DA102" s="303" t="s">
        <v>771</v>
      </c>
      <c r="DB102" s="303" t="s">
        <v>273</v>
      </c>
      <c r="DC102" s="303" t="s">
        <v>650</v>
      </c>
      <c r="DD102" s="303" t="s">
        <v>693</v>
      </c>
      <c r="DE102" s="303" t="s">
        <v>191</v>
      </c>
      <c r="DF102" s="303" t="s">
        <v>629</v>
      </c>
      <c r="DG102" s="303" t="s">
        <v>804</v>
      </c>
      <c r="DH102" s="303" t="s">
        <v>518</v>
      </c>
      <c r="DI102" s="303" t="s">
        <v>625</v>
      </c>
      <c r="DJ102" s="303" t="s">
        <v>312</v>
      </c>
      <c r="DK102" s="303" t="s">
        <v>630</v>
      </c>
      <c r="DL102" s="303" t="s">
        <v>644</v>
      </c>
      <c r="DM102" s="303" t="s">
        <v>490</v>
      </c>
      <c r="DN102" s="351" t="s">
        <v>218</v>
      </c>
      <c r="DO102" s="45"/>
    </row>
    <row r="103" spans="1:119" x14ac:dyDescent="0.2">
      <c r="A103" s="33"/>
      <c r="B103" s="33"/>
      <c r="C103" s="33"/>
      <c r="D103" s="176" t="s">
        <v>568</v>
      </c>
      <c r="E103" s="177" t="s">
        <v>345</v>
      </c>
      <c r="F103" s="178">
        <f>B3+(90*B5)</f>
        <v>91</v>
      </c>
      <c r="G103" s="33"/>
      <c r="I103" s="37"/>
      <c r="J103" s="54">
        <f>F379</f>
        <v>367</v>
      </c>
      <c r="K103" s="55">
        <f>F343</f>
        <v>331</v>
      </c>
      <c r="L103" s="55">
        <f>F337</f>
        <v>325</v>
      </c>
      <c r="M103" s="55">
        <f>F301</f>
        <v>289</v>
      </c>
      <c r="N103" s="55">
        <f>F265</f>
        <v>253</v>
      </c>
      <c r="O103" s="55">
        <f>F241</f>
        <v>229</v>
      </c>
      <c r="P103" s="55">
        <f>F230</f>
        <v>218</v>
      </c>
      <c r="Q103" s="55">
        <f>F194</f>
        <v>182</v>
      </c>
      <c r="R103" s="55">
        <f>F183</f>
        <v>171</v>
      </c>
      <c r="S103" s="55">
        <f>F152</f>
        <v>140</v>
      </c>
      <c r="T103" s="55">
        <f>F123</f>
        <v>111</v>
      </c>
      <c r="U103" s="55">
        <f>F92</f>
        <v>80</v>
      </c>
      <c r="V103" s="55">
        <f>F81</f>
        <v>69</v>
      </c>
      <c r="W103" s="55">
        <f>F45</f>
        <v>33</v>
      </c>
      <c r="X103" s="55">
        <f>F34</f>
        <v>22</v>
      </c>
      <c r="Y103" s="55">
        <f>F635</f>
        <v>623</v>
      </c>
      <c r="Z103" s="55">
        <f>F599</f>
        <v>587</v>
      </c>
      <c r="AA103" s="55">
        <f>F563</f>
        <v>551</v>
      </c>
      <c r="AB103" s="55">
        <f>F557</f>
        <v>545</v>
      </c>
      <c r="AC103" s="55">
        <f>F521</f>
        <v>509</v>
      </c>
      <c r="AD103" s="55">
        <f>F497</f>
        <v>485</v>
      </c>
      <c r="AE103" s="55">
        <f>F486</f>
        <v>474</v>
      </c>
      <c r="AF103" s="55">
        <f>F450</f>
        <v>438</v>
      </c>
      <c r="AG103" s="55">
        <f>F414</f>
        <v>402</v>
      </c>
      <c r="AH103" s="56">
        <f>F403</f>
        <v>391</v>
      </c>
      <c r="AI103" s="254">
        <f t="shared" si="18"/>
        <v>7825</v>
      </c>
      <c r="AJ103" s="107">
        <f t="shared" si="19"/>
        <v>3263025</v>
      </c>
      <c r="AK103" s="33"/>
      <c r="AL103" s="323" t="s">
        <v>283</v>
      </c>
      <c r="AM103" s="324" t="s">
        <v>683</v>
      </c>
      <c r="AN103" s="324" t="s">
        <v>128</v>
      </c>
      <c r="AO103" s="324" t="s">
        <v>193</v>
      </c>
      <c r="AP103" s="324" t="s">
        <v>697</v>
      </c>
      <c r="AQ103" s="324" t="s">
        <v>592</v>
      </c>
      <c r="AR103" s="324" t="s">
        <v>326</v>
      </c>
      <c r="AS103" s="349" t="s">
        <v>525</v>
      </c>
      <c r="AT103" s="324" t="s">
        <v>498</v>
      </c>
      <c r="AU103" s="324" t="s">
        <v>733</v>
      </c>
      <c r="AV103" s="324" t="s">
        <v>601</v>
      </c>
      <c r="AW103" s="324" t="s">
        <v>273</v>
      </c>
      <c r="AX103" s="324" t="s">
        <v>406</v>
      </c>
      <c r="AY103" s="324" t="s">
        <v>802</v>
      </c>
      <c r="AZ103" s="324" t="s">
        <v>775</v>
      </c>
      <c r="BA103" s="324" t="s">
        <v>104</v>
      </c>
      <c r="BB103" s="324" t="s">
        <v>170</v>
      </c>
      <c r="BC103" s="324" t="s">
        <v>546</v>
      </c>
      <c r="BD103" s="324" t="s">
        <v>200</v>
      </c>
      <c r="BE103" s="324" t="s">
        <v>753</v>
      </c>
      <c r="BF103" s="324" t="s">
        <v>741</v>
      </c>
      <c r="BG103" s="324" t="s">
        <v>52</v>
      </c>
      <c r="BH103" s="324" t="s">
        <v>692</v>
      </c>
      <c r="BI103" s="324" t="s">
        <v>158</v>
      </c>
      <c r="BJ103" s="325" t="s">
        <v>442</v>
      </c>
      <c r="BK103" s="45"/>
      <c r="BM103" s="37"/>
      <c r="BN103" s="352">
        <f>F400</f>
        <v>388</v>
      </c>
      <c r="BO103" s="271">
        <f>F282</f>
        <v>270</v>
      </c>
      <c r="BP103" s="271">
        <f>F159</f>
        <v>147</v>
      </c>
      <c r="BQ103" s="271">
        <f>F16</f>
        <v>4</v>
      </c>
      <c r="BR103" s="271">
        <f>F518</f>
        <v>506</v>
      </c>
      <c r="BS103" s="253">
        <f>F444</f>
        <v>432</v>
      </c>
      <c r="BT103" s="253">
        <f>F326</f>
        <v>314</v>
      </c>
      <c r="BU103" s="253">
        <f>F203</f>
        <v>191</v>
      </c>
      <c r="BV103" s="253">
        <f>F85</f>
        <v>73</v>
      </c>
      <c r="BW103" s="253">
        <f>F567</f>
        <v>555</v>
      </c>
      <c r="BX103" s="271">
        <f>F488</f>
        <v>476</v>
      </c>
      <c r="BY103" s="271">
        <f>F370</f>
        <v>358</v>
      </c>
      <c r="BZ103" s="271">
        <f>F252</f>
        <v>240</v>
      </c>
      <c r="CA103" s="271">
        <f>F129</f>
        <v>117</v>
      </c>
      <c r="CB103" s="271">
        <f>F636</f>
        <v>624</v>
      </c>
      <c r="CC103" s="253">
        <f>F437</f>
        <v>425</v>
      </c>
      <c r="CD103" s="253">
        <f>F289</f>
        <v>277</v>
      </c>
      <c r="CE103" s="253">
        <f>F171</f>
        <v>159</v>
      </c>
      <c r="CF103" s="253">
        <f>F48</f>
        <v>36</v>
      </c>
      <c r="CG103" s="253">
        <f>F555</f>
        <v>543</v>
      </c>
      <c r="CH103" s="271">
        <f>F481</f>
        <v>469</v>
      </c>
      <c r="CI103" s="271">
        <f>F358</f>
        <v>346</v>
      </c>
      <c r="CJ103" s="271">
        <f>F215</f>
        <v>203</v>
      </c>
      <c r="CK103" s="271">
        <f>F97</f>
        <v>85</v>
      </c>
      <c r="CL103" s="353">
        <f>F599</f>
        <v>587</v>
      </c>
      <c r="CM103" s="254">
        <f t="shared" si="20"/>
        <v>7825</v>
      </c>
      <c r="CN103" s="107">
        <f t="shared" si="21"/>
        <v>3263025</v>
      </c>
      <c r="CO103" s="33"/>
      <c r="CP103" s="350" t="s">
        <v>387</v>
      </c>
      <c r="CQ103" s="303" t="s">
        <v>271</v>
      </c>
      <c r="CR103" s="303" t="s">
        <v>152</v>
      </c>
      <c r="CS103" s="303" t="s">
        <v>62</v>
      </c>
      <c r="CT103" s="303" t="s">
        <v>276</v>
      </c>
      <c r="CU103" s="303" t="s">
        <v>457</v>
      </c>
      <c r="CV103" s="303" t="s">
        <v>386</v>
      </c>
      <c r="CW103" s="303" t="s">
        <v>786</v>
      </c>
      <c r="CX103" s="303" t="s">
        <v>301</v>
      </c>
      <c r="CY103" s="303" t="s">
        <v>678</v>
      </c>
      <c r="CZ103" s="303" t="s">
        <v>265</v>
      </c>
      <c r="DA103" s="303" t="s">
        <v>682</v>
      </c>
      <c r="DB103" s="303" t="s">
        <v>164</v>
      </c>
      <c r="DC103" s="303" t="s">
        <v>686</v>
      </c>
      <c r="DD103" s="303" t="s">
        <v>586</v>
      </c>
      <c r="DE103" s="303" t="s">
        <v>352</v>
      </c>
      <c r="DF103" s="303" t="s">
        <v>537</v>
      </c>
      <c r="DG103" s="303" t="s">
        <v>658</v>
      </c>
      <c r="DH103" s="303" t="s">
        <v>437</v>
      </c>
      <c r="DI103" s="303" t="s">
        <v>171</v>
      </c>
      <c r="DJ103" s="303" t="s">
        <v>531</v>
      </c>
      <c r="DK103" s="303" t="s">
        <v>176</v>
      </c>
      <c r="DL103" s="303" t="s">
        <v>613</v>
      </c>
      <c r="DM103" s="303" t="s">
        <v>646</v>
      </c>
      <c r="DN103" s="351" t="s">
        <v>170</v>
      </c>
      <c r="DO103" s="45"/>
    </row>
    <row r="104" spans="1:119" x14ac:dyDescent="0.2">
      <c r="A104" s="33"/>
      <c r="B104" s="33"/>
      <c r="C104" s="33"/>
      <c r="D104" s="176" t="s">
        <v>434</v>
      </c>
      <c r="E104" s="177" t="s">
        <v>345</v>
      </c>
      <c r="F104" s="179">
        <f>B3+(91*B5)</f>
        <v>92</v>
      </c>
      <c r="G104" s="33"/>
      <c r="I104" s="37"/>
      <c r="J104" s="54">
        <f>F312</f>
        <v>300</v>
      </c>
      <c r="K104" s="55">
        <f>F276</f>
        <v>264</v>
      </c>
      <c r="L104" s="55">
        <f>F365</f>
        <v>353</v>
      </c>
      <c r="M104" s="55">
        <f>F354</f>
        <v>342</v>
      </c>
      <c r="N104" s="55">
        <f>F318</f>
        <v>306</v>
      </c>
      <c r="O104" s="55">
        <f>F169</f>
        <v>157</v>
      </c>
      <c r="P104" s="55">
        <f>F158</f>
        <v>146</v>
      </c>
      <c r="Q104" s="55">
        <f>F252</f>
        <v>240</v>
      </c>
      <c r="R104" s="55">
        <f>F216</f>
        <v>204</v>
      </c>
      <c r="S104" s="55">
        <f>F205</f>
        <v>193</v>
      </c>
      <c r="T104" s="55">
        <f>F56</f>
        <v>44</v>
      </c>
      <c r="U104" s="55">
        <f>F20</f>
        <v>8</v>
      </c>
      <c r="V104" s="55">
        <f>F134</f>
        <v>122</v>
      </c>
      <c r="W104" s="55">
        <f>F98</f>
        <v>86</v>
      </c>
      <c r="X104" s="55">
        <f>F67</f>
        <v>55</v>
      </c>
      <c r="Y104" s="55">
        <f>F538</f>
        <v>526</v>
      </c>
      <c r="Z104" s="55">
        <f>F532</f>
        <v>520</v>
      </c>
      <c r="AA104" s="55">
        <f>F621</f>
        <v>609</v>
      </c>
      <c r="AB104" s="55">
        <f>F610</f>
        <v>598</v>
      </c>
      <c r="AC104" s="55">
        <f>F574</f>
        <v>562</v>
      </c>
      <c r="AD104" s="55">
        <f>F425</f>
        <v>413</v>
      </c>
      <c r="AE104" s="55">
        <f>F389</f>
        <v>377</v>
      </c>
      <c r="AF104" s="55">
        <f>F503</f>
        <v>491</v>
      </c>
      <c r="AG104" s="55">
        <f>F472</f>
        <v>460</v>
      </c>
      <c r="AH104" s="56">
        <f>F461</f>
        <v>449</v>
      </c>
      <c r="AI104" s="254">
        <f t="shared" si="18"/>
        <v>7825</v>
      </c>
      <c r="AJ104" s="107">
        <f t="shared" si="19"/>
        <v>3263025</v>
      </c>
      <c r="AK104" s="33"/>
      <c r="AL104" s="323" t="s">
        <v>668</v>
      </c>
      <c r="AM104" s="324" t="s">
        <v>248</v>
      </c>
      <c r="AN104" s="324" t="s">
        <v>127</v>
      </c>
      <c r="AO104" s="324" t="s">
        <v>310</v>
      </c>
      <c r="AP104" s="324" t="s">
        <v>624</v>
      </c>
      <c r="AQ104" s="324" t="s">
        <v>581</v>
      </c>
      <c r="AR104" s="324" t="s">
        <v>524</v>
      </c>
      <c r="AS104" s="324" t="s">
        <v>164</v>
      </c>
      <c r="AT104" s="349" t="s">
        <v>538</v>
      </c>
      <c r="AU104" s="324" t="s">
        <v>133</v>
      </c>
      <c r="AV104" s="324" t="s">
        <v>380</v>
      </c>
      <c r="AW104" s="324" t="s">
        <v>543</v>
      </c>
      <c r="AX104" s="324" t="s">
        <v>208</v>
      </c>
      <c r="AY104" s="324" t="s">
        <v>408</v>
      </c>
      <c r="AZ104" s="324" t="s">
        <v>331</v>
      </c>
      <c r="BA104" s="324" t="s">
        <v>572</v>
      </c>
      <c r="BB104" s="324" t="s">
        <v>257</v>
      </c>
      <c r="BC104" s="324" t="s">
        <v>186</v>
      </c>
      <c r="BD104" s="324" t="s">
        <v>707</v>
      </c>
      <c r="BE104" s="324" t="s">
        <v>229</v>
      </c>
      <c r="BF104" s="324" t="s">
        <v>639</v>
      </c>
      <c r="BG104" s="324" t="s">
        <v>756</v>
      </c>
      <c r="BH104" s="324" t="s">
        <v>664</v>
      </c>
      <c r="BI104" s="324" t="s">
        <v>795</v>
      </c>
      <c r="BJ104" s="325" t="s">
        <v>80</v>
      </c>
      <c r="BK104" s="45"/>
      <c r="BM104" s="37"/>
      <c r="BN104" s="352">
        <f>F560</f>
        <v>548</v>
      </c>
      <c r="BO104" s="271">
        <f>F417</f>
        <v>405</v>
      </c>
      <c r="BP104" s="271">
        <f>F294</f>
        <v>282</v>
      </c>
      <c r="BQ104" s="271">
        <f>F176</f>
        <v>164</v>
      </c>
      <c r="BR104" s="271">
        <f>F53</f>
        <v>41</v>
      </c>
      <c r="BS104" s="253">
        <f>F604</f>
        <v>592</v>
      </c>
      <c r="BT104" s="253">
        <f>F486</f>
        <v>474</v>
      </c>
      <c r="BU104" s="253">
        <f>F338</f>
        <v>326</v>
      </c>
      <c r="BV104" s="253">
        <f>F220</f>
        <v>208</v>
      </c>
      <c r="BW104" s="253">
        <f>F102</f>
        <v>90</v>
      </c>
      <c r="BX104" s="271">
        <f>F523</f>
        <v>511</v>
      </c>
      <c r="BY104" s="271">
        <f>F405</f>
        <v>393</v>
      </c>
      <c r="BZ104" s="271">
        <f>F287</f>
        <v>275</v>
      </c>
      <c r="CA104" s="271">
        <f>F139</f>
        <v>127</v>
      </c>
      <c r="CB104" s="271">
        <f>F21</f>
        <v>9</v>
      </c>
      <c r="CC104" s="253">
        <f>F572</f>
        <v>560</v>
      </c>
      <c r="CD104" s="253">
        <f>F449</f>
        <v>437</v>
      </c>
      <c r="CE104" s="253">
        <f>F331</f>
        <v>319</v>
      </c>
      <c r="CF104" s="253">
        <f>F208</f>
        <v>196</v>
      </c>
      <c r="CG104" s="253">
        <f>F65</f>
        <v>53</v>
      </c>
      <c r="CH104" s="271">
        <f>F616</f>
        <v>604</v>
      </c>
      <c r="CI104" s="271">
        <f>F493</f>
        <v>481</v>
      </c>
      <c r="CJ104" s="271">
        <f>F375</f>
        <v>363</v>
      </c>
      <c r="CK104" s="271">
        <f>F257</f>
        <v>245</v>
      </c>
      <c r="CL104" s="353">
        <f>F134</f>
        <v>122</v>
      </c>
      <c r="CM104" s="254">
        <f t="shared" si="20"/>
        <v>7825</v>
      </c>
      <c r="CN104" s="107">
        <f t="shared" si="21"/>
        <v>3263025</v>
      </c>
      <c r="CO104" s="33"/>
      <c r="CP104" s="350" t="s">
        <v>622</v>
      </c>
      <c r="CQ104" s="303" t="s">
        <v>429</v>
      </c>
      <c r="CR104" s="303" t="s">
        <v>745</v>
      </c>
      <c r="CS104" s="303" t="s">
        <v>815</v>
      </c>
      <c r="CT104" s="303" t="s">
        <v>540</v>
      </c>
      <c r="CU104" s="303" t="s">
        <v>778</v>
      </c>
      <c r="CV104" s="303" t="s">
        <v>52</v>
      </c>
      <c r="CW104" s="303" t="s">
        <v>126</v>
      </c>
      <c r="CX104" s="303" t="s">
        <v>405</v>
      </c>
      <c r="CY104" s="303" t="s">
        <v>599</v>
      </c>
      <c r="CZ104" s="303" t="s">
        <v>723</v>
      </c>
      <c r="DA104" s="303" t="s">
        <v>579</v>
      </c>
      <c r="DB104" s="303" t="s">
        <v>616</v>
      </c>
      <c r="DC104" s="303" t="s">
        <v>344</v>
      </c>
      <c r="DD104" s="303" t="s">
        <v>409</v>
      </c>
      <c r="DE104" s="303" t="s">
        <v>256</v>
      </c>
      <c r="DF104" s="303" t="s">
        <v>794</v>
      </c>
      <c r="DG104" s="303" t="s">
        <v>338</v>
      </c>
      <c r="DH104" s="303" t="s">
        <v>552</v>
      </c>
      <c r="DI104" s="303" t="s">
        <v>252</v>
      </c>
      <c r="DJ104" s="303" t="s">
        <v>635</v>
      </c>
      <c r="DK104" s="303" t="s">
        <v>81</v>
      </c>
      <c r="DL104" s="303" t="s">
        <v>444</v>
      </c>
      <c r="DM104" s="303" t="s">
        <v>298</v>
      </c>
      <c r="DN104" s="351" t="s">
        <v>208</v>
      </c>
      <c r="DO104" s="45"/>
    </row>
    <row r="105" spans="1:119" x14ac:dyDescent="0.2">
      <c r="A105" s="33"/>
      <c r="B105" s="33"/>
      <c r="C105" s="33"/>
      <c r="D105" s="176" t="s">
        <v>703</v>
      </c>
      <c r="E105" s="177" t="s">
        <v>345</v>
      </c>
      <c r="F105" s="179">
        <f>B3+(92*B5)</f>
        <v>93</v>
      </c>
      <c r="G105" s="33"/>
      <c r="I105" s="37"/>
      <c r="J105" s="54">
        <f>F340</f>
        <v>328</v>
      </c>
      <c r="K105" s="55">
        <f>F329</f>
        <v>317</v>
      </c>
      <c r="L105" s="55">
        <f>F293</f>
        <v>281</v>
      </c>
      <c r="M105" s="55">
        <f>F287</f>
        <v>275</v>
      </c>
      <c r="N105" s="55">
        <f>F376</f>
        <v>364</v>
      </c>
      <c r="O105" s="55">
        <f>F227</f>
        <v>215</v>
      </c>
      <c r="P105" s="55">
        <f>F191</f>
        <v>179</v>
      </c>
      <c r="Q105" s="55">
        <f>F180</f>
        <v>168</v>
      </c>
      <c r="R105" s="55">
        <f>F144</f>
        <v>132</v>
      </c>
      <c r="S105" s="271">
        <f>F258</f>
        <v>246</v>
      </c>
      <c r="T105" s="55">
        <f>F109</f>
        <v>97</v>
      </c>
      <c r="U105" s="55">
        <f>F73</f>
        <v>61</v>
      </c>
      <c r="V105" s="271">
        <f>F42</f>
        <v>30</v>
      </c>
      <c r="W105" s="55">
        <f>F31</f>
        <v>19</v>
      </c>
      <c r="X105" s="55">
        <f>F120</f>
        <v>108</v>
      </c>
      <c r="Y105" s="271">
        <f>F596</f>
        <v>584</v>
      </c>
      <c r="Z105" s="55">
        <f>F585</f>
        <v>573</v>
      </c>
      <c r="AA105" s="55">
        <f>F549</f>
        <v>537</v>
      </c>
      <c r="AB105" s="55">
        <f>F513</f>
        <v>501</v>
      </c>
      <c r="AC105" s="55">
        <f>F632</f>
        <v>620</v>
      </c>
      <c r="AD105" s="55">
        <f>F478</f>
        <v>466</v>
      </c>
      <c r="AE105" s="55">
        <f>F447</f>
        <v>435</v>
      </c>
      <c r="AF105" s="55">
        <f>F436</f>
        <v>424</v>
      </c>
      <c r="AG105" s="55">
        <f>F400</f>
        <v>388</v>
      </c>
      <c r="AH105" s="56">
        <f>F489</f>
        <v>477</v>
      </c>
      <c r="AI105" s="254">
        <f t="shared" si="18"/>
        <v>7825</v>
      </c>
      <c r="AJ105" s="107">
        <f t="shared" si="19"/>
        <v>3263025</v>
      </c>
      <c r="AK105" s="33"/>
      <c r="AL105" s="323" t="s">
        <v>98</v>
      </c>
      <c r="AM105" s="324" t="s">
        <v>368</v>
      </c>
      <c r="AN105" s="324" t="s">
        <v>404</v>
      </c>
      <c r="AO105" s="324" t="s">
        <v>616</v>
      </c>
      <c r="AP105" s="324" t="s">
        <v>471</v>
      </c>
      <c r="AQ105" s="324" t="s">
        <v>220</v>
      </c>
      <c r="AR105" s="324" t="s">
        <v>285</v>
      </c>
      <c r="AS105" s="324" t="s">
        <v>71</v>
      </c>
      <c r="AT105" s="324" t="s">
        <v>555</v>
      </c>
      <c r="AU105" s="349" t="s">
        <v>744</v>
      </c>
      <c r="AV105" s="324" t="s">
        <v>805</v>
      </c>
      <c r="AW105" s="324" t="s">
        <v>463</v>
      </c>
      <c r="AX105" s="324" t="s">
        <v>358</v>
      </c>
      <c r="AY105" s="324" t="s">
        <v>435</v>
      </c>
      <c r="AZ105" s="324" t="s">
        <v>182</v>
      </c>
      <c r="BA105" s="324" t="s">
        <v>724</v>
      </c>
      <c r="BB105" s="324" t="s">
        <v>648</v>
      </c>
      <c r="BC105" s="324" t="s">
        <v>255</v>
      </c>
      <c r="BD105" s="324" t="s">
        <v>518</v>
      </c>
      <c r="BE105" s="324" t="s">
        <v>480</v>
      </c>
      <c r="BF105" s="324" t="s">
        <v>612</v>
      </c>
      <c r="BG105" s="324" t="s">
        <v>769</v>
      </c>
      <c r="BH105" s="324" t="s">
        <v>140</v>
      </c>
      <c r="BI105" s="324" t="s">
        <v>387</v>
      </c>
      <c r="BJ105" s="325" t="s">
        <v>189</v>
      </c>
      <c r="BK105" s="45"/>
      <c r="BM105" s="37"/>
      <c r="BN105" s="352">
        <f>F70</f>
        <v>58</v>
      </c>
      <c r="BO105" s="271">
        <f>F577</f>
        <v>565</v>
      </c>
      <c r="BP105" s="271">
        <f>F454</f>
        <v>442</v>
      </c>
      <c r="BQ105" s="271">
        <f>F336</f>
        <v>324</v>
      </c>
      <c r="BR105" s="271">
        <f>F188</f>
        <v>176</v>
      </c>
      <c r="BS105" s="253">
        <f>F114</f>
        <v>102</v>
      </c>
      <c r="BT105" s="253">
        <f>F621</f>
        <v>609</v>
      </c>
      <c r="BU105" s="253">
        <f>F498</f>
        <v>486</v>
      </c>
      <c r="BV105" s="253">
        <f>F380</f>
        <v>368</v>
      </c>
      <c r="BW105" s="253">
        <f>F262</f>
        <v>250</v>
      </c>
      <c r="BX105" s="271">
        <f>F58</f>
        <v>46</v>
      </c>
      <c r="BY105" s="271">
        <f>F540</f>
        <v>528</v>
      </c>
      <c r="BZ105" s="271">
        <f>F422</f>
        <v>410</v>
      </c>
      <c r="CA105" s="271">
        <f>F299</f>
        <v>287</v>
      </c>
      <c r="CB105" s="271">
        <f>F181</f>
        <v>169</v>
      </c>
      <c r="CC105" s="253">
        <f>F107</f>
        <v>95</v>
      </c>
      <c r="CD105" s="253">
        <f>F609</f>
        <v>597</v>
      </c>
      <c r="CE105" s="253">
        <f>F466</f>
        <v>454</v>
      </c>
      <c r="CF105" s="253">
        <f>F343</f>
        <v>331</v>
      </c>
      <c r="CG105" s="253">
        <f>F225</f>
        <v>213</v>
      </c>
      <c r="CH105" s="271">
        <f>F26</f>
        <v>14</v>
      </c>
      <c r="CI105" s="271">
        <f>F528</f>
        <v>516</v>
      </c>
      <c r="CJ105" s="271">
        <f>F410</f>
        <v>398</v>
      </c>
      <c r="CK105" s="271">
        <f>F267</f>
        <v>255</v>
      </c>
      <c r="CL105" s="353">
        <f>F144</f>
        <v>132</v>
      </c>
      <c r="CM105" s="254">
        <f t="shared" si="20"/>
        <v>7825</v>
      </c>
      <c r="CN105" s="107">
        <f t="shared" si="21"/>
        <v>3263025</v>
      </c>
      <c r="CO105" s="33"/>
      <c r="CP105" s="350" t="s">
        <v>776</v>
      </c>
      <c r="CQ105" s="303" t="s">
        <v>63</v>
      </c>
      <c r="CR105" s="303" t="s">
        <v>532</v>
      </c>
      <c r="CS105" s="303" t="s">
        <v>710</v>
      </c>
      <c r="CT105" s="303" t="s">
        <v>391</v>
      </c>
      <c r="CU105" s="303" t="s">
        <v>284</v>
      </c>
      <c r="CV105" s="303" t="s">
        <v>186</v>
      </c>
      <c r="CW105" s="303" t="s">
        <v>533</v>
      </c>
      <c r="CX105" s="303" t="s">
        <v>519</v>
      </c>
      <c r="CY105" s="303" t="s">
        <v>641</v>
      </c>
      <c r="CZ105" s="303" t="s">
        <v>302</v>
      </c>
      <c r="DA105" s="303" t="s">
        <v>547</v>
      </c>
      <c r="DB105" s="303" t="s">
        <v>712</v>
      </c>
      <c r="DC105" s="303" t="s">
        <v>269</v>
      </c>
      <c r="DD105" s="303" t="s">
        <v>628</v>
      </c>
      <c r="DE105" s="303" t="s">
        <v>672</v>
      </c>
      <c r="DF105" s="303" t="s">
        <v>365</v>
      </c>
      <c r="DG105" s="303" t="s">
        <v>217</v>
      </c>
      <c r="DH105" s="303" t="s">
        <v>683</v>
      </c>
      <c r="DI105" s="303" t="s">
        <v>194</v>
      </c>
      <c r="DJ105" s="303" t="s">
        <v>511</v>
      </c>
      <c r="DK105" s="303" t="s">
        <v>124</v>
      </c>
      <c r="DL105" s="303" t="s">
        <v>235</v>
      </c>
      <c r="DM105" s="303" t="s">
        <v>772</v>
      </c>
      <c r="DN105" s="351" t="s">
        <v>555</v>
      </c>
      <c r="DO105" s="45"/>
    </row>
    <row r="106" spans="1:119" x14ac:dyDescent="0.2">
      <c r="A106" s="33"/>
      <c r="B106" s="33"/>
      <c r="C106" s="33"/>
      <c r="D106" s="176" t="s">
        <v>465</v>
      </c>
      <c r="E106" s="177" t="s">
        <v>345</v>
      </c>
      <c r="F106" s="178">
        <f>B3+(93*B5)</f>
        <v>94</v>
      </c>
      <c r="G106" s="33"/>
      <c r="I106" s="37"/>
      <c r="J106" s="54">
        <f>F517</f>
        <v>505</v>
      </c>
      <c r="K106" s="55">
        <f>F631</f>
        <v>619</v>
      </c>
      <c r="L106" s="55">
        <f>F595</f>
        <v>583</v>
      </c>
      <c r="M106" s="55">
        <f>F584</f>
        <v>572</v>
      </c>
      <c r="N106" s="55">
        <f>F548</f>
        <v>536</v>
      </c>
      <c r="O106" s="55">
        <f>F399</f>
        <v>387</v>
      </c>
      <c r="P106" s="55">
        <f>F488</f>
        <v>476</v>
      </c>
      <c r="Q106" s="55">
        <f>F482</f>
        <v>470</v>
      </c>
      <c r="R106" s="55">
        <f>F446</f>
        <v>434</v>
      </c>
      <c r="S106" s="55">
        <f>F435</f>
        <v>423</v>
      </c>
      <c r="T106" s="271">
        <f>F286</f>
        <v>274</v>
      </c>
      <c r="U106" s="55">
        <f>F375</f>
        <v>363</v>
      </c>
      <c r="V106" s="271">
        <f>F339</f>
        <v>327</v>
      </c>
      <c r="W106" s="55">
        <f>F328</f>
        <v>316</v>
      </c>
      <c r="X106" s="271">
        <f>F297</f>
        <v>285</v>
      </c>
      <c r="Y106" s="55">
        <f>F143</f>
        <v>131</v>
      </c>
      <c r="Z106" s="55">
        <f>F262</f>
        <v>250</v>
      </c>
      <c r="AA106" s="55">
        <f>F226</f>
        <v>214</v>
      </c>
      <c r="AB106" s="55">
        <f>F190</f>
        <v>178</v>
      </c>
      <c r="AC106" s="55">
        <f>F179</f>
        <v>167</v>
      </c>
      <c r="AD106" s="55">
        <f>F30</f>
        <v>18</v>
      </c>
      <c r="AE106" s="55">
        <f>F119</f>
        <v>107</v>
      </c>
      <c r="AF106" s="55">
        <f>F108</f>
        <v>96</v>
      </c>
      <c r="AG106" s="55">
        <f>F77</f>
        <v>65</v>
      </c>
      <c r="AH106" s="56">
        <f>F41</f>
        <v>29</v>
      </c>
      <c r="AI106" s="254">
        <f t="shared" si="18"/>
        <v>7825</v>
      </c>
      <c r="AJ106" s="107">
        <f t="shared" si="19"/>
        <v>3263025</v>
      </c>
      <c r="AK106" s="33"/>
      <c r="AL106" s="323" t="s">
        <v>651</v>
      </c>
      <c r="AM106" s="324" t="s">
        <v>212</v>
      </c>
      <c r="AN106" s="324" t="s">
        <v>277</v>
      </c>
      <c r="AO106" s="324" t="s">
        <v>305</v>
      </c>
      <c r="AP106" s="324" t="s">
        <v>781</v>
      </c>
      <c r="AQ106" s="324" t="s">
        <v>492</v>
      </c>
      <c r="AR106" s="324" t="s">
        <v>265</v>
      </c>
      <c r="AS106" s="324" t="s">
        <v>715</v>
      </c>
      <c r="AT106" s="324" t="s">
        <v>588</v>
      </c>
      <c r="AU106" s="324" t="s">
        <v>455</v>
      </c>
      <c r="AV106" s="349" t="s">
        <v>377</v>
      </c>
      <c r="AW106" s="324" t="s">
        <v>444</v>
      </c>
      <c r="AX106" s="324" t="s">
        <v>785</v>
      </c>
      <c r="AY106" s="324" t="s">
        <v>472</v>
      </c>
      <c r="AZ106" s="324" t="s">
        <v>299</v>
      </c>
      <c r="BA106" s="324" t="s">
        <v>210</v>
      </c>
      <c r="BB106" s="324" t="s">
        <v>641</v>
      </c>
      <c r="BC106" s="324" t="s">
        <v>162</v>
      </c>
      <c r="BD106" s="324" t="s">
        <v>420</v>
      </c>
      <c r="BE106" s="324" t="s">
        <v>604</v>
      </c>
      <c r="BF106" s="324" t="s">
        <v>673</v>
      </c>
      <c r="BG106" s="324" t="s">
        <v>495</v>
      </c>
      <c r="BH106" s="324" t="s">
        <v>329</v>
      </c>
      <c r="BI106" s="324" t="s">
        <v>539</v>
      </c>
      <c r="BJ106" s="325" t="s">
        <v>118</v>
      </c>
      <c r="BK106" s="45"/>
      <c r="BM106" s="37"/>
      <c r="BN106" s="272">
        <f>F303</f>
        <v>291</v>
      </c>
      <c r="BO106" s="253">
        <f>F185</f>
        <v>173</v>
      </c>
      <c r="BP106" s="253">
        <f>F42</f>
        <v>30</v>
      </c>
      <c r="BQ106" s="253">
        <f>F544</f>
        <v>532</v>
      </c>
      <c r="BR106" s="253">
        <f>F426</f>
        <v>414</v>
      </c>
      <c r="BS106" s="271">
        <f>F352</f>
        <v>340</v>
      </c>
      <c r="BT106" s="271">
        <f>F229</f>
        <v>217</v>
      </c>
      <c r="BU106" s="271">
        <f>F111</f>
        <v>99</v>
      </c>
      <c r="BV106" s="271">
        <f>F588</f>
        <v>576</v>
      </c>
      <c r="BW106" s="271">
        <f>F470</f>
        <v>458</v>
      </c>
      <c r="BX106" s="253">
        <f>F271</f>
        <v>259</v>
      </c>
      <c r="BY106" s="253">
        <f>F148</f>
        <v>136</v>
      </c>
      <c r="BZ106" s="253">
        <f>F30</f>
        <v>18</v>
      </c>
      <c r="CA106" s="253">
        <f>F537</f>
        <v>525</v>
      </c>
      <c r="CB106" s="253">
        <f>F389</f>
        <v>377</v>
      </c>
      <c r="CC106" s="271">
        <f>F315</f>
        <v>303</v>
      </c>
      <c r="CD106" s="271">
        <f>F197</f>
        <v>185</v>
      </c>
      <c r="CE106" s="271">
        <f>F74</f>
        <v>62</v>
      </c>
      <c r="CF106" s="271">
        <f>F581</f>
        <v>569</v>
      </c>
      <c r="CG106" s="271">
        <f>F458</f>
        <v>446</v>
      </c>
      <c r="CH106" s="253">
        <f>F384</f>
        <v>372</v>
      </c>
      <c r="CI106" s="253">
        <f>F241</f>
        <v>229</v>
      </c>
      <c r="CJ106" s="253">
        <f>F118</f>
        <v>106</v>
      </c>
      <c r="CK106" s="253">
        <f>F625</f>
        <v>613</v>
      </c>
      <c r="CL106" s="273">
        <f>F507</f>
        <v>495</v>
      </c>
      <c r="CM106" s="254">
        <f t="shared" si="20"/>
        <v>7825</v>
      </c>
      <c r="CN106" s="107">
        <f t="shared" si="21"/>
        <v>3263025</v>
      </c>
      <c r="CO106" s="33"/>
      <c r="CP106" s="350" t="s">
        <v>219</v>
      </c>
      <c r="CQ106" s="303" t="s">
        <v>523</v>
      </c>
      <c r="CR106" s="303" t="s">
        <v>358</v>
      </c>
      <c r="CS106" s="303" t="s">
        <v>679</v>
      </c>
      <c r="CT106" s="303" t="s">
        <v>609</v>
      </c>
      <c r="CU106" s="303" t="s">
        <v>388</v>
      </c>
      <c r="CV106" s="303" t="s">
        <v>144</v>
      </c>
      <c r="CW106" s="303" t="s">
        <v>774</v>
      </c>
      <c r="CX106" s="303" t="s">
        <v>488</v>
      </c>
      <c r="CY106" s="303" t="s">
        <v>109</v>
      </c>
      <c r="CZ106" s="303" t="s">
        <v>113</v>
      </c>
      <c r="DA106" s="303" t="s">
        <v>659</v>
      </c>
      <c r="DB106" s="303" t="s">
        <v>673</v>
      </c>
      <c r="DC106" s="303" t="s">
        <v>574</v>
      </c>
      <c r="DD106" s="303" t="s">
        <v>756</v>
      </c>
      <c r="DE106" s="303" t="s">
        <v>37</v>
      </c>
      <c r="DF106" s="303" t="s">
        <v>73</v>
      </c>
      <c r="DG106" s="303" t="s">
        <v>674</v>
      </c>
      <c r="DH106" s="303" t="s">
        <v>750</v>
      </c>
      <c r="DI106" s="303" t="s">
        <v>427</v>
      </c>
      <c r="DJ106" s="303" t="s">
        <v>652</v>
      </c>
      <c r="DK106" s="303" t="s">
        <v>592</v>
      </c>
      <c r="DL106" s="303" t="s">
        <v>150</v>
      </c>
      <c r="DM106" s="303" t="s">
        <v>292</v>
      </c>
      <c r="DN106" s="351" t="s">
        <v>766</v>
      </c>
      <c r="DO106" s="45"/>
    </row>
    <row r="107" spans="1:119" x14ac:dyDescent="0.2">
      <c r="A107" s="33"/>
      <c r="B107" s="33"/>
      <c r="C107" s="33"/>
      <c r="D107" s="176" t="s">
        <v>672</v>
      </c>
      <c r="E107" s="177" t="s">
        <v>345</v>
      </c>
      <c r="F107" s="178">
        <f>B3+(94*B5)</f>
        <v>95</v>
      </c>
      <c r="G107" s="33"/>
      <c r="I107" s="37"/>
      <c r="J107" s="54">
        <f>F570</f>
        <v>558</v>
      </c>
      <c r="K107" s="55">
        <f>F559</f>
        <v>547</v>
      </c>
      <c r="L107" s="55">
        <f>F523</f>
        <v>511</v>
      </c>
      <c r="M107" s="55">
        <f>F617</f>
        <v>605</v>
      </c>
      <c r="N107" s="55">
        <f>F606</f>
        <v>594</v>
      </c>
      <c r="O107" s="55">
        <f>F457</f>
        <v>445</v>
      </c>
      <c r="P107" s="55">
        <f>F421</f>
        <v>409</v>
      </c>
      <c r="Q107" s="55">
        <f>F410</f>
        <v>398</v>
      </c>
      <c r="R107" s="55">
        <f>F499</f>
        <v>487</v>
      </c>
      <c r="S107" s="55">
        <f>F463</f>
        <v>451</v>
      </c>
      <c r="T107" s="55">
        <f>F314</f>
        <v>302</v>
      </c>
      <c r="U107" s="271">
        <f>F303</f>
        <v>291</v>
      </c>
      <c r="V107" s="271">
        <f>F272</f>
        <v>260</v>
      </c>
      <c r="W107" s="271">
        <f>F386</f>
        <v>374</v>
      </c>
      <c r="X107" s="55">
        <f>F350</f>
        <v>338</v>
      </c>
      <c r="Y107" s="55">
        <f>F201</f>
        <v>189</v>
      </c>
      <c r="Z107" s="55">
        <f>F165</f>
        <v>153</v>
      </c>
      <c r="AA107" s="55">
        <f>F154</f>
        <v>142</v>
      </c>
      <c r="AB107" s="55">
        <f>F243</f>
        <v>231</v>
      </c>
      <c r="AC107" s="55">
        <f>F237</f>
        <v>225</v>
      </c>
      <c r="AD107" s="55">
        <f>F83</f>
        <v>71</v>
      </c>
      <c r="AE107" s="55">
        <f>F52</f>
        <v>40</v>
      </c>
      <c r="AF107" s="55">
        <f>F16</f>
        <v>4</v>
      </c>
      <c r="AG107" s="55">
        <f>F130</f>
        <v>118</v>
      </c>
      <c r="AH107" s="56">
        <f>F94</f>
        <v>82</v>
      </c>
      <c r="AI107" s="254">
        <f t="shared" si="18"/>
        <v>7825</v>
      </c>
      <c r="AJ107" s="107">
        <f t="shared" si="19"/>
        <v>3263025</v>
      </c>
      <c r="AK107" s="33"/>
      <c r="AL107" s="323" t="s">
        <v>335</v>
      </c>
      <c r="AM107" s="324" t="s">
        <v>278</v>
      </c>
      <c r="AN107" s="324" t="s">
        <v>723</v>
      </c>
      <c r="AO107" s="324" t="s">
        <v>78</v>
      </c>
      <c r="AP107" s="324" t="s">
        <v>809</v>
      </c>
      <c r="AQ107" s="324" t="s">
        <v>740</v>
      </c>
      <c r="AR107" s="324" t="s">
        <v>534</v>
      </c>
      <c r="AS107" s="324" t="s">
        <v>235</v>
      </c>
      <c r="AT107" s="324" t="s">
        <v>713</v>
      </c>
      <c r="AU107" s="324" t="s">
        <v>0</v>
      </c>
      <c r="AV107" s="324" t="s">
        <v>727</v>
      </c>
      <c r="AW107" s="349" t="s">
        <v>219</v>
      </c>
      <c r="AX107" s="324" t="s">
        <v>355</v>
      </c>
      <c r="AY107" s="324" t="s">
        <v>627</v>
      </c>
      <c r="AZ107" s="324" t="s">
        <v>470</v>
      </c>
      <c r="BA107" s="324" t="s">
        <v>760</v>
      </c>
      <c r="BB107" s="324" t="s">
        <v>475</v>
      </c>
      <c r="BC107" s="324" t="s">
        <v>629</v>
      </c>
      <c r="BD107" s="324" t="s">
        <v>433</v>
      </c>
      <c r="BE107" s="324" t="s">
        <v>698</v>
      </c>
      <c r="BF107" s="324" t="s">
        <v>275</v>
      </c>
      <c r="BG107" s="324" t="s">
        <v>513</v>
      </c>
      <c r="BH107" s="324" t="s">
        <v>62</v>
      </c>
      <c r="BI107" s="324" t="s">
        <v>100</v>
      </c>
      <c r="BJ107" s="325" t="s">
        <v>303</v>
      </c>
      <c r="BK107" s="45"/>
      <c r="BM107" s="37"/>
      <c r="BN107" s="272">
        <f>F438</f>
        <v>426</v>
      </c>
      <c r="BO107" s="253">
        <f>F320</f>
        <v>308</v>
      </c>
      <c r="BP107" s="253">
        <f>F202</f>
        <v>190</v>
      </c>
      <c r="BQ107" s="253">
        <f>F79</f>
        <v>67</v>
      </c>
      <c r="BR107" s="253">
        <f>F586</f>
        <v>574</v>
      </c>
      <c r="BS107" s="271">
        <f>F512</f>
        <v>500</v>
      </c>
      <c r="BT107" s="271">
        <f>F364</f>
        <v>352</v>
      </c>
      <c r="BU107" s="271">
        <f>F246</f>
        <v>234</v>
      </c>
      <c r="BV107" s="271">
        <f>F123</f>
        <v>111</v>
      </c>
      <c r="BW107" s="271">
        <f>F630</f>
        <v>618</v>
      </c>
      <c r="BX107" s="253">
        <f>F431</f>
        <v>419</v>
      </c>
      <c r="BY107" s="253">
        <f>F308</f>
        <v>296</v>
      </c>
      <c r="BZ107" s="253">
        <f>F165</f>
        <v>153</v>
      </c>
      <c r="CA107" s="253">
        <f>F47</f>
        <v>35</v>
      </c>
      <c r="CB107" s="253">
        <f>F549</f>
        <v>537</v>
      </c>
      <c r="CC107" s="271">
        <f>F475</f>
        <v>463</v>
      </c>
      <c r="CD107" s="271">
        <f>F357</f>
        <v>345</v>
      </c>
      <c r="CE107" s="271">
        <f>F234</f>
        <v>222</v>
      </c>
      <c r="CF107" s="271">
        <f>F91</f>
        <v>79</v>
      </c>
      <c r="CG107" s="271">
        <f>F593</f>
        <v>581</v>
      </c>
      <c r="CH107" s="253">
        <f>F394</f>
        <v>382</v>
      </c>
      <c r="CI107" s="253">
        <f>F276</f>
        <v>264</v>
      </c>
      <c r="CJ107" s="253">
        <f>F153</f>
        <v>141</v>
      </c>
      <c r="CK107" s="253">
        <f>F35</f>
        <v>23</v>
      </c>
      <c r="CL107" s="273">
        <f>F517</f>
        <v>505</v>
      </c>
      <c r="CM107" s="254">
        <f t="shared" si="20"/>
        <v>7825</v>
      </c>
      <c r="CN107" s="107">
        <f t="shared" si="21"/>
        <v>3263025</v>
      </c>
      <c r="CO107" s="33"/>
      <c r="CP107" s="350" t="s">
        <v>350</v>
      </c>
      <c r="CQ107" s="303" t="s">
        <v>655</v>
      </c>
      <c r="CR107" s="303" t="s">
        <v>817</v>
      </c>
      <c r="CS107" s="303" t="s">
        <v>381</v>
      </c>
      <c r="CT107" s="303" t="s">
        <v>279</v>
      </c>
      <c r="CU107" s="303" t="s">
        <v>322</v>
      </c>
      <c r="CV107" s="303" t="s">
        <v>811</v>
      </c>
      <c r="CW107" s="303" t="s">
        <v>142</v>
      </c>
      <c r="CX107" s="303" t="s">
        <v>601</v>
      </c>
      <c r="CY107" s="303" t="s">
        <v>451</v>
      </c>
      <c r="CZ107" s="303" t="s">
        <v>561</v>
      </c>
      <c r="DA107" s="303" t="s">
        <v>770</v>
      </c>
      <c r="DB107" s="303" t="s">
        <v>475</v>
      </c>
      <c r="DC107" s="303" t="s">
        <v>675</v>
      </c>
      <c r="DD107" s="303" t="s">
        <v>255</v>
      </c>
      <c r="DE107" s="303" t="s">
        <v>666</v>
      </c>
      <c r="DF107" s="303" t="s">
        <v>520</v>
      </c>
      <c r="DG107" s="303" t="s">
        <v>431</v>
      </c>
      <c r="DH107" s="303" t="s">
        <v>30</v>
      </c>
      <c r="DI107" s="303" t="s">
        <v>307</v>
      </c>
      <c r="DJ107" s="303" t="s">
        <v>177</v>
      </c>
      <c r="DK107" s="303" t="s">
        <v>248</v>
      </c>
      <c r="DL107" s="303" t="s">
        <v>759</v>
      </c>
      <c r="DM107" s="303" t="s">
        <v>330</v>
      </c>
      <c r="DN107" s="351" t="s">
        <v>651</v>
      </c>
      <c r="DO107" s="45"/>
    </row>
    <row r="108" spans="1:119" x14ac:dyDescent="0.2">
      <c r="A108" s="33"/>
      <c r="B108" s="33"/>
      <c r="C108" s="33"/>
      <c r="D108" s="176" t="s">
        <v>329</v>
      </c>
      <c r="E108" s="177" t="s">
        <v>345</v>
      </c>
      <c r="F108" s="179">
        <f>B3+(95*B5)</f>
        <v>96</v>
      </c>
      <c r="G108" s="33"/>
      <c r="I108" s="37"/>
      <c r="J108" s="272">
        <f>F623</f>
        <v>611</v>
      </c>
      <c r="K108" s="253">
        <f>F592</f>
        <v>580</v>
      </c>
      <c r="L108" s="253">
        <f>F581</f>
        <v>569</v>
      </c>
      <c r="M108" s="55">
        <f>F545</f>
        <v>533</v>
      </c>
      <c r="N108" s="55">
        <f>F534</f>
        <v>522</v>
      </c>
      <c r="O108" s="55">
        <f>F510</f>
        <v>498</v>
      </c>
      <c r="P108" s="55">
        <f>F474</f>
        <v>462</v>
      </c>
      <c r="Q108" s="55">
        <f>F438</f>
        <v>426</v>
      </c>
      <c r="R108" s="55">
        <f>F432</f>
        <v>420</v>
      </c>
      <c r="S108" s="271">
        <f>F396</f>
        <v>384</v>
      </c>
      <c r="T108" s="271">
        <f>F372</f>
        <v>360</v>
      </c>
      <c r="U108" s="271">
        <f>F361</f>
        <v>349</v>
      </c>
      <c r="V108" s="253">
        <f>F325</f>
        <v>313</v>
      </c>
      <c r="W108" s="271">
        <f>F289</f>
        <v>277</v>
      </c>
      <c r="X108" s="271">
        <f>F278</f>
        <v>266</v>
      </c>
      <c r="Y108" s="271">
        <f>F254</f>
        <v>242</v>
      </c>
      <c r="Z108" s="55">
        <f>F218</f>
        <v>206</v>
      </c>
      <c r="AA108" s="55">
        <f>F212</f>
        <v>200</v>
      </c>
      <c r="AB108" s="55">
        <f>F176</f>
        <v>164</v>
      </c>
      <c r="AC108" s="55">
        <f>F140</f>
        <v>128</v>
      </c>
      <c r="AD108" s="55">
        <f>F116</f>
        <v>104</v>
      </c>
      <c r="AE108" s="55">
        <f>F105</f>
        <v>93</v>
      </c>
      <c r="AF108" s="253">
        <f>F69</f>
        <v>57</v>
      </c>
      <c r="AG108" s="253">
        <f>F58</f>
        <v>46</v>
      </c>
      <c r="AH108" s="273">
        <f>F27</f>
        <v>15</v>
      </c>
      <c r="AI108" s="254">
        <f t="shared" si="18"/>
        <v>7825</v>
      </c>
      <c r="AJ108" s="107">
        <f t="shared" si="19"/>
        <v>3263025</v>
      </c>
      <c r="AK108" s="33"/>
      <c r="AL108" s="323" t="s">
        <v>154</v>
      </c>
      <c r="AM108" s="324" t="s">
        <v>621</v>
      </c>
      <c r="AN108" s="324" t="s">
        <v>750</v>
      </c>
      <c r="AO108" s="324" t="s">
        <v>362</v>
      </c>
      <c r="AP108" s="324" t="s">
        <v>334</v>
      </c>
      <c r="AQ108" s="324" t="s">
        <v>485</v>
      </c>
      <c r="AR108" s="324" t="s">
        <v>768</v>
      </c>
      <c r="AS108" s="324" t="s">
        <v>350</v>
      </c>
      <c r="AT108" s="324" t="s">
        <v>796</v>
      </c>
      <c r="AU108" s="324" t="s">
        <v>281</v>
      </c>
      <c r="AV108" s="324" t="s">
        <v>577</v>
      </c>
      <c r="AW108" s="324" t="s">
        <v>653</v>
      </c>
      <c r="AX108" s="349" t="s">
        <v>417</v>
      </c>
      <c r="AY108" s="324" t="s">
        <v>537</v>
      </c>
      <c r="AZ108" s="324" t="s">
        <v>165</v>
      </c>
      <c r="BA108" s="324" t="s">
        <v>84</v>
      </c>
      <c r="BB108" s="324" t="s">
        <v>374</v>
      </c>
      <c r="BC108" s="324" t="s">
        <v>446</v>
      </c>
      <c r="BD108" s="324" t="s">
        <v>815</v>
      </c>
      <c r="BE108" s="324" t="s">
        <v>449</v>
      </c>
      <c r="BF108" s="324" t="s">
        <v>316</v>
      </c>
      <c r="BG108" s="324" t="s">
        <v>703</v>
      </c>
      <c r="BH108" s="324" t="s">
        <v>359</v>
      </c>
      <c r="BI108" s="324" t="s">
        <v>302</v>
      </c>
      <c r="BJ108" s="325" t="s">
        <v>569</v>
      </c>
      <c r="BK108" s="45"/>
      <c r="BM108" s="37"/>
      <c r="BN108" s="272">
        <f>F598</f>
        <v>586</v>
      </c>
      <c r="BO108" s="253">
        <f>F480</f>
        <v>468</v>
      </c>
      <c r="BP108" s="253">
        <f>F362</f>
        <v>350</v>
      </c>
      <c r="BQ108" s="253">
        <f>F214</f>
        <v>202</v>
      </c>
      <c r="BR108" s="253">
        <f>F96</f>
        <v>84</v>
      </c>
      <c r="BS108" s="271">
        <f>F522</f>
        <v>510</v>
      </c>
      <c r="BT108" s="271">
        <f>F399</f>
        <v>387</v>
      </c>
      <c r="BU108" s="271">
        <f>F281</f>
        <v>269</v>
      </c>
      <c r="BV108" s="271">
        <f>F158</f>
        <v>146</v>
      </c>
      <c r="BW108" s="271">
        <f>F15</f>
        <v>3</v>
      </c>
      <c r="BX108" s="253">
        <f>F566</f>
        <v>554</v>
      </c>
      <c r="BY108" s="253">
        <f>F443</f>
        <v>431</v>
      </c>
      <c r="BZ108" s="253">
        <f>F325</f>
        <v>313</v>
      </c>
      <c r="CA108" s="253">
        <f>F207</f>
        <v>195</v>
      </c>
      <c r="CB108" s="253">
        <f>F84</f>
        <v>72</v>
      </c>
      <c r="CC108" s="271">
        <f>F635</f>
        <v>623</v>
      </c>
      <c r="CD108" s="271">
        <f>F492</f>
        <v>480</v>
      </c>
      <c r="CE108" s="271">
        <f>F369</f>
        <v>357</v>
      </c>
      <c r="CF108" s="271">
        <f>F251</f>
        <v>239</v>
      </c>
      <c r="CG108" s="271">
        <f>F128</f>
        <v>116</v>
      </c>
      <c r="CH108" s="253">
        <f>F554</f>
        <v>542</v>
      </c>
      <c r="CI108" s="253">
        <f>F436</f>
        <v>424</v>
      </c>
      <c r="CJ108" s="253">
        <f>F288</f>
        <v>276</v>
      </c>
      <c r="CK108" s="253">
        <f>F170</f>
        <v>158</v>
      </c>
      <c r="CL108" s="273">
        <f>F52</f>
        <v>40</v>
      </c>
      <c r="CM108" s="254">
        <f t="shared" si="20"/>
        <v>7825</v>
      </c>
      <c r="CN108" s="107">
        <f t="shared" si="21"/>
        <v>3263025</v>
      </c>
      <c r="CO108" s="33"/>
      <c r="CP108" s="350" t="s">
        <v>752</v>
      </c>
      <c r="CQ108" s="303" t="s">
        <v>739</v>
      </c>
      <c r="CR108" s="303" t="s">
        <v>68</v>
      </c>
      <c r="CS108" s="303" t="s">
        <v>507</v>
      </c>
      <c r="CT108" s="303" t="s">
        <v>379</v>
      </c>
      <c r="CU108" s="303" t="s">
        <v>169</v>
      </c>
      <c r="CV108" s="303" t="s">
        <v>492</v>
      </c>
      <c r="CW108" s="303" t="s">
        <v>83</v>
      </c>
      <c r="CX108" s="303" t="s">
        <v>524</v>
      </c>
      <c r="CY108" s="303" t="s">
        <v>166</v>
      </c>
      <c r="CZ108" s="303" t="s">
        <v>440</v>
      </c>
      <c r="DA108" s="303" t="s">
        <v>110</v>
      </c>
      <c r="DB108" s="354" t="s">
        <v>417</v>
      </c>
      <c r="DC108" s="303" t="s">
        <v>99</v>
      </c>
      <c r="DD108" s="303" t="s">
        <v>747</v>
      </c>
      <c r="DE108" s="303" t="s">
        <v>104</v>
      </c>
      <c r="DF108" s="303" t="s">
        <v>399</v>
      </c>
      <c r="DG108" s="303" t="s">
        <v>233</v>
      </c>
      <c r="DH108" s="303" t="s">
        <v>222</v>
      </c>
      <c r="DI108" s="303" t="s">
        <v>816</v>
      </c>
      <c r="DJ108" s="303" t="s">
        <v>751</v>
      </c>
      <c r="DK108" s="303" t="s">
        <v>140</v>
      </c>
      <c r="DL108" s="303" t="s">
        <v>614</v>
      </c>
      <c r="DM108" s="303" t="s">
        <v>209</v>
      </c>
      <c r="DN108" s="351" t="s">
        <v>513</v>
      </c>
      <c r="DO108" s="45"/>
    </row>
    <row r="109" spans="1:119" x14ac:dyDescent="0.2">
      <c r="A109" s="33"/>
      <c r="B109" s="33"/>
      <c r="C109" s="33"/>
      <c r="D109" s="176" t="s">
        <v>805</v>
      </c>
      <c r="E109" s="177" t="s">
        <v>345</v>
      </c>
      <c r="F109" s="179">
        <f>B3+(96*B5)</f>
        <v>97</v>
      </c>
      <c r="G109" s="33"/>
      <c r="I109" s="37"/>
      <c r="J109" s="54">
        <f>F556</f>
        <v>544</v>
      </c>
      <c r="K109" s="55">
        <f>F520</f>
        <v>508</v>
      </c>
      <c r="L109" s="55">
        <f>F634</f>
        <v>622</v>
      </c>
      <c r="M109" s="55">
        <f>F598</f>
        <v>586</v>
      </c>
      <c r="N109" s="55">
        <f>F567</f>
        <v>555</v>
      </c>
      <c r="O109" s="55">
        <f>F413</f>
        <v>401</v>
      </c>
      <c r="P109" s="55">
        <f>F407</f>
        <v>395</v>
      </c>
      <c r="Q109" s="55">
        <f>F496</f>
        <v>484</v>
      </c>
      <c r="R109" s="55">
        <f>F485</f>
        <v>473</v>
      </c>
      <c r="S109" s="55">
        <f>F449</f>
        <v>437</v>
      </c>
      <c r="T109" s="55">
        <f>F300</f>
        <v>288</v>
      </c>
      <c r="U109" s="271">
        <f>F264</f>
        <v>252</v>
      </c>
      <c r="V109" s="271">
        <f>F378</f>
        <v>366</v>
      </c>
      <c r="W109" s="271">
        <f>F347</f>
        <v>335</v>
      </c>
      <c r="X109" s="55">
        <f>F336</f>
        <v>324</v>
      </c>
      <c r="Y109" s="55">
        <f>F187</f>
        <v>175</v>
      </c>
      <c r="Z109" s="55">
        <f>F151</f>
        <v>139</v>
      </c>
      <c r="AA109" s="55">
        <f>F240</f>
        <v>228</v>
      </c>
      <c r="AB109" s="55">
        <f>F229</f>
        <v>217</v>
      </c>
      <c r="AC109" s="55">
        <f>F193</f>
        <v>181</v>
      </c>
      <c r="AD109" s="55">
        <f>F44</f>
        <v>32</v>
      </c>
      <c r="AE109" s="55">
        <f>F33</f>
        <v>21</v>
      </c>
      <c r="AF109" s="55">
        <f>F127</f>
        <v>115</v>
      </c>
      <c r="AG109" s="55">
        <f>F91</f>
        <v>79</v>
      </c>
      <c r="AH109" s="56">
        <f>F80</f>
        <v>68</v>
      </c>
      <c r="AI109" s="254">
        <f t="shared" si="18"/>
        <v>7825</v>
      </c>
      <c r="AJ109" s="107">
        <f t="shared" si="19"/>
        <v>3263025</v>
      </c>
      <c r="AK109" s="33"/>
      <c r="AL109" s="323" t="s">
        <v>725</v>
      </c>
      <c r="AM109" s="324" t="s">
        <v>308</v>
      </c>
      <c r="AN109" s="324" t="s">
        <v>557</v>
      </c>
      <c r="AO109" s="324" t="s">
        <v>752</v>
      </c>
      <c r="AP109" s="324" t="s">
        <v>678</v>
      </c>
      <c r="AQ109" s="324" t="s">
        <v>296</v>
      </c>
      <c r="AR109" s="324" t="s">
        <v>548</v>
      </c>
      <c r="AS109" s="324" t="s">
        <v>504</v>
      </c>
      <c r="AT109" s="324" t="s">
        <v>426</v>
      </c>
      <c r="AU109" s="324" t="s">
        <v>794</v>
      </c>
      <c r="AV109" s="324" t="s">
        <v>163</v>
      </c>
      <c r="AW109" s="324" t="s">
        <v>593</v>
      </c>
      <c r="AX109" s="324" t="s">
        <v>389</v>
      </c>
      <c r="AY109" s="349" t="s">
        <v>551</v>
      </c>
      <c r="AZ109" s="324" t="s">
        <v>710</v>
      </c>
      <c r="BA109" s="324" t="s">
        <v>393</v>
      </c>
      <c r="BB109" s="324" t="s">
        <v>789</v>
      </c>
      <c r="BC109" s="324" t="s">
        <v>671</v>
      </c>
      <c r="BD109" s="324" t="s">
        <v>144</v>
      </c>
      <c r="BE109" s="324" t="s">
        <v>181</v>
      </c>
      <c r="BF109" s="324" t="s">
        <v>332</v>
      </c>
      <c r="BG109" s="324" t="s">
        <v>360</v>
      </c>
      <c r="BH109" s="324" t="s">
        <v>787</v>
      </c>
      <c r="BI109" s="324" t="s">
        <v>30</v>
      </c>
      <c r="BJ109" s="325" t="s">
        <v>644</v>
      </c>
      <c r="BK109" s="45"/>
      <c r="BM109" s="37"/>
      <c r="BN109" s="272">
        <f>F133</f>
        <v>121</v>
      </c>
      <c r="BO109" s="253">
        <f>F615</f>
        <v>603</v>
      </c>
      <c r="BP109" s="253">
        <f>F497</f>
        <v>485</v>
      </c>
      <c r="BQ109" s="253">
        <f>F374</f>
        <v>362</v>
      </c>
      <c r="BR109" s="253">
        <f>F256</f>
        <v>244</v>
      </c>
      <c r="BS109" s="271">
        <f>F57</f>
        <v>45</v>
      </c>
      <c r="BT109" s="271">
        <f>F559</f>
        <v>547</v>
      </c>
      <c r="BU109" s="271">
        <f>F416</f>
        <v>404</v>
      </c>
      <c r="BV109" s="271">
        <f>F293</f>
        <v>281</v>
      </c>
      <c r="BW109" s="271">
        <f>F175</f>
        <v>163</v>
      </c>
      <c r="BX109" s="253">
        <f>F101</f>
        <v>89</v>
      </c>
      <c r="BY109" s="253">
        <f>F603</f>
        <v>591</v>
      </c>
      <c r="BZ109" s="253">
        <f>F485</f>
        <v>473</v>
      </c>
      <c r="CA109" s="253">
        <f>F342</f>
        <v>330</v>
      </c>
      <c r="CB109" s="253">
        <f>F219</f>
        <v>207</v>
      </c>
      <c r="CC109" s="271">
        <f>F20</f>
        <v>8</v>
      </c>
      <c r="CD109" s="271">
        <f>F527</f>
        <v>515</v>
      </c>
      <c r="CE109" s="271">
        <f>F404</f>
        <v>392</v>
      </c>
      <c r="CF109" s="271">
        <f>F286</f>
        <v>274</v>
      </c>
      <c r="CG109" s="271">
        <f>F138</f>
        <v>126</v>
      </c>
      <c r="CH109" s="253">
        <f>F64</f>
        <v>52</v>
      </c>
      <c r="CI109" s="253">
        <f>F571</f>
        <v>559</v>
      </c>
      <c r="CJ109" s="253">
        <f>F448</f>
        <v>436</v>
      </c>
      <c r="CK109" s="253">
        <f>F330</f>
        <v>318</v>
      </c>
      <c r="CL109" s="273">
        <f>F212</f>
        <v>200</v>
      </c>
      <c r="CM109" s="254">
        <f t="shared" si="20"/>
        <v>7825</v>
      </c>
      <c r="CN109" s="107">
        <f t="shared" si="21"/>
        <v>3263025</v>
      </c>
      <c r="CO109" s="33"/>
      <c r="CP109" s="350" t="s">
        <v>582</v>
      </c>
      <c r="CQ109" s="303" t="s">
        <v>735</v>
      </c>
      <c r="CR109" s="303" t="s">
        <v>741</v>
      </c>
      <c r="CS109" s="303" t="s">
        <v>550</v>
      </c>
      <c r="CT109" s="303" t="s">
        <v>55</v>
      </c>
      <c r="CU109" s="303" t="s">
        <v>645</v>
      </c>
      <c r="CV109" s="303" t="s">
        <v>278</v>
      </c>
      <c r="CW109" s="303" t="s">
        <v>190</v>
      </c>
      <c r="CX109" s="303" t="s">
        <v>404</v>
      </c>
      <c r="CY109" s="303" t="s">
        <v>788</v>
      </c>
      <c r="CZ109" s="303" t="s">
        <v>541</v>
      </c>
      <c r="DA109" s="303" t="s">
        <v>91</v>
      </c>
      <c r="DB109" s="303" t="s">
        <v>426</v>
      </c>
      <c r="DC109" s="303" t="s">
        <v>232</v>
      </c>
      <c r="DD109" s="303" t="s">
        <v>716</v>
      </c>
      <c r="DE109" s="303" t="s">
        <v>543</v>
      </c>
      <c r="DF109" s="303" t="s">
        <v>92</v>
      </c>
      <c r="DG109" s="303" t="s">
        <v>337</v>
      </c>
      <c r="DH109" s="303" t="s">
        <v>377</v>
      </c>
      <c r="DI109" s="303" t="s">
        <v>474</v>
      </c>
      <c r="DJ109" s="303" t="s">
        <v>119</v>
      </c>
      <c r="DK109" s="303" t="s">
        <v>780</v>
      </c>
      <c r="DL109" s="303" t="s">
        <v>563</v>
      </c>
      <c r="DM109" s="303" t="s">
        <v>549</v>
      </c>
      <c r="DN109" s="351" t="s">
        <v>446</v>
      </c>
      <c r="DO109" s="45"/>
    </row>
    <row r="110" spans="1:119" x14ac:dyDescent="0.2">
      <c r="A110" s="33"/>
      <c r="B110" s="33"/>
      <c r="C110" s="33"/>
      <c r="D110" s="176" t="s">
        <v>361</v>
      </c>
      <c r="E110" s="177" t="s">
        <v>345</v>
      </c>
      <c r="F110" s="178">
        <f>B3+(97*B5)</f>
        <v>98</v>
      </c>
      <c r="G110" s="33"/>
      <c r="I110" s="37"/>
      <c r="J110" s="54">
        <f>F609</f>
        <v>597</v>
      </c>
      <c r="K110" s="55">
        <f>F573</f>
        <v>561</v>
      </c>
      <c r="L110" s="55">
        <f>F542</f>
        <v>530</v>
      </c>
      <c r="M110" s="55">
        <f>F531</f>
        <v>519</v>
      </c>
      <c r="N110" s="55">
        <f>F620</f>
        <v>608</v>
      </c>
      <c r="O110" s="55">
        <f>F471</f>
        <v>459</v>
      </c>
      <c r="P110" s="55">
        <f>F460</f>
        <v>448</v>
      </c>
      <c r="Q110" s="55">
        <f>F424</f>
        <v>412</v>
      </c>
      <c r="R110" s="55">
        <f>F388</f>
        <v>376</v>
      </c>
      <c r="S110" s="55">
        <f>F507</f>
        <v>495</v>
      </c>
      <c r="T110" s="271">
        <f>F353</f>
        <v>341</v>
      </c>
      <c r="U110" s="55">
        <f>F322</f>
        <v>310</v>
      </c>
      <c r="V110" s="271">
        <f>F311</f>
        <v>299</v>
      </c>
      <c r="W110" s="55">
        <f>F275</f>
        <v>263</v>
      </c>
      <c r="X110" s="271">
        <f>F364</f>
        <v>352</v>
      </c>
      <c r="Y110" s="55">
        <f>F215</f>
        <v>203</v>
      </c>
      <c r="Z110" s="55">
        <f>F204</f>
        <v>192</v>
      </c>
      <c r="AA110" s="55">
        <f>F168</f>
        <v>156</v>
      </c>
      <c r="AB110" s="55">
        <f>F162</f>
        <v>150</v>
      </c>
      <c r="AC110" s="55">
        <f>F251</f>
        <v>239</v>
      </c>
      <c r="AD110" s="55">
        <f>F102</f>
        <v>90</v>
      </c>
      <c r="AE110" s="55">
        <f>F66</f>
        <v>54</v>
      </c>
      <c r="AF110" s="55">
        <f>F55</f>
        <v>43</v>
      </c>
      <c r="AG110" s="55">
        <f>F19</f>
        <v>7</v>
      </c>
      <c r="AH110" s="56">
        <f>F133</f>
        <v>121</v>
      </c>
      <c r="AI110" s="254">
        <f t="shared" si="18"/>
        <v>7825</v>
      </c>
      <c r="AJ110" s="107">
        <f t="shared" si="19"/>
        <v>3263025</v>
      </c>
      <c r="AK110" s="33"/>
      <c r="AL110" s="323" t="s">
        <v>365</v>
      </c>
      <c r="AM110" s="324" t="s">
        <v>807</v>
      </c>
      <c r="AN110" s="324" t="s">
        <v>704</v>
      </c>
      <c r="AO110" s="324" t="s">
        <v>779</v>
      </c>
      <c r="AP110" s="324" t="s">
        <v>530</v>
      </c>
      <c r="AQ110" s="324" t="s">
        <v>562</v>
      </c>
      <c r="AR110" s="324" t="s">
        <v>400</v>
      </c>
      <c r="AS110" s="324" t="s">
        <v>742</v>
      </c>
      <c r="AT110" s="324" t="s">
        <v>38</v>
      </c>
      <c r="AU110" s="324" t="s">
        <v>766</v>
      </c>
      <c r="AV110" s="324" t="s">
        <v>415</v>
      </c>
      <c r="AW110" s="324" t="s">
        <v>491</v>
      </c>
      <c r="AX110" s="324" t="s">
        <v>430</v>
      </c>
      <c r="AY110" s="324" t="s">
        <v>221</v>
      </c>
      <c r="AZ110" s="349" t="s">
        <v>811</v>
      </c>
      <c r="BA110" s="324" t="s">
        <v>613</v>
      </c>
      <c r="BB110" s="324" t="s">
        <v>656</v>
      </c>
      <c r="BC110" s="324" t="s">
        <v>237</v>
      </c>
      <c r="BD110" s="324" t="s">
        <v>419</v>
      </c>
      <c r="BE110" s="324" t="s">
        <v>222</v>
      </c>
      <c r="BF110" s="324" t="s">
        <v>599</v>
      </c>
      <c r="BG110" s="324" t="s">
        <v>89</v>
      </c>
      <c r="BH110" s="324" t="s">
        <v>618</v>
      </c>
      <c r="BI110" s="324" t="s">
        <v>272</v>
      </c>
      <c r="BJ110" s="325" t="s">
        <v>582</v>
      </c>
      <c r="BK110" s="45"/>
      <c r="BM110" s="37"/>
      <c r="BN110" s="272">
        <f>F143</f>
        <v>131</v>
      </c>
      <c r="BO110" s="253">
        <f>F25</f>
        <v>13</v>
      </c>
      <c r="BP110" s="253">
        <f>F532</f>
        <v>520</v>
      </c>
      <c r="BQ110" s="253">
        <f>F409</f>
        <v>397</v>
      </c>
      <c r="BR110" s="253">
        <f>F266</f>
        <v>254</v>
      </c>
      <c r="BS110" s="271">
        <f>F192</f>
        <v>180</v>
      </c>
      <c r="BT110" s="271">
        <f>F69</f>
        <v>57</v>
      </c>
      <c r="BU110" s="271">
        <f>F576</f>
        <v>564</v>
      </c>
      <c r="BV110" s="271">
        <f>F453</f>
        <v>441</v>
      </c>
      <c r="BW110" s="271">
        <f>F335</f>
        <v>323</v>
      </c>
      <c r="BX110" s="253">
        <f>F261</f>
        <v>249</v>
      </c>
      <c r="BY110" s="253">
        <f>F113</f>
        <v>101</v>
      </c>
      <c r="BZ110" s="253">
        <f>F620</f>
        <v>608</v>
      </c>
      <c r="CA110" s="253">
        <f>F502</f>
        <v>490</v>
      </c>
      <c r="CB110" s="253">
        <f>F379</f>
        <v>367</v>
      </c>
      <c r="CC110" s="271">
        <f>F180</f>
        <v>168</v>
      </c>
      <c r="CD110" s="271">
        <f>F62</f>
        <v>50</v>
      </c>
      <c r="CE110" s="271">
        <f>F539</f>
        <v>527</v>
      </c>
      <c r="CF110" s="271">
        <f>F421</f>
        <v>409</v>
      </c>
      <c r="CG110" s="271">
        <f>F298</f>
        <v>286</v>
      </c>
      <c r="CH110" s="253">
        <f>F224</f>
        <v>212</v>
      </c>
      <c r="CI110" s="253">
        <f>F106</f>
        <v>94</v>
      </c>
      <c r="CJ110" s="253">
        <f>F608</f>
        <v>596</v>
      </c>
      <c r="CK110" s="253">
        <f>F465</f>
        <v>453</v>
      </c>
      <c r="CL110" s="273">
        <f>F347</f>
        <v>335</v>
      </c>
      <c r="CM110" s="254">
        <f t="shared" si="20"/>
        <v>7825</v>
      </c>
      <c r="CN110" s="107">
        <f t="shared" si="21"/>
        <v>3263025</v>
      </c>
      <c r="CO110" s="33"/>
      <c r="CP110" s="350" t="s">
        <v>210</v>
      </c>
      <c r="CQ110" s="303" t="s">
        <v>542</v>
      </c>
      <c r="CR110" s="303" t="s">
        <v>257</v>
      </c>
      <c r="CS110" s="303" t="s">
        <v>711</v>
      </c>
      <c r="CT110" s="303" t="s">
        <v>566</v>
      </c>
      <c r="CU110" s="303" t="s">
        <v>496</v>
      </c>
      <c r="CV110" s="303" t="s">
        <v>359</v>
      </c>
      <c r="CW110" s="303" t="s">
        <v>123</v>
      </c>
      <c r="CX110" s="303" t="s">
        <v>637</v>
      </c>
      <c r="CY110" s="303" t="s">
        <v>204</v>
      </c>
      <c r="CZ110" s="303" t="s">
        <v>403</v>
      </c>
      <c r="DA110" s="303" t="s">
        <v>421</v>
      </c>
      <c r="DB110" s="303" t="s">
        <v>530</v>
      </c>
      <c r="DC110" s="303" t="s">
        <v>695</v>
      </c>
      <c r="DD110" s="303" t="s">
        <v>283</v>
      </c>
      <c r="DE110" s="303" t="s">
        <v>71</v>
      </c>
      <c r="DF110" s="303" t="s">
        <v>196</v>
      </c>
      <c r="DG110" s="303" t="s">
        <v>441</v>
      </c>
      <c r="DH110" s="303" t="s">
        <v>534</v>
      </c>
      <c r="DI110" s="303" t="s">
        <v>85</v>
      </c>
      <c r="DJ110" s="303" t="s">
        <v>300</v>
      </c>
      <c r="DK110" s="303" t="s">
        <v>465</v>
      </c>
      <c r="DL110" s="303" t="s">
        <v>676</v>
      </c>
      <c r="DM110" s="303" t="s">
        <v>351</v>
      </c>
      <c r="DN110" s="351" t="s">
        <v>551</v>
      </c>
      <c r="DO110" s="45"/>
    </row>
    <row r="111" spans="1:119" x14ac:dyDescent="0.2">
      <c r="A111" s="33"/>
      <c r="B111" s="33"/>
      <c r="C111" s="33"/>
      <c r="D111" s="176" t="s">
        <v>774</v>
      </c>
      <c r="E111" s="177" t="s">
        <v>345</v>
      </c>
      <c r="F111" s="178">
        <f>B3+(98*B5)</f>
        <v>99</v>
      </c>
      <c r="G111" s="33"/>
      <c r="I111" s="37"/>
      <c r="J111" s="54">
        <f>F161</f>
        <v>149</v>
      </c>
      <c r="K111" s="55">
        <f>F250</f>
        <v>238</v>
      </c>
      <c r="L111" s="55">
        <f>F214</f>
        <v>202</v>
      </c>
      <c r="M111" s="55">
        <f>F203</f>
        <v>191</v>
      </c>
      <c r="N111" s="55">
        <f>F172</f>
        <v>160</v>
      </c>
      <c r="O111" s="55">
        <f>F18</f>
        <v>6</v>
      </c>
      <c r="P111" s="55">
        <f>F137</f>
        <v>125</v>
      </c>
      <c r="Q111" s="55">
        <f>F101</f>
        <v>89</v>
      </c>
      <c r="R111" s="55">
        <f>F65</f>
        <v>53</v>
      </c>
      <c r="S111" s="271">
        <f>F54</f>
        <v>42</v>
      </c>
      <c r="T111" s="55">
        <f>F530</f>
        <v>518</v>
      </c>
      <c r="U111" s="55">
        <f>F619</f>
        <v>607</v>
      </c>
      <c r="V111" s="271">
        <f>F608</f>
        <v>596</v>
      </c>
      <c r="W111" s="55">
        <f>F577</f>
        <v>565</v>
      </c>
      <c r="X111" s="55">
        <f>F541</f>
        <v>529</v>
      </c>
      <c r="Y111" s="271">
        <f>F392</f>
        <v>380</v>
      </c>
      <c r="Z111" s="55">
        <f>F506</f>
        <v>494</v>
      </c>
      <c r="AA111" s="55">
        <f>F470</f>
        <v>458</v>
      </c>
      <c r="AB111" s="55">
        <f>F459</f>
        <v>447</v>
      </c>
      <c r="AC111" s="55">
        <f>F423</f>
        <v>411</v>
      </c>
      <c r="AD111" s="55">
        <f>F274</f>
        <v>262</v>
      </c>
      <c r="AE111" s="55">
        <f>F363</f>
        <v>351</v>
      </c>
      <c r="AF111" s="55">
        <f>F357</f>
        <v>345</v>
      </c>
      <c r="AG111" s="55">
        <f>F321</f>
        <v>309</v>
      </c>
      <c r="AH111" s="56">
        <f>F310</f>
        <v>298</v>
      </c>
      <c r="AI111" s="254">
        <f t="shared" si="18"/>
        <v>7825</v>
      </c>
      <c r="AJ111" s="107">
        <f t="shared" si="19"/>
        <v>3263025</v>
      </c>
      <c r="AK111" s="33"/>
      <c r="AL111" s="323" t="s">
        <v>180</v>
      </c>
      <c r="AM111" s="324" t="s">
        <v>247</v>
      </c>
      <c r="AN111" s="324" t="s">
        <v>507</v>
      </c>
      <c r="AO111" s="324" t="s">
        <v>786</v>
      </c>
      <c r="AP111" s="324" t="s">
        <v>131</v>
      </c>
      <c r="AQ111" s="324" t="s">
        <v>486</v>
      </c>
      <c r="AR111" s="324" t="s">
        <v>476</v>
      </c>
      <c r="AS111" s="324" t="s">
        <v>541</v>
      </c>
      <c r="AT111" s="324" t="s">
        <v>252</v>
      </c>
      <c r="AU111" s="324" t="s">
        <v>407</v>
      </c>
      <c r="AV111" s="324" t="s">
        <v>228</v>
      </c>
      <c r="AW111" s="324" t="s">
        <v>45</v>
      </c>
      <c r="AX111" s="324" t="s">
        <v>676</v>
      </c>
      <c r="AY111" s="324" t="s">
        <v>63</v>
      </c>
      <c r="AZ111" s="324" t="s">
        <v>466</v>
      </c>
      <c r="BA111" s="349" t="s">
        <v>147</v>
      </c>
      <c r="BB111" s="324" t="s">
        <v>591</v>
      </c>
      <c r="BC111" s="324" t="s">
        <v>109</v>
      </c>
      <c r="BD111" s="324" t="s">
        <v>51</v>
      </c>
      <c r="BE111" s="324" t="s">
        <v>503</v>
      </c>
      <c r="BF111" s="324" t="s">
        <v>327</v>
      </c>
      <c r="BG111" s="324" t="s">
        <v>97</v>
      </c>
      <c r="BH111" s="324" t="s">
        <v>520</v>
      </c>
      <c r="BI111" s="324" t="s">
        <v>312</v>
      </c>
      <c r="BJ111" s="325" t="s">
        <v>801</v>
      </c>
      <c r="BK111" s="45"/>
      <c r="BM111" s="37"/>
      <c r="BN111" s="352">
        <f>F506</f>
        <v>494</v>
      </c>
      <c r="BO111" s="271">
        <f>F383</f>
        <v>371</v>
      </c>
      <c r="BP111" s="271">
        <f>F240</f>
        <v>228</v>
      </c>
      <c r="BQ111" s="271">
        <f>F122</f>
        <v>110</v>
      </c>
      <c r="BR111" s="271">
        <f>F624</f>
        <v>612</v>
      </c>
      <c r="BS111" s="253">
        <f>F425</f>
        <v>413</v>
      </c>
      <c r="BT111" s="253">
        <f>F307</f>
        <v>295</v>
      </c>
      <c r="BU111" s="253">
        <f>F184</f>
        <v>172</v>
      </c>
      <c r="BV111" s="253">
        <f>F41</f>
        <v>29</v>
      </c>
      <c r="BW111" s="253">
        <f>F543</f>
        <v>531</v>
      </c>
      <c r="BX111" s="271">
        <f>F469</f>
        <v>457</v>
      </c>
      <c r="BY111" s="271">
        <f>F351</f>
        <v>339</v>
      </c>
      <c r="BZ111" s="271">
        <f>F228</f>
        <v>216</v>
      </c>
      <c r="CA111" s="271">
        <f>F110</f>
        <v>98</v>
      </c>
      <c r="CB111" s="271">
        <f>F592</f>
        <v>580</v>
      </c>
      <c r="CC111" s="253">
        <f>F388</f>
        <v>376</v>
      </c>
      <c r="CD111" s="253">
        <f>F270</f>
        <v>258</v>
      </c>
      <c r="CE111" s="253">
        <f>F152</f>
        <v>140</v>
      </c>
      <c r="CF111" s="253">
        <f>F29</f>
        <v>17</v>
      </c>
      <c r="CG111" s="253">
        <f>F536</f>
        <v>524</v>
      </c>
      <c r="CH111" s="271">
        <f>F462</f>
        <v>450</v>
      </c>
      <c r="CI111" s="271">
        <f>F314</f>
        <v>302</v>
      </c>
      <c r="CJ111" s="271">
        <f>F196</f>
        <v>184</v>
      </c>
      <c r="CK111" s="271">
        <f>F73</f>
        <v>61</v>
      </c>
      <c r="CL111" s="353">
        <f>F580</f>
        <v>568</v>
      </c>
      <c r="CM111" s="254">
        <f t="shared" si="20"/>
        <v>7825</v>
      </c>
      <c r="CN111" s="107">
        <f t="shared" si="21"/>
        <v>3263025</v>
      </c>
      <c r="CO111" s="33"/>
      <c r="CP111" s="350" t="s">
        <v>591</v>
      </c>
      <c r="CQ111" s="303" t="s">
        <v>149</v>
      </c>
      <c r="CR111" s="303" t="s">
        <v>671</v>
      </c>
      <c r="CS111" s="303" t="s">
        <v>41</v>
      </c>
      <c r="CT111" s="303" t="s">
        <v>425</v>
      </c>
      <c r="CU111" s="303" t="s">
        <v>639</v>
      </c>
      <c r="CV111" s="303" t="s">
        <v>325</v>
      </c>
      <c r="CW111" s="303" t="s">
        <v>179</v>
      </c>
      <c r="CX111" s="303" t="s">
        <v>118</v>
      </c>
      <c r="CY111" s="303" t="s">
        <v>336</v>
      </c>
      <c r="CZ111" s="303" t="s">
        <v>483</v>
      </c>
      <c r="DA111" s="303" t="s">
        <v>445</v>
      </c>
      <c r="DB111" s="303" t="s">
        <v>249</v>
      </c>
      <c r="DC111" s="303" t="s">
        <v>361</v>
      </c>
      <c r="DD111" s="303" t="s">
        <v>621</v>
      </c>
      <c r="DE111" s="303" t="s">
        <v>38</v>
      </c>
      <c r="DF111" s="303" t="s">
        <v>432</v>
      </c>
      <c r="DG111" s="303" t="s">
        <v>733</v>
      </c>
      <c r="DH111" s="303" t="s">
        <v>464</v>
      </c>
      <c r="DI111" s="303" t="s">
        <v>364</v>
      </c>
      <c r="DJ111" s="303" t="s">
        <v>294</v>
      </c>
      <c r="DK111" s="303" t="s">
        <v>727</v>
      </c>
      <c r="DL111" s="303" t="s">
        <v>602</v>
      </c>
      <c r="DM111" s="303" t="s">
        <v>463</v>
      </c>
      <c r="DN111" s="351" t="s">
        <v>199</v>
      </c>
      <c r="DO111" s="45"/>
    </row>
    <row r="112" spans="1:119" x14ac:dyDescent="0.2">
      <c r="A112" s="33"/>
      <c r="B112" s="33"/>
      <c r="C112" s="33"/>
      <c r="D112" s="176" t="s">
        <v>223</v>
      </c>
      <c r="E112" s="177" t="s">
        <v>345</v>
      </c>
      <c r="F112" s="178">
        <f>B3+(99*B5)</f>
        <v>100</v>
      </c>
      <c r="G112" s="33"/>
      <c r="I112" s="37"/>
      <c r="J112" s="54">
        <f>F189</f>
        <v>177</v>
      </c>
      <c r="K112" s="55">
        <f>F178</f>
        <v>166</v>
      </c>
      <c r="L112" s="55">
        <f>F147</f>
        <v>135</v>
      </c>
      <c r="M112" s="55">
        <f>F261</f>
        <v>249</v>
      </c>
      <c r="N112" s="55">
        <f>F225</f>
        <v>213</v>
      </c>
      <c r="O112" s="55">
        <f>F76</f>
        <v>64</v>
      </c>
      <c r="P112" s="55">
        <f>F40</f>
        <v>28</v>
      </c>
      <c r="Q112" s="55">
        <f>F29</f>
        <v>17</v>
      </c>
      <c r="R112" s="55">
        <f>F118</f>
        <v>106</v>
      </c>
      <c r="S112" s="55">
        <f>F112</f>
        <v>100</v>
      </c>
      <c r="T112" s="55">
        <f>F583</f>
        <v>571</v>
      </c>
      <c r="U112" s="55">
        <f>F552</f>
        <v>540</v>
      </c>
      <c r="V112" s="55">
        <f>F516</f>
        <v>504</v>
      </c>
      <c r="W112" s="55">
        <f>F630</f>
        <v>618</v>
      </c>
      <c r="X112" s="55">
        <f>F594</f>
        <v>582</v>
      </c>
      <c r="Y112" s="55">
        <f>F445</f>
        <v>433</v>
      </c>
      <c r="Z112" s="55">
        <f>F434</f>
        <v>422</v>
      </c>
      <c r="AA112" s="55">
        <f>F398</f>
        <v>386</v>
      </c>
      <c r="AB112" s="55">
        <f>F492</f>
        <v>480</v>
      </c>
      <c r="AC112" s="55">
        <f>F481</f>
        <v>469</v>
      </c>
      <c r="AD112" s="55">
        <f>F332</f>
        <v>320</v>
      </c>
      <c r="AE112" s="55">
        <f>F296</f>
        <v>284</v>
      </c>
      <c r="AF112" s="55">
        <f>F285</f>
        <v>273</v>
      </c>
      <c r="AG112" s="55">
        <f>F374</f>
        <v>362</v>
      </c>
      <c r="AH112" s="56">
        <f>F338</f>
        <v>326</v>
      </c>
      <c r="AI112" s="254">
        <f t="shared" si="18"/>
        <v>7825</v>
      </c>
      <c r="AJ112" s="107">
        <f t="shared" si="19"/>
        <v>3263025</v>
      </c>
      <c r="AK112" s="33"/>
      <c r="AL112" s="323" t="s">
        <v>315</v>
      </c>
      <c r="AM112" s="324" t="s">
        <v>734</v>
      </c>
      <c r="AN112" s="324" t="s">
        <v>102</v>
      </c>
      <c r="AO112" s="324" t="s">
        <v>403</v>
      </c>
      <c r="AP112" s="324" t="s">
        <v>194</v>
      </c>
      <c r="AQ112" s="324" t="s">
        <v>597</v>
      </c>
      <c r="AR112" s="324" t="s">
        <v>226</v>
      </c>
      <c r="AS112" s="324" t="s">
        <v>464</v>
      </c>
      <c r="AT112" s="324" t="s">
        <v>150</v>
      </c>
      <c r="AU112" s="324" t="s">
        <v>223</v>
      </c>
      <c r="AV112" s="324" t="s">
        <v>623</v>
      </c>
      <c r="AW112" s="324" t="s">
        <v>35</v>
      </c>
      <c r="AX112" s="324" t="s">
        <v>413</v>
      </c>
      <c r="AY112" s="324" t="s">
        <v>451</v>
      </c>
      <c r="AZ112" s="324" t="s">
        <v>650</v>
      </c>
      <c r="BA112" s="324" t="s">
        <v>138</v>
      </c>
      <c r="BB112" s="349" t="s">
        <v>108</v>
      </c>
      <c r="BC112" s="324" t="s">
        <v>311</v>
      </c>
      <c r="BD112" s="324" t="s">
        <v>399</v>
      </c>
      <c r="BE112" s="324" t="s">
        <v>531</v>
      </c>
      <c r="BF112" s="324" t="s">
        <v>578</v>
      </c>
      <c r="BG112" s="324" t="s">
        <v>54</v>
      </c>
      <c r="BH112" s="324" t="s">
        <v>743</v>
      </c>
      <c r="BI112" s="324" t="s">
        <v>550</v>
      </c>
      <c r="BJ112" s="325" t="s">
        <v>126</v>
      </c>
      <c r="BK112" s="45"/>
      <c r="BM112" s="37"/>
      <c r="BN112" s="352">
        <f>F516</f>
        <v>504</v>
      </c>
      <c r="BO112" s="271">
        <f>F393</f>
        <v>381</v>
      </c>
      <c r="BP112" s="271">
        <f>F275</f>
        <v>263</v>
      </c>
      <c r="BQ112" s="271">
        <f>F157</f>
        <v>145</v>
      </c>
      <c r="BR112" s="271">
        <f>F34</f>
        <v>22</v>
      </c>
      <c r="BS112" s="253">
        <f>F585</f>
        <v>573</v>
      </c>
      <c r="BT112" s="253">
        <f>F442</f>
        <v>430</v>
      </c>
      <c r="BU112" s="253">
        <f>F319</f>
        <v>307</v>
      </c>
      <c r="BV112" s="253">
        <f>F201</f>
        <v>189</v>
      </c>
      <c r="BW112" s="253">
        <f>F78</f>
        <v>66</v>
      </c>
      <c r="BX112" s="271">
        <f>F629</f>
        <v>617</v>
      </c>
      <c r="BY112" s="271">
        <f>F511</f>
        <v>499</v>
      </c>
      <c r="BZ112" s="271">
        <f>F363</f>
        <v>351</v>
      </c>
      <c r="CA112" s="271">
        <f>F245</f>
        <v>233</v>
      </c>
      <c r="CB112" s="271">
        <f>F127</f>
        <v>115</v>
      </c>
      <c r="CC112" s="253">
        <f>F548</f>
        <v>536</v>
      </c>
      <c r="CD112" s="253">
        <f>F430</f>
        <v>418</v>
      </c>
      <c r="CE112" s="253">
        <f>F312</f>
        <v>300</v>
      </c>
      <c r="CF112" s="253">
        <f>F164</f>
        <v>152</v>
      </c>
      <c r="CG112" s="253">
        <f>F46</f>
        <v>34</v>
      </c>
      <c r="CH112" s="271">
        <f>F597</f>
        <v>585</v>
      </c>
      <c r="CI112" s="271">
        <f>F474</f>
        <v>462</v>
      </c>
      <c r="CJ112" s="271">
        <f>F356</f>
        <v>344</v>
      </c>
      <c r="CK112" s="271">
        <f>F233</f>
        <v>221</v>
      </c>
      <c r="CL112" s="353">
        <f>F90</f>
        <v>78</v>
      </c>
      <c r="CM112" s="254">
        <f t="shared" si="20"/>
        <v>7825</v>
      </c>
      <c r="CN112" s="107">
        <f t="shared" si="21"/>
        <v>3263025</v>
      </c>
      <c r="CO112" s="33"/>
      <c r="CP112" s="350" t="s">
        <v>413</v>
      </c>
      <c r="CQ112" s="303" t="s">
        <v>654</v>
      </c>
      <c r="CR112" s="303" t="s">
        <v>221</v>
      </c>
      <c r="CS112" s="303" t="s">
        <v>72</v>
      </c>
      <c r="CT112" s="303" t="s">
        <v>775</v>
      </c>
      <c r="CU112" s="303" t="s">
        <v>648</v>
      </c>
      <c r="CV112" s="303" t="s">
        <v>482</v>
      </c>
      <c r="CW112" s="303" t="s">
        <v>146</v>
      </c>
      <c r="CX112" s="303" t="s">
        <v>760</v>
      </c>
      <c r="CY112" s="303" t="s">
        <v>514</v>
      </c>
      <c r="CZ112" s="303" t="s">
        <v>242</v>
      </c>
      <c r="DA112" s="303" t="s">
        <v>107</v>
      </c>
      <c r="DB112" s="303" t="s">
        <v>97</v>
      </c>
      <c r="DC112" s="303" t="s">
        <v>458</v>
      </c>
      <c r="DD112" s="303" t="s">
        <v>787</v>
      </c>
      <c r="DE112" s="303" t="s">
        <v>781</v>
      </c>
      <c r="DF112" s="303" t="s">
        <v>767</v>
      </c>
      <c r="DG112" s="303" t="s">
        <v>668</v>
      </c>
      <c r="DH112" s="303" t="s">
        <v>371</v>
      </c>
      <c r="DI112" s="303" t="s">
        <v>462</v>
      </c>
      <c r="DJ112" s="303" t="s">
        <v>201</v>
      </c>
      <c r="DK112" s="303" t="s">
        <v>768</v>
      </c>
      <c r="DL112" s="303" t="s">
        <v>282</v>
      </c>
      <c r="DM112" s="303" t="s">
        <v>800</v>
      </c>
      <c r="DN112" s="351" t="s">
        <v>197</v>
      </c>
      <c r="DO112" s="45"/>
    </row>
    <row r="113" spans="1:119" x14ac:dyDescent="0.2">
      <c r="A113" s="33"/>
      <c r="B113" s="33"/>
      <c r="C113" s="33"/>
      <c r="D113" s="176" t="s">
        <v>421</v>
      </c>
      <c r="E113" s="177" t="s">
        <v>345</v>
      </c>
      <c r="F113" s="178">
        <f>B3+(100*B5)</f>
        <v>101</v>
      </c>
      <c r="G113" s="33"/>
      <c r="I113" s="37"/>
      <c r="J113" s="54">
        <f>F247</f>
        <v>235</v>
      </c>
      <c r="K113" s="55">
        <f>F236</f>
        <v>224</v>
      </c>
      <c r="L113" s="55">
        <f>F200</f>
        <v>188</v>
      </c>
      <c r="M113" s="55">
        <f>F164</f>
        <v>152</v>
      </c>
      <c r="N113" s="55">
        <f>F153</f>
        <v>141</v>
      </c>
      <c r="O113" s="55">
        <f>F129</f>
        <v>117</v>
      </c>
      <c r="P113" s="55">
        <f>F93</f>
        <v>81</v>
      </c>
      <c r="Q113" s="55">
        <f>F87</f>
        <v>75</v>
      </c>
      <c r="R113" s="55">
        <f>F51</f>
        <v>39</v>
      </c>
      <c r="S113" s="55">
        <f>F15</f>
        <v>3</v>
      </c>
      <c r="T113" s="55">
        <f>F616</f>
        <v>604</v>
      </c>
      <c r="U113" s="55">
        <f>F605</f>
        <v>593</v>
      </c>
      <c r="V113" s="55">
        <f>F569</f>
        <v>557</v>
      </c>
      <c r="W113" s="55">
        <f>F558</f>
        <v>546</v>
      </c>
      <c r="X113" s="55">
        <f>F527</f>
        <v>515</v>
      </c>
      <c r="Y113" s="55">
        <f>F498</f>
        <v>486</v>
      </c>
      <c r="Z113" s="55">
        <f>F467</f>
        <v>455</v>
      </c>
      <c r="AA113" s="55">
        <f>F456</f>
        <v>444</v>
      </c>
      <c r="AB113" s="55">
        <f>F420</f>
        <v>408</v>
      </c>
      <c r="AC113" s="55">
        <f>F409</f>
        <v>397</v>
      </c>
      <c r="AD113" s="55">
        <f>F385</f>
        <v>373</v>
      </c>
      <c r="AE113" s="55">
        <f>F349</f>
        <v>337</v>
      </c>
      <c r="AF113" s="55">
        <f>F313</f>
        <v>301</v>
      </c>
      <c r="AG113" s="55">
        <f>F307</f>
        <v>295</v>
      </c>
      <c r="AH113" s="56">
        <f>F271</f>
        <v>259</v>
      </c>
      <c r="AI113" s="254">
        <f t="shared" si="18"/>
        <v>7825</v>
      </c>
      <c r="AJ113" s="107">
        <f t="shared" si="19"/>
        <v>3263025</v>
      </c>
      <c r="AK113" s="33"/>
      <c r="AL113" s="323" t="s">
        <v>328</v>
      </c>
      <c r="AM113" s="324" t="s">
        <v>460</v>
      </c>
      <c r="AN113" s="324" t="s">
        <v>732</v>
      </c>
      <c r="AO113" s="324" t="s">
        <v>371</v>
      </c>
      <c r="AP113" s="324" t="s">
        <v>759</v>
      </c>
      <c r="AQ113" s="324" t="s">
        <v>686</v>
      </c>
      <c r="AR113" s="324" t="s">
        <v>749</v>
      </c>
      <c r="AS113" s="324" t="s">
        <v>168</v>
      </c>
      <c r="AT113" s="324" t="s">
        <v>571</v>
      </c>
      <c r="AU113" s="324" t="s">
        <v>166</v>
      </c>
      <c r="AV113" s="324" t="s">
        <v>635</v>
      </c>
      <c r="AW113" s="324" t="s">
        <v>258</v>
      </c>
      <c r="AX113" s="324" t="s">
        <v>705</v>
      </c>
      <c r="AY113" s="324" t="s">
        <v>649</v>
      </c>
      <c r="AZ113" s="324" t="s">
        <v>92</v>
      </c>
      <c r="BA113" s="324" t="s">
        <v>533</v>
      </c>
      <c r="BB113" s="324" t="s">
        <v>456</v>
      </c>
      <c r="BC113" s="349" t="s">
        <v>505</v>
      </c>
      <c r="BD113" s="324" t="s">
        <v>82</v>
      </c>
      <c r="BE113" s="324" t="s">
        <v>711</v>
      </c>
      <c r="BF113" s="324" t="s">
        <v>175</v>
      </c>
      <c r="BG113" s="324" t="s">
        <v>576</v>
      </c>
      <c r="BH113" s="324" t="s">
        <v>70</v>
      </c>
      <c r="BI113" s="324" t="s">
        <v>325</v>
      </c>
      <c r="BJ113" s="325" t="s">
        <v>113</v>
      </c>
      <c r="BK113" s="45"/>
      <c r="BM113" s="37"/>
      <c r="BN113" s="352">
        <f>F51</f>
        <v>39</v>
      </c>
      <c r="BO113" s="271">
        <f>F553</f>
        <v>541</v>
      </c>
      <c r="BP113" s="271">
        <f>F435</f>
        <v>423</v>
      </c>
      <c r="BQ113" s="271">
        <f>F292</f>
        <v>280</v>
      </c>
      <c r="BR113" s="271">
        <f>F169</f>
        <v>157</v>
      </c>
      <c r="BS113" s="253">
        <f>F95</f>
        <v>83</v>
      </c>
      <c r="BT113" s="253">
        <f>F602</f>
        <v>590</v>
      </c>
      <c r="BU113" s="253">
        <f>F479</f>
        <v>467</v>
      </c>
      <c r="BV113" s="253">
        <f>F361</f>
        <v>349</v>
      </c>
      <c r="BW113" s="253">
        <f>F213</f>
        <v>201</v>
      </c>
      <c r="BX113" s="271">
        <f>F14</f>
        <v>2</v>
      </c>
      <c r="BY113" s="271">
        <f>F521</f>
        <v>509</v>
      </c>
      <c r="BZ113" s="271">
        <f>F398</f>
        <v>386</v>
      </c>
      <c r="CA113" s="271">
        <f>F280</f>
        <v>268</v>
      </c>
      <c r="CB113" s="271">
        <f>F162</f>
        <v>150</v>
      </c>
      <c r="CC113" s="253">
        <f>F83</f>
        <v>71</v>
      </c>
      <c r="CD113" s="253">
        <f>F565</f>
        <v>553</v>
      </c>
      <c r="CE113" s="253">
        <f>F447</f>
        <v>435</v>
      </c>
      <c r="CF113" s="253">
        <f>F324</f>
        <v>312</v>
      </c>
      <c r="CG113" s="253">
        <f>F206</f>
        <v>194</v>
      </c>
      <c r="CH113" s="271">
        <f>F132</f>
        <v>120</v>
      </c>
      <c r="CI113" s="271">
        <f>F634</f>
        <v>622</v>
      </c>
      <c r="CJ113" s="271">
        <f>F491</f>
        <v>479</v>
      </c>
      <c r="CK113" s="271">
        <f>F368</f>
        <v>356</v>
      </c>
      <c r="CL113" s="353">
        <f>F250</f>
        <v>238</v>
      </c>
      <c r="CM113" s="254">
        <f t="shared" si="20"/>
        <v>7825</v>
      </c>
      <c r="CN113" s="107">
        <f t="shared" si="21"/>
        <v>3263025</v>
      </c>
      <c r="CO113" s="33"/>
      <c r="CP113" s="350" t="s">
        <v>571</v>
      </c>
      <c r="CQ113" s="303" t="s">
        <v>64</v>
      </c>
      <c r="CR113" s="303" t="s">
        <v>455</v>
      </c>
      <c r="CS113" s="303" t="s">
        <v>717</v>
      </c>
      <c r="CT113" s="303" t="s">
        <v>581</v>
      </c>
      <c r="CU113" s="303" t="s">
        <v>720</v>
      </c>
      <c r="CV113" s="303" t="s">
        <v>125</v>
      </c>
      <c r="CW113" s="303" t="s">
        <v>506</v>
      </c>
      <c r="CX113" s="303" t="s">
        <v>653</v>
      </c>
      <c r="CY113" s="303" t="s">
        <v>643</v>
      </c>
      <c r="CZ113" s="303" t="s">
        <v>29</v>
      </c>
      <c r="DA113" s="303" t="s">
        <v>753</v>
      </c>
      <c r="DB113" s="303" t="s">
        <v>311</v>
      </c>
      <c r="DC113" s="303" t="s">
        <v>297</v>
      </c>
      <c r="DD113" s="303" t="s">
        <v>419</v>
      </c>
      <c r="DE113" s="303" t="s">
        <v>275</v>
      </c>
      <c r="DF113" s="303" t="s">
        <v>573</v>
      </c>
      <c r="DG113" s="303" t="s">
        <v>769</v>
      </c>
      <c r="DH113" s="303" t="s">
        <v>522</v>
      </c>
      <c r="DI113" s="303" t="s">
        <v>687</v>
      </c>
      <c r="DJ113" s="303" t="s">
        <v>132</v>
      </c>
      <c r="DK113" s="303" t="s">
        <v>557</v>
      </c>
      <c r="DL113" s="303" t="s">
        <v>159</v>
      </c>
      <c r="DM113" s="303" t="s">
        <v>709</v>
      </c>
      <c r="DN113" s="351" t="s">
        <v>247</v>
      </c>
      <c r="DO113" s="45"/>
    </row>
    <row r="114" spans="1:119" x14ac:dyDescent="0.2">
      <c r="A114" s="33"/>
      <c r="B114" s="33"/>
      <c r="C114" s="33"/>
      <c r="D114" s="176" t="s">
        <v>284</v>
      </c>
      <c r="E114" s="177" t="s">
        <v>345</v>
      </c>
      <c r="F114" s="179">
        <f>B3+(101*B5)</f>
        <v>102</v>
      </c>
      <c r="G114" s="33"/>
      <c r="I114" s="37"/>
      <c r="J114" s="54">
        <f>F175</f>
        <v>163</v>
      </c>
      <c r="K114" s="55">
        <f>F139</f>
        <v>127</v>
      </c>
      <c r="L114" s="55">
        <f>F253</f>
        <v>241</v>
      </c>
      <c r="M114" s="55">
        <f>F222</f>
        <v>210</v>
      </c>
      <c r="N114" s="55">
        <f>F211</f>
        <v>199</v>
      </c>
      <c r="O114" s="55">
        <f>F62</f>
        <v>50</v>
      </c>
      <c r="P114" s="55">
        <f>F26</f>
        <v>14</v>
      </c>
      <c r="Q114" s="55">
        <f>F115</f>
        <v>103</v>
      </c>
      <c r="R114" s="55">
        <f>F104</f>
        <v>92</v>
      </c>
      <c r="S114" s="55">
        <f>F68</f>
        <v>56</v>
      </c>
      <c r="T114" s="55">
        <f>F544</f>
        <v>532</v>
      </c>
      <c r="U114" s="55">
        <f>F533</f>
        <v>521</v>
      </c>
      <c r="V114" s="55">
        <f>F627</f>
        <v>615</v>
      </c>
      <c r="W114" s="55">
        <f>F591</f>
        <v>579</v>
      </c>
      <c r="X114" s="55">
        <f>F580</f>
        <v>568</v>
      </c>
      <c r="Y114" s="55">
        <f>F431</f>
        <v>419</v>
      </c>
      <c r="Z114" s="55">
        <f>F395</f>
        <v>383</v>
      </c>
      <c r="AA114" s="55">
        <f>F509</f>
        <v>497</v>
      </c>
      <c r="AB114" s="55">
        <f>F473</f>
        <v>461</v>
      </c>
      <c r="AC114" s="55">
        <f>F442</f>
        <v>430</v>
      </c>
      <c r="AD114" s="55">
        <f>F288</f>
        <v>276</v>
      </c>
      <c r="AE114" s="55">
        <f>F282</f>
        <v>270</v>
      </c>
      <c r="AF114" s="55">
        <f>F371</f>
        <v>359</v>
      </c>
      <c r="AG114" s="55">
        <f>F360</f>
        <v>348</v>
      </c>
      <c r="AH114" s="56">
        <f>F324</f>
        <v>312</v>
      </c>
      <c r="AI114" s="254">
        <f t="shared" si="18"/>
        <v>7825</v>
      </c>
      <c r="AJ114" s="107">
        <f t="shared" si="19"/>
        <v>3263025</v>
      </c>
      <c r="AK114" s="33"/>
      <c r="AL114" s="323" t="s">
        <v>788</v>
      </c>
      <c r="AM114" s="324" t="s">
        <v>344</v>
      </c>
      <c r="AN114" s="324" t="s">
        <v>192</v>
      </c>
      <c r="AO114" s="324" t="s">
        <v>268</v>
      </c>
      <c r="AP114" s="324" t="s">
        <v>207</v>
      </c>
      <c r="AQ114" s="324" t="s">
        <v>196</v>
      </c>
      <c r="AR114" s="324" t="s">
        <v>511</v>
      </c>
      <c r="AS114" s="324" t="s">
        <v>390</v>
      </c>
      <c r="AT114" s="324" t="s">
        <v>434</v>
      </c>
      <c r="AU114" s="324" t="s">
        <v>803</v>
      </c>
      <c r="AV114" s="324" t="s">
        <v>679</v>
      </c>
      <c r="AW114" s="324" t="s">
        <v>706</v>
      </c>
      <c r="AX114" s="324" t="s">
        <v>319</v>
      </c>
      <c r="AY114" s="324" t="s">
        <v>383</v>
      </c>
      <c r="AZ114" s="324" t="s">
        <v>199</v>
      </c>
      <c r="BA114" s="324" t="s">
        <v>561</v>
      </c>
      <c r="BB114" s="324" t="s">
        <v>625</v>
      </c>
      <c r="BC114" s="324" t="s">
        <v>141</v>
      </c>
      <c r="BD114" s="349" t="s">
        <v>589</v>
      </c>
      <c r="BE114" s="324" t="s">
        <v>482</v>
      </c>
      <c r="BF114" s="324" t="s">
        <v>614</v>
      </c>
      <c r="BG114" s="324" t="s">
        <v>271</v>
      </c>
      <c r="BH114" s="324" t="s">
        <v>339</v>
      </c>
      <c r="BI114" s="324" t="s">
        <v>148</v>
      </c>
      <c r="BJ114" s="325" t="s">
        <v>522</v>
      </c>
      <c r="BK114" s="45"/>
      <c r="BM114" s="37"/>
      <c r="BN114" s="352">
        <f>F211</f>
        <v>199</v>
      </c>
      <c r="BO114" s="271">
        <f>F63</f>
        <v>51</v>
      </c>
      <c r="BP114" s="271">
        <f>F570</f>
        <v>558</v>
      </c>
      <c r="BQ114" s="271">
        <f>F452</f>
        <v>440</v>
      </c>
      <c r="BR114" s="271">
        <f>F329</f>
        <v>317</v>
      </c>
      <c r="BS114" s="253">
        <f>F255</f>
        <v>243</v>
      </c>
      <c r="BT114" s="253">
        <f>F137</f>
        <v>125</v>
      </c>
      <c r="BU114" s="253">
        <f>F614</f>
        <v>602</v>
      </c>
      <c r="BV114" s="253">
        <f>F496</f>
        <v>484</v>
      </c>
      <c r="BW114" s="253">
        <f>F373</f>
        <v>361</v>
      </c>
      <c r="BX114" s="271">
        <f>F174</f>
        <v>162</v>
      </c>
      <c r="BY114" s="271">
        <f>F56</f>
        <v>44</v>
      </c>
      <c r="BZ114" s="271">
        <f>F558</f>
        <v>546</v>
      </c>
      <c r="CA114" s="271">
        <f>F415</f>
        <v>403</v>
      </c>
      <c r="CB114" s="271">
        <f>F297</f>
        <v>285</v>
      </c>
      <c r="CC114" s="253">
        <f>F218</f>
        <v>206</v>
      </c>
      <c r="CD114" s="253">
        <f>F100</f>
        <v>88</v>
      </c>
      <c r="CE114" s="253">
        <f>F607</f>
        <v>595</v>
      </c>
      <c r="CF114" s="253">
        <f>F484</f>
        <v>472</v>
      </c>
      <c r="CG114" s="253">
        <f>F341</f>
        <v>329</v>
      </c>
      <c r="CH114" s="271">
        <f>F142</f>
        <v>130</v>
      </c>
      <c r="CI114" s="271">
        <f>F19</f>
        <v>7</v>
      </c>
      <c r="CJ114" s="271">
        <f>F526</f>
        <v>514</v>
      </c>
      <c r="CK114" s="271">
        <f>F403</f>
        <v>391</v>
      </c>
      <c r="CL114" s="353">
        <f>F285</f>
        <v>273</v>
      </c>
      <c r="CM114" s="254">
        <f t="shared" si="20"/>
        <v>7825</v>
      </c>
      <c r="CN114" s="107">
        <f t="shared" si="21"/>
        <v>3263025</v>
      </c>
      <c r="CO114" s="33"/>
      <c r="CP114" s="350" t="s">
        <v>207</v>
      </c>
      <c r="CQ114" s="303" t="s">
        <v>225</v>
      </c>
      <c r="CR114" s="303" t="s">
        <v>335</v>
      </c>
      <c r="CS114" s="303" t="s">
        <v>611</v>
      </c>
      <c r="CT114" s="303" t="s">
        <v>368</v>
      </c>
      <c r="CU114" s="303" t="s">
        <v>270</v>
      </c>
      <c r="CV114" s="303" t="s">
        <v>476</v>
      </c>
      <c r="CW114" s="303" t="s">
        <v>605</v>
      </c>
      <c r="CX114" s="303" t="s">
        <v>504</v>
      </c>
      <c r="CY114" s="303" t="s">
        <v>367</v>
      </c>
      <c r="CZ114" s="303" t="s">
        <v>101</v>
      </c>
      <c r="DA114" s="303" t="s">
        <v>380</v>
      </c>
      <c r="DB114" s="303" t="s">
        <v>649</v>
      </c>
      <c r="DC114" s="303" t="s">
        <v>264</v>
      </c>
      <c r="DD114" s="303" t="s">
        <v>299</v>
      </c>
      <c r="DE114" s="303" t="s">
        <v>374</v>
      </c>
      <c r="DF114" s="303" t="s">
        <v>512</v>
      </c>
      <c r="DG114" s="303" t="s">
        <v>227</v>
      </c>
      <c r="DH114" s="303" t="s">
        <v>79</v>
      </c>
      <c r="DI114" s="303" t="s">
        <v>810</v>
      </c>
      <c r="DJ114" s="303" t="s">
        <v>580</v>
      </c>
      <c r="DK114" s="303" t="s">
        <v>272</v>
      </c>
      <c r="DL114" s="303" t="s">
        <v>33</v>
      </c>
      <c r="DM114" s="303" t="s">
        <v>442</v>
      </c>
      <c r="DN114" s="351" t="s">
        <v>743</v>
      </c>
      <c r="DO114" s="45"/>
    </row>
    <row r="115" spans="1:119" x14ac:dyDescent="0.2">
      <c r="A115" s="33"/>
      <c r="B115" s="33"/>
      <c r="C115" s="33"/>
      <c r="D115" s="176" t="s">
        <v>390</v>
      </c>
      <c r="E115" s="177" t="s">
        <v>345</v>
      </c>
      <c r="F115" s="179">
        <f>B3+(102*B5)</f>
        <v>103</v>
      </c>
      <c r="G115" s="33"/>
      <c r="I115" s="37"/>
      <c r="J115" s="54">
        <f>F228</f>
        <v>216</v>
      </c>
      <c r="K115" s="55">
        <f>F197</f>
        <v>185</v>
      </c>
      <c r="L115" s="55">
        <f>F186</f>
        <v>174</v>
      </c>
      <c r="M115" s="55">
        <f>F150</f>
        <v>138</v>
      </c>
      <c r="N115" s="55">
        <f>F239</f>
        <v>227</v>
      </c>
      <c r="O115" s="55">
        <f>F90</f>
        <v>78</v>
      </c>
      <c r="P115" s="55">
        <f>F79</f>
        <v>67</v>
      </c>
      <c r="Q115" s="55">
        <f>F43</f>
        <v>31</v>
      </c>
      <c r="R115" s="55">
        <f>F37</f>
        <v>25</v>
      </c>
      <c r="S115" s="55">
        <f>F126</f>
        <v>114</v>
      </c>
      <c r="T115" s="55">
        <f>F602</f>
        <v>590</v>
      </c>
      <c r="U115" s="55">
        <f>F566</f>
        <v>554</v>
      </c>
      <c r="V115" s="55">
        <f>F555</f>
        <v>543</v>
      </c>
      <c r="W115" s="55">
        <f>F519</f>
        <v>507</v>
      </c>
      <c r="X115" s="55">
        <f>F633</f>
        <v>621</v>
      </c>
      <c r="Y115" s="55">
        <f>F484</f>
        <v>472</v>
      </c>
      <c r="Z115" s="55">
        <f>F448</f>
        <v>436</v>
      </c>
      <c r="AA115" s="55">
        <f>F417</f>
        <v>405</v>
      </c>
      <c r="AB115" s="55">
        <f>F406</f>
        <v>394</v>
      </c>
      <c r="AC115" s="55">
        <f>F495</f>
        <v>483</v>
      </c>
      <c r="AD115" s="55">
        <f>F346</f>
        <v>334</v>
      </c>
      <c r="AE115" s="55">
        <f>F335</f>
        <v>323</v>
      </c>
      <c r="AF115" s="55">
        <f>F299</f>
        <v>287</v>
      </c>
      <c r="AG115" s="55">
        <f>F263</f>
        <v>251</v>
      </c>
      <c r="AH115" s="56">
        <f>F382</f>
        <v>370</v>
      </c>
      <c r="AI115" s="254">
        <f t="shared" si="18"/>
        <v>7825</v>
      </c>
      <c r="AJ115" s="107">
        <f t="shared" si="19"/>
        <v>3263025</v>
      </c>
      <c r="AK115" s="33"/>
      <c r="AL115" s="323" t="s">
        <v>249</v>
      </c>
      <c r="AM115" s="324" t="s">
        <v>73</v>
      </c>
      <c r="AN115" s="324" t="s">
        <v>153</v>
      </c>
      <c r="AO115" s="324" t="s">
        <v>814</v>
      </c>
      <c r="AP115" s="324" t="s">
        <v>567</v>
      </c>
      <c r="AQ115" s="324" t="s">
        <v>197</v>
      </c>
      <c r="AR115" s="324" t="s">
        <v>381</v>
      </c>
      <c r="AS115" s="324" t="s">
        <v>777</v>
      </c>
      <c r="AT115" s="324" t="s">
        <v>253</v>
      </c>
      <c r="AU115" s="324" t="s">
        <v>731</v>
      </c>
      <c r="AV115" s="324" t="s">
        <v>125</v>
      </c>
      <c r="AW115" s="324" t="s">
        <v>440</v>
      </c>
      <c r="AX115" s="324" t="s">
        <v>171</v>
      </c>
      <c r="AY115" s="324" t="s">
        <v>620</v>
      </c>
      <c r="AZ115" s="324" t="s">
        <v>136</v>
      </c>
      <c r="BA115" s="324" t="s">
        <v>79</v>
      </c>
      <c r="BB115" s="324" t="s">
        <v>563</v>
      </c>
      <c r="BC115" s="324" t="s">
        <v>429</v>
      </c>
      <c r="BD115" s="324" t="s">
        <v>369</v>
      </c>
      <c r="BE115" s="349" t="s">
        <v>50</v>
      </c>
      <c r="BF115" s="324" t="s">
        <v>366</v>
      </c>
      <c r="BG115" s="324" t="s">
        <v>204</v>
      </c>
      <c r="BH115" s="324" t="s">
        <v>269</v>
      </c>
      <c r="BI115" s="324" t="s">
        <v>670</v>
      </c>
      <c r="BJ115" s="325" t="s">
        <v>494</v>
      </c>
      <c r="BK115" s="45"/>
      <c r="BM115" s="37"/>
      <c r="BN115" s="352">
        <f>F346</f>
        <v>334</v>
      </c>
      <c r="BO115" s="271">
        <f>F223</f>
        <v>211</v>
      </c>
      <c r="BP115" s="271">
        <f>F105</f>
        <v>93</v>
      </c>
      <c r="BQ115" s="271">
        <f>F612</f>
        <v>600</v>
      </c>
      <c r="BR115" s="271">
        <f>F464</f>
        <v>452</v>
      </c>
      <c r="BS115" s="253">
        <f>F265</f>
        <v>253</v>
      </c>
      <c r="BT115" s="253">
        <f>F147</f>
        <v>135</v>
      </c>
      <c r="BU115" s="253">
        <f>F24</f>
        <v>12</v>
      </c>
      <c r="BV115" s="253">
        <f>F531</f>
        <v>519</v>
      </c>
      <c r="BW115" s="253">
        <f>F408</f>
        <v>396</v>
      </c>
      <c r="BX115" s="271">
        <f>F334</f>
        <v>322</v>
      </c>
      <c r="BY115" s="271">
        <f>F191</f>
        <v>179</v>
      </c>
      <c r="BZ115" s="271">
        <f>F68</f>
        <v>56</v>
      </c>
      <c r="CA115" s="271">
        <f>F575</f>
        <v>563</v>
      </c>
      <c r="CB115" s="271">
        <f>F457</f>
        <v>445</v>
      </c>
      <c r="CC115" s="253">
        <f>F378</f>
        <v>366</v>
      </c>
      <c r="CD115" s="253">
        <f>F260</f>
        <v>248</v>
      </c>
      <c r="CE115" s="253">
        <f>F117</f>
        <v>105</v>
      </c>
      <c r="CF115" s="253">
        <f>F619</f>
        <v>607</v>
      </c>
      <c r="CG115" s="253">
        <f>F501</f>
        <v>489</v>
      </c>
      <c r="CH115" s="271">
        <f>F302</f>
        <v>290</v>
      </c>
      <c r="CI115" s="271">
        <f>F179</f>
        <v>167</v>
      </c>
      <c r="CJ115" s="271">
        <f>F61</f>
        <v>49</v>
      </c>
      <c r="CK115" s="271">
        <f>F538</f>
        <v>526</v>
      </c>
      <c r="CL115" s="353">
        <f>F420</f>
        <v>408</v>
      </c>
      <c r="CM115" s="254">
        <f t="shared" si="20"/>
        <v>7825</v>
      </c>
      <c r="CN115" s="107">
        <f t="shared" si="21"/>
        <v>3263025</v>
      </c>
      <c r="CO115" s="33"/>
      <c r="CP115" s="350" t="s">
        <v>366</v>
      </c>
      <c r="CQ115" s="303" t="s">
        <v>53</v>
      </c>
      <c r="CR115" s="303" t="s">
        <v>703</v>
      </c>
      <c r="CS115" s="303" t="s">
        <v>544</v>
      </c>
      <c r="CT115" s="303" t="s">
        <v>1</v>
      </c>
      <c r="CU115" s="303" t="s">
        <v>697</v>
      </c>
      <c r="CV115" s="303" t="s">
        <v>102</v>
      </c>
      <c r="CW115" s="303" t="s">
        <v>647</v>
      </c>
      <c r="CX115" s="303" t="s">
        <v>779</v>
      </c>
      <c r="CY115" s="303" t="s">
        <v>203</v>
      </c>
      <c r="CZ115" s="303" t="s">
        <v>681</v>
      </c>
      <c r="DA115" s="303" t="s">
        <v>285</v>
      </c>
      <c r="DB115" s="303" t="s">
        <v>803</v>
      </c>
      <c r="DC115" s="303" t="s">
        <v>93</v>
      </c>
      <c r="DD115" s="303" t="s">
        <v>740</v>
      </c>
      <c r="DE115" s="303" t="s">
        <v>389</v>
      </c>
      <c r="DF115" s="303" t="s">
        <v>718</v>
      </c>
      <c r="DG115" s="303" t="s">
        <v>526</v>
      </c>
      <c r="DH115" s="303" t="s">
        <v>45</v>
      </c>
      <c r="DI115" s="303" t="s">
        <v>638</v>
      </c>
      <c r="DJ115" s="303" t="s">
        <v>250</v>
      </c>
      <c r="DK115" s="303" t="s">
        <v>604</v>
      </c>
      <c r="DL115" s="303" t="s">
        <v>748</v>
      </c>
      <c r="DM115" s="303" t="s">
        <v>572</v>
      </c>
      <c r="DN115" s="351" t="s">
        <v>82</v>
      </c>
      <c r="DO115" s="45"/>
    </row>
    <row r="116" spans="1:119" x14ac:dyDescent="0.2">
      <c r="A116" s="33"/>
      <c r="B116" s="33"/>
      <c r="C116" s="33"/>
      <c r="D116" s="176" t="s">
        <v>316</v>
      </c>
      <c r="E116" s="177" t="s">
        <v>345</v>
      </c>
      <c r="F116" s="178">
        <f>B3+(103*B5)</f>
        <v>104</v>
      </c>
      <c r="G116" s="33"/>
      <c r="I116" s="37"/>
      <c r="J116" s="54">
        <f>F405</f>
        <v>393</v>
      </c>
      <c r="K116" s="55">
        <f>F494</f>
        <v>482</v>
      </c>
      <c r="L116" s="55">
        <f>F483</f>
        <v>471</v>
      </c>
      <c r="M116" s="55">
        <f>F452</f>
        <v>440</v>
      </c>
      <c r="N116" s="55">
        <f>F416</f>
        <v>404</v>
      </c>
      <c r="O116" s="55">
        <f>F267</f>
        <v>255</v>
      </c>
      <c r="P116" s="55">
        <f>F381</f>
        <v>369</v>
      </c>
      <c r="Q116" s="55">
        <f>F345</f>
        <v>333</v>
      </c>
      <c r="R116" s="55">
        <f>F334</f>
        <v>322</v>
      </c>
      <c r="S116" s="55">
        <f>F298</f>
        <v>286</v>
      </c>
      <c r="T116" s="55">
        <f>F149</f>
        <v>137</v>
      </c>
      <c r="U116" s="55">
        <f>F238</f>
        <v>226</v>
      </c>
      <c r="V116" s="55">
        <f>F232</f>
        <v>220</v>
      </c>
      <c r="W116" s="55">
        <f>F196</f>
        <v>184</v>
      </c>
      <c r="X116" s="55">
        <f>F185</f>
        <v>173</v>
      </c>
      <c r="Y116" s="55">
        <f>F36</f>
        <v>24</v>
      </c>
      <c r="Z116" s="55">
        <f>F125</f>
        <v>113</v>
      </c>
      <c r="AA116" s="55">
        <f>F89</f>
        <v>77</v>
      </c>
      <c r="AB116" s="55">
        <f>F78</f>
        <v>66</v>
      </c>
      <c r="AC116" s="55">
        <f>F47</f>
        <v>35</v>
      </c>
      <c r="AD116" s="55">
        <f>F518</f>
        <v>506</v>
      </c>
      <c r="AE116" s="55">
        <f>F637</f>
        <v>625</v>
      </c>
      <c r="AF116" s="55">
        <f>F601</f>
        <v>589</v>
      </c>
      <c r="AG116" s="55">
        <f>F565</f>
        <v>553</v>
      </c>
      <c r="AH116" s="56">
        <f>F554</f>
        <v>542</v>
      </c>
      <c r="AI116" s="254">
        <f t="shared" si="18"/>
        <v>7825</v>
      </c>
      <c r="AJ116" s="107">
        <f t="shared" si="19"/>
        <v>3263025</v>
      </c>
      <c r="AK116" s="33"/>
      <c r="AL116" s="323" t="s">
        <v>579</v>
      </c>
      <c r="AM116" s="324" t="s">
        <v>428</v>
      </c>
      <c r="AN116" s="324" t="s">
        <v>401</v>
      </c>
      <c r="AO116" s="324" t="s">
        <v>611</v>
      </c>
      <c r="AP116" s="324" t="s">
        <v>190</v>
      </c>
      <c r="AQ116" s="324" t="s">
        <v>772</v>
      </c>
      <c r="AR116" s="324" t="s">
        <v>309</v>
      </c>
      <c r="AS116" s="324" t="s">
        <v>708</v>
      </c>
      <c r="AT116" s="324" t="s">
        <v>681</v>
      </c>
      <c r="AU116" s="324" t="s">
        <v>85</v>
      </c>
      <c r="AV116" s="324" t="s">
        <v>130</v>
      </c>
      <c r="AW116" s="324" t="s">
        <v>696</v>
      </c>
      <c r="AX116" s="324" t="s">
        <v>356</v>
      </c>
      <c r="AY116" s="324" t="s">
        <v>602</v>
      </c>
      <c r="AZ116" s="324" t="s">
        <v>523</v>
      </c>
      <c r="BA116" s="324" t="s">
        <v>804</v>
      </c>
      <c r="BB116" s="324" t="s">
        <v>761</v>
      </c>
      <c r="BC116" s="324" t="s">
        <v>3</v>
      </c>
      <c r="BD116" s="324" t="s">
        <v>514</v>
      </c>
      <c r="BE116" s="324" t="s">
        <v>675</v>
      </c>
      <c r="BF116" s="349" t="s">
        <v>276</v>
      </c>
      <c r="BG116" s="324" t="s">
        <v>820</v>
      </c>
      <c r="BH116" s="324" t="s">
        <v>65</v>
      </c>
      <c r="BI116" s="324" t="s">
        <v>573</v>
      </c>
      <c r="BJ116" s="325" t="s">
        <v>751</v>
      </c>
      <c r="BK116" s="45"/>
      <c r="BM116" s="37"/>
      <c r="BN116" s="272">
        <f>F579</f>
        <v>567</v>
      </c>
      <c r="BO116" s="253">
        <f>F461</f>
        <v>449</v>
      </c>
      <c r="BP116" s="253">
        <f>F313</f>
        <v>301</v>
      </c>
      <c r="BQ116" s="253">
        <f>F195</f>
        <v>183</v>
      </c>
      <c r="BR116" s="253">
        <f>F77</f>
        <v>65</v>
      </c>
      <c r="BS116" s="271">
        <f>F623</f>
        <v>611</v>
      </c>
      <c r="BT116" s="271">
        <f>F505</f>
        <v>493</v>
      </c>
      <c r="BU116" s="271">
        <f>F387</f>
        <v>375</v>
      </c>
      <c r="BV116" s="271">
        <f>F239</f>
        <v>227</v>
      </c>
      <c r="BW116" s="271">
        <f>F121</f>
        <v>109</v>
      </c>
      <c r="BX116" s="253">
        <f>F547</f>
        <v>535</v>
      </c>
      <c r="BY116" s="253">
        <f>F424</f>
        <v>412</v>
      </c>
      <c r="BZ116" s="253">
        <f>F306</f>
        <v>294</v>
      </c>
      <c r="CA116" s="253">
        <f>F183</f>
        <v>171</v>
      </c>
      <c r="CB116" s="253">
        <f>F40</f>
        <v>28</v>
      </c>
      <c r="CC116" s="271">
        <f>F591</f>
        <v>579</v>
      </c>
      <c r="CD116" s="271">
        <f>F468</f>
        <v>456</v>
      </c>
      <c r="CE116" s="271">
        <f>F350</f>
        <v>338</v>
      </c>
      <c r="CF116" s="271">
        <f>F232</f>
        <v>220</v>
      </c>
      <c r="CG116" s="271">
        <f>F109</f>
        <v>97</v>
      </c>
      <c r="CH116" s="253">
        <f>F535</f>
        <v>523</v>
      </c>
      <c r="CI116" s="253">
        <f>F392</f>
        <v>380</v>
      </c>
      <c r="CJ116" s="253">
        <f>F269</f>
        <v>257</v>
      </c>
      <c r="CK116" s="253">
        <f>F151</f>
        <v>139</v>
      </c>
      <c r="CL116" s="273">
        <f>F28</f>
        <v>16</v>
      </c>
      <c r="CM116" s="254">
        <f t="shared" si="20"/>
        <v>7825</v>
      </c>
      <c r="CN116" s="107">
        <f t="shared" si="21"/>
        <v>3263025</v>
      </c>
      <c r="CO116" s="33"/>
      <c r="CP116" s="350" t="s">
        <v>726</v>
      </c>
      <c r="CQ116" s="303" t="s">
        <v>80</v>
      </c>
      <c r="CR116" s="303" t="s">
        <v>70</v>
      </c>
      <c r="CS116" s="303" t="s">
        <v>151</v>
      </c>
      <c r="CT116" s="303" t="s">
        <v>539</v>
      </c>
      <c r="CU116" s="303" t="s">
        <v>154</v>
      </c>
      <c r="CV116" s="303" t="s">
        <v>797</v>
      </c>
      <c r="CW116" s="303" t="s">
        <v>40</v>
      </c>
      <c r="CX116" s="303" t="s">
        <v>567</v>
      </c>
      <c r="CY116" s="303" t="s">
        <v>631</v>
      </c>
      <c r="CZ116" s="303" t="s">
        <v>230</v>
      </c>
      <c r="DA116" s="303" t="s">
        <v>742</v>
      </c>
      <c r="DB116" s="303" t="s">
        <v>145</v>
      </c>
      <c r="DC116" s="303" t="s">
        <v>498</v>
      </c>
      <c r="DD116" s="303" t="s">
        <v>226</v>
      </c>
      <c r="DE116" s="303" t="s">
        <v>383</v>
      </c>
      <c r="DF116" s="303" t="s">
        <v>139</v>
      </c>
      <c r="DG116" s="303" t="s">
        <v>470</v>
      </c>
      <c r="DH116" s="303" t="s">
        <v>356</v>
      </c>
      <c r="DI116" s="303" t="s">
        <v>805</v>
      </c>
      <c r="DJ116" s="303" t="s">
        <v>677</v>
      </c>
      <c r="DK116" s="303" t="s">
        <v>147</v>
      </c>
      <c r="DL116" s="303" t="s">
        <v>799</v>
      </c>
      <c r="DM116" s="303" t="s">
        <v>789</v>
      </c>
      <c r="DN116" s="351" t="s">
        <v>598</v>
      </c>
      <c r="DO116" s="45"/>
    </row>
    <row r="117" spans="1:119" x14ac:dyDescent="0.2">
      <c r="A117" s="33"/>
      <c r="B117" s="33"/>
      <c r="C117" s="33"/>
      <c r="D117" s="176" t="s">
        <v>526</v>
      </c>
      <c r="E117" s="177" t="s">
        <v>345</v>
      </c>
      <c r="F117" s="178">
        <f>B3+(104*B5)</f>
        <v>105</v>
      </c>
      <c r="G117" s="33"/>
      <c r="I117" s="37"/>
      <c r="J117" s="54">
        <f>F458</f>
        <v>446</v>
      </c>
      <c r="K117" s="55">
        <f>F427</f>
        <v>415</v>
      </c>
      <c r="L117" s="55">
        <f>F391</f>
        <v>379</v>
      </c>
      <c r="M117" s="55">
        <f>F505</f>
        <v>493</v>
      </c>
      <c r="N117" s="55">
        <f>F469</f>
        <v>457</v>
      </c>
      <c r="O117" s="55">
        <f>F320</f>
        <v>308</v>
      </c>
      <c r="P117" s="55">
        <f>F309</f>
        <v>297</v>
      </c>
      <c r="Q117" s="55">
        <f>F273</f>
        <v>261</v>
      </c>
      <c r="R117" s="55">
        <f>F367</f>
        <v>355</v>
      </c>
      <c r="S117" s="55">
        <f>F356</f>
        <v>344</v>
      </c>
      <c r="T117" s="55">
        <f>F207</f>
        <v>195</v>
      </c>
      <c r="U117" s="55">
        <f>F171</f>
        <v>159</v>
      </c>
      <c r="V117" s="55">
        <f>F160</f>
        <v>148</v>
      </c>
      <c r="W117" s="55">
        <f>F249</f>
        <v>237</v>
      </c>
      <c r="X117" s="55">
        <f>F213</f>
        <v>201</v>
      </c>
      <c r="Y117" s="55">
        <f>F64</f>
        <v>52</v>
      </c>
      <c r="Z117" s="55">
        <f>F53</f>
        <v>41</v>
      </c>
      <c r="AA117" s="55">
        <f>F22</f>
        <v>10</v>
      </c>
      <c r="AB117" s="55">
        <f>F136</f>
        <v>124</v>
      </c>
      <c r="AC117" s="55">
        <f>F100</f>
        <v>88</v>
      </c>
      <c r="AD117" s="55">
        <f>F576</f>
        <v>564</v>
      </c>
      <c r="AE117" s="55">
        <f>F540</f>
        <v>528</v>
      </c>
      <c r="AF117" s="55">
        <f>F529</f>
        <v>517</v>
      </c>
      <c r="AG117" s="55">
        <f>F618</f>
        <v>606</v>
      </c>
      <c r="AH117" s="56">
        <f>F612</f>
        <v>600</v>
      </c>
      <c r="AI117" s="254">
        <f t="shared" si="18"/>
        <v>7825</v>
      </c>
      <c r="AJ117" s="107">
        <f t="shared" si="19"/>
        <v>3263025</v>
      </c>
      <c r="AK117" s="33"/>
      <c r="AL117" s="323" t="s">
        <v>427</v>
      </c>
      <c r="AM117" s="324" t="s">
        <v>665</v>
      </c>
      <c r="AN117" s="324" t="s">
        <v>728</v>
      </c>
      <c r="AO117" s="324" t="s">
        <v>797</v>
      </c>
      <c r="AP117" s="324" t="s">
        <v>483</v>
      </c>
      <c r="AQ117" s="324" t="s">
        <v>655</v>
      </c>
      <c r="AR117" s="324" t="s">
        <v>461</v>
      </c>
      <c r="AS117" s="324" t="s">
        <v>143</v>
      </c>
      <c r="AT117" s="324" t="s">
        <v>205</v>
      </c>
      <c r="AU117" s="324" t="s">
        <v>282</v>
      </c>
      <c r="AV117" s="324" t="s">
        <v>99</v>
      </c>
      <c r="AW117" s="324" t="s">
        <v>658</v>
      </c>
      <c r="AX117" s="324" t="s">
        <v>497</v>
      </c>
      <c r="AY117" s="324" t="s">
        <v>354</v>
      </c>
      <c r="AZ117" s="324" t="s">
        <v>643</v>
      </c>
      <c r="BA117" s="324" t="s">
        <v>119</v>
      </c>
      <c r="BB117" s="324" t="s">
        <v>540</v>
      </c>
      <c r="BC117" s="324" t="s">
        <v>600</v>
      </c>
      <c r="BD117" s="324" t="s">
        <v>238</v>
      </c>
      <c r="BE117" s="324" t="s">
        <v>512</v>
      </c>
      <c r="BF117" s="324" t="s">
        <v>123</v>
      </c>
      <c r="BG117" s="349" t="s">
        <v>547</v>
      </c>
      <c r="BH117" s="324" t="s">
        <v>808</v>
      </c>
      <c r="BI117" s="324" t="s">
        <v>499</v>
      </c>
      <c r="BJ117" s="325" t="s">
        <v>544</v>
      </c>
      <c r="BK117" s="45"/>
      <c r="BM117" s="37"/>
      <c r="BN117" s="272">
        <f>F89</f>
        <v>77</v>
      </c>
      <c r="BO117" s="253">
        <f>F596</f>
        <v>584</v>
      </c>
      <c r="BP117" s="253">
        <f>F473</f>
        <v>461</v>
      </c>
      <c r="BQ117" s="253">
        <f>F355</f>
        <v>343</v>
      </c>
      <c r="BR117" s="253">
        <f>F237</f>
        <v>225</v>
      </c>
      <c r="BS117" s="271">
        <f>F33</f>
        <v>21</v>
      </c>
      <c r="BT117" s="271">
        <f>F515</f>
        <v>503</v>
      </c>
      <c r="BU117" s="271">
        <f>F397</f>
        <v>385</v>
      </c>
      <c r="BV117" s="271">
        <f>F274</f>
        <v>262</v>
      </c>
      <c r="BW117" s="271">
        <f>F156</f>
        <v>144</v>
      </c>
      <c r="BX117" s="253">
        <f>F82</f>
        <v>70</v>
      </c>
      <c r="BY117" s="253">
        <f>F584</f>
        <v>572</v>
      </c>
      <c r="BZ117" s="253">
        <f>F441</f>
        <v>429</v>
      </c>
      <c r="CA117" s="253">
        <f>F318</f>
        <v>306</v>
      </c>
      <c r="CB117" s="253">
        <f>F200</f>
        <v>188</v>
      </c>
      <c r="CC117" s="271">
        <f>F126</f>
        <v>114</v>
      </c>
      <c r="CD117" s="271">
        <f>F628</f>
        <v>616</v>
      </c>
      <c r="CE117" s="271">
        <f>F510</f>
        <v>498</v>
      </c>
      <c r="CF117" s="271">
        <f>F367</f>
        <v>355</v>
      </c>
      <c r="CG117" s="271">
        <f>F244</f>
        <v>232</v>
      </c>
      <c r="CH117" s="253">
        <f>F45</f>
        <v>33</v>
      </c>
      <c r="CI117" s="253">
        <f>F552</f>
        <v>540</v>
      </c>
      <c r="CJ117" s="253">
        <f>F429</f>
        <v>417</v>
      </c>
      <c r="CK117" s="253">
        <f>F311</f>
        <v>299</v>
      </c>
      <c r="CL117" s="273">
        <f>F163</f>
        <v>151</v>
      </c>
      <c r="CM117" s="254">
        <f t="shared" si="20"/>
        <v>7825</v>
      </c>
      <c r="CN117" s="107">
        <f t="shared" si="21"/>
        <v>3263025</v>
      </c>
      <c r="CO117" s="33"/>
      <c r="CP117" s="350" t="s">
        <v>3</v>
      </c>
      <c r="CQ117" s="303" t="s">
        <v>724</v>
      </c>
      <c r="CR117" s="303" t="s">
        <v>589</v>
      </c>
      <c r="CS117" s="303" t="s">
        <v>493</v>
      </c>
      <c r="CT117" s="303" t="s">
        <v>698</v>
      </c>
      <c r="CU117" s="303" t="s">
        <v>360</v>
      </c>
      <c r="CV117" s="303" t="s">
        <v>487</v>
      </c>
      <c r="CW117" s="303" t="s">
        <v>521</v>
      </c>
      <c r="CX117" s="303" t="s">
        <v>327</v>
      </c>
      <c r="CY117" s="303" t="s">
        <v>603</v>
      </c>
      <c r="CZ117" s="303" t="s">
        <v>619</v>
      </c>
      <c r="DA117" s="303" t="s">
        <v>305</v>
      </c>
      <c r="DB117" s="303" t="s">
        <v>244</v>
      </c>
      <c r="DC117" s="303" t="s">
        <v>624</v>
      </c>
      <c r="DD117" s="303" t="s">
        <v>732</v>
      </c>
      <c r="DE117" s="303" t="s">
        <v>731</v>
      </c>
      <c r="DF117" s="303" t="s">
        <v>348</v>
      </c>
      <c r="DG117" s="303" t="s">
        <v>485</v>
      </c>
      <c r="DH117" s="303" t="s">
        <v>205</v>
      </c>
      <c r="DI117" s="303" t="s">
        <v>773</v>
      </c>
      <c r="DJ117" s="303" t="s">
        <v>802</v>
      </c>
      <c r="DK117" s="303" t="s">
        <v>35</v>
      </c>
      <c r="DL117" s="303" t="s">
        <v>590</v>
      </c>
      <c r="DM117" s="303" t="s">
        <v>430</v>
      </c>
      <c r="DN117" s="351" t="s">
        <v>448</v>
      </c>
      <c r="DO117" s="45"/>
    </row>
    <row r="118" spans="1:119" x14ac:dyDescent="0.2">
      <c r="A118" s="33"/>
      <c r="B118" s="33"/>
      <c r="C118" s="33"/>
      <c r="D118" s="176" t="s">
        <v>150</v>
      </c>
      <c r="E118" s="177" t="s">
        <v>345</v>
      </c>
      <c r="F118" s="179">
        <f>B3+(105*B5)</f>
        <v>106</v>
      </c>
      <c r="G118" s="33"/>
      <c r="I118" s="37"/>
      <c r="J118" s="54">
        <f>F491</f>
        <v>479</v>
      </c>
      <c r="K118" s="55">
        <f>F480</f>
        <v>468</v>
      </c>
      <c r="L118" s="253">
        <f>F444</f>
        <v>432</v>
      </c>
      <c r="M118" s="55">
        <f>F433</f>
        <v>421</v>
      </c>
      <c r="N118" s="55">
        <f>F402</f>
        <v>390</v>
      </c>
      <c r="O118" s="55">
        <f>F373</f>
        <v>361</v>
      </c>
      <c r="P118" s="55">
        <f>F342</f>
        <v>330</v>
      </c>
      <c r="Q118" s="55">
        <f>F331</f>
        <v>319</v>
      </c>
      <c r="R118" s="55">
        <f>F295</f>
        <v>283</v>
      </c>
      <c r="S118" s="55">
        <f>F284</f>
        <v>272</v>
      </c>
      <c r="T118" s="55">
        <f>F260</f>
        <v>248</v>
      </c>
      <c r="U118" s="55">
        <f>F224</f>
        <v>212</v>
      </c>
      <c r="V118" s="253">
        <f>F188</f>
        <v>176</v>
      </c>
      <c r="W118" s="55">
        <f>F182</f>
        <v>170</v>
      </c>
      <c r="X118" s="55">
        <f>F146</f>
        <v>134</v>
      </c>
      <c r="Y118" s="55">
        <f>F122</f>
        <v>110</v>
      </c>
      <c r="Z118" s="55">
        <f>F111</f>
        <v>99</v>
      </c>
      <c r="AA118" s="55">
        <f>F75</f>
        <v>63</v>
      </c>
      <c r="AB118" s="55">
        <f>F39</f>
        <v>27</v>
      </c>
      <c r="AC118" s="55">
        <f>F28</f>
        <v>16</v>
      </c>
      <c r="AD118" s="55">
        <f>F629</f>
        <v>617</v>
      </c>
      <c r="AE118" s="55">
        <f>F593</f>
        <v>581</v>
      </c>
      <c r="AF118" s="253">
        <f>F587</f>
        <v>575</v>
      </c>
      <c r="AG118" s="55">
        <f>F551</f>
        <v>539</v>
      </c>
      <c r="AH118" s="56">
        <f>F515</f>
        <v>503</v>
      </c>
      <c r="AI118" s="254">
        <f t="shared" si="18"/>
        <v>7825</v>
      </c>
      <c r="AJ118" s="107">
        <f t="shared" si="19"/>
        <v>3263025</v>
      </c>
      <c r="AK118" s="33"/>
      <c r="AL118" s="323" t="s">
        <v>159</v>
      </c>
      <c r="AM118" s="324" t="s">
        <v>739</v>
      </c>
      <c r="AN118" s="324" t="s">
        <v>457</v>
      </c>
      <c r="AO118" s="324" t="s">
        <v>484</v>
      </c>
      <c r="AP118" s="324" t="s">
        <v>473</v>
      </c>
      <c r="AQ118" s="324" t="s">
        <v>367</v>
      </c>
      <c r="AR118" s="324" t="s">
        <v>232</v>
      </c>
      <c r="AS118" s="324" t="s">
        <v>338</v>
      </c>
      <c r="AT118" s="324" t="s">
        <v>375</v>
      </c>
      <c r="AU118" s="324" t="s">
        <v>402</v>
      </c>
      <c r="AV118" s="324" t="s">
        <v>718</v>
      </c>
      <c r="AW118" s="324" t="s">
        <v>300</v>
      </c>
      <c r="AX118" s="324" t="s">
        <v>391</v>
      </c>
      <c r="AY118" s="324" t="s">
        <v>44</v>
      </c>
      <c r="AZ118" s="324" t="s">
        <v>684</v>
      </c>
      <c r="BA118" s="324" t="s">
        <v>41</v>
      </c>
      <c r="BB118" s="324" t="s">
        <v>774</v>
      </c>
      <c r="BC118" s="324" t="s">
        <v>570</v>
      </c>
      <c r="BD118" s="324" t="s">
        <v>90</v>
      </c>
      <c r="BE118" s="324" t="s">
        <v>598</v>
      </c>
      <c r="BF118" s="324" t="s">
        <v>242</v>
      </c>
      <c r="BG118" s="324" t="s">
        <v>307</v>
      </c>
      <c r="BH118" s="349" t="s">
        <v>490</v>
      </c>
      <c r="BI118" s="324" t="s">
        <v>94</v>
      </c>
      <c r="BJ118" s="325" t="s">
        <v>487</v>
      </c>
      <c r="BK118" s="45"/>
      <c r="BM118" s="37"/>
      <c r="BN118" s="272">
        <f>F249</f>
        <v>237</v>
      </c>
      <c r="BO118" s="253">
        <f>F131</f>
        <v>119</v>
      </c>
      <c r="BP118" s="253">
        <f>F633</f>
        <v>621</v>
      </c>
      <c r="BQ118" s="253">
        <f>F490</f>
        <v>478</v>
      </c>
      <c r="BR118" s="253">
        <f>F372</f>
        <v>360</v>
      </c>
      <c r="BS118" s="271">
        <f>F168</f>
        <v>156</v>
      </c>
      <c r="BT118" s="271">
        <f>F50</f>
        <v>38</v>
      </c>
      <c r="BU118" s="271">
        <f>F557</f>
        <v>545</v>
      </c>
      <c r="BV118" s="271">
        <f>F434</f>
        <v>422</v>
      </c>
      <c r="BW118" s="271">
        <f>F291</f>
        <v>279</v>
      </c>
      <c r="BX118" s="253">
        <f>F217</f>
        <v>205</v>
      </c>
      <c r="BY118" s="253">
        <f>F94</f>
        <v>82</v>
      </c>
      <c r="BZ118" s="253">
        <f>F601</f>
        <v>589</v>
      </c>
      <c r="CA118" s="253">
        <f>F478</f>
        <v>466</v>
      </c>
      <c r="CB118" s="253">
        <f>F360</f>
        <v>348</v>
      </c>
      <c r="CC118" s="271">
        <f>F161</f>
        <v>149</v>
      </c>
      <c r="CD118" s="271">
        <f>F13</f>
        <v>1</v>
      </c>
      <c r="CE118" s="271">
        <f>F520</f>
        <v>508</v>
      </c>
      <c r="CF118" s="271">
        <f>F402</f>
        <v>390</v>
      </c>
      <c r="CG118" s="271">
        <f>F279</f>
        <v>267</v>
      </c>
      <c r="CH118" s="253">
        <f>F205</f>
        <v>193</v>
      </c>
      <c r="CI118" s="253">
        <f>F87</f>
        <v>75</v>
      </c>
      <c r="CJ118" s="253">
        <f>F564</f>
        <v>552</v>
      </c>
      <c r="CK118" s="253">
        <f>F446</f>
        <v>434</v>
      </c>
      <c r="CL118" s="273">
        <f>F323</f>
        <v>311</v>
      </c>
      <c r="CM118" s="254">
        <f t="shared" si="20"/>
        <v>7825</v>
      </c>
      <c r="CN118" s="107">
        <f t="shared" si="21"/>
        <v>3263025</v>
      </c>
      <c r="CO118" s="33"/>
      <c r="CP118" s="350" t="s">
        <v>354</v>
      </c>
      <c r="CQ118" s="303" t="s">
        <v>657</v>
      </c>
      <c r="CR118" s="303" t="s">
        <v>136</v>
      </c>
      <c r="CS118" s="303" t="s">
        <v>295</v>
      </c>
      <c r="CT118" s="303" t="s">
        <v>577</v>
      </c>
      <c r="CU118" s="303" t="s">
        <v>237</v>
      </c>
      <c r="CV118" s="303" t="s">
        <v>596</v>
      </c>
      <c r="CW118" s="303" t="s">
        <v>200</v>
      </c>
      <c r="CX118" s="303" t="s">
        <v>108</v>
      </c>
      <c r="CY118" s="303" t="s">
        <v>508</v>
      </c>
      <c r="CZ118" s="303" t="s">
        <v>746</v>
      </c>
      <c r="DA118" s="303" t="s">
        <v>303</v>
      </c>
      <c r="DB118" s="303" t="s">
        <v>65</v>
      </c>
      <c r="DC118" s="303" t="s">
        <v>612</v>
      </c>
      <c r="DD118" s="303" t="s">
        <v>148</v>
      </c>
      <c r="DE118" s="303" t="s">
        <v>180</v>
      </c>
      <c r="DF118" s="303" t="s">
        <v>198</v>
      </c>
      <c r="DG118" s="303" t="s">
        <v>308</v>
      </c>
      <c r="DH118" s="303" t="s">
        <v>473</v>
      </c>
      <c r="DI118" s="303" t="s">
        <v>56</v>
      </c>
      <c r="DJ118" s="303" t="s">
        <v>133</v>
      </c>
      <c r="DK118" s="303" t="s">
        <v>168</v>
      </c>
      <c r="DL118" s="303" t="s">
        <v>467</v>
      </c>
      <c r="DM118" s="303" t="s">
        <v>588</v>
      </c>
      <c r="DN118" s="351" t="s">
        <v>280</v>
      </c>
      <c r="DO118" s="45"/>
    </row>
    <row r="119" spans="1:119" x14ac:dyDescent="0.2">
      <c r="A119" s="33"/>
      <c r="B119" s="33"/>
      <c r="C119" s="33"/>
      <c r="D119" s="176" t="s">
        <v>495</v>
      </c>
      <c r="E119" s="177" t="s">
        <v>345</v>
      </c>
      <c r="F119" s="179">
        <f>B3+(106*B5)</f>
        <v>107</v>
      </c>
      <c r="G119" s="33"/>
      <c r="I119" s="37"/>
      <c r="J119" s="54">
        <f>F419</f>
        <v>407</v>
      </c>
      <c r="K119" s="253">
        <f>F408</f>
        <v>396</v>
      </c>
      <c r="L119" s="55">
        <f>F502</f>
        <v>490</v>
      </c>
      <c r="M119" s="55">
        <f>F466</f>
        <v>454</v>
      </c>
      <c r="N119" s="55">
        <f>F455</f>
        <v>443</v>
      </c>
      <c r="O119" s="55">
        <f>F306</f>
        <v>294</v>
      </c>
      <c r="P119" s="55">
        <f>F270</f>
        <v>258</v>
      </c>
      <c r="Q119" s="55">
        <f>F384</f>
        <v>372</v>
      </c>
      <c r="R119" s="55">
        <f>F348</f>
        <v>336</v>
      </c>
      <c r="S119" s="55">
        <f>F317</f>
        <v>305</v>
      </c>
      <c r="T119" s="55">
        <f>F163</f>
        <v>151</v>
      </c>
      <c r="U119" s="55">
        <f>F157</f>
        <v>145</v>
      </c>
      <c r="V119" s="253">
        <f>F246</f>
        <v>234</v>
      </c>
      <c r="W119" s="55">
        <f>F235</f>
        <v>223</v>
      </c>
      <c r="X119" s="55">
        <f>F199</f>
        <v>187</v>
      </c>
      <c r="Y119" s="55">
        <f>F50</f>
        <v>38</v>
      </c>
      <c r="Z119" s="55">
        <f>F14</f>
        <v>2</v>
      </c>
      <c r="AA119" s="55">
        <f>F128</f>
        <v>116</v>
      </c>
      <c r="AB119" s="55">
        <f>F97</f>
        <v>85</v>
      </c>
      <c r="AC119" s="55">
        <f>F86</f>
        <v>74</v>
      </c>
      <c r="AD119" s="55">
        <f>F562</f>
        <v>550</v>
      </c>
      <c r="AE119" s="55">
        <f>F526</f>
        <v>514</v>
      </c>
      <c r="AF119" s="55">
        <f>F615</f>
        <v>603</v>
      </c>
      <c r="AG119" s="253">
        <f>F604</f>
        <v>592</v>
      </c>
      <c r="AH119" s="56">
        <f>F568</f>
        <v>556</v>
      </c>
      <c r="AI119" s="254">
        <f t="shared" si="18"/>
        <v>7825</v>
      </c>
      <c r="AJ119" s="107">
        <f t="shared" si="19"/>
        <v>3263025</v>
      </c>
      <c r="AK119" s="33"/>
      <c r="AL119" s="323" t="s">
        <v>398</v>
      </c>
      <c r="AM119" s="324" t="s">
        <v>203</v>
      </c>
      <c r="AN119" s="324" t="s">
        <v>695</v>
      </c>
      <c r="AO119" s="324" t="s">
        <v>217</v>
      </c>
      <c r="AP119" s="324" t="s">
        <v>714</v>
      </c>
      <c r="AQ119" s="324" t="s">
        <v>145</v>
      </c>
      <c r="AR119" s="324" t="s">
        <v>432</v>
      </c>
      <c r="AS119" s="324" t="s">
        <v>652</v>
      </c>
      <c r="AT119" s="324" t="s">
        <v>340</v>
      </c>
      <c r="AU119" s="324" t="s">
        <v>178</v>
      </c>
      <c r="AV119" s="324" t="s">
        <v>448</v>
      </c>
      <c r="AW119" s="324" t="s">
        <v>72</v>
      </c>
      <c r="AX119" s="324" t="s">
        <v>142</v>
      </c>
      <c r="AY119" s="324" t="s">
        <v>771</v>
      </c>
      <c r="AZ119" s="324" t="s">
        <v>42</v>
      </c>
      <c r="BA119" s="324" t="s">
        <v>596</v>
      </c>
      <c r="BB119" s="324" t="s">
        <v>29</v>
      </c>
      <c r="BC119" s="324" t="s">
        <v>816</v>
      </c>
      <c r="BD119" s="324" t="s">
        <v>646</v>
      </c>
      <c r="BE119" s="324" t="s">
        <v>722</v>
      </c>
      <c r="BF119" s="324" t="s">
        <v>516</v>
      </c>
      <c r="BG119" s="324" t="s">
        <v>33</v>
      </c>
      <c r="BH119" s="324" t="s">
        <v>735</v>
      </c>
      <c r="BI119" s="349" t="s">
        <v>778</v>
      </c>
      <c r="BJ119" s="325" t="s">
        <v>363</v>
      </c>
      <c r="BK119" s="45"/>
      <c r="BM119" s="37"/>
      <c r="BN119" s="272">
        <f>F284</f>
        <v>272</v>
      </c>
      <c r="BO119" s="253">
        <f>F141</f>
        <v>129</v>
      </c>
      <c r="BP119" s="253">
        <f>F18</f>
        <v>6</v>
      </c>
      <c r="BQ119" s="253">
        <f>F525</f>
        <v>513</v>
      </c>
      <c r="BR119" s="253">
        <f>F407</f>
        <v>395</v>
      </c>
      <c r="BS119" s="271">
        <f>F328</f>
        <v>316</v>
      </c>
      <c r="BT119" s="271">
        <f>F210</f>
        <v>198</v>
      </c>
      <c r="BU119" s="271">
        <f>F67</f>
        <v>55</v>
      </c>
      <c r="BV119" s="271">
        <f>F569</f>
        <v>557</v>
      </c>
      <c r="BW119" s="271">
        <f>F451</f>
        <v>439</v>
      </c>
      <c r="BX119" s="253">
        <f>F377</f>
        <v>365</v>
      </c>
      <c r="BY119" s="253">
        <f>F254</f>
        <v>242</v>
      </c>
      <c r="BZ119" s="253">
        <f>F136</f>
        <v>124</v>
      </c>
      <c r="CA119" s="253">
        <f>F613</f>
        <v>601</v>
      </c>
      <c r="CB119" s="253">
        <f>F495</f>
        <v>483</v>
      </c>
      <c r="CC119" s="271">
        <f>F296</f>
        <v>284</v>
      </c>
      <c r="CD119" s="271">
        <f>F173</f>
        <v>161</v>
      </c>
      <c r="CE119" s="271">
        <f>F55</f>
        <v>43</v>
      </c>
      <c r="CF119" s="271">
        <f>F562</f>
        <v>550</v>
      </c>
      <c r="CG119" s="271">
        <f>F414</f>
        <v>402</v>
      </c>
      <c r="CH119" s="253">
        <f>F340</f>
        <v>328</v>
      </c>
      <c r="CI119" s="253">
        <f>F222</f>
        <v>210</v>
      </c>
      <c r="CJ119" s="253">
        <f>F99</f>
        <v>87</v>
      </c>
      <c r="CK119" s="253">
        <f>F606</f>
        <v>594</v>
      </c>
      <c r="CL119" s="273">
        <f>F483</f>
        <v>471</v>
      </c>
      <c r="CM119" s="254">
        <f t="shared" si="20"/>
        <v>7825</v>
      </c>
      <c r="CN119" s="107">
        <f t="shared" si="21"/>
        <v>3263025</v>
      </c>
      <c r="CO119" s="33"/>
      <c r="CP119" s="350" t="s">
        <v>402</v>
      </c>
      <c r="CQ119" s="303" t="s">
        <v>370</v>
      </c>
      <c r="CR119" s="303" t="s">
        <v>486</v>
      </c>
      <c r="CS119" s="303" t="s">
        <v>66</v>
      </c>
      <c r="CT119" s="303" t="s">
        <v>548</v>
      </c>
      <c r="CU119" s="303" t="s">
        <v>472</v>
      </c>
      <c r="CV119" s="303" t="s">
        <v>583</v>
      </c>
      <c r="CW119" s="303" t="s">
        <v>331</v>
      </c>
      <c r="CX119" s="303" t="s">
        <v>705</v>
      </c>
      <c r="CY119" s="303" t="s">
        <v>667</v>
      </c>
      <c r="CZ119" s="303" t="s">
        <v>414</v>
      </c>
      <c r="DA119" s="303" t="s">
        <v>84</v>
      </c>
      <c r="DB119" s="303" t="s">
        <v>238</v>
      </c>
      <c r="DC119" s="303" t="s">
        <v>765</v>
      </c>
      <c r="DD119" s="303" t="s">
        <v>50</v>
      </c>
      <c r="DE119" s="303" t="s">
        <v>54</v>
      </c>
      <c r="DF119" s="303" t="s">
        <v>685</v>
      </c>
      <c r="DG119" s="303" t="s">
        <v>618</v>
      </c>
      <c r="DH119" s="303" t="s">
        <v>516</v>
      </c>
      <c r="DI119" s="303" t="s">
        <v>158</v>
      </c>
      <c r="DJ119" s="303" t="s">
        <v>98</v>
      </c>
      <c r="DK119" s="303" t="s">
        <v>268</v>
      </c>
      <c r="DL119" s="303" t="s">
        <v>617</v>
      </c>
      <c r="DM119" s="303" t="s">
        <v>809</v>
      </c>
      <c r="DN119" s="351" t="s">
        <v>401</v>
      </c>
      <c r="DO119" s="45"/>
    </row>
    <row r="120" spans="1:119" ht="12.75" thickBot="1" x14ac:dyDescent="0.25">
      <c r="A120" s="33"/>
      <c r="B120" s="33"/>
      <c r="C120" s="33"/>
      <c r="D120" s="176" t="s">
        <v>182</v>
      </c>
      <c r="E120" s="177" t="s">
        <v>345</v>
      </c>
      <c r="F120" s="178">
        <f>B3+(107*B5)</f>
        <v>108</v>
      </c>
      <c r="G120" s="33"/>
      <c r="I120" s="37"/>
      <c r="J120" s="275">
        <f>F477</f>
        <v>465</v>
      </c>
      <c r="K120" s="80">
        <f>F441</f>
        <v>429</v>
      </c>
      <c r="L120" s="80">
        <f>F430</f>
        <v>418</v>
      </c>
      <c r="M120" s="80">
        <f>F394</f>
        <v>382</v>
      </c>
      <c r="N120" s="80">
        <f>F508</f>
        <v>496</v>
      </c>
      <c r="O120" s="80">
        <f>F359</f>
        <v>347</v>
      </c>
      <c r="P120" s="80">
        <f>F323</f>
        <v>311</v>
      </c>
      <c r="Q120" s="80">
        <f>F292</f>
        <v>280</v>
      </c>
      <c r="R120" s="80">
        <f>F281</f>
        <v>269</v>
      </c>
      <c r="S120" s="80">
        <f>F370</f>
        <v>358</v>
      </c>
      <c r="T120" s="80">
        <f>F221</f>
        <v>209</v>
      </c>
      <c r="U120" s="80">
        <f>F210</f>
        <v>198</v>
      </c>
      <c r="V120" s="276">
        <f>F174</f>
        <v>162</v>
      </c>
      <c r="W120" s="80">
        <f>F138</f>
        <v>126</v>
      </c>
      <c r="X120" s="80">
        <f>F257</f>
        <v>245</v>
      </c>
      <c r="Y120" s="80">
        <f>F103</f>
        <v>91</v>
      </c>
      <c r="Z120" s="80">
        <f>F72</f>
        <v>60</v>
      </c>
      <c r="AA120" s="80">
        <f>F61</f>
        <v>49</v>
      </c>
      <c r="AB120" s="80">
        <f>F25</f>
        <v>13</v>
      </c>
      <c r="AC120" s="80">
        <f>F114</f>
        <v>102</v>
      </c>
      <c r="AD120" s="80">
        <f>F590</f>
        <v>578</v>
      </c>
      <c r="AE120" s="80">
        <f>F579</f>
        <v>567</v>
      </c>
      <c r="AF120" s="80">
        <f>F543</f>
        <v>531</v>
      </c>
      <c r="AG120" s="80">
        <f>F537</f>
        <v>525</v>
      </c>
      <c r="AH120" s="277">
        <f>F626</f>
        <v>614</v>
      </c>
      <c r="AI120" s="254">
        <f t="shared" si="18"/>
        <v>7825</v>
      </c>
      <c r="AJ120" s="107">
        <f t="shared" si="19"/>
        <v>3263025</v>
      </c>
      <c r="AK120" s="33"/>
      <c r="AL120" s="330" t="s">
        <v>636</v>
      </c>
      <c r="AM120" s="331" t="s">
        <v>244</v>
      </c>
      <c r="AN120" s="331" t="s">
        <v>767</v>
      </c>
      <c r="AO120" s="331" t="s">
        <v>177</v>
      </c>
      <c r="AP120" s="331" t="s">
        <v>454</v>
      </c>
      <c r="AQ120" s="331" t="s">
        <v>626</v>
      </c>
      <c r="AR120" s="331" t="s">
        <v>280</v>
      </c>
      <c r="AS120" s="331" t="s">
        <v>717</v>
      </c>
      <c r="AT120" s="331" t="s">
        <v>83</v>
      </c>
      <c r="AU120" s="331" t="s">
        <v>682</v>
      </c>
      <c r="AV120" s="331" t="s">
        <v>86</v>
      </c>
      <c r="AW120" s="331" t="s">
        <v>583</v>
      </c>
      <c r="AX120" s="331" t="s">
        <v>101</v>
      </c>
      <c r="AY120" s="331" t="s">
        <v>474</v>
      </c>
      <c r="AZ120" s="331" t="s">
        <v>298</v>
      </c>
      <c r="BA120" s="331" t="s">
        <v>568</v>
      </c>
      <c r="BB120" s="331" t="s">
        <v>701</v>
      </c>
      <c r="BC120" s="331" t="s">
        <v>748</v>
      </c>
      <c r="BD120" s="331" t="s">
        <v>542</v>
      </c>
      <c r="BE120" s="331" t="s">
        <v>284</v>
      </c>
      <c r="BF120" s="331" t="s">
        <v>517</v>
      </c>
      <c r="BG120" s="331" t="s">
        <v>726</v>
      </c>
      <c r="BH120" s="331" t="s">
        <v>336</v>
      </c>
      <c r="BI120" s="331" t="s">
        <v>574</v>
      </c>
      <c r="BJ120" s="355" t="s">
        <v>260</v>
      </c>
      <c r="BK120" s="45"/>
      <c r="BM120" s="37"/>
      <c r="BN120" s="275">
        <f>F419</f>
        <v>407</v>
      </c>
      <c r="BO120" s="276">
        <f>F301</f>
        <v>289</v>
      </c>
      <c r="BP120" s="276">
        <f>F178</f>
        <v>166</v>
      </c>
      <c r="BQ120" s="276">
        <f>F60</f>
        <v>48</v>
      </c>
      <c r="BR120" s="276">
        <f>F542</f>
        <v>530</v>
      </c>
      <c r="BS120" s="356">
        <f>F463</f>
        <v>451</v>
      </c>
      <c r="BT120" s="356">
        <f>F345</f>
        <v>333</v>
      </c>
      <c r="BU120" s="356">
        <f>F227</f>
        <v>215</v>
      </c>
      <c r="BV120" s="356">
        <f>F104</f>
        <v>92</v>
      </c>
      <c r="BW120" s="356">
        <f>F611</f>
        <v>599</v>
      </c>
      <c r="BX120" s="276">
        <f>F412</f>
        <v>400</v>
      </c>
      <c r="BY120" s="276">
        <f>F264</f>
        <v>252</v>
      </c>
      <c r="BZ120" s="276">
        <f>F146</f>
        <v>134</v>
      </c>
      <c r="CA120" s="276">
        <f>F23</f>
        <v>11</v>
      </c>
      <c r="CB120" s="276">
        <f>F530</f>
        <v>518</v>
      </c>
      <c r="CC120" s="356">
        <f>F456</f>
        <v>444</v>
      </c>
      <c r="CD120" s="356">
        <f>F333</f>
        <v>321</v>
      </c>
      <c r="CE120" s="356">
        <f>F190</f>
        <v>178</v>
      </c>
      <c r="CF120" s="356">
        <f>F72</f>
        <v>60</v>
      </c>
      <c r="CG120" s="356">
        <f>F574</f>
        <v>562</v>
      </c>
      <c r="CH120" s="276">
        <f>F500</f>
        <v>488</v>
      </c>
      <c r="CI120" s="276">
        <f>F382</f>
        <v>370</v>
      </c>
      <c r="CJ120" s="276">
        <f>F259</f>
        <v>247</v>
      </c>
      <c r="CK120" s="276">
        <f>F116</f>
        <v>104</v>
      </c>
      <c r="CL120" s="277">
        <f>F618</f>
        <v>606</v>
      </c>
      <c r="CM120" s="254">
        <f t="shared" si="20"/>
        <v>7825</v>
      </c>
      <c r="CN120" s="107">
        <f t="shared" si="21"/>
        <v>3263025</v>
      </c>
      <c r="CO120" s="33"/>
      <c r="CP120" s="357" t="s">
        <v>398</v>
      </c>
      <c r="CQ120" s="340" t="s">
        <v>193</v>
      </c>
      <c r="CR120" s="340" t="s">
        <v>734</v>
      </c>
      <c r="CS120" s="340" t="s">
        <v>274</v>
      </c>
      <c r="CT120" s="340" t="s">
        <v>704</v>
      </c>
      <c r="CU120" s="340" t="s">
        <v>0</v>
      </c>
      <c r="CV120" s="340" t="s">
        <v>708</v>
      </c>
      <c r="CW120" s="340" t="s">
        <v>220</v>
      </c>
      <c r="CX120" s="340" t="s">
        <v>434</v>
      </c>
      <c r="CY120" s="340" t="s">
        <v>333</v>
      </c>
      <c r="CZ120" s="340" t="s">
        <v>95</v>
      </c>
      <c r="DA120" s="340" t="s">
        <v>593</v>
      </c>
      <c r="DB120" s="340" t="s">
        <v>684</v>
      </c>
      <c r="DC120" s="340" t="s">
        <v>378</v>
      </c>
      <c r="DD120" s="340" t="s">
        <v>228</v>
      </c>
      <c r="DE120" s="340" t="s">
        <v>505</v>
      </c>
      <c r="DF120" s="340" t="s">
        <v>234</v>
      </c>
      <c r="DG120" s="340" t="s">
        <v>420</v>
      </c>
      <c r="DH120" s="340" t="s">
        <v>701</v>
      </c>
      <c r="DI120" s="340" t="s">
        <v>229</v>
      </c>
      <c r="DJ120" s="340" t="s">
        <v>610</v>
      </c>
      <c r="DK120" s="340" t="s">
        <v>494</v>
      </c>
      <c r="DL120" s="340" t="s">
        <v>376</v>
      </c>
      <c r="DM120" s="340" t="s">
        <v>316</v>
      </c>
      <c r="DN120" s="358" t="s">
        <v>499</v>
      </c>
      <c r="DO120" s="45"/>
    </row>
    <row r="121" spans="1:119" x14ac:dyDescent="0.2">
      <c r="A121" s="33"/>
      <c r="B121" s="33"/>
      <c r="C121" s="33"/>
      <c r="D121" s="176" t="s">
        <v>631</v>
      </c>
      <c r="E121" s="177" t="s">
        <v>345</v>
      </c>
      <c r="F121" s="178">
        <f>B3+(108*B5)</f>
        <v>109</v>
      </c>
      <c r="G121" s="33"/>
      <c r="I121" s="37"/>
      <c r="J121" s="241">
        <f>J96+K120+L119+M118+N117+O116+P115+Q114+R113+S112+T111+U110+V109+W108+X107+Y106+Z105+AA104+AB103+AC102+AD101+AE100+AF99+AG98+AH97</f>
        <v>7825</v>
      </c>
      <c r="K121" s="288">
        <f>K96+J97+L120+M119+N118+O117+P116+Q115+R114+S113+T112+U111+V110+W109+X108+Y107+Z106+AA105+AB104+AC103+AD102+AE101+AF100+AG99+AH98</f>
        <v>7825</v>
      </c>
      <c r="L121" s="288">
        <f>L96+K97+J98+M120+N119+O118+P117+Q116+R115+S114+T113+U112+V111+W110+X109+Y108+Z107+AA106+AB105+AC104+AD103+AE102+AF101+AG100+AH99</f>
        <v>7825</v>
      </c>
      <c r="M121" s="288">
        <f>M96+L97+K98+J99+N120+O119+P118+Q117+R116+S115+T114+U113+V112+W111+X110+Y109+Z108+AA107+AB106+AC105+AD104+AE103+AF102+AG101+AH100</f>
        <v>7825</v>
      </c>
      <c r="N121" s="288">
        <f>N96+M97+L98+K99+J100+O120+P119+Q118+R117+S116+T115+U114+V113+W112+X111+Y110+Z109+AA108+AB107+AC106+AD105+AE104+AF103+AG102+AH101</f>
        <v>7825</v>
      </c>
      <c r="O121" s="288">
        <f>O96+N97+M98+L99+K100+J101+P120+Q119+R118+S117+T116+U115+V114+W113+X112+Y111+Z110+AA109+AB108+AC107+AD106+AE105+AF104+AG103+AH102</f>
        <v>7825</v>
      </c>
      <c r="P121" s="288">
        <f>P96+O97+N98+M99+L100+K101+J102+Q120+R119+S118+T117+U116+V115+W114+X113+Y112+Z111+AA110+AB109+AC108+AD107+AE106+AF105+AG104+AH103</f>
        <v>7825</v>
      </c>
      <c r="Q121" s="288">
        <f>Q96+P97+O98+N99+M100+L101+K102+J103+R120+S119+T118+U117+V116+W115+X114+Y113+Z112+AA111+AB110+AC109+AD108+AE107+AF106+AG105+AH104</f>
        <v>7825</v>
      </c>
      <c r="R121" s="288">
        <f>R96+Q97+P98+O99+N100+M101+L102+K103+J104+S120+T119+U118+V117+W116+X115+Y114+Z113+AA112+AB111+AC110+AD109+AE108+AF107+AG106+AH105</f>
        <v>7825</v>
      </c>
      <c r="S121" s="288">
        <f>S96+R97+Q98+P99+O100+N101+M102+L103+K104+J105+T120+U119+V118+W117+X116+Y115+Z114+AA113+AB112+AC111+AD110+AE109+AF108+AG107+AH106</f>
        <v>7825</v>
      </c>
      <c r="T121" s="288">
        <f>T96+S97+R98+Q99+P100+O101+N102+M103+L104+K105+J106+U120+V119+W118+X117+Y116+Z115+AA114+AB113+AC112+AD111+AE110+AF109+AG108+AH107</f>
        <v>7825</v>
      </c>
      <c r="U121" s="288">
        <f>U96+T97+S98+R99+Q100+P101+O102+N103+M104+L105+K106+J107+V120+W119+X118+Y117+Z116+AA115+AB114+AC113+AD112+AE111+AF110+AG109+AH108</f>
        <v>7825</v>
      </c>
      <c r="V121" s="288">
        <f>V96+U97+T98+S99+R100+Q101+P102+O103+N104+M105+L106+K107+J108+W120+X119+Y118+Z117+AA116+AB115+AC114+AD113+AE112+AF111+AG110+AH109</f>
        <v>7825</v>
      </c>
      <c r="W121" s="288">
        <f>W96+V97+U98+T99+S100+R101+Q102+P103+O104+N105+M106+L107+K108+J109+X120+Y119+Z118+AA117+AB116+AC115+AD114+AE113+AF112+AG111+AH110</f>
        <v>7825</v>
      </c>
      <c r="X121" s="288">
        <f>X96+W97+V98+U99+T100+S101+R102+Q103+P104+O105+N106+M107+L108+K109+J110+Y120+Z119+AA118+AB117+AC116+AD115+AE114+AF113+AG112+AH111</f>
        <v>7825</v>
      </c>
      <c r="Y121" s="288">
        <f>Y96+X97+W98+V99+U100+T101+S102+R103+Q104+P105+O106+N107+M108+L109+K110+J111+Z120+AA119+AB118+AC117+AD116+AE115+AF114+AG113+AH112</f>
        <v>7825</v>
      </c>
      <c r="Z121" s="288">
        <f>Z96+Y97+X98+W99+V100+U101+T102+S103+R104+Q105+P106+O107+N108+M109+L110+K111+J112+AA120+AB119+AC118+AD117+AE116+AF115+AG114+AH113</f>
        <v>7825</v>
      </c>
      <c r="AA121" s="288">
        <f>AA96+Z97+Y98+X99+W100+V101+U102+T103+S104+R105+Q106+P107+O108+N109+M110+L111+K112+J113+AB120+AC119+AD118+AE117+AF116+AG115+AH114</f>
        <v>7825</v>
      </c>
      <c r="AB121" s="288">
        <f>AB96+AA97+Z98+Y99+X100+W101+V102+U103+T104+S105+R106+Q107+P108+O109+N110+M111+L112+K113+J114+AC120+AD119+AE118+AF117+AG116+AH115</f>
        <v>7825</v>
      </c>
      <c r="AC121" s="288">
        <f>AC96+AB97+AA98+Z99+Y100+X101+W102+V103+U104+T105+S106+R107+Q108+P109+O110+N111+M112+L113+K114+J115+AD120+AE119+AF118+AG117+AH116</f>
        <v>7825</v>
      </c>
      <c r="AD121" s="288">
        <f>AD96+AC97+AB98+AA99+Z100+Y101+X102+W103+V104+U105+T106+S107+R108+Q109+P110+O111+N112+M113+L114+K115+J116+AE120+AF119+AG118+AH117</f>
        <v>7825</v>
      </c>
      <c r="AE121" s="288">
        <f>AE96+AD97+AC98+AB99+AA100+Z101+Y102+X103+W104+V105+U106+T107+S108+R109+Q110+P111+O112+N113+M114+L115+K116+J117+AF120+AG119+AH118</f>
        <v>7825</v>
      </c>
      <c r="AF121" s="288">
        <f>AF96+AE97+AD98+AC99+AB100+AA101+Z102+Y103+X104+W105+V106+U107+T108+S109+R110+Q111+P112+O113+N114+M115+L116+K117+J118+AG120+AH119</f>
        <v>7825</v>
      </c>
      <c r="AG121" s="288">
        <f>AG96+AF97+AE98+AD99+AC100+AB101+AA102+Z103+Y104+X105+W106+V107+U108+T109+S110+R111+Q112+P113+O114+N115+M116+L117+K118+J119+AH120</f>
        <v>7825</v>
      </c>
      <c r="AH121" s="333">
        <f>J96+K97+L98+V96+V97+V98+AH96+AG97+AF98+AH108+AG108+AF108+AH120+AG119+AF118+V120+V119+V118+J120+K119+L118+J108+K108+L108+V108</f>
        <v>7825</v>
      </c>
      <c r="AI121" s="290">
        <f>SUMSQ(J96,K97,L98,M99,N100,O101,P102,Q103,R104,S105,T106,U107,V108,W109,X110,Y111,Z112,AA113,AB114,AC115,AD116,AE117,AF118,AG119,AH120)</f>
        <v>3263025</v>
      </c>
      <c r="AJ121" s="291">
        <f>J96^3+K97^3+L98^3+M99^3+N100^3+O101^3+P102^3+Q103^3+R104^3+S105^3+T106^3+U107^3+V108^3+W109^3+X110^3+Y111^3+Z112^3+AA113^3+AB114^3+AC115^3+AD116^3+AE117^3+AF118^3+AG119^3+AH120^3</f>
        <v>1530765625</v>
      </c>
      <c r="AK121" s="33"/>
      <c r="AL121" s="296"/>
      <c r="AM121" s="296"/>
      <c r="AN121" s="296"/>
      <c r="AO121" s="296"/>
      <c r="AP121" s="296"/>
      <c r="AQ121" s="296"/>
      <c r="AR121" s="296"/>
      <c r="AS121" s="296"/>
      <c r="AT121" s="296"/>
      <c r="AU121" s="296"/>
      <c r="AV121" s="296"/>
      <c r="AW121" s="296"/>
      <c r="AX121" s="296"/>
      <c r="AY121" s="296"/>
      <c r="AZ121" s="296"/>
      <c r="BA121" s="296"/>
      <c r="BB121" s="296"/>
      <c r="BC121" s="296"/>
      <c r="BD121" s="296"/>
      <c r="BE121" s="296"/>
      <c r="BF121" s="296"/>
      <c r="BG121" s="296"/>
      <c r="BH121" s="296"/>
      <c r="BI121" s="296"/>
      <c r="BJ121" s="296"/>
      <c r="BK121" s="45"/>
      <c r="BM121" s="37"/>
      <c r="BN121" s="293">
        <f>SUMSQ(BN96,BO96,BP96,BQ96,BR96,BN97,BO97,BP97,BQ97,BR97,BN98,BO98,BP98,BQ98,BR98,BN99,BO99,BP99,BQ99,BR99,BN100,BO100,BP100,BQ100,BR100)</f>
        <v>3263025</v>
      </c>
      <c r="BO121" s="294">
        <f>SUMSQ(BN101,BO101,BP101,BQ101,BR101,BN102,BO102,BP102,BQ102,BR102,BN103,BO103,BP103,BQ103,BR103,BN104,BO104,BP104,BQ104,BR104,BN105,BO105,BP105,BQ105,BR105)</f>
        <v>3263025</v>
      </c>
      <c r="BP121" s="294">
        <f>SUMSQ(BN106,BO106,BP106,BQ106,BR106,BN107,BO107,BP107,BQ107,BR107,BN108,BO108,BP108,BQ108,BR108,BN109,BO109,BP109,BQ109,BR109,BN110,BO110,BP110,BQ110,BR799,BR110)</f>
        <v>3263025</v>
      </c>
      <c r="BQ121" s="294">
        <f>SUMSQ(BN111,BO111,BP111,BQ111,BR111,BN112,BO112,BP112,BQ112,BR112,BN113,BO113,BP113,BQ113,BR113,BN114,BO114,BP114,BQ114,BR114,BN115,BO115,BP115,BQ115,BR115)</f>
        <v>3263025</v>
      </c>
      <c r="BR121" s="294">
        <f>SUMSQ(BN116,BO116,BP116,BQ116,BR116,BN117,BO117,BP117,BQ117,BR117,BN118,BO118,BP118,BQ118,BR118,BN119,BO119,BP119,BQ119,BR119,BN120,BO120,BP120,BQ120,BR120)</f>
        <v>3263025</v>
      </c>
      <c r="BS121" s="294">
        <f>SUMSQ(BS96,BT96,BU96,BV96,BW96,BS97,BT97,BU97,BV97,BW97,BS98,BT98,BU98,BV98,BW98,BS99,BT99,BU99,BV99,BW99,BS100,BT100,BU100,BV100,BW100)</f>
        <v>3263025</v>
      </c>
      <c r="BT121" s="294">
        <f>SUMSQ(BS101,BT101,BU101,BV101,BW101,BS102,BT102,BU102,BV102,BW102,BS103,BT103,BU103,BV103,BW103,BS104,BT104,BU104,BV104,BW104,BS105,BT105,BU105,BV105,BW105)</f>
        <v>3263025</v>
      </c>
      <c r="BU121" s="294">
        <f>SUMSQ(BS106,BT106,BU106,BV106,BW106,BS107,BT107,BU107,BV107,BW107,BS108,BT108,BU108,BV108,BW108,BS109,BT109,BU109,BV109,BW109,BS110,BT110,BU110,BV110,BW799,BW110)</f>
        <v>3263025</v>
      </c>
      <c r="BV121" s="294">
        <f>SUMSQ(BS111,BT111,BU111,BV111,BW111,BS112,BT112,BU112,BV112,BW112,BS113,BT113,BU113,BV113,BW113,BS114,BT114,BU114,BV114,BW114,BS115,BT115,BU115,BV115,BW115)</f>
        <v>3263025</v>
      </c>
      <c r="BW121" s="294">
        <f>SUMSQ(BS116,BT116,BU116,BV116,BW116,BS117,BT117,BU117,BV117,BW117,BS118,BT118,BU118,BV118,BW118,BS119,BT119,BU119,BV119,BW119,BS120,BT120,BU120,BV120,BW120)</f>
        <v>3263025</v>
      </c>
      <c r="BX121" s="294">
        <f>SUMSQ(BX96,BY96,BZ96,CA96,CB96,BX97,BY97,BZ97,CA97,CB97,BX98,BY98,BZ98,CA98,CB98,BX99,BY99,BZ99,CA99,CB99,BX100,BY100,BZ100,CA100,CB100)</f>
        <v>3263025</v>
      </c>
      <c r="BY121" s="294">
        <f>SUMSQ(BX101,BY101,BZ101,CA101,CB101,BX102,BY102,BZ102,CA102,CB102,BX103,BY103,BZ103,CA103,CB103,BX104,BY104,BZ104,CA104,CB104,BX105,BY105,BZ105,CA105,CB105)</f>
        <v>3263025</v>
      </c>
      <c r="BZ121" s="294">
        <f>SUMSQ(BX106,BY106,BZ106,CA106,CB106,BX107,BY107,BZ107,CA107,CB107,BX108,BY108,BZ108,CA108,CB108,BX109,BY109,BZ109,CA109,CB109,BX110,BY110,BZ110,CA110,CB799,CB110)</f>
        <v>3263025</v>
      </c>
      <c r="CA121" s="294">
        <f>SUMSQ(BX111,BY111,BZ111,CA111,CB111,BX112,BY112,BZ112,CA112,CB112,BX113,BY113,BZ113,CA113,CB113,BX114,BY114,BZ114,CA114,CB114,BX115,BY115,BZ115,CA115,CB115)</f>
        <v>3263025</v>
      </c>
      <c r="CB121" s="294">
        <f>SUMSQ(BX116,BY116,BZ116,CA116,CB116,BX117,BY117,BZ117,CA117,CB117,BX118,BY118,BZ118,CA118,CB118,BX119,BY119,BZ119,CA119,CB119,BX120,BY120,BZ120,CA120,CB120)</f>
        <v>3263025</v>
      </c>
      <c r="CC121" s="294">
        <f>SUMSQ(CC96,CD96,CE96,CF96,CG96,CC97,CD97,CE97,CF97,CG97,CC98,CD98,CE98,CF98,CG98,CC99,CD99,CE99,CF99,CG99,CC100,CD100,CE100,CF100,CG100)</f>
        <v>3263025</v>
      </c>
      <c r="CD121" s="294">
        <f>SUMSQ(CC101,CD101,CE101,CF101,CG101,CC102,CD102,CE102,CF102,CG102,CC103,CD103,CE103,CF103,CG103,CC104,CD104,CE104,CF104,CG104,CC105,CD105,CE105,CF105,CG105)</f>
        <v>3263025</v>
      </c>
      <c r="CE121" s="294">
        <f>SUMSQ(CC106,CD106,CE106,CF106,CG106,CC107,CD107,CE107,CF107,CG107,CC108,CD108,CE108,CF108,CG108,CC109,CD109,CE109,CF109,CG109,CC110,CD110,CE110,CF110,CG799,CG110)</f>
        <v>3263025</v>
      </c>
      <c r="CF121" s="294">
        <f>SUMSQ(CC111,CD111,CE111,CF111,CG111,CC112,CD112,CE112,CF112,CG112,CC113,CD113,CE113,CF113,CG113,CC114,CD114,CE114,CF114,CG114,CC115,CD115,CE115,CF115,CG115)</f>
        <v>3263025</v>
      </c>
      <c r="CG121" s="294">
        <f>SUMSQ(CC116,CD116,CE116,CF116,CG116,CC117,CD117,CE117,CF117,CG117,CC118,CD118,CE118,CF118,CG118,CC119,CD119,CE119,CF119,CG119,CC120,CD120,CE120,CF120,CG120)</f>
        <v>3263025</v>
      </c>
      <c r="CH121" s="294">
        <f>SUMSQ(CH96,CI96,CJ96,CK96,CL96,CH97,CI97,CJ97,CK97,CL97,CH98,CI98,CJ98,CK98,CL98,CH99,CI99,CJ99,CK99,CL99,CH100,CI100,CJ100,CK100,CL100)</f>
        <v>3263025</v>
      </c>
      <c r="CI121" s="294">
        <f>SUMSQ(CH101,CI101,CJ101,CK101,CL101,CH102,CI102,CJ102,CK102,CL102,CH103,CI103,CJ103,CK103,CL103,CH104,CI104,CJ104,CK104,CL104,CH105,CI105,CJ105,CK105,CL105)</f>
        <v>3263025</v>
      </c>
      <c r="CJ121" s="294">
        <f>SUMSQ(CH106,CI106,CJ106,CK106,CL106,CH107,CI107,CJ107,CK107,CL107,CH108,CI108,CJ108,CK108,CL108,CH109,CI109,CJ109,CK109,CL109,CH110,CI110,CJ110,CK110,CL799,CL110)</f>
        <v>3263025</v>
      </c>
      <c r="CK121" s="294">
        <f>SUMSQ(CH111,CI111,CJ111,CK111,CL111,CH112,CI112,CJ112,CK112,CL112,CH113,CI113,CJ113,CK113,CL113,CH114,CI114,CJ114,CK114,CL114,CH115,CI115,CJ115,CK115,CL115)</f>
        <v>3263025</v>
      </c>
      <c r="CL121" s="294">
        <f>SUMSQ(CH116,CI116,CJ116,CK116,CL116,CH117,CI117,CJ117,CK117,CL117,CH118,CI118,CJ118,CK118,CL118,CH119,CI119,CJ119,CK119,CL119,CH120,CI120,CJ120,CK120,CL120)</f>
        <v>3263025</v>
      </c>
      <c r="CM121" s="359">
        <f>BN96^3+BO97^3+BP98^3+BQ99^3+BR100^3+BS101^3+BT102^3+BU103^3+BV104^3+BW105^3+BX106^3+BY107^3+BZ108^3+CA109^3+CB110^3+CC111^3+CD112^3+CE113^3+CF114^3+CG115^3+CH116^3+CI117^3+CJ118^3+CK119^3+CL120^3</f>
        <v>1530765625</v>
      </c>
      <c r="CN121" s="291">
        <f>BZ96^3+BZ97^3+BZ98^3+BZ99^3+BZ100^3+BZ101^3+BZ102^3+BZ103^3+BZ104^3+BZ105^3+BZ106^3+BZ107^3+BZ108^3+BZ109^3+BZ110^3+BZ111^3+BZ112^3+BZ113^3+BZ114^3+BZ115^3+BZ116^3+BZ117^3+BZ118^3+BZ119^3+BZ120^3</f>
        <v>1530765625</v>
      </c>
      <c r="CO121" s="33"/>
      <c r="CP121" s="296"/>
      <c r="CQ121" s="296"/>
      <c r="CR121" s="296"/>
      <c r="CS121" s="296"/>
      <c r="CT121" s="296"/>
      <c r="CU121" s="296"/>
      <c r="CV121" s="296"/>
      <c r="CW121" s="296"/>
      <c r="CX121" s="296"/>
      <c r="CY121" s="296"/>
      <c r="CZ121" s="296"/>
      <c r="DA121" s="296"/>
      <c r="DB121" s="296"/>
      <c r="DC121" s="296"/>
      <c r="DD121" s="296"/>
      <c r="DE121" s="296"/>
      <c r="DF121" s="296"/>
      <c r="DG121" s="296"/>
      <c r="DH121" s="296"/>
      <c r="DI121" s="296"/>
      <c r="DJ121" s="296"/>
      <c r="DK121" s="296"/>
      <c r="DL121" s="296"/>
      <c r="DM121" s="296"/>
      <c r="DN121" s="296"/>
      <c r="DO121" s="45"/>
    </row>
    <row r="122" spans="1:119" ht="12.75" thickBot="1" x14ac:dyDescent="0.25">
      <c r="A122" s="33"/>
      <c r="B122" s="33"/>
      <c r="C122" s="33"/>
      <c r="D122" s="176" t="s">
        <v>41</v>
      </c>
      <c r="E122" s="177" t="s">
        <v>345</v>
      </c>
      <c r="F122" s="179">
        <f>B3+(109*B5)</f>
        <v>110</v>
      </c>
      <c r="G122" s="33"/>
      <c r="I122" s="37"/>
      <c r="J122" s="254">
        <f>K96+L97+M98+N99+O100+P101+Q102+R103+S104+T105+U106+V107+W108+X109+Y110+Z111+AA112+AB113+AC114+AD115+AE116+AF117+AG118+AH119+J120</f>
        <v>7825</v>
      </c>
      <c r="K122" s="297">
        <f>L96+M97+N98+O99+P100+Q101+R102+S103+T104+U105+V106+W107+X108+Y109+Z110+AA111+AB112+AC113+AD114+AE115+AF116+AG117+AH118+K120+J119</f>
        <v>7825</v>
      </c>
      <c r="L122" s="297">
        <f>M96+N97+O98+P99+Q100+R101+S102+T103+U104+V105+W106+X107+Y108+Z109+AA110+AB111+AC112+AD113+AE114+AF115+AG116+AH117+L120+K119+J118</f>
        <v>7825</v>
      </c>
      <c r="M122" s="297">
        <f>N96+O97+P98+Q99+R100+S101+T102+U103+V104+W105+X106+Y107+Z108+AA109+AB110+AC111+AD112+AE113+AF114+AG115+AH116+M120+L119++K118+J117</f>
        <v>7825</v>
      </c>
      <c r="N122" s="297">
        <f>O96+P97+Q98+R99+S100+T101+U102+V103+W104+X105+Y106+Z107+AA108+AB109+AC110+AD111+AE112+AF113+AG114+AH115+N120+M119+L118+K117+J116</f>
        <v>7825</v>
      </c>
      <c r="O122" s="297">
        <f>P96+Q97+R98+S99+T100+U101+V102+W103+X104+Y105+Z106+AA107+AB108+AC109+AD110+AE111+AF112+AG113+AH114+O120+N119+M118+L117+K116+J115</f>
        <v>7825</v>
      </c>
      <c r="P122" s="297">
        <f>Q96+R97+S98+T99+U100+V101+W102+X103+Y104+Z105+AA106+AB107+AC108+AD109+AE110+AF111+AG112+AH113+P120+O119+N118+M117+L116+K115+J114</f>
        <v>7825</v>
      </c>
      <c r="Q122" s="297">
        <f>R96+S97+T98+U99+V100+W101+X102+Y103+Z104+AA105+AB106+AC107+AD108+AE109+AF110+AG111+AH112+Q120+P119+O118+N117+M116+L115+K114+J113</f>
        <v>7825</v>
      </c>
      <c r="R122" s="297">
        <f>S96+T97+U98+V99+W100+X101+Y102+Z103+AA104+AB105+AC106+AD107+AE108+AF109+AG110+AH111+R120+Q119+P118+O117+N116+M115+L114+K113+J112</f>
        <v>7825</v>
      </c>
      <c r="S122" s="297">
        <f>T96+U97+V98+W99+X100+Y101+Z102+AA103+AB104+AC105+AD106+AE107+AF108+AG109+AH110+S120+R119+Q118+P117+O116+N115+M114+L113+K112+J111</f>
        <v>7825</v>
      </c>
      <c r="T122" s="297">
        <f>U96+V97+W98+X99+Y100+Z101+AA102+AB103+AC104+AD105+AE106+AF107+AG108+AH109+T120+S119+R118+Q117+P116+O115+N114+M113+L112+K111+J110</f>
        <v>7825</v>
      </c>
      <c r="U122" s="297">
        <f>V96+W97+X98+Y99+Z100+AA101+AB102+AC103+AD104+AE105+AF106+AG107+AH108+U120+T119+S118+R117+Q116+P115+O114+N113+M112+L111+K110+J109</f>
        <v>7825</v>
      </c>
      <c r="V122" s="297">
        <f>W96+X97+Y98+Z99+AA100+AB101+AC102+AD103+AE104+AF105+AG106+AH107+V120+U119+T118+S117+R116+Q115+P114+O113+N112+M111+L110+K109+J108</f>
        <v>7825</v>
      </c>
      <c r="W122" s="297">
        <f>X96+Y97+Z98+AA99+AB100+AC101+AD102+AE103+AF104+AG105+AH106+W120+V119+U118+T117+S116+R115+Q114+P113+O112+N111+M110+L109+K108+J107</f>
        <v>7825</v>
      </c>
      <c r="X122" s="297">
        <f>Y96+Z97+AA98+AB99+AC100+AD101+AE102+AF103+AG104+AH105+X120+W119+V118+U117+T116+S115+R114+Q113+P112+O111+N110+M109+L108+K107+J106</f>
        <v>7825</v>
      </c>
      <c r="Y122" s="297">
        <f>Z96+AA97+AB98+AC99+AD100+AE101+AF102+AG103+AH104+Y120+X119+W118+V117+U116+T115+S114+R113+Q112+P111+O110+N109+M108+L107+K106+J105</f>
        <v>7825</v>
      </c>
      <c r="Z122" s="297">
        <f>AA96+AB97+AC98+AD99+AE100+AF101+AG102+AH103+Z120+Y119+X118+W117+V116+U115+T114+S113+R112+Q111+P110+O109+N108+M107++L106+K105+J104</f>
        <v>7825</v>
      </c>
      <c r="AA122" s="297">
        <f>AB96+AC97+AD98+AE99+AF100+AG101+AH102+AA120+Z119+Y118+X117+W116+V115+U114+T113+S112+R111+Q110+P109+O108+N107+M106+L105+K104+J103</f>
        <v>7825</v>
      </c>
      <c r="AB122" s="297">
        <f>AC96+AD97+AE98+AF99+AG100+AH101+AB120+AA119+Z118+Y117+X116+W115+V114+U113+T112+S111+R110+Q109+P108+O107+N106+M105+L104+K103+J102</f>
        <v>7825</v>
      </c>
      <c r="AC122" s="297">
        <f>AD96+AE97+AF98+AG99+AH100+AC120+AB119+AA118+Z117+Y116+X115+W114+V113+U112+T111+S110+R109+Q108+P107+O106+N105+M104+L103+K102+J101</f>
        <v>7825</v>
      </c>
      <c r="AD122" s="297">
        <f>AE96+AF97+AG98+AH99+AD120+AC119+AB118+AA117+Z116+Y115+X114+W113+V112+U111+T110+S109+R108+Q107+P106+O105+N104+M103+L102+K101+J100</f>
        <v>7825</v>
      </c>
      <c r="AE122" s="297">
        <f>AF96+AG97+AH98+AE120+AD119+AC118+AB117+AA116+Z115+Y114+X113+W112+V111+U110+T109+S108+R107+Q106+P105+O104+N103+M102+L101+K100+J99</f>
        <v>7825</v>
      </c>
      <c r="AF122" s="297">
        <f>AG96+AH97+AF120+AE119+AD118+AC117+AB116+AA115+Z114+Y113+X112+W111+V110+U109+T108+S107+R106+Q105+P104+O103+N102+M101+L100+K99+J98</f>
        <v>7825</v>
      </c>
      <c r="AG122" s="297">
        <f>AH96+AG120+AF119+AE118+AD117+AC116+AB115+AA114+Z113+Y112+X111+W110+V109+U108+T107+S106+R105+Q104+P103+O102+N101+M100+L99+K98+J97</f>
        <v>7825</v>
      </c>
      <c r="AH122" s="298">
        <f>S105+T106+U107+V105+V106+V107+Y105+X106+W107+Y108+X108+W108+Y111+X110+W109+V111+V110+V109+S111+T110+U109+S108+T108+U108+V108</f>
        <v>7825</v>
      </c>
      <c r="AI122" s="299">
        <f>SUMSQ(J120,K119,L118,M117,N116,O115,P114,Q113,R112,S111,T110,U109,V108,W107,X106,Y105,Z104,AA103,AB102,AC101,AD100,AE99,AF98,AG97,AH96)</f>
        <v>3263025</v>
      </c>
      <c r="AJ122" s="300">
        <f>J120^3+K119^3+L118^3+M117^3+N116^3+O115^3+P114^3+Q113^3+R112^3+S111^3+T110^3+U109^3+V108^3+W107^3+X106^3+Y105^3+Z104^3+AA103^3+AB102^3+AC101^3+AD100^3+AE99^3+AF98^3+AG97^3+AH96^3</f>
        <v>1530765625</v>
      </c>
      <c r="AK122" s="33"/>
      <c r="AL122" s="303" t="s">
        <v>647</v>
      </c>
      <c r="AM122" s="303" t="s">
        <v>462</v>
      </c>
      <c r="AN122" s="303" t="s">
        <v>225</v>
      </c>
      <c r="AO122" s="303" t="s">
        <v>361</v>
      </c>
      <c r="AP122" s="303" t="s">
        <v>132</v>
      </c>
      <c r="AQ122" s="303" t="s">
        <v>43</v>
      </c>
      <c r="AR122" s="303" t="s">
        <v>758</v>
      </c>
      <c r="AS122" s="303" t="s">
        <v>525</v>
      </c>
      <c r="AT122" s="303" t="s">
        <v>538</v>
      </c>
      <c r="AU122" s="303" t="s">
        <v>744</v>
      </c>
      <c r="AV122" s="303" t="s">
        <v>377</v>
      </c>
      <c r="AW122" s="303" t="s">
        <v>219</v>
      </c>
      <c r="AX122" s="303" t="s">
        <v>417</v>
      </c>
      <c r="AY122" s="303" t="s">
        <v>551</v>
      </c>
      <c r="AZ122" s="303" t="s">
        <v>811</v>
      </c>
      <c r="BA122" s="303" t="s">
        <v>147</v>
      </c>
      <c r="BB122" s="303" t="s">
        <v>108</v>
      </c>
      <c r="BC122" s="303" t="s">
        <v>505</v>
      </c>
      <c r="BD122" s="303" t="s">
        <v>589</v>
      </c>
      <c r="BE122" s="303" t="s">
        <v>50</v>
      </c>
      <c r="BF122" s="303" t="s">
        <v>276</v>
      </c>
      <c r="BG122" s="303" t="s">
        <v>547</v>
      </c>
      <c r="BH122" s="303" t="s">
        <v>490</v>
      </c>
      <c r="BI122" s="303" t="s">
        <v>778</v>
      </c>
      <c r="BJ122" s="303" t="s">
        <v>260</v>
      </c>
      <c r="BK122" s="45"/>
      <c r="BM122" s="37"/>
      <c r="BN122" s="93">
        <f>SUMSQ(BN96:BN120)</f>
        <v>3263025</v>
      </c>
      <c r="BO122" s="94">
        <f t="shared" ref="BO122:CL122" si="22">SUMSQ(BO96:BO120)</f>
        <v>3263025</v>
      </c>
      <c r="BP122" s="94">
        <f t="shared" si="22"/>
        <v>3263025</v>
      </c>
      <c r="BQ122" s="94">
        <f t="shared" si="22"/>
        <v>3263025</v>
      </c>
      <c r="BR122" s="94">
        <f t="shared" si="22"/>
        <v>3263025</v>
      </c>
      <c r="BS122" s="94">
        <f t="shared" si="22"/>
        <v>3263025</v>
      </c>
      <c r="BT122" s="94">
        <f t="shared" si="22"/>
        <v>3263025</v>
      </c>
      <c r="BU122" s="94">
        <f t="shared" si="22"/>
        <v>3263025</v>
      </c>
      <c r="BV122" s="94">
        <f t="shared" si="22"/>
        <v>3263025</v>
      </c>
      <c r="BW122" s="94">
        <f t="shared" si="22"/>
        <v>3263025</v>
      </c>
      <c r="BX122" s="94">
        <f t="shared" si="22"/>
        <v>3263025</v>
      </c>
      <c r="BY122" s="94">
        <f t="shared" si="22"/>
        <v>3263025</v>
      </c>
      <c r="BZ122" s="94">
        <f t="shared" si="22"/>
        <v>3263025</v>
      </c>
      <c r="CA122" s="94">
        <f t="shared" si="22"/>
        <v>3263025</v>
      </c>
      <c r="CB122" s="94">
        <f t="shared" si="22"/>
        <v>3263025</v>
      </c>
      <c r="CC122" s="94">
        <f t="shared" si="22"/>
        <v>3263025</v>
      </c>
      <c r="CD122" s="94">
        <f t="shared" si="22"/>
        <v>3263025</v>
      </c>
      <c r="CE122" s="94">
        <f t="shared" si="22"/>
        <v>3263025</v>
      </c>
      <c r="CF122" s="94">
        <f t="shared" si="22"/>
        <v>3263025</v>
      </c>
      <c r="CG122" s="94">
        <f t="shared" si="22"/>
        <v>3263025</v>
      </c>
      <c r="CH122" s="94">
        <f t="shared" si="22"/>
        <v>3263025</v>
      </c>
      <c r="CI122" s="94">
        <f t="shared" si="22"/>
        <v>3263025</v>
      </c>
      <c r="CJ122" s="94">
        <f t="shared" si="22"/>
        <v>3263025</v>
      </c>
      <c r="CK122" s="94">
        <f t="shared" si="22"/>
        <v>3263025</v>
      </c>
      <c r="CL122" s="94">
        <f t="shared" si="22"/>
        <v>3263025</v>
      </c>
      <c r="CM122" s="360">
        <f>BN120^3+BO119^3+BP118^3+BQ117^3+BR116^3+BS115^3+BT114^3+BU113^3+BV112^3+BW111^3+BX110^3+BY109^3+BZ108^3+CA107^3+CB106^3+CC105^3+CD104^3+CE103^3+CF102^3+CG101^3+CH100^3+CI99^3+CJ98^3+CK97^3+CL96^3</f>
        <v>1530765625</v>
      </c>
      <c r="CN122" s="302">
        <f>BN108^3+BO108^3+BP108^3+BQ108^3+BR108^3+BS108^3+BT108^3+BU108^3+BV108^3+BW108^3+BX108^3+BY108^3+BZ108^3+CA108^3+CB108^3+CC108^3+CD108^3+CE108^3+CF108^3+CG108^3+CH108^3+CI108^3+CJ108^3+CK108^3+CL108^3</f>
        <v>1530765625</v>
      </c>
      <c r="CO122" s="33" t="s">
        <v>4</v>
      </c>
      <c r="CP122" s="303" t="s">
        <v>702</v>
      </c>
      <c r="CQ122" s="303" t="s">
        <v>332</v>
      </c>
      <c r="CR122" s="303" t="s">
        <v>722</v>
      </c>
      <c r="CS122" s="303" t="s">
        <v>408</v>
      </c>
      <c r="CT122" s="303" t="s">
        <v>390</v>
      </c>
      <c r="CU122" s="303" t="s">
        <v>130</v>
      </c>
      <c r="CV122" s="303" t="s">
        <v>343</v>
      </c>
      <c r="CW122" s="303" t="s">
        <v>786</v>
      </c>
      <c r="CX122" s="303" t="s">
        <v>405</v>
      </c>
      <c r="CY122" s="303" t="s">
        <v>641</v>
      </c>
      <c r="CZ122" s="303" t="s">
        <v>113</v>
      </c>
      <c r="DA122" s="303" t="s">
        <v>770</v>
      </c>
      <c r="DB122" s="303" t="s">
        <v>417</v>
      </c>
      <c r="DC122" s="303" t="s">
        <v>232</v>
      </c>
      <c r="DD122" s="303" t="s">
        <v>283</v>
      </c>
      <c r="DE122" s="303" t="s">
        <v>38</v>
      </c>
      <c r="DF122" s="303" t="s">
        <v>767</v>
      </c>
      <c r="DG122" s="303" t="s">
        <v>769</v>
      </c>
      <c r="DH122" s="303" t="s">
        <v>79</v>
      </c>
      <c r="DI122" s="303" t="s">
        <v>638</v>
      </c>
      <c r="DJ122" s="303" t="s">
        <v>677</v>
      </c>
      <c r="DK122" s="303" t="s">
        <v>35</v>
      </c>
      <c r="DL122" s="303" t="s">
        <v>467</v>
      </c>
      <c r="DM122" s="303" t="s">
        <v>809</v>
      </c>
      <c r="DN122" s="303" t="s">
        <v>499</v>
      </c>
      <c r="DO122" s="45"/>
    </row>
    <row r="123" spans="1:119" ht="12.75" thickBot="1" x14ac:dyDescent="0.25">
      <c r="A123" s="33"/>
      <c r="B123" s="33"/>
      <c r="C123" s="33"/>
      <c r="D123" s="176" t="s">
        <v>601</v>
      </c>
      <c r="E123" s="177" t="s">
        <v>345</v>
      </c>
      <c r="F123" s="179">
        <f>B3+(110*B5)</f>
        <v>111</v>
      </c>
      <c r="G123" s="33"/>
      <c r="I123" s="37"/>
      <c r="J123" s="93">
        <f>SUMSQ(J96:J120)</f>
        <v>3263025</v>
      </c>
      <c r="K123" s="94">
        <f t="shared" ref="K123:AH123" si="23">SUMSQ(K96:K120)</f>
        <v>3263025</v>
      </c>
      <c r="L123" s="94">
        <f t="shared" si="23"/>
        <v>3263025</v>
      </c>
      <c r="M123" s="94">
        <f t="shared" si="23"/>
        <v>3263025</v>
      </c>
      <c r="N123" s="94">
        <f t="shared" si="23"/>
        <v>3263025</v>
      </c>
      <c r="O123" s="94">
        <f t="shared" si="23"/>
        <v>3263025</v>
      </c>
      <c r="P123" s="94">
        <f t="shared" si="23"/>
        <v>3263025</v>
      </c>
      <c r="Q123" s="94">
        <f t="shared" si="23"/>
        <v>3263025</v>
      </c>
      <c r="R123" s="94">
        <f t="shared" si="23"/>
        <v>3263025</v>
      </c>
      <c r="S123" s="94">
        <f t="shared" si="23"/>
        <v>3263025</v>
      </c>
      <c r="T123" s="94">
        <f t="shared" si="23"/>
        <v>3263025</v>
      </c>
      <c r="U123" s="94">
        <f t="shared" si="23"/>
        <v>3263025</v>
      </c>
      <c r="V123" s="94">
        <f t="shared" si="23"/>
        <v>3263025</v>
      </c>
      <c r="W123" s="94">
        <f t="shared" si="23"/>
        <v>3263025</v>
      </c>
      <c r="X123" s="94">
        <f t="shared" si="23"/>
        <v>3263025</v>
      </c>
      <c r="Y123" s="94">
        <f t="shared" si="23"/>
        <v>3263025</v>
      </c>
      <c r="Z123" s="94">
        <f t="shared" si="23"/>
        <v>3263025</v>
      </c>
      <c r="AA123" s="94">
        <f t="shared" si="23"/>
        <v>3263025</v>
      </c>
      <c r="AB123" s="94">
        <f t="shared" si="23"/>
        <v>3263025</v>
      </c>
      <c r="AC123" s="94">
        <f t="shared" si="23"/>
        <v>3263025</v>
      </c>
      <c r="AD123" s="94">
        <f t="shared" si="23"/>
        <v>3263025</v>
      </c>
      <c r="AE123" s="94">
        <f t="shared" si="23"/>
        <v>3263025</v>
      </c>
      <c r="AF123" s="94">
        <f t="shared" si="23"/>
        <v>3263025</v>
      </c>
      <c r="AG123" s="94">
        <f t="shared" si="23"/>
        <v>3263025</v>
      </c>
      <c r="AH123" s="305">
        <f t="shared" si="23"/>
        <v>3263025</v>
      </c>
      <c r="AI123" s="306">
        <f>J108^3+K108^3+L108^3+M108^3+N108^3+O108^3+P108^3+Q108^3+R108^3+S108^3+T108^3+U108^3+V108^3+W108^3+X108^3+Y108^3+Z108^3+AA108^3+AB108^3+AC108^3+AD108^3+AE108^3+AF108^3+AG108^3+AH108^3</f>
        <v>1530765625</v>
      </c>
      <c r="AJ123" s="302">
        <f>V96^3+V97^3+V98^3+V99^3+V100^3+V101^3+V102^3+V103^3+V104^3+V105^3+V106^3+V107^3+V108^3+V109^3+V110^3+V111^3+V112^3+V113^3+V114^3+V115^3+V116^3+V117^3+V118^3+V119^3+V120^3</f>
        <v>1530765625</v>
      </c>
      <c r="AK123" s="33"/>
      <c r="AL123" s="303" t="s">
        <v>636</v>
      </c>
      <c r="AM123" s="303" t="s">
        <v>203</v>
      </c>
      <c r="AN123" s="303" t="s">
        <v>457</v>
      </c>
      <c r="AO123" s="303" t="s">
        <v>797</v>
      </c>
      <c r="AP123" s="303" t="s">
        <v>190</v>
      </c>
      <c r="AQ123" s="303" t="s">
        <v>197</v>
      </c>
      <c r="AR123" s="303" t="s">
        <v>511</v>
      </c>
      <c r="AS123" s="303" t="s">
        <v>168</v>
      </c>
      <c r="AT123" s="303" t="s">
        <v>150</v>
      </c>
      <c r="AU123" s="303" t="s">
        <v>407</v>
      </c>
      <c r="AV123" s="303" t="s">
        <v>415</v>
      </c>
      <c r="AW123" s="303" t="s">
        <v>593</v>
      </c>
      <c r="AX123" s="303" t="s">
        <v>417</v>
      </c>
      <c r="AY123" s="303" t="s">
        <v>627</v>
      </c>
      <c r="AZ123" s="303" t="s">
        <v>299</v>
      </c>
      <c r="BA123" s="303" t="s">
        <v>724</v>
      </c>
      <c r="BB123" s="303" t="s">
        <v>257</v>
      </c>
      <c r="BC123" s="303" t="s">
        <v>546</v>
      </c>
      <c r="BD123" s="303" t="s">
        <v>425</v>
      </c>
      <c r="BE123" s="303" t="s">
        <v>622</v>
      </c>
      <c r="BF123" s="303" t="s">
        <v>431</v>
      </c>
      <c r="BG123" s="303" t="s">
        <v>236</v>
      </c>
      <c r="BH123" s="303" t="s">
        <v>687</v>
      </c>
      <c r="BI123" s="303" t="s">
        <v>798</v>
      </c>
      <c r="BJ123" s="303" t="s">
        <v>685</v>
      </c>
      <c r="BK123" s="45"/>
      <c r="BM123" s="37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0"/>
      <c r="BY123" s="30"/>
      <c r="BZ123" s="30"/>
      <c r="CA123" s="30"/>
      <c r="CB123" s="30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07" t="s">
        <v>398</v>
      </c>
      <c r="CQ123" s="307" t="s">
        <v>370</v>
      </c>
      <c r="CR123" s="307" t="s">
        <v>136</v>
      </c>
      <c r="CS123" s="307" t="s">
        <v>493</v>
      </c>
      <c r="CT123" s="307" t="s">
        <v>539</v>
      </c>
      <c r="CU123" s="307" t="s">
        <v>697</v>
      </c>
      <c r="CV123" s="307" t="s">
        <v>476</v>
      </c>
      <c r="CW123" s="307" t="s">
        <v>506</v>
      </c>
      <c r="CX123" s="307" t="s">
        <v>760</v>
      </c>
      <c r="CY123" s="307" t="s">
        <v>336</v>
      </c>
      <c r="CZ123" s="307" t="s">
        <v>403</v>
      </c>
      <c r="DA123" s="307" t="s">
        <v>91</v>
      </c>
      <c r="DB123" s="307" t="s">
        <v>417</v>
      </c>
      <c r="DC123" s="307" t="s">
        <v>675</v>
      </c>
      <c r="DD123" s="307" t="s">
        <v>756</v>
      </c>
      <c r="DE123" s="307" t="s">
        <v>672</v>
      </c>
      <c r="DF123" s="307" t="s">
        <v>794</v>
      </c>
      <c r="DG123" s="307" t="s">
        <v>658</v>
      </c>
      <c r="DH123" s="307" t="s">
        <v>518</v>
      </c>
      <c r="DI123" s="307" t="s">
        <v>175</v>
      </c>
      <c r="DJ123" s="307" t="s">
        <v>807</v>
      </c>
      <c r="DK123" s="307" t="s">
        <v>375</v>
      </c>
      <c r="DL123" s="307" t="s">
        <v>304</v>
      </c>
      <c r="DM123" s="307" t="s">
        <v>141</v>
      </c>
      <c r="DN123" s="307" t="s">
        <v>112</v>
      </c>
      <c r="DO123" s="45"/>
    </row>
    <row r="124" spans="1:119" ht="12.75" thickBot="1" x14ac:dyDescent="0.25">
      <c r="A124" s="33"/>
      <c r="B124" s="33"/>
      <c r="C124" s="33"/>
      <c r="D124" s="176" t="s">
        <v>74</v>
      </c>
      <c r="E124" s="177" t="s">
        <v>345</v>
      </c>
      <c r="F124" s="178">
        <f>B3+(111*B5)</f>
        <v>112</v>
      </c>
      <c r="G124" s="33"/>
      <c r="I124" s="37"/>
      <c r="J124" s="33"/>
      <c r="K124" s="33"/>
      <c r="L124" s="33"/>
      <c r="M124" s="33"/>
      <c r="N124" s="33"/>
      <c r="O124" s="33"/>
      <c r="P124" s="33"/>
      <c r="Q124" s="33"/>
      <c r="R124" s="361"/>
      <c r="S124" s="361"/>
      <c r="T124" s="361"/>
      <c r="U124" s="361"/>
      <c r="V124" s="361"/>
      <c r="W124" s="361"/>
      <c r="X124" s="361"/>
      <c r="Y124" s="361"/>
      <c r="Z124" s="361"/>
      <c r="AA124" s="361"/>
      <c r="AB124" s="361"/>
      <c r="AC124" s="361"/>
      <c r="AD124" s="361"/>
      <c r="AE124" s="361"/>
      <c r="AF124" s="361"/>
      <c r="AG124" s="361"/>
      <c r="AH124" s="361"/>
      <c r="AI124" s="33"/>
      <c r="AJ124" s="33"/>
      <c r="AK124" s="33"/>
      <c r="AL124" s="341"/>
      <c r="AM124" s="342"/>
      <c r="AN124" s="342"/>
      <c r="AO124" s="342"/>
      <c r="AP124" s="342"/>
      <c r="AQ124" s="342"/>
      <c r="AR124" s="342"/>
      <c r="AS124" s="342"/>
      <c r="AT124" s="342"/>
      <c r="AU124" s="342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45"/>
      <c r="BM124" s="310"/>
      <c r="BN124" s="310"/>
      <c r="BO124" s="310"/>
      <c r="BP124" s="310"/>
      <c r="BQ124" s="310"/>
      <c r="BR124" s="310"/>
      <c r="BS124" s="310"/>
      <c r="BT124" s="310"/>
      <c r="BU124" s="310"/>
      <c r="BV124" s="310"/>
      <c r="BW124" s="310"/>
      <c r="BX124" s="310"/>
      <c r="BY124" s="310"/>
      <c r="BZ124" s="310"/>
      <c r="CA124" s="310"/>
      <c r="CB124" s="310"/>
      <c r="CC124" s="310"/>
      <c r="CD124" s="310"/>
      <c r="CE124" s="310"/>
      <c r="CF124" s="310"/>
      <c r="CG124" s="310"/>
      <c r="CH124" s="310"/>
      <c r="CI124" s="310"/>
      <c r="CJ124" s="310"/>
      <c r="CK124" s="310"/>
      <c r="CL124" s="310"/>
      <c r="CM124" s="310"/>
      <c r="CN124" s="310"/>
      <c r="CO124" s="310"/>
      <c r="CP124" s="310"/>
      <c r="CQ124" s="310"/>
      <c r="CR124" s="310"/>
      <c r="CS124" s="310"/>
      <c r="CT124" s="310"/>
      <c r="CU124" s="310"/>
      <c r="CV124" s="310"/>
      <c r="CW124" s="310"/>
      <c r="CX124" s="310"/>
      <c r="CY124" s="310"/>
      <c r="CZ124" s="310"/>
      <c r="DA124" s="310"/>
      <c r="DB124" s="310"/>
      <c r="DC124" s="310"/>
      <c r="DD124" s="310"/>
      <c r="DE124" s="310"/>
      <c r="DF124" s="310"/>
      <c r="DG124" s="310"/>
      <c r="DH124" s="310"/>
      <c r="DI124" s="310"/>
      <c r="DJ124" s="310"/>
      <c r="DK124" s="310"/>
      <c r="DL124" s="310"/>
      <c r="DM124" s="310"/>
      <c r="DN124" s="310"/>
      <c r="DO124" s="310"/>
    </row>
    <row r="125" spans="1:119" ht="12.75" thickBot="1" x14ac:dyDescent="0.25">
      <c r="A125" s="33"/>
      <c r="B125" s="33"/>
      <c r="C125" s="33"/>
      <c r="D125" s="176" t="s">
        <v>761</v>
      </c>
      <c r="E125" s="177" t="s">
        <v>345</v>
      </c>
      <c r="F125" s="178">
        <f>B3+(112*B5)</f>
        <v>113</v>
      </c>
      <c r="G125" s="33"/>
      <c r="I125" s="310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3"/>
      <c r="Z125" s="343"/>
      <c r="AA125" s="343"/>
      <c r="AB125" s="343"/>
      <c r="AC125" s="343"/>
      <c r="AD125" s="343"/>
      <c r="AE125" s="343"/>
      <c r="AF125" s="343"/>
      <c r="AG125" s="343"/>
      <c r="AH125" s="343"/>
      <c r="AI125" s="343"/>
      <c r="AJ125" s="343"/>
      <c r="AK125" s="310"/>
      <c r="AL125" s="310"/>
      <c r="AM125" s="310"/>
      <c r="AN125" s="310"/>
      <c r="AO125" s="310"/>
      <c r="AP125" s="310"/>
      <c r="AQ125" s="310"/>
      <c r="AR125" s="310"/>
      <c r="AS125" s="310"/>
      <c r="AT125" s="310"/>
      <c r="AU125" s="310"/>
      <c r="AV125" s="310"/>
      <c r="AW125" s="310"/>
      <c r="AX125" s="310"/>
      <c r="AY125" s="310"/>
      <c r="AZ125" s="310"/>
      <c r="BA125" s="310"/>
      <c r="BB125" s="310"/>
      <c r="BC125" s="310"/>
      <c r="BD125" s="310"/>
      <c r="BE125" s="310"/>
      <c r="BF125" s="310"/>
      <c r="BG125" s="310"/>
      <c r="BH125" s="310"/>
      <c r="BI125" s="310"/>
      <c r="BJ125" s="310"/>
      <c r="BK125" s="310"/>
      <c r="BL125" s="25" t="s">
        <v>4</v>
      </c>
      <c r="BY125" s="311"/>
      <c r="BZ125" s="311"/>
      <c r="CA125" s="311"/>
    </row>
    <row r="126" spans="1:119" ht="12.75" thickBot="1" x14ac:dyDescent="0.25">
      <c r="A126" s="33"/>
      <c r="B126" s="33"/>
      <c r="C126" s="33"/>
      <c r="D126" s="176" t="s">
        <v>731</v>
      </c>
      <c r="E126" s="177" t="s">
        <v>345</v>
      </c>
      <c r="F126" s="178">
        <f>B3+(113*B5)</f>
        <v>114</v>
      </c>
      <c r="G126" s="33"/>
      <c r="I126" s="29" t="s">
        <v>4</v>
      </c>
      <c r="J126" s="30" t="s">
        <v>4</v>
      </c>
      <c r="K126" s="30" t="s">
        <v>4</v>
      </c>
      <c r="L126" s="30"/>
      <c r="M126" s="30"/>
      <c r="N126" s="30"/>
      <c r="O126" s="30"/>
      <c r="P126" s="30"/>
      <c r="Q126" s="30"/>
      <c r="R126" s="30"/>
      <c r="S126" s="30"/>
      <c r="T126" s="30"/>
      <c r="U126" s="237"/>
      <c r="V126" s="31" t="s">
        <v>863</v>
      </c>
      <c r="W126" s="30"/>
      <c r="X126" s="30"/>
      <c r="Y126" s="30"/>
      <c r="Z126" s="231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1"/>
      <c r="AX126" s="31" t="s">
        <v>864</v>
      </c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2"/>
      <c r="BM126" s="29" t="s">
        <v>4</v>
      </c>
      <c r="BN126" s="30" t="s">
        <v>4</v>
      </c>
      <c r="BO126" s="30" t="s">
        <v>4</v>
      </c>
      <c r="BP126" s="30"/>
      <c r="BQ126" s="30"/>
      <c r="BR126" s="30"/>
      <c r="BS126" s="30"/>
      <c r="BT126" s="30"/>
      <c r="BU126" s="30"/>
      <c r="BV126" s="30"/>
      <c r="BW126" s="30"/>
      <c r="BX126" s="30"/>
      <c r="BY126" s="237"/>
      <c r="BZ126" s="31" t="s">
        <v>865</v>
      </c>
      <c r="CA126" s="30"/>
      <c r="CB126" s="30"/>
      <c r="CC126" s="30"/>
      <c r="CD126" s="231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1"/>
      <c r="DB126" s="31" t="s">
        <v>866</v>
      </c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2"/>
    </row>
    <row r="127" spans="1:119" x14ac:dyDescent="0.2">
      <c r="A127" s="33"/>
      <c r="B127" s="33"/>
      <c r="C127" s="33"/>
      <c r="D127" s="176" t="s">
        <v>787</v>
      </c>
      <c r="E127" s="177" t="s">
        <v>345</v>
      </c>
      <c r="F127" s="178">
        <f>B3+(114*B5)</f>
        <v>115</v>
      </c>
      <c r="G127" s="33"/>
      <c r="I127" s="37"/>
      <c r="J127" s="238">
        <f>F13</f>
        <v>1</v>
      </c>
      <c r="K127" s="39">
        <f>F80</f>
        <v>68</v>
      </c>
      <c r="L127" s="39">
        <f>F122</f>
        <v>110</v>
      </c>
      <c r="M127" s="39">
        <f>F59</f>
        <v>47</v>
      </c>
      <c r="N127" s="39">
        <f>F101</f>
        <v>89</v>
      </c>
      <c r="O127" s="39">
        <f>F270</f>
        <v>258</v>
      </c>
      <c r="P127" s="39">
        <f>F337</f>
        <v>325</v>
      </c>
      <c r="Q127" s="39">
        <f>F374</f>
        <v>362</v>
      </c>
      <c r="R127" s="39">
        <f>F291</f>
        <v>279</v>
      </c>
      <c r="S127" s="39">
        <f>F353</f>
        <v>341</v>
      </c>
      <c r="T127" s="39">
        <f>F527</f>
        <v>515</v>
      </c>
      <c r="U127" s="39">
        <f>F564</f>
        <v>552</v>
      </c>
      <c r="V127" s="239">
        <f>F631</f>
        <v>619</v>
      </c>
      <c r="W127" s="39">
        <f>F543</f>
        <v>531</v>
      </c>
      <c r="X127" s="39">
        <f>F610</f>
        <v>598</v>
      </c>
      <c r="Y127" s="39">
        <f>F154</f>
        <v>142</v>
      </c>
      <c r="Z127" s="39">
        <f>F196</f>
        <v>184</v>
      </c>
      <c r="AA127" s="39">
        <f>F258</f>
        <v>246</v>
      </c>
      <c r="AB127" s="39">
        <f>F175</f>
        <v>163</v>
      </c>
      <c r="AC127" s="39">
        <f>F217</f>
        <v>205</v>
      </c>
      <c r="AD127" s="39">
        <f>F411</f>
        <v>399</v>
      </c>
      <c r="AE127" s="39">
        <f>F448</f>
        <v>436</v>
      </c>
      <c r="AF127" s="39">
        <f>F490</f>
        <v>478</v>
      </c>
      <c r="AG127" s="39">
        <f>F432</f>
        <v>420</v>
      </c>
      <c r="AH127" s="240">
        <f>F469</f>
        <v>457</v>
      </c>
      <c r="AI127" s="241">
        <f>SUM(J127:AH127)</f>
        <v>7825</v>
      </c>
      <c r="AJ127" s="242">
        <f>SUMSQ(J127:AH127)</f>
        <v>3263025</v>
      </c>
      <c r="AK127" s="33"/>
      <c r="AL127" s="243" t="s">
        <v>198</v>
      </c>
      <c r="AM127" s="244" t="s">
        <v>644</v>
      </c>
      <c r="AN127" s="244" t="s">
        <v>41</v>
      </c>
      <c r="AO127" s="244" t="s">
        <v>721</v>
      </c>
      <c r="AP127" s="244" t="s">
        <v>541</v>
      </c>
      <c r="AQ127" s="244" t="s">
        <v>432</v>
      </c>
      <c r="AR127" s="244" t="s">
        <v>128</v>
      </c>
      <c r="AS127" s="244" t="s">
        <v>550</v>
      </c>
      <c r="AT127" s="244" t="s">
        <v>508</v>
      </c>
      <c r="AU127" s="244" t="s">
        <v>415</v>
      </c>
      <c r="AV127" s="244" t="s">
        <v>92</v>
      </c>
      <c r="AW127" s="244" t="s">
        <v>467</v>
      </c>
      <c r="AX127" s="244" t="s">
        <v>212</v>
      </c>
      <c r="AY127" s="244" t="s">
        <v>336</v>
      </c>
      <c r="AZ127" s="244" t="s">
        <v>707</v>
      </c>
      <c r="BA127" s="244" t="s">
        <v>629</v>
      </c>
      <c r="BB127" s="244" t="s">
        <v>602</v>
      </c>
      <c r="BC127" s="244" t="s">
        <v>744</v>
      </c>
      <c r="BD127" s="244" t="s">
        <v>788</v>
      </c>
      <c r="BE127" s="244" t="s">
        <v>746</v>
      </c>
      <c r="BF127" s="244" t="s">
        <v>680</v>
      </c>
      <c r="BG127" s="244" t="s">
        <v>563</v>
      </c>
      <c r="BH127" s="244" t="s">
        <v>295</v>
      </c>
      <c r="BI127" s="244" t="s">
        <v>796</v>
      </c>
      <c r="BJ127" s="245" t="s">
        <v>483</v>
      </c>
      <c r="BK127" s="45"/>
      <c r="BM127" s="37"/>
      <c r="BN127" s="246">
        <f>F15</f>
        <v>3</v>
      </c>
      <c r="BO127" s="247">
        <f>F537</f>
        <v>525</v>
      </c>
      <c r="BP127" s="247">
        <f>F404</f>
        <v>392</v>
      </c>
      <c r="BQ127" s="247">
        <f>F276</f>
        <v>264</v>
      </c>
      <c r="BR127" s="247">
        <f>F143</f>
        <v>131</v>
      </c>
      <c r="BS127" s="248">
        <f>F86</f>
        <v>74</v>
      </c>
      <c r="BT127" s="248">
        <f>F578</f>
        <v>566</v>
      </c>
      <c r="BU127" s="248">
        <f>F450</f>
        <v>438</v>
      </c>
      <c r="BV127" s="248">
        <f>F322</f>
        <v>310</v>
      </c>
      <c r="BW127" s="248">
        <f>F189</f>
        <v>177</v>
      </c>
      <c r="BX127" s="247">
        <f>F132</f>
        <v>120</v>
      </c>
      <c r="BY127" s="247">
        <f>F624</f>
        <v>612</v>
      </c>
      <c r="BZ127" s="247">
        <f>F496</f>
        <v>484</v>
      </c>
      <c r="CA127" s="247">
        <f>F363</f>
        <v>351</v>
      </c>
      <c r="CB127" s="247">
        <f>F260</f>
        <v>248</v>
      </c>
      <c r="CC127" s="248">
        <f>F48</f>
        <v>36</v>
      </c>
      <c r="CD127" s="248">
        <f>F545</f>
        <v>533</v>
      </c>
      <c r="CE127" s="248">
        <f>F417</f>
        <v>405</v>
      </c>
      <c r="CF127" s="248">
        <f>F309</f>
        <v>297</v>
      </c>
      <c r="CG127" s="248">
        <f>F181</f>
        <v>169</v>
      </c>
      <c r="CH127" s="247">
        <f>F94</f>
        <v>82</v>
      </c>
      <c r="CI127" s="247">
        <f>F591</f>
        <v>579</v>
      </c>
      <c r="CJ127" s="247">
        <f>F483</f>
        <v>471</v>
      </c>
      <c r="CK127" s="247">
        <f>F355</f>
        <v>343</v>
      </c>
      <c r="CL127" s="249">
        <f>F227</f>
        <v>215</v>
      </c>
      <c r="CM127" s="241">
        <f>SUM(BN127:CL127)</f>
        <v>7825</v>
      </c>
      <c r="CN127" s="242">
        <f>SUMSQ(BN127:CL127)</f>
        <v>3263025</v>
      </c>
      <c r="CO127" s="33"/>
      <c r="CP127" s="316" t="s">
        <v>166</v>
      </c>
      <c r="CQ127" s="317" t="s">
        <v>574</v>
      </c>
      <c r="CR127" s="317" t="s">
        <v>337</v>
      </c>
      <c r="CS127" s="317" t="s">
        <v>248</v>
      </c>
      <c r="CT127" s="317" t="s">
        <v>210</v>
      </c>
      <c r="CU127" s="317" t="s">
        <v>722</v>
      </c>
      <c r="CV127" s="317" t="s">
        <v>36</v>
      </c>
      <c r="CW127" s="317" t="s">
        <v>692</v>
      </c>
      <c r="CX127" s="317" t="s">
        <v>491</v>
      </c>
      <c r="CY127" s="317" t="s">
        <v>315</v>
      </c>
      <c r="CZ127" s="317" t="s">
        <v>132</v>
      </c>
      <c r="DA127" s="317" t="s">
        <v>425</v>
      </c>
      <c r="DB127" s="317" t="s">
        <v>504</v>
      </c>
      <c r="DC127" s="317" t="s">
        <v>97</v>
      </c>
      <c r="DD127" s="317" t="s">
        <v>718</v>
      </c>
      <c r="DE127" s="317" t="s">
        <v>437</v>
      </c>
      <c r="DF127" s="317" t="s">
        <v>362</v>
      </c>
      <c r="DG127" s="317" t="s">
        <v>429</v>
      </c>
      <c r="DH127" s="317" t="s">
        <v>461</v>
      </c>
      <c r="DI127" s="317" t="s">
        <v>628</v>
      </c>
      <c r="DJ127" s="317" t="s">
        <v>303</v>
      </c>
      <c r="DK127" s="317" t="s">
        <v>383</v>
      </c>
      <c r="DL127" s="317" t="s">
        <v>401</v>
      </c>
      <c r="DM127" s="317" t="s">
        <v>493</v>
      </c>
      <c r="DN127" s="318" t="s">
        <v>220</v>
      </c>
      <c r="DO127" s="45"/>
    </row>
    <row r="128" spans="1:119" x14ac:dyDescent="0.2">
      <c r="A128" s="33"/>
      <c r="B128" s="33"/>
      <c r="C128" s="33"/>
      <c r="D128" s="176" t="s">
        <v>816</v>
      </c>
      <c r="E128" s="177" t="s">
        <v>345</v>
      </c>
      <c r="F128" s="179">
        <f>B3+(115*B5)</f>
        <v>116</v>
      </c>
      <c r="G128" s="33"/>
      <c r="I128" s="37"/>
      <c r="J128" s="54">
        <f>F134</f>
        <v>122</v>
      </c>
      <c r="K128" s="253">
        <f>F51</f>
        <v>39</v>
      </c>
      <c r="L128" s="55">
        <f>F88</f>
        <v>76</v>
      </c>
      <c r="M128" s="55">
        <f>F30</f>
        <v>18</v>
      </c>
      <c r="N128" s="55">
        <f>F72</f>
        <v>60</v>
      </c>
      <c r="O128" s="55">
        <f>F366</f>
        <v>354</v>
      </c>
      <c r="P128" s="55">
        <f>F303</f>
        <v>291</v>
      </c>
      <c r="Q128" s="55">
        <f>F345</f>
        <v>333</v>
      </c>
      <c r="R128" s="55">
        <f>F287</f>
        <v>275</v>
      </c>
      <c r="S128" s="55">
        <f>F324</f>
        <v>312</v>
      </c>
      <c r="T128" s="55">
        <f>F618</f>
        <v>606</v>
      </c>
      <c r="U128" s="55">
        <f>F560</f>
        <v>548</v>
      </c>
      <c r="V128" s="253">
        <f>F602</f>
        <v>590</v>
      </c>
      <c r="W128" s="55">
        <f>F514</f>
        <v>502</v>
      </c>
      <c r="X128" s="55">
        <f>F581</f>
        <v>569</v>
      </c>
      <c r="Y128" s="55">
        <f>F250</f>
        <v>238</v>
      </c>
      <c r="Z128" s="55">
        <f>F167</f>
        <v>155</v>
      </c>
      <c r="AA128" s="55">
        <f>F229</f>
        <v>217</v>
      </c>
      <c r="AB128" s="55">
        <f>F146</f>
        <v>134</v>
      </c>
      <c r="AC128" s="55">
        <f>F208</f>
        <v>196</v>
      </c>
      <c r="AD128" s="55">
        <f>F507</f>
        <v>495</v>
      </c>
      <c r="AE128" s="55">
        <f>F419</f>
        <v>407</v>
      </c>
      <c r="AF128" s="55">
        <f>F486</f>
        <v>474</v>
      </c>
      <c r="AG128" s="253">
        <f>F398</f>
        <v>386</v>
      </c>
      <c r="AH128" s="56">
        <f>F440</f>
        <v>428</v>
      </c>
      <c r="AI128" s="254">
        <f t="shared" ref="AI128:AI151" si="24">SUM(J128:AH128)</f>
        <v>7825</v>
      </c>
      <c r="AJ128" s="107">
        <f t="shared" ref="AJ128:AJ151" si="25">SUMSQ(J128:AH128)</f>
        <v>3263025</v>
      </c>
      <c r="AK128" s="33"/>
      <c r="AL128" s="255" t="s">
        <v>208</v>
      </c>
      <c r="AM128" s="256" t="s">
        <v>571</v>
      </c>
      <c r="AN128" s="256" t="s">
        <v>2</v>
      </c>
      <c r="AO128" s="256" t="s">
        <v>673</v>
      </c>
      <c r="AP128" s="256" t="s">
        <v>701</v>
      </c>
      <c r="AQ128" s="256" t="s">
        <v>784</v>
      </c>
      <c r="AR128" s="256" t="s">
        <v>219</v>
      </c>
      <c r="AS128" s="256" t="s">
        <v>708</v>
      </c>
      <c r="AT128" s="256" t="s">
        <v>616</v>
      </c>
      <c r="AU128" s="256" t="s">
        <v>522</v>
      </c>
      <c r="AV128" s="256" t="s">
        <v>499</v>
      </c>
      <c r="AW128" s="256" t="s">
        <v>622</v>
      </c>
      <c r="AX128" s="256" t="s">
        <v>125</v>
      </c>
      <c r="AY128" s="256" t="s">
        <v>382</v>
      </c>
      <c r="AZ128" s="256" t="s">
        <v>750</v>
      </c>
      <c r="BA128" s="256" t="s">
        <v>247</v>
      </c>
      <c r="BB128" s="256" t="s">
        <v>554</v>
      </c>
      <c r="BC128" s="256" t="s">
        <v>144</v>
      </c>
      <c r="BD128" s="256" t="s">
        <v>684</v>
      </c>
      <c r="BE128" s="256" t="s">
        <v>552</v>
      </c>
      <c r="BF128" s="256" t="s">
        <v>766</v>
      </c>
      <c r="BG128" s="256" t="s">
        <v>398</v>
      </c>
      <c r="BH128" s="256" t="s">
        <v>52</v>
      </c>
      <c r="BI128" s="256" t="s">
        <v>311</v>
      </c>
      <c r="BJ128" s="257" t="s">
        <v>324</v>
      </c>
      <c r="BK128" s="45"/>
      <c r="BM128" s="37"/>
      <c r="BN128" s="258">
        <f>F180</f>
        <v>168</v>
      </c>
      <c r="BO128" s="259">
        <f>F52</f>
        <v>40</v>
      </c>
      <c r="BP128" s="259">
        <f>F544</f>
        <v>532</v>
      </c>
      <c r="BQ128" s="259">
        <f>F416</f>
        <v>404</v>
      </c>
      <c r="BR128" s="259">
        <f>F308</f>
        <v>296</v>
      </c>
      <c r="BS128" s="260">
        <f>F226</f>
        <v>214</v>
      </c>
      <c r="BT128" s="260">
        <f>F93</f>
        <v>81</v>
      </c>
      <c r="BU128" s="260">
        <f>F590</f>
        <v>578</v>
      </c>
      <c r="BV128" s="260">
        <f>F487</f>
        <v>475</v>
      </c>
      <c r="BW128" s="260">
        <f>F354</f>
        <v>342</v>
      </c>
      <c r="BX128" s="259">
        <f>F147</f>
        <v>135</v>
      </c>
      <c r="BY128" s="259">
        <f>F14</f>
        <v>2</v>
      </c>
      <c r="BZ128" s="259">
        <f>F536</f>
        <v>524</v>
      </c>
      <c r="CA128" s="259">
        <f>F403</f>
        <v>391</v>
      </c>
      <c r="CB128" s="259">
        <f>F275</f>
        <v>263</v>
      </c>
      <c r="CC128" s="260">
        <f>F188</f>
        <v>176</v>
      </c>
      <c r="CD128" s="260">
        <f>F85</f>
        <v>73</v>
      </c>
      <c r="CE128" s="260">
        <f>F582</f>
        <v>570</v>
      </c>
      <c r="CF128" s="260">
        <f>F449</f>
        <v>437</v>
      </c>
      <c r="CG128" s="260">
        <f>F321</f>
        <v>309</v>
      </c>
      <c r="CH128" s="259">
        <f>F259</f>
        <v>247</v>
      </c>
      <c r="CI128" s="259">
        <f>F131</f>
        <v>119</v>
      </c>
      <c r="CJ128" s="259">
        <f>F623</f>
        <v>611</v>
      </c>
      <c r="CK128" s="259">
        <f>F495</f>
        <v>483</v>
      </c>
      <c r="CL128" s="261">
        <f>F367</f>
        <v>355</v>
      </c>
      <c r="CM128" s="254">
        <f t="shared" ref="CM128:CM151" si="26">SUM(BN128:CL128)</f>
        <v>7825</v>
      </c>
      <c r="CN128" s="107">
        <f t="shared" ref="CN128:CN151" si="27">SUMSQ(BN128:CL128)</f>
        <v>3263025</v>
      </c>
      <c r="CO128" s="33"/>
      <c r="CP128" s="323" t="s">
        <v>71</v>
      </c>
      <c r="CQ128" s="324" t="s">
        <v>513</v>
      </c>
      <c r="CR128" s="324" t="s">
        <v>679</v>
      </c>
      <c r="CS128" s="324" t="s">
        <v>190</v>
      </c>
      <c r="CT128" s="324" t="s">
        <v>770</v>
      </c>
      <c r="CU128" s="324" t="s">
        <v>162</v>
      </c>
      <c r="CV128" s="324" t="s">
        <v>749</v>
      </c>
      <c r="CW128" s="324" t="s">
        <v>517</v>
      </c>
      <c r="CX128" s="324" t="s">
        <v>267</v>
      </c>
      <c r="CY128" s="324" t="s">
        <v>310</v>
      </c>
      <c r="CZ128" s="324" t="s">
        <v>102</v>
      </c>
      <c r="DA128" s="324" t="s">
        <v>29</v>
      </c>
      <c r="DB128" s="324" t="s">
        <v>364</v>
      </c>
      <c r="DC128" s="324" t="s">
        <v>442</v>
      </c>
      <c r="DD128" s="324" t="s">
        <v>221</v>
      </c>
      <c r="DE128" s="324" t="s">
        <v>391</v>
      </c>
      <c r="DF128" s="324" t="s">
        <v>301</v>
      </c>
      <c r="DG128" s="324" t="s">
        <v>172</v>
      </c>
      <c r="DH128" s="324" t="s">
        <v>794</v>
      </c>
      <c r="DI128" s="324" t="s">
        <v>312</v>
      </c>
      <c r="DJ128" s="324" t="s">
        <v>376</v>
      </c>
      <c r="DK128" s="324" t="s">
        <v>657</v>
      </c>
      <c r="DL128" s="324" t="s">
        <v>154</v>
      </c>
      <c r="DM128" s="324" t="s">
        <v>50</v>
      </c>
      <c r="DN128" s="325" t="s">
        <v>205</v>
      </c>
      <c r="DO128" s="45"/>
    </row>
    <row r="129" spans="1:119" x14ac:dyDescent="0.2">
      <c r="A129" s="33"/>
      <c r="B129" s="33"/>
      <c r="C129" s="33"/>
      <c r="D129" s="176" t="s">
        <v>686</v>
      </c>
      <c r="E129" s="177" t="s">
        <v>345</v>
      </c>
      <c r="F129" s="179">
        <f>B3+(116*B5)</f>
        <v>117</v>
      </c>
      <c r="G129" s="33"/>
      <c r="I129" s="37"/>
      <c r="J129" s="54">
        <f>F105</f>
        <v>93</v>
      </c>
      <c r="K129" s="55">
        <f>F22</f>
        <v>10</v>
      </c>
      <c r="L129" s="253">
        <f>F84</f>
        <v>72</v>
      </c>
      <c r="M129" s="55">
        <f>F126</f>
        <v>114</v>
      </c>
      <c r="N129" s="55">
        <f>F38</f>
        <v>26</v>
      </c>
      <c r="O129" s="55">
        <f>F362</f>
        <v>350</v>
      </c>
      <c r="P129" s="55">
        <f>F274</f>
        <v>262</v>
      </c>
      <c r="Q129" s="55">
        <f>F316</f>
        <v>304</v>
      </c>
      <c r="R129" s="55">
        <f>F378</f>
        <v>366</v>
      </c>
      <c r="S129" s="55">
        <f>F295</f>
        <v>283</v>
      </c>
      <c r="T129" s="55">
        <f>F589</f>
        <v>577</v>
      </c>
      <c r="U129" s="55">
        <f>F531</f>
        <v>519</v>
      </c>
      <c r="V129" s="253">
        <f>F568</f>
        <v>556</v>
      </c>
      <c r="W129" s="55">
        <f>F635</f>
        <v>623</v>
      </c>
      <c r="X129" s="55">
        <f>F552</f>
        <v>540</v>
      </c>
      <c r="Y129" s="55">
        <f>F221</f>
        <v>209</v>
      </c>
      <c r="Z129" s="55">
        <f>F158</f>
        <v>146</v>
      </c>
      <c r="AA129" s="55">
        <f>F200</f>
        <v>188</v>
      </c>
      <c r="AB129" s="55">
        <f>F242</f>
        <v>230</v>
      </c>
      <c r="AC129" s="55">
        <f>F179</f>
        <v>167</v>
      </c>
      <c r="AD129" s="55">
        <f>F473</f>
        <v>461</v>
      </c>
      <c r="AE129" s="55">
        <f>F390</f>
        <v>378</v>
      </c>
      <c r="AF129" s="253">
        <f>F457</f>
        <v>445</v>
      </c>
      <c r="AG129" s="55">
        <f>F494</f>
        <v>482</v>
      </c>
      <c r="AH129" s="56">
        <f>F436</f>
        <v>424</v>
      </c>
      <c r="AI129" s="254">
        <f t="shared" si="24"/>
        <v>7825</v>
      </c>
      <c r="AJ129" s="107">
        <f t="shared" si="25"/>
        <v>3263025</v>
      </c>
      <c r="AK129" s="33"/>
      <c r="AL129" s="255" t="s">
        <v>703</v>
      </c>
      <c r="AM129" s="256" t="s">
        <v>600</v>
      </c>
      <c r="AN129" s="256" t="s">
        <v>747</v>
      </c>
      <c r="AO129" s="256" t="s">
        <v>731</v>
      </c>
      <c r="AP129" s="256" t="s">
        <v>251</v>
      </c>
      <c r="AQ129" s="256" t="s">
        <v>68</v>
      </c>
      <c r="AR129" s="256" t="s">
        <v>327</v>
      </c>
      <c r="AS129" s="256" t="s">
        <v>757</v>
      </c>
      <c r="AT129" s="256" t="s">
        <v>389</v>
      </c>
      <c r="AU129" s="256" t="s">
        <v>375</v>
      </c>
      <c r="AV129" s="256" t="s">
        <v>412</v>
      </c>
      <c r="AW129" s="256" t="s">
        <v>779</v>
      </c>
      <c r="AX129" s="256" t="s">
        <v>363</v>
      </c>
      <c r="AY129" s="256" t="s">
        <v>104</v>
      </c>
      <c r="AZ129" s="256" t="s">
        <v>35</v>
      </c>
      <c r="BA129" s="256" t="s">
        <v>86</v>
      </c>
      <c r="BB129" s="256" t="s">
        <v>524</v>
      </c>
      <c r="BC129" s="256" t="s">
        <v>732</v>
      </c>
      <c r="BD129" s="256" t="s">
        <v>798</v>
      </c>
      <c r="BE129" s="256" t="s">
        <v>604</v>
      </c>
      <c r="BF129" s="256" t="s">
        <v>589</v>
      </c>
      <c r="BG129" s="256" t="s">
        <v>69</v>
      </c>
      <c r="BH129" s="256" t="s">
        <v>740</v>
      </c>
      <c r="BI129" s="256" t="s">
        <v>428</v>
      </c>
      <c r="BJ129" s="257" t="s">
        <v>140</v>
      </c>
      <c r="BK129" s="45"/>
      <c r="BM129" s="37"/>
      <c r="BN129" s="258">
        <f>F320</f>
        <v>308</v>
      </c>
      <c r="BO129" s="259">
        <f>F192</f>
        <v>180</v>
      </c>
      <c r="BP129" s="259">
        <f>F84</f>
        <v>72</v>
      </c>
      <c r="BQ129" s="259">
        <f>F581</f>
        <v>569</v>
      </c>
      <c r="BR129" s="259">
        <f>F448</f>
        <v>436</v>
      </c>
      <c r="BS129" s="260">
        <f>F366</f>
        <v>354</v>
      </c>
      <c r="BT129" s="260">
        <f>F258</f>
        <v>246</v>
      </c>
      <c r="BU129" s="260">
        <f>F130</f>
        <v>118</v>
      </c>
      <c r="BV129" s="260">
        <f>F627</f>
        <v>615</v>
      </c>
      <c r="BW129" s="260">
        <f>F494</f>
        <v>482</v>
      </c>
      <c r="BX129" s="259">
        <f>F312</f>
        <v>300</v>
      </c>
      <c r="BY129" s="259">
        <f>F179</f>
        <v>167</v>
      </c>
      <c r="BZ129" s="259">
        <f>F51</f>
        <v>39</v>
      </c>
      <c r="CA129" s="259">
        <f>F543</f>
        <v>531</v>
      </c>
      <c r="CB129" s="259">
        <f>F415</f>
        <v>403</v>
      </c>
      <c r="CC129" s="260">
        <f>F353</f>
        <v>341</v>
      </c>
      <c r="CD129" s="260">
        <f>F225</f>
        <v>213</v>
      </c>
      <c r="CE129" s="260">
        <f>F97</f>
        <v>85</v>
      </c>
      <c r="CF129" s="260">
        <f>F589</f>
        <v>577</v>
      </c>
      <c r="CG129" s="260">
        <f>F486</f>
        <v>474</v>
      </c>
      <c r="CH129" s="259">
        <f>F274</f>
        <v>262</v>
      </c>
      <c r="CI129" s="259">
        <f>F146</f>
        <v>134</v>
      </c>
      <c r="CJ129" s="259">
        <f>F13</f>
        <v>1</v>
      </c>
      <c r="CK129" s="259">
        <f>F535</f>
        <v>523</v>
      </c>
      <c r="CL129" s="261">
        <f>F407</f>
        <v>395</v>
      </c>
      <c r="CM129" s="254">
        <f t="shared" si="26"/>
        <v>7825</v>
      </c>
      <c r="CN129" s="107">
        <f t="shared" si="27"/>
        <v>3263025</v>
      </c>
      <c r="CO129" s="33"/>
      <c r="CP129" s="323" t="s">
        <v>655</v>
      </c>
      <c r="CQ129" s="324" t="s">
        <v>496</v>
      </c>
      <c r="CR129" s="324" t="s">
        <v>747</v>
      </c>
      <c r="CS129" s="324" t="s">
        <v>750</v>
      </c>
      <c r="CT129" s="324" t="s">
        <v>563</v>
      </c>
      <c r="CU129" s="324" t="s">
        <v>784</v>
      </c>
      <c r="CV129" s="324" t="s">
        <v>744</v>
      </c>
      <c r="CW129" s="324" t="s">
        <v>100</v>
      </c>
      <c r="CX129" s="324" t="s">
        <v>319</v>
      </c>
      <c r="CY129" s="324" t="s">
        <v>428</v>
      </c>
      <c r="CZ129" s="324" t="s">
        <v>668</v>
      </c>
      <c r="DA129" s="324" t="s">
        <v>604</v>
      </c>
      <c r="DB129" s="324" t="s">
        <v>571</v>
      </c>
      <c r="DC129" s="324" t="s">
        <v>336</v>
      </c>
      <c r="DD129" s="324" t="s">
        <v>264</v>
      </c>
      <c r="DE129" s="324" t="s">
        <v>415</v>
      </c>
      <c r="DF129" s="324" t="s">
        <v>194</v>
      </c>
      <c r="DG129" s="324" t="s">
        <v>646</v>
      </c>
      <c r="DH129" s="324" t="s">
        <v>412</v>
      </c>
      <c r="DI129" s="324" t="s">
        <v>52</v>
      </c>
      <c r="DJ129" s="324" t="s">
        <v>327</v>
      </c>
      <c r="DK129" s="324" t="s">
        <v>684</v>
      </c>
      <c r="DL129" s="324" t="s">
        <v>198</v>
      </c>
      <c r="DM129" s="324" t="s">
        <v>677</v>
      </c>
      <c r="DN129" s="325" t="s">
        <v>548</v>
      </c>
      <c r="DO129" s="45"/>
    </row>
    <row r="130" spans="1:119" x14ac:dyDescent="0.2">
      <c r="A130" s="33"/>
      <c r="B130" s="33"/>
      <c r="C130" s="33"/>
      <c r="D130" s="176" t="s">
        <v>100</v>
      </c>
      <c r="E130" s="177" t="s">
        <v>345</v>
      </c>
      <c r="F130" s="178">
        <f>B3+(117*B5)</f>
        <v>118</v>
      </c>
      <c r="G130" s="33"/>
      <c r="I130" s="37"/>
      <c r="J130" s="54">
        <f>F76</f>
        <v>64</v>
      </c>
      <c r="K130" s="55">
        <f>F113</f>
        <v>101</v>
      </c>
      <c r="L130" s="55">
        <f>F55</f>
        <v>43</v>
      </c>
      <c r="M130" s="55">
        <f>F97</f>
        <v>85</v>
      </c>
      <c r="N130" s="55">
        <f>F34</f>
        <v>22</v>
      </c>
      <c r="O130" s="55">
        <f>F328</f>
        <v>316</v>
      </c>
      <c r="P130" s="55">
        <f>F370</f>
        <v>358</v>
      </c>
      <c r="Q130" s="55">
        <f>F312</f>
        <v>300</v>
      </c>
      <c r="R130" s="55">
        <f>F349</f>
        <v>337</v>
      </c>
      <c r="S130" s="55">
        <f>F266</f>
        <v>254</v>
      </c>
      <c r="T130" s="55">
        <f>F585</f>
        <v>573</v>
      </c>
      <c r="U130" s="55">
        <f>F627</f>
        <v>615</v>
      </c>
      <c r="V130" s="55">
        <f>F539</f>
        <v>527</v>
      </c>
      <c r="W130" s="55">
        <f>F606</f>
        <v>594</v>
      </c>
      <c r="X130" s="55">
        <f>F518</f>
        <v>506</v>
      </c>
      <c r="Y130" s="55">
        <f>F192</f>
        <v>180</v>
      </c>
      <c r="Z130" s="55">
        <f>F254</f>
        <v>242</v>
      </c>
      <c r="AA130" s="55">
        <f>F171</f>
        <v>159</v>
      </c>
      <c r="AB130" s="55">
        <f>F233</f>
        <v>221</v>
      </c>
      <c r="AC130" s="55">
        <f>F150</f>
        <v>138</v>
      </c>
      <c r="AD130" s="55">
        <f>F444</f>
        <v>432</v>
      </c>
      <c r="AE130" s="55">
        <f>F511</f>
        <v>499</v>
      </c>
      <c r="AF130" s="55">
        <f>F423</f>
        <v>411</v>
      </c>
      <c r="AG130" s="55">
        <f>F465</f>
        <v>453</v>
      </c>
      <c r="AH130" s="56">
        <f>F407</f>
        <v>395</v>
      </c>
      <c r="AI130" s="254">
        <f t="shared" si="24"/>
        <v>7825</v>
      </c>
      <c r="AJ130" s="107">
        <f t="shared" si="25"/>
        <v>3263025</v>
      </c>
      <c r="AK130" s="33"/>
      <c r="AL130" s="255" t="s">
        <v>597</v>
      </c>
      <c r="AM130" s="256" t="s">
        <v>421</v>
      </c>
      <c r="AN130" s="256" t="s">
        <v>618</v>
      </c>
      <c r="AO130" s="256" t="s">
        <v>646</v>
      </c>
      <c r="AP130" s="256" t="s">
        <v>775</v>
      </c>
      <c r="AQ130" s="256" t="s">
        <v>472</v>
      </c>
      <c r="AR130" s="256" t="s">
        <v>682</v>
      </c>
      <c r="AS130" s="256" t="s">
        <v>668</v>
      </c>
      <c r="AT130" s="256" t="s">
        <v>576</v>
      </c>
      <c r="AU130" s="256" t="s">
        <v>566</v>
      </c>
      <c r="AV130" s="256" t="s">
        <v>648</v>
      </c>
      <c r="AW130" s="256" t="s">
        <v>319</v>
      </c>
      <c r="AX130" s="256" t="s">
        <v>441</v>
      </c>
      <c r="AY130" s="256" t="s">
        <v>809</v>
      </c>
      <c r="AZ130" s="256" t="s">
        <v>276</v>
      </c>
      <c r="BA130" s="256" t="s">
        <v>496</v>
      </c>
      <c r="BB130" s="256" t="s">
        <v>84</v>
      </c>
      <c r="BC130" s="256" t="s">
        <v>658</v>
      </c>
      <c r="BD130" s="256" t="s">
        <v>800</v>
      </c>
      <c r="BE130" s="256" t="s">
        <v>814</v>
      </c>
      <c r="BF130" s="256" t="s">
        <v>457</v>
      </c>
      <c r="BG130" s="256" t="s">
        <v>107</v>
      </c>
      <c r="BH130" s="256" t="s">
        <v>503</v>
      </c>
      <c r="BI130" s="256" t="s">
        <v>351</v>
      </c>
      <c r="BJ130" s="257" t="s">
        <v>548</v>
      </c>
      <c r="BK130" s="45"/>
      <c r="BM130" s="37"/>
      <c r="BN130" s="258">
        <f>F485</f>
        <v>473</v>
      </c>
      <c r="BO130" s="259">
        <f>F357</f>
        <v>345</v>
      </c>
      <c r="BP130" s="259">
        <f>F224</f>
        <v>212</v>
      </c>
      <c r="BQ130" s="259">
        <f>F96</f>
        <v>84</v>
      </c>
      <c r="BR130" s="259">
        <f>F588</f>
        <v>576</v>
      </c>
      <c r="BS130" s="260">
        <f>F406</f>
        <v>394</v>
      </c>
      <c r="BT130" s="260">
        <f>F273</f>
        <v>261</v>
      </c>
      <c r="BU130" s="260">
        <f>F145</f>
        <v>133</v>
      </c>
      <c r="BV130" s="260">
        <f>F17</f>
        <v>5</v>
      </c>
      <c r="BW130" s="260">
        <f>F534</f>
        <v>522</v>
      </c>
      <c r="BX130" s="259">
        <f>F452</f>
        <v>440</v>
      </c>
      <c r="BY130" s="259">
        <f>F319</f>
        <v>307</v>
      </c>
      <c r="BZ130" s="259">
        <f>F191</f>
        <v>179</v>
      </c>
      <c r="CA130" s="259">
        <f>F83</f>
        <v>71</v>
      </c>
      <c r="CB130" s="259">
        <f>F580</f>
        <v>568</v>
      </c>
      <c r="CC130" s="260">
        <f>F493</f>
        <v>481</v>
      </c>
      <c r="CD130" s="260">
        <f>F365</f>
        <v>353</v>
      </c>
      <c r="CE130" s="260">
        <f>F262</f>
        <v>250</v>
      </c>
      <c r="CF130" s="260">
        <f>F129</f>
        <v>117</v>
      </c>
      <c r="CG130" s="260">
        <f>F626</f>
        <v>614</v>
      </c>
      <c r="CH130" s="259">
        <f>F414</f>
        <v>402</v>
      </c>
      <c r="CI130" s="259">
        <f>F311</f>
        <v>299</v>
      </c>
      <c r="CJ130" s="259">
        <f>F178</f>
        <v>166</v>
      </c>
      <c r="CK130" s="259">
        <f>F50</f>
        <v>38</v>
      </c>
      <c r="CL130" s="261">
        <f>F547</f>
        <v>535</v>
      </c>
      <c r="CM130" s="254">
        <f t="shared" si="26"/>
        <v>7825</v>
      </c>
      <c r="CN130" s="107">
        <f t="shared" si="27"/>
        <v>3263025</v>
      </c>
      <c r="CO130" s="33"/>
      <c r="CP130" s="323" t="s">
        <v>426</v>
      </c>
      <c r="CQ130" s="324" t="s">
        <v>520</v>
      </c>
      <c r="CR130" s="324" t="s">
        <v>300</v>
      </c>
      <c r="CS130" s="324" t="s">
        <v>379</v>
      </c>
      <c r="CT130" s="324" t="s">
        <v>488</v>
      </c>
      <c r="CU130" s="324" t="s">
        <v>369</v>
      </c>
      <c r="CV130" s="324" t="s">
        <v>143</v>
      </c>
      <c r="CW130" s="324" t="s">
        <v>236</v>
      </c>
      <c r="CX130" s="324" t="s">
        <v>304</v>
      </c>
      <c r="CY130" s="324" t="s">
        <v>334</v>
      </c>
      <c r="CZ130" s="324" t="s">
        <v>611</v>
      </c>
      <c r="DA130" s="324" t="s">
        <v>146</v>
      </c>
      <c r="DB130" s="324" t="s">
        <v>285</v>
      </c>
      <c r="DC130" s="324" t="s">
        <v>275</v>
      </c>
      <c r="DD130" s="324" t="s">
        <v>199</v>
      </c>
      <c r="DE130" s="324" t="s">
        <v>81</v>
      </c>
      <c r="DF130" s="324" t="s">
        <v>127</v>
      </c>
      <c r="DG130" s="324" t="s">
        <v>641</v>
      </c>
      <c r="DH130" s="324" t="s">
        <v>686</v>
      </c>
      <c r="DI130" s="324" t="s">
        <v>260</v>
      </c>
      <c r="DJ130" s="324" t="s">
        <v>158</v>
      </c>
      <c r="DK130" s="324" t="s">
        <v>430</v>
      </c>
      <c r="DL130" s="324" t="s">
        <v>734</v>
      </c>
      <c r="DM130" s="324" t="s">
        <v>596</v>
      </c>
      <c r="DN130" s="325" t="s">
        <v>230</v>
      </c>
      <c r="DO130" s="45"/>
    </row>
    <row r="131" spans="1:119" x14ac:dyDescent="0.2">
      <c r="A131" s="33"/>
      <c r="B131" s="33"/>
      <c r="C131" s="33"/>
      <c r="D131" s="176" t="s">
        <v>657</v>
      </c>
      <c r="E131" s="177" t="s">
        <v>345</v>
      </c>
      <c r="F131" s="178">
        <f>B3+(118*B5)</f>
        <v>119</v>
      </c>
      <c r="G131" s="33"/>
      <c r="I131" s="37"/>
      <c r="J131" s="54">
        <f>F47</f>
        <v>35</v>
      </c>
      <c r="K131" s="55">
        <f>F109</f>
        <v>97</v>
      </c>
      <c r="L131" s="55">
        <f>F26</f>
        <v>14</v>
      </c>
      <c r="M131" s="55">
        <f>F63</f>
        <v>51</v>
      </c>
      <c r="N131" s="55">
        <f>F130</f>
        <v>118</v>
      </c>
      <c r="O131" s="55">
        <f>F299</f>
        <v>287</v>
      </c>
      <c r="P131" s="55">
        <f>F341</f>
        <v>329</v>
      </c>
      <c r="Q131" s="55">
        <f>F278</f>
        <v>266</v>
      </c>
      <c r="R131" s="55">
        <f>F320</f>
        <v>308</v>
      </c>
      <c r="S131" s="55">
        <f>F387</f>
        <v>375</v>
      </c>
      <c r="T131" s="55">
        <f>F556</f>
        <v>544</v>
      </c>
      <c r="U131" s="55">
        <f>F593</f>
        <v>581</v>
      </c>
      <c r="V131" s="55">
        <f>F535</f>
        <v>523</v>
      </c>
      <c r="W131" s="55">
        <f>F577</f>
        <v>565</v>
      </c>
      <c r="X131" s="55">
        <f>F614</f>
        <v>602</v>
      </c>
      <c r="Y131" s="55">
        <f>F183</f>
        <v>171</v>
      </c>
      <c r="Z131" s="55">
        <f>F225</f>
        <v>213</v>
      </c>
      <c r="AA131" s="55">
        <f>F142</f>
        <v>130</v>
      </c>
      <c r="AB131" s="55">
        <f>F204</f>
        <v>192</v>
      </c>
      <c r="AC131" s="55">
        <f>F246</f>
        <v>234</v>
      </c>
      <c r="AD131" s="55">
        <f>F415</f>
        <v>403</v>
      </c>
      <c r="AE131" s="55">
        <f>F482</f>
        <v>470</v>
      </c>
      <c r="AF131" s="55">
        <f>F394</f>
        <v>382</v>
      </c>
      <c r="AG131" s="55">
        <f>F461</f>
        <v>449</v>
      </c>
      <c r="AH131" s="56">
        <f>F498</f>
        <v>486</v>
      </c>
      <c r="AI131" s="254">
        <f t="shared" si="24"/>
        <v>7825</v>
      </c>
      <c r="AJ131" s="107">
        <f t="shared" si="25"/>
        <v>3263025</v>
      </c>
      <c r="AK131" s="33"/>
      <c r="AL131" s="255" t="s">
        <v>675</v>
      </c>
      <c r="AM131" s="256" t="s">
        <v>805</v>
      </c>
      <c r="AN131" s="256" t="s">
        <v>511</v>
      </c>
      <c r="AO131" s="256" t="s">
        <v>225</v>
      </c>
      <c r="AP131" s="256" t="s">
        <v>100</v>
      </c>
      <c r="AQ131" s="256" t="s">
        <v>269</v>
      </c>
      <c r="AR131" s="256" t="s">
        <v>810</v>
      </c>
      <c r="AS131" s="256" t="s">
        <v>165</v>
      </c>
      <c r="AT131" s="256" t="s">
        <v>655</v>
      </c>
      <c r="AU131" s="256" t="s">
        <v>40</v>
      </c>
      <c r="AV131" s="256" t="s">
        <v>725</v>
      </c>
      <c r="AW131" s="256" t="s">
        <v>307</v>
      </c>
      <c r="AX131" s="256" t="s">
        <v>677</v>
      </c>
      <c r="AY131" s="256" t="s">
        <v>63</v>
      </c>
      <c r="AZ131" s="256" t="s">
        <v>605</v>
      </c>
      <c r="BA131" s="256" t="s">
        <v>498</v>
      </c>
      <c r="BB131" s="256" t="s">
        <v>194</v>
      </c>
      <c r="BC131" s="256" t="s">
        <v>580</v>
      </c>
      <c r="BD131" s="256" t="s">
        <v>656</v>
      </c>
      <c r="BE131" s="256" t="s">
        <v>142</v>
      </c>
      <c r="BF131" s="256" t="s">
        <v>264</v>
      </c>
      <c r="BG131" s="256" t="s">
        <v>715</v>
      </c>
      <c r="BH131" s="256" t="s">
        <v>177</v>
      </c>
      <c r="BI131" s="256" t="s">
        <v>80</v>
      </c>
      <c r="BJ131" s="257" t="s">
        <v>533</v>
      </c>
      <c r="BK131" s="45"/>
      <c r="BM131" s="37"/>
      <c r="BN131" s="258">
        <f>F625</f>
        <v>613</v>
      </c>
      <c r="BO131" s="259">
        <f>F497</f>
        <v>485</v>
      </c>
      <c r="BP131" s="259">
        <f>F364</f>
        <v>352</v>
      </c>
      <c r="BQ131" s="259">
        <f>F261</f>
        <v>249</v>
      </c>
      <c r="BR131" s="259">
        <f>F128</f>
        <v>116</v>
      </c>
      <c r="BS131" s="260">
        <f>F546</f>
        <v>534</v>
      </c>
      <c r="BT131" s="260">
        <f>F413</f>
        <v>401</v>
      </c>
      <c r="BU131" s="260">
        <f>F310</f>
        <v>298</v>
      </c>
      <c r="BV131" s="260">
        <f>F182</f>
        <v>170</v>
      </c>
      <c r="BW131" s="260">
        <f>F49</f>
        <v>37</v>
      </c>
      <c r="BX131" s="259">
        <f>F592</f>
        <v>580</v>
      </c>
      <c r="BY131" s="259">
        <f>F484</f>
        <v>472</v>
      </c>
      <c r="BZ131" s="259">
        <f>F356</f>
        <v>344</v>
      </c>
      <c r="CA131" s="259">
        <f>F223</f>
        <v>211</v>
      </c>
      <c r="CB131" s="259">
        <f>F95</f>
        <v>83</v>
      </c>
      <c r="CC131" s="260">
        <f>F533</f>
        <v>521</v>
      </c>
      <c r="CD131" s="260">
        <f>F405</f>
        <v>393</v>
      </c>
      <c r="CE131" s="260">
        <f>F277</f>
        <v>265</v>
      </c>
      <c r="CF131" s="260">
        <f>F144</f>
        <v>132</v>
      </c>
      <c r="CG131" s="260">
        <f>F16</f>
        <v>4</v>
      </c>
      <c r="CH131" s="259">
        <f>F579</f>
        <v>567</v>
      </c>
      <c r="CI131" s="259">
        <f>F451</f>
        <v>439</v>
      </c>
      <c r="CJ131" s="259">
        <f>F318</f>
        <v>306</v>
      </c>
      <c r="CK131" s="259">
        <f>F190</f>
        <v>178</v>
      </c>
      <c r="CL131" s="261">
        <f>F87</f>
        <v>75</v>
      </c>
      <c r="CM131" s="254">
        <f t="shared" si="26"/>
        <v>7825</v>
      </c>
      <c r="CN131" s="107">
        <f t="shared" si="27"/>
        <v>3263025</v>
      </c>
      <c r="CO131" s="33"/>
      <c r="CP131" s="323" t="s">
        <v>292</v>
      </c>
      <c r="CQ131" s="324" t="s">
        <v>741</v>
      </c>
      <c r="CR131" s="324" t="s">
        <v>811</v>
      </c>
      <c r="CS131" s="324" t="s">
        <v>403</v>
      </c>
      <c r="CT131" s="324" t="s">
        <v>816</v>
      </c>
      <c r="CU131" s="324" t="s">
        <v>806</v>
      </c>
      <c r="CV131" s="324" t="s">
        <v>296</v>
      </c>
      <c r="CW131" s="324" t="s">
        <v>801</v>
      </c>
      <c r="CX131" s="324" t="s">
        <v>44</v>
      </c>
      <c r="CY131" s="324" t="s">
        <v>700</v>
      </c>
      <c r="CZ131" s="324" t="s">
        <v>621</v>
      </c>
      <c r="DA131" s="324" t="s">
        <v>79</v>
      </c>
      <c r="DB131" s="324" t="s">
        <v>282</v>
      </c>
      <c r="DC131" s="324" t="s">
        <v>53</v>
      </c>
      <c r="DD131" s="324" t="s">
        <v>720</v>
      </c>
      <c r="DE131" s="324" t="s">
        <v>706</v>
      </c>
      <c r="DF131" s="324" t="s">
        <v>579</v>
      </c>
      <c r="DG131" s="324" t="s">
        <v>191</v>
      </c>
      <c r="DH131" s="324" t="s">
        <v>555</v>
      </c>
      <c r="DI131" s="324" t="s">
        <v>62</v>
      </c>
      <c r="DJ131" s="324" t="s">
        <v>726</v>
      </c>
      <c r="DK131" s="324" t="s">
        <v>667</v>
      </c>
      <c r="DL131" s="324" t="s">
        <v>624</v>
      </c>
      <c r="DM131" s="324" t="s">
        <v>420</v>
      </c>
      <c r="DN131" s="325" t="s">
        <v>168</v>
      </c>
      <c r="DO131" s="45"/>
    </row>
    <row r="132" spans="1:119" x14ac:dyDescent="0.2">
      <c r="A132" s="33"/>
      <c r="B132" s="33"/>
      <c r="C132" s="33"/>
      <c r="D132" s="176" t="s">
        <v>132</v>
      </c>
      <c r="E132" s="177" t="s">
        <v>345</v>
      </c>
      <c r="F132" s="179">
        <f>B3+(119*B5)</f>
        <v>120</v>
      </c>
      <c r="G132" s="33"/>
      <c r="I132" s="37"/>
      <c r="J132" s="54">
        <f>F529</f>
        <v>517</v>
      </c>
      <c r="K132" s="55">
        <f>F571</f>
        <v>559</v>
      </c>
      <c r="L132" s="55">
        <f>F633</f>
        <v>621</v>
      </c>
      <c r="M132" s="55">
        <f>F550</f>
        <v>538</v>
      </c>
      <c r="N132" s="55">
        <f>F592</f>
        <v>580</v>
      </c>
      <c r="O132" s="55">
        <f>F161</f>
        <v>149</v>
      </c>
      <c r="P132" s="55">
        <f>F198</f>
        <v>186</v>
      </c>
      <c r="Q132" s="55">
        <f>F240</f>
        <v>228</v>
      </c>
      <c r="R132" s="55">
        <f>F182</f>
        <v>170</v>
      </c>
      <c r="S132" s="55">
        <f>F219</f>
        <v>207</v>
      </c>
      <c r="T132" s="55">
        <f>F388</f>
        <v>376</v>
      </c>
      <c r="U132" s="55">
        <f>F455</f>
        <v>443</v>
      </c>
      <c r="V132" s="55">
        <f>F497</f>
        <v>485</v>
      </c>
      <c r="W132" s="55">
        <f>F434</f>
        <v>422</v>
      </c>
      <c r="X132" s="55">
        <f>F476</f>
        <v>464</v>
      </c>
      <c r="Y132" s="55">
        <f>F20</f>
        <v>8</v>
      </c>
      <c r="Z132" s="55">
        <f>F87</f>
        <v>75</v>
      </c>
      <c r="AA132" s="55">
        <f>F124</f>
        <v>112</v>
      </c>
      <c r="AB132" s="55">
        <f>F41</f>
        <v>29</v>
      </c>
      <c r="AC132" s="55">
        <f>F103</f>
        <v>91</v>
      </c>
      <c r="AD132" s="55">
        <f>F277</f>
        <v>265</v>
      </c>
      <c r="AE132" s="55">
        <f>F314</f>
        <v>302</v>
      </c>
      <c r="AF132" s="55">
        <f>F381</f>
        <v>369</v>
      </c>
      <c r="AG132" s="55">
        <f>F293</f>
        <v>281</v>
      </c>
      <c r="AH132" s="56">
        <f>F360</f>
        <v>348</v>
      </c>
      <c r="AI132" s="254">
        <f t="shared" si="24"/>
        <v>7825</v>
      </c>
      <c r="AJ132" s="107">
        <f t="shared" si="25"/>
        <v>3263025</v>
      </c>
      <c r="AK132" s="33"/>
      <c r="AL132" s="255" t="s">
        <v>808</v>
      </c>
      <c r="AM132" s="256" t="s">
        <v>780</v>
      </c>
      <c r="AN132" s="256" t="s">
        <v>136</v>
      </c>
      <c r="AO132" s="256" t="s">
        <v>122</v>
      </c>
      <c r="AP132" s="256" t="s">
        <v>621</v>
      </c>
      <c r="AQ132" s="256" t="s">
        <v>180</v>
      </c>
      <c r="AR132" s="256" t="s">
        <v>630</v>
      </c>
      <c r="AS132" s="256" t="s">
        <v>671</v>
      </c>
      <c r="AT132" s="256" t="s">
        <v>44</v>
      </c>
      <c r="AU132" s="256" t="s">
        <v>716</v>
      </c>
      <c r="AV132" s="256" t="s">
        <v>38</v>
      </c>
      <c r="AW132" s="256" t="s">
        <v>714</v>
      </c>
      <c r="AX132" s="256" t="s">
        <v>741</v>
      </c>
      <c r="AY132" s="256" t="s">
        <v>108</v>
      </c>
      <c r="AZ132" s="256" t="s">
        <v>693</v>
      </c>
      <c r="BA132" s="256" t="s">
        <v>543</v>
      </c>
      <c r="BB132" s="256" t="s">
        <v>168</v>
      </c>
      <c r="BC132" s="256" t="s">
        <v>74</v>
      </c>
      <c r="BD132" s="256" t="s">
        <v>118</v>
      </c>
      <c r="BE132" s="256" t="s">
        <v>568</v>
      </c>
      <c r="BF132" s="256" t="s">
        <v>191</v>
      </c>
      <c r="BG132" s="256" t="s">
        <v>727</v>
      </c>
      <c r="BH132" s="256" t="s">
        <v>309</v>
      </c>
      <c r="BI132" s="256" t="s">
        <v>404</v>
      </c>
      <c r="BJ132" s="257" t="s">
        <v>148</v>
      </c>
      <c r="BK132" s="45"/>
      <c r="BM132" s="37"/>
      <c r="BN132" s="265">
        <f>F217</f>
        <v>205</v>
      </c>
      <c r="BO132" s="260">
        <f>F109</f>
        <v>97</v>
      </c>
      <c r="BP132" s="260">
        <f>F606</f>
        <v>594</v>
      </c>
      <c r="BQ132" s="260">
        <f>F473</f>
        <v>461</v>
      </c>
      <c r="BR132" s="260">
        <f>F345</f>
        <v>333</v>
      </c>
      <c r="BS132" s="259">
        <f>F158</f>
        <v>146</v>
      </c>
      <c r="BT132" s="259">
        <f>F30</f>
        <v>18</v>
      </c>
      <c r="BU132" s="259">
        <f>F527</f>
        <v>515</v>
      </c>
      <c r="BV132" s="259">
        <f>F394</f>
        <v>382</v>
      </c>
      <c r="BW132" s="259">
        <f>F266</f>
        <v>254</v>
      </c>
      <c r="BX132" s="260">
        <f>F204</f>
        <v>192</v>
      </c>
      <c r="BY132" s="260">
        <f>F76</f>
        <v>64</v>
      </c>
      <c r="BZ132" s="260">
        <f>F568</f>
        <v>556</v>
      </c>
      <c r="CA132" s="260">
        <f>F440</f>
        <v>428</v>
      </c>
      <c r="CB132" s="260">
        <f>F337</f>
        <v>325</v>
      </c>
      <c r="CC132" s="259">
        <f>F250</f>
        <v>238</v>
      </c>
      <c r="CD132" s="259">
        <f>F122</f>
        <v>110</v>
      </c>
      <c r="CE132" s="259">
        <f>F614</f>
        <v>602</v>
      </c>
      <c r="CF132" s="259">
        <f>F511</f>
        <v>499</v>
      </c>
      <c r="CG132" s="259">
        <f>F378</f>
        <v>366</v>
      </c>
      <c r="CH132" s="260">
        <f>F171</f>
        <v>159</v>
      </c>
      <c r="CI132" s="260">
        <f>F38</f>
        <v>26</v>
      </c>
      <c r="CJ132" s="260">
        <f>F560</f>
        <v>548</v>
      </c>
      <c r="CK132" s="260">
        <f>F432</f>
        <v>420</v>
      </c>
      <c r="CL132" s="266">
        <f>F299</f>
        <v>287</v>
      </c>
      <c r="CM132" s="254">
        <f t="shared" si="26"/>
        <v>7825</v>
      </c>
      <c r="CN132" s="107">
        <f t="shared" si="27"/>
        <v>3263025</v>
      </c>
      <c r="CO132" s="33"/>
      <c r="CP132" s="323" t="s">
        <v>746</v>
      </c>
      <c r="CQ132" s="324" t="s">
        <v>805</v>
      </c>
      <c r="CR132" s="324" t="s">
        <v>809</v>
      </c>
      <c r="CS132" s="324" t="s">
        <v>589</v>
      </c>
      <c r="CT132" s="324" t="s">
        <v>708</v>
      </c>
      <c r="CU132" s="324" t="s">
        <v>524</v>
      </c>
      <c r="CV132" s="324" t="s">
        <v>673</v>
      </c>
      <c r="CW132" s="324" t="s">
        <v>92</v>
      </c>
      <c r="CX132" s="324" t="s">
        <v>177</v>
      </c>
      <c r="CY132" s="324" t="s">
        <v>566</v>
      </c>
      <c r="CZ132" s="324" t="s">
        <v>656</v>
      </c>
      <c r="DA132" s="324" t="s">
        <v>597</v>
      </c>
      <c r="DB132" s="324" t="s">
        <v>363</v>
      </c>
      <c r="DC132" s="324" t="s">
        <v>324</v>
      </c>
      <c r="DD132" s="324" t="s">
        <v>128</v>
      </c>
      <c r="DE132" s="324" t="s">
        <v>247</v>
      </c>
      <c r="DF132" s="324" t="s">
        <v>41</v>
      </c>
      <c r="DG132" s="324" t="s">
        <v>605</v>
      </c>
      <c r="DH132" s="324" t="s">
        <v>107</v>
      </c>
      <c r="DI132" s="324" t="s">
        <v>389</v>
      </c>
      <c r="DJ132" s="324" t="s">
        <v>658</v>
      </c>
      <c r="DK132" s="324" t="s">
        <v>251</v>
      </c>
      <c r="DL132" s="324" t="s">
        <v>622</v>
      </c>
      <c r="DM132" s="324" t="s">
        <v>796</v>
      </c>
      <c r="DN132" s="325" t="s">
        <v>269</v>
      </c>
      <c r="DO132" s="45"/>
    </row>
    <row r="133" spans="1:119" x14ac:dyDescent="0.2">
      <c r="A133" s="33"/>
      <c r="B133" s="33"/>
      <c r="C133" s="33"/>
      <c r="D133" s="176" t="s">
        <v>582</v>
      </c>
      <c r="E133" s="177" t="s">
        <v>345</v>
      </c>
      <c r="F133" s="179">
        <f>B3+(120*B5)</f>
        <v>121</v>
      </c>
      <c r="G133" s="33"/>
      <c r="I133" s="37"/>
      <c r="J133" s="54">
        <f>F625</f>
        <v>613</v>
      </c>
      <c r="K133" s="55">
        <f>F542</f>
        <v>530</v>
      </c>
      <c r="L133" s="55">
        <f>F604</f>
        <v>592</v>
      </c>
      <c r="M133" s="55">
        <f>F521</f>
        <v>509</v>
      </c>
      <c r="N133" s="55">
        <f>F583</f>
        <v>571</v>
      </c>
      <c r="O133" s="55">
        <f>F257</f>
        <v>245</v>
      </c>
      <c r="P133" s="55">
        <f>F169</f>
        <v>157</v>
      </c>
      <c r="Q133" s="55">
        <f>F236</f>
        <v>224</v>
      </c>
      <c r="R133" s="55">
        <f>F148</f>
        <v>136</v>
      </c>
      <c r="S133" s="55">
        <f>F190</f>
        <v>178</v>
      </c>
      <c r="T133" s="55">
        <f>F509</f>
        <v>497</v>
      </c>
      <c r="U133" s="55">
        <f>F426</f>
        <v>414</v>
      </c>
      <c r="V133" s="55">
        <f>F463</f>
        <v>451</v>
      </c>
      <c r="W133" s="55">
        <f>F405</f>
        <v>393</v>
      </c>
      <c r="X133" s="55">
        <f>F447</f>
        <v>435</v>
      </c>
      <c r="Y133" s="55">
        <f>F116</f>
        <v>104</v>
      </c>
      <c r="Z133" s="55">
        <f>F53</f>
        <v>41</v>
      </c>
      <c r="AA133" s="55">
        <f>F95</f>
        <v>83</v>
      </c>
      <c r="AB133" s="55">
        <f>F37</f>
        <v>25</v>
      </c>
      <c r="AC133" s="55">
        <f>F74</f>
        <v>62</v>
      </c>
      <c r="AD133" s="55">
        <f>F368</f>
        <v>356</v>
      </c>
      <c r="AE133" s="55">
        <f>F310</f>
        <v>298</v>
      </c>
      <c r="AF133" s="55">
        <f>F352</f>
        <v>340</v>
      </c>
      <c r="AG133" s="55">
        <f>F264</f>
        <v>252</v>
      </c>
      <c r="AH133" s="56">
        <f>F331</f>
        <v>319</v>
      </c>
      <c r="AI133" s="254">
        <f t="shared" si="24"/>
        <v>7825</v>
      </c>
      <c r="AJ133" s="107">
        <f t="shared" si="25"/>
        <v>3263025</v>
      </c>
      <c r="AK133" s="33"/>
      <c r="AL133" s="255" t="s">
        <v>292</v>
      </c>
      <c r="AM133" s="256" t="s">
        <v>704</v>
      </c>
      <c r="AN133" s="256" t="s">
        <v>778</v>
      </c>
      <c r="AO133" s="256" t="s">
        <v>753</v>
      </c>
      <c r="AP133" s="256" t="s">
        <v>623</v>
      </c>
      <c r="AQ133" s="256" t="s">
        <v>298</v>
      </c>
      <c r="AR133" s="256" t="s">
        <v>581</v>
      </c>
      <c r="AS133" s="256" t="s">
        <v>460</v>
      </c>
      <c r="AT133" s="256" t="s">
        <v>659</v>
      </c>
      <c r="AU133" s="256" t="s">
        <v>420</v>
      </c>
      <c r="AV133" s="256" t="s">
        <v>141</v>
      </c>
      <c r="AW133" s="256" t="s">
        <v>609</v>
      </c>
      <c r="AX133" s="256" t="s">
        <v>0</v>
      </c>
      <c r="AY133" s="256" t="s">
        <v>579</v>
      </c>
      <c r="AZ133" s="256" t="s">
        <v>769</v>
      </c>
      <c r="BA133" s="256" t="s">
        <v>316</v>
      </c>
      <c r="BB133" s="256" t="s">
        <v>540</v>
      </c>
      <c r="BC133" s="256" t="s">
        <v>720</v>
      </c>
      <c r="BD133" s="256" t="s">
        <v>253</v>
      </c>
      <c r="BE133" s="256" t="s">
        <v>674</v>
      </c>
      <c r="BF133" s="256" t="s">
        <v>709</v>
      </c>
      <c r="BG133" s="256" t="s">
        <v>801</v>
      </c>
      <c r="BH133" s="256" t="s">
        <v>388</v>
      </c>
      <c r="BI133" s="256" t="s">
        <v>593</v>
      </c>
      <c r="BJ133" s="257" t="s">
        <v>338</v>
      </c>
      <c r="BK133" s="45"/>
      <c r="BM133" s="37"/>
      <c r="BN133" s="265">
        <f>F382</f>
        <v>370</v>
      </c>
      <c r="BO133" s="260">
        <f>F249</f>
        <v>237</v>
      </c>
      <c r="BP133" s="260">
        <f>F121</f>
        <v>109</v>
      </c>
      <c r="BQ133" s="260">
        <f>F613</f>
        <v>601</v>
      </c>
      <c r="BR133" s="260">
        <f>F510</f>
        <v>498</v>
      </c>
      <c r="BS133" s="259">
        <f>F298</f>
        <v>286</v>
      </c>
      <c r="BT133" s="259">
        <f>F170</f>
        <v>158</v>
      </c>
      <c r="BU133" s="259">
        <f>F42</f>
        <v>30</v>
      </c>
      <c r="BV133" s="259">
        <f>F559</f>
        <v>547</v>
      </c>
      <c r="BW133" s="259">
        <f>F431</f>
        <v>419</v>
      </c>
      <c r="BX133" s="260">
        <f>F344</f>
        <v>332</v>
      </c>
      <c r="BY133" s="260">
        <f>F216</f>
        <v>204</v>
      </c>
      <c r="BZ133" s="260">
        <f>F108</f>
        <v>96</v>
      </c>
      <c r="CA133" s="260">
        <f>F605</f>
        <v>593</v>
      </c>
      <c r="CB133" s="260">
        <f>F477</f>
        <v>465</v>
      </c>
      <c r="CC133" s="259">
        <f>F265</f>
        <v>253</v>
      </c>
      <c r="CD133" s="259">
        <f>F162</f>
        <v>150</v>
      </c>
      <c r="CE133" s="259">
        <f>F29</f>
        <v>17</v>
      </c>
      <c r="CF133" s="259">
        <f>F526</f>
        <v>514</v>
      </c>
      <c r="CG133" s="259">
        <f>F393</f>
        <v>381</v>
      </c>
      <c r="CH133" s="260">
        <f>F336</f>
        <v>324</v>
      </c>
      <c r="CI133" s="260">
        <f>F203</f>
        <v>191</v>
      </c>
      <c r="CJ133" s="260">
        <f>F75</f>
        <v>63</v>
      </c>
      <c r="CK133" s="260">
        <f>F572</f>
        <v>560</v>
      </c>
      <c r="CL133" s="266">
        <f>F439</f>
        <v>427</v>
      </c>
      <c r="CM133" s="254">
        <f t="shared" si="26"/>
        <v>7825</v>
      </c>
      <c r="CN133" s="107">
        <f t="shared" si="27"/>
        <v>3263025</v>
      </c>
      <c r="CO133" s="33"/>
      <c r="CP133" s="323" t="s">
        <v>494</v>
      </c>
      <c r="CQ133" s="324" t="s">
        <v>354</v>
      </c>
      <c r="CR133" s="324" t="s">
        <v>631</v>
      </c>
      <c r="CS133" s="324" t="s">
        <v>765</v>
      </c>
      <c r="CT133" s="324" t="s">
        <v>485</v>
      </c>
      <c r="CU133" s="324" t="s">
        <v>85</v>
      </c>
      <c r="CV133" s="324" t="s">
        <v>209</v>
      </c>
      <c r="CW133" s="324" t="s">
        <v>358</v>
      </c>
      <c r="CX133" s="324" t="s">
        <v>278</v>
      </c>
      <c r="CY133" s="324" t="s">
        <v>561</v>
      </c>
      <c r="CZ133" s="324" t="s">
        <v>206</v>
      </c>
      <c r="DA133" s="324" t="s">
        <v>538</v>
      </c>
      <c r="DB133" s="324" t="s">
        <v>329</v>
      </c>
      <c r="DC133" s="324" t="s">
        <v>258</v>
      </c>
      <c r="DD133" s="324" t="s">
        <v>636</v>
      </c>
      <c r="DE133" s="324" t="s">
        <v>697</v>
      </c>
      <c r="DF133" s="324" t="s">
        <v>419</v>
      </c>
      <c r="DG133" s="324" t="s">
        <v>464</v>
      </c>
      <c r="DH133" s="324" t="s">
        <v>33</v>
      </c>
      <c r="DI133" s="324" t="s">
        <v>654</v>
      </c>
      <c r="DJ133" s="324" t="s">
        <v>710</v>
      </c>
      <c r="DK133" s="324" t="s">
        <v>786</v>
      </c>
      <c r="DL133" s="324" t="s">
        <v>570</v>
      </c>
      <c r="DM133" s="324" t="s">
        <v>256</v>
      </c>
      <c r="DN133" s="325" t="s">
        <v>218</v>
      </c>
      <c r="DO133" s="45"/>
    </row>
    <row r="134" spans="1:119" x14ac:dyDescent="0.2">
      <c r="A134" s="33"/>
      <c r="B134" s="33"/>
      <c r="C134" s="33"/>
      <c r="D134" s="176" t="s">
        <v>208</v>
      </c>
      <c r="E134" s="177" t="s">
        <v>345</v>
      </c>
      <c r="F134" s="178">
        <f>B3+(121*B5)</f>
        <v>122</v>
      </c>
      <c r="G134" s="33"/>
      <c r="I134" s="37"/>
      <c r="J134" s="54">
        <f>F596</f>
        <v>584</v>
      </c>
      <c r="K134" s="55">
        <f>F533</f>
        <v>521</v>
      </c>
      <c r="L134" s="55">
        <f>F575</f>
        <v>563</v>
      </c>
      <c r="M134" s="55">
        <f>F617</f>
        <v>605</v>
      </c>
      <c r="N134" s="55">
        <f>F554</f>
        <v>542</v>
      </c>
      <c r="O134" s="55">
        <f>F223</f>
        <v>211</v>
      </c>
      <c r="P134" s="55">
        <f>F140</f>
        <v>128</v>
      </c>
      <c r="Q134" s="55">
        <f>F207</f>
        <v>195</v>
      </c>
      <c r="R134" s="55">
        <f>F244</f>
        <v>232</v>
      </c>
      <c r="S134" s="55">
        <f>F186</f>
        <v>174</v>
      </c>
      <c r="T134" s="55">
        <f>F480</f>
        <v>468</v>
      </c>
      <c r="U134" s="55">
        <f>F397</f>
        <v>385</v>
      </c>
      <c r="V134" s="55">
        <f>F459</f>
        <v>447</v>
      </c>
      <c r="W134" s="55">
        <f>F501</f>
        <v>489</v>
      </c>
      <c r="X134" s="55">
        <f>F413</f>
        <v>401</v>
      </c>
      <c r="Y134" s="55">
        <f>F112</f>
        <v>100</v>
      </c>
      <c r="Z134" s="55">
        <f>F24</f>
        <v>12</v>
      </c>
      <c r="AA134" s="55">
        <f>F66</f>
        <v>54</v>
      </c>
      <c r="AB134" s="55">
        <f>F128</f>
        <v>116</v>
      </c>
      <c r="AC134" s="55">
        <f>F45</f>
        <v>33</v>
      </c>
      <c r="AD134" s="55">
        <f>F339</f>
        <v>327</v>
      </c>
      <c r="AE134" s="55">
        <f>F281</f>
        <v>269</v>
      </c>
      <c r="AF134" s="55">
        <f>F318</f>
        <v>306</v>
      </c>
      <c r="AG134" s="55">
        <f>F385</f>
        <v>373</v>
      </c>
      <c r="AH134" s="56">
        <f>F302</f>
        <v>290</v>
      </c>
      <c r="AI134" s="254">
        <f t="shared" si="24"/>
        <v>7825</v>
      </c>
      <c r="AJ134" s="107">
        <f t="shared" si="25"/>
        <v>3263025</v>
      </c>
      <c r="AK134" s="33"/>
      <c r="AL134" s="255" t="s">
        <v>724</v>
      </c>
      <c r="AM134" s="256" t="s">
        <v>706</v>
      </c>
      <c r="AN134" s="256" t="s">
        <v>93</v>
      </c>
      <c r="AO134" s="256" t="s">
        <v>78</v>
      </c>
      <c r="AP134" s="256" t="s">
        <v>751</v>
      </c>
      <c r="AQ134" s="256" t="s">
        <v>53</v>
      </c>
      <c r="AR134" s="256" t="s">
        <v>449</v>
      </c>
      <c r="AS134" s="256" t="s">
        <v>99</v>
      </c>
      <c r="AT134" s="256" t="s">
        <v>773</v>
      </c>
      <c r="AU134" s="256" t="s">
        <v>153</v>
      </c>
      <c r="AV134" s="256" t="s">
        <v>739</v>
      </c>
      <c r="AW134" s="256" t="s">
        <v>521</v>
      </c>
      <c r="AX134" s="256" t="s">
        <v>51</v>
      </c>
      <c r="AY134" s="256" t="s">
        <v>638</v>
      </c>
      <c r="AZ134" s="256" t="s">
        <v>296</v>
      </c>
      <c r="BA134" s="256" t="s">
        <v>223</v>
      </c>
      <c r="BB134" s="256" t="s">
        <v>647</v>
      </c>
      <c r="BC134" s="256" t="s">
        <v>89</v>
      </c>
      <c r="BD134" s="256" t="s">
        <v>816</v>
      </c>
      <c r="BE134" s="256" t="s">
        <v>802</v>
      </c>
      <c r="BF134" s="256" t="s">
        <v>785</v>
      </c>
      <c r="BG134" s="256" t="s">
        <v>83</v>
      </c>
      <c r="BH134" s="256" t="s">
        <v>624</v>
      </c>
      <c r="BI134" s="256" t="s">
        <v>175</v>
      </c>
      <c r="BJ134" s="257" t="s">
        <v>250</v>
      </c>
      <c r="BK134" s="45"/>
      <c r="BM134" s="37"/>
      <c r="BN134" s="265">
        <f>F397</f>
        <v>385</v>
      </c>
      <c r="BO134" s="260">
        <f>F264</f>
        <v>252</v>
      </c>
      <c r="BP134" s="260">
        <f>F161</f>
        <v>149</v>
      </c>
      <c r="BQ134" s="260">
        <f>F28</f>
        <v>16</v>
      </c>
      <c r="BR134" s="260">
        <f>F525</f>
        <v>513</v>
      </c>
      <c r="BS134" s="259">
        <f>F438</f>
        <v>426</v>
      </c>
      <c r="BT134" s="259">
        <f>F335</f>
        <v>323</v>
      </c>
      <c r="BU134" s="259">
        <f>F207</f>
        <v>195</v>
      </c>
      <c r="BV134" s="259">
        <f>F74</f>
        <v>62</v>
      </c>
      <c r="BW134" s="259">
        <f>F571</f>
        <v>559</v>
      </c>
      <c r="BX134" s="260">
        <f>F509</f>
        <v>497</v>
      </c>
      <c r="BY134" s="260">
        <f>F381</f>
        <v>369</v>
      </c>
      <c r="BZ134" s="260">
        <f>F248</f>
        <v>236</v>
      </c>
      <c r="CA134" s="260">
        <f>F120</f>
        <v>108</v>
      </c>
      <c r="CB134" s="260">
        <f>F617</f>
        <v>605</v>
      </c>
      <c r="CC134" s="259">
        <f>F430</f>
        <v>418</v>
      </c>
      <c r="CD134" s="259">
        <f>F302</f>
        <v>290</v>
      </c>
      <c r="CE134" s="259">
        <f>F169</f>
        <v>157</v>
      </c>
      <c r="CF134" s="259">
        <f>F41</f>
        <v>29</v>
      </c>
      <c r="CG134" s="259">
        <f>F558</f>
        <v>546</v>
      </c>
      <c r="CH134" s="260">
        <f>F476</f>
        <v>464</v>
      </c>
      <c r="CI134" s="260">
        <f>F343</f>
        <v>331</v>
      </c>
      <c r="CJ134" s="260">
        <f>F215</f>
        <v>203</v>
      </c>
      <c r="CK134" s="260">
        <f>F112</f>
        <v>100</v>
      </c>
      <c r="CL134" s="266">
        <f>F604</f>
        <v>592</v>
      </c>
      <c r="CM134" s="254">
        <f t="shared" si="26"/>
        <v>7825</v>
      </c>
      <c r="CN134" s="107">
        <f t="shared" si="27"/>
        <v>3263025</v>
      </c>
      <c r="CO134" s="33"/>
      <c r="CP134" s="323" t="s">
        <v>521</v>
      </c>
      <c r="CQ134" s="324" t="s">
        <v>593</v>
      </c>
      <c r="CR134" s="324" t="s">
        <v>180</v>
      </c>
      <c r="CS134" s="324" t="s">
        <v>598</v>
      </c>
      <c r="CT134" s="324" t="s">
        <v>66</v>
      </c>
      <c r="CU134" s="324" t="s">
        <v>350</v>
      </c>
      <c r="CV134" s="324" t="s">
        <v>204</v>
      </c>
      <c r="CW134" s="324" t="s">
        <v>99</v>
      </c>
      <c r="CX134" s="324" t="s">
        <v>674</v>
      </c>
      <c r="CY134" s="324" t="s">
        <v>780</v>
      </c>
      <c r="CZ134" s="324" t="s">
        <v>141</v>
      </c>
      <c r="DA134" s="324" t="s">
        <v>309</v>
      </c>
      <c r="DB134" s="324" t="s">
        <v>114</v>
      </c>
      <c r="DC134" s="324" t="s">
        <v>182</v>
      </c>
      <c r="DD134" s="324" t="s">
        <v>78</v>
      </c>
      <c r="DE134" s="324" t="s">
        <v>767</v>
      </c>
      <c r="DF134" s="324" t="s">
        <v>250</v>
      </c>
      <c r="DG134" s="324" t="s">
        <v>581</v>
      </c>
      <c r="DH134" s="324" t="s">
        <v>118</v>
      </c>
      <c r="DI134" s="324" t="s">
        <v>649</v>
      </c>
      <c r="DJ134" s="324" t="s">
        <v>693</v>
      </c>
      <c r="DK134" s="324" t="s">
        <v>683</v>
      </c>
      <c r="DL134" s="324" t="s">
        <v>613</v>
      </c>
      <c r="DM134" s="324" t="s">
        <v>223</v>
      </c>
      <c r="DN134" s="325" t="s">
        <v>778</v>
      </c>
      <c r="DO134" s="45"/>
    </row>
    <row r="135" spans="1:119" x14ac:dyDescent="0.2">
      <c r="A135" s="33"/>
      <c r="B135" s="33"/>
      <c r="C135" s="33"/>
      <c r="D135" s="176" t="s">
        <v>553</v>
      </c>
      <c r="E135" s="177" t="s">
        <v>345</v>
      </c>
      <c r="F135" s="178">
        <f>B3+(122*B5)</f>
        <v>123</v>
      </c>
      <c r="G135" s="33"/>
      <c r="I135" s="37"/>
      <c r="J135" s="54">
        <f>F567</f>
        <v>555</v>
      </c>
      <c r="K135" s="55">
        <f>F629</f>
        <v>617</v>
      </c>
      <c r="L135" s="55">
        <f>F546</f>
        <v>534</v>
      </c>
      <c r="M135" s="55">
        <f>F608</f>
        <v>596</v>
      </c>
      <c r="N135" s="55">
        <f>F525</f>
        <v>513</v>
      </c>
      <c r="O135" s="55">
        <f>F194</f>
        <v>182</v>
      </c>
      <c r="P135" s="55">
        <f>F261</f>
        <v>249</v>
      </c>
      <c r="Q135" s="55">
        <f>F173</f>
        <v>161</v>
      </c>
      <c r="R135" s="55">
        <f>F215</f>
        <v>203</v>
      </c>
      <c r="S135" s="55">
        <f>F157</f>
        <v>145</v>
      </c>
      <c r="T135" s="55">
        <f>F451</f>
        <v>439</v>
      </c>
      <c r="U135" s="55">
        <f>F488</f>
        <v>476</v>
      </c>
      <c r="V135" s="55">
        <f>F430</f>
        <v>418</v>
      </c>
      <c r="W135" s="55">
        <f>F472</f>
        <v>460</v>
      </c>
      <c r="X135" s="55">
        <f>F409</f>
        <v>397</v>
      </c>
      <c r="Y135" s="55">
        <f>F78</f>
        <v>66</v>
      </c>
      <c r="Z135" s="55">
        <f>F120</f>
        <v>108</v>
      </c>
      <c r="AA135" s="55">
        <f>F62</f>
        <v>50</v>
      </c>
      <c r="AB135" s="55">
        <f>F99</f>
        <v>87</v>
      </c>
      <c r="AC135" s="55">
        <f>F16</f>
        <v>4</v>
      </c>
      <c r="AD135" s="55">
        <f>F335</f>
        <v>323</v>
      </c>
      <c r="AE135" s="55">
        <f>F377</f>
        <v>365</v>
      </c>
      <c r="AF135" s="55">
        <f>F289</f>
        <v>277</v>
      </c>
      <c r="AG135" s="55">
        <f>F356</f>
        <v>344</v>
      </c>
      <c r="AH135" s="56">
        <f>F268</f>
        <v>256</v>
      </c>
      <c r="AI135" s="254">
        <f t="shared" si="24"/>
        <v>7825</v>
      </c>
      <c r="AJ135" s="107">
        <f t="shared" si="25"/>
        <v>3263025</v>
      </c>
      <c r="AK135" s="33"/>
      <c r="AL135" s="255" t="s">
        <v>678</v>
      </c>
      <c r="AM135" s="256" t="s">
        <v>242</v>
      </c>
      <c r="AN135" s="256" t="s">
        <v>806</v>
      </c>
      <c r="AO135" s="256" t="s">
        <v>676</v>
      </c>
      <c r="AP135" s="256" t="s">
        <v>66</v>
      </c>
      <c r="AQ135" s="256" t="s">
        <v>525</v>
      </c>
      <c r="AR135" s="256" t="s">
        <v>403</v>
      </c>
      <c r="AS135" s="256" t="s">
        <v>685</v>
      </c>
      <c r="AT135" s="256" t="s">
        <v>613</v>
      </c>
      <c r="AU135" s="256" t="s">
        <v>72</v>
      </c>
      <c r="AV135" s="256" t="s">
        <v>667</v>
      </c>
      <c r="AW135" s="256" t="s">
        <v>265</v>
      </c>
      <c r="AX135" s="256" t="s">
        <v>767</v>
      </c>
      <c r="AY135" s="256" t="s">
        <v>795</v>
      </c>
      <c r="AZ135" s="256" t="s">
        <v>711</v>
      </c>
      <c r="BA135" s="256" t="s">
        <v>514</v>
      </c>
      <c r="BB135" s="256" t="s">
        <v>182</v>
      </c>
      <c r="BC135" s="256" t="s">
        <v>196</v>
      </c>
      <c r="BD135" s="256" t="s">
        <v>617</v>
      </c>
      <c r="BE135" s="256" t="s">
        <v>62</v>
      </c>
      <c r="BF135" s="256" t="s">
        <v>204</v>
      </c>
      <c r="BG135" s="256" t="s">
        <v>414</v>
      </c>
      <c r="BH135" s="256" t="s">
        <v>537</v>
      </c>
      <c r="BI135" s="256" t="s">
        <v>282</v>
      </c>
      <c r="BJ135" s="257" t="s">
        <v>459</v>
      </c>
      <c r="BK135" s="45"/>
      <c r="BM135" s="37"/>
      <c r="BN135" s="265">
        <f>F562</f>
        <v>550</v>
      </c>
      <c r="BO135" s="260">
        <f>F429</f>
        <v>417</v>
      </c>
      <c r="BP135" s="260">
        <f>F301</f>
        <v>289</v>
      </c>
      <c r="BQ135" s="260">
        <f>F168</f>
        <v>156</v>
      </c>
      <c r="BR135" s="260">
        <f>F40</f>
        <v>28</v>
      </c>
      <c r="BS135" s="259">
        <f>F603</f>
        <v>591</v>
      </c>
      <c r="BT135" s="259">
        <f>F475</f>
        <v>463</v>
      </c>
      <c r="BU135" s="259">
        <f>F347</f>
        <v>335</v>
      </c>
      <c r="BV135" s="259">
        <f>F214</f>
        <v>202</v>
      </c>
      <c r="BW135" s="259">
        <f>F111</f>
        <v>99</v>
      </c>
      <c r="BX135" s="260">
        <f>F524</f>
        <v>512</v>
      </c>
      <c r="BY135" s="260">
        <f>F396</f>
        <v>384</v>
      </c>
      <c r="BZ135" s="260">
        <f>F263</f>
        <v>251</v>
      </c>
      <c r="CA135" s="260">
        <f>F160</f>
        <v>148</v>
      </c>
      <c r="CB135" s="260">
        <f>F32</f>
        <v>20</v>
      </c>
      <c r="CC135" s="259">
        <f>F570</f>
        <v>558</v>
      </c>
      <c r="CD135" s="259">
        <f>F442</f>
        <v>430</v>
      </c>
      <c r="CE135" s="259">
        <f>F334</f>
        <v>322</v>
      </c>
      <c r="CF135" s="259">
        <f>F206</f>
        <v>194</v>
      </c>
      <c r="CG135" s="259">
        <f>F73</f>
        <v>61</v>
      </c>
      <c r="CH135" s="260">
        <f>F616</f>
        <v>604</v>
      </c>
      <c r="CI135" s="260">
        <f>F508</f>
        <v>496</v>
      </c>
      <c r="CJ135" s="260">
        <f>F380</f>
        <v>368</v>
      </c>
      <c r="CK135" s="260">
        <f>F252</f>
        <v>240</v>
      </c>
      <c r="CL135" s="266">
        <f>F119</f>
        <v>107</v>
      </c>
      <c r="CM135" s="254">
        <f t="shared" si="26"/>
        <v>7825</v>
      </c>
      <c r="CN135" s="107">
        <f t="shared" si="27"/>
        <v>3263025</v>
      </c>
      <c r="CO135" s="33"/>
      <c r="CP135" s="323" t="s">
        <v>516</v>
      </c>
      <c r="CQ135" s="324" t="s">
        <v>590</v>
      </c>
      <c r="CR135" s="324" t="s">
        <v>193</v>
      </c>
      <c r="CS135" s="324" t="s">
        <v>237</v>
      </c>
      <c r="CT135" s="324" t="s">
        <v>226</v>
      </c>
      <c r="CU135" s="324" t="s">
        <v>91</v>
      </c>
      <c r="CV135" s="324" t="s">
        <v>666</v>
      </c>
      <c r="CW135" s="324" t="s">
        <v>551</v>
      </c>
      <c r="CX135" s="324" t="s">
        <v>507</v>
      </c>
      <c r="CY135" s="324" t="s">
        <v>774</v>
      </c>
      <c r="CZ135" s="324" t="s">
        <v>202</v>
      </c>
      <c r="DA135" s="324" t="s">
        <v>281</v>
      </c>
      <c r="DB135" s="324" t="s">
        <v>670</v>
      </c>
      <c r="DC135" s="324" t="s">
        <v>497</v>
      </c>
      <c r="DD135" s="324" t="s">
        <v>702</v>
      </c>
      <c r="DE135" s="324" t="s">
        <v>335</v>
      </c>
      <c r="DF135" s="324" t="s">
        <v>482</v>
      </c>
      <c r="DG135" s="324" t="s">
        <v>681</v>
      </c>
      <c r="DH135" s="324" t="s">
        <v>687</v>
      </c>
      <c r="DI135" s="324" t="s">
        <v>463</v>
      </c>
      <c r="DJ135" s="324" t="s">
        <v>635</v>
      </c>
      <c r="DK135" s="324" t="s">
        <v>454</v>
      </c>
      <c r="DL135" s="324" t="s">
        <v>519</v>
      </c>
      <c r="DM135" s="324" t="s">
        <v>164</v>
      </c>
      <c r="DN135" s="325" t="s">
        <v>495</v>
      </c>
      <c r="DO135" s="45"/>
    </row>
    <row r="136" spans="1:119" x14ac:dyDescent="0.2">
      <c r="A136" s="33"/>
      <c r="B136" s="33"/>
      <c r="C136" s="33"/>
      <c r="D136" s="176" t="s">
        <v>238</v>
      </c>
      <c r="E136" s="177" t="s">
        <v>345</v>
      </c>
      <c r="F136" s="179">
        <f>B3+(123*B5)</f>
        <v>124</v>
      </c>
      <c r="G136" s="33"/>
      <c r="I136" s="37"/>
      <c r="J136" s="54">
        <f>F558</f>
        <v>546</v>
      </c>
      <c r="K136" s="55">
        <f>F600</f>
        <v>588</v>
      </c>
      <c r="L136" s="55">
        <f>F517</f>
        <v>505</v>
      </c>
      <c r="M136" s="55">
        <f>F579</f>
        <v>567</v>
      </c>
      <c r="N136" s="55">
        <f>F621</f>
        <v>609</v>
      </c>
      <c r="O136" s="55">
        <f>F165</f>
        <v>153</v>
      </c>
      <c r="P136" s="55">
        <f>F232</f>
        <v>220</v>
      </c>
      <c r="Q136" s="55">
        <f>F144</f>
        <v>132</v>
      </c>
      <c r="R136" s="55">
        <f>F211</f>
        <v>199</v>
      </c>
      <c r="S136" s="271">
        <f>F248</f>
        <v>236</v>
      </c>
      <c r="T136" s="55">
        <f>F422</f>
        <v>410</v>
      </c>
      <c r="U136" s="55">
        <f>F484</f>
        <v>472</v>
      </c>
      <c r="V136" s="271">
        <f>F401</f>
        <v>389</v>
      </c>
      <c r="W136" s="55">
        <f>F438</f>
        <v>426</v>
      </c>
      <c r="X136" s="55">
        <f>F505</f>
        <v>493</v>
      </c>
      <c r="Y136" s="271">
        <f>F49</f>
        <v>37</v>
      </c>
      <c r="Z136" s="55">
        <f>F91</f>
        <v>79</v>
      </c>
      <c r="AA136" s="55">
        <f>F28</f>
        <v>16</v>
      </c>
      <c r="AB136" s="55">
        <f>F70</f>
        <v>58</v>
      </c>
      <c r="AC136" s="55">
        <f>F137</f>
        <v>125</v>
      </c>
      <c r="AD136" s="55">
        <f>F306</f>
        <v>294</v>
      </c>
      <c r="AE136" s="55">
        <f>F343</f>
        <v>331</v>
      </c>
      <c r="AF136" s="55">
        <f>F285</f>
        <v>273</v>
      </c>
      <c r="AG136" s="55">
        <f>F327</f>
        <v>315</v>
      </c>
      <c r="AH136" s="56">
        <f>F364</f>
        <v>352</v>
      </c>
      <c r="AI136" s="254">
        <f t="shared" si="24"/>
        <v>7825</v>
      </c>
      <c r="AJ136" s="107">
        <f t="shared" si="25"/>
        <v>3263025</v>
      </c>
      <c r="AK136" s="33"/>
      <c r="AL136" s="255" t="s">
        <v>649</v>
      </c>
      <c r="AM136" s="256" t="s">
        <v>34</v>
      </c>
      <c r="AN136" s="256" t="s">
        <v>651</v>
      </c>
      <c r="AO136" s="256" t="s">
        <v>726</v>
      </c>
      <c r="AP136" s="256" t="s">
        <v>186</v>
      </c>
      <c r="AQ136" s="256" t="s">
        <v>475</v>
      </c>
      <c r="AR136" s="256" t="s">
        <v>356</v>
      </c>
      <c r="AS136" s="256" t="s">
        <v>555</v>
      </c>
      <c r="AT136" s="256" t="s">
        <v>207</v>
      </c>
      <c r="AU136" s="256" t="s">
        <v>114</v>
      </c>
      <c r="AV136" s="256" t="s">
        <v>712</v>
      </c>
      <c r="AW136" s="256" t="s">
        <v>79</v>
      </c>
      <c r="AX136" s="256" t="s">
        <v>416</v>
      </c>
      <c r="AY136" s="256" t="s">
        <v>350</v>
      </c>
      <c r="AZ136" s="256" t="s">
        <v>797</v>
      </c>
      <c r="BA136" s="256" t="s">
        <v>700</v>
      </c>
      <c r="BB136" s="256" t="s">
        <v>30</v>
      </c>
      <c r="BC136" s="256" t="s">
        <v>598</v>
      </c>
      <c r="BD136" s="256" t="s">
        <v>776</v>
      </c>
      <c r="BE136" s="256" t="s">
        <v>476</v>
      </c>
      <c r="BF136" s="256" t="s">
        <v>145</v>
      </c>
      <c r="BG136" s="256" t="s">
        <v>683</v>
      </c>
      <c r="BH136" s="256" t="s">
        <v>743</v>
      </c>
      <c r="BI136" s="256" t="s">
        <v>443</v>
      </c>
      <c r="BJ136" s="257" t="s">
        <v>811</v>
      </c>
      <c r="BK136" s="45"/>
      <c r="BM136" s="37"/>
      <c r="BN136" s="265">
        <f>F77</f>
        <v>65</v>
      </c>
      <c r="BO136" s="260">
        <f>F569</f>
        <v>557</v>
      </c>
      <c r="BP136" s="260">
        <f>F441</f>
        <v>429</v>
      </c>
      <c r="BQ136" s="260">
        <f>F333</f>
        <v>321</v>
      </c>
      <c r="BR136" s="260">
        <f>F205</f>
        <v>193</v>
      </c>
      <c r="BS136" s="259">
        <f>F118</f>
        <v>106</v>
      </c>
      <c r="BT136" s="259">
        <f>F615</f>
        <v>603</v>
      </c>
      <c r="BU136" s="259">
        <f>F512</f>
        <v>500</v>
      </c>
      <c r="BV136" s="259">
        <f>F379</f>
        <v>367</v>
      </c>
      <c r="BW136" s="259">
        <f>F251</f>
        <v>239</v>
      </c>
      <c r="BX136" s="260">
        <f>F39</f>
        <v>27</v>
      </c>
      <c r="BY136" s="260">
        <f>F561</f>
        <v>549</v>
      </c>
      <c r="BZ136" s="260">
        <f>F428</f>
        <v>416</v>
      </c>
      <c r="CA136" s="260">
        <f>F300</f>
        <v>288</v>
      </c>
      <c r="CB136" s="260">
        <f>F172</f>
        <v>160</v>
      </c>
      <c r="CC136" s="259">
        <f>F110</f>
        <v>98</v>
      </c>
      <c r="CD136" s="259">
        <f>F607</f>
        <v>595</v>
      </c>
      <c r="CE136" s="259">
        <f>F474</f>
        <v>462</v>
      </c>
      <c r="CF136" s="259">
        <f>F346</f>
        <v>334</v>
      </c>
      <c r="CG136" s="259">
        <f>F213</f>
        <v>201</v>
      </c>
      <c r="CH136" s="260">
        <f>F31</f>
        <v>19</v>
      </c>
      <c r="CI136" s="260">
        <f>F523</f>
        <v>511</v>
      </c>
      <c r="CJ136" s="260">
        <f>F395</f>
        <v>383</v>
      </c>
      <c r="CK136" s="260">
        <f>F267</f>
        <v>255</v>
      </c>
      <c r="CL136" s="266">
        <f>F159</f>
        <v>147</v>
      </c>
      <c r="CM136" s="254">
        <f t="shared" si="26"/>
        <v>7825</v>
      </c>
      <c r="CN136" s="107">
        <f t="shared" si="27"/>
        <v>3263025</v>
      </c>
      <c r="CO136" s="33"/>
      <c r="CP136" s="323" t="s">
        <v>539</v>
      </c>
      <c r="CQ136" s="324" t="s">
        <v>705</v>
      </c>
      <c r="CR136" s="324" t="s">
        <v>244</v>
      </c>
      <c r="CS136" s="324" t="s">
        <v>234</v>
      </c>
      <c r="CT136" s="324" t="s">
        <v>133</v>
      </c>
      <c r="CU136" s="324" t="s">
        <v>150</v>
      </c>
      <c r="CV136" s="324" t="s">
        <v>735</v>
      </c>
      <c r="CW136" s="324" t="s">
        <v>322</v>
      </c>
      <c r="CX136" s="324" t="s">
        <v>283</v>
      </c>
      <c r="CY136" s="324" t="s">
        <v>222</v>
      </c>
      <c r="CZ136" s="324" t="s">
        <v>90</v>
      </c>
      <c r="DA136" s="324" t="s">
        <v>306</v>
      </c>
      <c r="DB136" s="324" t="s">
        <v>694</v>
      </c>
      <c r="DC136" s="324" t="s">
        <v>163</v>
      </c>
      <c r="DD136" s="324" t="s">
        <v>131</v>
      </c>
      <c r="DE136" s="324" t="s">
        <v>361</v>
      </c>
      <c r="DF136" s="324" t="s">
        <v>227</v>
      </c>
      <c r="DG136" s="324" t="s">
        <v>768</v>
      </c>
      <c r="DH136" s="324" t="s">
        <v>366</v>
      </c>
      <c r="DI136" s="324" t="s">
        <v>643</v>
      </c>
      <c r="DJ136" s="324" t="s">
        <v>435</v>
      </c>
      <c r="DK136" s="324" t="s">
        <v>723</v>
      </c>
      <c r="DL136" s="324" t="s">
        <v>625</v>
      </c>
      <c r="DM136" s="324" t="s">
        <v>772</v>
      </c>
      <c r="DN136" s="325" t="s">
        <v>152</v>
      </c>
      <c r="DO136" s="45"/>
    </row>
    <row r="137" spans="1:119" x14ac:dyDescent="0.2">
      <c r="A137" s="33"/>
      <c r="B137" s="33"/>
      <c r="C137" s="33"/>
      <c r="D137" s="176" t="s">
        <v>476</v>
      </c>
      <c r="E137" s="177" t="s">
        <v>345</v>
      </c>
      <c r="F137" s="179">
        <f>B3+(124*B5)</f>
        <v>125</v>
      </c>
      <c r="G137" s="33"/>
      <c r="I137" s="37"/>
      <c r="J137" s="54">
        <f>F395</f>
        <v>383</v>
      </c>
      <c r="K137" s="55">
        <f>F462</f>
        <v>450</v>
      </c>
      <c r="L137" s="55">
        <f>F499</f>
        <v>487</v>
      </c>
      <c r="M137" s="55">
        <f>F416</f>
        <v>404</v>
      </c>
      <c r="N137" s="55">
        <f>F478</f>
        <v>466</v>
      </c>
      <c r="O137" s="55">
        <f>F27</f>
        <v>15</v>
      </c>
      <c r="P137" s="55">
        <f>F64</f>
        <v>52</v>
      </c>
      <c r="Q137" s="55">
        <f>F131</f>
        <v>119</v>
      </c>
      <c r="R137" s="55">
        <f>F43</f>
        <v>31</v>
      </c>
      <c r="S137" s="55">
        <f>F110</f>
        <v>98</v>
      </c>
      <c r="T137" s="271">
        <f>F279</f>
        <v>267</v>
      </c>
      <c r="U137" s="55">
        <f>F321</f>
        <v>309</v>
      </c>
      <c r="V137" s="271">
        <f>F383</f>
        <v>371</v>
      </c>
      <c r="W137" s="55">
        <f>F300</f>
        <v>288</v>
      </c>
      <c r="X137" s="271">
        <f>F342</f>
        <v>330</v>
      </c>
      <c r="Y137" s="55">
        <f>F536</f>
        <v>524</v>
      </c>
      <c r="Z137" s="55">
        <f>F573</f>
        <v>561</v>
      </c>
      <c r="AA137" s="55">
        <f>F615</f>
        <v>603</v>
      </c>
      <c r="AB137" s="55">
        <f>F557</f>
        <v>545</v>
      </c>
      <c r="AC137" s="55">
        <f>F594</f>
        <v>582</v>
      </c>
      <c r="AD137" s="55">
        <f>F138</f>
        <v>126</v>
      </c>
      <c r="AE137" s="55">
        <f>F205</f>
        <v>193</v>
      </c>
      <c r="AF137" s="55">
        <f>F247</f>
        <v>235</v>
      </c>
      <c r="AG137" s="55">
        <f>F184</f>
        <v>172</v>
      </c>
      <c r="AH137" s="56">
        <f>F226</f>
        <v>214</v>
      </c>
      <c r="AI137" s="254">
        <f t="shared" si="24"/>
        <v>7825</v>
      </c>
      <c r="AJ137" s="107">
        <f t="shared" si="25"/>
        <v>3263025</v>
      </c>
      <c r="AK137" s="33"/>
      <c r="AL137" s="255" t="s">
        <v>625</v>
      </c>
      <c r="AM137" s="256" t="s">
        <v>294</v>
      </c>
      <c r="AN137" s="256" t="s">
        <v>713</v>
      </c>
      <c r="AO137" s="256" t="s">
        <v>190</v>
      </c>
      <c r="AP137" s="256" t="s">
        <v>612</v>
      </c>
      <c r="AQ137" s="256" t="s">
        <v>569</v>
      </c>
      <c r="AR137" s="256" t="s">
        <v>119</v>
      </c>
      <c r="AS137" s="256" t="s">
        <v>657</v>
      </c>
      <c r="AT137" s="256" t="s">
        <v>777</v>
      </c>
      <c r="AU137" s="256" t="s">
        <v>361</v>
      </c>
      <c r="AV137" s="256" t="s">
        <v>56</v>
      </c>
      <c r="AW137" s="256" t="s">
        <v>312</v>
      </c>
      <c r="AX137" s="256" t="s">
        <v>149</v>
      </c>
      <c r="AY137" s="256" t="s">
        <v>163</v>
      </c>
      <c r="AZ137" s="256" t="s">
        <v>232</v>
      </c>
      <c r="BA137" s="256" t="s">
        <v>364</v>
      </c>
      <c r="BB137" s="256" t="s">
        <v>807</v>
      </c>
      <c r="BC137" s="256" t="s">
        <v>735</v>
      </c>
      <c r="BD137" s="256" t="s">
        <v>200</v>
      </c>
      <c r="BE137" s="256" t="s">
        <v>650</v>
      </c>
      <c r="BF137" s="256" t="s">
        <v>474</v>
      </c>
      <c r="BG137" s="256" t="s">
        <v>133</v>
      </c>
      <c r="BH137" s="256" t="s">
        <v>328</v>
      </c>
      <c r="BI137" s="256" t="s">
        <v>179</v>
      </c>
      <c r="BJ137" s="257" t="s">
        <v>162</v>
      </c>
      <c r="BK137" s="45"/>
      <c r="BM137" s="37"/>
      <c r="BN137" s="258">
        <f>F289</f>
        <v>277</v>
      </c>
      <c r="BO137" s="259">
        <f>F186</f>
        <v>174</v>
      </c>
      <c r="BP137" s="259">
        <f>F53</f>
        <v>41</v>
      </c>
      <c r="BQ137" s="259">
        <f>F550</f>
        <v>538</v>
      </c>
      <c r="BR137" s="259">
        <f>F422</f>
        <v>410</v>
      </c>
      <c r="BS137" s="260">
        <f>F360</f>
        <v>348</v>
      </c>
      <c r="BT137" s="260">
        <f>F232</f>
        <v>220</v>
      </c>
      <c r="BU137" s="260">
        <f>F99</f>
        <v>87</v>
      </c>
      <c r="BV137" s="260">
        <f>F596</f>
        <v>584</v>
      </c>
      <c r="BW137" s="260">
        <f>F463</f>
        <v>451</v>
      </c>
      <c r="BX137" s="259">
        <f>F281</f>
        <v>269</v>
      </c>
      <c r="BY137" s="259">
        <f>F148</f>
        <v>136</v>
      </c>
      <c r="BZ137" s="259">
        <f>F20</f>
        <v>8</v>
      </c>
      <c r="CA137" s="259">
        <f>F517</f>
        <v>505</v>
      </c>
      <c r="CB137" s="259">
        <f>F409</f>
        <v>397</v>
      </c>
      <c r="CC137" s="260">
        <f>F327</f>
        <v>315</v>
      </c>
      <c r="CD137" s="260">
        <f>F194</f>
        <v>182</v>
      </c>
      <c r="CE137" s="260">
        <f>F66</f>
        <v>54</v>
      </c>
      <c r="CF137" s="260">
        <f>F583</f>
        <v>571</v>
      </c>
      <c r="CG137" s="260">
        <f>F455</f>
        <v>443</v>
      </c>
      <c r="CH137" s="259">
        <f>F368</f>
        <v>356</v>
      </c>
      <c r="CI137" s="259">
        <f>F240</f>
        <v>228</v>
      </c>
      <c r="CJ137" s="259">
        <f>F137</f>
        <v>125</v>
      </c>
      <c r="CK137" s="259">
        <f>F629</f>
        <v>617</v>
      </c>
      <c r="CL137" s="261">
        <f>F501</f>
        <v>489</v>
      </c>
      <c r="CM137" s="254">
        <f t="shared" si="26"/>
        <v>7825</v>
      </c>
      <c r="CN137" s="107">
        <f t="shared" si="27"/>
        <v>3263025</v>
      </c>
      <c r="CO137" s="33"/>
      <c r="CP137" s="323" t="s">
        <v>537</v>
      </c>
      <c r="CQ137" s="324" t="s">
        <v>153</v>
      </c>
      <c r="CR137" s="324" t="s">
        <v>540</v>
      </c>
      <c r="CS137" s="324" t="s">
        <v>122</v>
      </c>
      <c r="CT137" s="324" t="s">
        <v>712</v>
      </c>
      <c r="CU137" s="324" t="s">
        <v>148</v>
      </c>
      <c r="CV137" s="324" t="s">
        <v>356</v>
      </c>
      <c r="CW137" s="324" t="s">
        <v>617</v>
      </c>
      <c r="CX137" s="324" t="s">
        <v>724</v>
      </c>
      <c r="CY137" s="324" t="s">
        <v>0</v>
      </c>
      <c r="CZ137" s="324" t="s">
        <v>83</v>
      </c>
      <c r="DA137" s="324" t="s">
        <v>659</v>
      </c>
      <c r="DB137" s="324" t="s">
        <v>543</v>
      </c>
      <c r="DC137" s="324" t="s">
        <v>651</v>
      </c>
      <c r="DD137" s="324" t="s">
        <v>711</v>
      </c>
      <c r="DE137" s="324" t="s">
        <v>443</v>
      </c>
      <c r="DF137" s="324" t="s">
        <v>525</v>
      </c>
      <c r="DG137" s="324" t="s">
        <v>89</v>
      </c>
      <c r="DH137" s="324" t="s">
        <v>623</v>
      </c>
      <c r="DI137" s="324" t="s">
        <v>714</v>
      </c>
      <c r="DJ137" s="324" t="s">
        <v>709</v>
      </c>
      <c r="DK137" s="324" t="s">
        <v>671</v>
      </c>
      <c r="DL137" s="324" t="s">
        <v>476</v>
      </c>
      <c r="DM137" s="324" t="s">
        <v>242</v>
      </c>
      <c r="DN137" s="325" t="s">
        <v>638</v>
      </c>
      <c r="DO137" s="45"/>
    </row>
    <row r="138" spans="1:119" x14ac:dyDescent="0.2">
      <c r="A138" s="33"/>
      <c r="B138" s="33"/>
      <c r="C138" s="33"/>
      <c r="D138" s="176" t="s">
        <v>474</v>
      </c>
      <c r="E138" s="177" t="s">
        <v>345</v>
      </c>
      <c r="F138" s="178">
        <f>B3+(125*B5)</f>
        <v>126</v>
      </c>
      <c r="G138" s="33"/>
      <c r="I138" s="37"/>
      <c r="J138" s="54">
        <f>F491</f>
        <v>479</v>
      </c>
      <c r="K138" s="55">
        <f>F428</f>
        <v>416</v>
      </c>
      <c r="L138" s="55">
        <f>F470</f>
        <v>458</v>
      </c>
      <c r="M138" s="55">
        <f>F412</f>
        <v>400</v>
      </c>
      <c r="N138" s="55">
        <f>F449</f>
        <v>437</v>
      </c>
      <c r="O138" s="55">
        <f>F118</f>
        <v>106</v>
      </c>
      <c r="P138" s="55">
        <f>F60</f>
        <v>48</v>
      </c>
      <c r="Q138" s="55">
        <f>F102</f>
        <v>90</v>
      </c>
      <c r="R138" s="55">
        <f>F14</f>
        <v>2</v>
      </c>
      <c r="S138" s="55">
        <f>F81</f>
        <v>69</v>
      </c>
      <c r="T138" s="55">
        <f>F375</f>
        <v>363</v>
      </c>
      <c r="U138" s="271">
        <f>F292</f>
        <v>280</v>
      </c>
      <c r="V138" s="271">
        <f>F354</f>
        <v>342</v>
      </c>
      <c r="W138" s="271">
        <f>F271</f>
        <v>259</v>
      </c>
      <c r="X138" s="55">
        <f>F333</f>
        <v>321</v>
      </c>
      <c r="Y138" s="55">
        <f>F632</f>
        <v>620</v>
      </c>
      <c r="Z138" s="55">
        <f>F544</f>
        <v>532</v>
      </c>
      <c r="AA138" s="55">
        <f>F611</f>
        <v>599</v>
      </c>
      <c r="AB138" s="55">
        <f>F523</f>
        <v>511</v>
      </c>
      <c r="AC138" s="55">
        <f>F565</f>
        <v>553</v>
      </c>
      <c r="AD138" s="55">
        <f>F259</f>
        <v>247</v>
      </c>
      <c r="AE138" s="55">
        <f>F176</f>
        <v>164</v>
      </c>
      <c r="AF138" s="55">
        <f>F213</f>
        <v>201</v>
      </c>
      <c r="AG138" s="55">
        <f>F155</f>
        <v>143</v>
      </c>
      <c r="AH138" s="56">
        <f>F197</f>
        <v>185</v>
      </c>
      <c r="AI138" s="254">
        <f t="shared" si="24"/>
        <v>7825</v>
      </c>
      <c r="AJ138" s="107">
        <f t="shared" si="25"/>
        <v>3263025</v>
      </c>
      <c r="AK138" s="33"/>
      <c r="AL138" s="255" t="s">
        <v>159</v>
      </c>
      <c r="AM138" s="256" t="s">
        <v>694</v>
      </c>
      <c r="AN138" s="256" t="s">
        <v>109</v>
      </c>
      <c r="AO138" s="256" t="s">
        <v>95</v>
      </c>
      <c r="AP138" s="256" t="s">
        <v>794</v>
      </c>
      <c r="AQ138" s="256" t="s">
        <v>150</v>
      </c>
      <c r="AR138" s="256" t="s">
        <v>274</v>
      </c>
      <c r="AS138" s="256" t="s">
        <v>599</v>
      </c>
      <c r="AT138" s="256" t="s">
        <v>29</v>
      </c>
      <c r="AU138" s="256" t="s">
        <v>406</v>
      </c>
      <c r="AV138" s="256" t="s">
        <v>444</v>
      </c>
      <c r="AW138" s="256" t="s">
        <v>717</v>
      </c>
      <c r="AX138" s="256" t="s">
        <v>310</v>
      </c>
      <c r="AY138" s="256" t="s">
        <v>113</v>
      </c>
      <c r="AZ138" s="256" t="s">
        <v>234</v>
      </c>
      <c r="BA138" s="256" t="s">
        <v>480</v>
      </c>
      <c r="BB138" s="256" t="s">
        <v>679</v>
      </c>
      <c r="BC138" s="256" t="s">
        <v>333</v>
      </c>
      <c r="BD138" s="256" t="s">
        <v>723</v>
      </c>
      <c r="BE138" s="256" t="s">
        <v>573</v>
      </c>
      <c r="BF138" s="256" t="s">
        <v>376</v>
      </c>
      <c r="BG138" s="256" t="s">
        <v>815</v>
      </c>
      <c r="BH138" s="256" t="s">
        <v>643</v>
      </c>
      <c r="BI138" s="256" t="s">
        <v>43</v>
      </c>
      <c r="BJ138" s="257" t="s">
        <v>73</v>
      </c>
      <c r="BK138" s="45"/>
      <c r="BM138" s="37"/>
      <c r="BN138" s="258">
        <f>F454</f>
        <v>442</v>
      </c>
      <c r="BO138" s="259">
        <f>F326</f>
        <v>314</v>
      </c>
      <c r="BP138" s="259">
        <f>F193</f>
        <v>181</v>
      </c>
      <c r="BQ138" s="259">
        <f>F65</f>
        <v>53</v>
      </c>
      <c r="BR138" s="259">
        <f>F587</f>
        <v>575</v>
      </c>
      <c r="BS138" s="260">
        <f>F500</f>
        <v>488</v>
      </c>
      <c r="BT138" s="260">
        <f>F372</f>
        <v>360</v>
      </c>
      <c r="BU138" s="260">
        <f>F239</f>
        <v>227</v>
      </c>
      <c r="BV138" s="260">
        <f>F136</f>
        <v>124</v>
      </c>
      <c r="BW138" s="260">
        <f>F628</f>
        <v>616</v>
      </c>
      <c r="BX138" s="259">
        <f>F421</f>
        <v>409</v>
      </c>
      <c r="BY138" s="259">
        <f>F288</f>
        <v>276</v>
      </c>
      <c r="BZ138" s="259">
        <f>F185</f>
        <v>173</v>
      </c>
      <c r="CA138" s="259">
        <f>F57</f>
        <v>45</v>
      </c>
      <c r="CB138" s="259">
        <f>F549</f>
        <v>537</v>
      </c>
      <c r="CC138" s="260">
        <f>F467</f>
        <v>455</v>
      </c>
      <c r="CD138" s="260">
        <f>F359</f>
        <v>347</v>
      </c>
      <c r="CE138" s="260">
        <f>F231</f>
        <v>219</v>
      </c>
      <c r="CF138" s="260">
        <f>F98</f>
        <v>86</v>
      </c>
      <c r="CG138" s="260">
        <f>F595</f>
        <v>583</v>
      </c>
      <c r="CH138" s="259">
        <f>F408</f>
        <v>396</v>
      </c>
      <c r="CI138" s="259">
        <f>F280</f>
        <v>268</v>
      </c>
      <c r="CJ138" s="259">
        <f>F152</f>
        <v>140</v>
      </c>
      <c r="CK138" s="259">
        <f>F19</f>
        <v>7</v>
      </c>
      <c r="CL138" s="261">
        <f>F516</f>
        <v>504</v>
      </c>
      <c r="CM138" s="254">
        <f t="shared" si="26"/>
        <v>7825</v>
      </c>
      <c r="CN138" s="107">
        <f t="shared" si="27"/>
        <v>3263025</v>
      </c>
      <c r="CO138" s="33"/>
      <c r="CP138" s="323" t="s">
        <v>532</v>
      </c>
      <c r="CQ138" s="324" t="s">
        <v>386</v>
      </c>
      <c r="CR138" s="324" t="s">
        <v>181</v>
      </c>
      <c r="CS138" s="324" t="s">
        <v>252</v>
      </c>
      <c r="CT138" s="324" t="s">
        <v>490</v>
      </c>
      <c r="CU138" s="324" t="s">
        <v>610</v>
      </c>
      <c r="CV138" s="324" t="s">
        <v>577</v>
      </c>
      <c r="CW138" s="324" t="s">
        <v>567</v>
      </c>
      <c r="CX138" s="324" t="s">
        <v>238</v>
      </c>
      <c r="CY138" s="324" t="s">
        <v>348</v>
      </c>
      <c r="CZ138" s="324" t="s">
        <v>534</v>
      </c>
      <c r="DA138" s="324" t="s">
        <v>614</v>
      </c>
      <c r="DB138" s="324" t="s">
        <v>523</v>
      </c>
      <c r="DC138" s="324" t="s">
        <v>645</v>
      </c>
      <c r="DD138" s="324" t="s">
        <v>255</v>
      </c>
      <c r="DE138" s="324" t="s">
        <v>456</v>
      </c>
      <c r="DF138" s="324" t="s">
        <v>626</v>
      </c>
      <c r="DG138" s="324" t="s">
        <v>112</v>
      </c>
      <c r="DH138" s="324" t="s">
        <v>408</v>
      </c>
      <c r="DI138" s="324" t="s">
        <v>277</v>
      </c>
      <c r="DJ138" s="324" t="s">
        <v>203</v>
      </c>
      <c r="DK138" s="324" t="s">
        <v>297</v>
      </c>
      <c r="DL138" s="324" t="s">
        <v>733</v>
      </c>
      <c r="DM138" s="324" t="s">
        <v>272</v>
      </c>
      <c r="DN138" s="325" t="s">
        <v>413</v>
      </c>
      <c r="DO138" s="45"/>
    </row>
    <row r="139" spans="1:119" x14ac:dyDescent="0.2">
      <c r="A139" s="33"/>
      <c r="B139" s="33"/>
      <c r="C139" s="33"/>
      <c r="D139" s="176" t="s">
        <v>344</v>
      </c>
      <c r="E139" s="177" t="s">
        <v>345</v>
      </c>
      <c r="F139" s="178">
        <f>B3+(126*B5)</f>
        <v>127</v>
      </c>
      <c r="G139" s="33"/>
      <c r="I139" s="37"/>
      <c r="J139" s="272">
        <f>F487</f>
        <v>475</v>
      </c>
      <c r="K139" s="253">
        <f>F399</f>
        <v>387</v>
      </c>
      <c r="L139" s="253">
        <f>F441</f>
        <v>429</v>
      </c>
      <c r="M139" s="55">
        <f>F503</f>
        <v>491</v>
      </c>
      <c r="N139" s="55">
        <f>F420</f>
        <v>408</v>
      </c>
      <c r="O139" s="55">
        <f>F89</f>
        <v>77</v>
      </c>
      <c r="P139" s="55">
        <f>F31</f>
        <v>19</v>
      </c>
      <c r="Q139" s="55">
        <f>F68</f>
        <v>56</v>
      </c>
      <c r="R139" s="55">
        <f>F135</f>
        <v>123</v>
      </c>
      <c r="S139" s="271">
        <f>F52</f>
        <v>40</v>
      </c>
      <c r="T139" s="271">
        <f>F346</f>
        <v>334</v>
      </c>
      <c r="U139" s="271">
        <f>F283</f>
        <v>271</v>
      </c>
      <c r="V139" s="253">
        <f>F325</f>
        <v>313</v>
      </c>
      <c r="W139" s="271">
        <f>F367</f>
        <v>355</v>
      </c>
      <c r="X139" s="271">
        <f>F304</f>
        <v>292</v>
      </c>
      <c r="Y139" s="271">
        <f>F598</f>
        <v>586</v>
      </c>
      <c r="Z139" s="55">
        <f>F515</f>
        <v>503</v>
      </c>
      <c r="AA139" s="55">
        <f>F582</f>
        <v>570</v>
      </c>
      <c r="AB139" s="55">
        <f>F619</f>
        <v>607</v>
      </c>
      <c r="AC139" s="55">
        <f>F561</f>
        <v>549</v>
      </c>
      <c r="AD139" s="55">
        <f>F230</f>
        <v>218</v>
      </c>
      <c r="AE139" s="55">
        <f>F147</f>
        <v>135</v>
      </c>
      <c r="AF139" s="253">
        <f>F209</f>
        <v>197</v>
      </c>
      <c r="AG139" s="253">
        <f>F251</f>
        <v>239</v>
      </c>
      <c r="AH139" s="273">
        <f>F163</f>
        <v>151</v>
      </c>
      <c r="AI139" s="254">
        <f t="shared" si="24"/>
        <v>7825</v>
      </c>
      <c r="AJ139" s="107">
        <f t="shared" si="25"/>
        <v>3263025</v>
      </c>
      <c r="AK139" s="33"/>
      <c r="AL139" s="255" t="s">
        <v>267</v>
      </c>
      <c r="AM139" s="256" t="s">
        <v>492</v>
      </c>
      <c r="AN139" s="256" t="s">
        <v>244</v>
      </c>
      <c r="AO139" s="256" t="s">
        <v>664</v>
      </c>
      <c r="AP139" s="256" t="s">
        <v>82</v>
      </c>
      <c r="AQ139" s="256" t="s">
        <v>3</v>
      </c>
      <c r="AR139" s="256" t="s">
        <v>435</v>
      </c>
      <c r="AS139" s="256" t="s">
        <v>803</v>
      </c>
      <c r="AT139" s="256" t="s">
        <v>553</v>
      </c>
      <c r="AU139" s="256" t="s">
        <v>513</v>
      </c>
      <c r="AV139" s="256" t="s">
        <v>366</v>
      </c>
      <c r="AW139" s="256" t="s">
        <v>719</v>
      </c>
      <c r="AX139" s="274" t="s">
        <v>417</v>
      </c>
      <c r="AY139" s="256" t="s">
        <v>205</v>
      </c>
      <c r="AZ139" s="256" t="s">
        <v>111</v>
      </c>
      <c r="BA139" s="256" t="s">
        <v>752</v>
      </c>
      <c r="BB139" s="256" t="s">
        <v>487</v>
      </c>
      <c r="BC139" s="256" t="s">
        <v>172</v>
      </c>
      <c r="BD139" s="256" t="s">
        <v>45</v>
      </c>
      <c r="BE139" s="256" t="s">
        <v>306</v>
      </c>
      <c r="BF139" s="256" t="s">
        <v>326</v>
      </c>
      <c r="BG139" s="256" t="s">
        <v>102</v>
      </c>
      <c r="BH139" s="256" t="s">
        <v>239</v>
      </c>
      <c r="BI139" s="256" t="s">
        <v>222</v>
      </c>
      <c r="BJ139" s="257" t="s">
        <v>448</v>
      </c>
      <c r="BK139" s="45"/>
      <c r="BM139" s="37"/>
      <c r="BN139" s="258">
        <f>F594</f>
        <v>582</v>
      </c>
      <c r="BO139" s="259">
        <f>F466</f>
        <v>454</v>
      </c>
      <c r="BP139" s="259">
        <f>F358</f>
        <v>346</v>
      </c>
      <c r="BQ139" s="259">
        <f>F230</f>
        <v>218</v>
      </c>
      <c r="BR139" s="259">
        <f>F102</f>
        <v>90</v>
      </c>
      <c r="BS139" s="260">
        <f>F515</f>
        <v>503</v>
      </c>
      <c r="BT139" s="260">
        <f>F412</f>
        <v>400</v>
      </c>
      <c r="BU139" s="260">
        <f>F279</f>
        <v>267</v>
      </c>
      <c r="BV139" s="260">
        <f>F151</f>
        <v>139</v>
      </c>
      <c r="BW139" s="260">
        <f>F18</f>
        <v>6</v>
      </c>
      <c r="BX139" s="259">
        <f>F586</f>
        <v>574</v>
      </c>
      <c r="BY139" s="259">
        <f>F453</f>
        <v>441</v>
      </c>
      <c r="BZ139" s="259">
        <f>F325</f>
        <v>313</v>
      </c>
      <c r="CA139" s="259">
        <f>F197</f>
        <v>185</v>
      </c>
      <c r="CB139" s="259">
        <f>F64</f>
        <v>52</v>
      </c>
      <c r="CC139" s="260">
        <f>F632</f>
        <v>620</v>
      </c>
      <c r="CD139" s="260">
        <f>F499</f>
        <v>487</v>
      </c>
      <c r="CE139" s="260">
        <f>F371</f>
        <v>359</v>
      </c>
      <c r="CF139" s="260">
        <f>F238</f>
        <v>226</v>
      </c>
      <c r="CG139" s="260">
        <f>F135</f>
        <v>123</v>
      </c>
      <c r="CH139" s="259">
        <f>F548</f>
        <v>536</v>
      </c>
      <c r="CI139" s="259">
        <f>F420</f>
        <v>408</v>
      </c>
      <c r="CJ139" s="259">
        <f>F292</f>
        <v>280</v>
      </c>
      <c r="CK139" s="259">
        <f>F184</f>
        <v>172</v>
      </c>
      <c r="CL139" s="261">
        <f>F56</f>
        <v>44</v>
      </c>
      <c r="CM139" s="254">
        <f t="shared" si="26"/>
        <v>7825</v>
      </c>
      <c r="CN139" s="107">
        <f t="shared" si="27"/>
        <v>3263025</v>
      </c>
      <c r="CO139" s="33"/>
      <c r="CP139" s="323" t="s">
        <v>650</v>
      </c>
      <c r="CQ139" s="324" t="s">
        <v>217</v>
      </c>
      <c r="CR139" s="324" t="s">
        <v>176</v>
      </c>
      <c r="CS139" s="324" t="s">
        <v>326</v>
      </c>
      <c r="CT139" s="324" t="s">
        <v>599</v>
      </c>
      <c r="CU139" s="324" t="s">
        <v>487</v>
      </c>
      <c r="CV139" s="324" t="s">
        <v>95</v>
      </c>
      <c r="CW139" s="324" t="s">
        <v>56</v>
      </c>
      <c r="CX139" s="324" t="s">
        <v>789</v>
      </c>
      <c r="CY139" s="324" t="s">
        <v>486</v>
      </c>
      <c r="CZ139" s="324" t="s">
        <v>279</v>
      </c>
      <c r="DA139" s="324" t="s">
        <v>637</v>
      </c>
      <c r="DB139" s="326" t="s">
        <v>417</v>
      </c>
      <c r="DC139" s="324" t="s">
        <v>73</v>
      </c>
      <c r="DD139" s="324" t="s">
        <v>119</v>
      </c>
      <c r="DE139" s="324" t="s">
        <v>480</v>
      </c>
      <c r="DF139" s="324" t="s">
        <v>713</v>
      </c>
      <c r="DG139" s="324" t="s">
        <v>339</v>
      </c>
      <c r="DH139" s="324" t="s">
        <v>696</v>
      </c>
      <c r="DI139" s="324" t="s">
        <v>553</v>
      </c>
      <c r="DJ139" s="324" t="s">
        <v>781</v>
      </c>
      <c r="DK139" s="324" t="s">
        <v>82</v>
      </c>
      <c r="DL139" s="324" t="s">
        <v>717</v>
      </c>
      <c r="DM139" s="324" t="s">
        <v>179</v>
      </c>
      <c r="DN139" s="325" t="s">
        <v>380</v>
      </c>
      <c r="DO139" s="45"/>
    </row>
    <row r="140" spans="1:119" x14ac:dyDescent="0.2">
      <c r="A140" s="33"/>
      <c r="B140" s="33"/>
      <c r="C140" s="33"/>
      <c r="D140" s="176" t="s">
        <v>449</v>
      </c>
      <c r="E140" s="177" t="s">
        <v>345</v>
      </c>
      <c r="F140" s="178">
        <f>B3+(127*B5)</f>
        <v>128</v>
      </c>
      <c r="G140" s="33"/>
      <c r="I140" s="37"/>
      <c r="J140" s="54">
        <f>F453</f>
        <v>441</v>
      </c>
      <c r="K140" s="55">
        <f>F495</f>
        <v>483</v>
      </c>
      <c r="L140" s="55">
        <f>F437</f>
        <v>425</v>
      </c>
      <c r="M140" s="55">
        <f>F474</f>
        <v>462</v>
      </c>
      <c r="N140" s="55">
        <f>F391</f>
        <v>379</v>
      </c>
      <c r="O140" s="55">
        <f>F85</f>
        <v>73</v>
      </c>
      <c r="P140" s="55">
        <f>F127</f>
        <v>115</v>
      </c>
      <c r="Q140" s="55">
        <f>F39</f>
        <v>27</v>
      </c>
      <c r="R140" s="55">
        <f>F106</f>
        <v>94</v>
      </c>
      <c r="S140" s="55">
        <f>F18</f>
        <v>6</v>
      </c>
      <c r="T140" s="55">
        <f>F317</f>
        <v>305</v>
      </c>
      <c r="U140" s="271">
        <f>F379</f>
        <v>367</v>
      </c>
      <c r="V140" s="271">
        <f>F296</f>
        <v>284</v>
      </c>
      <c r="W140" s="271">
        <f>F358</f>
        <v>346</v>
      </c>
      <c r="X140" s="55">
        <f>F275</f>
        <v>263</v>
      </c>
      <c r="Y140" s="55">
        <f>F569</f>
        <v>557</v>
      </c>
      <c r="Z140" s="55">
        <f>F636</f>
        <v>624</v>
      </c>
      <c r="AA140" s="55">
        <f>F548</f>
        <v>536</v>
      </c>
      <c r="AB140" s="55">
        <f>F590</f>
        <v>578</v>
      </c>
      <c r="AC140" s="55">
        <f>F532</f>
        <v>520</v>
      </c>
      <c r="AD140" s="55">
        <f>F201</f>
        <v>189</v>
      </c>
      <c r="AE140" s="55">
        <f>F238</f>
        <v>226</v>
      </c>
      <c r="AF140" s="55">
        <f>F180</f>
        <v>168</v>
      </c>
      <c r="AG140" s="55">
        <f>F222</f>
        <v>210</v>
      </c>
      <c r="AH140" s="56">
        <f>F159</f>
        <v>147</v>
      </c>
      <c r="AI140" s="254">
        <f t="shared" si="24"/>
        <v>7825</v>
      </c>
      <c r="AJ140" s="107">
        <f t="shared" si="25"/>
        <v>3263025</v>
      </c>
      <c r="AK140" s="33"/>
      <c r="AL140" s="255" t="s">
        <v>637</v>
      </c>
      <c r="AM140" s="256" t="s">
        <v>50</v>
      </c>
      <c r="AN140" s="256" t="s">
        <v>352</v>
      </c>
      <c r="AO140" s="256" t="s">
        <v>768</v>
      </c>
      <c r="AP140" s="256" t="s">
        <v>728</v>
      </c>
      <c r="AQ140" s="256" t="s">
        <v>301</v>
      </c>
      <c r="AR140" s="256" t="s">
        <v>787</v>
      </c>
      <c r="AS140" s="256" t="s">
        <v>90</v>
      </c>
      <c r="AT140" s="256" t="s">
        <v>465</v>
      </c>
      <c r="AU140" s="256" t="s">
        <v>486</v>
      </c>
      <c r="AV140" s="256" t="s">
        <v>178</v>
      </c>
      <c r="AW140" s="256" t="s">
        <v>283</v>
      </c>
      <c r="AX140" s="256" t="s">
        <v>54</v>
      </c>
      <c r="AY140" s="256" t="s">
        <v>176</v>
      </c>
      <c r="AZ140" s="256" t="s">
        <v>221</v>
      </c>
      <c r="BA140" s="256" t="s">
        <v>705</v>
      </c>
      <c r="BB140" s="256" t="s">
        <v>586</v>
      </c>
      <c r="BC140" s="256" t="s">
        <v>781</v>
      </c>
      <c r="BD140" s="256" t="s">
        <v>517</v>
      </c>
      <c r="BE140" s="256" t="s">
        <v>257</v>
      </c>
      <c r="BF140" s="256" t="s">
        <v>760</v>
      </c>
      <c r="BG140" s="256" t="s">
        <v>696</v>
      </c>
      <c r="BH140" s="256" t="s">
        <v>71</v>
      </c>
      <c r="BI140" s="256" t="s">
        <v>268</v>
      </c>
      <c r="BJ140" s="257" t="s">
        <v>152</v>
      </c>
      <c r="BK140" s="45"/>
      <c r="BM140" s="37"/>
      <c r="BN140" s="258">
        <f>F134</f>
        <v>122</v>
      </c>
      <c r="BO140" s="259">
        <f>F631</f>
        <v>619</v>
      </c>
      <c r="BP140" s="259">
        <f>F498</f>
        <v>486</v>
      </c>
      <c r="BQ140" s="259">
        <f>F370</f>
        <v>358</v>
      </c>
      <c r="BR140" s="259">
        <f>F242</f>
        <v>230</v>
      </c>
      <c r="BS140" s="260">
        <f>F55</f>
        <v>43</v>
      </c>
      <c r="BT140" s="260">
        <f>F552</f>
        <v>540</v>
      </c>
      <c r="BU140" s="260">
        <f>F419</f>
        <v>407</v>
      </c>
      <c r="BV140" s="260">
        <f>F291</f>
        <v>279</v>
      </c>
      <c r="BW140" s="260">
        <f>F183</f>
        <v>171</v>
      </c>
      <c r="BX140" s="259">
        <f>F101</f>
        <v>89</v>
      </c>
      <c r="BY140" s="259">
        <f>F593</f>
        <v>581</v>
      </c>
      <c r="BZ140" s="259">
        <f>F465</f>
        <v>453</v>
      </c>
      <c r="CA140" s="259">
        <f>F362</f>
        <v>350</v>
      </c>
      <c r="CB140" s="259">
        <f>F229</f>
        <v>217</v>
      </c>
      <c r="CC140" s="260">
        <f>F22</f>
        <v>10</v>
      </c>
      <c r="CD140" s="260">
        <f>F514</f>
        <v>502</v>
      </c>
      <c r="CE140" s="260">
        <f>F411</f>
        <v>399</v>
      </c>
      <c r="CF140" s="260">
        <f>F278</f>
        <v>266</v>
      </c>
      <c r="CG140" s="260">
        <f>F150</f>
        <v>138</v>
      </c>
      <c r="CH140" s="259">
        <f>F63</f>
        <v>51</v>
      </c>
      <c r="CI140" s="259">
        <f>F585</f>
        <v>573</v>
      </c>
      <c r="CJ140" s="259">
        <f>F457</f>
        <v>445</v>
      </c>
      <c r="CK140" s="259">
        <f>F324</f>
        <v>312</v>
      </c>
      <c r="CL140" s="261">
        <f>F196</f>
        <v>184</v>
      </c>
      <c r="CM140" s="254">
        <f t="shared" si="26"/>
        <v>7825</v>
      </c>
      <c r="CN140" s="107">
        <f t="shared" si="27"/>
        <v>3263025</v>
      </c>
      <c r="CO140" s="33"/>
      <c r="CP140" s="323" t="s">
        <v>208</v>
      </c>
      <c r="CQ140" s="324" t="s">
        <v>212</v>
      </c>
      <c r="CR140" s="324" t="s">
        <v>533</v>
      </c>
      <c r="CS140" s="324" t="s">
        <v>682</v>
      </c>
      <c r="CT140" s="324" t="s">
        <v>798</v>
      </c>
      <c r="CU140" s="324" t="s">
        <v>618</v>
      </c>
      <c r="CV140" s="324" t="s">
        <v>35</v>
      </c>
      <c r="CW140" s="324" t="s">
        <v>398</v>
      </c>
      <c r="CX140" s="324" t="s">
        <v>508</v>
      </c>
      <c r="CY140" s="324" t="s">
        <v>498</v>
      </c>
      <c r="CZ140" s="324" t="s">
        <v>541</v>
      </c>
      <c r="DA140" s="324" t="s">
        <v>307</v>
      </c>
      <c r="DB140" s="324" t="s">
        <v>351</v>
      </c>
      <c r="DC140" s="324" t="s">
        <v>68</v>
      </c>
      <c r="DD140" s="324" t="s">
        <v>144</v>
      </c>
      <c r="DE140" s="324" t="s">
        <v>600</v>
      </c>
      <c r="DF140" s="324" t="s">
        <v>382</v>
      </c>
      <c r="DG140" s="324" t="s">
        <v>680</v>
      </c>
      <c r="DH140" s="324" t="s">
        <v>165</v>
      </c>
      <c r="DI140" s="324" t="s">
        <v>814</v>
      </c>
      <c r="DJ140" s="324" t="s">
        <v>225</v>
      </c>
      <c r="DK140" s="324" t="s">
        <v>648</v>
      </c>
      <c r="DL140" s="324" t="s">
        <v>740</v>
      </c>
      <c r="DM140" s="324" t="s">
        <v>522</v>
      </c>
      <c r="DN140" s="325" t="s">
        <v>602</v>
      </c>
      <c r="DO140" s="45"/>
    </row>
    <row r="141" spans="1:119" x14ac:dyDescent="0.2">
      <c r="A141" s="33"/>
      <c r="B141" s="33"/>
      <c r="C141" s="33"/>
      <c r="D141" s="176" t="s">
        <v>370</v>
      </c>
      <c r="E141" s="177" t="s">
        <v>345</v>
      </c>
      <c r="F141" s="178">
        <f>B3+(128*B5)</f>
        <v>129</v>
      </c>
      <c r="G141" s="33"/>
      <c r="I141" s="37"/>
      <c r="J141" s="54">
        <f>F424</f>
        <v>412</v>
      </c>
      <c r="K141" s="55">
        <f>F466</f>
        <v>454</v>
      </c>
      <c r="L141" s="55">
        <f>F403</f>
        <v>391</v>
      </c>
      <c r="M141" s="55">
        <f>F445</f>
        <v>433</v>
      </c>
      <c r="N141" s="55">
        <f>F512</f>
        <v>500</v>
      </c>
      <c r="O141" s="55">
        <f>F56</f>
        <v>44</v>
      </c>
      <c r="P141" s="55">
        <f>F93</f>
        <v>81</v>
      </c>
      <c r="Q141" s="55">
        <f>F35</f>
        <v>23</v>
      </c>
      <c r="R141" s="55">
        <f>F77</f>
        <v>65</v>
      </c>
      <c r="S141" s="55">
        <f>F114</f>
        <v>102</v>
      </c>
      <c r="T141" s="271">
        <f>F308</f>
        <v>296</v>
      </c>
      <c r="U141" s="55">
        <f>F350</f>
        <v>338</v>
      </c>
      <c r="V141" s="271">
        <f>F267</f>
        <v>255</v>
      </c>
      <c r="W141" s="55">
        <f>F329</f>
        <v>317</v>
      </c>
      <c r="X141" s="271">
        <f>F371</f>
        <v>359</v>
      </c>
      <c r="Y141" s="55">
        <f>F540</f>
        <v>528</v>
      </c>
      <c r="Z141" s="55">
        <f>F607</f>
        <v>595</v>
      </c>
      <c r="AA141" s="55">
        <f>F519</f>
        <v>507</v>
      </c>
      <c r="AB141" s="55">
        <f>F586</f>
        <v>574</v>
      </c>
      <c r="AC141" s="55">
        <f>F623</f>
        <v>611</v>
      </c>
      <c r="AD141" s="55">
        <f>F172</f>
        <v>160</v>
      </c>
      <c r="AE141" s="55">
        <f>F234</f>
        <v>222</v>
      </c>
      <c r="AF141" s="55">
        <f>F151</f>
        <v>139</v>
      </c>
      <c r="AG141" s="55">
        <f>F188</f>
        <v>176</v>
      </c>
      <c r="AH141" s="56">
        <f>F255</f>
        <v>243</v>
      </c>
      <c r="AI141" s="254">
        <f t="shared" si="24"/>
        <v>7825</v>
      </c>
      <c r="AJ141" s="107">
        <f t="shared" si="25"/>
        <v>3263025</v>
      </c>
      <c r="AK141" s="33"/>
      <c r="AL141" s="255" t="s">
        <v>742</v>
      </c>
      <c r="AM141" s="256" t="s">
        <v>217</v>
      </c>
      <c r="AN141" s="256" t="s">
        <v>442</v>
      </c>
      <c r="AO141" s="256" t="s">
        <v>138</v>
      </c>
      <c r="AP141" s="256" t="s">
        <v>322</v>
      </c>
      <c r="AQ141" s="256" t="s">
        <v>380</v>
      </c>
      <c r="AR141" s="256" t="s">
        <v>749</v>
      </c>
      <c r="AS141" s="256" t="s">
        <v>330</v>
      </c>
      <c r="AT141" s="256" t="s">
        <v>539</v>
      </c>
      <c r="AU141" s="256" t="s">
        <v>284</v>
      </c>
      <c r="AV141" s="256" t="s">
        <v>770</v>
      </c>
      <c r="AW141" s="256" t="s">
        <v>470</v>
      </c>
      <c r="AX141" s="256" t="s">
        <v>772</v>
      </c>
      <c r="AY141" s="256" t="s">
        <v>368</v>
      </c>
      <c r="AZ141" s="256" t="s">
        <v>339</v>
      </c>
      <c r="BA141" s="256" t="s">
        <v>547</v>
      </c>
      <c r="BB141" s="256" t="s">
        <v>227</v>
      </c>
      <c r="BC141" s="256" t="s">
        <v>620</v>
      </c>
      <c r="BD141" s="256" t="s">
        <v>279</v>
      </c>
      <c r="BE141" s="256" t="s">
        <v>154</v>
      </c>
      <c r="BF141" s="256" t="s">
        <v>131</v>
      </c>
      <c r="BG141" s="256" t="s">
        <v>431</v>
      </c>
      <c r="BH141" s="256" t="s">
        <v>789</v>
      </c>
      <c r="BI141" s="256" t="s">
        <v>391</v>
      </c>
      <c r="BJ141" s="257" t="s">
        <v>270</v>
      </c>
      <c r="BK141" s="45"/>
      <c r="BM141" s="37"/>
      <c r="BN141" s="258">
        <f>F149</f>
        <v>137</v>
      </c>
      <c r="BO141" s="259">
        <f>F21</f>
        <v>9</v>
      </c>
      <c r="BP141" s="259">
        <f>F513</f>
        <v>501</v>
      </c>
      <c r="BQ141" s="259">
        <f>F410</f>
        <v>398</v>
      </c>
      <c r="BR141" s="259">
        <f>F282</f>
        <v>270</v>
      </c>
      <c r="BS141" s="260">
        <f>F195</f>
        <v>183</v>
      </c>
      <c r="BT141" s="260">
        <f>F67</f>
        <v>55</v>
      </c>
      <c r="BU141" s="260">
        <f>F584</f>
        <v>572</v>
      </c>
      <c r="BV141" s="260">
        <f>F456</f>
        <v>444</v>
      </c>
      <c r="BW141" s="260">
        <f>F323</f>
        <v>311</v>
      </c>
      <c r="BX141" s="259">
        <f>F241</f>
        <v>229</v>
      </c>
      <c r="BY141" s="259">
        <f>F133</f>
        <v>121</v>
      </c>
      <c r="BZ141" s="259">
        <f>F630</f>
        <v>618</v>
      </c>
      <c r="CA141" s="259">
        <f>F502</f>
        <v>490</v>
      </c>
      <c r="CB141" s="259">
        <f>F369</f>
        <v>357</v>
      </c>
      <c r="CC141" s="260">
        <f>F187</f>
        <v>175</v>
      </c>
      <c r="CD141" s="260">
        <f>F54</f>
        <v>42</v>
      </c>
      <c r="CE141" s="260">
        <f>F551</f>
        <v>539</v>
      </c>
      <c r="CF141" s="260">
        <f>F418</f>
        <v>406</v>
      </c>
      <c r="CG141" s="260">
        <f>F290</f>
        <v>278</v>
      </c>
      <c r="CH141" s="259">
        <f>F228</f>
        <v>216</v>
      </c>
      <c r="CI141" s="259">
        <f>F100</f>
        <v>88</v>
      </c>
      <c r="CJ141" s="259">
        <f>F597</f>
        <v>585</v>
      </c>
      <c r="CK141" s="259">
        <f>F464</f>
        <v>452</v>
      </c>
      <c r="CL141" s="261">
        <f>F361</f>
        <v>349</v>
      </c>
      <c r="CM141" s="254">
        <f t="shared" si="26"/>
        <v>7825</v>
      </c>
      <c r="CN141" s="107">
        <f t="shared" si="27"/>
        <v>3263025</v>
      </c>
      <c r="CO141" s="33"/>
      <c r="CP141" s="323" t="s">
        <v>130</v>
      </c>
      <c r="CQ141" s="324" t="s">
        <v>409</v>
      </c>
      <c r="CR141" s="324" t="s">
        <v>518</v>
      </c>
      <c r="CS141" s="324" t="s">
        <v>235</v>
      </c>
      <c r="CT141" s="324" t="s">
        <v>271</v>
      </c>
      <c r="CU141" s="324" t="s">
        <v>151</v>
      </c>
      <c r="CV141" s="324" t="s">
        <v>331</v>
      </c>
      <c r="CW141" s="324" t="s">
        <v>305</v>
      </c>
      <c r="CX141" s="324" t="s">
        <v>505</v>
      </c>
      <c r="CY141" s="324" t="s">
        <v>280</v>
      </c>
      <c r="CZ141" s="324" t="s">
        <v>592</v>
      </c>
      <c r="DA141" s="324" t="s">
        <v>582</v>
      </c>
      <c r="DB141" s="324" t="s">
        <v>451</v>
      </c>
      <c r="DC141" s="324" t="s">
        <v>695</v>
      </c>
      <c r="DD141" s="324" t="s">
        <v>233</v>
      </c>
      <c r="DE141" s="324" t="s">
        <v>393</v>
      </c>
      <c r="DF141" s="324" t="s">
        <v>407</v>
      </c>
      <c r="DG141" s="324" t="s">
        <v>94</v>
      </c>
      <c r="DH141" s="324" t="s">
        <v>49</v>
      </c>
      <c r="DI141" s="324" t="s">
        <v>642</v>
      </c>
      <c r="DJ141" s="324" t="s">
        <v>249</v>
      </c>
      <c r="DK141" s="324" t="s">
        <v>512</v>
      </c>
      <c r="DL141" s="324" t="s">
        <v>201</v>
      </c>
      <c r="DM141" s="324" t="s">
        <v>1</v>
      </c>
      <c r="DN141" s="325" t="s">
        <v>653</v>
      </c>
      <c r="DO141" s="45"/>
    </row>
    <row r="142" spans="1:119" x14ac:dyDescent="0.2">
      <c r="A142" s="33"/>
      <c r="B142" s="33"/>
      <c r="C142" s="33"/>
      <c r="D142" s="176" t="s">
        <v>580</v>
      </c>
      <c r="E142" s="177" t="s">
        <v>345</v>
      </c>
      <c r="F142" s="179">
        <f>B3+(129*B5)</f>
        <v>130</v>
      </c>
      <c r="G142" s="33"/>
      <c r="I142" s="37"/>
      <c r="J142" s="54">
        <f>F286</f>
        <v>274</v>
      </c>
      <c r="K142" s="55">
        <f>F323</f>
        <v>311</v>
      </c>
      <c r="L142" s="55">
        <f>F365</f>
        <v>353</v>
      </c>
      <c r="M142" s="55">
        <f>F307</f>
        <v>295</v>
      </c>
      <c r="N142" s="55">
        <f>F344</f>
        <v>332</v>
      </c>
      <c r="O142" s="55">
        <f>F513</f>
        <v>501</v>
      </c>
      <c r="P142" s="55">
        <f>F580</f>
        <v>568</v>
      </c>
      <c r="Q142" s="55">
        <f>F622</f>
        <v>610</v>
      </c>
      <c r="R142" s="55">
        <f>F559</f>
        <v>547</v>
      </c>
      <c r="S142" s="271">
        <f>F601</f>
        <v>589</v>
      </c>
      <c r="T142" s="55">
        <f>F145</f>
        <v>133</v>
      </c>
      <c r="U142" s="55">
        <f>F212</f>
        <v>200</v>
      </c>
      <c r="V142" s="271">
        <f>F249</f>
        <v>237</v>
      </c>
      <c r="W142" s="55">
        <f>F166</f>
        <v>154</v>
      </c>
      <c r="X142" s="55">
        <f>F228</f>
        <v>216</v>
      </c>
      <c r="Y142" s="271">
        <f>F402</f>
        <v>390</v>
      </c>
      <c r="Z142" s="55">
        <f>F439</f>
        <v>427</v>
      </c>
      <c r="AA142" s="55">
        <f>F506</f>
        <v>494</v>
      </c>
      <c r="AB142" s="55">
        <f>F418</f>
        <v>406</v>
      </c>
      <c r="AC142" s="55">
        <f>F485</f>
        <v>473</v>
      </c>
      <c r="AD142" s="55">
        <f>F29</f>
        <v>17</v>
      </c>
      <c r="AE142" s="55">
        <f>F71</f>
        <v>59</v>
      </c>
      <c r="AF142" s="55">
        <f>F133</f>
        <v>121</v>
      </c>
      <c r="AG142" s="55">
        <f>F50</f>
        <v>38</v>
      </c>
      <c r="AH142" s="56">
        <f>F92</f>
        <v>80</v>
      </c>
      <c r="AI142" s="254">
        <f t="shared" si="24"/>
        <v>7825</v>
      </c>
      <c r="AJ142" s="107">
        <f t="shared" si="25"/>
        <v>3263025</v>
      </c>
      <c r="AK142" s="33"/>
      <c r="AL142" s="255" t="s">
        <v>377</v>
      </c>
      <c r="AM142" s="256" t="s">
        <v>280</v>
      </c>
      <c r="AN142" s="256" t="s">
        <v>127</v>
      </c>
      <c r="AO142" s="256" t="s">
        <v>325</v>
      </c>
      <c r="AP142" s="256" t="s">
        <v>206</v>
      </c>
      <c r="AQ142" s="256" t="s">
        <v>518</v>
      </c>
      <c r="AR142" s="256" t="s">
        <v>199</v>
      </c>
      <c r="AS142" s="256" t="s">
        <v>394</v>
      </c>
      <c r="AT142" s="256" t="s">
        <v>278</v>
      </c>
      <c r="AU142" s="256" t="s">
        <v>65</v>
      </c>
      <c r="AV142" s="256" t="s">
        <v>236</v>
      </c>
      <c r="AW142" s="256" t="s">
        <v>446</v>
      </c>
      <c r="AX142" s="256" t="s">
        <v>354</v>
      </c>
      <c r="AY142" s="256" t="s">
        <v>343</v>
      </c>
      <c r="AZ142" s="256" t="s">
        <v>249</v>
      </c>
      <c r="BA142" s="256" t="s">
        <v>473</v>
      </c>
      <c r="BB142" s="256" t="s">
        <v>218</v>
      </c>
      <c r="BC142" s="256" t="s">
        <v>591</v>
      </c>
      <c r="BD142" s="256" t="s">
        <v>49</v>
      </c>
      <c r="BE142" s="256" t="s">
        <v>426</v>
      </c>
      <c r="BF142" s="256" t="s">
        <v>464</v>
      </c>
      <c r="BG142" s="256" t="s">
        <v>436</v>
      </c>
      <c r="BH142" s="256" t="s">
        <v>582</v>
      </c>
      <c r="BI142" s="256" t="s">
        <v>596</v>
      </c>
      <c r="BJ142" s="257" t="s">
        <v>273</v>
      </c>
      <c r="BK142" s="45"/>
      <c r="BM142" s="37"/>
      <c r="BN142" s="265">
        <f>F491</f>
        <v>479</v>
      </c>
      <c r="BO142" s="260">
        <f>F383</f>
        <v>371</v>
      </c>
      <c r="BP142" s="260">
        <f>F255</f>
        <v>243</v>
      </c>
      <c r="BQ142" s="260">
        <f>F127</f>
        <v>115</v>
      </c>
      <c r="BR142" s="260">
        <f>F619</f>
        <v>607</v>
      </c>
      <c r="BS142" s="259">
        <f>F437</f>
        <v>425</v>
      </c>
      <c r="BT142" s="259">
        <f>F304</f>
        <v>292</v>
      </c>
      <c r="BU142" s="259">
        <f>F176</f>
        <v>164</v>
      </c>
      <c r="BV142" s="259">
        <f>F43</f>
        <v>31</v>
      </c>
      <c r="BW142" s="259">
        <f>F540</f>
        <v>528</v>
      </c>
      <c r="BX142" s="260">
        <f>F478</f>
        <v>466</v>
      </c>
      <c r="BY142" s="260">
        <f>F350</f>
        <v>338</v>
      </c>
      <c r="BZ142" s="260">
        <f>F222</f>
        <v>210</v>
      </c>
      <c r="CA142" s="260">
        <f>F89</f>
        <v>77</v>
      </c>
      <c r="CB142" s="260">
        <f>F611</f>
        <v>599</v>
      </c>
      <c r="CC142" s="259">
        <f>F399</f>
        <v>387</v>
      </c>
      <c r="CD142" s="259">
        <f>F271</f>
        <v>259</v>
      </c>
      <c r="CE142" s="259">
        <f>F138</f>
        <v>126</v>
      </c>
      <c r="CF142" s="259">
        <f>F35</f>
        <v>23</v>
      </c>
      <c r="CG142" s="259">
        <f>F532</f>
        <v>520</v>
      </c>
      <c r="CH142" s="260">
        <f>F445</f>
        <v>433</v>
      </c>
      <c r="CI142" s="260">
        <f>F317</f>
        <v>305</v>
      </c>
      <c r="CJ142" s="260">
        <f>F209</f>
        <v>197</v>
      </c>
      <c r="CK142" s="260">
        <f>F81</f>
        <v>69</v>
      </c>
      <c r="CL142" s="266">
        <f>F573</f>
        <v>561</v>
      </c>
      <c r="CM142" s="254">
        <f t="shared" si="26"/>
        <v>7825</v>
      </c>
      <c r="CN142" s="107">
        <f t="shared" si="27"/>
        <v>3263025</v>
      </c>
      <c r="CO142" s="33"/>
      <c r="CP142" s="323" t="s">
        <v>159</v>
      </c>
      <c r="CQ142" s="324" t="s">
        <v>149</v>
      </c>
      <c r="CR142" s="324" t="s">
        <v>270</v>
      </c>
      <c r="CS142" s="324" t="s">
        <v>787</v>
      </c>
      <c r="CT142" s="324" t="s">
        <v>45</v>
      </c>
      <c r="CU142" s="324" t="s">
        <v>352</v>
      </c>
      <c r="CV142" s="324" t="s">
        <v>111</v>
      </c>
      <c r="CW142" s="324" t="s">
        <v>815</v>
      </c>
      <c r="CX142" s="324" t="s">
        <v>777</v>
      </c>
      <c r="CY142" s="324" t="s">
        <v>547</v>
      </c>
      <c r="CZ142" s="324" t="s">
        <v>612</v>
      </c>
      <c r="DA142" s="324" t="s">
        <v>470</v>
      </c>
      <c r="DB142" s="324" t="s">
        <v>268</v>
      </c>
      <c r="DC142" s="324" t="s">
        <v>3</v>
      </c>
      <c r="DD142" s="324" t="s">
        <v>333</v>
      </c>
      <c r="DE142" s="324" t="s">
        <v>492</v>
      </c>
      <c r="DF142" s="324" t="s">
        <v>113</v>
      </c>
      <c r="DG142" s="324" t="s">
        <v>474</v>
      </c>
      <c r="DH142" s="324" t="s">
        <v>330</v>
      </c>
      <c r="DI142" s="324" t="s">
        <v>257</v>
      </c>
      <c r="DJ142" s="324" t="s">
        <v>138</v>
      </c>
      <c r="DK142" s="324" t="s">
        <v>178</v>
      </c>
      <c r="DL142" s="324" t="s">
        <v>239</v>
      </c>
      <c r="DM142" s="324" t="s">
        <v>406</v>
      </c>
      <c r="DN142" s="325" t="s">
        <v>807</v>
      </c>
      <c r="DO142" s="45"/>
    </row>
    <row r="143" spans="1:119" x14ac:dyDescent="0.2">
      <c r="A143" s="33"/>
      <c r="B143" s="33"/>
      <c r="C143" s="33"/>
      <c r="D143" s="176" t="s">
        <v>210</v>
      </c>
      <c r="E143" s="177" t="s">
        <v>345</v>
      </c>
      <c r="F143" s="179">
        <f>B3+(130*B5)</f>
        <v>131</v>
      </c>
      <c r="G143" s="33"/>
      <c r="I143" s="37"/>
      <c r="J143" s="54">
        <f>F382</f>
        <v>370</v>
      </c>
      <c r="K143" s="55">
        <f>F294</f>
        <v>282</v>
      </c>
      <c r="L143" s="55">
        <f>F361</f>
        <v>349</v>
      </c>
      <c r="M143" s="55">
        <f>F273</f>
        <v>261</v>
      </c>
      <c r="N143" s="55">
        <f>F315</f>
        <v>303</v>
      </c>
      <c r="O143" s="55">
        <f>F634</f>
        <v>622</v>
      </c>
      <c r="P143" s="55">
        <f>F551</f>
        <v>539</v>
      </c>
      <c r="Q143" s="55">
        <f>F588</f>
        <v>576</v>
      </c>
      <c r="R143" s="55">
        <f>F530</f>
        <v>518</v>
      </c>
      <c r="S143" s="55">
        <f>F572</f>
        <v>560</v>
      </c>
      <c r="T143" s="55">
        <f>F241</f>
        <v>229</v>
      </c>
      <c r="U143" s="55">
        <f>F178</f>
        <v>166</v>
      </c>
      <c r="V143" s="55">
        <f>F220</f>
        <v>208</v>
      </c>
      <c r="W143" s="55">
        <f>F162</f>
        <v>150</v>
      </c>
      <c r="X143" s="55">
        <f>F199</f>
        <v>187</v>
      </c>
      <c r="Y143" s="55">
        <f>F493</f>
        <v>481</v>
      </c>
      <c r="Z143" s="55">
        <f>F435</f>
        <v>423</v>
      </c>
      <c r="AA143" s="55">
        <f>F477</f>
        <v>465</v>
      </c>
      <c r="AB143" s="55">
        <f>F389</f>
        <v>377</v>
      </c>
      <c r="AC143" s="55">
        <f>F456</f>
        <v>444</v>
      </c>
      <c r="AD143" s="55">
        <f>F125</f>
        <v>113</v>
      </c>
      <c r="AE143" s="55">
        <f>F42</f>
        <v>30</v>
      </c>
      <c r="AF143" s="55">
        <f>F104</f>
        <v>92</v>
      </c>
      <c r="AG143" s="55">
        <f>F21</f>
        <v>9</v>
      </c>
      <c r="AH143" s="56">
        <f>F83</f>
        <v>71</v>
      </c>
      <c r="AI143" s="254">
        <f t="shared" si="24"/>
        <v>7825</v>
      </c>
      <c r="AJ143" s="107">
        <f t="shared" si="25"/>
        <v>3263025</v>
      </c>
      <c r="AK143" s="33"/>
      <c r="AL143" s="255" t="s">
        <v>494</v>
      </c>
      <c r="AM143" s="256" t="s">
        <v>745</v>
      </c>
      <c r="AN143" s="256" t="s">
        <v>653</v>
      </c>
      <c r="AO143" s="256" t="s">
        <v>143</v>
      </c>
      <c r="AP143" s="256" t="s">
        <v>37</v>
      </c>
      <c r="AQ143" s="256" t="s">
        <v>557</v>
      </c>
      <c r="AR143" s="256" t="s">
        <v>94</v>
      </c>
      <c r="AS143" s="256" t="s">
        <v>488</v>
      </c>
      <c r="AT143" s="256" t="s">
        <v>228</v>
      </c>
      <c r="AU143" s="256" t="s">
        <v>256</v>
      </c>
      <c r="AV143" s="256" t="s">
        <v>592</v>
      </c>
      <c r="AW143" s="256" t="s">
        <v>734</v>
      </c>
      <c r="AX143" s="256" t="s">
        <v>405</v>
      </c>
      <c r="AY143" s="256" t="s">
        <v>419</v>
      </c>
      <c r="AZ143" s="256" t="s">
        <v>42</v>
      </c>
      <c r="BA143" s="256" t="s">
        <v>81</v>
      </c>
      <c r="BB143" s="256" t="s">
        <v>455</v>
      </c>
      <c r="BC143" s="256" t="s">
        <v>636</v>
      </c>
      <c r="BD143" s="256" t="s">
        <v>756</v>
      </c>
      <c r="BE143" s="256" t="s">
        <v>505</v>
      </c>
      <c r="BF143" s="256" t="s">
        <v>761</v>
      </c>
      <c r="BG143" s="256" t="s">
        <v>358</v>
      </c>
      <c r="BH143" s="256" t="s">
        <v>434</v>
      </c>
      <c r="BI143" s="256" t="s">
        <v>409</v>
      </c>
      <c r="BJ143" s="257" t="s">
        <v>275</v>
      </c>
      <c r="BK143" s="45"/>
      <c r="BM143" s="37"/>
      <c r="BN143" s="265">
        <f>F531</f>
        <v>519</v>
      </c>
      <c r="BO143" s="260">
        <f>F398</f>
        <v>386</v>
      </c>
      <c r="BP143" s="260">
        <f>F270</f>
        <v>258</v>
      </c>
      <c r="BQ143" s="260">
        <f>F142</f>
        <v>130</v>
      </c>
      <c r="BR143" s="260">
        <f>F34</f>
        <v>22</v>
      </c>
      <c r="BS143" s="259">
        <f>F577</f>
        <v>565</v>
      </c>
      <c r="BT143" s="259">
        <f>F444</f>
        <v>432</v>
      </c>
      <c r="BU143" s="259">
        <f>F316</f>
        <v>304</v>
      </c>
      <c r="BV143" s="259">
        <f>F208</f>
        <v>196</v>
      </c>
      <c r="BW143" s="259">
        <f>F80</f>
        <v>68</v>
      </c>
      <c r="BX143" s="260">
        <f>F618</f>
        <v>606</v>
      </c>
      <c r="BY143" s="260">
        <f>F490</f>
        <v>478</v>
      </c>
      <c r="BZ143" s="260">
        <f>F387</f>
        <v>375</v>
      </c>
      <c r="CA143" s="260">
        <f>F254</f>
        <v>242</v>
      </c>
      <c r="CB143" s="260">
        <f>F126</f>
        <v>114</v>
      </c>
      <c r="CC143" s="259">
        <f>F539</f>
        <v>527</v>
      </c>
      <c r="CD143" s="259">
        <f>F436</f>
        <v>424</v>
      </c>
      <c r="CE143" s="259">
        <f>F303</f>
        <v>291</v>
      </c>
      <c r="CF143" s="259">
        <f>F175</f>
        <v>163</v>
      </c>
      <c r="CG143" s="259">
        <f>F47</f>
        <v>35</v>
      </c>
      <c r="CH143" s="260">
        <f>F610</f>
        <v>598</v>
      </c>
      <c r="CI143" s="260">
        <f>F482</f>
        <v>470</v>
      </c>
      <c r="CJ143" s="260">
        <f>F349</f>
        <v>337</v>
      </c>
      <c r="CK143" s="260">
        <f>F221</f>
        <v>209</v>
      </c>
      <c r="CL143" s="266">
        <f>F88</f>
        <v>76</v>
      </c>
      <c r="CM143" s="254">
        <f t="shared" si="26"/>
        <v>7825</v>
      </c>
      <c r="CN143" s="107">
        <f t="shared" si="27"/>
        <v>3263025</v>
      </c>
      <c r="CO143" s="33"/>
      <c r="CP143" s="323" t="s">
        <v>779</v>
      </c>
      <c r="CQ143" s="324" t="s">
        <v>311</v>
      </c>
      <c r="CR143" s="324" t="s">
        <v>432</v>
      </c>
      <c r="CS143" s="324" t="s">
        <v>580</v>
      </c>
      <c r="CT143" s="324" t="s">
        <v>775</v>
      </c>
      <c r="CU143" s="324" t="s">
        <v>63</v>
      </c>
      <c r="CV143" s="324" t="s">
        <v>457</v>
      </c>
      <c r="CW143" s="324" t="s">
        <v>757</v>
      </c>
      <c r="CX143" s="324" t="s">
        <v>552</v>
      </c>
      <c r="CY143" s="324" t="s">
        <v>644</v>
      </c>
      <c r="CZ143" s="324" t="s">
        <v>499</v>
      </c>
      <c r="DA143" s="324" t="s">
        <v>295</v>
      </c>
      <c r="DB143" s="324" t="s">
        <v>40</v>
      </c>
      <c r="DC143" s="324" t="s">
        <v>84</v>
      </c>
      <c r="DD143" s="324" t="s">
        <v>731</v>
      </c>
      <c r="DE143" s="324" t="s">
        <v>441</v>
      </c>
      <c r="DF143" s="324" t="s">
        <v>140</v>
      </c>
      <c r="DG143" s="324" t="s">
        <v>219</v>
      </c>
      <c r="DH143" s="324" t="s">
        <v>788</v>
      </c>
      <c r="DI143" s="324" t="s">
        <v>675</v>
      </c>
      <c r="DJ143" s="324" t="s">
        <v>707</v>
      </c>
      <c r="DK143" s="324" t="s">
        <v>715</v>
      </c>
      <c r="DL143" s="324" t="s">
        <v>576</v>
      </c>
      <c r="DM143" s="324" t="s">
        <v>86</v>
      </c>
      <c r="DN143" s="325" t="s">
        <v>2</v>
      </c>
      <c r="DO143" s="45"/>
    </row>
    <row r="144" spans="1:119" x14ac:dyDescent="0.2">
      <c r="A144" s="33"/>
      <c r="B144" s="33"/>
      <c r="C144" s="33"/>
      <c r="D144" s="176" t="s">
        <v>555</v>
      </c>
      <c r="E144" s="177" t="s">
        <v>345</v>
      </c>
      <c r="F144" s="178">
        <f>B3+(131*B5)</f>
        <v>132</v>
      </c>
      <c r="G144" s="33"/>
      <c r="I144" s="37"/>
      <c r="J144" s="54">
        <f>F348</f>
        <v>336</v>
      </c>
      <c r="K144" s="55">
        <f>F265</f>
        <v>253</v>
      </c>
      <c r="L144" s="55">
        <f>F332</f>
        <v>320</v>
      </c>
      <c r="M144" s="55">
        <f>F369</f>
        <v>357</v>
      </c>
      <c r="N144" s="55">
        <f>F311</f>
        <v>299</v>
      </c>
      <c r="O144" s="55">
        <f>F605</f>
        <v>593</v>
      </c>
      <c r="P144" s="55">
        <f>F522</f>
        <v>510</v>
      </c>
      <c r="Q144" s="55">
        <f>F584</f>
        <v>572</v>
      </c>
      <c r="R144" s="55">
        <f>F626</f>
        <v>614</v>
      </c>
      <c r="S144" s="55">
        <f>F538</f>
        <v>526</v>
      </c>
      <c r="T144" s="55">
        <f>F237</f>
        <v>225</v>
      </c>
      <c r="U144" s="55">
        <f>F149</f>
        <v>137</v>
      </c>
      <c r="V144" s="55">
        <f>F191</f>
        <v>179</v>
      </c>
      <c r="W144" s="55">
        <f>F253</f>
        <v>241</v>
      </c>
      <c r="X144" s="55">
        <f>F170</f>
        <v>158</v>
      </c>
      <c r="Y144" s="55">
        <f>F464</f>
        <v>452</v>
      </c>
      <c r="Z144" s="55">
        <f>F406</f>
        <v>394</v>
      </c>
      <c r="AA144" s="55">
        <f>F443</f>
        <v>431</v>
      </c>
      <c r="AB144" s="55">
        <f>F510</f>
        <v>498</v>
      </c>
      <c r="AC144" s="55">
        <f>F427</f>
        <v>415</v>
      </c>
      <c r="AD144" s="55">
        <f>F96</f>
        <v>84</v>
      </c>
      <c r="AE144" s="55">
        <f>F33</f>
        <v>21</v>
      </c>
      <c r="AF144" s="55">
        <f>F75</f>
        <v>63</v>
      </c>
      <c r="AG144" s="55">
        <f>F117</f>
        <v>105</v>
      </c>
      <c r="AH144" s="56">
        <f>F54</f>
        <v>42</v>
      </c>
      <c r="AI144" s="254">
        <f t="shared" si="24"/>
        <v>7825</v>
      </c>
      <c r="AJ144" s="107">
        <f t="shared" si="25"/>
        <v>3263025</v>
      </c>
      <c r="AK144" s="33"/>
      <c r="AL144" s="255" t="s">
        <v>340</v>
      </c>
      <c r="AM144" s="256" t="s">
        <v>697</v>
      </c>
      <c r="AN144" s="256" t="s">
        <v>578</v>
      </c>
      <c r="AO144" s="256" t="s">
        <v>233</v>
      </c>
      <c r="AP144" s="256" t="s">
        <v>430</v>
      </c>
      <c r="AQ144" s="256" t="s">
        <v>258</v>
      </c>
      <c r="AR144" s="256" t="s">
        <v>169</v>
      </c>
      <c r="AS144" s="256" t="s">
        <v>305</v>
      </c>
      <c r="AT144" s="256" t="s">
        <v>260</v>
      </c>
      <c r="AU144" s="256" t="s">
        <v>572</v>
      </c>
      <c r="AV144" s="256" t="s">
        <v>698</v>
      </c>
      <c r="AW144" s="256" t="s">
        <v>130</v>
      </c>
      <c r="AX144" s="256" t="s">
        <v>285</v>
      </c>
      <c r="AY144" s="256" t="s">
        <v>192</v>
      </c>
      <c r="AZ144" s="256" t="s">
        <v>209</v>
      </c>
      <c r="BA144" s="256" t="s">
        <v>1</v>
      </c>
      <c r="BB144" s="256" t="s">
        <v>369</v>
      </c>
      <c r="BC144" s="256" t="s">
        <v>110</v>
      </c>
      <c r="BD144" s="256" t="s">
        <v>485</v>
      </c>
      <c r="BE144" s="256" t="s">
        <v>665</v>
      </c>
      <c r="BF144" s="256" t="s">
        <v>379</v>
      </c>
      <c r="BG144" s="256" t="s">
        <v>360</v>
      </c>
      <c r="BH144" s="256" t="s">
        <v>570</v>
      </c>
      <c r="BI144" s="256" t="s">
        <v>526</v>
      </c>
      <c r="BJ144" s="257" t="s">
        <v>407</v>
      </c>
      <c r="BK144" s="45"/>
      <c r="BM144" s="37"/>
      <c r="BN144" s="265">
        <f>F46</f>
        <v>34</v>
      </c>
      <c r="BO144" s="260">
        <f>F538</f>
        <v>526</v>
      </c>
      <c r="BP144" s="260">
        <f>F435</f>
        <v>423</v>
      </c>
      <c r="BQ144" s="260">
        <f>F307</f>
        <v>295</v>
      </c>
      <c r="BR144" s="260">
        <f>F174</f>
        <v>162</v>
      </c>
      <c r="BS144" s="259">
        <f>F92</f>
        <v>80</v>
      </c>
      <c r="BT144" s="259">
        <f>F609</f>
        <v>597</v>
      </c>
      <c r="BU144" s="259">
        <f>F481</f>
        <v>469</v>
      </c>
      <c r="BV144" s="259">
        <f>F348</f>
        <v>336</v>
      </c>
      <c r="BW144" s="259">
        <f>F220</f>
        <v>208</v>
      </c>
      <c r="BX144" s="260">
        <f>F33</f>
        <v>21</v>
      </c>
      <c r="BY144" s="260">
        <f>F530</f>
        <v>518</v>
      </c>
      <c r="BZ144" s="260">
        <f>F402</f>
        <v>390</v>
      </c>
      <c r="CA144" s="260">
        <f>F269</f>
        <v>257</v>
      </c>
      <c r="CB144" s="260">
        <f>F141</f>
        <v>129</v>
      </c>
      <c r="CC144" s="259">
        <f>F79</f>
        <v>67</v>
      </c>
      <c r="CD144" s="259">
        <f>F576</f>
        <v>564</v>
      </c>
      <c r="CE144" s="259">
        <f>F443</f>
        <v>431</v>
      </c>
      <c r="CF144" s="259">
        <f>F315</f>
        <v>303</v>
      </c>
      <c r="CG144" s="259">
        <f>F212</f>
        <v>200</v>
      </c>
      <c r="CH144" s="260">
        <f>F125</f>
        <v>113</v>
      </c>
      <c r="CI144" s="260">
        <f>F622</f>
        <v>610</v>
      </c>
      <c r="CJ144" s="260">
        <f>F489</f>
        <v>477</v>
      </c>
      <c r="CK144" s="260">
        <f>F386</f>
        <v>374</v>
      </c>
      <c r="CL144" s="266">
        <f>F253</f>
        <v>241</v>
      </c>
      <c r="CM144" s="254">
        <f t="shared" si="26"/>
        <v>7825</v>
      </c>
      <c r="CN144" s="107">
        <f t="shared" si="27"/>
        <v>3263025</v>
      </c>
      <c r="CO144" s="33"/>
      <c r="CP144" s="323" t="s">
        <v>462</v>
      </c>
      <c r="CQ144" s="324" t="s">
        <v>572</v>
      </c>
      <c r="CR144" s="324" t="s">
        <v>455</v>
      </c>
      <c r="CS144" s="324" t="s">
        <v>325</v>
      </c>
      <c r="CT144" s="324" t="s">
        <v>101</v>
      </c>
      <c r="CU144" s="324" t="s">
        <v>273</v>
      </c>
      <c r="CV144" s="324" t="s">
        <v>365</v>
      </c>
      <c r="CW144" s="324" t="s">
        <v>531</v>
      </c>
      <c r="CX144" s="324" t="s">
        <v>340</v>
      </c>
      <c r="CY144" s="324" t="s">
        <v>405</v>
      </c>
      <c r="CZ144" s="324" t="s">
        <v>360</v>
      </c>
      <c r="DA144" s="324" t="s">
        <v>228</v>
      </c>
      <c r="DB144" s="324" t="s">
        <v>473</v>
      </c>
      <c r="DC144" s="324" t="s">
        <v>799</v>
      </c>
      <c r="DD144" s="324" t="s">
        <v>370</v>
      </c>
      <c r="DE144" s="324" t="s">
        <v>381</v>
      </c>
      <c r="DF144" s="324" t="s">
        <v>123</v>
      </c>
      <c r="DG144" s="324" t="s">
        <v>110</v>
      </c>
      <c r="DH144" s="324" t="s">
        <v>37</v>
      </c>
      <c r="DI144" s="324" t="s">
        <v>446</v>
      </c>
      <c r="DJ144" s="324" t="s">
        <v>761</v>
      </c>
      <c r="DK144" s="324" t="s">
        <v>394</v>
      </c>
      <c r="DL144" s="324" t="s">
        <v>189</v>
      </c>
      <c r="DM144" s="324" t="s">
        <v>627</v>
      </c>
      <c r="DN144" s="325" t="s">
        <v>192</v>
      </c>
      <c r="DO144" s="45"/>
    </row>
    <row r="145" spans="1:119" x14ac:dyDescent="0.2">
      <c r="A145" s="33"/>
      <c r="B145" s="33"/>
      <c r="C145" s="33"/>
      <c r="D145" s="176" t="s">
        <v>236</v>
      </c>
      <c r="E145" s="177" t="s">
        <v>345</v>
      </c>
      <c r="F145" s="178">
        <f>B3+(132*B5)</f>
        <v>133</v>
      </c>
      <c r="G145" s="33"/>
      <c r="I145" s="37"/>
      <c r="J145" s="54">
        <f>F319</f>
        <v>307</v>
      </c>
      <c r="K145" s="55">
        <f>F386</f>
        <v>374</v>
      </c>
      <c r="L145" s="55">
        <f>F298</f>
        <v>286</v>
      </c>
      <c r="M145" s="55">
        <f>F340</f>
        <v>328</v>
      </c>
      <c r="N145" s="55">
        <f>F282</f>
        <v>270</v>
      </c>
      <c r="O145" s="55">
        <f>F576</f>
        <v>564</v>
      </c>
      <c r="P145" s="55">
        <f>F613</f>
        <v>601</v>
      </c>
      <c r="Q145" s="55">
        <f>F555</f>
        <v>543</v>
      </c>
      <c r="R145" s="55">
        <f>F597</f>
        <v>585</v>
      </c>
      <c r="S145" s="55">
        <f>F534</f>
        <v>522</v>
      </c>
      <c r="T145" s="55">
        <f>F203</f>
        <v>191</v>
      </c>
      <c r="U145" s="55">
        <f>F245</f>
        <v>233</v>
      </c>
      <c r="V145" s="55">
        <f>F187</f>
        <v>175</v>
      </c>
      <c r="W145" s="55">
        <f>F224</f>
        <v>212</v>
      </c>
      <c r="X145" s="55">
        <f>F141</f>
        <v>129</v>
      </c>
      <c r="Y145" s="55">
        <f>F460</f>
        <v>448</v>
      </c>
      <c r="Z145" s="55">
        <f>F502</f>
        <v>490</v>
      </c>
      <c r="AA145" s="55">
        <f>F414</f>
        <v>402</v>
      </c>
      <c r="AB145" s="55">
        <f>F481</f>
        <v>469</v>
      </c>
      <c r="AC145" s="55">
        <f>F393</f>
        <v>381</v>
      </c>
      <c r="AD145" s="55">
        <f>F67</f>
        <v>55</v>
      </c>
      <c r="AE145" s="55">
        <f>F129</f>
        <v>117</v>
      </c>
      <c r="AF145" s="55">
        <f>F46</f>
        <v>34</v>
      </c>
      <c r="AG145" s="55">
        <f>F108</f>
        <v>96</v>
      </c>
      <c r="AH145" s="56">
        <f>F25</f>
        <v>13</v>
      </c>
      <c r="AI145" s="254">
        <f t="shared" si="24"/>
        <v>7825</v>
      </c>
      <c r="AJ145" s="107">
        <f t="shared" si="25"/>
        <v>3263025</v>
      </c>
      <c r="AK145" s="33"/>
      <c r="AL145" s="255" t="s">
        <v>146</v>
      </c>
      <c r="AM145" s="256" t="s">
        <v>627</v>
      </c>
      <c r="AN145" s="256" t="s">
        <v>85</v>
      </c>
      <c r="AO145" s="256" t="s">
        <v>98</v>
      </c>
      <c r="AP145" s="256" t="s">
        <v>271</v>
      </c>
      <c r="AQ145" s="256" t="s">
        <v>123</v>
      </c>
      <c r="AR145" s="256" t="s">
        <v>765</v>
      </c>
      <c r="AS145" s="256" t="s">
        <v>171</v>
      </c>
      <c r="AT145" s="256" t="s">
        <v>201</v>
      </c>
      <c r="AU145" s="256" t="s">
        <v>334</v>
      </c>
      <c r="AV145" s="256" t="s">
        <v>786</v>
      </c>
      <c r="AW145" s="256" t="s">
        <v>458</v>
      </c>
      <c r="AX145" s="256" t="s">
        <v>393</v>
      </c>
      <c r="AY145" s="256" t="s">
        <v>300</v>
      </c>
      <c r="AZ145" s="256" t="s">
        <v>370</v>
      </c>
      <c r="BA145" s="256" t="s">
        <v>400</v>
      </c>
      <c r="BB145" s="256" t="s">
        <v>695</v>
      </c>
      <c r="BC145" s="256" t="s">
        <v>158</v>
      </c>
      <c r="BD145" s="256" t="s">
        <v>531</v>
      </c>
      <c r="BE145" s="256" t="s">
        <v>654</v>
      </c>
      <c r="BF145" s="256" t="s">
        <v>331</v>
      </c>
      <c r="BG145" s="256" t="s">
        <v>686</v>
      </c>
      <c r="BH145" s="256" t="s">
        <v>462</v>
      </c>
      <c r="BI145" s="256" t="s">
        <v>329</v>
      </c>
      <c r="BJ145" s="257" t="s">
        <v>542</v>
      </c>
      <c r="BK145" s="45"/>
      <c r="BM145" s="37"/>
      <c r="BN145" s="265">
        <f>F211</f>
        <v>199</v>
      </c>
      <c r="BO145" s="260">
        <f>F78</f>
        <v>66</v>
      </c>
      <c r="BP145" s="260">
        <f>F575</f>
        <v>563</v>
      </c>
      <c r="BQ145" s="260">
        <f>F447</f>
        <v>435</v>
      </c>
      <c r="BR145" s="260">
        <f>F314</f>
        <v>302</v>
      </c>
      <c r="BS145" s="259">
        <f>F257</f>
        <v>245</v>
      </c>
      <c r="BT145" s="259">
        <f>F124</f>
        <v>112</v>
      </c>
      <c r="BU145" s="259">
        <f>F621</f>
        <v>609</v>
      </c>
      <c r="BV145" s="259">
        <f>F488</f>
        <v>476</v>
      </c>
      <c r="BW145" s="259">
        <f>F385</f>
        <v>373</v>
      </c>
      <c r="BX145" s="260">
        <f>F173</f>
        <v>161</v>
      </c>
      <c r="BY145" s="260">
        <f>F45</f>
        <v>33</v>
      </c>
      <c r="BZ145" s="260">
        <f>F542</f>
        <v>530</v>
      </c>
      <c r="CA145" s="260">
        <f>F434</f>
        <v>422</v>
      </c>
      <c r="CB145" s="260">
        <f>F306</f>
        <v>294</v>
      </c>
      <c r="CC145" s="259">
        <f>F219</f>
        <v>207</v>
      </c>
      <c r="CD145" s="259">
        <f>F91</f>
        <v>79</v>
      </c>
      <c r="CE145" s="259">
        <f>F608</f>
        <v>596</v>
      </c>
      <c r="CF145" s="259">
        <f>F480</f>
        <v>468</v>
      </c>
      <c r="CG145" s="259">
        <f>F352</f>
        <v>340</v>
      </c>
      <c r="CH145" s="260">
        <f>F140</f>
        <v>128</v>
      </c>
      <c r="CI145" s="260">
        <f>F37</f>
        <v>25</v>
      </c>
      <c r="CJ145" s="260">
        <f>F529</f>
        <v>517</v>
      </c>
      <c r="CK145" s="260">
        <f>F401</f>
        <v>389</v>
      </c>
      <c r="CL145" s="266">
        <f>F268</f>
        <v>256</v>
      </c>
      <c r="CM145" s="254">
        <f t="shared" si="26"/>
        <v>7825</v>
      </c>
      <c r="CN145" s="107">
        <f t="shared" si="27"/>
        <v>3263025</v>
      </c>
      <c r="CO145" s="33"/>
      <c r="CP145" s="323" t="s">
        <v>207</v>
      </c>
      <c r="CQ145" s="324" t="s">
        <v>514</v>
      </c>
      <c r="CR145" s="324" t="s">
        <v>93</v>
      </c>
      <c r="CS145" s="324" t="s">
        <v>769</v>
      </c>
      <c r="CT145" s="324" t="s">
        <v>727</v>
      </c>
      <c r="CU145" s="324" t="s">
        <v>298</v>
      </c>
      <c r="CV145" s="324" t="s">
        <v>74</v>
      </c>
      <c r="CW145" s="324" t="s">
        <v>186</v>
      </c>
      <c r="CX145" s="324" t="s">
        <v>265</v>
      </c>
      <c r="CY145" s="324" t="s">
        <v>175</v>
      </c>
      <c r="CZ145" s="324" t="s">
        <v>685</v>
      </c>
      <c r="DA145" s="324" t="s">
        <v>802</v>
      </c>
      <c r="DB145" s="324" t="s">
        <v>704</v>
      </c>
      <c r="DC145" s="324" t="s">
        <v>108</v>
      </c>
      <c r="DD145" s="324" t="s">
        <v>145</v>
      </c>
      <c r="DE145" s="324" t="s">
        <v>716</v>
      </c>
      <c r="DF145" s="324" t="s">
        <v>30</v>
      </c>
      <c r="DG145" s="324" t="s">
        <v>676</v>
      </c>
      <c r="DH145" s="324" t="s">
        <v>739</v>
      </c>
      <c r="DI145" s="324" t="s">
        <v>388</v>
      </c>
      <c r="DJ145" s="324" t="s">
        <v>449</v>
      </c>
      <c r="DK145" s="324" t="s">
        <v>253</v>
      </c>
      <c r="DL145" s="324" t="s">
        <v>808</v>
      </c>
      <c r="DM145" s="324" t="s">
        <v>416</v>
      </c>
      <c r="DN145" s="325" t="s">
        <v>459</v>
      </c>
      <c r="DO145" s="45"/>
    </row>
    <row r="146" spans="1:119" x14ac:dyDescent="0.2">
      <c r="A146" s="33"/>
      <c r="B146" s="33"/>
      <c r="C146" s="33"/>
      <c r="D146" s="176" t="s">
        <v>684</v>
      </c>
      <c r="E146" s="177" t="s">
        <v>345</v>
      </c>
      <c r="F146" s="179">
        <f>B3+(133*B5)</f>
        <v>134</v>
      </c>
      <c r="G146" s="33"/>
      <c r="I146" s="37"/>
      <c r="J146" s="54">
        <f>F290</f>
        <v>278</v>
      </c>
      <c r="K146" s="55">
        <f>F357</f>
        <v>345</v>
      </c>
      <c r="L146" s="55">
        <f>F269</f>
        <v>257</v>
      </c>
      <c r="M146" s="55">
        <f>F336</f>
        <v>324</v>
      </c>
      <c r="N146" s="55">
        <f>F373</f>
        <v>361</v>
      </c>
      <c r="O146" s="55">
        <f>F547</f>
        <v>535</v>
      </c>
      <c r="P146" s="55">
        <f>F609</f>
        <v>597</v>
      </c>
      <c r="Q146" s="55">
        <f>F526</f>
        <v>514</v>
      </c>
      <c r="R146" s="55">
        <f>F563</f>
        <v>551</v>
      </c>
      <c r="S146" s="55">
        <f>F630</f>
        <v>618</v>
      </c>
      <c r="T146" s="55">
        <f>F174</f>
        <v>162</v>
      </c>
      <c r="U146" s="55">
        <f>F216</f>
        <v>204</v>
      </c>
      <c r="V146" s="55">
        <f>F153</f>
        <v>141</v>
      </c>
      <c r="W146" s="55">
        <f>F195</f>
        <v>183</v>
      </c>
      <c r="X146" s="55">
        <f>F262</f>
        <v>250</v>
      </c>
      <c r="Y146" s="55">
        <f>F431</f>
        <v>419</v>
      </c>
      <c r="Z146" s="55">
        <f>F468</f>
        <v>456</v>
      </c>
      <c r="AA146" s="55">
        <f>F410</f>
        <v>398</v>
      </c>
      <c r="AB146" s="55">
        <f>F452</f>
        <v>440</v>
      </c>
      <c r="AC146" s="55">
        <f>F489</f>
        <v>477</v>
      </c>
      <c r="AD146" s="55">
        <f>F58</f>
        <v>46</v>
      </c>
      <c r="AE146" s="55">
        <f>F100</f>
        <v>88</v>
      </c>
      <c r="AF146" s="55">
        <f>F17</f>
        <v>5</v>
      </c>
      <c r="AG146" s="55">
        <f>F79</f>
        <v>67</v>
      </c>
      <c r="AH146" s="56">
        <f>F121</f>
        <v>109</v>
      </c>
      <c r="AI146" s="254">
        <f t="shared" si="24"/>
        <v>7825</v>
      </c>
      <c r="AJ146" s="107">
        <f t="shared" si="25"/>
        <v>3263025</v>
      </c>
      <c r="AK146" s="33"/>
      <c r="AL146" s="255" t="s">
        <v>642</v>
      </c>
      <c r="AM146" s="256" t="s">
        <v>520</v>
      </c>
      <c r="AN146" s="256" t="s">
        <v>799</v>
      </c>
      <c r="AO146" s="256" t="s">
        <v>710</v>
      </c>
      <c r="AP146" s="256" t="s">
        <v>367</v>
      </c>
      <c r="AQ146" s="256" t="s">
        <v>230</v>
      </c>
      <c r="AR146" s="256" t="s">
        <v>365</v>
      </c>
      <c r="AS146" s="256" t="s">
        <v>33</v>
      </c>
      <c r="AT146" s="256" t="s">
        <v>546</v>
      </c>
      <c r="AU146" s="256" t="s">
        <v>451</v>
      </c>
      <c r="AV146" s="256" t="s">
        <v>101</v>
      </c>
      <c r="AW146" s="256" t="s">
        <v>538</v>
      </c>
      <c r="AX146" s="256" t="s">
        <v>759</v>
      </c>
      <c r="AY146" s="256" t="s">
        <v>151</v>
      </c>
      <c r="AZ146" s="256" t="s">
        <v>641</v>
      </c>
      <c r="BA146" s="256" t="s">
        <v>561</v>
      </c>
      <c r="BB146" s="256" t="s">
        <v>139</v>
      </c>
      <c r="BC146" s="256" t="s">
        <v>235</v>
      </c>
      <c r="BD146" s="256" t="s">
        <v>611</v>
      </c>
      <c r="BE146" s="256" t="s">
        <v>189</v>
      </c>
      <c r="BF146" s="256" t="s">
        <v>302</v>
      </c>
      <c r="BG146" s="256" t="s">
        <v>512</v>
      </c>
      <c r="BH146" s="256" t="s">
        <v>304</v>
      </c>
      <c r="BI146" s="256" t="s">
        <v>381</v>
      </c>
      <c r="BJ146" s="257" t="s">
        <v>631</v>
      </c>
      <c r="BK146" s="45"/>
      <c r="BM146" s="37"/>
      <c r="BN146" s="265">
        <f>F351</f>
        <v>339</v>
      </c>
      <c r="BO146" s="260">
        <f>F218</f>
        <v>206</v>
      </c>
      <c r="BP146" s="260">
        <f>F90</f>
        <v>78</v>
      </c>
      <c r="BQ146" s="260">
        <f>F612</f>
        <v>600</v>
      </c>
      <c r="BR146" s="260">
        <f>F479</f>
        <v>467</v>
      </c>
      <c r="BS146" s="259">
        <f>F272</f>
        <v>260</v>
      </c>
      <c r="BT146" s="259">
        <f>F139</f>
        <v>127</v>
      </c>
      <c r="BU146" s="259">
        <f>F36</f>
        <v>24</v>
      </c>
      <c r="BV146" s="259">
        <f>F528</f>
        <v>516</v>
      </c>
      <c r="BW146" s="259">
        <f>F400</f>
        <v>388</v>
      </c>
      <c r="BX146" s="260">
        <f>F313</f>
        <v>301</v>
      </c>
      <c r="BY146" s="260">
        <f>F210</f>
        <v>198</v>
      </c>
      <c r="BZ146" s="260">
        <f>F82</f>
        <v>70</v>
      </c>
      <c r="CA146" s="260">
        <f>F574</f>
        <v>562</v>
      </c>
      <c r="CB146" s="260">
        <f>F446</f>
        <v>434</v>
      </c>
      <c r="CC146" s="259">
        <f>F384</f>
        <v>372</v>
      </c>
      <c r="CD146" s="259">
        <f>F256</f>
        <v>244</v>
      </c>
      <c r="CE146" s="259">
        <f>F123</f>
        <v>111</v>
      </c>
      <c r="CF146" s="259">
        <f>F620</f>
        <v>608</v>
      </c>
      <c r="CG146" s="259">
        <f>F492</f>
        <v>480</v>
      </c>
      <c r="CH146" s="260">
        <f>F305</f>
        <v>293</v>
      </c>
      <c r="CI146" s="260">
        <f>F177</f>
        <v>165</v>
      </c>
      <c r="CJ146" s="260">
        <f>F44</f>
        <v>32</v>
      </c>
      <c r="CK146" s="260">
        <f>F541</f>
        <v>529</v>
      </c>
      <c r="CL146" s="266">
        <f>F433</f>
        <v>421</v>
      </c>
      <c r="CM146" s="254">
        <f t="shared" si="26"/>
        <v>7825</v>
      </c>
      <c r="CN146" s="107">
        <f t="shared" si="27"/>
        <v>3263025</v>
      </c>
      <c r="CO146" s="33"/>
      <c r="CP146" s="323" t="s">
        <v>445</v>
      </c>
      <c r="CQ146" s="324" t="s">
        <v>374</v>
      </c>
      <c r="CR146" s="324" t="s">
        <v>197</v>
      </c>
      <c r="CS146" s="324" t="s">
        <v>544</v>
      </c>
      <c r="CT146" s="324" t="s">
        <v>506</v>
      </c>
      <c r="CU146" s="324" t="s">
        <v>355</v>
      </c>
      <c r="CV146" s="324" t="s">
        <v>344</v>
      </c>
      <c r="CW146" s="324" t="s">
        <v>804</v>
      </c>
      <c r="CX146" s="324" t="s">
        <v>124</v>
      </c>
      <c r="CY146" s="324" t="s">
        <v>387</v>
      </c>
      <c r="CZ146" s="324" t="s">
        <v>70</v>
      </c>
      <c r="DA146" s="324" t="s">
        <v>583</v>
      </c>
      <c r="DB146" s="324" t="s">
        <v>619</v>
      </c>
      <c r="DC146" s="324" t="s">
        <v>229</v>
      </c>
      <c r="DD146" s="324" t="s">
        <v>588</v>
      </c>
      <c r="DE146" s="324" t="s">
        <v>652</v>
      </c>
      <c r="DF146" s="324" t="s">
        <v>55</v>
      </c>
      <c r="DG146" s="324" t="s">
        <v>601</v>
      </c>
      <c r="DH146" s="324" t="s">
        <v>530</v>
      </c>
      <c r="DI146" s="324" t="s">
        <v>399</v>
      </c>
      <c r="DJ146" s="324" t="s">
        <v>357</v>
      </c>
      <c r="DK146" s="324" t="s">
        <v>758</v>
      </c>
      <c r="DL146" s="324" t="s">
        <v>332</v>
      </c>
      <c r="DM146" s="324" t="s">
        <v>466</v>
      </c>
      <c r="DN146" s="325" t="s">
        <v>484</v>
      </c>
      <c r="DO146" s="45"/>
    </row>
    <row r="147" spans="1:119" x14ac:dyDescent="0.2">
      <c r="A147" s="33"/>
      <c r="B147" s="33"/>
      <c r="C147" s="33"/>
      <c r="D147" s="176" t="s">
        <v>102</v>
      </c>
      <c r="E147" s="177" t="s">
        <v>345</v>
      </c>
      <c r="F147" s="179">
        <f>B3+(134*B5)</f>
        <v>135</v>
      </c>
      <c r="G147" s="33"/>
      <c r="I147" s="37"/>
      <c r="J147" s="54">
        <f>F152</f>
        <v>140</v>
      </c>
      <c r="K147" s="55">
        <f>F189</f>
        <v>177</v>
      </c>
      <c r="L147" s="55">
        <f>F256</f>
        <v>244</v>
      </c>
      <c r="M147" s="55">
        <f>F168</f>
        <v>156</v>
      </c>
      <c r="N147" s="55">
        <f>F235</f>
        <v>223</v>
      </c>
      <c r="O147" s="55">
        <f>F404</f>
        <v>392</v>
      </c>
      <c r="P147" s="55">
        <f>F446</f>
        <v>434</v>
      </c>
      <c r="Q147" s="55">
        <f>F508</f>
        <v>496</v>
      </c>
      <c r="R147" s="55">
        <f>F425</f>
        <v>413</v>
      </c>
      <c r="S147" s="55">
        <f>F467</f>
        <v>455</v>
      </c>
      <c r="T147" s="55">
        <f>F36</f>
        <v>24</v>
      </c>
      <c r="U147" s="55">
        <f>F73</f>
        <v>61</v>
      </c>
      <c r="V147" s="55">
        <f>F115</f>
        <v>103</v>
      </c>
      <c r="W147" s="55">
        <f>F57</f>
        <v>45</v>
      </c>
      <c r="X147" s="55">
        <f>F94</f>
        <v>82</v>
      </c>
      <c r="Y147" s="55">
        <f>F263</f>
        <v>251</v>
      </c>
      <c r="Z147" s="55">
        <f>F330</f>
        <v>318</v>
      </c>
      <c r="AA147" s="55">
        <f>F372</f>
        <v>360</v>
      </c>
      <c r="AB147" s="55">
        <f>F309</f>
        <v>297</v>
      </c>
      <c r="AC147" s="55">
        <f>F351</f>
        <v>339</v>
      </c>
      <c r="AD147" s="55">
        <f>F520</f>
        <v>508</v>
      </c>
      <c r="AE147" s="55">
        <f>F587</f>
        <v>575</v>
      </c>
      <c r="AF147" s="55">
        <f>F624</f>
        <v>612</v>
      </c>
      <c r="AG147" s="55">
        <f>F541</f>
        <v>529</v>
      </c>
      <c r="AH147" s="56">
        <f>F603</f>
        <v>591</v>
      </c>
      <c r="AI147" s="254">
        <f t="shared" si="24"/>
        <v>7825</v>
      </c>
      <c r="AJ147" s="107">
        <f t="shared" si="25"/>
        <v>3263025</v>
      </c>
      <c r="AK147" s="33"/>
      <c r="AL147" s="255" t="s">
        <v>733</v>
      </c>
      <c r="AM147" s="256" t="s">
        <v>315</v>
      </c>
      <c r="AN147" s="256" t="s">
        <v>55</v>
      </c>
      <c r="AO147" s="256" t="s">
        <v>237</v>
      </c>
      <c r="AP147" s="256" t="s">
        <v>771</v>
      </c>
      <c r="AQ147" s="256" t="s">
        <v>337</v>
      </c>
      <c r="AR147" s="256" t="s">
        <v>588</v>
      </c>
      <c r="AS147" s="256" t="s">
        <v>454</v>
      </c>
      <c r="AT147" s="256" t="s">
        <v>639</v>
      </c>
      <c r="AU147" s="256" t="s">
        <v>456</v>
      </c>
      <c r="AV147" s="256" t="s">
        <v>804</v>
      </c>
      <c r="AW147" s="256" t="s">
        <v>463</v>
      </c>
      <c r="AX147" s="256" t="s">
        <v>390</v>
      </c>
      <c r="AY147" s="256" t="s">
        <v>645</v>
      </c>
      <c r="AZ147" s="256" t="s">
        <v>303</v>
      </c>
      <c r="BA147" s="256" t="s">
        <v>670</v>
      </c>
      <c r="BB147" s="256" t="s">
        <v>549</v>
      </c>
      <c r="BC147" s="256" t="s">
        <v>577</v>
      </c>
      <c r="BD147" s="256" t="s">
        <v>461</v>
      </c>
      <c r="BE147" s="256" t="s">
        <v>445</v>
      </c>
      <c r="BF147" s="256" t="s">
        <v>308</v>
      </c>
      <c r="BG147" s="256" t="s">
        <v>490</v>
      </c>
      <c r="BH147" s="256" t="s">
        <v>425</v>
      </c>
      <c r="BI147" s="256" t="s">
        <v>466</v>
      </c>
      <c r="BJ147" s="257" t="s">
        <v>91</v>
      </c>
      <c r="BK147" s="45"/>
      <c r="BM147" s="37"/>
      <c r="BN147" s="258">
        <f>F563</f>
        <v>551</v>
      </c>
      <c r="BO147" s="259">
        <f>F460</f>
        <v>448</v>
      </c>
      <c r="BP147" s="259">
        <f>F332</f>
        <v>320</v>
      </c>
      <c r="BQ147" s="259">
        <f>F199</f>
        <v>187</v>
      </c>
      <c r="BR147" s="259">
        <f>F71</f>
        <v>59</v>
      </c>
      <c r="BS147" s="260">
        <f>F634</f>
        <v>622</v>
      </c>
      <c r="BT147" s="260">
        <f>F506</f>
        <v>494</v>
      </c>
      <c r="BU147" s="260">
        <f>F373</f>
        <v>361</v>
      </c>
      <c r="BV147" s="260">
        <f>F245</f>
        <v>233</v>
      </c>
      <c r="BW147" s="260">
        <f>F117</f>
        <v>105</v>
      </c>
      <c r="BX147" s="259">
        <f>F555</f>
        <v>543</v>
      </c>
      <c r="BY147" s="259">
        <f>F427</f>
        <v>415</v>
      </c>
      <c r="BZ147" s="259">
        <f>F294</f>
        <v>282</v>
      </c>
      <c r="CA147" s="259">
        <f>F166</f>
        <v>154</v>
      </c>
      <c r="CB147" s="259">
        <f>F58</f>
        <v>46</v>
      </c>
      <c r="CC147" s="260">
        <f>F601</f>
        <v>589</v>
      </c>
      <c r="CD147" s="260">
        <f>F468</f>
        <v>456</v>
      </c>
      <c r="CE147" s="260">
        <f>F340</f>
        <v>328</v>
      </c>
      <c r="CF147" s="260">
        <f>F237</f>
        <v>225</v>
      </c>
      <c r="CG147" s="260">
        <f>F104</f>
        <v>92</v>
      </c>
      <c r="CH147" s="259">
        <f>F522</f>
        <v>510</v>
      </c>
      <c r="CI147" s="259">
        <f>F389</f>
        <v>377</v>
      </c>
      <c r="CJ147" s="259">
        <f>F286</f>
        <v>274</v>
      </c>
      <c r="CK147" s="259">
        <f>F153</f>
        <v>141</v>
      </c>
      <c r="CL147" s="261">
        <f>F25</f>
        <v>13</v>
      </c>
      <c r="CM147" s="254">
        <f t="shared" si="26"/>
        <v>7825</v>
      </c>
      <c r="CN147" s="107">
        <f t="shared" si="27"/>
        <v>3263025</v>
      </c>
      <c r="CO147" s="33"/>
      <c r="CP147" s="323" t="s">
        <v>546</v>
      </c>
      <c r="CQ147" s="324" t="s">
        <v>400</v>
      </c>
      <c r="CR147" s="324" t="s">
        <v>578</v>
      </c>
      <c r="CS147" s="324" t="s">
        <v>42</v>
      </c>
      <c r="CT147" s="324" t="s">
        <v>436</v>
      </c>
      <c r="CU147" s="324" t="s">
        <v>557</v>
      </c>
      <c r="CV147" s="324" t="s">
        <v>591</v>
      </c>
      <c r="CW147" s="324" t="s">
        <v>367</v>
      </c>
      <c r="CX147" s="324" t="s">
        <v>458</v>
      </c>
      <c r="CY147" s="324" t="s">
        <v>526</v>
      </c>
      <c r="CZ147" s="324" t="s">
        <v>171</v>
      </c>
      <c r="DA147" s="324" t="s">
        <v>665</v>
      </c>
      <c r="DB147" s="324" t="s">
        <v>745</v>
      </c>
      <c r="DC147" s="324" t="s">
        <v>343</v>
      </c>
      <c r="DD147" s="324" t="s">
        <v>302</v>
      </c>
      <c r="DE147" s="324" t="s">
        <v>65</v>
      </c>
      <c r="DF147" s="324" t="s">
        <v>139</v>
      </c>
      <c r="DG147" s="324" t="s">
        <v>98</v>
      </c>
      <c r="DH147" s="324" t="s">
        <v>698</v>
      </c>
      <c r="DI147" s="324" t="s">
        <v>434</v>
      </c>
      <c r="DJ147" s="324" t="s">
        <v>169</v>
      </c>
      <c r="DK147" s="324" t="s">
        <v>756</v>
      </c>
      <c r="DL147" s="324" t="s">
        <v>377</v>
      </c>
      <c r="DM147" s="324" t="s">
        <v>759</v>
      </c>
      <c r="DN147" s="325" t="s">
        <v>542</v>
      </c>
      <c r="DO147" s="45"/>
    </row>
    <row r="148" spans="1:119" x14ac:dyDescent="0.2">
      <c r="A148" s="33"/>
      <c r="B148" s="33"/>
      <c r="C148" s="33"/>
      <c r="D148" s="176" t="s">
        <v>659</v>
      </c>
      <c r="E148" s="177" t="s">
        <v>345</v>
      </c>
      <c r="F148" s="178">
        <f>B3+(135*B5)</f>
        <v>136</v>
      </c>
      <c r="G148" s="33"/>
      <c r="I148" s="37"/>
      <c r="J148" s="54">
        <f>F243</f>
        <v>231</v>
      </c>
      <c r="K148" s="55">
        <f>F185</f>
        <v>173</v>
      </c>
      <c r="L148" s="55">
        <f>F227</f>
        <v>215</v>
      </c>
      <c r="M148" s="55">
        <f>F139</f>
        <v>127</v>
      </c>
      <c r="N148" s="55">
        <f>F206</f>
        <v>194</v>
      </c>
      <c r="O148" s="55">
        <f>F500</f>
        <v>488</v>
      </c>
      <c r="P148" s="55">
        <f>F417</f>
        <v>405</v>
      </c>
      <c r="Q148" s="55">
        <f>F479</f>
        <v>467</v>
      </c>
      <c r="R148" s="55">
        <f>F396</f>
        <v>384</v>
      </c>
      <c r="S148" s="55">
        <f>F458</f>
        <v>446</v>
      </c>
      <c r="T148" s="55">
        <f>F132</f>
        <v>120</v>
      </c>
      <c r="U148" s="55">
        <f>F44</f>
        <v>32</v>
      </c>
      <c r="V148" s="55">
        <f>F111</f>
        <v>99</v>
      </c>
      <c r="W148" s="55">
        <f>F23</f>
        <v>11</v>
      </c>
      <c r="X148" s="55">
        <f>F65</f>
        <v>53</v>
      </c>
      <c r="Y148" s="55">
        <f>F384</f>
        <v>372</v>
      </c>
      <c r="Z148" s="55">
        <f>F301</f>
        <v>289</v>
      </c>
      <c r="AA148" s="55">
        <f>F338</f>
        <v>326</v>
      </c>
      <c r="AB148" s="55">
        <f>F280</f>
        <v>268</v>
      </c>
      <c r="AC148" s="55">
        <f>F322</f>
        <v>310</v>
      </c>
      <c r="AD148" s="55">
        <f>F616</f>
        <v>604</v>
      </c>
      <c r="AE148" s="55">
        <f>F553</f>
        <v>541</v>
      </c>
      <c r="AF148" s="55">
        <f>F595</f>
        <v>583</v>
      </c>
      <c r="AG148" s="55">
        <f>F537</f>
        <v>525</v>
      </c>
      <c r="AH148" s="56">
        <f>F574</f>
        <v>562</v>
      </c>
      <c r="AI148" s="254">
        <f t="shared" si="24"/>
        <v>7825</v>
      </c>
      <c r="AJ148" s="107">
        <f t="shared" si="25"/>
        <v>3263025</v>
      </c>
      <c r="AK148" s="33"/>
      <c r="AL148" s="255" t="s">
        <v>433</v>
      </c>
      <c r="AM148" s="256" t="s">
        <v>523</v>
      </c>
      <c r="AN148" s="256" t="s">
        <v>220</v>
      </c>
      <c r="AO148" s="256" t="s">
        <v>344</v>
      </c>
      <c r="AP148" s="256" t="s">
        <v>687</v>
      </c>
      <c r="AQ148" s="256" t="s">
        <v>610</v>
      </c>
      <c r="AR148" s="256" t="s">
        <v>429</v>
      </c>
      <c r="AS148" s="256" t="s">
        <v>506</v>
      </c>
      <c r="AT148" s="256" t="s">
        <v>281</v>
      </c>
      <c r="AU148" s="256" t="s">
        <v>427</v>
      </c>
      <c r="AV148" s="256" t="s">
        <v>132</v>
      </c>
      <c r="AW148" s="256" t="s">
        <v>332</v>
      </c>
      <c r="AX148" s="256" t="s">
        <v>774</v>
      </c>
      <c r="AY148" s="256" t="s">
        <v>378</v>
      </c>
      <c r="AZ148" s="256" t="s">
        <v>252</v>
      </c>
      <c r="BA148" s="256" t="s">
        <v>652</v>
      </c>
      <c r="BB148" s="256" t="s">
        <v>193</v>
      </c>
      <c r="BC148" s="256" t="s">
        <v>126</v>
      </c>
      <c r="BD148" s="256" t="s">
        <v>297</v>
      </c>
      <c r="BE148" s="256" t="s">
        <v>491</v>
      </c>
      <c r="BF148" s="256" t="s">
        <v>635</v>
      </c>
      <c r="BG148" s="256" t="s">
        <v>64</v>
      </c>
      <c r="BH148" s="256" t="s">
        <v>277</v>
      </c>
      <c r="BI148" s="256" t="s">
        <v>574</v>
      </c>
      <c r="BJ148" s="257" t="s">
        <v>229</v>
      </c>
      <c r="BK148" s="45"/>
      <c r="BM148" s="37"/>
      <c r="BN148" s="258">
        <f>F103</f>
        <v>91</v>
      </c>
      <c r="BO148" s="259">
        <f>F600</f>
        <v>588</v>
      </c>
      <c r="BP148" s="259">
        <f>F472</f>
        <v>460</v>
      </c>
      <c r="BQ148" s="259">
        <f>F339</f>
        <v>327</v>
      </c>
      <c r="BR148" s="259">
        <f>F236</f>
        <v>224</v>
      </c>
      <c r="BS148" s="260">
        <f>F24</f>
        <v>12</v>
      </c>
      <c r="BT148" s="260">
        <f>F521</f>
        <v>509</v>
      </c>
      <c r="BU148" s="260">
        <f>F388</f>
        <v>376</v>
      </c>
      <c r="BV148" s="260">
        <f>F285</f>
        <v>273</v>
      </c>
      <c r="BW148" s="260">
        <f>F157</f>
        <v>145</v>
      </c>
      <c r="BX148" s="259">
        <f>F70</f>
        <v>58</v>
      </c>
      <c r="BY148" s="259">
        <f>F567</f>
        <v>555</v>
      </c>
      <c r="BZ148" s="259">
        <f>F459</f>
        <v>447</v>
      </c>
      <c r="CA148" s="259">
        <f>F331</f>
        <v>319</v>
      </c>
      <c r="CB148" s="259">
        <f>F198</f>
        <v>186</v>
      </c>
      <c r="CC148" s="260">
        <f>F116</f>
        <v>104</v>
      </c>
      <c r="CD148" s="260">
        <f>F633</f>
        <v>621</v>
      </c>
      <c r="CE148" s="260">
        <f>F505</f>
        <v>493</v>
      </c>
      <c r="CF148" s="260">
        <f>F377</f>
        <v>365</v>
      </c>
      <c r="CG148" s="260">
        <f>F244</f>
        <v>232</v>
      </c>
      <c r="CH148" s="259">
        <f>F62</f>
        <v>50</v>
      </c>
      <c r="CI148" s="259">
        <f>F554</f>
        <v>542</v>
      </c>
      <c r="CJ148" s="259">
        <f>F426</f>
        <v>414</v>
      </c>
      <c r="CK148" s="259">
        <f>F293</f>
        <v>281</v>
      </c>
      <c r="CL148" s="261">
        <f>F165</f>
        <v>153</v>
      </c>
      <c r="CM148" s="254">
        <f t="shared" si="26"/>
        <v>7825</v>
      </c>
      <c r="CN148" s="107">
        <f t="shared" si="27"/>
        <v>3263025</v>
      </c>
      <c r="CO148" s="33"/>
      <c r="CP148" s="323" t="s">
        <v>568</v>
      </c>
      <c r="CQ148" s="324" t="s">
        <v>34</v>
      </c>
      <c r="CR148" s="324" t="s">
        <v>795</v>
      </c>
      <c r="CS148" s="324" t="s">
        <v>785</v>
      </c>
      <c r="CT148" s="324" t="s">
        <v>460</v>
      </c>
      <c r="CU148" s="324" t="s">
        <v>647</v>
      </c>
      <c r="CV148" s="324" t="s">
        <v>753</v>
      </c>
      <c r="CW148" s="324" t="s">
        <v>38</v>
      </c>
      <c r="CX148" s="324" t="s">
        <v>743</v>
      </c>
      <c r="CY148" s="324" t="s">
        <v>72</v>
      </c>
      <c r="CZ148" s="324" t="s">
        <v>776</v>
      </c>
      <c r="DA148" s="324" t="s">
        <v>678</v>
      </c>
      <c r="DB148" s="324" t="s">
        <v>51</v>
      </c>
      <c r="DC148" s="324" t="s">
        <v>338</v>
      </c>
      <c r="DD148" s="324" t="s">
        <v>630</v>
      </c>
      <c r="DE148" s="324" t="s">
        <v>316</v>
      </c>
      <c r="DF148" s="324" t="s">
        <v>136</v>
      </c>
      <c r="DG148" s="324" t="s">
        <v>797</v>
      </c>
      <c r="DH148" s="324" t="s">
        <v>414</v>
      </c>
      <c r="DI148" s="324" t="s">
        <v>773</v>
      </c>
      <c r="DJ148" s="324" t="s">
        <v>196</v>
      </c>
      <c r="DK148" s="324" t="s">
        <v>751</v>
      </c>
      <c r="DL148" s="324" t="s">
        <v>609</v>
      </c>
      <c r="DM148" s="324" t="s">
        <v>404</v>
      </c>
      <c r="DN148" s="325" t="s">
        <v>475</v>
      </c>
      <c r="DO148" s="45"/>
    </row>
    <row r="149" spans="1:119" x14ac:dyDescent="0.2">
      <c r="A149" s="33"/>
      <c r="B149" s="33"/>
      <c r="C149" s="33"/>
      <c r="D149" s="176" t="s">
        <v>130</v>
      </c>
      <c r="E149" s="177" t="s">
        <v>345</v>
      </c>
      <c r="F149" s="178">
        <f>B3+(136*B5)</f>
        <v>137</v>
      </c>
      <c r="G149" s="33"/>
      <c r="I149" s="37"/>
      <c r="J149" s="54">
        <f>F214</f>
        <v>202</v>
      </c>
      <c r="K149" s="55">
        <f>F156</f>
        <v>144</v>
      </c>
      <c r="L149" s="253">
        <f>F193</f>
        <v>181</v>
      </c>
      <c r="M149" s="55">
        <f>F260</f>
        <v>248</v>
      </c>
      <c r="N149" s="55">
        <f>F177</f>
        <v>165</v>
      </c>
      <c r="O149" s="55">
        <f>F471</f>
        <v>459</v>
      </c>
      <c r="P149" s="55">
        <f>F408</f>
        <v>396</v>
      </c>
      <c r="Q149" s="55">
        <f>F450</f>
        <v>438</v>
      </c>
      <c r="R149" s="55">
        <f>F492</f>
        <v>480</v>
      </c>
      <c r="S149" s="55">
        <f>F429</f>
        <v>417</v>
      </c>
      <c r="T149" s="55">
        <f>F98</f>
        <v>86</v>
      </c>
      <c r="U149" s="55">
        <f>F15</f>
        <v>3</v>
      </c>
      <c r="V149" s="253">
        <f>F82</f>
        <v>70</v>
      </c>
      <c r="W149" s="55">
        <f>F119</f>
        <v>107</v>
      </c>
      <c r="X149" s="55">
        <f>F61</f>
        <v>49</v>
      </c>
      <c r="Y149" s="55">
        <f>F355</f>
        <v>343</v>
      </c>
      <c r="Z149" s="55">
        <f>F272</f>
        <v>260</v>
      </c>
      <c r="AA149" s="55">
        <f>F334</f>
        <v>322</v>
      </c>
      <c r="AB149" s="55">
        <f>F376</f>
        <v>364</v>
      </c>
      <c r="AC149" s="55">
        <f>F288</f>
        <v>276</v>
      </c>
      <c r="AD149" s="55">
        <f>F612</f>
        <v>600</v>
      </c>
      <c r="AE149" s="55">
        <f>F524</f>
        <v>512</v>
      </c>
      <c r="AF149" s="253">
        <f>F566</f>
        <v>554</v>
      </c>
      <c r="AG149" s="55">
        <f>F628</f>
        <v>616</v>
      </c>
      <c r="AH149" s="56">
        <f>F545</f>
        <v>533</v>
      </c>
      <c r="AI149" s="254">
        <f t="shared" si="24"/>
        <v>7825</v>
      </c>
      <c r="AJ149" s="107">
        <f t="shared" si="25"/>
        <v>3263025</v>
      </c>
      <c r="AK149" s="33"/>
      <c r="AL149" s="255" t="s">
        <v>507</v>
      </c>
      <c r="AM149" s="256" t="s">
        <v>603</v>
      </c>
      <c r="AN149" s="256" t="s">
        <v>181</v>
      </c>
      <c r="AO149" s="256" t="s">
        <v>718</v>
      </c>
      <c r="AP149" s="256" t="s">
        <v>758</v>
      </c>
      <c r="AQ149" s="256" t="s">
        <v>562</v>
      </c>
      <c r="AR149" s="256" t="s">
        <v>203</v>
      </c>
      <c r="AS149" s="256" t="s">
        <v>692</v>
      </c>
      <c r="AT149" s="256" t="s">
        <v>399</v>
      </c>
      <c r="AU149" s="256" t="s">
        <v>590</v>
      </c>
      <c r="AV149" s="256" t="s">
        <v>408</v>
      </c>
      <c r="AW149" s="256" t="s">
        <v>166</v>
      </c>
      <c r="AX149" s="256" t="s">
        <v>619</v>
      </c>
      <c r="AY149" s="256" t="s">
        <v>495</v>
      </c>
      <c r="AZ149" s="256" t="s">
        <v>748</v>
      </c>
      <c r="BA149" s="256" t="s">
        <v>493</v>
      </c>
      <c r="BB149" s="256" t="s">
        <v>355</v>
      </c>
      <c r="BC149" s="256" t="s">
        <v>681</v>
      </c>
      <c r="BD149" s="256" t="s">
        <v>471</v>
      </c>
      <c r="BE149" s="256" t="s">
        <v>614</v>
      </c>
      <c r="BF149" s="256" t="s">
        <v>544</v>
      </c>
      <c r="BG149" s="256" t="s">
        <v>202</v>
      </c>
      <c r="BH149" s="256" t="s">
        <v>440</v>
      </c>
      <c r="BI149" s="256" t="s">
        <v>348</v>
      </c>
      <c r="BJ149" s="257" t="s">
        <v>362</v>
      </c>
      <c r="BK149" s="45"/>
      <c r="BM149" s="37"/>
      <c r="BN149" s="258">
        <f>F243</f>
        <v>231</v>
      </c>
      <c r="BO149" s="259">
        <f>F115</f>
        <v>103</v>
      </c>
      <c r="BP149" s="259">
        <f>F637</f>
        <v>625</v>
      </c>
      <c r="BQ149" s="259">
        <f>F504</f>
        <v>492</v>
      </c>
      <c r="BR149" s="259">
        <f>F376</f>
        <v>364</v>
      </c>
      <c r="BS149" s="260">
        <f>F164</f>
        <v>152</v>
      </c>
      <c r="BT149" s="260">
        <f>F61</f>
        <v>49</v>
      </c>
      <c r="BU149" s="260">
        <f>F553</f>
        <v>541</v>
      </c>
      <c r="BV149" s="260">
        <f>F425</f>
        <v>413</v>
      </c>
      <c r="BW149" s="260">
        <f>F297</f>
        <v>285</v>
      </c>
      <c r="BX149" s="259">
        <f>F235</f>
        <v>223</v>
      </c>
      <c r="BY149" s="259">
        <f>F107</f>
        <v>95</v>
      </c>
      <c r="BZ149" s="259">
        <f>F599</f>
        <v>587</v>
      </c>
      <c r="CA149" s="259">
        <f>F471</f>
        <v>459</v>
      </c>
      <c r="CB149" s="259">
        <f>F338</f>
        <v>326</v>
      </c>
      <c r="CC149" s="260">
        <f>F156</f>
        <v>144</v>
      </c>
      <c r="CD149" s="260">
        <f>F23</f>
        <v>11</v>
      </c>
      <c r="CE149" s="260">
        <f>F520</f>
        <v>508</v>
      </c>
      <c r="CF149" s="260">
        <f>F392</f>
        <v>380</v>
      </c>
      <c r="CG149" s="260">
        <f>F284</f>
        <v>272</v>
      </c>
      <c r="CH149" s="259">
        <f>F202</f>
        <v>190</v>
      </c>
      <c r="CI149" s="259">
        <f>F69</f>
        <v>57</v>
      </c>
      <c r="CJ149" s="259">
        <f>F566</f>
        <v>554</v>
      </c>
      <c r="CK149" s="259">
        <f>F458</f>
        <v>446</v>
      </c>
      <c r="CL149" s="261">
        <f>F330</f>
        <v>318</v>
      </c>
      <c r="CM149" s="254">
        <f t="shared" si="26"/>
        <v>7825</v>
      </c>
      <c r="CN149" s="107">
        <f t="shared" si="27"/>
        <v>3263025</v>
      </c>
      <c r="CO149" s="33"/>
      <c r="CP149" s="323" t="s">
        <v>433</v>
      </c>
      <c r="CQ149" s="324" t="s">
        <v>390</v>
      </c>
      <c r="CR149" s="324" t="s">
        <v>820</v>
      </c>
      <c r="CS149" s="324" t="s">
        <v>560</v>
      </c>
      <c r="CT149" s="324" t="s">
        <v>471</v>
      </c>
      <c r="CU149" s="324" t="s">
        <v>371</v>
      </c>
      <c r="CV149" s="324" t="s">
        <v>748</v>
      </c>
      <c r="CW149" s="324" t="s">
        <v>64</v>
      </c>
      <c r="CX149" s="324" t="s">
        <v>639</v>
      </c>
      <c r="CY149" s="324" t="s">
        <v>299</v>
      </c>
      <c r="CZ149" s="324" t="s">
        <v>771</v>
      </c>
      <c r="DA149" s="324" t="s">
        <v>672</v>
      </c>
      <c r="DB149" s="324" t="s">
        <v>170</v>
      </c>
      <c r="DC149" s="324" t="s">
        <v>562</v>
      </c>
      <c r="DD149" s="324" t="s">
        <v>126</v>
      </c>
      <c r="DE149" s="324" t="s">
        <v>603</v>
      </c>
      <c r="DF149" s="324" t="s">
        <v>378</v>
      </c>
      <c r="DG149" s="324" t="s">
        <v>308</v>
      </c>
      <c r="DH149" s="324" t="s">
        <v>147</v>
      </c>
      <c r="DI149" s="324" t="s">
        <v>402</v>
      </c>
      <c r="DJ149" s="324" t="s">
        <v>817</v>
      </c>
      <c r="DK149" s="324" t="s">
        <v>359</v>
      </c>
      <c r="DL149" s="324" t="s">
        <v>440</v>
      </c>
      <c r="DM149" s="324" t="s">
        <v>427</v>
      </c>
      <c r="DN149" s="325" t="s">
        <v>549</v>
      </c>
      <c r="DO149" s="45"/>
    </row>
    <row r="150" spans="1:119" x14ac:dyDescent="0.2">
      <c r="A150" s="33"/>
      <c r="B150" s="33"/>
      <c r="C150" s="33"/>
      <c r="D150" s="176" t="s">
        <v>814</v>
      </c>
      <c r="E150" s="177" t="s">
        <v>345</v>
      </c>
      <c r="F150" s="179">
        <f>B3+(137*B5)</f>
        <v>138</v>
      </c>
      <c r="G150" s="33"/>
      <c r="I150" s="37"/>
      <c r="J150" s="54">
        <f>F210</f>
        <v>198</v>
      </c>
      <c r="K150" s="253">
        <f>F252</f>
        <v>240</v>
      </c>
      <c r="L150" s="55">
        <f>F164</f>
        <v>152</v>
      </c>
      <c r="M150" s="55">
        <f>F231</f>
        <v>219</v>
      </c>
      <c r="N150" s="55">
        <f>F143</f>
        <v>131</v>
      </c>
      <c r="O150" s="55">
        <f>F442</f>
        <v>430</v>
      </c>
      <c r="P150" s="55">
        <f>F504</f>
        <v>492</v>
      </c>
      <c r="Q150" s="55">
        <f>F421</f>
        <v>409</v>
      </c>
      <c r="R150" s="55">
        <f>F483</f>
        <v>471</v>
      </c>
      <c r="S150" s="55">
        <f>F400</f>
        <v>388</v>
      </c>
      <c r="T150" s="55">
        <f>F69</f>
        <v>57</v>
      </c>
      <c r="U150" s="55">
        <f>F136</f>
        <v>124</v>
      </c>
      <c r="V150" s="253">
        <f>F48</f>
        <v>36</v>
      </c>
      <c r="W150" s="55">
        <f>F90</f>
        <v>78</v>
      </c>
      <c r="X150" s="55">
        <f>F32</f>
        <v>20</v>
      </c>
      <c r="Y150" s="55">
        <f>F326</f>
        <v>314</v>
      </c>
      <c r="Z150" s="55">
        <f>F363</f>
        <v>351</v>
      </c>
      <c r="AA150" s="55">
        <f>F305</f>
        <v>293</v>
      </c>
      <c r="AB150" s="55">
        <f>F347</f>
        <v>335</v>
      </c>
      <c r="AC150" s="55">
        <f>F284</f>
        <v>272</v>
      </c>
      <c r="AD150" s="55">
        <f>F578</f>
        <v>566</v>
      </c>
      <c r="AE150" s="55">
        <f>F620</f>
        <v>608</v>
      </c>
      <c r="AF150" s="55">
        <f>F562</f>
        <v>550</v>
      </c>
      <c r="AG150" s="253">
        <f>F599</f>
        <v>587</v>
      </c>
      <c r="AH150" s="56">
        <f>F516</f>
        <v>504</v>
      </c>
      <c r="AI150" s="254">
        <f t="shared" si="24"/>
        <v>7825</v>
      </c>
      <c r="AJ150" s="107">
        <f t="shared" si="25"/>
        <v>3263025</v>
      </c>
      <c r="AK150" s="33"/>
      <c r="AL150" s="255" t="s">
        <v>583</v>
      </c>
      <c r="AM150" s="256" t="s">
        <v>164</v>
      </c>
      <c r="AN150" s="256" t="s">
        <v>371</v>
      </c>
      <c r="AO150" s="256" t="s">
        <v>112</v>
      </c>
      <c r="AP150" s="256" t="s">
        <v>210</v>
      </c>
      <c r="AQ150" s="256" t="s">
        <v>482</v>
      </c>
      <c r="AR150" s="256" t="s">
        <v>560</v>
      </c>
      <c r="AS150" s="256" t="s">
        <v>534</v>
      </c>
      <c r="AT150" s="256" t="s">
        <v>401</v>
      </c>
      <c r="AU150" s="256" t="s">
        <v>387</v>
      </c>
      <c r="AV150" s="256" t="s">
        <v>359</v>
      </c>
      <c r="AW150" s="256" t="s">
        <v>238</v>
      </c>
      <c r="AX150" s="256" t="s">
        <v>437</v>
      </c>
      <c r="AY150" s="256" t="s">
        <v>197</v>
      </c>
      <c r="AZ150" s="256" t="s">
        <v>702</v>
      </c>
      <c r="BA150" s="256" t="s">
        <v>386</v>
      </c>
      <c r="BB150" s="256" t="s">
        <v>97</v>
      </c>
      <c r="BC150" s="256" t="s">
        <v>357</v>
      </c>
      <c r="BD150" s="256" t="s">
        <v>551</v>
      </c>
      <c r="BE150" s="256" t="s">
        <v>402</v>
      </c>
      <c r="BF150" s="256" t="s">
        <v>36</v>
      </c>
      <c r="BG150" s="256" t="s">
        <v>530</v>
      </c>
      <c r="BH150" s="256" t="s">
        <v>516</v>
      </c>
      <c r="BI150" s="256" t="s">
        <v>170</v>
      </c>
      <c r="BJ150" s="257" t="s">
        <v>413</v>
      </c>
      <c r="BK150" s="45"/>
      <c r="BM150" s="37"/>
      <c r="BN150" s="258">
        <f>F283</f>
        <v>271</v>
      </c>
      <c r="BO150" s="259">
        <f>F155</f>
        <v>143</v>
      </c>
      <c r="BP150" s="259">
        <f>F27</f>
        <v>15</v>
      </c>
      <c r="BQ150" s="259">
        <f>F519</f>
        <v>507</v>
      </c>
      <c r="BR150" s="259">
        <f>F391</f>
        <v>379</v>
      </c>
      <c r="BS150" s="260">
        <f>F329</f>
        <v>317</v>
      </c>
      <c r="BT150" s="260">
        <f>F201</f>
        <v>189</v>
      </c>
      <c r="BU150" s="260">
        <f>F68</f>
        <v>56</v>
      </c>
      <c r="BV150" s="260">
        <f>F565</f>
        <v>553</v>
      </c>
      <c r="BW150" s="260">
        <f>F462</f>
        <v>450</v>
      </c>
      <c r="BX150" s="259">
        <f>F375</f>
        <v>363</v>
      </c>
      <c r="BY150" s="259">
        <f>F247</f>
        <v>235</v>
      </c>
      <c r="BZ150" s="259">
        <f>F114</f>
        <v>102</v>
      </c>
      <c r="CA150" s="259">
        <f>F636</f>
        <v>624</v>
      </c>
      <c r="CB150" s="259">
        <f>F503</f>
        <v>491</v>
      </c>
      <c r="CC150" s="260">
        <f>F296</f>
        <v>284</v>
      </c>
      <c r="CD150" s="260">
        <f>F163</f>
        <v>151</v>
      </c>
      <c r="CE150" s="260">
        <f>F60</f>
        <v>48</v>
      </c>
      <c r="CF150" s="260">
        <f>F557</f>
        <v>545</v>
      </c>
      <c r="CG150" s="260">
        <f>F424</f>
        <v>412</v>
      </c>
      <c r="CH150" s="259">
        <f>F342</f>
        <v>330</v>
      </c>
      <c r="CI150" s="259">
        <f>F234</f>
        <v>222</v>
      </c>
      <c r="CJ150" s="259">
        <f>F106</f>
        <v>94</v>
      </c>
      <c r="CK150" s="259">
        <f>F598</f>
        <v>586</v>
      </c>
      <c r="CL150" s="261">
        <f>F470</f>
        <v>458</v>
      </c>
      <c r="CM150" s="254">
        <f t="shared" si="26"/>
        <v>7825</v>
      </c>
      <c r="CN150" s="107">
        <f t="shared" si="27"/>
        <v>3263025</v>
      </c>
      <c r="CO150" s="33"/>
      <c r="CP150" s="323" t="s">
        <v>719</v>
      </c>
      <c r="CQ150" s="324" t="s">
        <v>43</v>
      </c>
      <c r="CR150" s="324" t="s">
        <v>569</v>
      </c>
      <c r="CS150" s="324" t="s">
        <v>620</v>
      </c>
      <c r="CT150" s="324" t="s">
        <v>728</v>
      </c>
      <c r="CU150" s="324" t="s">
        <v>368</v>
      </c>
      <c r="CV150" s="324" t="s">
        <v>760</v>
      </c>
      <c r="CW150" s="324" t="s">
        <v>803</v>
      </c>
      <c r="CX150" s="324" t="s">
        <v>573</v>
      </c>
      <c r="CY150" s="324" t="s">
        <v>294</v>
      </c>
      <c r="CZ150" s="324" t="s">
        <v>444</v>
      </c>
      <c r="DA150" s="324" t="s">
        <v>328</v>
      </c>
      <c r="DB150" s="324" t="s">
        <v>284</v>
      </c>
      <c r="DC150" s="324" t="s">
        <v>586</v>
      </c>
      <c r="DD150" s="324" t="s">
        <v>664</v>
      </c>
      <c r="DE150" s="324" t="s">
        <v>54</v>
      </c>
      <c r="DF150" s="324" t="s">
        <v>448</v>
      </c>
      <c r="DG150" s="324" t="s">
        <v>274</v>
      </c>
      <c r="DH150" s="324" t="s">
        <v>200</v>
      </c>
      <c r="DI150" s="324" t="s">
        <v>742</v>
      </c>
      <c r="DJ150" s="324" t="s">
        <v>232</v>
      </c>
      <c r="DK150" s="324" t="s">
        <v>431</v>
      </c>
      <c r="DL150" s="324" t="s">
        <v>465</v>
      </c>
      <c r="DM150" s="324" t="s">
        <v>752</v>
      </c>
      <c r="DN150" s="325" t="s">
        <v>109</v>
      </c>
      <c r="DO150" s="45"/>
    </row>
    <row r="151" spans="1:119" ht="12.75" thickBot="1" x14ac:dyDescent="0.25">
      <c r="A151" s="33"/>
      <c r="B151" s="33"/>
      <c r="C151" s="33"/>
      <c r="D151" s="176" t="s">
        <v>789</v>
      </c>
      <c r="E151" s="177" t="s">
        <v>345</v>
      </c>
      <c r="F151" s="179">
        <f>B3+(138*B5)</f>
        <v>139</v>
      </c>
      <c r="G151" s="33"/>
      <c r="I151" s="37"/>
      <c r="J151" s="275">
        <f>F181</f>
        <v>169</v>
      </c>
      <c r="K151" s="80">
        <f>F218</f>
        <v>206</v>
      </c>
      <c r="L151" s="80">
        <f>F160</f>
        <v>148</v>
      </c>
      <c r="M151" s="80">
        <f>F202</f>
        <v>190</v>
      </c>
      <c r="N151" s="80">
        <f>F239</f>
        <v>227</v>
      </c>
      <c r="O151" s="80">
        <f>F433</f>
        <v>421</v>
      </c>
      <c r="P151" s="80">
        <f>F475</f>
        <v>463</v>
      </c>
      <c r="Q151" s="80">
        <f>F392</f>
        <v>380</v>
      </c>
      <c r="R151" s="80">
        <f>F454</f>
        <v>442</v>
      </c>
      <c r="S151" s="80">
        <f>F496</f>
        <v>484</v>
      </c>
      <c r="T151" s="80">
        <f>F40</f>
        <v>28</v>
      </c>
      <c r="U151" s="80">
        <f>F107</f>
        <v>95</v>
      </c>
      <c r="V151" s="276">
        <f>F19</f>
        <v>7</v>
      </c>
      <c r="W151" s="80">
        <f>F86</f>
        <v>74</v>
      </c>
      <c r="X151" s="80">
        <f>F123</f>
        <v>111</v>
      </c>
      <c r="Y151" s="80">
        <f>F297</f>
        <v>285</v>
      </c>
      <c r="Z151" s="80">
        <f>F359</f>
        <v>347</v>
      </c>
      <c r="AA151" s="80">
        <f>F276</f>
        <v>264</v>
      </c>
      <c r="AB151" s="80">
        <f>F313</f>
        <v>301</v>
      </c>
      <c r="AC151" s="80">
        <f>F380</f>
        <v>368</v>
      </c>
      <c r="AD151" s="80">
        <f>F549</f>
        <v>537</v>
      </c>
      <c r="AE151" s="80">
        <f>F591</f>
        <v>579</v>
      </c>
      <c r="AF151" s="80">
        <f>F528</f>
        <v>516</v>
      </c>
      <c r="AG151" s="80">
        <f>F570</f>
        <v>558</v>
      </c>
      <c r="AH151" s="277">
        <f>F637</f>
        <v>625</v>
      </c>
      <c r="AI151" s="254">
        <f t="shared" si="24"/>
        <v>7825</v>
      </c>
      <c r="AJ151" s="107">
        <f t="shared" si="25"/>
        <v>3263025</v>
      </c>
      <c r="AK151" s="33"/>
      <c r="AL151" s="278" t="s">
        <v>628</v>
      </c>
      <c r="AM151" s="279" t="s">
        <v>374</v>
      </c>
      <c r="AN151" s="279" t="s">
        <v>497</v>
      </c>
      <c r="AO151" s="279" t="s">
        <v>817</v>
      </c>
      <c r="AP151" s="279" t="s">
        <v>567</v>
      </c>
      <c r="AQ151" s="279" t="s">
        <v>484</v>
      </c>
      <c r="AR151" s="279" t="s">
        <v>666</v>
      </c>
      <c r="AS151" s="279" t="s">
        <v>147</v>
      </c>
      <c r="AT151" s="279" t="s">
        <v>532</v>
      </c>
      <c r="AU151" s="279" t="s">
        <v>504</v>
      </c>
      <c r="AV151" s="279" t="s">
        <v>226</v>
      </c>
      <c r="AW151" s="279" t="s">
        <v>672</v>
      </c>
      <c r="AX151" s="279" t="s">
        <v>272</v>
      </c>
      <c r="AY151" s="279" t="s">
        <v>722</v>
      </c>
      <c r="AZ151" s="279" t="s">
        <v>601</v>
      </c>
      <c r="BA151" s="279" t="s">
        <v>299</v>
      </c>
      <c r="BB151" s="279" t="s">
        <v>626</v>
      </c>
      <c r="BC151" s="279" t="s">
        <v>248</v>
      </c>
      <c r="BD151" s="279" t="s">
        <v>70</v>
      </c>
      <c r="BE151" s="279" t="s">
        <v>519</v>
      </c>
      <c r="BF151" s="279" t="s">
        <v>255</v>
      </c>
      <c r="BG151" s="279" t="s">
        <v>383</v>
      </c>
      <c r="BH151" s="279" t="s">
        <v>124</v>
      </c>
      <c r="BI151" s="279" t="s">
        <v>335</v>
      </c>
      <c r="BJ151" s="280" t="s">
        <v>820</v>
      </c>
      <c r="BK151" s="45"/>
      <c r="BM151" s="37"/>
      <c r="BN151" s="281">
        <f>F423</f>
        <v>411</v>
      </c>
      <c r="BO151" s="282">
        <f>F295</f>
        <v>283</v>
      </c>
      <c r="BP151" s="282">
        <f>F167</f>
        <v>155</v>
      </c>
      <c r="BQ151" s="282">
        <f>F59</f>
        <v>47</v>
      </c>
      <c r="BR151" s="282">
        <f>F556</f>
        <v>544</v>
      </c>
      <c r="BS151" s="283">
        <f>F469</f>
        <v>457</v>
      </c>
      <c r="BT151" s="283">
        <f>F341</f>
        <v>329</v>
      </c>
      <c r="BU151" s="283">
        <f>F233</f>
        <v>221</v>
      </c>
      <c r="BV151" s="283">
        <f>F105</f>
        <v>93</v>
      </c>
      <c r="BW151" s="283">
        <f>F602</f>
        <v>590</v>
      </c>
      <c r="BX151" s="282">
        <f>F390</f>
        <v>378</v>
      </c>
      <c r="BY151" s="282">
        <f>F287</f>
        <v>275</v>
      </c>
      <c r="BZ151" s="282">
        <f>F154</f>
        <v>142</v>
      </c>
      <c r="CA151" s="282">
        <f>F26</f>
        <v>14</v>
      </c>
      <c r="CB151" s="282">
        <f>F518</f>
        <v>506</v>
      </c>
      <c r="CC151" s="283">
        <f>F461</f>
        <v>449</v>
      </c>
      <c r="CD151" s="283">
        <f>F328</f>
        <v>316</v>
      </c>
      <c r="CE151" s="283">
        <f>F200</f>
        <v>188</v>
      </c>
      <c r="CF151" s="283">
        <f>F72</f>
        <v>60</v>
      </c>
      <c r="CG151" s="283">
        <f>F564</f>
        <v>552</v>
      </c>
      <c r="CH151" s="282">
        <f>F507</f>
        <v>495</v>
      </c>
      <c r="CI151" s="282">
        <f>F374</f>
        <v>362</v>
      </c>
      <c r="CJ151" s="282">
        <f>F246</f>
        <v>234</v>
      </c>
      <c r="CK151" s="282">
        <f>F113</f>
        <v>101</v>
      </c>
      <c r="CL151" s="284">
        <f>F635</f>
        <v>623</v>
      </c>
      <c r="CM151" s="254">
        <f t="shared" si="26"/>
        <v>7825</v>
      </c>
      <c r="CN151" s="107">
        <f t="shared" si="27"/>
        <v>3263025</v>
      </c>
      <c r="CO151" s="33"/>
      <c r="CP151" s="330" t="s">
        <v>503</v>
      </c>
      <c r="CQ151" s="331" t="s">
        <v>375</v>
      </c>
      <c r="CR151" s="331" t="s">
        <v>554</v>
      </c>
      <c r="CS151" s="331" t="s">
        <v>721</v>
      </c>
      <c r="CT151" s="331" t="s">
        <v>725</v>
      </c>
      <c r="CU151" s="331" t="s">
        <v>483</v>
      </c>
      <c r="CV151" s="331" t="s">
        <v>810</v>
      </c>
      <c r="CW151" s="331" t="s">
        <v>800</v>
      </c>
      <c r="CX151" s="331" t="s">
        <v>703</v>
      </c>
      <c r="CY151" s="331" t="s">
        <v>125</v>
      </c>
      <c r="CZ151" s="331" t="s">
        <v>69</v>
      </c>
      <c r="DA151" s="331" t="s">
        <v>616</v>
      </c>
      <c r="DB151" s="331" t="s">
        <v>629</v>
      </c>
      <c r="DC151" s="331" t="s">
        <v>511</v>
      </c>
      <c r="DD151" s="331" t="s">
        <v>276</v>
      </c>
      <c r="DE151" s="331" t="s">
        <v>80</v>
      </c>
      <c r="DF151" s="331" t="s">
        <v>472</v>
      </c>
      <c r="DG151" s="331" t="s">
        <v>732</v>
      </c>
      <c r="DH151" s="331" t="s">
        <v>701</v>
      </c>
      <c r="DI151" s="331" t="s">
        <v>467</v>
      </c>
      <c r="DJ151" s="331" t="s">
        <v>766</v>
      </c>
      <c r="DK151" s="331" t="s">
        <v>550</v>
      </c>
      <c r="DL151" s="331" t="s">
        <v>142</v>
      </c>
      <c r="DM151" s="331" t="s">
        <v>421</v>
      </c>
      <c r="DN151" s="332" t="s">
        <v>104</v>
      </c>
      <c r="DO151" s="45"/>
    </row>
    <row r="152" spans="1:119" x14ac:dyDescent="0.2">
      <c r="A152" s="33"/>
      <c r="B152" s="33"/>
      <c r="C152" s="33"/>
      <c r="D152" s="176" t="s">
        <v>733</v>
      </c>
      <c r="E152" s="177" t="s">
        <v>345</v>
      </c>
      <c r="F152" s="178">
        <f>B3+(139*B5)</f>
        <v>140</v>
      </c>
      <c r="G152" s="33"/>
      <c r="I152" s="37"/>
      <c r="J152" s="241">
        <f>J127+K151+L150+M149+N148+O147+P146+Q145+R144+S143+T142+U141+V140+W139+X138+Y137+Z136+AA135+AB134+AC133+AD132+AE131+AF130+AG129+AH128</f>
        <v>7825</v>
      </c>
      <c r="K152" s="288">
        <f>K127+J128+L151+M150+N149+O148+P147+Q146+R145+S144+T143+U142+V141+W140+X139+Y138+Z137+AA136+AB135+AC134+AD133+AE132+AF131+AG130+AH129</f>
        <v>7825</v>
      </c>
      <c r="L152" s="288">
        <f>L127+K128+J129+M151+N150+O149+P148+Q147+R146+S145+T144+U143+V142+W141+X140+Y139+Z138+AA137+AB136+AC135+AD134+AE133+AF132+AG131+AH130</f>
        <v>7825</v>
      </c>
      <c r="M152" s="288">
        <f>M127+L128+K129+J130+N151+O150+P149+Q148+R147+S146+T145+U144+V143+W142+X141+Y140+Z139+AA138+AB137+AC136+AD135+AE134+AF133+AG132+AH131</f>
        <v>7825</v>
      </c>
      <c r="N152" s="288">
        <f>N127+M128+L129+K130+J131+O151+P150+Q149+R148+S147+T146+U145+V144+W143+X142+Y141+Z140+AA139+AB138+AC137+AD136+AE135+AF134+AG133+AH132</f>
        <v>7825</v>
      </c>
      <c r="O152" s="288">
        <f>O127+N128+M129+L130+K131+J132+P151+Q150+R149+S148+T147+U146+V145+W144+X143+Y142+Z141+AA140+AB139+AC138+AD137+AE136+AF135+AG134+AH133</f>
        <v>7825</v>
      </c>
      <c r="P152" s="288">
        <f>P127+O128+N129+M130+L131+K132+J133+Q151+R150+S149+T148+U147+V146+W145+X144+Y143+Z142+AA141+AB140+AC139+AD138+AE137+AF136+AG135+AH134</f>
        <v>7825</v>
      </c>
      <c r="Q152" s="288">
        <f>Q127+P128+O129+N130+M131+L132+K133+J134+R151+S150+T149+U148+V147+W146+X145+Y144+Z143+AA142+AB141+AC140+AD139+AE138+AF137+AG136+AH135</f>
        <v>7825</v>
      </c>
      <c r="R152" s="288">
        <f>R127+Q128+P129+O130+N131+M132+L133+K134+J135+S151+T150+U149+V148+W147+X146+Y145+Z144+AA143+AB142+AC141+AD140+AE139+AF138+AG137+AH136</f>
        <v>7825</v>
      </c>
      <c r="S152" s="288">
        <f>S127+R128+Q129+P130+O131+N132+M133+L134+K135+J136+T151+U150+V149+W148+X147+Y146+Z145+AA144+AB143+AC142+AD141+AE140+AF139+AG138+AH137</f>
        <v>7825</v>
      </c>
      <c r="T152" s="288">
        <f>T127+S128+R129+Q130+P131+O132+N133+M134+L135+K136+J137+U151+V150+W149+X148+Y147+Z146+AA145+AB144+AC143+AD142+AE141+AF140+AG139+AH138</f>
        <v>7825</v>
      </c>
      <c r="U152" s="288">
        <f>U127+T128+S129+R130+Q131+P132+O133+N134+M135+L136+K137+J138+V151+W150+X149+Y148+Z147+AA146+AB145+AC144+AD143+AE142+AF141+AG140+AH139</f>
        <v>7825</v>
      </c>
      <c r="V152" s="288">
        <f>V127+U128+T129+S130+R131+Q132+P133+O134+N135+M136+L137+K138+J139+W151+X150+Y149+Z148+AA147+AB146+AC145+AD144+AE143+AF142+AG141+AH140</f>
        <v>7825</v>
      </c>
      <c r="W152" s="288">
        <f>W127+V128+U129+T130+S131+R132+Q133+P134+O135+N136+M137+L138+K139+J140+X151+Y150+Z149+AA148+AB147+AC146+AD145+AE144+AF143+AG142+AH141</f>
        <v>7825</v>
      </c>
      <c r="X152" s="288">
        <f>X127+W128+V129+U130+T131+S132+R133+Q134+P135+O136+N137+M138+L139+K140+J141+Y151+Z150+AA149+AB148+AC147+AD146+AE145+AF144+AG143+AH142</f>
        <v>7825</v>
      </c>
      <c r="Y152" s="288">
        <f>Y127+X128+W129+V130+U131+T132+S133+R134+Q135+P136+O137+N138+M139+L140+K141+J142+Z151+AA150+AB149+AC148+AD147+AE146+AF145+AG144+AH143</f>
        <v>7825</v>
      </c>
      <c r="Z152" s="288">
        <f>Z127+Y128+X129+W130+V131+U132+T133+S134+R135+Q136+P137+O138+N139+M140+L141+K142+J143+AA151+AB150+AC149+AD148+AE147+AF146+AG145+AH144</f>
        <v>7825</v>
      </c>
      <c r="AA152" s="288">
        <f>AA127+Z128+Y129+X130+W131+V132+U133+T134+S135+R136+Q137+P138+O139+N140+M141+L142+K143+J144+AB151+AC150+AD149+AE148+AF147+AG146+AH145</f>
        <v>7825</v>
      </c>
      <c r="AB152" s="288">
        <f>AB127+AA128+Z129+Y130+X131+W132+V133+U134+T135+S136+R137+Q138+P139+O140+N141+M142+L143+K144+J145+AC151+AD150+AE149+AF148+AG147+AH146</f>
        <v>7825</v>
      </c>
      <c r="AC152" s="288">
        <f>AC127+AB128+AA129+Z130+Y131+X132+W133+V134+U135+T136+S137+R138+Q139+P140+O141+N142+M143+L144+K145+J146+AD151+AE150+AF149+AG148+AH147</f>
        <v>7825</v>
      </c>
      <c r="AD152" s="288">
        <f>AD127+AC128+AB129+AA130+Z131+Y132+X133+W134+V135+U136+T137+S138+R139+Q140+P141+O142+N143+M144+L145+K146+J147+AE151+AF150+AG149+AH148</f>
        <v>7825</v>
      </c>
      <c r="AE152" s="288">
        <f>AE127+AD128+AC129+AB130+AA131+Z132+Y133+X134+W135+V136+U137+T138+S139+R140+Q141+P142+O143+N144+M145+L146+K147+J148+AF151+AG150+AH149</f>
        <v>7825</v>
      </c>
      <c r="AF152" s="288">
        <f>AF127+AE128+AD129+AC130+AB131+AA132+Z133+Y134+X135+W136+V137+U138+T139+S140+R141+Q142+P143+O144+N145+M146+L147+K148+J149+AG151+AH150</f>
        <v>7825</v>
      </c>
      <c r="AG152" s="288">
        <f>AG127+AF128+AE129+AD130+AC131+AB132+AA133+Z134+Y135+X136+W137+V138+U139+T140+S141+R142+Q143+P144+O145+N146+M147+L148+K149+J150+AH151</f>
        <v>7825</v>
      </c>
      <c r="AH152" s="289">
        <f>J127+K128+L129+V127+V128+V129+AH127+AG128+AF129+AH139+AG139+AF139+AH151+AG150+AF149+V151+V150+V149+J151+K150+L149+J139+K139+L139+V139</f>
        <v>7825</v>
      </c>
      <c r="AI152" s="290">
        <f>SUMSQ(J127,K128,L129,M130,N131,O132,P133,Q134,R135,S136,T137,U138,V139,W140,X141,Y142,Z143,AA144,AB145,AC146,AD147,AE148,AF149,AG150,AH151)</f>
        <v>3263025</v>
      </c>
      <c r="AJ152" s="291">
        <f>J127^3+K128^3+L129^3+M130^3+N131^3+O132^3+P133^3+Q134^3+R135^3+S136^3+T137^3+U138^3+V139^3+W140^3+X141^3+Y142^3+Z143^3+AA144^3+AB145^3+AC146^3+AD147^3+AE148^3+AF149^3+AG150^3+AH151^3</f>
        <v>1530765625</v>
      </c>
      <c r="AK152" s="33"/>
      <c r="AL152" s="292"/>
      <c r="AM152" s="292"/>
      <c r="AN152" s="292"/>
      <c r="AO152" s="292" t="s">
        <v>4</v>
      </c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45"/>
      <c r="BM152" s="37"/>
      <c r="BN152" s="293">
        <f>SUMSQ(BN127,BO127,BP127,BQ127,BR127,BN128,BO128,BP128,BQ128,BR128,BN129,BO129,BP129,BQ129,BR129,BN130,BO130,BP130,BQ130,BR130,BN131,BO131,BP131,BQ131,BR131)</f>
        <v>3263025</v>
      </c>
      <c r="BO152" s="294">
        <f>SUMSQ(BN132,BO132,BP132,BQ132,BR132,BN133,BO133,BP133,BQ133,BR133,BN134,BO134,BP134,BQ134,BR134,BN135,BO135,BP135,BQ135,BR135,BN136,BO136,BP136,BQ136,BR136)</f>
        <v>3263025</v>
      </c>
      <c r="BP152" s="294">
        <f>SUMSQ(BN137,BO137,BP137,BQ137,BR137,BN138,BO138,BP138,BQ138,BR138,BN139,BO139,BP139,BQ139,BR139,BN140,BO140,BP140,BQ140,BR140,BN141,BO141,BP141,BQ141,BR141)</f>
        <v>3263025</v>
      </c>
      <c r="BQ152" s="294">
        <f>SUMSQ(BN142,BO142,BP142,BQ142,BR142,BN143,BO143,BP143,BQ143,BR143,BN144,BO144,BP144,BQ144,BR144,BN145,BO145,BP145,BQ145,BR145,BN146,BO146,BP146,BQ146,BR146)</f>
        <v>3263025</v>
      </c>
      <c r="BR152" s="294">
        <f>SUMSQ(BN147,BO147,BP147,BQ147,BR147,BN148,BO148,BP148,BQ148,BR148,BN149,BO149,BP149,BQ149,BR149,BN150,BO150,BP150,BQ150,BR150,BN151,BO151,BP151,BQ151,BR151)</f>
        <v>3263025</v>
      </c>
      <c r="BS152" s="294">
        <f>SUMSQ(BS127,BT127,BU127,BV127,BW127,BS128,BT128,BU128,BV128,BW128,BS129,BT129,BU129,BV129,BW129,BS130,BT130,BU130,BV130,BW130,BS131,BT131,BU131,BV131,BW131)</f>
        <v>3263025</v>
      </c>
      <c r="BT152" s="294">
        <f>SUMSQ(BS132,BT132,BU132,BV132,BW132,BS133,BT133,BU133,BV133,BW133,BS134,BT134,BU134,BV134,BW134,BS135,BT135,BU135,BV135,BW135,BS136,BT136,BU136,BV136,BW136)</f>
        <v>3263025</v>
      </c>
      <c r="BU152" s="294">
        <f>SUMSQ(BS137,BT137,BU137,BV137,BW137,BS138,BT138,BU138,BV138,BW138,BS139,BT139,BU139,BV139,BW139,BS140,BT140,BU140,BV140,BW140,BS141,BT141,BU141,BV141,BW141)</f>
        <v>3263025</v>
      </c>
      <c r="BV152" s="294">
        <f>SUMSQ(BS142,BT142,BU142,BV142,BW142,BS143,BT143,BU143,BV143,BW143,BS144,BT144,BU144,BV144,BW144,BS145,BT145,BU145,BV145,BW145,BS146,BT146,BU146,BV146,BW146)</f>
        <v>3263025</v>
      </c>
      <c r="BW152" s="294">
        <f>SUMSQ(BS147,BT147,BU147,BV147,BW147,BS148,BT148,BU148,BV148,BW148,BS149,BT149,BU149,BV149,BW149,BS150,BT150,BU150,BV150,BW150,BS151,BT151,BU151,BV151,BW151)</f>
        <v>3263025</v>
      </c>
      <c r="BX152" s="294">
        <f>SUMSQ(BX127,BY127,BZ127,CA127,CB127,BX128,BY128,BZ128,CA128,CB128,BX129,BY129,BZ129,CA129,CB129,BX130,BY130,BZ130,CA130,CB130,BX131,BY131,BZ131,CA131,CB131)</f>
        <v>3263025</v>
      </c>
      <c r="BY152" s="294">
        <f>SUMSQ(BX132,BY132,BZ132,CA132,CB132,BX133,BY133,BZ133,CA133,CB133,BX134,BY134,BZ134,CA134,CB134,BX135,BY135,BZ135,CA135,CB135,BX136,BY136,BZ136,CA136,CB136)</f>
        <v>3263025</v>
      </c>
      <c r="BZ152" s="294">
        <f>SUMSQ(BX137,BY137,BZ137,CA137,CB137,BX138,BY138,BZ138,CA138,CB138,BX139,BY139,BZ139,CA139,CB139,BX140,BY140,BZ140,CA140,CB140,BX141,BY141,BZ141,CA141,CB141)</f>
        <v>3263025</v>
      </c>
      <c r="CA152" s="294">
        <f>SUMSQ(BX142,BY142,BZ142,CA142,CB142,BX143,BY143,BZ143,CA143,CB143,BX144,BY144,BZ144,CA144,CB144,BX145,BY145,BZ145,CA145,CB145,BX146,BY146,BZ146,CA146,CB146)</f>
        <v>3263025</v>
      </c>
      <c r="CB152" s="294">
        <f>SUMSQ(BX147,BY147,BZ147,CA147,CB147,BX148,BY148,BZ148,CA148,CB148,BX149,BY149,BZ149,CA149,CB149,BX150,BY150,BZ150,CA150,CB150,BX151,BY151,BZ151,CA151,CB151)</f>
        <v>3263025</v>
      </c>
      <c r="CC152" s="294">
        <f>SUMSQ(CC127,CD127,CE127,CF127,CG127,CC128,CD128,CE128,CF128,CG128,CC129,CD129,CE129,CF129,CG129,CC130,CD130,CE130,CF130,CG130,CC131,CD131,CE131,CF131,CG131)</f>
        <v>3263025</v>
      </c>
      <c r="CD152" s="294">
        <f>SUMSQ(CC132,CD132,CE132,CF132,CG132,CC133,CD133,CE133,CF133,CG133,CC134,CD134,CE134,CF134,CG134,CC135,CD135,CE135,CF135,CG135,CC136,CD136,CE136,CF136,CG136)</f>
        <v>3263025</v>
      </c>
      <c r="CE152" s="294">
        <f>SUMSQ(CC137,CD137,CE137,CF137,CG137,CC138,CD138,CE138,CF138,CG138,CC139,CD139,CE139,CF139,CG139,CC140,CD140,CE140,CF140,CG140,CC141,CD141,CE141,CF141,CG141)</f>
        <v>3263025</v>
      </c>
      <c r="CF152" s="294">
        <f>SUMSQ(CC142,CD142,CE142,CF142,CG142,CC143,CD143,CE143,CF143,CG143,CC144,CD144,CE144,CF144,CG144,CC145,CD145,CE145,CF145,CG145,CC146,CD146,CE146,CF146,CG146)</f>
        <v>3263025</v>
      </c>
      <c r="CG152" s="294">
        <f>SUMSQ(CC147,CD147,CE147,CF147,CG147,CC148,CD148,CE148,CF148,CG148,CC149,CD149,CE149,CF149,CG149,CC150,CD150,CE150,CF150,CG150,CC151,CD151,CE151,CF151,CG151)</f>
        <v>3263025</v>
      </c>
      <c r="CH152" s="294">
        <f>SUMSQ(CH127,CI127,CJ127,CK127,CL127,CH128,CI128,CJ128,CK128,CL128,CH129,CI129,CJ129,CK129,CL129,CH130,CI130,CJ130,CK130,CL130,CH131,CI131,CJ131,CK131,CL131)</f>
        <v>3263025</v>
      </c>
      <c r="CI152" s="294">
        <f>SUMSQ(CH132,CI132,CJ132,CK132,CL132,CH133,CI133,CJ133,CK133,CL133,CH134,CI134,CJ134,CK134,CL134,CH135,CI135,CJ135,CK135,CL135,CH136,CI136,CJ136,CK136,CL136)</f>
        <v>3263025</v>
      </c>
      <c r="CJ152" s="294">
        <f>SUMSQ(CH137,CI137,CJ137,CK137,CL137,CH138,CI138,CJ138,CK138,CL138,CH139,CI139,CJ139,CK139,CL139,CH140,CI140,CJ140,CK140,CL140,CH141,CI141,CJ141,CK141,CL141)</f>
        <v>3263025</v>
      </c>
      <c r="CK152" s="294">
        <f>SUMSQ(CH142,CI142,CJ142,CK142,CL142,CH143,CI143,CJ143,CK143,CL143,CH144,CI144,CJ144,CK144,CL144,CH145,CI145,CJ145,CK145,CL145,CH146,CI146,CJ146,CK146,CL146)</f>
        <v>3263025</v>
      </c>
      <c r="CL152" s="294">
        <f>SUMSQ(CH147,CI147,CJ147,CK147,CL147,CH148,CI148,CJ148,CK148,CL148,CH149,CI149,CJ149,CK149,CL149,CH150,CI150,CJ150,CK150,CL150,CH151,CI151,CJ151,CK151,CL151)</f>
        <v>3263025</v>
      </c>
      <c r="CM152" s="295">
        <f>CL127^3+CK128^3+CJ129^3+CI130^3+CH131^3+CG132^3+CF133^3+CE134^3+CD135^3+CC136^3+CB137^3+CA138^3+BZ139^3+BY140^3+BX141^3+BW142^3+BV143^3+BU144^3+BT145^3+BS146^3+BR147^3+BQ148^3+BP149^3+BO150^3+BN151^3</f>
        <v>1530765625</v>
      </c>
      <c r="CN152" s="291">
        <f>BZ127^3+BZ128^3+BZ129^3+BZ130^3+BZ131^3+BZ132^3+BZ133^3+BZ134^3+BZ135^3+BZ136^3+BZ137^3+BZ138^3+BZ139^3+BZ140^3+BZ141^3+BZ142^3+BZ143^3+BZ144^3+BZ145^3+BZ146^3+BZ147^3+BZ148^3+BZ149^3+BZ150^3+BZ151^3</f>
        <v>1530765625</v>
      </c>
      <c r="CO152" s="33"/>
      <c r="CP152" s="296"/>
      <c r="CQ152" s="296"/>
      <c r="CR152" s="296"/>
      <c r="CS152" s="296"/>
      <c r="CT152" s="296"/>
      <c r="CU152" s="296"/>
      <c r="CV152" s="296"/>
      <c r="CW152" s="296"/>
      <c r="CX152" s="296"/>
      <c r="CY152" s="296"/>
      <c r="CZ152" s="296"/>
      <c r="DA152" s="296"/>
      <c r="DB152" s="296"/>
      <c r="DC152" s="296"/>
      <c r="DD152" s="296"/>
      <c r="DE152" s="296"/>
      <c r="DF152" s="296"/>
      <c r="DG152" s="296"/>
      <c r="DH152" s="296"/>
      <c r="DI152" s="296"/>
      <c r="DJ152" s="296"/>
      <c r="DK152" s="296"/>
      <c r="DL152" s="296"/>
      <c r="DM152" s="296"/>
      <c r="DN152" s="296"/>
      <c r="DO152" s="45"/>
    </row>
    <row r="153" spans="1:119" ht="12.75" thickBot="1" x14ac:dyDescent="0.25">
      <c r="A153" s="33"/>
      <c r="B153" s="33"/>
      <c r="C153" s="33"/>
      <c r="D153" s="176" t="s">
        <v>759</v>
      </c>
      <c r="E153" s="177" t="s">
        <v>345</v>
      </c>
      <c r="F153" s="178">
        <f>B3+(140*B5)</f>
        <v>141</v>
      </c>
      <c r="G153" s="33"/>
      <c r="I153" s="37"/>
      <c r="J153" s="254">
        <f>K127+L128+M129+N130+O131+P132+Q133+R134+S135+T136+U137+V138+W139+X140+Y141+Z142+AA143+AB144+AC145+AD146+AE147+AF148+AG149+AH150+J151</f>
        <v>7825</v>
      </c>
      <c r="K153" s="297">
        <f>L127+M128+N129+O130+P131+Q132+R133+S134+T135+U136+V137+W138+X139+Y140+Z141+AA142+AB143+AC144+AD145+AE146+AF147+AG148+AH149+K151+J150</f>
        <v>7825</v>
      </c>
      <c r="L153" s="297">
        <f>M127+N128+O129+P130+Q131+R132+S133+T134+U135+V136+W137+X138+Y139+Z140+AA141+AB142+AC143+AD144+AE145+AF146+AG147+AH148+L151+K150+J149</f>
        <v>7825</v>
      </c>
      <c r="M153" s="297">
        <f>N127+O128+P129+Q130+R131+S132+T133+U134+V135+W136+X137+Y138+Z139+AA140+AB141+AC142+AD143+AE144+AF145+AG146+AH147+M151+L150++K149+J148</f>
        <v>7825</v>
      </c>
      <c r="N153" s="297">
        <f>O127+P128+Q129+R130+S131+T132+U133+V134+W135+X136+Y137+Z138+AA139+AB140+AC141+AD142+AE143+AF144+AG145+AH146+N151+M150+L149+K148+J147</f>
        <v>7825</v>
      </c>
      <c r="O153" s="297">
        <f>P127+Q128+R129+S130+T131+U132+V133+W134+X135+Y136+Z137+AA138+AB139+AC140+AD141+AE142+AF143+AG144+AH145+O151+N150+M149+L148+K147+J146</f>
        <v>7825</v>
      </c>
      <c r="P153" s="297">
        <f>Q127+R128+S129+T130+U131+V132+W133+X134+Y135+Z136+AA137+AB138+AC139+AD140+AE141+AF142+AG143+AH144+P151+O150+N149+M148+L147+K146+J145</f>
        <v>7825</v>
      </c>
      <c r="Q153" s="297">
        <f>R127+S128+T129+U130+V131+W132+X133+Y134+Z135+AA136+AB137+AC138+AD139+AE140+AF141+AG142+AH143+Q151+P150+O149+N148+M147+L146+K145+J144</f>
        <v>7825</v>
      </c>
      <c r="R153" s="297">
        <f>S127+T128+U129+V130+W131+X132+Y133+Z134+AA135+AB136+AC137+AD138+AE139+AF140+AG141+AH142+R151+Q150+P149+O148+N147+M146+L145+K144+J143</f>
        <v>7825</v>
      </c>
      <c r="S153" s="297">
        <f>T127+U128+V129+W130+X131+Y132+Z133+AA134+AB135+AC136+AD137+AE138+AF139+AG140+AH141+S151+R150+Q149+P148+O147+N146+M145+L144+K143+J142</f>
        <v>7825</v>
      </c>
      <c r="T153" s="297">
        <f>U127+V128+W129+X130+Y131+Z132+AA133+AB134+AC135+AD136+AE137+AF138+AG139+AH140+T151+S150+R149+Q148+P147+O146+N145+M144+L143+K142+J141</f>
        <v>7825</v>
      </c>
      <c r="U153" s="297">
        <f>V127+W128+X129+Y130+Z131+AA132+AB133+AC134+AD135+AE136+AF137+AG138+AH139+U151+T150+S149+R148+Q147+P146+O145+N144+M143+L142+K141+J140</f>
        <v>7825</v>
      </c>
      <c r="V153" s="297">
        <f>W127+X128+Y129+Z130+AA131+AB132+AC133+AD134+AE135+AF136+AG137+AH138+V151+U150+T149+S148+R147+Q146+P145+O144+N143+M142+L141+K140+J139</f>
        <v>7825</v>
      </c>
      <c r="W153" s="297">
        <f>X127+Y128+Z129+AA130+AB131+AC132+AD133+AE134+AF135+AG136+AH137+W151+V150+U149+T148+S147+R146+Q145+P144+O143+N142+M141+L140+K139+J138</f>
        <v>7825</v>
      </c>
      <c r="X153" s="297">
        <f>Y127+Z128+AA129+AB130+AC131+AD132+AE133+AF134+AG135+AH136+X151+W150+V149+U148+T147+S146+R145+Q144+P143+O142+N141+M140+L139+K138+J137</f>
        <v>7825</v>
      </c>
      <c r="Y153" s="297">
        <f>Z127+AA128+AB129+AC130+AD131+AE132+AF133+AG134+AH135+Y151+X150+W149+V148+U147+T146+S145+R144+Q143+P142+O141+N140+M139+L138+K137+J136</f>
        <v>7825</v>
      </c>
      <c r="Z153" s="297">
        <f>AA127+AB128+AC129+AD130+AE131+AF132+AG133+AH134+Z151+Y150+X149+W148+V147+U146+T145+S144+R143+Q142+P141+O140+N139+M138++L137+K136+J135</f>
        <v>7825</v>
      </c>
      <c r="AA153" s="297">
        <f>AB127+AC128+AD129+AE130+AF131+AG132+AH133+AA151+Z150+Y149+X148+W147+V146+U145+T144+S143+R142+Q141+P140+O139+N138+M137+L136+K135+J134</f>
        <v>7825</v>
      </c>
      <c r="AB153" s="297">
        <f>AC127+AD128+AE129+AF130+AG131+AH132+AB151+AA150+Z149+Y148+X147+W146+V145+U144+T143+S142+R141+Q140+P139+O138+N137+M136+L135+K134+J133</f>
        <v>7825</v>
      </c>
      <c r="AC153" s="297">
        <f>AD127+AE128+AF129+AG130+AH131+AC151+AB150+AA149+Z148+Y147+X146+W145+V144+U143+T142+S141+R140+Q139+P138+O137+N136+M135+L134+K133+J132</f>
        <v>7825</v>
      </c>
      <c r="AD153" s="297">
        <f>AE127+AF128+AG129+AH130+AD151+AC150+AB149+AA148+Z147+Y146+X145+W144+V143+U142+T141+S140+R139+Q138+P137+O136+N135+M134+L133+K132+J131</f>
        <v>7825</v>
      </c>
      <c r="AE153" s="297">
        <f>AF127+AG128+AH129+AE151+AD150+AC149+AB148+AA147+Z146+Y145+X144+W143+V142+U141+T140+S139+R138+Q137+P136+O135+N134+M133+L132+K131+J130</f>
        <v>7825</v>
      </c>
      <c r="AF153" s="297">
        <f>AG127+AH128+AF151+AE150+AD149+AC148+AB147+AA146+Z145+Y144+X143+W142+V141+U140+T139+S138+R137+Q136+P135+O134+N133+M132+L131+K130+J129</f>
        <v>7825</v>
      </c>
      <c r="AG153" s="297">
        <f>AH127+AG151+AF150+AE149+AD148+AC147+AB146+AA145+Z144+Y143+X142+W141+V140+U139+T138+S137+R136+Q135+P134+O133+N132+M131+L130+K129+J128</f>
        <v>7825</v>
      </c>
      <c r="AH153" s="298">
        <f>S136+T137+U138+V136+V137+V138++Y136+X137+W138+Y139+X139+W139+Y142+X141+W140+V142+V141+V140+S142+T141+U140+S139+T139+U139+V139</f>
        <v>7825</v>
      </c>
      <c r="AI153" s="299">
        <f>SUMSQ(J151,K150,L149,M148,N147,O146,P145,Q144,R143,S142,T141,U140,V139,W138,X137,Y136,Z135,AA134,AB133,AC132,AD131,AE130,AF129,AG128,AH127)</f>
        <v>3263025</v>
      </c>
      <c r="AJ153" s="300">
        <f>J151^3+K150^3+L149^3+M148^3+N147^3+O146^3+P145^3+Q144^3+R143^3+S142^3+T141^3+U140^3+V139^3+W138^3+X137^3+Y136^3+Z135^3+AA134^3+AB133^3+AC132^3+AD131^3+AE130^3+AF129^3+AG128^3+AH127^3</f>
        <v>1530765625</v>
      </c>
      <c r="AK153" s="33"/>
      <c r="AL153" s="256" t="s">
        <v>198</v>
      </c>
      <c r="AM153" s="256" t="s">
        <v>571</v>
      </c>
      <c r="AN153" s="256" t="s">
        <v>747</v>
      </c>
      <c r="AO153" s="256" t="s">
        <v>646</v>
      </c>
      <c r="AP153" s="256" t="s">
        <v>100</v>
      </c>
      <c r="AQ153" s="256" t="s">
        <v>180</v>
      </c>
      <c r="AR153" s="256" t="s">
        <v>581</v>
      </c>
      <c r="AS153" s="256" t="s">
        <v>99</v>
      </c>
      <c r="AT153" s="256" t="s">
        <v>613</v>
      </c>
      <c r="AU153" s="256" t="s">
        <v>114</v>
      </c>
      <c r="AV153" s="256" t="s">
        <v>56</v>
      </c>
      <c r="AW153" s="256" t="s">
        <v>717</v>
      </c>
      <c r="AX153" s="256" t="s">
        <v>417</v>
      </c>
      <c r="AY153" s="256" t="s">
        <v>176</v>
      </c>
      <c r="AZ153" s="256" t="s">
        <v>339</v>
      </c>
      <c r="BA153" s="256" t="s">
        <v>473</v>
      </c>
      <c r="BB153" s="256" t="s">
        <v>455</v>
      </c>
      <c r="BC153" s="256" t="s">
        <v>110</v>
      </c>
      <c r="BD153" s="256" t="s">
        <v>531</v>
      </c>
      <c r="BE153" s="256" t="s">
        <v>189</v>
      </c>
      <c r="BF153" s="256" t="s">
        <v>308</v>
      </c>
      <c r="BG153" s="256" t="s">
        <v>64</v>
      </c>
      <c r="BH153" s="256" t="s">
        <v>440</v>
      </c>
      <c r="BI153" s="256" t="s">
        <v>170</v>
      </c>
      <c r="BJ153" s="256" t="s">
        <v>820</v>
      </c>
      <c r="BK153" s="45"/>
      <c r="BM153" s="37"/>
      <c r="BN153" s="93">
        <f t="shared" ref="BN153:CL153" si="28">SUMSQ(BN127:BN151)</f>
        <v>3263025</v>
      </c>
      <c r="BO153" s="94">
        <f t="shared" si="28"/>
        <v>3263025</v>
      </c>
      <c r="BP153" s="94">
        <f t="shared" si="28"/>
        <v>3263025</v>
      </c>
      <c r="BQ153" s="94">
        <f t="shared" si="28"/>
        <v>3263025</v>
      </c>
      <c r="BR153" s="94">
        <f t="shared" si="28"/>
        <v>3263025</v>
      </c>
      <c r="BS153" s="94">
        <f t="shared" si="28"/>
        <v>3263025</v>
      </c>
      <c r="BT153" s="94">
        <f t="shared" si="28"/>
        <v>3263025</v>
      </c>
      <c r="BU153" s="94">
        <f t="shared" si="28"/>
        <v>3263025</v>
      </c>
      <c r="BV153" s="94">
        <f t="shared" si="28"/>
        <v>3263025</v>
      </c>
      <c r="BW153" s="94">
        <f t="shared" si="28"/>
        <v>3263025</v>
      </c>
      <c r="BX153" s="94">
        <f t="shared" si="28"/>
        <v>3263025</v>
      </c>
      <c r="BY153" s="94">
        <f t="shared" si="28"/>
        <v>3263025</v>
      </c>
      <c r="BZ153" s="94">
        <f t="shared" si="28"/>
        <v>3263025</v>
      </c>
      <c r="CA153" s="94">
        <f t="shared" si="28"/>
        <v>3263025</v>
      </c>
      <c r="CB153" s="94">
        <f t="shared" si="28"/>
        <v>3263025</v>
      </c>
      <c r="CC153" s="94">
        <f t="shared" si="28"/>
        <v>3263025</v>
      </c>
      <c r="CD153" s="94">
        <f t="shared" si="28"/>
        <v>3263025</v>
      </c>
      <c r="CE153" s="94">
        <f t="shared" si="28"/>
        <v>3263025</v>
      </c>
      <c r="CF153" s="94">
        <f t="shared" si="28"/>
        <v>3263025</v>
      </c>
      <c r="CG153" s="94">
        <f t="shared" si="28"/>
        <v>3263025</v>
      </c>
      <c r="CH153" s="94">
        <f t="shared" si="28"/>
        <v>3263025</v>
      </c>
      <c r="CI153" s="94">
        <f t="shared" si="28"/>
        <v>3263025</v>
      </c>
      <c r="CJ153" s="94">
        <f t="shared" si="28"/>
        <v>3263025</v>
      </c>
      <c r="CK153" s="94">
        <f t="shared" si="28"/>
        <v>3263025</v>
      </c>
      <c r="CL153" s="94">
        <f t="shared" si="28"/>
        <v>3263025</v>
      </c>
      <c r="CM153" s="301">
        <f>CL151^3+CK150^3+CJ149^3+CI148^3+CH147^3+CG146^3+CF145^3+CE144^3+CD143^3+CC142^3+CB141^3+CA140^3+BZ139^3+BY138^3+BX137^3+BW136^3+BV135^3+BU134^3+BT133^3+BS132^3+BR131^3+BQ130^3+BP129^3+BO128^3+BN127^3</f>
        <v>1530765625</v>
      </c>
      <c r="CN153" s="302">
        <f>CL139^3+CK139^3+CJ139^3+CI139^3+CH139^3+CG139^3+CF139^3+CE139^3+CD139^3+CC139^3+CB139^3+CA139^3+BZ139^3+BY139^3+BX139^3+BW139^3+BV139^3+BU139^3+BT139^3+BS139^3+BR139^3+BQ139^3+BP139^3+BO139^3+BN139^3</f>
        <v>1530765625</v>
      </c>
      <c r="CO153" s="33" t="s">
        <v>4</v>
      </c>
      <c r="CP153" s="303" t="s">
        <v>166</v>
      </c>
      <c r="CQ153" s="303" t="s">
        <v>513</v>
      </c>
      <c r="CR153" s="303" t="s">
        <v>747</v>
      </c>
      <c r="CS153" s="303" t="s">
        <v>379</v>
      </c>
      <c r="CT153" s="303" t="s">
        <v>816</v>
      </c>
      <c r="CU153" s="303" t="s">
        <v>524</v>
      </c>
      <c r="CV153" s="303" t="s">
        <v>209</v>
      </c>
      <c r="CW153" s="303" t="s">
        <v>99</v>
      </c>
      <c r="CX153" s="303" t="s">
        <v>507</v>
      </c>
      <c r="CY153" s="303" t="s">
        <v>222</v>
      </c>
      <c r="CZ153" s="303" t="s">
        <v>83</v>
      </c>
      <c r="DA153" s="303" t="s">
        <v>614</v>
      </c>
      <c r="DB153" s="303" t="s">
        <v>417</v>
      </c>
      <c r="DC153" s="303" t="s">
        <v>68</v>
      </c>
      <c r="DD153" s="303" t="s">
        <v>233</v>
      </c>
      <c r="DE153" s="303" t="s">
        <v>492</v>
      </c>
      <c r="DF153" s="303" t="s">
        <v>140</v>
      </c>
      <c r="DG153" s="303" t="s">
        <v>110</v>
      </c>
      <c r="DH153" s="303" t="s">
        <v>739</v>
      </c>
      <c r="DI153" s="303" t="s">
        <v>399</v>
      </c>
      <c r="DJ153" s="303" t="s">
        <v>169</v>
      </c>
      <c r="DK153" s="303" t="s">
        <v>751</v>
      </c>
      <c r="DL153" s="303" t="s">
        <v>440</v>
      </c>
      <c r="DM153" s="303" t="s">
        <v>752</v>
      </c>
      <c r="DN153" s="303" t="s">
        <v>104</v>
      </c>
      <c r="DO153" s="45"/>
    </row>
    <row r="154" spans="1:119" ht="12.75" thickBot="1" x14ac:dyDescent="0.25">
      <c r="A154" s="33"/>
      <c r="B154" s="33"/>
      <c r="C154" s="33"/>
      <c r="D154" s="176" t="s">
        <v>629</v>
      </c>
      <c r="E154" s="177" t="s">
        <v>345</v>
      </c>
      <c r="F154" s="178">
        <f>B3+(141*B5)</f>
        <v>142</v>
      </c>
      <c r="G154" s="33"/>
      <c r="I154" s="304"/>
      <c r="J154" s="93">
        <f>SUMSQ(J127:J151)</f>
        <v>3263025</v>
      </c>
      <c r="K154" s="94">
        <f t="shared" ref="K154:AH154" si="29">SUMSQ(K127:K151)</f>
        <v>3263025</v>
      </c>
      <c r="L154" s="94">
        <f t="shared" si="29"/>
        <v>3263025</v>
      </c>
      <c r="M154" s="94">
        <f t="shared" si="29"/>
        <v>3263025</v>
      </c>
      <c r="N154" s="94">
        <f t="shared" si="29"/>
        <v>3263025</v>
      </c>
      <c r="O154" s="94">
        <f t="shared" si="29"/>
        <v>3263025</v>
      </c>
      <c r="P154" s="94">
        <f t="shared" si="29"/>
        <v>3263025</v>
      </c>
      <c r="Q154" s="94">
        <f t="shared" si="29"/>
        <v>3263025</v>
      </c>
      <c r="R154" s="94">
        <f t="shared" si="29"/>
        <v>3263025</v>
      </c>
      <c r="S154" s="94">
        <f t="shared" si="29"/>
        <v>3263025</v>
      </c>
      <c r="T154" s="94">
        <f t="shared" si="29"/>
        <v>3263025</v>
      </c>
      <c r="U154" s="94">
        <f t="shared" si="29"/>
        <v>3263025</v>
      </c>
      <c r="V154" s="94">
        <f t="shared" si="29"/>
        <v>3263025</v>
      </c>
      <c r="W154" s="94">
        <f t="shared" si="29"/>
        <v>3263025</v>
      </c>
      <c r="X154" s="94">
        <f t="shared" si="29"/>
        <v>3263025</v>
      </c>
      <c r="Y154" s="94">
        <f t="shared" si="29"/>
        <v>3263025</v>
      </c>
      <c r="Z154" s="94">
        <f t="shared" si="29"/>
        <v>3263025</v>
      </c>
      <c r="AA154" s="94">
        <f t="shared" si="29"/>
        <v>3263025</v>
      </c>
      <c r="AB154" s="94">
        <f t="shared" si="29"/>
        <v>3263025</v>
      </c>
      <c r="AC154" s="94">
        <f t="shared" si="29"/>
        <v>3263025</v>
      </c>
      <c r="AD154" s="94">
        <f t="shared" si="29"/>
        <v>3263025</v>
      </c>
      <c r="AE154" s="94">
        <f t="shared" si="29"/>
        <v>3263025</v>
      </c>
      <c r="AF154" s="94">
        <f t="shared" si="29"/>
        <v>3263025</v>
      </c>
      <c r="AG154" s="94">
        <f t="shared" si="29"/>
        <v>3263025</v>
      </c>
      <c r="AH154" s="305">
        <f t="shared" si="29"/>
        <v>3263025</v>
      </c>
      <c r="AI154" s="306">
        <f>J139^3+K139^3+L139^3+M139^3+N139^3+O139^3+P139^3+Q139^3+R139^3+S139^3+T139^3+U139^3+V139^3+W139^3+X139^3+Y139^3+Z139^3+AA139^3+AB139^3+AC139^3+AD139^3+AE139^3+AF139^3+AG139^3+AH139^3</f>
        <v>1530765625</v>
      </c>
      <c r="AJ154" s="302">
        <f>V127^3+V128^3+V129^3+V130^3+V131^3+V132^3+V133^3+V134^3+V135^3+V136^3+V137^3+V138^3+V139^3+V140^3+V141^3+V142^3+V143^3+V144^3+V145^3+V146^3+V147^3+V148^3+V149^3+V150^3+V151^3</f>
        <v>1530765625</v>
      </c>
      <c r="AK154" s="33"/>
      <c r="AL154" s="256" t="s">
        <v>628</v>
      </c>
      <c r="AM154" s="256" t="s">
        <v>164</v>
      </c>
      <c r="AN154" s="256" t="s">
        <v>181</v>
      </c>
      <c r="AO154" s="256" t="s">
        <v>344</v>
      </c>
      <c r="AP154" s="256" t="s">
        <v>771</v>
      </c>
      <c r="AQ154" s="256" t="s">
        <v>230</v>
      </c>
      <c r="AR154" s="256" t="s">
        <v>765</v>
      </c>
      <c r="AS154" s="256" t="s">
        <v>305</v>
      </c>
      <c r="AT154" s="256" t="s">
        <v>228</v>
      </c>
      <c r="AU154" s="256" t="s">
        <v>65</v>
      </c>
      <c r="AV154" s="256" t="s">
        <v>770</v>
      </c>
      <c r="AW154" s="256" t="s">
        <v>283</v>
      </c>
      <c r="AX154" s="256" t="s">
        <v>417</v>
      </c>
      <c r="AY154" s="256" t="s">
        <v>113</v>
      </c>
      <c r="AZ154" s="256" t="s">
        <v>232</v>
      </c>
      <c r="BA154" s="256" t="s">
        <v>700</v>
      </c>
      <c r="BB154" s="256" t="s">
        <v>182</v>
      </c>
      <c r="BC154" s="256" t="s">
        <v>89</v>
      </c>
      <c r="BD154" s="256" t="s">
        <v>253</v>
      </c>
      <c r="BE154" s="256" t="s">
        <v>568</v>
      </c>
      <c r="BF154" s="256" t="s">
        <v>264</v>
      </c>
      <c r="BG154" s="256" t="s">
        <v>107</v>
      </c>
      <c r="BH154" s="256" t="s">
        <v>740</v>
      </c>
      <c r="BI154" s="256" t="s">
        <v>311</v>
      </c>
      <c r="BJ154" s="256" t="s">
        <v>483</v>
      </c>
      <c r="BK154" s="45"/>
      <c r="BM154" s="37"/>
      <c r="BN154" s="33"/>
      <c r="BO154" s="33"/>
      <c r="BP154" s="33"/>
      <c r="BQ154" s="33"/>
      <c r="BR154" s="33"/>
      <c r="BS154" s="33"/>
      <c r="BT154" s="33"/>
      <c r="BU154" s="33"/>
      <c r="BV154" s="30"/>
      <c r="BW154" s="30"/>
      <c r="BX154" s="30"/>
      <c r="BY154" s="30"/>
      <c r="BZ154" s="30"/>
      <c r="CA154" s="30"/>
      <c r="CB154" s="30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07" t="s">
        <v>503</v>
      </c>
      <c r="CQ154" s="307" t="s">
        <v>43</v>
      </c>
      <c r="CR154" s="307" t="s">
        <v>820</v>
      </c>
      <c r="CS154" s="307" t="s">
        <v>785</v>
      </c>
      <c r="CT154" s="307" t="s">
        <v>436</v>
      </c>
      <c r="CU154" s="307" t="s">
        <v>355</v>
      </c>
      <c r="CV154" s="307" t="s">
        <v>74</v>
      </c>
      <c r="CW154" s="307" t="s">
        <v>531</v>
      </c>
      <c r="CX154" s="307" t="s">
        <v>552</v>
      </c>
      <c r="CY154" s="307" t="s">
        <v>547</v>
      </c>
      <c r="CZ154" s="307" t="s">
        <v>592</v>
      </c>
      <c r="DA154" s="307" t="s">
        <v>307</v>
      </c>
      <c r="DB154" s="307" t="s">
        <v>417</v>
      </c>
      <c r="DC154" s="307" t="s">
        <v>645</v>
      </c>
      <c r="DD154" s="307" t="s">
        <v>711</v>
      </c>
      <c r="DE154" s="307" t="s">
        <v>361</v>
      </c>
      <c r="DF154" s="307" t="s">
        <v>482</v>
      </c>
      <c r="DG154" s="307" t="s">
        <v>581</v>
      </c>
      <c r="DH154" s="307" t="s">
        <v>33</v>
      </c>
      <c r="DI154" s="307" t="s">
        <v>389</v>
      </c>
      <c r="DJ154" s="307" t="s">
        <v>726</v>
      </c>
      <c r="DK154" s="307" t="s">
        <v>430</v>
      </c>
      <c r="DL154" s="307" t="s">
        <v>198</v>
      </c>
      <c r="DM154" s="307" t="s">
        <v>50</v>
      </c>
      <c r="DN154" s="307" t="s">
        <v>220</v>
      </c>
      <c r="DO154" s="45"/>
    </row>
    <row r="155" spans="1:119" ht="12.75" thickBot="1" x14ac:dyDescent="0.25">
      <c r="A155" s="33"/>
      <c r="B155" s="33"/>
      <c r="C155" s="33"/>
      <c r="D155" s="176" t="s">
        <v>43</v>
      </c>
      <c r="E155" s="177" t="s">
        <v>345</v>
      </c>
      <c r="F155" s="178">
        <f>B3+(142*B5)</f>
        <v>143</v>
      </c>
      <c r="G155" s="33"/>
      <c r="I155" s="37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41"/>
      <c r="AM155" s="342"/>
      <c r="AN155" s="342"/>
      <c r="AO155" s="342"/>
      <c r="AP155" s="342"/>
      <c r="AQ155" s="342"/>
      <c r="AR155" s="342"/>
      <c r="AS155" s="342"/>
      <c r="AT155" s="342"/>
      <c r="AU155" s="342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45"/>
      <c r="BM155" s="310"/>
      <c r="BN155" s="310"/>
      <c r="BO155" s="310" t="s">
        <v>4</v>
      </c>
      <c r="BP155" s="310"/>
      <c r="BQ155" s="310"/>
      <c r="BR155" s="310"/>
      <c r="BS155" s="310"/>
      <c r="BT155" s="310"/>
      <c r="BU155" s="310"/>
      <c r="BV155" s="310"/>
      <c r="BW155" s="310"/>
      <c r="BX155" s="310"/>
      <c r="BY155" s="310"/>
      <c r="BZ155" s="310"/>
      <c r="CA155" s="310"/>
      <c r="CB155" s="310"/>
      <c r="CC155" s="310"/>
      <c r="CD155" s="310"/>
      <c r="CE155" s="310"/>
      <c r="CF155" s="310"/>
      <c r="CG155" s="310"/>
      <c r="CH155" s="310"/>
      <c r="CI155" s="310"/>
      <c r="CJ155" s="310"/>
      <c r="CK155" s="310"/>
      <c r="CL155" s="310"/>
      <c r="CM155" s="310"/>
      <c r="CN155" s="310"/>
      <c r="CO155" s="310"/>
      <c r="CP155" s="310"/>
      <c r="CQ155" s="310"/>
      <c r="CR155" s="310"/>
      <c r="CS155" s="310"/>
      <c r="CT155" s="310"/>
      <c r="CU155" s="310"/>
      <c r="CV155" s="310"/>
      <c r="CW155" s="310"/>
      <c r="CX155" s="310"/>
      <c r="CY155" s="310"/>
      <c r="CZ155" s="310"/>
      <c r="DA155" s="310"/>
      <c r="DB155" s="310"/>
      <c r="DC155" s="310"/>
      <c r="DD155" s="310"/>
      <c r="DE155" s="310"/>
      <c r="DF155" s="310"/>
      <c r="DG155" s="310"/>
      <c r="DH155" s="310"/>
      <c r="DI155" s="310"/>
      <c r="DJ155" s="310"/>
      <c r="DK155" s="310"/>
      <c r="DL155" s="310"/>
      <c r="DM155" s="310"/>
      <c r="DN155" s="310"/>
      <c r="DO155" s="310"/>
    </row>
    <row r="156" spans="1:119" ht="12.75" thickBot="1" x14ac:dyDescent="0.25">
      <c r="A156" s="33"/>
      <c r="B156" s="33"/>
      <c r="C156" s="33"/>
      <c r="D156" s="176" t="s">
        <v>603</v>
      </c>
      <c r="E156" s="177" t="s">
        <v>345</v>
      </c>
      <c r="F156" s="179">
        <f>B3+(143*B5)</f>
        <v>144</v>
      </c>
      <c r="G156" s="33"/>
      <c r="I156" s="310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343"/>
      <c r="AH156" s="343"/>
      <c r="AI156" s="343"/>
      <c r="AJ156" s="343"/>
      <c r="AK156" s="310"/>
      <c r="AL156" s="310"/>
      <c r="AM156" s="310"/>
      <c r="AN156" s="310"/>
      <c r="AO156" s="310"/>
      <c r="AP156" s="310"/>
      <c r="AQ156" s="310"/>
      <c r="AR156" s="310"/>
      <c r="AS156" s="310"/>
      <c r="AT156" s="310"/>
      <c r="AU156" s="310"/>
      <c r="AV156" s="310"/>
      <c r="AW156" s="310"/>
      <c r="AX156" s="310"/>
      <c r="AY156" s="310"/>
      <c r="AZ156" s="310"/>
      <c r="BA156" s="310"/>
      <c r="BB156" s="310"/>
      <c r="BC156" s="310"/>
      <c r="BD156" s="310"/>
      <c r="BE156" s="310"/>
      <c r="BF156" s="310"/>
      <c r="BG156" s="310"/>
      <c r="BH156" s="310"/>
      <c r="BI156" s="310"/>
      <c r="BJ156" s="310"/>
      <c r="BK156" s="310"/>
      <c r="BO156" s="25" t="s">
        <v>4</v>
      </c>
    </row>
    <row r="157" spans="1:119" ht="12.75" thickBot="1" x14ac:dyDescent="0.25">
      <c r="A157" s="33"/>
      <c r="B157" s="33"/>
      <c r="C157" s="33"/>
      <c r="D157" s="176" t="s">
        <v>72</v>
      </c>
      <c r="E157" s="177" t="s">
        <v>345</v>
      </c>
      <c r="F157" s="179">
        <f>B3+(144*B5)</f>
        <v>145</v>
      </c>
      <c r="G157" s="33"/>
      <c r="I157" s="29" t="s">
        <v>4</v>
      </c>
      <c r="J157" s="30" t="s">
        <v>4</v>
      </c>
      <c r="K157" s="30" t="s">
        <v>4</v>
      </c>
      <c r="L157" s="30"/>
      <c r="M157" s="30"/>
      <c r="N157" s="30"/>
      <c r="O157" s="30"/>
      <c r="P157" s="30"/>
      <c r="Q157" s="30"/>
      <c r="R157" s="30"/>
      <c r="S157" s="30"/>
      <c r="T157" s="30"/>
      <c r="U157" s="237"/>
      <c r="V157" s="31" t="s">
        <v>867</v>
      </c>
      <c r="W157" s="30"/>
      <c r="X157" s="30"/>
      <c r="Y157" s="30"/>
      <c r="Z157" s="231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1"/>
      <c r="AX157" s="31" t="s">
        <v>868</v>
      </c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2"/>
      <c r="BM157" s="29" t="s">
        <v>4</v>
      </c>
      <c r="BN157" s="30" t="s">
        <v>4</v>
      </c>
      <c r="BO157" s="30" t="s">
        <v>4</v>
      </c>
      <c r="BP157" s="30"/>
      <c r="BQ157" s="30"/>
      <c r="BR157" s="30"/>
      <c r="BS157" s="30"/>
      <c r="BT157" s="30"/>
      <c r="BU157" s="30"/>
      <c r="BV157" s="30"/>
      <c r="BW157" s="30"/>
      <c r="BX157" s="30"/>
      <c r="BY157" s="237"/>
      <c r="BZ157" s="31" t="s">
        <v>869</v>
      </c>
      <c r="CA157" s="30"/>
      <c r="CB157" s="30"/>
      <c r="CC157" s="30"/>
      <c r="CD157" s="231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1"/>
      <c r="DB157" s="31" t="s">
        <v>870</v>
      </c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2"/>
    </row>
    <row r="158" spans="1:119" x14ac:dyDescent="0.2">
      <c r="A158" s="33"/>
      <c r="B158" s="33"/>
      <c r="C158" s="33"/>
      <c r="D158" s="176" t="s">
        <v>524</v>
      </c>
      <c r="E158" s="177" t="s">
        <v>345</v>
      </c>
      <c r="F158" s="178">
        <f>B3+(145*B5)</f>
        <v>146</v>
      </c>
      <c r="G158" s="33"/>
      <c r="I158" s="37"/>
      <c r="J158" s="38">
        <f>F13</f>
        <v>1</v>
      </c>
      <c r="K158" s="39">
        <f>F121</f>
        <v>109</v>
      </c>
      <c r="L158" s="39">
        <f>F99</f>
        <v>87</v>
      </c>
      <c r="M158" s="39">
        <f>F82</f>
        <v>70</v>
      </c>
      <c r="N158" s="39">
        <f>F60</f>
        <v>48</v>
      </c>
      <c r="O158" s="39">
        <f>F522</f>
        <v>510</v>
      </c>
      <c r="P158" s="39">
        <f>F625</f>
        <v>613</v>
      </c>
      <c r="Q158" s="39">
        <f>F603</f>
        <v>591</v>
      </c>
      <c r="R158" s="39">
        <f>F586</f>
        <v>574</v>
      </c>
      <c r="S158" s="39">
        <f>F539</f>
        <v>527</v>
      </c>
      <c r="T158" s="39">
        <f>F401</f>
        <v>389</v>
      </c>
      <c r="U158" s="39">
        <f>F504</f>
        <v>492</v>
      </c>
      <c r="V158" s="39">
        <f>F487</f>
        <v>475</v>
      </c>
      <c r="W158" s="39">
        <f>F440</f>
        <v>428</v>
      </c>
      <c r="X158" s="39">
        <f>F418</f>
        <v>406</v>
      </c>
      <c r="Y158" s="39">
        <f>F280</f>
        <v>268</v>
      </c>
      <c r="Z158" s="39">
        <f>F383</f>
        <v>371</v>
      </c>
      <c r="AA158" s="39">
        <f>F341</f>
        <v>329</v>
      </c>
      <c r="AB158" s="39">
        <f>F319</f>
        <v>307</v>
      </c>
      <c r="AC158" s="39">
        <f>F302</f>
        <v>290</v>
      </c>
      <c r="AD158" s="39">
        <f>F159</f>
        <v>147</v>
      </c>
      <c r="AE158" s="39">
        <f>F242</f>
        <v>230</v>
      </c>
      <c r="AF158" s="39">
        <f>F220</f>
        <v>208</v>
      </c>
      <c r="AG158" s="39">
        <f>F198</f>
        <v>186</v>
      </c>
      <c r="AH158" s="40">
        <f>F181</f>
        <v>169</v>
      </c>
      <c r="AI158" s="241">
        <f>SUM(J158:AH158)</f>
        <v>7825</v>
      </c>
      <c r="AJ158" s="242">
        <f>SUMSQ(J158:AH158)</f>
        <v>3263025</v>
      </c>
      <c r="AK158" s="33"/>
      <c r="AL158" s="362" t="s">
        <v>198</v>
      </c>
      <c r="AM158" s="313" t="s">
        <v>631</v>
      </c>
      <c r="AN158" s="313" t="s">
        <v>617</v>
      </c>
      <c r="AO158" s="313" t="s">
        <v>619</v>
      </c>
      <c r="AP158" s="313" t="s">
        <v>274</v>
      </c>
      <c r="AQ158" s="313" t="s">
        <v>169</v>
      </c>
      <c r="AR158" s="313" t="s">
        <v>292</v>
      </c>
      <c r="AS158" s="313" t="s">
        <v>91</v>
      </c>
      <c r="AT158" s="313" t="s">
        <v>279</v>
      </c>
      <c r="AU158" s="313" t="s">
        <v>441</v>
      </c>
      <c r="AV158" s="313" t="s">
        <v>416</v>
      </c>
      <c r="AW158" s="313" t="s">
        <v>560</v>
      </c>
      <c r="AX158" s="313" t="s">
        <v>267</v>
      </c>
      <c r="AY158" s="313" t="s">
        <v>324</v>
      </c>
      <c r="AZ158" s="313" t="s">
        <v>49</v>
      </c>
      <c r="BA158" s="313" t="s">
        <v>297</v>
      </c>
      <c r="BB158" s="313" t="s">
        <v>149</v>
      </c>
      <c r="BC158" s="313" t="s">
        <v>810</v>
      </c>
      <c r="BD158" s="313" t="s">
        <v>146</v>
      </c>
      <c r="BE158" s="313" t="s">
        <v>250</v>
      </c>
      <c r="BF158" s="313" t="s">
        <v>152</v>
      </c>
      <c r="BG158" s="313" t="s">
        <v>798</v>
      </c>
      <c r="BH158" s="313" t="s">
        <v>405</v>
      </c>
      <c r="BI158" s="313" t="s">
        <v>630</v>
      </c>
      <c r="BJ158" s="314" t="s">
        <v>628</v>
      </c>
      <c r="BK158" s="45"/>
      <c r="BM158" s="37"/>
      <c r="BN158" s="238">
        <f>F35</f>
        <v>23</v>
      </c>
      <c r="BO158" s="239">
        <f>F513</f>
        <v>501</v>
      </c>
      <c r="BP158" s="239">
        <f>F396</f>
        <v>384</v>
      </c>
      <c r="BQ158" s="239">
        <f>F274</f>
        <v>262</v>
      </c>
      <c r="BR158" s="239">
        <f>F157</f>
        <v>145</v>
      </c>
      <c r="BS158" s="345">
        <f>F64</f>
        <v>52</v>
      </c>
      <c r="BT158" s="345">
        <f>F572</f>
        <v>560</v>
      </c>
      <c r="BU158" s="345">
        <f>F450</f>
        <v>438</v>
      </c>
      <c r="BV158" s="345">
        <f>F328</f>
        <v>316</v>
      </c>
      <c r="BW158" s="345">
        <f>F211</f>
        <v>199</v>
      </c>
      <c r="BX158" s="239">
        <f>F118</f>
        <v>106</v>
      </c>
      <c r="BY158" s="239">
        <f>F626</f>
        <v>614</v>
      </c>
      <c r="BZ158" s="239">
        <f>F504</f>
        <v>492</v>
      </c>
      <c r="CA158" s="239">
        <f>F387</f>
        <v>375</v>
      </c>
      <c r="CB158" s="239">
        <f>F240</f>
        <v>228</v>
      </c>
      <c r="CC158" s="345">
        <f>F52</f>
        <v>40</v>
      </c>
      <c r="CD158" s="345">
        <f>F555</f>
        <v>543</v>
      </c>
      <c r="CE158" s="345">
        <f>F433</f>
        <v>421</v>
      </c>
      <c r="CF158" s="345">
        <f>F291</f>
        <v>279</v>
      </c>
      <c r="CG158" s="345">
        <f>F169</f>
        <v>157</v>
      </c>
      <c r="CH158" s="239">
        <f>F106</f>
        <v>94</v>
      </c>
      <c r="CI158" s="239">
        <f>F609</f>
        <v>597</v>
      </c>
      <c r="CJ158" s="239">
        <f>F467</f>
        <v>455</v>
      </c>
      <c r="CK158" s="239">
        <f>F345</f>
        <v>333</v>
      </c>
      <c r="CL158" s="240">
        <f>F223</f>
        <v>211</v>
      </c>
      <c r="CM158" s="241">
        <f>SUM(BN158:CL158)</f>
        <v>7825</v>
      </c>
      <c r="CN158" s="242">
        <f>SUMSQ(BN158:CL158)</f>
        <v>3263025</v>
      </c>
      <c r="CO158" s="33"/>
      <c r="CP158" s="346" t="s">
        <v>330</v>
      </c>
      <c r="CQ158" s="347" t="s">
        <v>518</v>
      </c>
      <c r="CR158" s="347" t="s">
        <v>281</v>
      </c>
      <c r="CS158" s="347" t="s">
        <v>327</v>
      </c>
      <c r="CT158" s="347" t="s">
        <v>72</v>
      </c>
      <c r="CU158" s="347" t="s">
        <v>119</v>
      </c>
      <c r="CV158" s="347" t="s">
        <v>256</v>
      </c>
      <c r="CW158" s="347" t="s">
        <v>692</v>
      </c>
      <c r="CX158" s="347" t="s">
        <v>472</v>
      </c>
      <c r="CY158" s="347" t="s">
        <v>207</v>
      </c>
      <c r="CZ158" s="347" t="s">
        <v>150</v>
      </c>
      <c r="DA158" s="347" t="s">
        <v>260</v>
      </c>
      <c r="DB158" s="347" t="s">
        <v>560</v>
      </c>
      <c r="DC158" s="347" t="s">
        <v>40</v>
      </c>
      <c r="DD158" s="347" t="s">
        <v>671</v>
      </c>
      <c r="DE158" s="347" t="s">
        <v>513</v>
      </c>
      <c r="DF158" s="347" t="s">
        <v>171</v>
      </c>
      <c r="DG158" s="347" t="s">
        <v>484</v>
      </c>
      <c r="DH158" s="347" t="s">
        <v>508</v>
      </c>
      <c r="DI158" s="347" t="s">
        <v>581</v>
      </c>
      <c r="DJ158" s="347" t="s">
        <v>465</v>
      </c>
      <c r="DK158" s="347" t="s">
        <v>365</v>
      </c>
      <c r="DL158" s="347" t="s">
        <v>456</v>
      </c>
      <c r="DM158" s="347" t="s">
        <v>708</v>
      </c>
      <c r="DN158" s="348" t="s">
        <v>53</v>
      </c>
      <c r="DO158" s="45"/>
    </row>
    <row r="159" spans="1:119" x14ac:dyDescent="0.2">
      <c r="A159" s="33"/>
      <c r="B159" s="33"/>
      <c r="C159" s="33"/>
      <c r="D159" s="176" t="s">
        <v>152</v>
      </c>
      <c r="E159" s="177" t="s">
        <v>345</v>
      </c>
      <c r="F159" s="178">
        <f>B3+(146*B5)</f>
        <v>147</v>
      </c>
      <c r="G159" s="33"/>
      <c r="I159" s="37"/>
      <c r="J159" s="54">
        <f>F74</f>
        <v>62</v>
      </c>
      <c r="K159" s="55">
        <f>F57</f>
        <v>45</v>
      </c>
      <c r="L159" s="55">
        <f>F35</f>
        <v>23</v>
      </c>
      <c r="M159" s="55">
        <f>F113</f>
        <v>101</v>
      </c>
      <c r="N159" s="55">
        <f>F96</f>
        <v>84</v>
      </c>
      <c r="O159" s="55">
        <f>F578</f>
        <v>566</v>
      </c>
      <c r="P159" s="55">
        <f>F561</f>
        <v>549</v>
      </c>
      <c r="Q159" s="55">
        <f>F514</f>
        <v>502</v>
      </c>
      <c r="R159" s="55">
        <f>F622</f>
        <v>610</v>
      </c>
      <c r="S159" s="55">
        <f>F600</f>
        <v>588</v>
      </c>
      <c r="T159" s="55">
        <f>F462</f>
        <v>450</v>
      </c>
      <c r="U159" s="55">
        <f>F415</f>
        <v>403</v>
      </c>
      <c r="V159" s="55">
        <f>F393</f>
        <v>381</v>
      </c>
      <c r="W159" s="55">
        <f>F501</f>
        <v>489</v>
      </c>
      <c r="X159" s="55">
        <f>F479</f>
        <v>467</v>
      </c>
      <c r="Y159" s="55">
        <f>F316</f>
        <v>304</v>
      </c>
      <c r="Z159" s="55">
        <f>F294</f>
        <v>282</v>
      </c>
      <c r="AA159" s="55">
        <f>F277</f>
        <v>265</v>
      </c>
      <c r="AB159" s="55">
        <f>F380</f>
        <v>368</v>
      </c>
      <c r="AC159" s="55">
        <f>F358</f>
        <v>346</v>
      </c>
      <c r="AD159" s="55">
        <f>F195</f>
        <v>183</v>
      </c>
      <c r="AE159" s="55">
        <f>F173</f>
        <v>161</v>
      </c>
      <c r="AF159" s="55">
        <f>F156</f>
        <v>144</v>
      </c>
      <c r="AG159" s="55">
        <f>F259</f>
        <v>247</v>
      </c>
      <c r="AH159" s="56">
        <f>F217</f>
        <v>205</v>
      </c>
      <c r="AI159" s="254">
        <f t="shared" ref="AI159:AI182" si="30">SUM(J159:AH159)</f>
        <v>7825</v>
      </c>
      <c r="AJ159" s="107">
        <f t="shared" ref="AJ159:AJ182" si="31">SUMSQ(J159:AH159)</f>
        <v>3263025</v>
      </c>
      <c r="AK159" s="33"/>
      <c r="AL159" s="319" t="s">
        <v>674</v>
      </c>
      <c r="AM159" s="363" t="s">
        <v>645</v>
      </c>
      <c r="AN159" s="320" t="s">
        <v>330</v>
      </c>
      <c r="AO159" s="320" t="s">
        <v>421</v>
      </c>
      <c r="AP159" s="320" t="s">
        <v>379</v>
      </c>
      <c r="AQ159" s="320" t="s">
        <v>36</v>
      </c>
      <c r="AR159" s="320" t="s">
        <v>306</v>
      </c>
      <c r="AS159" s="320" t="s">
        <v>382</v>
      </c>
      <c r="AT159" s="320" t="s">
        <v>394</v>
      </c>
      <c r="AU159" s="320" t="s">
        <v>34</v>
      </c>
      <c r="AV159" s="320" t="s">
        <v>294</v>
      </c>
      <c r="AW159" s="320" t="s">
        <v>264</v>
      </c>
      <c r="AX159" s="320" t="s">
        <v>654</v>
      </c>
      <c r="AY159" s="320" t="s">
        <v>638</v>
      </c>
      <c r="AZ159" s="320" t="s">
        <v>506</v>
      </c>
      <c r="BA159" s="320" t="s">
        <v>757</v>
      </c>
      <c r="BB159" s="320" t="s">
        <v>745</v>
      </c>
      <c r="BC159" s="320" t="s">
        <v>191</v>
      </c>
      <c r="BD159" s="320" t="s">
        <v>519</v>
      </c>
      <c r="BE159" s="320" t="s">
        <v>176</v>
      </c>
      <c r="BF159" s="320" t="s">
        <v>151</v>
      </c>
      <c r="BG159" s="320" t="s">
        <v>685</v>
      </c>
      <c r="BH159" s="320" t="s">
        <v>603</v>
      </c>
      <c r="BI159" s="320" t="s">
        <v>376</v>
      </c>
      <c r="BJ159" s="321" t="s">
        <v>746</v>
      </c>
      <c r="BK159" s="45"/>
      <c r="BM159" s="37"/>
      <c r="BN159" s="272">
        <f>F170</f>
        <v>158</v>
      </c>
      <c r="BO159" s="253">
        <f>F48</f>
        <v>36</v>
      </c>
      <c r="BP159" s="253">
        <f>F556</f>
        <v>544</v>
      </c>
      <c r="BQ159" s="253">
        <f>F434</f>
        <v>422</v>
      </c>
      <c r="BR159" s="253">
        <f>F292</f>
        <v>280</v>
      </c>
      <c r="BS159" s="271">
        <f>F224</f>
        <v>212</v>
      </c>
      <c r="BT159" s="271">
        <f>F107</f>
        <v>95</v>
      </c>
      <c r="BU159" s="271">
        <f>F610</f>
        <v>598</v>
      </c>
      <c r="BV159" s="271">
        <f>F463</f>
        <v>451</v>
      </c>
      <c r="BW159" s="271">
        <f>F346</f>
        <v>334</v>
      </c>
      <c r="BX159" s="253">
        <f>F153</f>
        <v>141</v>
      </c>
      <c r="BY159" s="253">
        <f>F36</f>
        <v>24</v>
      </c>
      <c r="BZ159" s="253">
        <f>F514</f>
        <v>502</v>
      </c>
      <c r="CA159" s="253">
        <f>F397</f>
        <v>385</v>
      </c>
      <c r="CB159" s="253">
        <f>F275</f>
        <v>263</v>
      </c>
      <c r="CC159" s="271">
        <f>F212</f>
        <v>200</v>
      </c>
      <c r="CD159" s="271">
        <f>F65</f>
        <v>53</v>
      </c>
      <c r="CE159" s="271">
        <f>F568</f>
        <v>556</v>
      </c>
      <c r="CF159" s="271">
        <f>F451</f>
        <v>439</v>
      </c>
      <c r="CG159" s="271">
        <f>F329</f>
        <v>317</v>
      </c>
      <c r="CH159" s="253">
        <f>F241</f>
        <v>229</v>
      </c>
      <c r="CI159" s="253">
        <f>F119</f>
        <v>107</v>
      </c>
      <c r="CJ159" s="253">
        <f>F627</f>
        <v>615</v>
      </c>
      <c r="CK159" s="253">
        <f>F505</f>
        <v>493</v>
      </c>
      <c r="CL159" s="273">
        <f>F383</f>
        <v>371</v>
      </c>
      <c r="CM159" s="254">
        <f t="shared" ref="CM159:CM182" si="32">SUM(BN159:CL159)</f>
        <v>7825</v>
      </c>
      <c r="CN159" s="107">
        <f t="shared" ref="CN159:CN182" si="33">SUMSQ(BN159:CL159)</f>
        <v>3263025</v>
      </c>
      <c r="CO159" s="33"/>
      <c r="CP159" s="350" t="s">
        <v>209</v>
      </c>
      <c r="CQ159" s="303" t="s">
        <v>437</v>
      </c>
      <c r="CR159" s="303" t="s">
        <v>725</v>
      </c>
      <c r="CS159" s="303" t="s">
        <v>108</v>
      </c>
      <c r="CT159" s="303" t="s">
        <v>717</v>
      </c>
      <c r="CU159" s="303" t="s">
        <v>300</v>
      </c>
      <c r="CV159" s="303" t="s">
        <v>672</v>
      </c>
      <c r="CW159" s="303" t="s">
        <v>707</v>
      </c>
      <c r="CX159" s="303" t="s">
        <v>0</v>
      </c>
      <c r="CY159" s="303" t="s">
        <v>366</v>
      </c>
      <c r="CZ159" s="303" t="s">
        <v>759</v>
      </c>
      <c r="DA159" s="303" t="s">
        <v>804</v>
      </c>
      <c r="DB159" s="303" t="s">
        <v>382</v>
      </c>
      <c r="DC159" s="303" t="s">
        <v>521</v>
      </c>
      <c r="DD159" s="303" t="s">
        <v>221</v>
      </c>
      <c r="DE159" s="303" t="s">
        <v>446</v>
      </c>
      <c r="DF159" s="303" t="s">
        <v>252</v>
      </c>
      <c r="DG159" s="303" t="s">
        <v>363</v>
      </c>
      <c r="DH159" s="303" t="s">
        <v>667</v>
      </c>
      <c r="DI159" s="303" t="s">
        <v>368</v>
      </c>
      <c r="DJ159" s="303" t="s">
        <v>592</v>
      </c>
      <c r="DK159" s="303" t="s">
        <v>495</v>
      </c>
      <c r="DL159" s="303" t="s">
        <v>319</v>
      </c>
      <c r="DM159" s="303" t="s">
        <v>797</v>
      </c>
      <c r="DN159" s="351" t="s">
        <v>149</v>
      </c>
      <c r="DO159" s="45"/>
    </row>
    <row r="160" spans="1:119" x14ac:dyDescent="0.2">
      <c r="A160" s="33"/>
      <c r="B160" s="33"/>
      <c r="C160" s="33"/>
      <c r="D160" s="176" t="s">
        <v>497</v>
      </c>
      <c r="E160" s="177" t="s">
        <v>345</v>
      </c>
      <c r="F160" s="179">
        <f>B3+(147*B5)</f>
        <v>148</v>
      </c>
      <c r="G160" s="33"/>
      <c r="I160" s="37"/>
      <c r="J160" s="54">
        <f>F135</f>
        <v>123</v>
      </c>
      <c r="K160" s="55">
        <f>F88</f>
        <v>76</v>
      </c>
      <c r="L160" s="55">
        <f>F71</f>
        <v>59</v>
      </c>
      <c r="M160" s="55">
        <f>F49</f>
        <v>37</v>
      </c>
      <c r="N160" s="55">
        <f>F32</f>
        <v>20</v>
      </c>
      <c r="O160" s="55">
        <f>F614</f>
        <v>602</v>
      </c>
      <c r="P160" s="55">
        <f>F597</f>
        <v>585</v>
      </c>
      <c r="Q160" s="55">
        <f>F575</f>
        <v>563</v>
      </c>
      <c r="R160" s="55">
        <f>F553</f>
        <v>541</v>
      </c>
      <c r="S160" s="55">
        <f>F536</f>
        <v>524</v>
      </c>
      <c r="T160" s="55">
        <f>F493</f>
        <v>481</v>
      </c>
      <c r="U160" s="55">
        <f>F476</f>
        <v>464</v>
      </c>
      <c r="V160" s="55">
        <f>F454</f>
        <v>442</v>
      </c>
      <c r="W160" s="55">
        <f>F437</f>
        <v>425</v>
      </c>
      <c r="X160" s="55">
        <f>F390</f>
        <v>378</v>
      </c>
      <c r="Y160" s="55">
        <f>F377</f>
        <v>365</v>
      </c>
      <c r="Z160" s="55">
        <f>F355</f>
        <v>343</v>
      </c>
      <c r="AA160" s="55">
        <f>F333</f>
        <v>321</v>
      </c>
      <c r="AB160" s="55">
        <f>F291</f>
        <v>279</v>
      </c>
      <c r="AC160" s="55">
        <f>F269</f>
        <v>257</v>
      </c>
      <c r="AD160" s="55">
        <f>F256</f>
        <v>244</v>
      </c>
      <c r="AE160" s="55">
        <f>F234</f>
        <v>222</v>
      </c>
      <c r="AF160" s="55">
        <f>F192</f>
        <v>180</v>
      </c>
      <c r="AG160" s="55">
        <f>F170</f>
        <v>158</v>
      </c>
      <c r="AH160" s="56">
        <f>F148</f>
        <v>136</v>
      </c>
      <c r="AI160" s="254">
        <f t="shared" si="30"/>
        <v>7825</v>
      </c>
      <c r="AJ160" s="107">
        <f t="shared" si="31"/>
        <v>3263025</v>
      </c>
      <c r="AK160" s="33"/>
      <c r="AL160" s="319" t="s">
        <v>553</v>
      </c>
      <c r="AM160" s="320" t="s">
        <v>2</v>
      </c>
      <c r="AN160" s="363" t="s">
        <v>436</v>
      </c>
      <c r="AO160" s="320" t="s">
        <v>700</v>
      </c>
      <c r="AP160" s="320" t="s">
        <v>702</v>
      </c>
      <c r="AQ160" s="320" t="s">
        <v>605</v>
      </c>
      <c r="AR160" s="320" t="s">
        <v>201</v>
      </c>
      <c r="AS160" s="320" t="s">
        <v>93</v>
      </c>
      <c r="AT160" s="320" t="s">
        <v>64</v>
      </c>
      <c r="AU160" s="320" t="s">
        <v>364</v>
      </c>
      <c r="AV160" s="320" t="s">
        <v>81</v>
      </c>
      <c r="AW160" s="320" t="s">
        <v>693</v>
      </c>
      <c r="AX160" s="320" t="s">
        <v>532</v>
      </c>
      <c r="AY160" s="320" t="s">
        <v>352</v>
      </c>
      <c r="AZ160" s="320" t="s">
        <v>69</v>
      </c>
      <c r="BA160" s="320" t="s">
        <v>414</v>
      </c>
      <c r="BB160" s="320" t="s">
        <v>493</v>
      </c>
      <c r="BC160" s="320" t="s">
        <v>234</v>
      </c>
      <c r="BD160" s="320" t="s">
        <v>508</v>
      </c>
      <c r="BE160" s="320" t="s">
        <v>799</v>
      </c>
      <c r="BF160" s="320" t="s">
        <v>55</v>
      </c>
      <c r="BG160" s="320" t="s">
        <v>431</v>
      </c>
      <c r="BH160" s="320" t="s">
        <v>496</v>
      </c>
      <c r="BI160" s="320" t="s">
        <v>209</v>
      </c>
      <c r="BJ160" s="321" t="s">
        <v>659</v>
      </c>
      <c r="BK160" s="45"/>
      <c r="BM160" s="37"/>
      <c r="BN160" s="272">
        <f>F330</f>
        <v>318</v>
      </c>
      <c r="BO160" s="253">
        <f>F208</f>
        <v>196</v>
      </c>
      <c r="BP160" s="253">
        <f>F66</f>
        <v>54</v>
      </c>
      <c r="BQ160" s="253">
        <f>F569</f>
        <v>557</v>
      </c>
      <c r="BR160" s="253">
        <f>F452</f>
        <v>440</v>
      </c>
      <c r="BS160" s="271">
        <f>F384</f>
        <v>372</v>
      </c>
      <c r="BT160" s="271">
        <f>F242</f>
        <v>230</v>
      </c>
      <c r="BU160" s="271">
        <f>F120</f>
        <v>108</v>
      </c>
      <c r="BV160" s="271">
        <f>F623</f>
        <v>611</v>
      </c>
      <c r="BW160" s="271">
        <f>F506</f>
        <v>494</v>
      </c>
      <c r="BX160" s="253">
        <f>F288</f>
        <v>276</v>
      </c>
      <c r="BY160" s="253">
        <f>F171</f>
        <v>159</v>
      </c>
      <c r="BZ160" s="253">
        <f>F49</f>
        <v>37</v>
      </c>
      <c r="CA160" s="253">
        <f>F557</f>
        <v>545</v>
      </c>
      <c r="CB160" s="253">
        <f>F435</f>
        <v>423</v>
      </c>
      <c r="CC160" s="271">
        <f>F347</f>
        <v>335</v>
      </c>
      <c r="CD160" s="271">
        <f>F225</f>
        <v>213</v>
      </c>
      <c r="CE160" s="271">
        <f>F103</f>
        <v>91</v>
      </c>
      <c r="CF160" s="271">
        <f>F611</f>
        <v>599</v>
      </c>
      <c r="CG160" s="271">
        <f>F464</f>
        <v>452</v>
      </c>
      <c r="CH160" s="253">
        <f>F276</f>
        <v>264</v>
      </c>
      <c r="CI160" s="253">
        <f>F154</f>
        <v>142</v>
      </c>
      <c r="CJ160" s="253">
        <f>F37</f>
        <v>25</v>
      </c>
      <c r="CK160" s="253">
        <f>F515</f>
        <v>503</v>
      </c>
      <c r="CL160" s="273">
        <f>F393</f>
        <v>381</v>
      </c>
      <c r="CM160" s="254">
        <f t="shared" si="32"/>
        <v>7825</v>
      </c>
      <c r="CN160" s="107">
        <f t="shared" si="33"/>
        <v>3263025</v>
      </c>
      <c r="CO160" s="33"/>
      <c r="CP160" s="350" t="s">
        <v>549</v>
      </c>
      <c r="CQ160" s="303" t="s">
        <v>552</v>
      </c>
      <c r="CR160" s="303" t="s">
        <v>89</v>
      </c>
      <c r="CS160" s="303" t="s">
        <v>705</v>
      </c>
      <c r="CT160" s="303" t="s">
        <v>611</v>
      </c>
      <c r="CU160" s="303" t="s">
        <v>652</v>
      </c>
      <c r="CV160" s="303" t="s">
        <v>798</v>
      </c>
      <c r="CW160" s="303" t="s">
        <v>182</v>
      </c>
      <c r="CX160" s="303" t="s">
        <v>154</v>
      </c>
      <c r="CY160" s="303" t="s">
        <v>591</v>
      </c>
      <c r="CZ160" s="303" t="s">
        <v>614</v>
      </c>
      <c r="DA160" s="303" t="s">
        <v>658</v>
      </c>
      <c r="DB160" s="303" t="s">
        <v>700</v>
      </c>
      <c r="DC160" s="303" t="s">
        <v>200</v>
      </c>
      <c r="DD160" s="303" t="s">
        <v>455</v>
      </c>
      <c r="DE160" s="303" t="s">
        <v>551</v>
      </c>
      <c r="DF160" s="303" t="s">
        <v>194</v>
      </c>
      <c r="DG160" s="303" t="s">
        <v>568</v>
      </c>
      <c r="DH160" s="303" t="s">
        <v>333</v>
      </c>
      <c r="DI160" s="303" t="s">
        <v>1</v>
      </c>
      <c r="DJ160" s="303" t="s">
        <v>248</v>
      </c>
      <c r="DK160" s="303" t="s">
        <v>629</v>
      </c>
      <c r="DL160" s="303" t="s">
        <v>253</v>
      </c>
      <c r="DM160" s="303" t="s">
        <v>487</v>
      </c>
      <c r="DN160" s="351" t="s">
        <v>654</v>
      </c>
      <c r="DO160" s="45"/>
    </row>
    <row r="161" spans="1:119" x14ac:dyDescent="0.2">
      <c r="A161" s="33"/>
      <c r="B161" s="33"/>
      <c r="C161" s="33"/>
      <c r="D161" s="176" t="s">
        <v>180</v>
      </c>
      <c r="E161" s="177" t="s">
        <v>345</v>
      </c>
      <c r="F161" s="179">
        <f>B3+(148*B5)</f>
        <v>149</v>
      </c>
      <c r="G161" s="33"/>
      <c r="I161" s="37"/>
      <c r="J161" s="54">
        <f>F46</f>
        <v>34</v>
      </c>
      <c r="K161" s="55">
        <f>F24</f>
        <v>12</v>
      </c>
      <c r="L161" s="55">
        <f>F132</f>
        <v>120</v>
      </c>
      <c r="M161" s="55">
        <f>F110</f>
        <v>98</v>
      </c>
      <c r="N161" s="55">
        <f>F63</f>
        <v>51</v>
      </c>
      <c r="O161" s="55">
        <f>F550</f>
        <v>538</v>
      </c>
      <c r="P161" s="55">
        <f>F528</f>
        <v>516</v>
      </c>
      <c r="Q161" s="55">
        <f>F636</f>
        <v>624</v>
      </c>
      <c r="R161" s="55">
        <f>F589</f>
        <v>577</v>
      </c>
      <c r="S161" s="55">
        <f>F572</f>
        <v>560</v>
      </c>
      <c r="T161" s="55">
        <f>F429</f>
        <v>417</v>
      </c>
      <c r="U161" s="55">
        <f>F412</f>
        <v>400</v>
      </c>
      <c r="V161" s="55">
        <f>F490</f>
        <v>478</v>
      </c>
      <c r="W161" s="55">
        <f>F468</f>
        <v>456</v>
      </c>
      <c r="X161" s="55">
        <f>F451</f>
        <v>439</v>
      </c>
      <c r="Y161" s="55">
        <f>F308</f>
        <v>296</v>
      </c>
      <c r="Z161" s="55">
        <f>F266</f>
        <v>254</v>
      </c>
      <c r="AA161" s="55">
        <f>F369</f>
        <v>357</v>
      </c>
      <c r="AB161" s="55">
        <f>F352</f>
        <v>340</v>
      </c>
      <c r="AC161" s="55">
        <f>F330</f>
        <v>318</v>
      </c>
      <c r="AD161" s="55">
        <f>F167</f>
        <v>155</v>
      </c>
      <c r="AE161" s="55">
        <f>F145</f>
        <v>133</v>
      </c>
      <c r="AF161" s="55">
        <f>F248</f>
        <v>236</v>
      </c>
      <c r="AG161" s="55">
        <f>F231</f>
        <v>219</v>
      </c>
      <c r="AH161" s="56">
        <f>F209</f>
        <v>197</v>
      </c>
      <c r="AI161" s="254">
        <f t="shared" si="30"/>
        <v>7825</v>
      </c>
      <c r="AJ161" s="107">
        <f t="shared" si="31"/>
        <v>3263025</v>
      </c>
      <c r="AK161" s="33"/>
      <c r="AL161" s="319" t="s">
        <v>462</v>
      </c>
      <c r="AM161" s="320" t="s">
        <v>647</v>
      </c>
      <c r="AN161" s="320" t="s">
        <v>132</v>
      </c>
      <c r="AO161" s="363" t="s">
        <v>361</v>
      </c>
      <c r="AP161" s="320" t="s">
        <v>225</v>
      </c>
      <c r="AQ161" s="320" t="s">
        <v>122</v>
      </c>
      <c r="AR161" s="320" t="s">
        <v>124</v>
      </c>
      <c r="AS161" s="320" t="s">
        <v>586</v>
      </c>
      <c r="AT161" s="320" t="s">
        <v>412</v>
      </c>
      <c r="AU161" s="320" t="s">
        <v>256</v>
      </c>
      <c r="AV161" s="320" t="s">
        <v>590</v>
      </c>
      <c r="AW161" s="320" t="s">
        <v>95</v>
      </c>
      <c r="AX161" s="320" t="s">
        <v>295</v>
      </c>
      <c r="AY161" s="320" t="s">
        <v>139</v>
      </c>
      <c r="AZ161" s="320" t="s">
        <v>667</v>
      </c>
      <c r="BA161" s="320" t="s">
        <v>770</v>
      </c>
      <c r="BB161" s="320" t="s">
        <v>566</v>
      </c>
      <c r="BC161" s="320" t="s">
        <v>233</v>
      </c>
      <c r="BD161" s="320" t="s">
        <v>388</v>
      </c>
      <c r="BE161" s="320" t="s">
        <v>549</v>
      </c>
      <c r="BF161" s="320" t="s">
        <v>554</v>
      </c>
      <c r="BG161" s="320" t="s">
        <v>236</v>
      </c>
      <c r="BH161" s="320" t="s">
        <v>114</v>
      </c>
      <c r="BI161" s="320" t="s">
        <v>112</v>
      </c>
      <c r="BJ161" s="321" t="s">
        <v>239</v>
      </c>
      <c r="BK161" s="45"/>
      <c r="BM161" s="37"/>
      <c r="BN161" s="272">
        <f>F465</f>
        <v>453</v>
      </c>
      <c r="BO161" s="253">
        <f>F343</f>
        <v>331</v>
      </c>
      <c r="BP161" s="253">
        <f>F226</f>
        <v>214</v>
      </c>
      <c r="BQ161" s="253">
        <f>F104</f>
        <v>92</v>
      </c>
      <c r="BR161" s="253">
        <f>F612</f>
        <v>600</v>
      </c>
      <c r="BS161" s="271">
        <f>F394</f>
        <v>382</v>
      </c>
      <c r="BT161" s="271">
        <f>F277</f>
        <v>265</v>
      </c>
      <c r="BU161" s="271">
        <f>F155</f>
        <v>143</v>
      </c>
      <c r="BV161" s="271">
        <f>F33</f>
        <v>21</v>
      </c>
      <c r="BW161" s="271">
        <f>F516</f>
        <v>504</v>
      </c>
      <c r="BX161" s="253">
        <f>F448</f>
        <v>436</v>
      </c>
      <c r="BY161" s="253">
        <f>F331</f>
        <v>319</v>
      </c>
      <c r="BZ161" s="253">
        <f>F209</f>
        <v>197</v>
      </c>
      <c r="CA161" s="253">
        <f>F67</f>
        <v>55</v>
      </c>
      <c r="CB161" s="253">
        <f>F570</f>
        <v>558</v>
      </c>
      <c r="CC161" s="271">
        <f>F507</f>
        <v>495</v>
      </c>
      <c r="CD161" s="271">
        <f>F385</f>
        <v>373</v>
      </c>
      <c r="CE161" s="271">
        <f>F238</f>
        <v>226</v>
      </c>
      <c r="CF161" s="271">
        <f>F121</f>
        <v>109</v>
      </c>
      <c r="CG161" s="271">
        <f>F624</f>
        <v>612</v>
      </c>
      <c r="CH161" s="253">
        <f>F436</f>
        <v>424</v>
      </c>
      <c r="CI161" s="253">
        <f>F289</f>
        <v>277</v>
      </c>
      <c r="CJ161" s="253">
        <f>F172</f>
        <v>160</v>
      </c>
      <c r="CK161" s="253">
        <f>F50</f>
        <v>38</v>
      </c>
      <c r="CL161" s="273">
        <f>F553</f>
        <v>541</v>
      </c>
      <c r="CM161" s="254">
        <f t="shared" si="32"/>
        <v>7825</v>
      </c>
      <c r="CN161" s="107">
        <f t="shared" si="33"/>
        <v>3263025</v>
      </c>
      <c r="CO161" s="33"/>
      <c r="CP161" s="350" t="s">
        <v>351</v>
      </c>
      <c r="CQ161" s="303" t="s">
        <v>683</v>
      </c>
      <c r="CR161" s="303" t="s">
        <v>162</v>
      </c>
      <c r="CS161" s="303" t="s">
        <v>434</v>
      </c>
      <c r="CT161" s="303" t="s">
        <v>544</v>
      </c>
      <c r="CU161" s="303" t="s">
        <v>177</v>
      </c>
      <c r="CV161" s="303" t="s">
        <v>191</v>
      </c>
      <c r="CW161" s="303" t="s">
        <v>43</v>
      </c>
      <c r="CX161" s="303" t="s">
        <v>360</v>
      </c>
      <c r="CY161" s="303" t="s">
        <v>413</v>
      </c>
      <c r="CZ161" s="303" t="s">
        <v>563</v>
      </c>
      <c r="DA161" s="303" t="s">
        <v>338</v>
      </c>
      <c r="DB161" s="303" t="s">
        <v>239</v>
      </c>
      <c r="DC161" s="303" t="s">
        <v>331</v>
      </c>
      <c r="DD161" s="303" t="s">
        <v>335</v>
      </c>
      <c r="DE161" s="303" t="s">
        <v>766</v>
      </c>
      <c r="DF161" s="303" t="s">
        <v>175</v>
      </c>
      <c r="DG161" s="303" t="s">
        <v>696</v>
      </c>
      <c r="DH161" s="303" t="s">
        <v>631</v>
      </c>
      <c r="DI161" s="303" t="s">
        <v>425</v>
      </c>
      <c r="DJ161" s="303" t="s">
        <v>140</v>
      </c>
      <c r="DK161" s="303" t="s">
        <v>537</v>
      </c>
      <c r="DL161" s="303" t="s">
        <v>131</v>
      </c>
      <c r="DM161" s="303" t="s">
        <v>596</v>
      </c>
      <c r="DN161" s="351" t="s">
        <v>64</v>
      </c>
      <c r="DO161" s="45"/>
    </row>
    <row r="162" spans="1:119" x14ac:dyDescent="0.2">
      <c r="A162" s="33"/>
      <c r="B162" s="33"/>
      <c r="C162" s="33"/>
      <c r="D162" s="176" t="s">
        <v>419</v>
      </c>
      <c r="E162" s="177" t="s">
        <v>345</v>
      </c>
      <c r="F162" s="178">
        <f>B3+(149*B5)</f>
        <v>150</v>
      </c>
      <c r="G162" s="33"/>
      <c r="I162" s="37"/>
      <c r="J162" s="54">
        <f>F107</f>
        <v>95</v>
      </c>
      <c r="K162" s="55">
        <f>F85</f>
        <v>73</v>
      </c>
      <c r="L162" s="55">
        <f>F38</f>
        <v>26</v>
      </c>
      <c r="M162" s="55">
        <f>F21</f>
        <v>9</v>
      </c>
      <c r="N162" s="55">
        <f>F124</f>
        <v>112</v>
      </c>
      <c r="O162" s="55">
        <f>F611</f>
        <v>599</v>
      </c>
      <c r="P162" s="55">
        <f>F564</f>
        <v>552</v>
      </c>
      <c r="Q162" s="55">
        <f>F547</f>
        <v>535</v>
      </c>
      <c r="R162" s="55">
        <f>F525</f>
        <v>513</v>
      </c>
      <c r="S162" s="55">
        <f>F628</f>
        <v>616</v>
      </c>
      <c r="T162" s="55">
        <f>F465</f>
        <v>453</v>
      </c>
      <c r="U162" s="55">
        <f>F443</f>
        <v>431</v>
      </c>
      <c r="V162" s="55">
        <f>F426</f>
        <v>414</v>
      </c>
      <c r="W162" s="55">
        <f>F404</f>
        <v>392</v>
      </c>
      <c r="X162" s="55">
        <f>F512</f>
        <v>500</v>
      </c>
      <c r="Y162" s="55">
        <f>F344</f>
        <v>332</v>
      </c>
      <c r="Z162" s="55">
        <f>F327</f>
        <v>315</v>
      </c>
      <c r="AA162" s="55">
        <f>F305</f>
        <v>293</v>
      </c>
      <c r="AB162" s="55">
        <f>F283</f>
        <v>271</v>
      </c>
      <c r="AC162" s="55">
        <f>F366</f>
        <v>354</v>
      </c>
      <c r="AD162" s="55">
        <f>F223</f>
        <v>211</v>
      </c>
      <c r="AE162" s="55">
        <f>F206</f>
        <v>194</v>
      </c>
      <c r="AF162" s="55">
        <f>F184</f>
        <v>172</v>
      </c>
      <c r="AG162" s="55">
        <f>F142</f>
        <v>130</v>
      </c>
      <c r="AH162" s="56">
        <f>F245</f>
        <v>233</v>
      </c>
      <c r="AI162" s="254">
        <f t="shared" si="30"/>
        <v>7825</v>
      </c>
      <c r="AJ162" s="107">
        <f t="shared" si="31"/>
        <v>3263025</v>
      </c>
      <c r="AK162" s="33"/>
      <c r="AL162" s="319" t="s">
        <v>672</v>
      </c>
      <c r="AM162" s="320" t="s">
        <v>301</v>
      </c>
      <c r="AN162" s="320" t="s">
        <v>251</v>
      </c>
      <c r="AO162" s="320" t="s">
        <v>409</v>
      </c>
      <c r="AP162" s="363" t="s">
        <v>74</v>
      </c>
      <c r="AQ162" s="320" t="s">
        <v>333</v>
      </c>
      <c r="AR162" s="320" t="s">
        <v>467</v>
      </c>
      <c r="AS162" s="320" t="s">
        <v>230</v>
      </c>
      <c r="AT162" s="320" t="s">
        <v>66</v>
      </c>
      <c r="AU162" s="320" t="s">
        <v>348</v>
      </c>
      <c r="AV162" s="320" t="s">
        <v>351</v>
      </c>
      <c r="AW162" s="320" t="s">
        <v>110</v>
      </c>
      <c r="AX162" s="320" t="s">
        <v>609</v>
      </c>
      <c r="AY162" s="320" t="s">
        <v>337</v>
      </c>
      <c r="AZ162" s="320" t="s">
        <v>322</v>
      </c>
      <c r="BA162" s="320" t="s">
        <v>206</v>
      </c>
      <c r="BB162" s="320" t="s">
        <v>443</v>
      </c>
      <c r="BC162" s="320" t="s">
        <v>357</v>
      </c>
      <c r="BD162" s="320" t="s">
        <v>719</v>
      </c>
      <c r="BE162" s="320" t="s">
        <v>784</v>
      </c>
      <c r="BF162" s="320" t="s">
        <v>53</v>
      </c>
      <c r="BG162" s="320" t="s">
        <v>687</v>
      </c>
      <c r="BH162" s="320" t="s">
        <v>179</v>
      </c>
      <c r="BI162" s="320" t="s">
        <v>580</v>
      </c>
      <c r="BJ162" s="321" t="s">
        <v>458</v>
      </c>
      <c r="BK162" s="45"/>
      <c r="BM162" s="37"/>
      <c r="BN162" s="272">
        <f>F625</f>
        <v>613</v>
      </c>
      <c r="BO162" s="253">
        <f>F503</f>
        <v>491</v>
      </c>
      <c r="BP162" s="253">
        <f>F386</f>
        <v>374</v>
      </c>
      <c r="BQ162" s="253">
        <f>F239</f>
        <v>227</v>
      </c>
      <c r="BR162" s="253">
        <f>F122</f>
        <v>110</v>
      </c>
      <c r="BS162" s="271">
        <f>F554</f>
        <v>542</v>
      </c>
      <c r="BT162" s="271">
        <f>F437</f>
        <v>425</v>
      </c>
      <c r="BU162" s="271">
        <f>F290</f>
        <v>278</v>
      </c>
      <c r="BV162" s="271">
        <f>F168</f>
        <v>156</v>
      </c>
      <c r="BW162" s="271">
        <f>F51</f>
        <v>39</v>
      </c>
      <c r="BX162" s="253">
        <f>F608</f>
        <v>596</v>
      </c>
      <c r="BY162" s="253">
        <f>F466</f>
        <v>454</v>
      </c>
      <c r="BZ162" s="253">
        <f>F344</f>
        <v>332</v>
      </c>
      <c r="CA162" s="253">
        <f>F227</f>
        <v>215</v>
      </c>
      <c r="CB162" s="253">
        <f>F105</f>
        <v>93</v>
      </c>
      <c r="CC162" s="271">
        <f>F517</f>
        <v>505</v>
      </c>
      <c r="CD162" s="271">
        <f>F395</f>
        <v>383</v>
      </c>
      <c r="CE162" s="271">
        <f>F273</f>
        <v>261</v>
      </c>
      <c r="CF162" s="271">
        <f>F156</f>
        <v>144</v>
      </c>
      <c r="CG162" s="271">
        <f>F34</f>
        <v>22</v>
      </c>
      <c r="CH162" s="253">
        <f>F571</f>
        <v>559</v>
      </c>
      <c r="CI162" s="253">
        <f>F449</f>
        <v>437</v>
      </c>
      <c r="CJ162" s="253">
        <f>F332</f>
        <v>320</v>
      </c>
      <c r="CK162" s="253">
        <f>F210</f>
        <v>198</v>
      </c>
      <c r="CL162" s="273">
        <f>F63</f>
        <v>51</v>
      </c>
      <c r="CM162" s="254">
        <f t="shared" si="32"/>
        <v>7825</v>
      </c>
      <c r="CN162" s="107">
        <f t="shared" si="33"/>
        <v>3263025</v>
      </c>
      <c r="CO162" s="33"/>
      <c r="CP162" s="350" t="s">
        <v>292</v>
      </c>
      <c r="CQ162" s="303" t="s">
        <v>664</v>
      </c>
      <c r="CR162" s="303" t="s">
        <v>627</v>
      </c>
      <c r="CS162" s="303" t="s">
        <v>567</v>
      </c>
      <c r="CT162" s="303" t="s">
        <v>41</v>
      </c>
      <c r="CU162" s="303" t="s">
        <v>751</v>
      </c>
      <c r="CV162" s="303" t="s">
        <v>352</v>
      </c>
      <c r="CW162" s="303" t="s">
        <v>642</v>
      </c>
      <c r="CX162" s="303" t="s">
        <v>237</v>
      </c>
      <c r="CY162" s="303" t="s">
        <v>571</v>
      </c>
      <c r="CZ162" s="303" t="s">
        <v>676</v>
      </c>
      <c r="DA162" s="303" t="s">
        <v>217</v>
      </c>
      <c r="DB162" s="303" t="s">
        <v>206</v>
      </c>
      <c r="DC162" s="303" t="s">
        <v>220</v>
      </c>
      <c r="DD162" s="303" t="s">
        <v>703</v>
      </c>
      <c r="DE162" s="303" t="s">
        <v>651</v>
      </c>
      <c r="DF162" s="303" t="s">
        <v>625</v>
      </c>
      <c r="DG162" s="303" t="s">
        <v>143</v>
      </c>
      <c r="DH162" s="303" t="s">
        <v>603</v>
      </c>
      <c r="DI162" s="303" t="s">
        <v>775</v>
      </c>
      <c r="DJ162" s="303" t="s">
        <v>780</v>
      </c>
      <c r="DK162" s="303" t="s">
        <v>794</v>
      </c>
      <c r="DL162" s="303" t="s">
        <v>578</v>
      </c>
      <c r="DM162" s="303" t="s">
        <v>583</v>
      </c>
      <c r="DN162" s="351" t="s">
        <v>225</v>
      </c>
      <c r="DO162" s="45"/>
    </row>
    <row r="163" spans="1:119" x14ac:dyDescent="0.2">
      <c r="A163" s="33"/>
      <c r="B163" s="33"/>
      <c r="C163" s="33"/>
      <c r="D163" s="176" t="s">
        <v>448</v>
      </c>
      <c r="E163" s="177" t="s">
        <v>345</v>
      </c>
      <c r="F163" s="178">
        <f>B3+(150*B5)</f>
        <v>151</v>
      </c>
      <c r="G163" s="33"/>
      <c r="I163" s="37"/>
      <c r="J163" s="54">
        <f>F276</f>
        <v>264</v>
      </c>
      <c r="K163" s="55">
        <f>F379</f>
        <v>367</v>
      </c>
      <c r="L163" s="55">
        <f>F362</f>
        <v>350</v>
      </c>
      <c r="M163" s="55">
        <f>F315</f>
        <v>303</v>
      </c>
      <c r="N163" s="55">
        <f>F293</f>
        <v>281</v>
      </c>
      <c r="O163" s="55">
        <f>F155</f>
        <v>143</v>
      </c>
      <c r="P163" s="55">
        <f>F258</f>
        <v>246</v>
      </c>
      <c r="Q163" s="55">
        <f>F216</f>
        <v>204</v>
      </c>
      <c r="R163" s="55">
        <f>F194</f>
        <v>182</v>
      </c>
      <c r="S163" s="55">
        <f>F177</f>
        <v>165</v>
      </c>
      <c r="T163" s="55">
        <f>F34</f>
        <v>22</v>
      </c>
      <c r="U163" s="55">
        <f>F117</f>
        <v>105</v>
      </c>
      <c r="V163" s="55">
        <f>F95</f>
        <v>83</v>
      </c>
      <c r="W163" s="55">
        <f>F73</f>
        <v>61</v>
      </c>
      <c r="X163" s="55">
        <f>F56</f>
        <v>44</v>
      </c>
      <c r="Y163" s="55">
        <f>F513</f>
        <v>501</v>
      </c>
      <c r="Z163" s="55">
        <f>F621</f>
        <v>609</v>
      </c>
      <c r="AA163" s="55">
        <f>F599</f>
        <v>587</v>
      </c>
      <c r="AB163" s="55">
        <f>F582</f>
        <v>570</v>
      </c>
      <c r="AC163" s="55">
        <f>F560</f>
        <v>548</v>
      </c>
      <c r="AD163" s="55">
        <f>F397</f>
        <v>385</v>
      </c>
      <c r="AE163" s="55">
        <f>F500</f>
        <v>488</v>
      </c>
      <c r="AF163" s="55">
        <f>F478</f>
        <v>466</v>
      </c>
      <c r="AG163" s="55">
        <f>F461</f>
        <v>449</v>
      </c>
      <c r="AH163" s="56">
        <f>F414</f>
        <v>402</v>
      </c>
      <c r="AI163" s="254">
        <f t="shared" si="30"/>
        <v>7825</v>
      </c>
      <c r="AJ163" s="107">
        <f t="shared" si="31"/>
        <v>3263025</v>
      </c>
      <c r="AK163" s="33"/>
      <c r="AL163" s="319" t="s">
        <v>248</v>
      </c>
      <c r="AM163" s="320" t="s">
        <v>283</v>
      </c>
      <c r="AN163" s="320" t="s">
        <v>68</v>
      </c>
      <c r="AO163" s="320" t="s">
        <v>37</v>
      </c>
      <c r="AP163" s="320" t="s">
        <v>404</v>
      </c>
      <c r="AQ163" s="363" t="s">
        <v>43</v>
      </c>
      <c r="AR163" s="320" t="s">
        <v>744</v>
      </c>
      <c r="AS163" s="320" t="s">
        <v>538</v>
      </c>
      <c r="AT163" s="320" t="s">
        <v>525</v>
      </c>
      <c r="AU163" s="320" t="s">
        <v>758</v>
      </c>
      <c r="AV163" s="320" t="s">
        <v>775</v>
      </c>
      <c r="AW163" s="320" t="s">
        <v>526</v>
      </c>
      <c r="AX163" s="320" t="s">
        <v>720</v>
      </c>
      <c r="AY163" s="320" t="s">
        <v>463</v>
      </c>
      <c r="AZ163" s="320" t="s">
        <v>380</v>
      </c>
      <c r="BA163" s="320" t="s">
        <v>518</v>
      </c>
      <c r="BB163" s="320" t="s">
        <v>186</v>
      </c>
      <c r="BC163" s="320" t="s">
        <v>170</v>
      </c>
      <c r="BD163" s="320" t="s">
        <v>172</v>
      </c>
      <c r="BE163" s="320" t="s">
        <v>622</v>
      </c>
      <c r="BF163" s="320" t="s">
        <v>521</v>
      </c>
      <c r="BG163" s="320" t="s">
        <v>610</v>
      </c>
      <c r="BH163" s="320" t="s">
        <v>612</v>
      </c>
      <c r="BI163" s="320" t="s">
        <v>80</v>
      </c>
      <c r="BJ163" s="321" t="s">
        <v>158</v>
      </c>
      <c r="BK163" s="45"/>
      <c r="BM163" s="37"/>
      <c r="BN163" s="352">
        <f>F233</f>
        <v>221</v>
      </c>
      <c r="BO163" s="271">
        <f>F91</f>
        <v>79</v>
      </c>
      <c r="BP163" s="271">
        <f>F594</f>
        <v>582</v>
      </c>
      <c r="BQ163" s="271">
        <f>F477</f>
        <v>465</v>
      </c>
      <c r="BR163" s="271">
        <f>F355</f>
        <v>343</v>
      </c>
      <c r="BS163" s="253">
        <f>F142</f>
        <v>130</v>
      </c>
      <c r="BT163" s="253">
        <f>F20</f>
        <v>8</v>
      </c>
      <c r="BU163" s="253">
        <f>F523</f>
        <v>511</v>
      </c>
      <c r="BV163" s="253">
        <f>F406</f>
        <v>394</v>
      </c>
      <c r="BW163" s="253">
        <f>F284</f>
        <v>272</v>
      </c>
      <c r="BX163" s="271">
        <f>F196</f>
        <v>184</v>
      </c>
      <c r="BY163" s="271">
        <f>F74</f>
        <v>62</v>
      </c>
      <c r="BZ163" s="271">
        <f>F582</f>
        <v>570</v>
      </c>
      <c r="CA163" s="271">
        <f>F460</f>
        <v>448</v>
      </c>
      <c r="CB163" s="271">
        <f>F313</f>
        <v>301</v>
      </c>
      <c r="CC163" s="253">
        <f>F250</f>
        <v>238</v>
      </c>
      <c r="CD163" s="253">
        <f>F128</f>
        <v>116</v>
      </c>
      <c r="CE163" s="253">
        <f>F636</f>
        <v>624</v>
      </c>
      <c r="CF163" s="253">
        <f>F489</f>
        <v>477</v>
      </c>
      <c r="CG163" s="253">
        <f>F372</f>
        <v>360</v>
      </c>
      <c r="CH163" s="271">
        <f>F179</f>
        <v>167</v>
      </c>
      <c r="CI163" s="271">
        <f>F62</f>
        <v>50</v>
      </c>
      <c r="CJ163" s="271">
        <f>F540</f>
        <v>528</v>
      </c>
      <c r="CK163" s="271">
        <f>F418</f>
        <v>406</v>
      </c>
      <c r="CL163" s="353">
        <f>F301</f>
        <v>289</v>
      </c>
      <c r="CM163" s="254">
        <f t="shared" si="32"/>
        <v>7825</v>
      </c>
      <c r="CN163" s="107">
        <f t="shared" si="33"/>
        <v>3263025</v>
      </c>
      <c r="CO163" s="33"/>
      <c r="CP163" s="350" t="s">
        <v>800</v>
      </c>
      <c r="CQ163" s="303" t="s">
        <v>30</v>
      </c>
      <c r="CR163" s="303" t="s">
        <v>650</v>
      </c>
      <c r="CS163" s="303" t="s">
        <v>636</v>
      </c>
      <c r="CT163" s="303" t="s">
        <v>493</v>
      </c>
      <c r="CU163" s="303" t="s">
        <v>580</v>
      </c>
      <c r="CV163" s="303" t="s">
        <v>543</v>
      </c>
      <c r="CW163" s="303" t="s">
        <v>723</v>
      </c>
      <c r="CX163" s="303" t="s">
        <v>369</v>
      </c>
      <c r="CY163" s="303" t="s">
        <v>402</v>
      </c>
      <c r="CZ163" s="303" t="s">
        <v>602</v>
      </c>
      <c r="DA163" s="303" t="s">
        <v>674</v>
      </c>
      <c r="DB163" s="303" t="s">
        <v>172</v>
      </c>
      <c r="DC163" s="303" t="s">
        <v>400</v>
      </c>
      <c r="DD163" s="303" t="s">
        <v>70</v>
      </c>
      <c r="DE163" s="303" t="s">
        <v>247</v>
      </c>
      <c r="DF163" s="303" t="s">
        <v>816</v>
      </c>
      <c r="DG163" s="303" t="s">
        <v>586</v>
      </c>
      <c r="DH163" s="303" t="s">
        <v>189</v>
      </c>
      <c r="DI163" s="303" t="s">
        <v>577</v>
      </c>
      <c r="DJ163" s="303" t="s">
        <v>604</v>
      </c>
      <c r="DK163" s="303" t="s">
        <v>196</v>
      </c>
      <c r="DL163" s="303" t="s">
        <v>547</v>
      </c>
      <c r="DM163" s="303" t="s">
        <v>49</v>
      </c>
      <c r="DN163" s="351" t="s">
        <v>193</v>
      </c>
      <c r="DO163" s="45"/>
    </row>
    <row r="164" spans="1:119" x14ac:dyDescent="0.2">
      <c r="A164" s="33"/>
      <c r="B164" s="33"/>
      <c r="C164" s="33"/>
      <c r="D164" s="176" t="s">
        <v>371</v>
      </c>
      <c r="E164" s="177" t="s">
        <v>345</v>
      </c>
      <c r="F164" s="179">
        <f>B3+(151*B5)</f>
        <v>152</v>
      </c>
      <c r="G164" s="33"/>
      <c r="I164" s="37"/>
      <c r="J164" s="54">
        <f>F337</f>
        <v>325</v>
      </c>
      <c r="K164" s="55">
        <f>F290</f>
        <v>278</v>
      </c>
      <c r="L164" s="55">
        <f>F268</f>
        <v>256</v>
      </c>
      <c r="M164" s="55">
        <f>F376</f>
        <v>364</v>
      </c>
      <c r="N164" s="55">
        <f>F354</f>
        <v>342</v>
      </c>
      <c r="O164" s="55">
        <f>F191</f>
        <v>179</v>
      </c>
      <c r="P164" s="55">
        <f>F169</f>
        <v>157</v>
      </c>
      <c r="Q164" s="55">
        <f>F152</f>
        <v>140</v>
      </c>
      <c r="R164" s="55">
        <f>F255</f>
        <v>243</v>
      </c>
      <c r="S164" s="55">
        <f>F233</f>
        <v>221</v>
      </c>
      <c r="T164" s="55">
        <f>F70</f>
        <v>58</v>
      </c>
      <c r="U164" s="55">
        <f>F48</f>
        <v>36</v>
      </c>
      <c r="V164" s="55">
        <f>F31</f>
        <v>19</v>
      </c>
      <c r="W164" s="55">
        <f>F134</f>
        <v>122</v>
      </c>
      <c r="X164" s="55">
        <f>F92</f>
        <v>80</v>
      </c>
      <c r="Y164" s="55">
        <f>F574</f>
        <v>562</v>
      </c>
      <c r="Z164" s="55">
        <f>F557</f>
        <v>545</v>
      </c>
      <c r="AA164" s="55">
        <f>F535</f>
        <v>523</v>
      </c>
      <c r="AB164" s="55">
        <f>F613</f>
        <v>601</v>
      </c>
      <c r="AC164" s="55">
        <f>F596</f>
        <v>584</v>
      </c>
      <c r="AD164" s="55">
        <f>F453</f>
        <v>441</v>
      </c>
      <c r="AE164" s="55">
        <f>F436</f>
        <v>424</v>
      </c>
      <c r="AF164" s="55">
        <f>F389</f>
        <v>377</v>
      </c>
      <c r="AG164" s="55">
        <f>F497</f>
        <v>485</v>
      </c>
      <c r="AH164" s="56">
        <f>F475</f>
        <v>463</v>
      </c>
      <c r="AI164" s="254">
        <f t="shared" si="30"/>
        <v>7825</v>
      </c>
      <c r="AJ164" s="107">
        <f t="shared" si="31"/>
        <v>3263025</v>
      </c>
      <c r="AK164" s="33"/>
      <c r="AL164" s="319" t="s">
        <v>128</v>
      </c>
      <c r="AM164" s="320" t="s">
        <v>642</v>
      </c>
      <c r="AN164" s="320" t="s">
        <v>459</v>
      </c>
      <c r="AO164" s="320" t="s">
        <v>471</v>
      </c>
      <c r="AP164" s="320" t="s">
        <v>310</v>
      </c>
      <c r="AQ164" s="320" t="s">
        <v>285</v>
      </c>
      <c r="AR164" s="363" t="s">
        <v>581</v>
      </c>
      <c r="AS164" s="320" t="s">
        <v>733</v>
      </c>
      <c r="AT164" s="320" t="s">
        <v>270</v>
      </c>
      <c r="AU164" s="320" t="s">
        <v>800</v>
      </c>
      <c r="AV164" s="320" t="s">
        <v>776</v>
      </c>
      <c r="AW164" s="320" t="s">
        <v>437</v>
      </c>
      <c r="AX164" s="320" t="s">
        <v>435</v>
      </c>
      <c r="AY164" s="320" t="s">
        <v>208</v>
      </c>
      <c r="AZ164" s="320" t="s">
        <v>273</v>
      </c>
      <c r="BA164" s="320" t="s">
        <v>229</v>
      </c>
      <c r="BB164" s="320" t="s">
        <v>200</v>
      </c>
      <c r="BC164" s="320" t="s">
        <v>677</v>
      </c>
      <c r="BD164" s="320" t="s">
        <v>765</v>
      </c>
      <c r="BE164" s="320" t="s">
        <v>724</v>
      </c>
      <c r="BF164" s="320" t="s">
        <v>637</v>
      </c>
      <c r="BG164" s="320" t="s">
        <v>140</v>
      </c>
      <c r="BH164" s="320" t="s">
        <v>756</v>
      </c>
      <c r="BI164" s="320" t="s">
        <v>741</v>
      </c>
      <c r="BJ164" s="321" t="s">
        <v>666</v>
      </c>
      <c r="BK164" s="45"/>
      <c r="BM164" s="37"/>
      <c r="BN164" s="352">
        <f>F368</f>
        <v>356</v>
      </c>
      <c r="BO164" s="271">
        <f>F251</f>
        <v>239</v>
      </c>
      <c r="BP164" s="271">
        <f>F129</f>
        <v>117</v>
      </c>
      <c r="BQ164" s="271">
        <f>F637</f>
        <v>625</v>
      </c>
      <c r="BR164" s="271">
        <f>F490</f>
        <v>478</v>
      </c>
      <c r="BS164" s="253">
        <f>F302</f>
        <v>290</v>
      </c>
      <c r="BT164" s="253">
        <f>F180</f>
        <v>168</v>
      </c>
      <c r="BU164" s="253">
        <f>F58</f>
        <v>46</v>
      </c>
      <c r="BV164" s="253">
        <f>F541</f>
        <v>529</v>
      </c>
      <c r="BW164" s="253">
        <f>F419</f>
        <v>407</v>
      </c>
      <c r="BX164" s="271">
        <f>F356</f>
        <v>344</v>
      </c>
      <c r="BY164" s="271">
        <f>F234</f>
        <v>222</v>
      </c>
      <c r="BZ164" s="271">
        <f>F92</f>
        <v>80</v>
      </c>
      <c r="CA164" s="271">
        <f>F595</f>
        <v>583</v>
      </c>
      <c r="CB164" s="271">
        <f>F473</f>
        <v>461</v>
      </c>
      <c r="CC164" s="253">
        <f>F285</f>
        <v>273</v>
      </c>
      <c r="CD164" s="253">
        <f>F138</f>
        <v>126</v>
      </c>
      <c r="CE164" s="253">
        <f>F21</f>
        <v>9</v>
      </c>
      <c r="CF164" s="253">
        <f>F524</f>
        <v>512</v>
      </c>
      <c r="CG164" s="253">
        <f>F407</f>
        <v>395</v>
      </c>
      <c r="CH164" s="271">
        <f>F314</f>
        <v>302</v>
      </c>
      <c r="CI164" s="271">
        <f>F197</f>
        <v>185</v>
      </c>
      <c r="CJ164" s="271">
        <f>F75</f>
        <v>63</v>
      </c>
      <c r="CK164" s="271">
        <f>F578</f>
        <v>566</v>
      </c>
      <c r="CL164" s="353">
        <f>F461</f>
        <v>449</v>
      </c>
      <c r="CM164" s="254">
        <f t="shared" si="32"/>
        <v>7825</v>
      </c>
      <c r="CN164" s="107">
        <f t="shared" si="33"/>
        <v>3263025</v>
      </c>
      <c r="CO164" s="33"/>
      <c r="CP164" s="350" t="s">
        <v>709</v>
      </c>
      <c r="CQ164" s="303" t="s">
        <v>222</v>
      </c>
      <c r="CR164" s="303" t="s">
        <v>686</v>
      </c>
      <c r="CS164" s="303" t="s">
        <v>820</v>
      </c>
      <c r="CT164" s="303" t="s">
        <v>295</v>
      </c>
      <c r="CU164" s="303" t="s">
        <v>250</v>
      </c>
      <c r="CV164" s="303" t="s">
        <v>71</v>
      </c>
      <c r="CW164" s="303" t="s">
        <v>302</v>
      </c>
      <c r="CX164" s="303" t="s">
        <v>466</v>
      </c>
      <c r="CY164" s="303" t="s">
        <v>398</v>
      </c>
      <c r="CZ164" s="303" t="s">
        <v>282</v>
      </c>
      <c r="DA164" s="303" t="s">
        <v>431</v>
      </c>
      <c r="DB164" s="303" t="s">
        <v>273</v>
      </c>
      <c r="DC164" s="303" t="s">
        <v>277</v>
      </c>
      <c r="DD164" s="303" t="s">
        <v>589</v>
      </c>
      <c r="DE164" s="303" t="s">
        <v>743</v>
      </c>
      <c r="DF164" s="303" t="s">
        <v>474</v>
      </c>
      <c r="DG164" s="303" t="s">
        <v>409</v>
      </c>
      <c r="DH164" s="303" t="s">
        <v>202</v>
      </c>
      <c r="DI164" s="303" t="s">
        <v>548</v>
      </c>
      <c r="DJ164" s="303" t="s">
        <v>727</v>
      </c>
      <c r="DK164" s="303" t="s">
        <v>73</v>
      </c>
      <c r="DL164" s="303" t="s">
        <v>570</v>
      </c>
      <c r="DM164" s="303" t="s">
        <v>36</v>
      </c>
      <c r="DN164" s="351" t="s">
        <v>80</v>
      </c>
      <c r="DO164" s="45"/>
    </row>
    <row r="165" spans="1:119" x14ac:dyDescent="0.2">
      <c r="A165" s="33"/>
      <c r="B165" s="33"/>
      <c r="C165" s="33"/>
      <c r="D165" s="176" t="s">
        <v>475</v>
      </c>
      <c r="E165" s="177" t="s">
        <v>345</v>
      </c>
      <c r="F165" s="179">
        <f>B3+(152*B5)</f>
        <v>153</v>
      </c>
      <c r="G165" s="33"/>
      <c r="I165" s="37"/>
      <c r="J165" s="54">
        <f>F368</f>
        <v>356</v>
      </c>
      <c r="K165" s="55">
        <f>F351</f>
        <v>339</v>
      </c>
      <c r="L165" s="55">
        <f>F329</f>
        <v>317</v>
      </c>
      <c r="M165" s="55">
        <f>F312</f>
        <v>300</v>
      </c>
      <c r="N165" s="55">
        <f>F265</f>
        <v>253</v>
      </c>
      <c r="O165" s="55">
        <f>F252</f>
        <v>240</v>
      </c>
      <c r="P165" s="55">
        <f>F230</f>
        <v>218</v>
      </c>
      <c r="Q165" s="55">
        <f>F208</f>
        <v>196</v>
      </c>
      <c r="R165" s="55">
        <f>F166</f>
        <v>154</v>
      </c>
      <c r="S165" s="55">
        <f>F144</f>
        <v>132</v>
      </c>
      <c r="T165" s="55">
        <f>F131</f>
        <v>119</v>
      </c>
      <c r="U165" s="55">
        <f>F109</f>
        <v>97</v>
      </c>
      <c r="V165" s="55">
        <f>F67</f>
        <v>55</v>
      </c>
      <c r="W165" s="55">
        <f>F45</f>
        <v>33</v>
      </c>
      <c r="X165" s="55">
        <f>F23</f>
        <v>11</v>
      </c>
      <c r="Y165" s="55">
        <f>F635</f>
        <v>623</v>
      </c>
      <c r="Z165" s="55">
        <f>F588</f>
        <v>576</v>
      </c>
      <c r="AA165" s="55">
        <f>F571</f>
        <v>559</v>
      </c>
      <c r="AB165" s="55">
        <f>F549</f>
        <v>537</v>
      </c>
      <c r="AC165" s="55">
        <f>F532</f>
        <v>520</v>
      </c>
      <c r="AD165" s="55">
        <f>F489</f>
        <v>477</v>
      </c>
      <c r="AE165" s="55">
        <f>F472</f>
        <v>460</v>
      </c>
      <c r="AF165" s="55">
        <f>F450</f>
        <v>438</v>
      </c>
      <c r="AG165" s="55">
        <f>F428</f>
        <v>416</v>
      </c>
      <c r="AH165" s="56">
        <f>F411</f>
        <v>399</v>
      </c>
      <c r="AI165" s="254">
        <f t="shared" si="30"/>
        <v>7825</v>
      </c>
      <c r="AJ165" s="107">
        <f t="shared" si="31"/>
        <v>3263025</v>
      </c>
      <c r="AK165" s="33"/>
      <c r="AL165" s="319" t="s">
        <v>709</v>
      </c>
      <c r="AM165" s="320" t="s">
        <v>445</v>
      </c>
      <c r="AN165" s="320" t="s">
        <v>368</v>
      </c>
      <c r="AO165" s="320" t="s">
        <v>668</v>
      </c>
      <c r="AP165" s="320" t="s">
        <v>697</v>
      </c>
      <c r="AQ165" s="320" t="s">
        <v>164</v>
      </c>
      <c r="AR165" s="320" t="s">
        <v>326</v>
      </c>
      <c r="AS165" s="363" t="s">
        <v>552</v>
      </c>
      <c r="AT165" s="320" t="s">
        <v>343</v>
      </c>
      <c r="AU165" s="320" t="s">
        <v>555</v>
      </c>
      <c r="AV165" s="320" t="s">
        <v>657</v>
      </c>
      <c r="AW165" s="320" t="s">
        <v>805</v>
      </c>
      <c r="AX165" s="320" t="s">
        <v>331</v>
      </c>
      <c r="AY165" s="320" t="s">
        <v>802</v>
      </c>
      <c r="AZ165" s="320" t="s">
        <v>378</v>
      </c>
      <c r="BA165" s="320" t="s">
        <v>104</v>
      </c>
      <c r="BB165" s="320" t="s">
        <v>488</v>
      </c>
      <c r="BC165" s="320" t="s">
        <v>780</v>
      </c>
      <c r="BD165" s="320" t="s">
        <v>255</v>
      </c>
      <c r="BE165" s="320" t="s">
        <v>257</v>
      </c>
      <c r="BF165" s="320" t="s">
        <v>189</v>
      </c>
      <c r="BG165" s="320" t="s">
        <v>795</v>
      </c>
      <c r="BH165" s="320" t="s">
        <v>692</v>
      </c>
      <c r="BI165" s="320" t="s">
        <v>694</v>
      </c>
      <c r="BJ165" s="321" t="s">
        <v>680</v>
      </c>
      <c r="BK165" s="45"/>
      <c r="BM165" s="37"/>
      <c r="BN165" s="352">
        <f>F403</f>
        <v>391</v>
      </c>
      <c r="BO165" s="271">
        <f>F286</f>
        <v>274</v>
      </c>
      <c r="BP165" s="271">
        <f>F139</f>
        <v>127</v>
      </c>
      <c r="BQ165" s="271">
        <f>F22</f>
        <v>10</v>
      </c>
      <c r="BR165" s="271">
        <f>F525</f>
        <v>513</v>
      </c>
      <c r="BS165" s="253">
        <f>F462</f>
        <v>450</v>
      </c>
      <c r="BT165" s="253">
        <f>F315</f>
        <v>303</v>
      </c>
      <c r="BU165" s="253">
        <f>F193</f>
        <v>181</v>
      </c>
      <c r="BV165" s="253">
        <f>F76</f>
        <v>64</v>
      </c>
      <c r="BW165" s="253">
        <f>F579</f>
        <v>567</v>
      </c>
      <c r="BX165" s="271">
        <f>F491</f>
        <v>479</v>
      </c>
      <c r="BY165" s="271">
        <f>F369</f>
        <v>357</v>
      </c>
      <c r="BZ165" s="271">
        <f>F252</f>
        <v>240</v>
      </c>
      <c r="CA165" s="271">
        <f>F130</f>
        <v>118</v>
      </c>
      <c r="CB165" s="271">
        <f>F633</f>
        <v>621</v>
      </c>
      <c r="CC165" s="253">
        <f>F420</f>
        <v>408</v>
      </c>
      <c r="CD165" s="253">
        <f>F298</f>
        <v>286</v>
      </c>
      <c r="CE165" s="253">
        <f>F181</f>
        <v>169</v>
      </c>
      <c r="CF165" s="253">
        <f>F59</f>
        <v>47</v>
      </c>
      <c r="CG165" s="253">
        <f>F542</f>
        <v>530</v>
      </c>
      <c r="CH165" s="271">
        <f>F474</f>
        <v>462</v>
      </c>
      <c r="CI165" s="271">
        <f>F357</f>
        <v>345</v>
      </c>
      <c r="CJ165" s="271">
        <f>F235</f>
        <v>223</v>
      </c>
      <c r="CK165" s="271">
        <f>F88</f>
        <v>76</v>
      </c>
      <c r="CL165" s="353">
        <f>F596</f>
        <v>584</v>
      </c>
      <c r="CM165" s="254">
        <f t="shared" si="32"/>
        <v>7825</v>
      </c>
      <c r="CN165" s="107">
        <f t="shared" si="33"/>
        <v>3263025</v>
      </c>
      <c r="CO165" s="33"/>
      <c r="CP165" s="350" t="s">
        <v>442</v>
      </c>
      <c r="CQ165" s="303" t="s">
        <v>377</v>
      </c>
      <c r="CR165" s="303" t="s">
        <v>344</v>
      </c>
      <c r="CS165" s="303" t="s">
        <v>600</v>
      </c>
      <c r="CT165" s="303" t="s">
        <v>66</v>
      </c>
      <c r="CU165" s="303" t="s">
        <v>294</v>
      </c>
      <c r="CV165" s="303" t="s">
        <v>37</v>
      </c>
      <c r="CW165" s="303" t="s">
        <v>181</v>
      </c>
      <c r="CX165" s="303" t="s">
        <v>597</v>
      </c>
      <c r="CY165" s="303" t="s">
        <v>726</v>
      </c>
      <c r="CZ165" s="303" t="s">
        <v>159</v>
      </c>
      <c r="DA165" s="303" t="s">
        <v>233</v>
      </c>
      <c r="DB165" s="303" t="s">
        <v>164</v>
      </c>
      <c r="DC165" s="303" t="s">
        <v>100</v>
      </c>
      <c r="DD165" s="303" t="s">
        <v>136</v>
      </c>
      <c r="DE165" s="303" t="s">
        <v>82</v>
      </c>
      <c r="DF165" s="303" t="s">
        <v>85</v>
      </c>
      <c r="DG165" s="303" t="s">
        <v>628</v>
      </c>
      <c r="DH165" s="303" t="s">
        <v>721</v>
      </c>
      <c r="DI165" s="303" t="s">
        <v>704</v>
      </c>
      <c r="DJ165" s="303" t="s">
        <v>768</v>
      </c>
      <c r="DK165" s="303" t="s">
        <v>520</v>
      </c>
      <c r="DL165" s="303" t="s">
        <v>771</v>
      </c>
      <c r="DM165" s="303" t="s">
        <v>2</v>
      </c>
      <c r="DN165" s="351" t="s">
        <v>724</v>
      </c>
      <c r="DO165" s="45"/>
    </row>
    <row r="166" spans="1:119" x14ac:dyDescent="0.2">
      <c r="A166" s="33"/>
      <c r="B166" s="33"/>
      <c r="C166" s="33"/>
      <c r="D166" s="176" t="s">
        <v>343</v>
      </c>
      <c r="E166" s="177" t="s">
        <v>345</v>
      </c>
      <c r="F166" s="178">
        <f>B3+(153*B5)</f>
        <v>154</v>
      </c>
      <c r="G166" s="33"/>
      <c r="I166" s="37"/>
      <c r="J166" s="54">
        <f>F304</f>
        <v>292</v>
      </c>
      <c r="K166" s="55">
        <f>F287</f>
        <v>275</v>
      </c>
      <c r="L166" s="55">
        <f>F365</f>
        <v>353</v>
      </c>
      <c r="M166" s="55">
        <f>F343</f>
        <v>331</v>
      </c>
      <c r="N166" s="55">
        <f>F326</f>
        <v>314</v>
      </c>
      <c r="O166" s="55">
        <f>F183</f>
        <v>171</v>
      </c>
      <c r="P166" s="55">
        <f>F141</f>
        <v>129</v>
      </c>
      <c r="Q166" s="55">
        <f>F244</f>
        <v>232</v>
      </c>
      <c r="R166" s="55">
        <f>F227</f>
        <v>215</v>
      </c>
      <c r="S166" s="55">
        <f>F205</f>
        <v>193</v>
      </c>
      <c r="T166" s="55">
        <f>F42</f>
        <v>30</v>
      </c>
      <c r="U166" s="55">
        <f>F20</f>
        <v>8</v>
      </c>
      <c r="V166" s="55">
        <f>F123</f>
        <v>111</v>
      </c>
      <c r="W166" s="55">
        <f>F106</f>
        <v>94</v>
      </c>
      <c r="X166" s="55">
        <f>F84</f>
        <v>72</v>
      </c>
      <c r="Y166" s="55">
        <f>F546</f>
        <v>534</v>
      </c>
      <c r="Z166" s="55">
        <f>F524</f>
        <v>512</v>
      </c>
      <c r="AA166" s="55">
        <f>F632</f>
        <v>620</v>
      </c>
      <c r="AB166" s="55">
        <f>F610</f>
        <v>598</v>
      </c>
      <c r="AC166" s="55">
        <f>F563</f>
        <v>551</v>
      </c>
      <c r="AD166" s="55">
        <f>F425</f>
        <v>413</v>
      </c>
      <c r="AE166" s="55">
        <f>F403</f>
        <v>391</v>
      </c>
      <c r="AF166" s="55">
        <f>F511</f>
        <v>499</v>
      </c>
      <c r="AG166" s="55">
        <f>F464</f>
        <v>452</v>
      </c>
      <c r="AH166" s="56">
        <f>F447</f>
        <v>435</v>
      </c>
      <c r="AI166" s="254">
        <f t="shared" si="30"/>
        <v>7825</v>
      </c>
      <c r="AJ166" s="107">
        <f t="shared" si="31"/>
        <v>3263025</v>
      </c>
      <c r="AK166" s="33"/>
      <c r="AL166" s="319" t="s">
        <v>111</v>
      </c>
      <c r="AM166" s="320" t="s">
        <v>616</v>
      </c>
      <c r="AN166" s="320" t="s">
        <v>127</v>
      </c>
      <c r="AO166" s="320" t="s">
        <v>683</v>
      </c>
      <c r="AP166" s="320" t="s">
        <v>386</v>
      </c>
      <c r="AQ166" s="320" t="s">
        <v>498</v>
      </c>
      <c r="AR166" s="320" t="s">
        <v>370</v>
      </c>
      <c r="AS166" s="320" t="s">
        <v>773</v>
      </c>
      <c r="AT166" s="363" t="s">
        <v>220</v>
      </c>
      <c r="AU166" s="320" t="s">
        <v>133</v>
      </c>
      <c r="AV166" s="320" t="s">
        <v>358</v>
      </c>
      <c r="AW166" s="320" t="s">
        <v>543</v>
      </c>
      <c r="AX166" s="320" t="s">
        <v>601</v>
      </c>
      <c r="AY166" s="320" t="s">
        <v>465</v>
      </c>
      <c r="AZ166" s="320" t="s">
        <v>747</v>
      </c>
      <c r="BA166" s="320" t="s">
        <v>806</v>
      </c>
      <c r="BB166" s="320" t="s">
        <v>202</v>
      </c>
      <c r="BC166" s="320" t="s">
        <v>480</v>
      </c>
      <c r="BD166" s="320" t="s">
        <v>707</v>
      </c>
      <c r="BE166" s="320" t="s">
        <v>546</v>
      </c>
      <c r="BF166" s="320" t="s">
        <v>639</v>
      </c>
      <c r="BG166" s="320" t="s">
        <v>442</v>
      </c>
      <c r="BH166" s="320" t="s">
        <v>107</v>
      </c>
      <c r="BI166" s="320" t="s">
        <v>1</v>
      </c>
      <c r="BJ166" s="321" t="s">
        <v>769</v>
      </c>
      <c r="BK166" s="45"/>
      <c r="BM166" s="37"/>
      <c r="BN166" s="352">
        <f>F538</f>
        <v>526</v>
      </c>
      <c r="BO166" s="271">
        <f>F421</f>
        <v>409</v>
      </c>
      <c r="BP166" s="271">
        <f>F299</f>
        <v>287</v>
      </c>
      <c r="BQ166" s="271">
        <f>F182</f>
        <v>170</v>
      </c>
      <c r="BR166" s="271">
        <f>F60</f>
        <v>48</v>
      </c>
      <c r="BS166" s="253">
        <f>F597</f>
        <v>585</v>
      </c>
      <c r="BT166" s="253">
        <f>F475</f>
        <v>463</v>
      </c>
      <c r="BU166" s="253">
        <f>F353</f>
        <v>341</v>
      </c>
      <c r="BV166" s="253">
        <f>F236</f>
        <v>224</v>
      </c>
      <c r="BW166" s="253">
        <f>F89</f>
        <v>77</v>
      </c>
      <c r="BX166" s="271">
        <f>F526</f>
        <v>514</v>
      </c>
      <c r="BY166" s="271">
        <f>F404</f>
        <v>392</v>
      </c>
      <c r="BZ166" s="271">
        <f>F287</f>
        <v>275</v>
      </c>
      <c r="CA166" s="271">
        <f>F140</f>
        <v>128</v>
      </c>
      <c r="CB166" s="271">
        <f>F18</f>
        <v>6</v>
      </c>
      <c r="CC166" s="253">
        <f>F580</f>
        <v>568</v>
      </c>
      <c r="CD166" s="253">
        <f>F458</f>
        <v>446</v>
      </c>
      <c r="CE166" s="253">
        <f>F316</f>
        <v>304</v>
      </c>
      <c r="CF166" s="253">
        <f>F194</f>
        <v>182</v>
      </c>
      <c r="CG166" s="253">
        <f>F77</f>
        <v>65</v>
      </c>
      <c r="CH166" s="271">
        <f>F634</f>
        <v>622</v>
      </c>
      <c r="CI166" s="271">
        <f>F492</f>
        <v>480</v>
      </c>
      <c r="CJ166" s="271">
        <f>F370</f>
        <v>358</v>
      </c>
      <c r="CK166" s="271">
        <f>F248</f>
        <v>236</v>
      </c>
      <c r="CL166" s="353">
        <f>F131</f>
        <v>119</v>
      </c>
      <c r="CM166" s="254">
        <f t="shared" si="32"/>
        <v>7825</v>
      </c>
      <c r="CN166" s="107">
        <f t="shared" si="33"/>
        <v>3263025</v>
      </c>
      <c r="CO166" s="33"/>
      <c r="CP166" s="350" t="s">
        <v>572</v>
      </c>
      <c r="CQ166" s="303" t="s">
        <v>534</v>
      </c>
      <c r="CR166" s="303" t="s">
        <v>269</v>
      </c>
      <c r="CS166" s="303" t="s">
        <v>44</v>
      </c>
      <c r="CT166" s="303" t="s">
        <v>274</v>
      </c>
      <c r="CU166" s="303" t="s">
        <v>201</v>
      </c>
      <c r="CV166" s="303" t="s">
        <v>666</v>
      </c>
      <c r="CW166" s="303" t="s">
        <v>415</v>
      </c>
      <c r="CX166" s="303" t="s">
        <v>460</v>
      </c>
      <c r="CY166" s="303" t="s">
        <v>3</v>
      </c>
      <c r="CZ166" s="303" t="s">
        <v>33</v>
      </c>
      <c r="DA166" s="303" t="s">
        <v>337</v>
      </c>
      <c r="DB166" s="303" t="s">
        <v>616</v>
      </c>
      <c r="DC166" s="303" t="s">
        <v>449</v>
      </c>
      <c r="DD166" s="303" t="s">
        <v>486</v>
      </c>
      <c r="DE166" s="303" t="s">
        <v>199</v>
      </c>
      <c r="DF166" s="303" t="s">
        <v>427</v>
      </c>
      <c r="DG166" s="303" t="s">
        <v>757</v>
      </c>
      <c r="DH166" s="303" t="s">
        <v>525</v>
      </c>
      <c r="DI166" s="303" t="s">
        <v>539</v>
      </c>
      <c r="DJ166" s="303" t="s">
        <v>557</v>
      </c>
      <c r="DK166" s="303" t="s">
        <v>399</v>
      </c>
      <c r="DL166" s="303" t="s">
        <v>682</v>
      </c>
      <c r="DM166" s="303" t="s">
        <v>114</v>
      </c>
      <c r="DN166" s="351" t="s">
        <v>657</v>
      </c>
      <c r="DO166" s="45"/>
    </row>
    <row r="167" spans="1:119" x14ac:dyDescent="0.2">
      <c r="A167" s="33"/>
      <c r="B167" s="33"/>
      <c r="C167" s="33"/>
      <c r="D167" s="176" t="s">
        <v>554</v>
      </c>
      <c r="E167" s="177" t="s">
        <v>345</v>
      </c>
      <c r="F167" s="178">
        <f>B3+(154*B5)</f>
        <v>155</v>
      </c>
      <c r="G167" s="33"/>
      <c r="I167" s="37"/>
      <c r="J167" s="54">
        <f>F340</f>
        <v>328</v>
      </c>
      <c r="K167" s="55">
        <f>F318</f>
        <v>306</v>
      </c>
      <c r="L167" s="55">
        <f>F301</f>
        <v>289</v>
      </c>
      <c r="M167" s="55">
        <f>F279</f>
        <v>267</v>
      </c>
      <c r="N167" s="55">
        <f>F387</f>
        <v>375</v>
      </c>
      <c r="O167" s="55">
        <f>F219</f>
        <v>207</v>
      </c>
      <c r="P167" s="55">
        <f>F202</f>
        <v>190</v>
      </c>
      <c r="Q167" s="55">
        <f>F180</f>
        <v>168</v>
      </c>
      <c r="R167" s="55">
        <f>F158</f>
        <v>146</v>
      </c>
      <c r="S167" s="55">
        <f>F241</f>
        <v>229</v>
      </c>
      <c r="T167" s="55">
        <f>F98</f>
        <v>86</v>
      </c>
      <c r="U167" s="55">
        <f>F81</f>
        <v>69</v>
      </c>
      <c r="V167" s="55">
        <f>F59</f>
        <v>47</v>
      </c>
      <c r="W167" s="55">
        <f>F17</f>
        <v>5</v>
      </c>
      <c r="X167" s="55">
        <f>F120</f>
        <v>108</v>
      </c>
      <c r="Y167" s="55">
        <f>F607</f>
        <v>595</v>
      </c>
      <c r="Z167" s="55">
        <f>F585</f>
        <v>573</v>
      </c>
      <c r="AA167" s="55">
        <f>F538</f>
        <v>526</v>
      </c>
      <c r="AB167" s="55">
        <f>F521</f>
        <v>509</v>
      </c>
      <c r="AC167" s="55">
        <f>F624</f>
        <v>612</v>
      </c>
      <c r="AD167" s="55">
        <f>F486</f>
        <v>474</v>
      </c>
      <c r="AE167" s="55">
        <f>F439</f>
        <v>427</v>
      </c>
      <c r="AF167" s="55">
        <f>F422</f>
        <v>410</v>
      </c>
      <c r="AG167" s="55">
        <f>F400</f>
        <v>388</v>
      </c>
      <c r="AH167" s="56">
        <f>F503</f>
        <v>491</v>
      </c>
      <c r="AI167" s="254">
        <f t="shared" si="30"/>
        <v>7825</v>
      </c>
      <c r="AJ167" s="107">
        <f t="shared" si="31"/>
        <v>3263025</v>
      </c>
      <c r="AK167" s="33"/>
      <c r="AL167" s="319" t="s">
        <v>98</v>
      </c>
      <c r="AM167" s="320" t="s">
        <v>624</v>
      </c>
      <c r="AN167" s="320" t="s">
        <v>193</v>
      </c>
      <c r="AO167" s="320" t="s">
        <v>56</v>
      </c>
      <c r="AP167" s="320" t="s">
        <v>40</v>
      </c>
      <c r="AQ167" s="320" t="s">
        <v>716</v>
      </c>
      <c r="AR167" s="320" t="s">
        <v>817</v>
      </c>
      <c r="AS167" s="320" t="s">
        <v>71</v>
      </c>
      <c r="AT167" s="320" t="s">
        <v>524</v>
      </c>
      <c r="AU167" s="363" t="s">
        <v>592</v>
      </c>
      <c r="AV167" s="320" t="s">
        <v>408</v>
      </c>
      <c r="AW167" s="320" t="s">
        <v>406</v>
      </c>
      <c r="AX167" s="320" t="s">
        <v>721</v>
      </c>
      <c r="AY167" s="320" t="s">
        <v>304</v>
      </c>
      <c r="AZ167" s="320" t="s">
        <v>182</v>
      </c>
      <c r="BA167" s="320" t="s">
        <v>227</v>
      </c>
      <c r="BB167" s="320" t="s">
        <v>648</v>
      </c>
      <c r="BC167" s="320" t="s">
        <v>572</v>
      </c>
      <c r="BD167" s="320" t="s">
        <v>753</v>
      </c>
      <c r="BE167" s="320" t="s">
        <v>425</v>
      </c>
      <c r="BF167" s="320" t="s">
        <v>52</v>
      </c>
      <c r="BG167" s="320" t="s">
        <v>218</v>
      </c>
      <c r="BH167" s="320" t="s">
        <v>712</v>
      </c>
      <c r="BI167" s="320" t="s">
        <v>387</v>
      </c>
      <c r="BJ167" s="321" t="s">
        <v>664</v>
      </c>
      <c r="BK167" s="45"/>
      <c r="BM167" s="37"/>
      <c r="BN167" s="352">
        <f>F73</f>
        <v>61</v>
      </c>
      <c r="BO167" s="271">
        <f>F581</f>
        <v>569</v>
      </c>
      <c r="BP167" s="271">
        <f>F459</f>
        <v>447</v>
      </c>
      <c r="BQ167" s="271">
        <f>F317</f>
        <v>305</v>
      </c>
      <c r="BR167" s="271">
        <f>F195</f>
        <v>183</v>
      </c>
      <c r="BS167" s="253">
        <f>F132</f>
        <v>120</v>
      </c>
      <c r="BT167" s="253">
        <f>F635</f>
        <v>623</v>
      </c>
      <c r="BU167" s="253">
        <f>F488</f>
        <v>476</v>
      </c>
      <c r="BV167" s="253">
        <f>F371</f>
        <v>359</v>
      </c>
      <c r="BW167" s="253">
        <f>F249</f>
        <v>237</v>
      </c>
      <c r="BX167" s="271">
        <f>F61</f>
        <v>49</v>
      </c>
      <c r="BY167" s="271">
        <f>F539</f>
        <v>527</v>
      </c>
      <c r="BZ167" s="271">
        <f>F422</f>
        <v>410</v>
      </c>
      <c r="CA167" s="271">
        <f>F300</f>
        <v>288</v>
      </c>
      <c r="CB167" s="271">
        <f>F178</f>
        <v>166</v>
      </c>
      <c r="CC167" s="253">
        <f>F90</f>
        <v>78</v>
      </c>
      <c r="CD167" s="253">
        <f>F593</f>
        <v>581</v>
      </c>
      <c r="CE167" s="253">
        <f>F476</f>
        <v>464</v>
      </c>
      <c r="CF167" s="253">
        <f>F354</f>
        <v>342</v>
      </c>
      <c r="CG167" s="253">
        <f>F237</f>
        <v>225</v>
      </c>
      <c r="CH167" s="271">
        <f>F19</f>
        <v>7</v>
      </c>
      <c r="CI167" s="271">
        <f>F527</f>
        <v>515</v>
      </c>
      <c r="CJ167" s="271">
        <f>F405</f>
        <v>393</v>
      </c>
      <c r="CK167" s="271">
        <f>F283</f>
        <v>271</v>
      </c>
      <c r="CL167" s="353">
        <f>F141</f>
        <v>129</v>
      </c>
      <c r="CM167" s="254">
        <f t="shared" si="32"/>
        <v>7825</v>
      </c>
      <c r="CN167" s="107">
        <f t="shared" si="33"/>
        <v>3263025</v>
      </c>
      <c r="CO167" s="33"/>
      <c r="CP167" s="350" t="s">
        <v>463</v>
      </c>
      <c r="CQ167" s="303" t="s">
        <v>750</v>
      </c>
      <c r="CR167" s="303" t="s">
        <v>51</v>
      </c>
      <c r="CS167" s="303" t="s">
        <v>178</v>
      </c>
      <c r="CT167" s="303" t="s">
        <v>151</v>
      </c>
      <c r="CU167" s="303" t="s">
        <v>132</v>
      </c>
      <c r="CV167" s="303" t="s">
        <v>104</v>
      </c>
      <c r="CW167" s="303" t="s">
        <v>265</v>
      </c>
      <c r="CX167" s="303" t="s">
        <v>339</v>
      </c>
      <c r="CY167" s="303" t="s">
        <v>354</v>
      </c>
      <c r="CZ167" s="303" t="s">
        <v>748</v>
      </c>
      <c r="DA167" s="303" t="s">
        <v>441</v>
      </c>
      <c r="DB167" s="303" t="s">
        <v>712</v>
      </c>
      <c r="DC167" s="303" t="s">
        <v>163</v>
      </c>
      <c r="DD167" s="303" t="s">
        <v>734</v>
      </c>
      <c r="DE167" s="303" t="s">
        <v>197</v>
      </c>
      <c r="DF167" s="303" t="s">
        <v>307</v>
      </c>
      <c r="DG167" s="303" t="s">
        <v>693</v>
      </c>
      <c r="DH167" s="303" t="s">
        <v>310</v>
      </c>
      <c r="DI167" s="303" t="s">
        <v>698</v>
      </c>
      <c r="DJ167" s="303" t="s">
        <v>272</v>
      </c>
      <c r="DK167" s="303" t="s">
        <v>92</v>
      </c>
      <c r="DL167" s="303" t="s">
        <v>579</v>
      </c>
      <c r="DM167" s="303" t="s">
        <v>719</v>
      </c>
      <c r="DN167" s="351" t="s">
        <v>370</v>
      </c>
      <c r="DO167" s="45"/>
    </row>
    <row r="168" spans="1:119" x14ac:dyDescent="0.2">
      <c r="A168" s="33"/>
      <c r="B168" s="33"/>
      <c r="C168" s="33"/>
      <c r="D168" s="176" t="s">
        <v>237</v>
      </c>
      <c r="E168" s="177" t="s">
        <v>345</v>
      </c>
      <c r="F168" s="178">
        <f>B3+(155*B5)</f>
        <v>156</v>
      </c>
      <c r="G168" s="33"/>
      <c r="I168" s="37"/>
      <c r="J168" s="54">
        <f>F534</f>
        <v>522</v>
      </c>
      <c r="K168" s="55">
        <f>F617</f>
        <v>605</v>
      </c>
      <c r="L168" s="55">
        <f>F595</f>
        <v>583</v>
      </c>
      <c r="M168" s="55">
        <f>F573</f>
        <v>561</v>
      </c>
      <c r="N168" s="55">
        <f>F556</f>
        <v>544</v>
      </c>
      <c r="O168" s="55">
        <f>F388</f>
        <v>376</v>
      </c>
      <c r="P168" s="55">
        <f>F496</f>
        <v>484</v>
      </c>
      <c r="Q168" s="55">
        <f>F474</f>
        <v>462</v>
      </c>
      <c r="R168" s="55">
        <f>F457</f>
        <v>445</v>
      </c>
      <c r="S168" s="55">
        <f>F435</f>
        <v>423</v>
      </c>
      <c r="T168" s="55">
        <f>F272</f>
        <v>260</v>
      </c>
      <c r="U168" s="55">
        <f>F375</f>
        <v>363</v>
      </c>
      <c r="V168" s="55">
        <f>F353</f>
        <v>341</v>
      </c>
      <c r="W168" s="55">
        <f>F336</f>
        <v>324</v>
      </c>
      <c r="X168" s="55">
        <f>F289</f>
        <v>277</v>
      </c>
      <c r="Y168" s="55">
        <f>F151</f>
        <v>139</v>
      </c>
      <c r="Z168" s="55">
        <f>F254</f>
        <v>242</v>
      </c>
      <c r="AA168" s="55">
        <f>F237</f>
        <v>225</v>
      </c>
      <c r="AB168" s="55">
        <f>F190</f>
        <v>178</v>
      </c>
      <c r="AC168" s="55">
        <f>F168</f>
        <v>156</v>
      </c>
      <c r="AD168" s="55">
        <f>F30</f>
        <v>18</v>
      </c>
      <c r="AE168" s="55">
        <f>F133</f>
        <v>121</v>
      </c>
      <c r="AF168" s="55">
        <f>F91</f>
        <v>79</v>
      </c>
      <c r="AG168" s="55">
        <f>F69</f>
        <v>57</v>
      </c>
      <c r="AH168" s="56">
        <f>F52</f>
        <v>40</v>
      </c>
      <c r="AI168" s="254">
        <f t="shared" si="30"/>
        <v>7825</v>
      </c>
      <c r="AJ168" s="107">
        <f t="shared" si="31"/>
        <v>3263025</v>
      </c>
      <c r="AK168" s="33"/>
      <c r="AL168" s="319" t="s">
        <v>334</v>
      </c>
      <c r="AM168" s="320" t="s">
        <v>78</v>
      </c>
      <c r="AN168" s="320" t="s">
        <v>277</v>
      </c>
      <c r="AO168" s="320" t="s">
        <v>807</v>
      </c>
      <c r="AP168" s="320" t="s">
        <v>725</v>
      </c>
      <c r="AQ168" s="320" t="s">
        <v>38</v>
      </c>
      <c r="AR168" s="320" t="s">
        <v>504</v>
      </c>
      <c r="AS168" s="320" t="s">
        <v>768</v>
      </c>
      <c r="AT168" s="320" t="s">
        <v>740</v>
      </c>
      <c r="AU168" s="320" t="s">
        <v>455</v>
      </c>
      <c r="AV168" s="363" t="s">
        <v>355</v>
      </c>
      <c r="AW168" s="320" t="s">
        <v>444</v>
      </c>
      <c r="AX168" s="320" t="s">
        <v>415</v>
      </c>
      <c r="AY168" s="320" t="s">
        <v>710</v>
      </c>
      <c r="AZ168" s="320" t="s">
        <v>537</v>
      </c>
      <c r="BA168" s="320" t="s">
        <v>789</v>
      </c>
      <c r="BB168" s="320" t="s">
        <v>84</v>
      </c>
      <c r="BC168" s="320" t="s">
        <v>698</v>
      </c>
      <c r="BD168" s="320" t="s">
        <v>420</v>
      </c>
      <c r="BE168" s="320" t="s">
        <v>237</v>
      </c>
      <c r="BF168" s="320" t="s">
        <v>673</v>
      </c>
      <c r="BG168" s="320" t="s">
        <v>582</v>
      </c>
      <c r="BH168" s="320" t="s">
        <v>30</v>
      </c>
      <c r="BI168" s="320" t="s">
        <v>359</v>
      </c>
      <c r="BJ168" s="321" t="s">
        <v>513</v>
      </c>
      <c r="BK168" s="45"/>
      <c r="BM168" s="37"/>
      <c r="BN168" s="272">
        <f>F311</f>
        <v>299</v>
      </c>
      <c r="BO168" s="253">
        <f>F164</f>
        <v>152</v>
      </c>
      <c r="BP168" s="253">
        <f>F47</f>
        <v>35</v>
      </c>
      <c r="BQ168" s="253">
        <f>F550</f>
        <v>538</v>
      </c>
      <c r="BR168" s="253">
        <f>F428</f>
        <v>416</v>
      </c>
      <c r="BS168" s="271">
        <f>F340</f>
        <v>328</v>
      </c>
      <c r="BT168" s="271">
        <f>F218</f>
        <v>206</v>
      </c>
      <c r="BU168" s="271">
        <f>F101</f>
        <v>89</v>
      </c>
      <c r="BV168" s="271">
        <f>F604</f>
        <v>592</v>
      </c>
      <c r="BW168" s="271">
        <f>F487</f>
        <v>475</v>
      </c>
      <c r="BX168" s="253">
        <f>F269</f>
        <v>257</v>
      </c>
      <c r="BY168" s="253">
        <f>F152</f>
        <v>140</v>
      </c>
      <c r="BZ168" s="253">
        <f>F30</f>
        <v>18</v>
      </c>
      <c r="CA168" s="253">
        <f>F533</f>
        <v>521</v>
      </c>
      <c r="CB168" s="253">
        <f>F391</f>
        <v>379</v>
      </c>
      <c r="CC168" s="271">
        <f>F323</f>
        <v>311</v>
      </c>
      <c r="CD168" s="271">
        <f>F206</f>
        <v>194</v>
      </c>
      <c r="CE168" s="271">
        <f>F84</f>
        <v>72</v>
      </c>
      <c r="CF168" s="271">
        <f>F567</f>
        <v>555</v>
      </c>
      <c r="CG168" s="271">
        <f>F445</f>
        <v>433</v>
      </c>
      <c r="CH168" s="253">
        <f>F382</f>
        <v>370</v>
      </c>
      <c r="CI168" s="253">
        <f>F260</f>
        <v>248</v>
      </c>
      <c r="CJ168" s="253">
        <f>F113</f>
        <v>101</v>
      </c>
      <c r="CK168" s="253">
        <f>F621</f>
        <v>609</v>
      </c>
      <c r="CL168" s="273">
        <f>F499</f>
        <v>487</v>
      </c>
      <c r="CM168" s="254">
        <f t="shared" si="32"/>
        <v>7825</v>
      </c>
      <c r="CN168" s="107">
        <f t="shared" si="33"/>
        <v>3263025</v>
      </c>
      <c r="CO168" s="33"/>
      <c r="CP168" s="350" t="s">
        <v>430</v>
      </c>
      <c r="CQ168" s="303" t="s">
        <v>371</v>
      </c>
      <c r="CR168" s="303" t="s">
        <v>675</v>
      </c>
      <c r="CS168" s="303" t="s">
        <v>122</v>
      </c>
      <c r="CT168" s="303" t="s">
        <v>694</v>
      </c>
      <c r="CU168" s="303" t="s">
        <v>98</v>
      </c>
      <c r="CV168" s="303" t="s">
        <v>374</v>
      </c>
      <c r="CW168" s="303" t="s">
        <v>541</v>
      </c>
      <c r="CX168" s="303" t="s">
        <v>778</v>
      </c>
      <c r="CY168" s="303" t="s">
        <v>267</v>
      </c>
      <c r="CZ168" s="303" t="s">
        <v>799</v>
      </c>
      <c r="DA168" s="303" t="s">
        <v>733</v>
      </c>
      <c r="DB168" s="303" t="s">
        <v>673</v>
      </c>
      <c r="DC168" s="303" t="s">
        <v>706</v>
      </c>
      <c r="DD168" s="303" t="s">
        <v>728</v>
      </c>
      <c r="DE168" s="303" t="s">
        <v>280</v>
      </c>
      <c r="DF168" s="303" t="s">
        <v>687</v>
      </c>
      <c r="DG168" s="303" t="s">
        <v>747</v>
      </c>
      <c r="DH168" s="303" t="s">
        <v>678</v>
      </c>
      <c r="DI168" s="303" t="s">
        <v>138</v>
      </c>
      <c r="DJ168" s="303" t="s">
        <v>494</v>
      </c>
      <c r="DK168" s="303" t="s">
        <v>718</v>
      </c>
      <c r="DL168" s="303" t="s">
        <v>421</v>
      </c>
      <c r="DM168" s="303" t="s">
        <v>186</v>
      </c>
      <c r="DN168" s="351" t="s">
        <v>713</v>
      </c>
      <c r="DO168" s="45"/>
    </row>
    <row r="169" spans="1:119" x14ac:dyDescent="0.2">
      <c r="A169" s="33"/>
      <c r="B169" s="33"/>
      <c r="C169" s="33"/>
      <c r="D169" s="211" t="s">
        <v>581</v>
      </c>
      <c r="E169" s="177" t="s">
        <v>345</v>
      </c>
      <c r="F169" s="178">
        <f>B3+(156*B5)</f>
        <v>157</v>
      </c>
      <c r="G169" s="33"/>
      <c r="I169" s="37"/>
      <c r="J169" s="54">
        <f>F570</f>
        <v>558</v>
      </c>
      <c r="K169" s="55">
        <f>F548</f>
        <v>536</v>
      </c>
      <c r="L169" s="55">
        <f>F531</f>
        <v>519</v>
      </c>
      <c r="M169" s="55">
        <f>F634</f>
        <v>622</v>
      </c>
      <c r="N169" s="55">
        <f>F592</f>
        <v>580</v>
      </c>
      <c r="O169" s="55">
        <f>F449</f>
        <v>437</v>
      </c>
      <c r="P169" s="55">
        <f>F432</f>
        <v>420</v>
      </c>
      <c r="Q169" s="55">
        <f>F410</f>
        <v>398</v>
      </c>
      <c r="R169" s="55">
        <f>F488</f>
        <v>476</v>
      </c>
      <c r="S169" s="55">
        <f>F471</f>
        <v>459</v>
      </c>
      <c r="T169" s="55">
        <f>F328</f>
        <v>316</v>
      </c>
      <c r="U169" s="55">
        <f>F311</f>
        <v>299</v>
      </c>
      <c r="V169" s="55">
        <f>F264</f>
        <v>252</v>
      </c>
      <c r="W169" s="55">
        <f>F372</f>
        <v>360</v>
      </c>
      <c r="X169" s="55">
        <f>F350</f>
        <v>338</v>
      </c>
      <c r="Y169" s="55">
        <f>F212</f>
        <v>200</v>
      </c>
      <c r="Z169" s="55">
        <f>F165</f>
        <v>153</v>
      </c>
      <c r="AA169" s="55">
        <f>F143</f>
        <v>131</v>
      </c>
      <c r="AB169" s="55">
        <f>F251</f>
        <v>239</v>
      </c>
      <c r="AC169" s="55">
        <f>F229</f>
        <v>217</v>
      </c>
      <c r="AD169" s="55">
        <f>F66</f>
        <v>54</v>
      </c>
      <c r="AE169" s="55">
        <f>F44</f>
        <v>32</v>
      </c>
      <c r="AF169" s="55">
        <f>F27</f>
        <v>15</v>
      </c>
      <c r="AG169" s="55">
        <f>F130</f>
        <v>118</v>
      </c>
      <c r="AH169" s="56">
        <f>F108</f>
        <v>96</v>
      </c>
      <c r="AI169" s="254">
        <f t="shared" si="30"/>
        <v>7825</v>
      </c>
      <c r="AJ169" s="107">
        <f t="shared" si="31"/>
        <v>3263025</v>
      </c>
      <c r="AK169" s="33"/>
      <c r="AL169" s="319" t="s">
        <v>335</v>
      </c>
      <c r="AM169" s="320" t="s">
        <v>781</v>
      </c>
      <c r="AN169" s="320" t="s">
        <v>779</v>
      </c>
      <c r="AO169" s="320" t="s">
        <v>557</v>
      </c>
      <c r="AP169" s="320" t="s">
        <v>621</v>
      </c>
      <c r="AQ169" s="320" t="s">
        <v>794</v>
      </c>
      <c r="AR169" s="320" t="s">
        <v>796</v>
      </c>
      <c r="AS169" s="320" t="s">
        <v>235</v>
      </c>
      <c r="AT169" s="320" t="s">
        <v>265</v>
      </c>
      <c r="AU169" s="320" t="s">
        <v>562</v>
      </c>
      <c r="AV169" s="320" t="s">
        <v>472</v>
      </c>
      <c r="AW169" s="363" t="s">
        <v>430</v>
      </c>
      <c r="AX169" s="320" t="s">
        <v>593</v>
      </c>
      <c r="AY169" s="320" t="s">
        <v>577</v>
      </c>
      <c r="AZ169" s="320" t="s">
        <v>470</v>
      </c>
      <c r="BA169" s="320" t="s">
        <v>446</v>
      </c>
      <c r="BB169" s="320" t="s">
        <v>475</v>
      </c>
      <c r="BC169" s="320" t="s">
        <v>210</v>
      </c>
      <c r="BD169" s="320" t="s">
        <v>222</v>
      </c>
      <c r="BE169" s="320" t="s">
        <v>144</v>
      </c>
      <c r="BF169" s="320" t="s">
        <v>89</v>
      </c>
      <c r="BG169" s="320" t="s">
        <v>332</v>
      </c>
      <c r="BH169" s="320" t="s">
        <v>569</v>
      </c>
      <c r="BI169" s="320" t="s">
        <v>100</v>
      </c>
      <c r="BJ169" s="321" t="s">
        <v>329</v>
      </c>
      <c r="BK169" s="45"/>
      <c r="BM169" s="37"/>
      <c r="BN169" s="272">
        <f>F446</f>
        <v>434</v>
      </c>
      <c r="BO169" s="253">
        <f>F324</f>
        <v>312</v>
      </c>
      <c r="BP169" s="253">
        <f>F207</f>
        <v>195</v>
      </c>
      <c r="BQ169" s="253">
        <f>F85</f>
        <v>73</v>
      </c>
      <c r="BR169" s="253">
        <f>F563</f>
        <v>551</v>
      </c>
      <c r="BS169" s="271">
        <f>F500</f>
        <v>488</v>
      </c>
      <c r="BT169" s="271">
        <f>F378</f>
        <v>366</v>
      </c>
      <c r="BU169" s="271">
        <f>F261</f>
        <v>249</v>
      </c>
      <c r="BV169" s="271">
        <f>F114</f>
        <v>102</v>
      </c>
      <c r="BW169" s="271">
        <f>F622</f>
        <v>610</v>
      </c>
      <c r="BX169" s="253">
        <f>F429</f>
        <v>417</v>
      </c>
      <c r="BY169" s="253">
        <f>F312</f>
        <v>300</v>
      </c>
      <c r="BZ169" s="253">
        <f>F165</f>
        <v>153</v>
      </c>
      <c r="CA169" s="253">
        <f>F43</f>
        <v>31</v>
      </c>
      <c r="CB169" s="253">
        <f>F551</f>
        <v>539</v>
      </c>
      <c r="CC169" s="271">
        <f>F483</f>
        <v>471</v>
      </c>
      <c r="CD169" s="271">
        <f>F341</f>
        <v>329</v>
      </c>
      <c r="CE169" s="271">
        <f>F219</f>
        <v>207</v>
      </c>
      <c r="CF169" s="271">
        <f>F102</f>
        <v>90</v>
      </c>
      <c r="CG169" s="271">
        <f>F605</f>
        <v>593</v>
      </c>
      <c r="CH169" s="253">
        <f>F392</f>
        <v>380</v>
      </c>
      <c r="CI169" s="253">
        <f>F270</f>
        <v>258</v>
      </c>
      <c r="CJ169" s="253">
        <f>F148</f>
        <v>136</v>
      </c>
      <c r="CK169" s="253">
        <f>F31</f>
        <v>19</v>
      </c>
      <c r="CL169" s="273">
        <f>F534</f>
        <v>522</v>
      </c>
      <c r="CM169" s="254">
        <f t="shared" si="32"/>
        <v>7825</v>
      </c>
      <c r="CN169" s="107">
        <f t="shared" si="33"/>
        <v>3263025</v>
      </c>
      <c r="CO169" s="33"/>
      <c r="CP169" s="350" t="s">
        <v>588</v>
      </c>
      <c r="CQ169" s="303" t="s">
        <v>522</v>
      </c>
      <c r="CR169" s="303" t="s">
        <v>99</v>
      </c>
      <c r="CS169" s="303" t="s">
        <v>301</v>
      </c>
      <c r="CT169" s="303" t="s">
        <v>546</v>
      </c>
      <c r="CU169" s="303" t="s">
        <v>610</v>
      </c>
      <c r="CV169" s="303" t="s">
        <v>389</v>
      </c>
      <c r="CW169" s="303" t="s">
        <v>403</v>
      </c>
      <c r="CX169" s="303" t="s">
        <v>284</v>
      </c>
      <c r="CY169" s="303" t="s">
        <v>394</v>
      </c>
      <c r="CZ169" s="303" t="s">
        <v>590</v>
      </c>
      <c r="DA169" s="303" t="s">
        <v>668</v>
      </c>
      <c r="DB169" s="303" t="s">
        <v>475</v>
      </c>
      <c r="DC169" s="303" t="s">
        <v>777</v>
      </c>
      <c r="DD169" s="303" t="s">
        <v>94</v>
      </c>
      <c r="DE169" s="303" t="s">
        <v>401</v>
      </c>
      <c r="DF169" s="303" t="s">
        <v>810</v>
      </c>
      <c r="DG169" s="303" t="s">
        <v>716</v>
      </c>
      <c r="DH169" s="303" t="s">
        <v>599</v>
      </c>
      <c r="DI169" s="303" t="s">
        <v>258</v>
      </c>
      <c r="DJ169" s="303" t="s">
        <v>147</v>
      </c>
      <c r="DK169" s="303" t="s">
        <v>432</v>
      </c>
      <c r="DL169" s="303" t="s">
        <v>659</v>
      </c>
      <c r="DM169" s="303" t="s">
        <v>435</v>
      </c>
      <c r="DN169" s="351" t="s">
        <v>334</v>
      </c>
      <c r="DO169" s="45"/>
    </row>
    <row r="170" spans="1:119" x14ac:dyDescent="0.2">
      <c r="A170" s="33"/>
      <c r="B170" s="33"/>
      <c r="C170" s="33"/>
      <c r="D170" s="176" t="s">
        <v>209</v>
      </c>
      <c r="E170" s="177" t="s">
        <v>345</v>
      </c>
      <c r="F170" s="179">
        <f>B3+(157*B5)</f>
        <v>158</v>
      </c>
      <c r="G170" s="33"/>
      <c r="I170" s="37"/>
      <c r="J170" s="54">
        <f>F631</f>
        <v>619</v>
      </c>
      <c r="K170" s="55">
        <f>F609</f>
        <v>597</v>
      </c>
      <c r="L170" s="55">
        <f>F567</f>
        <v>555</v>
      </c>
      <c r="M170" s="55">
        <f>F545</f>
        <v>533</v>
      </c>
      <c r="N170" s="55">
        <f>F523</f>
        <v>511</v>
      </c>
      <c r="O170" s="55">
        <f>F510</f>
        <v>498</v>
      </c>
      <c r="P170" s="55">
        <f>F463</f>
        <v>451</v>
      </c>
      <c r="Q170" s="55">
        <f>F446</f>
        <v>434</v>
      </c>
      <c r="R170" s="55">
        <f>F424</f>
        <v>412</v>
      </c>
      <c r="S170" s="55">
        <f>F407</f>
        <v>395</v>
      </c>
      <c r="T170" s="55">
        <f>F364</f>
        <v>352</v>
      </c>
      <c r="U170" s="55">
        <f>F347</f>
        <v>335</v>
      </c>
      <c r="V170" s="55">
        <f>F325</f>
        <v>313</v>
      </c>
      <c r="W170" s="55">
        <f>F303</f>
        <v>291</v>
      </c>
      <c r="X170" s="55">
        <f>F286</f>
        <v>274</v>
      </c>
      <c r="Y170" s="55">
        <f>F243</f>
        <v>231</v>
      </c>
      <c r="Z170" s="55">
        <f>F226</f>
        <v>214</v>
      </c>
      <c r="AA170" s="55">
        <f>F204</f>
        <v>192</v>
      </c>
      <c r="AB170" s="55">
        <f>F187</f>
        <v>175</v>
      </c>
      <c r="AC170" s="55">
        <f>F140</f>
        <v>128</v>
      </c>
      <c r="AD170" s="55">
        <f>F127</f>
        <v>115</v>
      </c>
      <c r="AE170" s="55">
        <f>F105</f>
        <v>93</v>
      </c>
      <c r="AF170" s="55">
        <f>F83</f>
        <v>71</v>
      </c>
      <c r="AG170" s="55">
        <f>F41</f>
        <v>29</v>
      </c>
      <c r="AH170" s="56">
        <f>F19</f>
        <v>7</v>
      </c>
      <c r="AI170" s="254">
        <f t="shared" si="30"/>
        <v>7825</v>
      </c>
      <c r="AJ170" s="107">
        <f t="shared" si="31"/>
        <v>3263025</v>
      </c>
      <c r="AK170" s="33"/>
      <c r="AL170" s="319" t="s">
        <v>212</v>
      </c>
      <c r="AM170" s="320" t="s">
        <v>365</v>
      </c>
      <c r="AN170" s="320" t="s">
        <v>678</v>
      </c>
      <c r="AO170" s="320" t="s">
        <v>362</v>
      </c>
      <c r="AP170" s="320" t="s">
        <v>723</v>
      </c>
      <c r="AQ170" s="320" t="s">
        <v>485</v>
      </c>
      <c r="AR170" s="320" t="s">
        <v>0</v>
      </c>
      <c r="AS170" s="320" t="s">
        <v>588</v>
      </c>
      <c r="AT170" s="320" t="s">
        <v>742</v>
      </c>
      <c r="AU170" s="320" t="s">
        <v>548</v>
      </c>
      <c r="AV170" s="320" t="s">
        <v>811</v>
      </c>
      <c r="AW170" s="320" t="s">
        <v>551</v>
      </c>
      <c r="AX170" s="363" t="s">
        <v>417</v>
      </c>
      <c r="AY170" s="320" t="s">
        <v>219</v>
      </c>
      <c r="AZ170" s="320" t="s">
        <v>377</v>
      </c>
      <c r="BA170" s="320" t="s">
        <v>433</v>
      </c>
      <c r="BB170" s="320" t="s">
        <v>162</v>
      </c>
      <c r="BC170" s="320" t="s">
        <v>656</v>
      </c>
      <c r="BD170" s="320" t="s">
        <v>393</v>
      </c>
      <c r="BE170" s="320" t="s">
        <v>449</v>
      </c>
      <c r="BF170" s="320" t="s">
        <v>787</v>
      </c>
      <c r="BG170" s="320" t="s">
        <v>703</v>
      </c>
      <c r="BH170" s="320" t="s">
        <v>275</v>
      </c>
      <c r="BI170" s="320" t="s">
        <v>118</v>
      </c>
      <c r="BJ170" s="321" t="s">
        <v>272</v>
      </c>
      <c r="BK170" s="45"/>
      <c r="BM170" s="37"/>
      <c r="BN170" s="272">
        <f>F606</f>
        <v>594</v>
      </c>
      <c r="BO170" s="253">
        <f>F484</f>
        <v>472</v>
      </c>
      <c r="BP170" s="253">
        <f>F342</f>
        <v>330</v>
      </c>
      <c r="BQ170" s="253">
        <f>F220</f>
        <v>208</v>
      </c>
      <c r="BR170" s="253">
        <f>F98</f>
        <v>86</v>
      </c>
      <c r="BS170" s="271">
        <f>F535</f>
        <v>523</v>
      </c>
      <c r="BT170" s="271">
        <f>F388</f>
        <v>376</v>
      </c>
      <c r="BU170" s="271">
        <f>F271</f>
        <v>259</v>
      </c>
      <c r="BV170" s="271">
        <f>F149</f>
        <v>137</v>
      </c>
      <c r="BW170" s="271">
        <f>F32</f>
        <v>20</v>
      </c>
      <c r="BX170" s="253">
        <f>F564</f>
        <v>552</v>
      </c>
      <c r="BY170" s="253">
        <f>F447</f>
        <v>435</v>
      </c>
      <c r="BZ170" s="253">
        <f>F325</f>
        <v>313</v>
      </c>
      <c r="CA170" s="253">
        <f>F203</f>
        <v>191</v>
      </c>
      <c r="CB170" s="253">
        <f>F86</f>
        <v>74</v>
      </c>
      <c r="CC170" s="271">
        <f>F618</f>
        <v>606</v>
      </c>
      <c r="CD170" s="271">
        <f>F501</f>
        <v>489</v>
      </c>
      <c r="CE170" s="271">
        <f>F379</f>
        <v>367</v>
      </c>
      <c r="CF170" s="271">
        <f>F262</f>
        <v>250</v>
      </c>
      <c r="CG170" s="271">
        <f>F115</f>
        <v>103</v>
      </c>
      <c r="CH170" s="253">
        <f>F552</f>
        <v>540</v>
      </c>
      <c r="CI170" s="253">
        <f>F430</f>
        <v>418</v>
      </c>
      <c r="CJ170" s="253">
        <f>F308</f>
        <v>296</v>
      </c>
      <c r="CK170" s="253">
        <f>F166</f>
        <v>154</v>
      </c>
      <c r="CL170" s="273">
        <f>F44</f>
        <v>32</v>
      </c>
      <c r="CM170" s="254">
        <f t="shared" si="32"/>
        <v>7825</v>
      </c>
      <c r="CN170" s="107">
        <f t="shared" si="33"/>
        <v>3263025</v>
      </c>
      <c r="CO170" s="33"/>
      <c r="CP170" s="350" t="s">
        <v>809</v>
      </c>
      <c r="CQ170" s="303" t="s">
        <v>79</v>
      </c>
      <c r="CR170" s="303" t="s">
        <v>232</v>
      </c>
      <c r="CS170" s="303" t="s">
        <v>405</v>
      </c>
      <c r="CT170" s="303" t="s">
        <v>408</v>
      </c>
      <c r="CU170" s="303" t="s">
        <v>677</v>
      </c>
      <c r="CV170" s="303" t="s">
        <v>38</v>
      </c>
      <c r="CW170" s="303" t="s">
        <v>113</v>
      </c>
      <c r="CX170" s="303" t="s">
        <v>130</v>
      </c>
      <c r="CY170" s="303" t="s">
        <v>702</v>
      </c>
      <c r="CZ170" s="303" t="s">
        <v>467</v>
      </c>
      <c r="DA170" s="303" t="s">
        <v>769</v>
      </c>
      <c r="DB170" s="354" t="s">
        <v>417</v>
      </c>
      <c r="DC170" s="303" t="s">
        <v>786</v>
      </c>
      <c r="DD170" s="303" t="s">
        <v>722</v>
      </c>
      <c r="DE170" s="303" t="s">
        <v>499</v>
      </c>
      <c r="DF170" s="303" t="s">
        <v>638</v>
      </c>
      <c r="DG170" s="303" t="s">
        <v>283</v>
      </c>
      <c r="DH170" s="303" t="s">
        <v>641</v>
      </c>
      <c r="DI170" s="303" t="s">
        <v>390</v>
      </c>
      <c r="DJ170" s="303" t="s">
        <v>35</v>
      </c>
      <c r="DK170" s="303" t="s">
        <v>767</v>
      </c>
      <c r="DL170" s="303" t="s">
        <v>770</v>
      </c>
      <c r="DM170" s="303" t="s">
        <v>343</v>
      </c>
      <c r="DN170" s="351" t="s">
        <v>332</v>
      </c>
      <c r="DO170" s="45"/>
    </row>
    <row r="171" spans="1:119" x14ac:dyDescent="0.2">
      <c r="A171" s="33"/>
      <c r="B171" s="33"/>
      <c r="C171" s="33"/>
      <c r="D171" s="176" t="s">
        <v>658</v>
      </c>
      <c r="E171" s="177" t="s">
        <v>345</v>
      </c>
      <c r="F171" s="179">
        <f>B3+(158*B5)</f>
        <v>159</v>
      </c>
      <c r="G171" s="33"/>
      <c r="I171" s="37"/>
      <c r="J171" s="54">
        <f>F542</f>
        <v>530</v>
      </c>
      <c r="K171" s="55">
        <f>F520</f>
        <v>508</v>
      </c>
      <c r="L171" s="55">
        <f>F623</f>
        <v>611</v>
      </c>
      <c r="M171" s="55">
        <f>F606</f>
        <v>594</v>
      </c>
      <c r="N171" s="55">
        <f>F584</f>
        <v>572</v>
      </c>
      <c r="O171" s="55">
        <f>F421</f>
        <v>409</v>
      </c>
      <c r="P171" s="55">
        <f>F399</f>
        <v>387</v>
      </c>
      <c r="Q171" s="55">
        <f>F507</f>
        <v>495</v>
      </c>
      <c r="R171" s="55">
        <f>F485</f>
        <v>473</v>
      </c>
      <c r="S171" s="55">
        <f>F438</f>
        <v>426</v>
      </c>
      <c r="T171" s="55">
        <f>F300</f>
        <v>288</v>
      </c>
      <c r="U171" s="55">
        <f>F278</f>
        <v>266</v>
      </c>
      <c r="V171" s="55">
        <f>F386</f>
        <v>374</v>
      </c>
      <c r="W171" s="55">
        <f>F339</f>
        <v>327</v>
      </c>
      <c r="X171" s="55">
        <f>F322</f>
        <v>310</v>
      </c>
      <c r="Y171" s="55">
        <f>F179</f>
        <v>167</v>
      </c>
      <c r="Z171" s="55">
        <f>F162</f>
        <v>150</v>
      </c>
      <c r="AA171" s="55">
        <f>F240</f>
        <v>228</v>
      </c>
      <c r="AB171" s="55">
        <f>F218</f>
        <v>206</v>
      </c>
      <c r="AC171" s="55">
        <f>F201</f>
        <v>189</v>
      </c>
      <c r="AD171" s="55">
        <f>F58</f>
        <v>46</v>
      </c>
      <c r="AE171" s="55">
        <f>F16</f>
        <v>4</v>
      </c>
      <c r="AF171" s="55">
        <f>F119</f>
        <v>107</v>
      </c>
      <c r="AG171" s="55">
        <f>F102</f>
        <v>90</v>
      </c>
      <c r="AH171" s="56">
        <f>F80</f>
        <v>68</v>
      </c>
      <c r="AI171" s="254">
        <f t="shared" si="30"/>
        <v>7825</v>
      </c>
      <c r="AJ171" s="107">
        <f t="shared" si="31"/>
        <v>3263025</v>
      </c>
      <c r="AK171" s="33"/>
      <c r="AL171" s="319" t="s">
        <v>704</v>
      </c>
      <c r="AM171" s="320" t="s">
        <v>308</v>
      </c>
      <c r="AN171" s="320" t="s">
        <v>154</v>
      </c>
      <c r="AO171" s="320" t="s">
        <v>809</v>
      </c>
      <c r="AP171" s="320" t="s">
        <v>305</v>
      </c>
      <c r="AQ171" s="320" t="s">
        <v>534</v>
      </c>
      <c r="AR171" s="320" t="s">
        <v>492</v>
      </c>
      <c r="AS171" s="320" t="s">
        <v>766</v>
      </c>
      <c r="AT171" s="320" t="s">
        <v>426</v>
      </c>
      <c r="AU171" s="320" t="s">
        <v>350</v>
      </c>
      <c r="AV171" s="320" t="s">
        <v>163</v>
      </c>
      <c r="AW171" s="320" t="s">
        <v>165</v>
      </c>
      <c r="AX171" s="320" t="s">
        <v>627</v>
      </c>
      <c r="AY171" s="363" t="s">
        <v>785</v>
      </c>
      <c r="AZ171" s="320" t="s">
        <v>491</v>
      </c>
      <c r="BA171" s="320" t="s">
        <v>604</v>
      </c>
      <c r="BB171" s="320" t="s">
        <v>419</v>
      </c>
      <c r="BC171" s="320" t="s">
        <v>671</v>
      </c>
      <c r="BD171" s="320" t="s">
        <v>374</v>
      </c>
      <c r="BE171" s="320" t="s">
        <v>760</v>
      </c>
      <c r="BF171" s="320" t="s">
        <v>302</v>
      </c>
      <c r="BG171" s="320" t="s">
        <v>62</v>
      </c>
      <c r="BH171" s="320" t="s">
        <v>495</v>
      </c>
      <c r="BI171" s="320" t="s">
        <v>599</v>
      </c>
      <c r="BJ171" s="321" t="s">
        <v>644</v>
      </c>
      <c r="BK171" s="45"/>
      <c r="BM171" s="37"/>
      <c r="BN171" s="272">
        <f>F116</f>
        <v>104</v>
      </c>
      <c r="BO171" s="253">
        <f>F619</f>
        <v>607</v>
      </c>
      <c r="BP171" s="253">
        <f>F502</f>
        <v>490</v>
      </c>
      <c r="BQ171" s="253">
        <f>F380</f>
        <v>368</v>
      </c>
      <c r="BR171" s="253">
        <f>F258</f>
        <v>246</v>
      </c>
      <c r="BS171" s="271">
        <f>F45</f>
        <v>33</v>
      </c>
      <c r="BT171" s="271">
        <f>F548</f>
        <v>536</v>
      </c>
      <c r="BU171" s="271">
        <f>F431</f>
        <v>419</v>
      </c>
      <c r="BV171" s="271">
        <f>F309</f>
        <v>297</v>
      </c>
      <c r="BW171" s="271">
        <f>F167</f>
        <v>155</v>
      </c>
      <c r="BX171" s="253">
        <f>F99</f>
        <v>87</v>
      </c>
      <c r="BY171" s="253">
        <f>F607</f>
        <v>595</v>
      </c>
      <c r="BZ171" s="253">
        <f>F485</f>
        <v>473</v>
      </c>
      <c r="CA171" s="253">
        <f>F338</f>
        <v>326</v>
      </c>
      <c r="CB171" s="253">
        <f>F221</f>
        <v>209</v>
      </c>
      <c r="CC171" s="271">
        <f>F28</f>
        <v>16</v>
      </c>
      <c r="CD171" s="271">
        <f>F536</f>
        <v>524</v>
      </c>
      <c r="CE171" s="271">
        <f>F389</f>
        <v>377</v>
      </c>
      <c r="CF171" s="271">
        <f>F272</f>
        <v>260</v>
      </c>
      <c r="CG171" s="271">
        <f>F150</f>
        <v>138</v>
      </c>
      <c r="CH171" s="253">
        <f>F87</f>
        <v>75</v>
      </c>
      <c r="CI171" s="253">
        <f>F565</f>
        <v>553</v>
      </c>
      <c r="CJ171" s="253">
        <f>F443</f>
        <v>431</v>
      </c>
      <c r="CK171" s="253">
        <f>F326</f>
        <v>314</v>
      </c>
      <c r="CL171" s="273">
        <f>F204</f>
        <v>192</v>
      </c>
      <c r="CM171" s="254">
        <f t="shared" si="32"/>
        <v>7825</v>
      </c>
      <c r="CN171" s="107">
        <f t="shared" si="33"/>
        <v>3263025</v>
      </c>
      <c r="CO171" s="33"/>
      <c r="CP171" s="350" t="s">
        <v>316</v>
      </c>
      <c r="CQ171" s="303" t="s">
        <v>45</v>
      </c>
      <c r="CR171" s="303" t="s">
        <v>695</v>
      </c>
      <c r="CS171" s="303" t="s">
        <v>519</v>
      </c>
      <c r="CT171" s="303" t="s">
        <v>744</v>
      </c>
      <c r="CU171" s="303" t="s">
        <v>802</v>
      </c>
      <c r="CV171" s="303" t="s">
        <v>781</v>
      </c>
      <c r="CW171" s="303" t="s">
        <v>561</v>
      </c>
      <c r="CX171" s="303" t="s">
        <v>461</v>
      </c>
      <c r="CY171" s="303" t="s">
        <v>554</v>
      </c>
      <c r="CZ171" s="303" t="s">
        <v>617</v>
      </c>
      <c r="DA171" s="303" t="s">
        <v>227</v>
      </c>
      <c r="DB171" s="303" t="s">
        <v>426</v>
      </c>
      <c r="DC171" s="303" t="s">
        <v>126</v>
      </c>
      <c r="DD171" s="303" t="s">
        <v>86</v>
      </c>
      <c r="DE171" s="303" t="s">
        <v>598</v>
      </c>
      <c r="DF171" s="303" t="s">
        <v>364</v>
      </c>
      <c r="DG171" s="303" t="s">
        <v>756</v>
      </c>
      <c r="DH171" s="303" t="s">
        <v>355</v>
      </c>
      <c r="DI171" s="303" t="s">
        <v>814</v>
      </c>
      <c r="DJ171" s="303" t="s">
        <v>168</v>
      </c>
      <c r="DK171" s="303" t="s">
        <v>573</v>
      </c>
      <c r="DL171" s="303" t="s">
        <v>110</v>
      </c>
      <c r="DM171" s="303" t="s">
        <v>386</v>
      </c>
      <c r="DN171" s="351" t="s">
        <v>656</v>
      </c>
      <c r="DO171" s="45"/>
    </row>
    <row r="172" spans="1:119" x14ac:dyDescent="0.2">
      <c r="A172" s="33"/>
      <c r="B172" s="33"/>
      <c r="C172" s="33"/>
      <c r="D172" s="176" t="s">
        <v>131</v>
      </c>
      <c r="E172" s="177" t="s">
        <v>345</v>
      </c>
      <c r="F172" s="178">
        <f>B3+(159*B5)</f>
        <v>160</v>
      </c>
      <c r="G172" s="33"/>
      <c r="I172" s="37"/>
      <c r="J172" s="54">
        <f>F598</f>
        <v>586</v>
      </c>
      <c r="K172" s="55">
        <f>F581</f>
        <v>569</v>
      </c>
      <c r="L172" s="55">
        <f>F559</f>
        <v>547</v>
      </c>
      <c r="M172" s="55">
        <f>F517</f>
        <v>505</v>
      </c>
      <c r="N172" s="55">
        <f>F620</f>
        <v>608</v>
      </c>
      <c r="O172" s="55">
        <f>F482</f>
        <v>470</v>
      </c>
      <c r="P172" s="55">
        <f>F460</f>
        <v>448</v>
      </c>
      <c r="Q172" s="55">
        <f>F413</f>
        <v>401</v>
      </c>
      <c r="R172" s="55">
        <f>F396</f>
        <v>384</v>
      </c>
      <c r="S172" s="55">
        <f>F499</f>
        <v>487</v>
      </c>
      <c r="T172" s="55">
        <f>F361</f>
        <v>349</v>
      </c>
      <c r="U172" s="55">
        <f>F314</f>
        <v>302</v>
      </c>
      <c r="V172" s="55">
        <f>F297</f>
        <v>285</v>
      </c>
      <c r="W172" s="55">
        <f>F275</f>
        <v>263</v>
      </c>
      <c r="X172" s="55">
        <f>F378</f>
        <v>366</v>
      </c>
      <c r="Y172" s="55">
        <f>F215</f>
        <v>203</v>
      </c>
      <c r="Z172" s="55">
        <f>F193</f>
        <v>181</v>
      </c>
      <c r="AA172" s="55">
        <f>F176</f>
        <v>164</v>
      </c>
      <c r="AB172" s="55">
        <f>F154</f>
        <v>142</v>
      </c>
      <c r="AC172" s="55">
        <f>F262</f>
        <v>250</v>
      </c>
      <c r="AD172" s="55">
        <f>F94</f>
        <v>82</v>
      </c>
      <c r="AE172" s="55">
        <f>F77</f>
        <v>65</v>
      </c>
      <c r="AF172" s="55">
        <f>F55</f>
        <v>43</v>
      </c>
      <c r="AG172" s="55">
        <f>F33</f>
        <v>21</v>
      </c>
      <c r="AH172" s="56">
        <f>F116</f>
        <v>104</v>
      </c>
      <c r="AI172" s="254">
        <f t="shared" si="30"/>
        <v>7825</v>
      </c>
      <c r="AJ172" s="107">
        <f t="shared" si="31"/>
        <v>3263025</v>
      </c>
      <c r="AK172" s="33"/>
      <c r="AL172" s="319" t="s">
        <v>752</v>
      </c>
      <c r="AM172" s="320" t="s">
        <v>750</v>
      </c>
      <c r="AN172" s="320" t="s">
        <v>278</v>
      </c>
      <c r="AO172" s="320" t="s">
        <v>651</v>
      </c>
      <c r="AP172" s="320" t="s">
        <v>530</v>
      </c>
      <c r="AQ172" s="320" t="s">
        <v>715</v>
      </c>
      <c r="AR172" s="320" t="s">
        <v>400</v>
      </c>
      <c r="AS172" s="320" t="s">
        <v>296</v>
      </c>
      <c r="AT172" s="320" t="s">
        <v>281</v>
      </c>
      <c r="AU172" s="320" t="s">
        <v>713</v>
      </c>
      <c r="AV172" s="320" t="s">
        <v>653</v>
      </c>
      <c r="AW172" s="320" t="s">
        <v>727</v>
      </c>
      <c r="AX172" s="320" t="s">
        <v>299</v>
      </c>
      <c r="AY172" s="320" t="s">
        <v>221</v>
      </c>
      <c r="AZ172" s="363" t="s">
        <v>389</v>
      </c>
      <c r="BA172" s="320" t="s">
        <v>613</v>
      </c>
      <c r="BB172" s="320" t="s">
        <v>181</v>
      </c>
      <c r="BC172" s="320" t="s">
        <v>815</v>
      </c>
      <c r="BD172" s="320" t="s">
        <v>629</v>
      </c>
      <c r="BE172" s="320" t="s">
        <v>641</v>
      </c>
      <c r="BF172" s="320" t="s">
        <v>303</v>
      </c>
      <c r="BG172" s="320" t="s">
        <v>539</v>
      </c>
      <c r="BH172" s="320" t="s">
        <v>618</v>
      </c>
      <c r="BI172" s="320" t="s">
        <v>360</v>
      </c>
      <c r="BJ172" s="321" t="s">
        <v>316</v>
      </c>
      <c r="BK172" s="45"/>
      <c r="BM172" s="37"/>
      <c r="BN172" s="272">
        <f>F151</f>
        <v>139</v>
      </c>
      <c r="BO172" s="253">
        <f>F29</f>
        <v>17</v>
      </c>
      <c r="BP172" s="253">
        <f>F537</f>
        <v>525</v>
      </c>
      <c r="BQ172" s="253">
        <f>F390</f>
        <v>378</v>
      </c>
      <c r="BR172" s="253">
        <f>F268</f>
        <v>256</v>
      </c>
      <c r="BS172" s="271">
        <f>F205</f>
        <v>193</v>
      </c>
      <c r="BT172" s="271">
        <f>F83</f>
        <v>71</v>
      </c>
      <c r="BU172" s="271">
        <f>F566</f>
        <v>554</v>
      </c>
      <c r="BV172" s="271">
        <f>F444</f>
        <v>432</v>
      </c>
      <c r="BW172" s="271">
        <f>F327</f>
        <v>315</v>
      </c>
      <c r="BX172" s="253">
        <f>F259</f>
        <v>247</v>
      </c>
      <c r="BY172" s="253">
        <f>F117</f>
        <v>105</v>
      </c>
      <c r="BZ172" s="253">
        <f>F620</f>
        <v>608</v>
      </c>
      <c r="CA172" s="253">
        <f>F498</f>
        <v>486</v>
      </c>
      <c r="CB172" s="253">
        <f>F381</f>
        <v>369</v>
      </c>
      <c r="CC172" s="271">
        <f>F163</f>
        <v>151</v>
      </c>
      <c r="CD172" s="271">
        <f>F46</f>
        <v>34</v>
      </c>
      <c r="CE172" s="271">
        <f>F549</f>
        <v>537</v>
      </c>
      <c r="CF172" s="271">
        <f>F432</f>
        <v>420</v>
      </c>
      <c r="CG172" s="271">
        <f>F310</f>
        <v>298</v>
      </c>
      <c r="CH172" s="253">
        <f>F222</f>
        <v>210</v>
      </c>
      <c r="CI172" s="253">
        <f>F100</f>
        <v>88</v>
      </c>
      <c r="CJ172" s="253">
        <f>F603</f>
        <v>591</v>
      </c>
      <c r="CK172" s="253">
        <f>F486</f>
        <v>474</v>
      </c>
      <c r="CL172" s="273">
        <f>F339</f>
        <v>327</v>
      </c>
      <c r="CM172" s="254">
        <f t="shared" si="32"/>
        <v>7825</v>
      </c>
      <c r="CN172" s="107">
        <f t="shared" si="33"/>
        <v>3263025</v>
      </c>
      <c r="CO172" s="33"/>
      <c r="CP172" s="350" t="s">
        <v>789</v>
      </c>
      <c r="CQ172" s="303" t="s">
        <v>464</v>
      </c>
      <c r="CR172" s="303" t="s">
        <v>574</v>
      </c>
      <c r="CS172" s="303" t="s">
        <v>69</v>
      </c>
      <c r="CT172" s="303" t="s">
        <v>459</v>
      </c>
      <c r="CU172" s="303" t="s">
        <v>133</v>
      </c>
      <c r="CV172" s="303" t="s">
        <v>275</v>
      </c>
      <c r="CW172" s="303" t="s">
        <v>440</v>
      </c>
      <c r="CX172" s="303" t="s">
        <v>457</v>
      </c>
      <c r="CY172" s="303" t="s">
        <v>443</v>
      </c>
      <c r="CZ172" s="303" t="s">
        <v>376</v>
      </c>
      <c r="DA172" s="303" t="s">
        <v>526</v>
      </c>
      <c r="DB172" s="303" t="s">
        <v>530</v>
      </c>
      <c r="DC172" s="303" t="s">
        <v>533</v>
      </c>
      <c r="DD172" s="303" t="s">
        <v>309</v>
      </c>
      <c r="DE172" s="303" t="s">
        <v>448</v>
      </c>
      <c r="DF172" s="303" t="s">
        <v>462</v>
      </c>
      <c r="DG172" s="303" t="s">
        <v>255</v>
      </c>
      <c r="DH172" s="303" t="s">
        <v>796</v>
      </c>
      <c r="DI172" s="303" t="s">
        <v>801</v>
      </c>
      <c r="DJ172" s="303" t="s">
        <v>268</v>
      </c>
      <c r="DK172" s="303" t="s">
        <v>512</v>
      </c>
      <c r="DL172" s="303" t="s">
        <v>91</v>
      </c>
      <c r="DM172" s="303" t="s">
        <v>52</v>
      </c>
      <c r="DN172" s="351" t="s">
        <v>785</v>
      </c>
      <c r="DO172" s="45"/>
    </row>
    <row r="173" spans="1:119" x14ac:dyDescent="0.2">
      <c r="A173" s="33"/>
      <c r="B173" s="33"/>
      <c r="C173" s="33"/>
      <c r="D173" s="176" t="s">
        <v>685</v>
      </c>
      <c r="E173" s="177" t="s">
        <v>345</v>
      </c>
      <c r="F173" s="178">
        <f>B3+(160*B5)</f>
        <v>161</v>
      </c>
      <c r="G173" s="33"/>
      <c r="I173" s="37"/>
      <c r="J173" s="54">
        <f>F147</f>
        <v>135</v>
      </c>
      <c r="K173" s="55">
        <f>F250</f>
        <v>238</v>
      </c>
      <c r="L173" s="55">
        <f>F228</f>
        <v>216</v>
      </c>
      <c r="M173" s="55">
        <f>F211</f>
        <v>199</v>
      </c>
      <c r="N173" s="55">
        <f>F164</f>
        <v>152</v>
      </c>
      <c r="O173" s="55">
        <f>F26</f>
        <v>14</v>
      </c>
      <c r="P173" s="55">
        <f>F129</f>
        <v>117</v>
      </c>
      <c r="Q173" s="55">
        <f>F112</f>
        <v>100</v>
      </c>
      <c r="R173" s="55">
        <f>F65</f>
        <v>53</v>
      </c>
      <c r="S173" s="55">
        <f>F43</f>
        <v>31</v>
      </c>
      <c r="T173" s="55">
        <f>F530</f>
        <v>518</v>
      </c>
      <c r="U173" s="55">
        <f>F633</f>
        <v>621</v>
      </c>
      <c r="V173" s="55">
        <f>F591</f>
        <v>579</v>
      </c>
      <c r="W173" s="55">
        <f>F569</f>
        <v>557</v>
      </c>
      <c r="X173" s="55">
        <f>F552</f>
        <v>540</v>
      </c>
      <c r="Y173" s="55">
        <f>F409</f>
        <v>397</v>
      </c>
      <c r="Z173" s="55">
        <f>F492</f>
        <v>480</v>
      </c>
      <c r="AA173" s="55">
        <f>F470</f>
        <v>458</v>
      </c>
      <c r="AB173" s="55">
        <f>F448</f>
        <v>436</v>
      </c>
      <c r="AC173" s="55">
        <f>F431</f>
        <v>419</v>
      </c>
      <c r="AD173" s="55">
        <f>F263</f>
        <v>251</v>
      </c>
      <c r="AE173" s="55">
        <f>F371</f>
        <v>359</v>
      </c>
      <c r="AF173" s="55">
        <f>F349</f>
        <v>337</v>
      </c>
      <c r="AG173" s="55">
        <f>F332</f>
        <v>320</v>
      </c>
      <c r="AH173" s="56">
        <f>F310</f>
        <v>298</v>
      </c>
      <c r="AI173" s="254">
        <f t="shared" si="30"/>
        <v>7825</v>
      </c>
      <c r="AJ173" s="107">
        <f t="shared" si="31"/>
        <v>3263025</v>
      </c>
      <c r="AK173" s="33"/>
      <c r="AL173" s="319" t="s">
        <v>102</v>
      </c>
      <c r="AM173" s="320" t="s">
        <v>247</v>
      </c>
      <c r="AN173" s="320" t="s">
        <v>249</v>
      </c>
      <c r="AO173" s="320" t="s">
        <v>207</v>
      </c>
      <c r="AP173" s="320" t="s">
        <v>371</v>
      </c>
      <c r="AQ173" s="320" t="s">
        <v>511</v>
      </c>
      <c r="AR173" s="320" t="s">
        <v>686</v>
      </c>
      <c r="AS173" s="320" t="s">
        <v>223</v>
      </c>
      <c r="AT173" s="320" t="s">
        <v>252</v>
      </c>
      <c r="AU173" s="320" t="s">
        <v>777</v>
      </c>
      <c r="AV173" s="320" t="s">
        <v>228</v>
      </c>
      <c r="AW173" s="320" t="s">
        <v>136</v>
      </c>
      <c r="AX173" s="320" t="s">
        <v>383</v>
      </c>
      <c r="AY173" s="320" t="s">
        <v>705</v>
      </c>
      <c r="AZ173" s="320" t="s">
        <v>35</v>
      </c>
      <c r="BA173" s="363" t="s">
        <v>711</v>
      </c>
      <c r="BB173" s="320" t="s">
        <v>399</v>
      </c>
      <c r="BC173" s="320" t="s">
        <v>109</v>
      </c>
      <c r="BD173" s="320" t="s">
        <v>563</v>
      </c>
      <c r="BE173" s="320" t="s">
        <v>561</v>
      </c>
      <c r="BF173" s="320" t="s">
        <v>670</v>
      </c>
      <c r="BG173" s="320" t="s">
        <v>339</v>
      </c>
      <c r="BH173" s="320" t="s">
        <v>576</v>
      </c>
      <c r="BI173" s="320" t="s">
        <v>578</v>
      </c>
      <c r="BJ173" s="321" t="s">
        <v>801</v>
      </c>
      <c r="BK173" s="45"/>
      <c r="BM173" s="37"/>
      <c r="BN173" s="352">
        <f>F509</f>
        <v>497</v>
      </c>
      <c r="BO173" s="271">
        <f>F367</f>
        <v>355</v>
      </c>
      <c r="BP173" s="271">
        <f>F245</f>
        <v>233</v>
      </c>
      <c r="BQ173" s="271">
        <f>F123</f>
        <v>111</v>
      </c>
      <c r="BR173" s="271">
        <f>F631</f>
        <v>619</v>
      </c>
      <c r="BS173" s="253">
        <f>F413</f>
        <v>401</v>
      </c>
      <c r="BT173" s="253">
        <f>F296</f>
        <v>284</v>
      </c>
      <c r="BU173" s="253">
        <f>F174</f>
        <v>162</v>
      </c>
      <c r="BV173" s="253">
        <f>F57</f>
        <v>45</v>
      </c>
      <c r="BW173" s="253">
        <f>F560</f>
        <v>548</v>
      </c>
      <c r="BX173" s="271">
        <f>F472</f>
        <v>460</v>
      </c>
      <c r="BY173" s="271">
        <f>F350</f>
        <v>338</v>
      </c>
      <c r="BZ173" s="271">
        <f>F228</f>
        <v>216</v>
      </c>
      <c r="CA173" s="271">
        <f>F111</f>
        <v>99</v>
      </c>
      <c r="CB173" s="271">
        <f>F589</f>
        <v>577</v>
      </c>
      <c r="CC173" s="253">
        <f>F401</f>
        <v>389</v>
      </c>
      <c r="CD173" s="253">
        <f>F279</f>
        <v>267</v>
      </c>
      <c r="CE173" s="253">
        <f>F162</f>
        <v>150</v>
      </c>
      <c r="CF173" s="253">
        <f>F15</f>
        <v>3</v>
      </c>
      <c r="CG173" s="253">
        <f>F518</f>
        <v>506</v>
      </c>
      <c r="CH173" s="271">
        <f>F455</f>
        <v>443</v>
      </c>
      <c r="CI173" s="271">
        <f>F333</f>
        <v>321</v>
      </c>
      <c r="CJ173" s="271">
        <f>F191</f>
        <v>179</v>
      </c>
      <c r="CK173" s="271">
        <f>F69</f>
        <v>57</v>
      </c>
      <c r="CL173" s="353">
        <f>F577</f>
        <v>565</v>
      </c>
      <c r="CM173" s="254">
        <f t="shared" si="32"/>
        <v>7825</v>
      </c>
      <c r="CN173" s="107">
        <f t="shared" si="33"/>
        <v>3263025</v>
      </c>
      <c r="CO173" s="33"/>
      <c r="CP173" s="350" t="s">
        <v>141</v>
      </c>
      <c r="CQ173" s="303" t="s">
        <v>205</v>
      </c>
      <c r="CR173" s="303" t="s">
        <v>458</v>
      </c>
      <c r="CS173" s="303" t="s">
        <v>601</v>
      </c>
      <c r="CT173" s="303" t="s">
        <v>212</v>
      </c>
      <c r="CU173" s="303" t="s">
        <v>296</v>
      </c>
      <c r="CV173" s="303" t="s">
        <v>54</v>
      </c>
      <c r="CW173" s="303" t="s">
        <v>101</v>
      </c>
      <c r="CX173" s="303" t="s">
        <v>645</v>
      </c>
      <c r="CY173" s="303" t="s">
        <v>622</v>
      </c>
      <c r="CZ173" s="303" t="s">
        <v>795</v>
      </c>
      <c r="DA173" s="303" t="s">
        <v>470</v>
      </c>
      <c r="DB173" s="303" t="s">
        <v>249</v>
      </c>
      <c r="DC173" s="303" t="s">
        <v>774</v>
      </c>
      <c r="DD173" s="303" t="s">
        <v>412</v>
      </c>
      <c r="DE173" s="303" t="s">
        <v>416</v>
      </c>
      <c r="DF173" s="303" t="s">
        <v>56</v>
      </c>
      <c r="DG173" s="303" t="s">
        <v>419</v>
      </c>
      <c r="DH173" s="303" t="s">
        <v>166</v>
      </c>
      <c r="DI173" s="303" t="s">
        <v>276</v>
      </c>
      <c r="DJ173" s="303" t="s">
        <v>714</v>
      </c>
      <c r="DK173" s="303" t="s">
        <v>234</v>
      </c>
      <c r="DL173" s="303" t="s">
        <v>285</v>
      </c>
      <c r="DM173" s="303" t="s">
        <v>359</v>
      </c>
      <c r="DN173" s="351" t="s">
        <v>63</v>
      </c>
      <c r="DO173" s="45"/>
    </row>
    <row r="174" spans="1:119" x14ac:dyDescent="0.2">
      <c r="A174" s="33"/>
      <c r="B174" s="33"/>
      <c r="C174" s="33"/>
      <c r="D174" s="176" t="s">
        <v>101</v>
      </c>
      <c r="E174" s="177" t="s">
        <v>345</v>
      </c>
      <c r="F174" s="179">
        <f>B3+(161*B5)</f>
        <v>162</v>
      </c>
      <c r="G174" s="33"/>
      <c r="I174" s="37"/>
      <c r="J174" s="54">
        <f>F203</f>
        <v>191</v>
      </c>
      <c r="K174" s="55">
        <f>F186</f>
        <v>174</v>
      </c>
      <c r="L174" s="55">
        <f>F139</f>
        <v>127</v>
      </c>
      <c r="M174" s="55">
        <f>F247</f>
        <v>235</v>
      </c>
      <c r="N174" s="55">
        <f>F225</f>
        <v>213</v>
      </c>
      <c r="O174" s="55">
        <f>F87</f>
        <v>75</v>
      </c>
      <c r="P174" s="55">
        <f>F40</f>
        <v>28</v>
      </c>
      <c r="Q174" s="55">
        <f>F18</f>
        <v>6</v>
      </c>
      <c r="R174" s="55">
        <f>F126</f>
        <v>114</v>
      </c>
      <c r="S174" s="55">
        <f>F104</f>
        <v>92</v>
      </c>
      <c r="T174" s="55">
        <f>F566</f>
        <v>554</v>
      </c>
      <c r="U174" s="55">
        <f>F544</f>
        <v>532</v>
      </c>
      <c r="V174" s="55">
        <f>F527</f>
        <v>515</v>
      </c>
      <c r="W174" s="55">
        <f>F630</f>
        <v>618</v>
      </c>
      <c r="X174" s="55">
        <f>F608</f>
        <v>596</v>
      </c>
      <c r="Y174" s="55">
        <f>F445</f>
        <v>433</v>
      </c>
      <c r="Z174" s="55">
        <f>F423</f>
        <v>411</v>
      </c>
      <c r="AA174" s="55">
        <f>F406</f>
        <v>394</v>
      </c>
      <c r="AB174" s="55">
        <f>F509</f>
        <v>497</v>
      </c>
      <c r="AC174" s="55">
        <f>F467</f>
        <v>455</v>
      </c>
      <c r="AD174" s="55">
        <f>F324</f>
        <v>312</v>
      </c>
      <c r="AE174" s="55">
        <f>F307</f>
        <v>295</v>
      </c>
      <c r="AF174" s="55">
        <f>F285</f>
        <v>273</v>
      </c>
      <c r="AG174" s="55">
        <f>F363</f>
        <v>351</v>
      </c>
      <c r="AH174" s="56">
        <f>F346</f>
        <v>334</v>
      </c>
      <c r="AI174" s="254">
        <f t="shared" si="30"/>
        <v>7825</v>
      </c>
      <c r="AJ174" s="107">
        <f t="shared" si="31"/>
        <v>3263025</v>
      </c>
      <c r="AK174" s="33"/>
      <c r="AL174" s="319" t="s">
        <v>786</v>
      </c>
      <c r="AM174" s="320" t="s">
        <v>153</v>
      </c>
      <c r="AN174" s="320" t="s">
        <v>344</v>
      </c>
      <c r="AO174" s="320" t="s">
        <v>328</v>
      </c>
      <c r="AP174" s="320" t="s">
        <v>194</v>
      </c>
      <c r="AQ174" s="320" t="s">
        <v>168</v>
      </c>
      <c r="AR174" s="320" t="s">
        <v>226</v>
      </c>
      <c r="AS174" s="320" t="s">
        <v>486</v>
      </c>
      <c r="AT174" s="320" t="s">
        <v>731</v>
      </c>
      <c r="AU174" s="320" t="s">
        <v>434</v>
      </c>
      <c r="AV174" s="320" t="s">
        <v>440</v>
      </c>
      <c r="AW174" s="320" t="s">
        <v>679</v>
      </c>
      <c r="AX174" s="320" t="s">
        <v>92</v>
      </c>
      <c r="AY174" s="320" t="s">
        <v>451</v>
      </c>
      <c r="AZ174" s="320" t="s">
        <v>676</v>
      </c>
      <c r="BA174" s="320" t="s">
        <v>138</v>
      </c>
      <c r="BB174" s="363" t="s">
        <v>503</v>
      </c>
      <c r="BC174" s="320" t="s">
        <v>369</v>
      </c>
      <c r="BD174" s="320" t="s">
        <v>141</v>
      </c>
      <c r="BE174" s="320" t="s">
        <v>456</v>
      </c>
      <c r="BF174" s="320" t="s">
        <v>522</v>
      </c>
      <c r="BG174" s="320" t="s">
        <v>325</v>
      </c>
      <c r="BH174" s="320" t="s">
        <v>743</v>
      </c>
      <c r="BI174" s="320" t="s">
        <v>97</v>
      </c>
      <c r="BJ174" s="321" t="s">
        <v>366</v>
      </c>
      <c r="BK174" s="45"/>
      <c r="BM174" s="37"/>
      <c r="BN174" s="352">
        <f>F519</f>
        <v>507</v>
      </c>
      <c r="BO174" s="271">
        <f>F402</f>
        <v>390</v>
      </c>
      <c r="BP174" s="271">
        <f>F280</f>
        <v>268</v>
      </c>
      <c r="BQ174" s="271">
        <f>F158</f>
        <v>146</v>
      </c>
      <c r="BR174" s="271">
        <f>F16</f>
        <v>4</v>
      </c>
      <c r="BS174" s="253">
        <f>F573</f>
        <v>561</v>
      </c>
      <c r="BT174" s="253">
        <f>F456</f>
        <v>444</v>
      </c>
      <c r="BU174" s="253">
        <f>F334</f>
        <v>322</v>
      </c>
      <c r="BV174" s="253">
        <f>F192</f>
        <v>180</v>
      </c>
      <c r="BW174" s="253">
        <f>F70</f>
        <v>58</v>
      </c>
      <c r="BX174" s="271">
        <f>F632</f>
        <v>620</v>
      </c>
      <c r="BY174" s="271">
        <f>F510</f>
        <v>498</v>
      </c>
      <c r="BZ174" s="271">
        <f>F363</f>
        <v>351</v>
      </c>
      <c r="CA174" s="271">
        <f>F246</f>
        <v>234</v>
      </c>
      <c r="CB174" s="271">
        <f>F124</f>
        <v>112</v>
      </c>
      <c r="CC174" s="253">
        <f>F561</f>
        <v>549</v>
      </c>
      <c r="CD174" s="253">
        <f>F414</f>
        <v>402</v>
      </c>
      <c r="CE174" s="253">
        <f>F297</f>
        <v>285</v>
      </c>
      <c r="CF174" s="253">
        <f>F175</f>
        <v>163</v>
      </c>
      <c r="CG174" s="253">
        <f>F53</f>
        <v>41</v>
      </c>
      <c r="CH174" s="271">
        <f>F590</f>
        <v>578</v>
      </c>
      <c r="CI174" s="271">
        <f>F468</f>
        <v>456</v>
      </c>
      <c r="CJ174" s="271">
        <f>F351</f>
        <v>339</v>
      </c>
      <c r="CK174" s="271">
        <f>F229</f>
        <v>217</v>
      </c>
      <c r="CL174" s="353">
        <f>F112</f>
        <v>100</v>
      </c>
      <c r="CM174" s="254">
        <f t="shared" si="32"/>
        <v>7825</v>
      </c>
      <c r="CN174" s="107">
        <f t="shared" si="33"/>
        <v>3263025</v>
      </c>
      <c r="CO174" s="33"/>
      <c r="CP174" s="350" t="s">
        <v>620</v>
      </c>
      <c r="CQ174" s="303" t="s">
        <v>473</v>
      </c>
      <c r="CR174" s="303" t="s">
        <v>297</v>
      </c>
      <c r="CS174" s="303" t="s">
        <v>524</v>
      </c>
      <c r="CT174" s="303" t="s">
        <v>62</v>
      </c>
      <c r="CU174" s="303" t="s">
        <v>807</v>
      </c>
      <c r="CV174" s="303" t="s">
        <v>505</v>
      </c>
      <c r="CW174" s="303" t="s">
        <v>681</v>
      </c>
      <c r="CX174" s="303" t="s">
        <v>496</v>
      </c>
      <c r="CY174" s="303" t="s">
        <v>776</v>
      </c>
      <c r="CZ174" s="303" t="s">
        <v>480</v>
      </c>
      <c r="DA174" s="303" t="s">
        <v>485</v>
      </c>
      <c r="DB174" s="303" t="s">
        <v>97</v>
      </c>
      <c r="DC174" s="303" t="s">
        <v>142</v>
      </c>
      <c r="DD174" s="303" t="s">
        <v>74</v>
      </c>
      <c r="DE174" s="303" t="s">
        <v>306</v>
      </c>
      <c r="DF174" s="303" t="s">
        <v>158</v>
      </c>
      <c r="DG174" s="303" t="s">
        <v>299</v>
      </c>
      <c r="DH174" s="303" t="s">
        <v>788</v>
      </c>
      <c r="DI174" s="303" t="s">
        <v>540</v>
      </c>
      <c r="DJ174" s="303" t="s">
        <v>517</v>
      </c>
      <c r="DK174" s="303" t="s">
        <v>139</v>
      </c>
      <c r="DL174" s="303" t="s">
        <v>445</v>
      </c>
      <c r="DM174" s="303" t="s">
        <v>144</v>
      </c>
      <c r="DN174" s="351" t="s">
        <v>223</v>
      </c>
      <c r="DO174" s="45"/>
    </row>
    <row r="175" spans="1:119" x14ac:dyDescent="0.2">
      <c r="A175" s="33"/>
      <c r="B175" s="33"/>
      <c r="C175" s="33"/>
      <c r="D175" s="176" t="s">
        <v>788</v>
      </c>
      <c r="E175" s="177" t="s">
        <v>345</v>
      </c>
      <c r="F175" s="179">
        <f>B3+(162*B5)</f>
        <v>163</v>
      </c>
      <c r="G175" s="33"/>
      <c r="I175" s="37"/>
      <c r="J175" s="54">
        <f>F239</f>
        <v>227</v>
      </c>
      <c r="K175" s="55">
        <f>F222</f>
        <v>210</v>
      </c>
      <c r="L175" s="55">
        <f>F200</f>
        <v>188</v>
      </c>
      <c r="M175" s="55">
        <f>F178</f>
        <v>166</v>
      </c>
      <c r="N175" s="55">
        <f>F161</f>
        <v>149</v>
      </c>
      <c r="O175" s="55">
        <f>F118</f>
        <v>106</v>
      </c>
      <c r="P175" s="55">
        <f>F101</f>
        <v>89</v>
      </c>
      <c r="Q175" s="55">
        <f>F79</f>
        <v>67</v>
      </c>
      <c r="R175" s="55">
        <f>F62</f>
        <v>50</v>
      </c>
      <c r="S175" s="55">
        <f>F15</f>
        <v>3</v>
      </c>
      <c r="T175" s="55">
        <f>F627</f>
        <v>615</v>
      </c>
      <c r="U175" s="55">
        <f>F605</f>
        <v>593</v>
      </c>
      <c r="V175" s="55">
        <f>F583</f>
        <v>571</v>
      </c>
      <c r="W175" s="55">
        <f>F541</f>
        <v>529</v>
      </c>
      <c r="X175" s="55">
        <f>F519</f>
        <v>507</v>
      </c>
      <c r="Y175" s="55">
        <f>F506</f>
        <v>494</v>
      </c>
      <c r="Z175" s="55">
        <f>F484</f>
        <v>472</v>
      </c>
      <c r="AA175" s="55">
        <f>F442</f>
        <v>430</v>
      </c>
      <c r="AB175" s="55">
        <f>F420</f>
        <v>408</v>
      </c>
      <c r="AC175" s="55">
        <f>F398</f>
        <v>386</v>
      </c>
      <c r="AD175" s="55">
        <f>F385</f>
        <v>373</v>
      </c>
      <c r="AE175" s="55">
        <f>F338</f>
        <v>326</v>
      </c>
      <c r="AF175" s="55">
        <f>F321</f>
        <v>309</v>
      </c>
      <c r="AG175" s="55">
        <f>F299</f>
        <v>287</v>
      </c>
      <c r="AH175" s="56">
        <f>F282</f>
        <v>270</v>
      </c>
      <c r="AI175" s="254">
        <f t="shared" si="30"/>
        <v>7825</v>
      </c>
      <c r="AJ175" s="107">
        <f t="shared" si="31"/>
        <v>3263025</v>
      </c>
      <c r="AK175" s="33"/>
      <c r="AL175" s="319" t="s">
        <v>567</v>
      </c>
      <c r="AM175" s="320" t="s">
        <v>268</v>
      </c>
      <c r="AN175" s="320" t="s">
        <v>732</v>
      </c>
      <c r="AO175" s="320" t="s">
        <v>734</v>
      </c>
      <c r="AP175" s="320" t="s">
        <v>180</v>
      </c>
      <c r="AQ175" s="320" t="s">
        <v>150</v>
      </c>
      <c r="AR175" s="320" t="s">
        <v>541</v>
      </c>
      <c r="AS175" s="320" t="s">
        <v>381</v>
      </c>
      <c r="AT175" s="320" t="s">
        <v>196</v>
      </c>
      <c r="AU175" s="320" t="s">
        <v>166</v>
      </c>
      <c r="AV175" s="320" t="s">
        <v>319</v>
      </c>
      <c r="AW175" s="320" t="s">
        <v>258</v>
      </c>
      <c r="AX175" s="320" t="s">
        <v>623</v>
      </c>
      <c r="AY175" s="320" t="s">
        <v>466</v>
      </c>
      <c r="AZ175" s="320" t="s">
        <v>620</v>
      </c>
      <c r="BA175" s="320" t="s">
        <v>591</v>
      </c>
      <c r="BB175" s="320" t="s">
        <v>79</v>
      </c>
      <c r="BC175" s="363" t="s">
        <v>482</v>
      </c>
      <c r="BD175" s="320" t="s">
        <v>82</v>
      </c>
      <c r="BE175" s="320" t="s">
        <v>311</v>
      </c>
      <c r="BF175" s="320" t="s">
        <v>175</v>
      </c>
      <c r="BG175" s="320" t="s">
        <v>126</v>
      </c>
      <c r="BH175" s="320" t="s">
        <v>312</v>
      </c>
      <c r="BI175" s="320" t="s">
        <v>269</v>
      </c>
      <c r="BJ175" s="321" t="s">
        <v>271</v>
      </c>
      <c r="BK175" s="45"/>
      <c r="BM175" s="37"/>
      <c r="BN175" s="352">
        <f>F54</f>
        <v>42</v>
      </c>
      <c r="BO175" s="271">
        <f>F562</f>
        <v>550</v>
      </c>
      <c r="BP175" s="271">
        <f>F415</f>
        <v>403</v>
      </c>
      <c r="BQ175" s="271">
        <f>F293</f>
        <v>281</v>
      </c>
      <c r="BR175" s="271">
        <f>F176</f>
        <v>164</v>
      </c>
      <c r="BS175" s="253">
        <f>F108</f>
        <v>96</v>
      </c>
      <c r="BT175" s="253">
        <f>F591</f>
        <v>579</v>
      </c>
      <c r="BU175" s="253">
        <f>F469</f>
        <v>457</v>
      </c>
      <c r="BV175" s="253">
        <f>F352</f>
        <v>340</v>
      </c>
      <c r="BW175" s="253">
        <f>F230</f>
        <v>218</v>
      </c>
      <c r="BX175" s="271">
        <f>F17</f>
        <v>5</v>
      </c>
      <c r="BY175" s="271">
        <f>F520</f>
        <v>508</v>
      </c>
      <c r="BZ175" s="271">
        <f>F398</f>
        <v>386</v>
      </c>
      <c r="CA175" s="271">
        <f>F281</f>
        <v>269</v>
      </c>
      <c r="CB175" s="271">
        <f>F159</f>
        <v>147</v>
      </c>
      <c r="CC175" s="253">
        <f>F71</f>
        <v>59</v>
      </c>
      <c r="CD175" s="253">
        <f>F574</f>
        <v>562</v>
      </c>
      <c r="CE175" s="253">
        <f>F457</f>
        <v>445</v>
      </c>
      <c r="CF175" s="253">
        <f>F335</f>
        <v>323</v>
      </c>
      <c r="CG175" s="253">
        <f>F188</f>
        <v>176</v>
      </c>
      <c r="CH175" s="271">
        <f>F125</f>
        <v>113</v>
      </c>
      <c r="CI175" s="271">
        <f>F628</f>
        <v>616</v>
      </c>
      <c r="CJ175" s="271">
        <f>F511</f>
        <v>499</v>
      </c>
      <c r="CK175" s="271">
        <f>F364</f>
        <v>352</v>
      </c>
      <c r="CL175" s="353">
        <f>F247</f>
        <v>235</v>
      </c>
      <c r="CM175" s="254">
        <f t="shared" si="32"/>
        <v>7825</v>
      </c>
      <c r="CN175" s="107">
        <f t="shared" si="33"/>
        <v>3263025</v>
      </c>
      <c r="CO175" s="33"/>
      <c r="CP175" s="350" t="s">
        <v>407</v>
      </c>
      <c r="CQ175" s="303" t="s">
        <v>516</v>
      </c>
      <c r="CR175" s="303" t="s">
        <v>264</v>
      </c>
      <c r="CS175" s="303" t="s">
        <v>404</v>
      </c>
      <c r="CT175" s="303" t="s">
        <v>815</v>
      </c>
      <c r="CU175" s="303" t="s">
        <v>329</v>
      </c>
      <c r="CV175" s="303" t="s">
        <v>383</v>
      </c>
      <c r="CW175" s="303" t="s">
        <v>483</v>
      </c>
      <c r="CX175" s="303" t="s">
        <v>388</v>
      </c>
      <c r="CY175" s="303" t="s">
        <v>326</v>
      </c>
      <c r="CZ175" s="303" t="s">
        <v>304</v>
      </c>
      <c r="DA175" s="303" t="s">
        <v>308</v>
      </c>
      <c r="DB175" s="303" t="s">
        <v>311</v>
      </c>
      <c r="DC175" s="303" t="s">
        <v>83</v>
      </c>
      <c r="DD175" s="303" t="s">
        <v>152</v>
      </c>
      <c r="DE175" s="303" t="s">
        <v>436</v>
      </c>
      <c r="DF175" s="303" t="s">
        <v>199</v>
      </c>
      <c r="DG175" s="303" t="s">
        <v>740</v>
      </c>
      <c r="DH175" s="303" t="s">
        <v>204</v>
      </c>
      <c r="DI175" s="303" t="s">
        <v>391</v>
      </c>
      <c r="DJ175" s="303" t="s">
        <v>761</v>
      </c>
      <c r="DK175" s="303" t="s">
        <v>348</v>
      </c>
      <c r="DL175" s="303" t="s">
        <v>107</v>
      </c>
      <c r="DM175" s="303" t="s">
        <v>811</v>
      </c>
      <c r="DN175" s="351" t="s">
        <v>328</v>
      </c>
      <c r="DO175" s="45"/>
    </row>
    <row r="176" spans="1:119" x14ac:dyDescent="0.2">
      <c r="A176" s="33"/>
      <c r="B176" s="33"/>
      <c r="C176" s="33"/>
      <c r="D176" s="176" t="s">
        <v>815</v>
      </c>
      <c r="E176" s="177" t="s">
        <v>345</v>
      </c>
      <c r="F176" s="178">
        <f>B3+(163*B5)</f>
        <v>164</v>
      </c>
      <c r="G176" s="33"/>
      <c r="I176" s="37"/>
      <c r="J176" s="54">
        <f>F175</f>
        <v>163</v>
      </c>
      <c r="K176" s="55">
        <f>F153</f>
        <v>141</v>
      </c>
      <c r="L176" s="55">
        <f>F261</f>
        <v>249</v>
      </c>
      <c r="M176" s="55">
        <f>F214</f>
        <v>202</v>
      </c>
      <c r="N176" s="55">
        <f>F197</f>
        <v>185</v>
      </c>
      <c r="O176" s="55">
        <f>F54</f>
        <v>42</v>
      </c>
      <c r="P176" s="55">
        <f>F37</f>
        <v>25</v>
      </c>
      <c r="Q176" s="55">
        <f>F115</f>
        <v>103</v>
      </c>
      <c r="R176" s="55">
        <f>F93</f>
        <v>81</v>
      </c>
      <c r="S176" s="55">
        <f>F76</f>
        <v>64</v>
      </c>
      <c r="T176" s="55">
        <f>F558</f>
        <v>546</v>
      </c>
      <c r="U176" s="55">
        <f>F516</f>
        <v>504</v>
      </c>
      <c r="V176" s="55">
        <f>F619</f>
        <v>607</v>
      </c>
      <c r="W176" s="55">
        <f>F602</f>
        <v>590</v>
      </c>
      <c r="X176" s="55">
        <f>F580</f>
        <v>568</v>
      </c>
      <c r="Y176" s="55">
        <f>F417</f>
        <v>405</v>
      </c>
      <c r="Z176" s="55">
        <f>F395</f>
        <v>383</v>
      </c>
      <c r="AA176" s="55">
        <f>F498</f>
        <v>486</v>
      </c>
      <c r="AB176" s="55">
        <f>F481</f>
        <v>469</v>
      </c>
      <c r="AC176" s="55">
        <f>F459</f>
        <v>447</v>
      </c>
      <c r="AD176" s="55">
        <f>F296</f>
        <v>284</v>
      </c>
      <c r="AE176" s="55">
        <f>F274</f>
        <v>262</v>
      </c>
      <c r="AF176" s="55">
        <f>F382</f>
        <v>370</v>
      </c>
      <c r="AG176" s="55">
        <f>F360</f>
        <v>348</v>
      </c>
      <c r="AH176" s="56">
        <f>F313</f>
        <v>301</v>
      </c>
      <c r="AI176" s="254">
        <f t="shared" si="30"/>
        <v>7825</v>
      </c>
      <c r="AJ176" s="107">
        <f t="shared" si="31"/>
        <v>3263025</v>
      </c>
      <c r="AK176" s="33"/>
      <c r="AL176" s="319" t="s">
        <v>788</v>
      </c>
      <c r="AM176" s="320" t="s">
        <v>759</v>
      </c>
      <c r="AN176" s="320" t="s">
        <v>403</v>
      </c>
      <c r="AO176" s="320" t="s">
        <v>507</v>
      </c>
      <c r="AP176" s="320" t="s">
        <v>73</v>
      </c>
      <c r="AQ176" s="320" t="s">
        <v>407</v>
      </c>
      <c r="AR176" s="320" t="s">
        <v>253</v>
      </c>
      <c r="AS176" s="320" t="s">
        <v>390</v>
      </c>
      <c r="AT176" s="320" t="s">
        <v>749</v>
      </c>
      <c r="AU176" s="320" t="s">
        <v>597</v>
      </c>
      <c r="AV176" s="320" t="s">
        <v>649</v>
      </c>
      <c r="AW176" s="320" t="s">
        <v>413</v>
      </c>
      <c r="AX176" s="320" t="s">
        <v>45</v>
      </c>
      <c r="AY176" s="320" t="s">
        <v>125</v>
      </c>
      <c r="AZ176" s="320" t="s">
        <v>199</v>
      </c>
      <c r="BA176" s="320" t="s">
        <v>429</v>
      </c>
      <c r="BB176" s="320" t="s">
        <v>625</v>
      </c>
      <c r="BC176" s="320" t="s">
        <v>533</v>
      </c>
      <c r="BD176" s="363" t="s">
        <v>531</v>
      </c>
      <c r="BE176" s="320" t="s">
        <v>51</v>
      </c>
      <c r="BF176" s="320" t="s">
        <v>54</v>
      </c>
      <c r="BG176" s="320" t="s">
        <v>327</v>
      </c>
      <c r="BH176" s="320" t="s">
        <v>494</v>
      </c>
      <c r="BI176" s="320" t="s">
        <v>148</v>
      </c>
      <c r="BJ176" s="321" t="s">
        <v>70</v>
      </c>
      <c r="BK176" s="45"/>
      <c r="BM176" s="37"/>
      <c r="BN176" s="352">
        <f>F189</f>
        <v>177</v>
      </c>
      <c r="BO176" s="271">
        <f>F72</f>
        <v>60</v>
      </c>
      <c r="BP176" s="271">
        <f>F575</f>
        <v>563</v>
      </c>
      <c r="BQ176" s="271">
        <f>F453</f>
        <v>441</v>
      </c>
      <c r="BR176" s="271">
        <f>F336</f>
        <v>324</v>
      </c>
      <c r="BS176" s="253">
        <f>F243</f>
        <v>231</v>
      </c>
      <c r="BT176" s="253">
        <f>F126</f>
        <v>114</v>
      </c>
      <c r="BU176" s="253">
        <f>F629</f>
        <v>617</v>
      </c>
      <c r="BV176" s="253">
        <f>F512</f>
        <v>500</v>
      </c>
      <c r="BW176" s="253">
        <f>F365</f>
        <v>353</v>
      </c>
      <c r="BX176" s="271">
        <f>F177</f>
        <v>165</v>
      </c>
      <c r="BY176" s="271">
        <f>F55</f>
        <v>43</v>
      </c>
      <c r="BZ176" s="271">
        <f>F558</f>
        <v>546</v>
      </c>
      <c r="CA176" s="271">
        <f>F416</f>
        <v>404</v>
      </c>
      <c r="CB176" s="271">
        <f>F294</f>
        <v>282</v>
      </c>
      <c r="CC176" s="253">
        <f>F231</f>
        <v>219</v>
      </c>
      <c r="CD176" s="253">
        <f>F109</f>
        <v>97</v>
      </c>
      <c r="CE176" s="253">
        <f>F592</f>
        <v>580</v>
      </c>
      <c r="CF176" s="253">
        <f>F470</f>
        <v>458</v>
      </c>
      <c r="CG176" s="253">
        <f>F348</f>
        <v>336</v>
      </c>
      <c r="CH176" s="271">
        <f>F160</f>
        <v>148</v>
      </c>
      <c r="CI176" s="271">
        <f>F13</f>
        <v>1</v>
      </c>
      <c r="CJ176" s="271">
        <f>F521</f>
        <v>509</v>
      </c>
      <c r="CK176" s="271">
        <f>F399</f>
        <v>387</v>
      </c>
      <c r="CL176" s="353">
        <f>F282</f>
        <v>270</v>
      </c>
      <c r="CM176" s="254">
        <f t="shared" si="32"/>
        <v>7825</v>
      </c>
      <c r="CN176" s="107">
        <f t="shared" si="33"/>
        <v>3263025</v>
      </c>
      <c r="CO176" s="33"/>
      <c r="CP176" s="350" t="s">
        <v>315</v>
      </c>
      <c r="CQ176" s="303" t="s">
        <v>701</v>
      </c>
      <c r="CR176" s="303" t="s">
        <v>93</v>
      </c>
      <c r="CS176" s="303" t="s">
        <v>637</v>
      </c>
      <c r="CT176" s="303" t="s">
        <v>710</v>
      </c>
      <c r="CU176" s="303" t="s">
        <v>433</v>
      </c>
      <c r="CV176" s="303" t="s">
        <v>731</v>
      </c>
      <c r="CW176" s="303" t="s">
        <v>242</v>
      </c>
      <c r="CX176" s="303" t="s">
        <v>322</v>
      </c>
      <c r="CY176" s="303" t="s">
        <v>127</v>
      </c>
      <c r="CZ176" s="303" t="s">
        <v>758</v>
      </c>
      <c r="DA176" s="303" t="s">
        <v>618</v>
      </c>
      <c r="DB176" s="303" t="s">
        <v>649</v>
      </c>
      <c r="DC176" s="303" t="s">
        <v>190</v>
      </c>
      <c r="DD176" s="303" t="s">
        <v>745</v>
      </c>
      <c r="DE176" s="303" t="s">
        <v>112</v>
      </c>
      <c r="DF176" s="303" t="s">
        <v>805</v>
      </c>
      <c r="DG176" s="303" t="s">
        <v>621</v>
      </c>
      <c r="DH176" s="303" t="s">
        <v>109</v>
      </c>
      <c r="DI176" s="303" t="s">
        <v>340</v>
      </c>
      <c r="DJ176" s="303" t="s">
        <v>497</v>
      </c>
      <c r="DK176" s="303" t="s">
        <v>198</v>
      </c>
      <c r="DL176" s="303" t="s">
        <v>753</v>
      </c>
      <c r="DM176" s="303" t="s">
        <v>492</v>
      </c>
      <c r="DN176" s="351" t="s">
        <v>271</v>
      </c>
      <c r="DO176" s="45"/>
    </row>
    <row r="177" spans="1:119" x14ac:dyDescent="0.2">
      <c r="A177" s="33"/>
      <c r="B177" s="33"/>
      <c r="C177" s="33"/>
      <c r="D177" s="176" t="s">
        <v>758</v>
      </c>
      <c r="E177" s="177" t="s">
        <v>345</v>
      </c>
      <c r="F177" s="178">
        <f>B3+(164*B5)</f>
        <v>165</v>
      </c>
      <c r="G177" s="33"/>
      <c r="I177" s="37"/>
      <c r="J177" s="54">
        <f>F236</f>
        <v>224</v>
      </c>
      <c r="K177" s="55">
        <f>F189</f>
        <v>177</v>
      </c>
      <c r="L177" s="55">
        <f>F172</f>
        <v>160</v>
      </c>
      <c r="M177" s="55">
        <f>F150</f>
        <v>138</v>
      </c>
      <c r="N177" s="55">
        <f>F253</f>
        <v>241</v>
      </c>
      <c r="O177" s="55">
        <f>F90</f>
        <v>78</v>
      </c>
      <c r="P177" s="55">
        <f>F68</f>
        <v>56</v>
      </c>
      <c r="Q177" s="55">
        <f>F51</f>
        <v>39</v>
      </c>
      <c r="R177" s="55">
        <f>F29</f>
        <v>17</v>
      </c>
      <c r="S177" s="55">
        <f>F137</f>
        <v>125</v>
      </c>
      <c r="T177" s="55">
        <f>F594</f>
        <v>582</v>
      </c>
      <c r="U177" s="55">
        <f>F577</f>
        <v>565</v>
      </c>
      <c r="V177" s="55">
        <f>F555</f>
        <v>543</v>
      </c>
      <c r="W177" s="55">
        <f>F533</f>
        <v>521</v>
      </c>
      <c r="X177" s="55">
        <f>F616</f>
        <v>604</v>
      </c>
      <c r="Y177" s="55">
        <f>F473</f>
        <v>461</v>
      </c>
      <c r="Z177" s="55">
        <f>F456</f>
        <v>444</v>
      </c>
      <c r="AA177" s="55">
        <f>F434</f>
        <v>422</v>
      </c>
      <c r="AB177" s="55">
        <f>F392</f>
        <v>380</v>
      </c>
      <c r="AC177" s="55">
        <f>F495</f>
        <v>483</v>
      </c>
      <c r="AD177" s="55">
        <f>F357</f>
        <v>345</v>
      </c>
      <c r="AE177" s="55">
        <f>F335</f>
        <v>323</v>
      </c>
      <c r="AF177" s="55">
        <f>F288</f>
        <v>276</v>
      </c>
      <c r="AG177" s="55">
        <f>F271</f>
        <v>259</v>
      </c>
      <c r="AH177" s="56">
        <f>F374</f>
        <v>362</v>
      </c>
      <c r="AI177" s="254">
        <f t="shared" si="30"/>
        <v>7825</v>
      </c>
      <c r="AJ177" s="107">
        <f t="shared" si="31"/>
        <v>3263025</v>
      </c>
      <c r="AK177" s="33"/>
      <c r="AL177" s="319" t="s">
        <v>460</v>
      </c>
      <c r="AM177" s="320" t="s">
        <v>315</v>
      </c>
      <c r="AN177" s="320" t="s">
        <v>131</v>
      </c>
      <c r="AO177" s="320" t="s">
        <v>814</v>
      </c>
      <c r="AP177" s="320" t="s">
        <v>192</v>
      </c>
      <c r="AQ177" s="320" t="s">
        <v>197</v>
      </c>
      <c r="AR177" s="320" t="s">
        <v>803</v>
      </c>
      <c r="AS177" s="320" t="s">
        <v>571</v>
      </c>
      <c r="AT177" s="320" t="s">
        <v>464</v>
      </c>
      <c r="AU177" s="320" t="s">
        <v>476</v>
      </c>
      <c r="AV177" s="320" t="s">
        <v>650</v>
      </c>
      <c r="AW177" s="320" t="s">
        <v>63</v>
      </c>
      <c r="AX177" s="320" t="s">
        <v>171</v>
      </c>
      <c r="AY177" s="320" t="s">
        <v>706</v>
      </c>
      <c r="AZ177" s="320" t="s">
        <v>635</v>
      </c>
      <c r="BA177" s="320" t="s">
        <v>589</v>
      </c>
      <c r="BB177" s="320" t="s">
        <v>505</v>
      </c>
      <c r="BC177" s="320" t="s">
        <v>108</v>
      </c>
      <c r="BD177" s="320" t="s">
        <v>147</v>
      </c>
      <c r="BE177" s="363" t="s">
        <v>50</v>
      </c>
      <c r="BF177" s="320" t="s">
        <v>520</v>
      </c>
      <c r="BG177" s="320" t="s">
        <v>204</v>
      </c>
      <c r="BH177" s="320" t="s">
        <v>614</v>
      </c>
      <c r="BI177" s="320" t="s">
        <v>113</v>
      </c>
      <c r="BJ177" s="321" t="s">
        <v>550</v>
      </c>
      <c r="BK177" s="45"/>
      <c r="BM177" s="37"/>
      <c r="BN177" s="352">
        <f>F349</f>
        <v>337</v>
      </c>
      <c r="BO177" s="271">
        <f>F232</f>
        <v>220</v>
      </c>
      <c r="BP177" s="271">
        <f>F110</f>
        <v>98</v>
      </c>
      <c r="BQ177" s="271">
        <f>F588</f>
        <v>576</v>
      </c>
      <c r="BR177" s="271">
        <f>F471</f>
        <v>459</v>
      </c>
      <c r="BS177" s="253">
        <f>F278</f>
        <v>266</v>
      </c>
      <c r="BT177" s="253">
        <f>F161</f>
        <v>149</v>
      </c>
      <c r="BU177" s="253">
        <f>F14</f>
        <v>2</v>
      </c>
      <c r="BV177" s="253">
        <f>F522</f>
        <v>510</v>
      </c>
      <c r="BW177" s="253">
        <f>F400</f>
        <v>388</v>
      </c>
      <c r="BX177" s="271">
        <f>F337</f>
        <v>325</v>
      </c>
      <c r="BY177" s="271">
        <f>F190</f>
        <v>178</v>
      </c>
      <c r="BZ177" s="271">
        <f>F68</f>
        <v>56</v>
      </c>
      <c r="CA177" s="271">
        <f>F576</f>
        <v>564</v>
      </c>
      <c r="CB177" s="271">
        <f>F454</f>
        <v>442</v>
      </c>
      <c r="CC177" s="253">
        <f>F366</f>
        <v>354</v>
      </c>
      <c r="CD177" s="253">
        <f>F244</f>
        <v>232</v>
      </c>
      <c r="CE177" s="253">
        <f>F127</f>
        <v>115</v>
      </c>
      <c r="CF177" s="253">
        <f>F630</f>
        <v>618</v>
      </c>
      <c r="CG177" s="253">
        <f>F508</f>
        <v>496</v>
      </c>
      <c r="CH177" s="271">
        <f>F295</f>
        <v>283</v>
      </c>
      <c r="CI177" s="271">
        <f>F173</f>
        <v>161</v>
      </c>
      <c r="CJ177" s="271">
        <f>F56</f>
        <v>44</v>
      </c>
      <c r="CK177" s="271">
        <f>F559</f>
        <v>547</v>
      </c>
      <c r="CL177" s="353">
        <f>F417</f>
        <v>405</v>
      </c>
      <c r="CM177" s="254">
        <f t="shared" si="32"/>
        <v>7825</v>
      </c>
      <c r="CN177" s="107">
        <f t="shared" si="33"/>
        <v>3263025</v>
      </c>
      <c r="CO177" s="33"/>
      <c r="CP177" s="350" t="s">
        <v>576</v>
      </c>
      <c r="CQ177" s="303" t="s">
        <v>356</v>
      </c>
      <c r="CR177" s="303" t="s">
        <v>361</v>
      </c>
      <c r="CS177" s="303" t="s">
        <v>488</v>
      </c>
      <c r="CT177" s="303" t="s">
        <v>562</v>
      </c>
      <c r="CU177" s="303" t="s">
        <v>165</v>
      </c>
      <c r="CV177" s="303" t="s">
        <v>180</v>
      </c>
      <c r="CW177" s="303" t="s">
        <v>29</v>
      </c>
      <c r="CX177" s="303" t="s">
        <v>169</v>
      </c>
      <c r="CY177" s="303" t="s">
        <v>387</v>
      </c>
      <c r="CZ177" s="303" t="s">
        <v>128</v>
      </c>
      <c r="DA177" s="303" t="s">
        <v>420</v>
      </c>
      <c r="DB177" s="303" t="s">
        <v>803</v>
      </c>
      <c r="DC177" s="303" t="s">
        <v>123</v>
      </c>
      <c r="DD177" s="303" t="s">
        <v>532</v>
      </c>
      <c r="DE177" s="303" t="s">
        <v>784</v>
      </c>
      <c r="DF177" s="303" t="s">
        <v>773</v>
      </c>
      <c r="DG177" s="303" t="s">
        <v>787</v>
      </c>
      <c r="DH177" s="303" t="s">
        <v>451</v>
      </c>
      <c r="DI177" s="303" t="s">
        <v>454</v>
      </c>
      <c r="DJ177" s="303" t="s">
        <v>375</v>
      </c>
      <c r="DK177" s="303" t="s">
        <v>685</v>
      </c>
      <c r="DL177" s="303" t="s">
        <v>380</v>
      </c>
      <c r="DM177" s="303" t="s">
        <v>278</v>
      </c>
      <c r="DN177" s="351" t="s">
        <v>429</v>
      </c>
      <c r="DO177" s="45"/>
    </row>
    <row r="178" spans="1:119" x14ac:dyDescent="0.2">
      <c r="A178" s="33"/>
      <c r="B178" s="33"/>
      <c r="C178" s="33"/>
      <c r="D178" s="176" t="s">
        <v>734</v>
      </c>
      <c r="E178" s="177" t="s">
        <v>345</v>
      </c>
      <c r="F178" s="179">
        <f>B3+(165*B5)</f>
        <v>166</v>
      </c>
      <c r="G178" s="33"/>
      <c r="I178" s="37"/>
      <c r="J178" s="54">
        <f>F405</f>
        <v>393</v>
      </c>
      <c r="K178" s="55">
        <f>F508</f>
        <v>496</v>
      </c>
      <c r="L178" s="55">
        <f>F466</f>
        <v>454</v>
      </c>
      <c r="M178" s="55">
        <f>F444</f>
        <v>432</v>
      </c>
      <c r="N178" s="55">
        <f>F427</f>
        <v>415</v>
      </c>
      <c r="O178" s="55">
        <f>F284</f>
        <v>272</v>
      </c>
      <c r="P178" s="55">
        <f>F367</f>
        <v>355</v>
      </c>
      <c r="Q178" s="55">
        <f>F345</f>
        <v>333</v>
      </c>
      <c r="R178" s="55">
        <f>F323</f>
        <v>311</v>
      </c>
      <c r="S178" s="55">
        <f>F306</f>
        <v>294</v>
      </c>
      <c r="T178" s="55">
        <f>F138</f>
        <v>126</v>
      </c>
      <c r="U178" s="55">
        <f>F246</f>
        <v>234</v>
      </c>
      <c r="V178" s="55">
        <f>F224</f>
        <v>212</v>
      </c>
      <c r="W178" s="55">
        <f>F207</f>
        <v>195</v>
      </c>
      <c r="X178" s="55">
        <f>F185</f>
        <v>173</v>
      </c>
      <c r="Y178" s="55">
        <f>F22</f>
        <v>10</v>
      </c>
      <c r="Z178" s="55">
        <f>F125</f>
        <v>113</v>
      </c>
      <c r="AA178" s="55">
        <f>F103</f>
        <v>91</v>
      </c>
      <c r="AB178" s="55">
        <f>F86</f>
        <v>74</v>
      </c>
      <c r="AC178" s="55">
        <f>F39</f>
        <v>27</v>
      </c>
      <c r="AD178" s="55">
        <f>F526</f>
        <v>514</v>
      </c>
      <c r="AE178" s="55">
        <f>F629</f>
        <v>617</v>
      </c>
      <c r="AF178" s="55">
        <f>F612</f>
        <v>600</v>
      </c>
      <c r="AG178" s="55">
        <f>F565</f>
        <v>553</v>
      </c>
      <c r="AH178" s="56">
        <f>F543</f>
        <v>531</v>
      </c>
      <c r="AI178" s="254">
        <f t="shared" si="30"/>
        <v>7825</v>
      </c>
      <c r="AJ178" s="107">
        <f t="shared" si="31"/>
        <v>3263025</v>
      </c>
      <c r="AK178" s="33"/>
      <c r="AL178" s="319" t="s">
        <v>579</v>
      </c>
      <c r="AM178" s="320" t="s">
        <v>454</v>
      </c>
      <c r="AN178" s="320" t="s">
        <v>217</v>
      </c>
      <c r="AO178" s="320" t="s">
        <v>457</v>
      </c>
      <c r="AP178" s="320" t="s">
        <v>665</v>
      </c>
      <c r="AQ178" s="320" t="s">
        <v>402</v>
      </c>
      <c r="AR178" s="320" t="s">
        <v>205</v>
      </c>
      <c r="AS178" s="320" t="s">
        <v>708</v>
      </c>
      <c r="AT178" s="320" t="s">
        <v>280</v>
      </c>
      <c r="AU178" s="320" t="s">
        <v>145</v>
      </c>
      <c r="AV178" s="320" t="s">
        <v>474</v>
      </c>
      <c r="AW178" s="320" t="s">
        <v>142</v>
      </c>
      <c r="AX178" s="320" t="s">
        <v>300</v>
      </c>
      <c r="AY178" s="320" t="s">
        <v>99</v>
      </c>
      <c r="AZ178" s="320" t="s">
        <v>523</v>
      </c>
      <c r="BA178" s="320" t="s">
        <v>600</v>
      </c>
      <c r="BB178" s="320" t="s">
        <v>761</v>
      </c>
      <c r="BC178" s="320" t="s">
        <v>568</v>
      </c>
      <c r="BD178" s="320" t="s">
        <v>722</v>
      </c>
      <c r="BE178" s="320" t="s">
        <v>90</v>
      </c>
      <c r="BF178" s="363" t="s">
        <v>33</v>
      </c>
      <c r="BG178" s="320" t="s">
        <v>242</v>
      </c>
      <c r="BH178" s="320" t="s">
        <v>544</v>
      </c>
      <c r="BI178" s="320" t="s">
        <v>573</v>
      </c>
      <c r="BJ178" s="321" t="s">
        <v>336</v>
      </c>
      <c r="BK178" s="45"/>
      <c r="BM178" s="37"/>
      <c r="BN178" s="272">
        <f>F587</f>
        <v>575</v>
      </c>
      <c r="BO178" s="253">
        <f>F440</f>
        <v>428</v>
      </c>
      <c r="BP178" s="253">
        <f>F318</f>
        <v>306</v>
      </c>
      <c r="BQ178" s="253">
        <f>F201</f>
        <v>189</v>
      </c>
      <c r="BR178" s="253">
        <f>F79</f>
        <v>67</v>
      </c>
      <c r="BS178" s="271">
        <f>F616</f>
        <v>604</v>
      </c>
      <c r="BT178" s="271">
        <f>F494</f>
        <v>482</v>
      </c>
      <c r="BU178" s="271">
        <f>F377</f>
        <v>365</v>
      </c>
      <c r="BV178" s="271">
        <f>F255</f>
        <v>243</v>
      </c>
      <c r="BW178" s="271">
        <f>F133</f>
        <v>121</v>
      </c>
      <c r="BX178" s="253">
        <f>F545</f>
        <v>533</v>
      </c>
      <c r="BY178" s="253">
        <f>F423</f>
        <v>411</v>
      </c>
      <c r="BZ178" s="253">
        <f>F306</f>
        <v>294</v>
      </c>
      <c r="CA178" s="253">
        <f>F184</f>
        <v>172</v>
      </c>
      <c r="CB178" s="253">
        <f>F42</f>
        <v>30</v>
      </c>
      <c r="CC178" s="271">
        <f>F599</f>
        <v>587</v>
      </c>
      <c r="CD178" s="271">
        <f>F482</f>
        <v>470</v>
      </c>
      <c r="CE178" s="271">
        <f>F360</f>
        <v>348</v>
      </c>
      <c r="CF178" s="271">
        <f>F213</f>
        <v>201</v>
      </c>
      <c r="CG178" s="271">
        <f>F96</f>
        <v>84</v>
      </c>
      <c r="CH178" s="253">
        <f>F528</f>
        <v>516</v>
      </c>
      <c r="CI178" s="253">
        <f>F411</f>
        <v>399</v>
      </c>
      <c r="CJ178" s="253">
        <f>F264</f>
        <v>252</v>
      </c>
      <c r="CK178" s="253">
        <f>F147</f>
        <v>135</v>
      </c>
      <c r="CL178" s="273">
        <f>F25</f>
        <v>13</v>
      </c>
      <c r="CM178" s="254">
        <f t="shared" si="32"/>
        <v>7825</v>
      </c>
      <c r="CN178" s="107">
        <f t="shared" si="33"/>
        <v>3263025</v>
      </c>
      <c r="CO178" s="33"/>
      <c r="CP178" s="350" t="s">
        <v>490</v>
      </c>
      <c r="CQ178" s="303" t="s">
        <v>324</v>
      </c>
      <c r="CR178" s="303" t="s">
        <v>624</v>
      </c>
      <c r="CS178" s="303" t="s">
        <v>760</v>
      </c>
      <c r="CT178" s="303" t="s">
        <v>381</v>
      </c>
      <c r="CU178" s="303" t="s">
        <v>635</v>
      </c>
      <c r="CV178" s="303" t="s">
        <v>428</v>
      </c>
      <c r="CW178" s="303" t="s">
        <v>414</v>
      </c>
      <c r="CX178" s="303" t="s">
        <v>270</v>
      </c>
      <c r="CY178" s="303" t="s">
        <v>582</v>
      </c>
      <c r="CZ178" s="303" t="s">
        <v>362</v>
      </c>
      <c r="DA178" s="303" t="s">
        <v>503</v>
      </c>
      <c r="DB178" s="303" t="s">
        <v>145</v>
      </c>
      <c r="DC178" s="303" t="s">
        <v>179</v>
      </c>
      <c r="DD178" s="303" t="s">
        <v>358</v>
      </c>
      <c r="DE178" s="303" t="s">
        <v>170</v>
      </c>
      <c r="DF178" s="303" t="s">
        <v>715</v>
      </c>
      <c r="DG178" s="303" t="s">
        <v>148</v>
      </c>
      <c r="DH178" s="303" t="s">
        <v>643</v>
      </c>
      <c r="DI178" s="303" t="s">
        <v>379</v>
      </c>
      <c r="DJ178" s="303" t="s">
        <v>124</v>
      </c>
      <c r="DK178" s="303" t="s">
        <v>680</v>
      </c>
      <c r="DL178" s="303" t="s">
        <v>593</v>
      </c>
      <c r="DM178" s="303" t="s">
        <v>102</v>
      </c>
      <c r="DN178" s="351" t="s">
        <v>542</v>
      </c>
      <c r="DO178" s="45"/>
    </row>
    <row r="179" spans="1:119" x14ac:dyDescent="0.2">
      <c r="A179" s="33"/>
      <c r="B179" s="33"/>
      <c r="C179" s="33"/>
      <c r="D179" s="176" t="s">
        <v>604</v>
      </c>
      <c r="E179" s="177" t="s">
        <v>345</v>
      </c>
      <c r="F179" s="179">
        <f>B3+(166*B5)</f>
        <v>167</v>
      </c>
      <c r="G179" s="33"/>
      <c r="I179" s="37"/>
      <c r="J179" s="54">
        <f>F441</f>
        <v>429</v>
      </c>
      <c r="K179" s="55">
        <f>F419</f>
        <v>407</v>
      </c>
      <c r="L179" s="55">
        <f>F402</f>
        <v>390</v>
      </c>
      <c r="M179" s="55">
        <f>F505</f>
        <v>493</v>
      </c>
      <c r="N179" s="55">
        <f>F483</f>
        <v>471</v>
      </c>
      <c r="O179" s="55">
        <f>F320</f>
        <v>308</v>
      </c>
      <c r="P179" s="55">
        <f>F298</f>
        <v>286</v>
      </c>
      <c r="Q179" s="55">
        <f>F281</f>
        <v>269</v>
      </c>
      <c r="R179" s="55">
        <f>F384</f>
        <v>372</v>
      </c>
      <c r="S179" s="55">
        <f>F342</f>
        <v>330</v>
      </c>
      <c r="T179" s="55">
        <f>F199</f>
        <v>187</v>
      </c>
      <c r="U179" s="55">
        <f>F182</f>
        <v>170</v>
      </c>
      <c r="V179" s="55">
        <f>F160</f>
        <v>148</v>
      </c>
      <c r="W179" s="55">
        <f>F238</f>
        <v>226</v>
      </c>
      <c r="X179" s="55">
        <f>F221</f>
        <v>209</v>
      </c>
      <c r="Y179" s="55">
        <f>F78</f>
        <v>66</v>
      </c>
      <c r="Z179" s="55">
        <f>F61</f>
        <v>49</v>
      </c>
      <c r="AA179" s="55">
        <f>F14</f>
        <v>2</v>
      </c>
      <c r="AB179" s="55">
        <f>F122</f>
        <v>110</v>
      </c>
      <c r="AC179" s="55">
        <f>F100</f>
        <v>88</v>
      </c>
      <c r="AD179" s="55">
        <f>F587</f>
        <v>575</v>
      </c>
      <c r="AE179" s="55">
        <f>F540</f>
        <v>528</v>
      </c>
      <c r="AF179" s="55">
        <f>F518</f>
        <v>506</v>
      </c>
      <c r="AG179" s="55">
        <f>F626</f>
        <v>614</v>
      </c>
      <c r="AH179" s="56">
        <f>F604</f>
        <v>592</v>
      </c>
      <c r="AI179" s="254">
        <f t="shared" si="30"/>
        <v>7825</v>
      </c>
      <c r="AJ179" s="107">
        <f t="shared" si="31"/>
        <v>3263025</v>
      </c>
      <c r="AK179" s="33"/>
      <c r="AL179" s="319" t="s">
        <v>244</v>
      </c>
      <c r="AM179" s="320" t="s">
        <v>398</v>
      </c>
      <c r="AN179" s="320" t="s">
        <v>473</v>
      </c>
      <c r="AO179" s="320" t="s">
        <v>797</v>
      </c>
      <c r="AP179" s="320" t="s">
        <v>401</v>
      </c>
      <c r="AQ179" s="320" t="s">
        <v>655</v>
      </c>
      <c r="AR179" s="320" t="s">
        <v>85</v>
      </c>
      <c r="AS179" s="320" t="s">
        <v>83</v>
      </c>
      <c r="AT179" s="320" t="s">
        <v>652</v>
      </c>
      <c r="AU179" s="320" t="s">
        <v>232</v>
      </c>
      <c r="AV179" s="320" t="s">
        <v>42</v>
      </c>
      <c r="AW179" s="320" t="s">
        <v>44</v>
      </c>
      <c r="AX179" s="320" t="s">
        <v>497</v>
      </c>
      <c r="AY179" s="320" t="s">
        <v>696</v>
      </c>
      <c r="AZ179" s="320" t="s">
        <v>86</v>
      </c>
      <c r="BA179" s="320" t="s">
        <v>514</v>
      </c>
      <c r="BB179" s="320" t="s">
        <v>748</v>
      </c>
      <c r="BC179" s="320" t="s">
        <v>29</v>
      </c>
      <c r="BD179" s="320" t="s">
        <v>41</v>
      </c>
      <c r="BE179" s="320" t="s">
        <v>512</v>
      </c>
      <c r="BF179" s="320" t="s">
        <v>490</v>
      </c>
      <c r="BG179" s="363" t="s">
        <v>547</v>
      </c>
      <c r="BH179" s="320" t="s">
        <v>276</v>
      </c>
      <c r="BI179" s="320" t="s">
        <v>260</v>
      </c>
      <c r="BJ179" s="321" t="s">
        <v>778</v>
      </c>
      <c r="BK179" s="45"/>
      <c r="BM179" s="37"/>
      <c r="BN179" s="272">
        <f>F97</f>
        <v>85</v>
      </c>
      <c r="BO179" s="253">
        <f>F600</f>
        <v>588</v>
      </c>
      <c r="BP179" s="253">
        <f>F478</f>
        <v>466</v>
      </c>
      <c r="BQ179" s="253">
        <f>F361</f>
        <v>349</v>
      </c>
      <c r="BR179" s="253">
        <f>F214</f>
        <v>202</v>
      </c>
      <c r="BS179" s="271">
        <f>F26</f>
        <v>14</v>
      </c>
      <c r="BT179" s="271">
        <f>F529</f>
        <v>517</v>
      </c>
      <c r="BU179" s="271">
        <f>F412</f>
        <v>400</v>
      </c>
      <c r="BV179" s="271">
        <f>F265</f>
        <v>253</v>
      </c>
      <c r="BW179" s="271">
        <f>F143</f>
        <v>131</v>
      </c>
      <c r="BX179" s="253">
        <f>F80</f>
        <v>68</v>
      </c>
      <c r="BY179" s="253">
        <f>F583</f>
        <v>571</v>
      </c>
      <c r="BZ179" s="253">
        <f>F441</f>
        <v>429</v>
      </c>
      <c r="CA179" s="253">
        <f>F319</f>
        <v>307</v>
      </c>
      <c r="CB179" s="253">
        <f>F202</f>
        <v>190</v>
      </c>
      <c r="CC179" s="271">
        <f>F134</f>
        <v>122</v>
      </c>
      <c r="CD179" s="271">
        <f>F617</f>
        <v>605</v>
      </c>
      <c r="CE179" s="271">
        <f>F495</f>
        <v>483</v>
      </c>
      <c r="CF179" s="271">
        <f>F373</f>
        <v>361</v>
      </c>
      <c r="CG179" s="271">
        <f>F256</f>
        <v>244</v>
      </c>
      <c r="CH179" s="253">
        <f>F38</f>
        <v>26</v>
      </c>
      <c r="CI179" s="253">
        <f>F546</f>
        <v>534</v>
      </c>
      <c r="CJ179" s="253">
        <f>F424</f>
        <v>412</v>
      </c>
      <c r="CK179" s="253">
        <f>F307</f>
        <v>295</v>
      </c>
      <c r="CL179" s="273">
        <f>F185</f>
        <v>173</v>
      </c>
      <c r="CM179" s="254">
        <f t="shared" si="32"/>
        <v>7825</v>
      </c>
      <c r="CN179" s="107">
        <f t="shared" si="33"/>
        <v>3263025</v>
      </c>
      <c r="CO179" s="33"/>
      <c r="CP179" s="350" t="s">
        <v>646</v>
      </c>
      <c r="CQ179" s="303" t="s">
        <v>34</v>
      </c>
      <c r="CR179" s="303" t="s">
        <v>612</v>
      </c>
      <c r="CS179" s="303" t="s">
        <v>653</v>
      </c>
      <c r="CT179" s="303" t="s">
        <v>507</v>
      </c>
      <c r="CU179" s="303" t="s">
        <v>511</v>
      </c>
      <c r="CV179" s="303" t="s">
        <v>808</v>
      </c>
      <c r="CW179" s="303" t="s">
        <v>95</v>
      </c>
      <c r="CX179" s="303" t="s">
        <v>697</v>
      </c>
      <c r="CY179" s="303" t="s">
        <v>210</v>
      </c>
      <c r="CZ179" s="303" t="s">
        <v>644</v>
      </c>
      <c r="DA179" s="303" t="s">
        <v>623</v>
      </c>
      <c r="DB179" s="303" t="s">
        <v>244</v>
      </c>
      <c r="DC179" s="303" t="s">
        <v>146</v>
      </c>
      <c r="DD179" s="303" t="s">
        <v>817</v>
      </c>
      <c r="DE179" s="303" t="s">
        <v>208</v>
      </c>
      <c r="DF179" s="303" t="s">
        <v>78</v>
      </c>
      <c r="DG179" s="303" t="s">
        <v>50</v>
      </c>
      <c r="DH179" s="303" t="s">
        <v>367</v>
      </c>
      <c r="DI179" s="303" t="s">
        <v>55</v>
      </c>
      <c r="DJ179" s="303" t="s">
        <v>251</v>
      </c>
      <c r="DK179" s="303" t="s">
        <v>806</v>
      </c>
      <c r="DL179" s="303" t="s">
        <v>742</v>
      </c>
      <c r="DM179" s="303" t="s">
        <v>325</v>
      </c>
      <c r="DN179" s="351" t="s">
        <v>523</v>
      </c>
      <c r="DO179" s="45"/>
    </row>
    <row r="180" spans="1:119" x14ac:dyDescent="0.2">
      <c r="A180" s="33"/>
      <c r="B180" s="33"/>
      <c r="C180" s="33"/>
      <c r="D180" s="176" t="s">
        <v>71</v>
      </c>
      <c r="E180" s="177" t="s">
        <v>345</v>
      </c>
      <c r="F180" s="178">
        <f>B3+(167*B5)</f>
        <v>168</v>
      </c>
      <c r="G180" s="33"/>
      <c r="I180" s="37"/>
      <c r="J180" s="54">
        <f>F502</f>
        <v>490</v>
      </c>
      <c r="K180" s="55">
        <f>F480</f>
        <v>468</v>
      </c>
      <c r="L180" s="55">
        <f>F458</f>
        <v>446</v>
      </c>
      <c r="M180" s="55">
        <f>F416</f>
        <v>404</v>
      </c>
      <c r="N180" s="55">
        <f>F394</f>
        <v>382</v>
      </c>
      <c r="O180" s="55">
        <f>F381</f>
        <v>369</v>
      </c>
      <c r="P180" s="55">
        <f>F359</f>
        <v>347</v>
      </c>
      <c r="Q180" s="55">
        <f>F317</f>
        <v>305</v>
      </c>
      <c r="R180" s="55">
        <f>F295</f>
        <v>283</v>
      </c>
      <c r="S180" s="55">
        <f>F273</f>
        <v>261</v>
      </c>
      <c r="T180" s="55">
        <f>F260</f>
        <v>248</v>
      </c>
      <c r="U180" s="55">
        <f>F213</f>
        <v>201</v>
      </c>
      <c r="V180" s="55">
        <f>F196</f>
        <v>184</v>
      </c>
      <c r="W180" s="55">
        <f>F174</f>
        <v>162</v>
      </c>
      <c r="X180" s="55">
        <f>F157</f>
        <v>145</v>
      </c>
      <c r="Y180" s="55">
        <f>F114</f>
        <v>102</v>
      </c>
      <c r="Z180" s="55">
        <f>F97</f>
        <v>85</v>
      </c>
      <c r="AA180" s="55">
        <f>F75</f>
        <v>63</v>
      </c>
      <c r="AB180" s="55">
        <f>F53</f>
        <v>41</v>
      </c>
      <c r="AC180" s="55">
        <f>F36</f>
        <v>24</v>
      </c>
      <c r="AD180" s="55">
        <f>F618</f>
        <v>606</v>
      </c>
      <c r="AE180" s="55">
        <f>F601</f>
        <v>589</v>
      </c>
      <c r="AF180" s="55">
        <f>F579</f>
        <v>567</v>
      </c>
      <c r="AG180" s="55">
        <f>F562</f>
        <v>550</v>
      </c>
      <c r="AH180" s="56">
        <f>F515</f>
        <v>503</v>
      </c>
      <c r="AI180" s="254">
        <f t="shared" si="30"/>
        <v>7825</v>
      </c>
      <c r="AJ180" s="107">
        <f t="shared" si="31"/>
        <v>3263025</v>
      </c>
      <c r="AK180" s="33"/>
      <c r="AL180" s="319" t="s">
        <v>695</v>
      </c>
      <c r="AM180" s="320" t="s">
        <v>739</v>
      </c>
      <c r="AN180" s="320" t="s">
        <v>427</v>
      </c>
      <c r="AO180" s="320" t="s">
        <v>190</v>
      </c>
      <c r="AP180" s="320" t="s">
        <v>177</v>
      </c>
      <c r="AQ180" s="320" t="s">
        <v>309</v>
      </c>
      <c r="AR180" s="320" t="s">
        <v>626</v>
      </c>
      <c r="AS180" s="320" t="s">
        <v>178</v>
      </c>
      <c r="AT180" s="320" t="s">
        <v>375</v>
      </c>
      <c r="AU180" s="320" t="s">
        <v>143</v>
      </c>
      <c r="AV180" s="320" t="s">
        <v>718</v>
      </c>
      <c r="AW180" s="320" t="s">
        <v>643</v>
      </c>
      <c r="AX180" s="320" t="s">
        <v>602</v>
      </c>
      <c r="AY180" s="320" t="s">
        <v>101</v>
      </c>
      <c r="AZ180" s="320" t="s">
        <v>72</v>
      </c>
      <c r="BA180" s="320" t="s">
        <v>284</v>
      </c>
      <c r="BB180" s="320" t="s">
        <v>646</v>
      </c>
      <c r="BC180" s="320" t="s">
        <v>570</v>
      </c>
      <c r="BD180" s="320" t="s">
        <v>540</v>
      </c>
      <c r="BE180" s="320" t="s">
        <v>804</v>
      </c>
      <c r="BF180" s="320" t="s">
        <v>499</v>
      </c>
      <c r="BG180" s="320" t="s">
        <v>65</v>
      </c>
      <c r="BH180" s="363" t="s">
        <v>726</v>
      </c>
      <c r="BI180" s="320" t="s">
        <v>516</v>
      </c>
      <c r="BJ180" s="321" t="s">
        <v>487</v>
      </c>
      <c r="BK180" s="45"/>
      <c r="BM180" s="37"/>
      <c r="BN180" s="272">
        <f>F257</f>
        <v>245</v>
      </c>
      <c r="BO180" s="253">
        <f>F135</f>
        <v>123</v>
      </c>
      <c r="BP180" s="253">
        <f>F613</f>
        <v>601</v>
      </c>
      <c r="BQ180" s="253">
        <f>F496</f>
        <v>484</v>
      </c>
      <c r="BR180" s="253">
        <f>F374</f>
        <v>362</v>
      </c>
      <c r="BS180" s="271">
        <f>F186</f>
        <v>174</v>
      </c>
      <c r="BT180" s="271">
        <f>F39</f>
        <v>27</v>
      </c>
      <c r="BU180" s="271">
        <f>F547</f>
        <v>535</v>
      </c>
      <c r="BV180" s="271">
        <f>F425</f>
        <v>413</v>
      </c>
      <c r="BW180" s="271">
        <f>F303</f>
        <v>291</v>
      </c>
      <c r="BX180" s="253">
        <f>F215</f>
        <v>203</v>
      </c>
      <c r="BY180" s="253">
        <f>F93</f>
        <v>81</v>
      </c>
      <c r="BZ180" s="253">
        <f>F601</f>
        <v>589</v>
      </c>
      <c r="CA180" s="253">
        <f>F479</f>
        <v>467</v>
      </c>
      <c r="CB180" s="253">
        <f>F362</f>
        <v>350</v>
      </c>
      <c r="CC180" s="271">
        <f>F144</f>
        <v>132</v>
      </c>
      <c r="CD180" s="271">
        <f>F27</f>
        <v>15</v>
      </c>
      <c r="CE180" s="271">
        <f>F530</f>
        <v>518</v>
      </c>
      <c r="CF180" s="271">
        <f>F408</f>
        <v>396</v>
      </c>
      <c r="CG180" s="271">
        <f>F266</f>
        <v>254</v>
      </c>
      <c r="CH180" s="253">
        <f>F198</f>
        <v>186</v>
      </c>
      <c r="CI180" s="253">
        <f>F81</f>
        <v>69</v>
      </c>
      <c r="CJ180" s="253">
        <f>F584</f>
        <v>572</v>
      </c>
      <c r="CK180" s="253">
        <f>F442</f>
        <v>430</v>
      </c>
      <c r="CL180" s="273">
        <f>F320</f>
        <v>308</v>
      </c>
      <c r="CM180" s="254">
        <f t="shared" si="32"/>
        <v>7825</v>
      </c>
      <c r="CN180" s="107">
        <f t="shared" si="33"/>
        <v>3263025</v>
      </c>
      <c r="CO180" s="33"/>
      <c r="CP180" s="350" t="s">
        <v>298</v>
      </c>
      <c r="CQ180" s="303" t="s">
        <v>553</v>
      </c>
      <c r="CR180" s="303" t="s">
        <v>765</v>
      </c>
      <c r="CS180" s="303" t="s">
        <v>504</v>
      </c>
      <c r="CT180" s="303" t="s">
        <v>550</v>
      </c>
      <c r="CU180" s="303" t="s">
        <v>153</v>
      </c>
      <c r="CV180" s="303" t="s">
        <v>90</v>
      </c>
      <c r="CW180" s="303" t="s">
        <v>230</v>
      </c>
      <c r="CX180" s="303" t="s">
        <v>639</v>
      </c>
      <c r="CY180" s="303" t="s">
        <v>219</v>
      </c>
      <c r="CZ180" s="303" t="s">
        <v>613</v>
      </c>
      <c r="DA180" s="303" t="s">
        <v>749</v>
      </c>
      <c r="DB180" s="303" t="s">
        <v>65</v>
      </c>
      <c r="DC180" s="303" t="s">
        <v>506</v>
      </c>
      <c r="DD180" s="303" t="s">
        <v>68</v>
      </c>
      <c r="DE180" s="303" t="s">
        <v>555</v>
      </c>
      <c r="DF180" s="303" t="s">
        <v>569</v>
      </c>
      <c r="DG180" s="303" t="s">
        <v>228</v>
      </c>
      <c r="DH180" s="303" t="s">
        <v>203</v>
      </c>
      <c r="DI180" s="303" t="s">
        <v>566</v>
      </c>
      <c r="DJ180" s="303" t="s">
        <v>630</v>
      </c>
      <c r="DK180" s="303" t="s">
        <v>406</v>
      </c>
      <c r="DL180" s="303" t="s">
        <v>305</v>
      </c>
      <c r="DM180" s="303" t="s">
        <v>482</v>
      </c>
      <c r="DN180" s="351" t="s">
        <v>655</v>
      </c>
      <c r="DO180" s="45"/>
    </row>
    <row r="181" spans="1:119" x14ac:dyDescent="0.2">
      <c r="A181" s="33"/>
      <c r="B181" s="33"/>
      <c r="C181" s="33"/>
      <c r="D181" s="176" t="s">
        <v>628</v>
      </c>
      <c r="E181" s="212" t="s">
        <v>345</v>
      </c>
      <c r="F181" s="213">
        <f>B3+(168*B5)</f>
        <v>169</v>
      </c>
      <c r="G181" s="33"/>
      <c r="I181" s="37"/>
      <c r="J181" s="54">
        <f>F433</f>
        <v>421</v>
      </c>
      <c r="K181" s="55">
        <f>F391</f>
        <v>379</v>
      </c>
      <c r="L181" s="55">
        <f>F494</f>
        <v>482</v>
      </c>
      <c r="M181" s="55">
        <f>F477</f>
        <v>465</v>
      </c>
      <c r="N181" s="55">
        <f>F455</f>
        <v>443</v>
      </c>
      <c r="O181" s="55">
        <f>F292</f>
        <v>280</v>
      </c>
      <c r="P181" s="55">
        <f>F270</f>
        <v>258</v>
      </c>
      <c r="Q181" s="55">
        <f>F373</f>
        <v>361</v>
      </c>
      <c r="R181" s="55">
        <f>F356</f>
        <v>344</v>
      </c>
      <c r="S181" s="55">
        <f>F334</f>
        <v>322</v>
      </c>
      <c r="T181" s="55">
        <f>F171</f>
        <v>159</v>
      </c>
      <c r="U181" s="55">
        <f>F149</f>
        <v>137</v>
      </c>
      <c r="V181" s="55">
        <f>F257</f>
        <v>245</v>
      </c>
      <c r="W181" s="55">
        <f>F235</f>
        <v>223</v>
      </c>
      <c r="X181" s="55">
        <f>F188</f>
        <v>176</v>
      </c>
      <c r="Y181" s="55">
        <f>F50</f>
        <v>38</v>
      </c>
      <c r="Z181" s="55">
        <f>F28</f>
        <v>16</v>
      </c>
      <c r="AA181" s="55">
        <f>F136</f>
        <v>124</v>
      </c>
      <c r="AB181" s="55">
        <f>F89</f>
        <v>77</v>
      </c>
      <c r="AC181" s="55">
        <f>F72</f>
        <v>60</v>
      </c>
      <c r="AD181" s="55">
        <f>F554</f>
        <v>542</v>
      </c>
      <c r="AE181" s="55">
        <f>F537</f>
        <v>525</v>
      </c>
      <c r="AF181" s="55">
        <f>F615</f>
        <v>603</v>
      </c>
      <c r="AG181" s="55">
        <f>F593</f>
        <v>581</v>
      </c>
      <c r="AH181" s="56">
        <f>F576</f>
        <v>564</v>
      </c>
      <c r="AI181" s="254">
        <f t="shared" si="30"/>
        <v>7825</v>
      </c>
      <c r="AJ181" s="107">
        <f t="shared" si="31"/>
        <v>3263025</v>
      </c>
      <c r="AK181" s="33"/>
      <c r="AL181" s="319" t="s">
        <v>484</v>
      </c>
      <c r="AM181" s="320" t="s">
        <v>728</v>
      </c>
      <c r="AN181" s="320" t="s">
        <v>428</v>
      </c>
      <c r="AO181" s="320" t="s">
        <v>636</v>
      </c>
      <c r="AP181" s="320" t="s">
        <v>714</v>
      </c>
      <c r="AQ181" s="320" t="s">
        <v>717</v>
      </c>
      <c r="AR181" s="320" t="s">
        <v>432</v>
      </c>
      <c r="AS181" s="320" t="s">
        <v>367</v>
      </c>
      <c r="AT181" s="320" t="s">
        <v>282</v>
      </c>
      <c r="AU181" s="320" t="s">
        <v>681</v>
      </c>
      <c r="AV181" s="320" t="s">
        <v>658</v>
      </c>
      <c r="AW181" s="320" t="s">
        <v>130</v>
      </c>
      <c r="AX181" s="320" t="s">
        <v>298</v>
      </c>
      <c r="AY181" s="320" t="s">
        <v>771</v>
      </c>
      <c r="AZ181" s="320" t="s">
        <v>391</v>
      </c>
      <c r="BA181" s="320" t="s">
        <v>596</v>
      </c>
      <c r="BB181" s="320" t="s">
        <v>598</v>
      </c>
      <c r="BC181" s="320" t="s">
        <v>238</v>
      </c>
      <c r="BD181" s="320" t="s">
        <v>3</v>
      </c>
      <c r="BE181" s="320" t="s">
        <v>701</v>
      </c>
      <c r="BF181" s="320" t="s">
        <v>751</v>
      </c>
      <c r="BG181" s="320" t="s">
        <v>574</v>
      </c>
      <c r="BH181" s="320" t="s">
        <v>735</v>
      </c>
      <c r="BI181" s="363" t="s">
        <v>307</v>
      </c>
      <c r="BJ181" s="321" t="s">
        <v>123</v>
      </c>
      <c r="BK181" s="45"/>
      <c r="BM181" s="37"/>
      <c r="BN181" s="272">
        <f>F267</f>
        <v>255</v>
      </c>
      <c r="BO181" s="253">
        <f>F145</f>
        <v>133</v>
      </c>
      <c r="BP181" s="253">
        <f>F23</f>
        <v>11</v>
      </c>
      <c r="BQ181" s="253">
        <f>F531</f>
        <v>519</v>
      </c>
      <c r="BR181" s="253">
        <f>F409</f>
        <v>397</v>
      </c>
      <c r="BS181" s="271">
        <f>F321</f>
        <v>309</v>
      </c>
      <c r="BT181" s="271">
        <f>F199</f>
        <v>187</v>
      </c>
      <c r="BU181" s="271">
        <f>F82</f>
        <v>70</v>
      </c>
      <c r="BV181" s="271">
        <f>F585</f>
        <v>573</v>
      </c>
      <c r="BW181" s="271">
        <f>F438</f>
        <v>426</v>
      </c>
      <c r="BX181" s="253">
        <f>F375</f>
        <v>363</v>
      </c>
      <c r="BY181" s="253">
        <f>F253</f>
        <v>241</v>
      </c>
      <c r="BZ181" s="253">
        <f>F136</f>
        <v>124</v>
      </c>
      <c r="CA181" s="253">
        <f>F614</f>
        <v>602</v>
      </c>
      <c r="CB181" s="253">
        <f>F497</f>
        <v>485</v>
      </c>
      <c r="CC181" s="271">
        <f>F304</f>
        <v>292</v>
      </c>
      <c r="CD181" s="271">
        <f>F187</f>
        <v>175</v>
      </c>
      <c r="CE181" s="271">
        <f>F40</f>
        <v>28</v>
      </c>
      <c r="CF181" s="271">
        <f>F543</f>
        <v>531</v>
      </c>
      <c r="CG181" s="271">
        <f>F426</f>
        <v>414</v>
      </c>
      <c r="CH181" s="253">
        <f>F358</f>
        <v>346</v>
      </c>
      <c r="CI181" s="253">
        <f>F216</f>
        <v>204</v>
      </c>
      <c r="CJ181" s="253">
        <f>F94</f>
        <v>82</v>
      </c>
      <c r="CK181" s="253">
        <f>F602</f>
        <v>590</v>
      </c>
      <c r="CL181" s="273">
        <f>F480</f>
        <v>468</v>
      </c>
      <c r="CM181" s="254">
        <f t="shared" si="32"/>
        <v>7825</v>
      </c>
      <c r="CN181" s="107">
        <f t="shared" si="33"/>
        <v>3263025</v>
      </c>
      <c r="CO181" s="33"/>
      <c r="CP181" s="350" t="s">
        <v>772</v>
      </c>
      <c r="CQ181" s="303" t="s">
        <v>236</v>
      </c>
      <c r="CR181" s="303" t="s">
        <v>378</v>
      </c>
      <c r="CS181" s="303" t="s">
        <v>779</v>
      </c>
      <c r="CT181" s="303" t="s">
        <v>711</v>
      </c>
      <c r="CU181" s="303" t="s">
        <v>312</v>
      </c>
      <c r="CV181" s="303" t="s">
        <v>42</v>
      </c>
      <c r="CW181" s="303" t="s">
        <v>619</v>
      </c>
      <c r="CX181" s="303" t="s">
        <v>648</v>
      </c>
      <c r="CY181" s="303" t="s">
        <v>350</v>
      </c>
      <c r="CZ181" s="303" t="s">
        <v>444</v>
      </c>
      <c r="DA181" s="303" t="s">
        <v>192</v>
      </c>
      <c r="DB181" s="303" t="s">
        <v>238</v>
      </c>
      <c r="DC181" s="303" t="s">
        <v>605</v>
      </c>
      <c r="DD181" s="303" t="s">
        <v>741</v>
      </c>
      <c r="DE181" s="303" t="s">
        <v>111</v>
      </c>
      <c r="DF181" s="303" t="s">
        <v>393</v>
      </c>
      <c r="DG181" s="303" t="s">
        <v>226</v>
      </c>
      <c r="DH181" s="303" t="s">
        <v>336</v>
      </c>
      <c r="DI181" s="303" t="s">
        <v>609</v>
      </c>
      <c r="DJ181" s="303" t="s">
        <v>176</v>
      </c>
      <c r="DK181" s="303" t="s">
        <v>538</v>
      </c>
      <c r="DL181" s="303" t="s">
        <v>303</v>
      </c>
      <c r="DM181" s="303" t="s">
        <v>125</v>
      </c>
      <c r="DN181" s="351" t="s">
        <v>739</v>
      </c>
      <c r="DO181" s="45"/>
    </row>
    <row r="182" spans="1:119" ht="12.75" thickBot="1" x14ac:dyDescent="0.25">
      <c r="A182" s="33"/>
      <c r="B182" s="33"/>
      <c r="C182" s="33"/>
      <c r="D182" s="176" t="s">
        <v>44</v>
      </c>
      <c r="E182" s="177" t="s">
        <v>345</v>
      </c>
      <c r="F182" s="178">
        <f>B3+(169*B5)</f>
        <v>170</v>
      </c>
      <c r="G182" s="33"/>
      <c r="I182" s="37"/>
      <c r="J182" s="79">
        <f>F469</f>
        <v>457</v>
      </c>
      <c r="K182" s="80">
        <f>F452</f>
        <v>440</v>
      </c>
      <c r="L182" s="80">
        <f>F430</f>
        <v>418</v>
      </c>
      <c r="M182" s="80">
        <f>F408</f>
        <v>396</v>
      </c>
      <c r="N182" s="80">
        <f>F491</f>
        <v>479</v>
      </c>
      <c r="O182" s="80">
        <f>F348</f>
        <v>336</v>
      </c>
      <c r="P182" s="80">
        <f>F331</f>
        <v>319</v>
      </c>
      <c r="Q182" s="80">
        <f>F309</f>
        <v>297</v>
      </c>
      <c r="R182" s="80">
        <f>F267</f>
        <v>255</v>
      </c>
      <c r="S182" s="80">
        <f>F370</f>
        <v>358</v>
      </c>
      <c r="T182" s="80">
        <f>F232</f>
        <v>220</v>
      </c>
      <c r="U182" s="80">
        <f>F210</f>
        <v>198</v>
      </c>
      <c r="V182" s="80">
        <f>F163</f>
        <v>151</v>
      </c>
      <c r="W182" s="80">
        <f>F146</f>
        <v>134</v>
      </c>
      <c r="X182" s="80">
        <f>F249</f>
        <v>237</v>
      </c>
      <c r="Y182" s="80">
        <f>F111</f>
        <v>99</v>
      </c>
      <c r="Z182" s="80">
        <f>F64</f>
        <v>52</v>
      </c>
      <c r="AA182" s="80">
        <f>F47</f>
        <v>35</v>
      </c>
      <c r="AB182" s="80">
        <f>F25</f>
        <v>13</v>
      </c>
      <c r="AC182" s="80">
        <f>F128</f>
        <v>116</v>
      </c>
      <c r="AD182" s="80">
        <f>F590</f>
        <v>578</v>
      </c>
      <c r="AE182" s="80">
        <f>F568</f>
        <v>556</v>
      </c>
      <c r="AF182" s="80">
        <f>F551</f>
        <v>539</v>
      </c>
      <c r="AG182" s="80">
        <f>F529</f>
        <v>517</v>
      </c>
      <c r="AH182" s="81">
        <f>F637</f>
        <v>625</v>
      </c>
      <c r="AI182" s="254">
        <f t="shared" si="30"/>
        <v>7825</v>
      </c>
      <c r="AJ182" s="107">
        <f t="shared" si="31"/>
        <v>3263025</v>
      </c>
      <c r="AK182" s="33"/>
      <c r="AL182" s="327" t="s">
        <v>483</v>
      </c>
      <c r="AM182" s="328" t="s">
        <v>611</v>
      </c>
      <c r="AN182" s="328" t="s">
        <v>767</v>
      </c>
      <c r="AO182" s="328" t="s">
        <v>203</v>
      </c>
      <c r="AP182" s="328" t="s">
        <v>159</v>
      </c>
      <c r="AQ182" s="328" t="s">
        <v>340</v>
      </c>
      <c r="AR182" s="328" t="s">
        <v>338</v>
      </c>
      <c r="AS182" s="328" t="s">
        <v>461</v>
      </c>
      <c r="AT182" s="328" t="s">
        <v>772</v>
      </c>
      <c r="AU182" s="328" t="s">
        <v>682</v>
      </c>
      <c r="AV182" s="328" t="s">
        <v>356</v>
      </c>
      <c r="AW182" s="328" t="s">
        <v>583</v>
      </c>
      <c r="AX182" s="328" t="s">
        <v>448</v>
      </c>
      <c r="AY182" s="328" t="s">
        <v>684</v>
      </c>
      <c r="AZ182" s="328" t="s">
        <v>354</v>
      </c>
      <c r="BA182" s="328" t="s">
        <v>774</v>
      </c>
      <c r="BB182" s="328" t="s">
        <v>119</v>
      </c>
      <c r="BC182" s="328" t="s">
        <v>675</v>
      </c>
      <c r="BD182" s="328" t="s">
        <v>542</v>
      </c>
      <c r="BE182" s="328" t="s">
        <v>816</v>
      </c>
      <c r="BF182" s="328" t="s">
        <v>517</v>
      </c>
      <c r="BG182" s="328" t="s">
        <v>363</v>
      </c>
      <c r="BH182" s="328" t="s">
        <v>94</v>
      </c>
      <c r="BI182" s="328" t="s">
        <v>808</v>
      </c>
      <c r="BJ182" s="364" t="s">
        <v>820</v>
      </c>
      <c r="BK182" s="45"/>
      <c r="BM182" s="37"/>
      <c r="BN182" s="275">
        <f>F427</f>
        <v>415</v>
      </c>
      <c r="BO182" s="276">
        <f>F305</f>
        <v>293</v>
      </c>
      <c r="BP182" s="276">
        <f>F183</f>
        <v>171</v>
      </c>
      <c r="BQ182" s="276">
        <f>F41</f>
        <v>29</v>
      </c>
      <c r="BR182" s="276">
        <f>F544</f>
        <v>532</v>
      </c>
      <c r="BS182" s="356">
        <f>F481</f>
        <v>469</v>
      </c>
      <c r="BT182" s="356">
        <f>F359</f>
        <v>347</v>
      </c>
      <c r="BU182" s="356">
        <f>F217</f>
        <v>205</v>
      </c>
      <c r="BV182" s="356">
        <f>F95</f>
        <v>83</v>
      </c>
      <c r="BW182" s="356">
        <f>F598</f>
        <v>586</v>
      </c>
      <c r="BX182" s="276">
        <f>F410</f>
        <v>398</v>
      </c>
      <c r="BY182" s="276">
        <f>F263</f>
        <v>251</v>
      </c>
      <c r="BZ182" s="276">
        <f>F146</f>
        <v>134</v>
      </c>
      <c r="CA182" s="276">
        <f>F24</f>
        <v>12</v>
      </c>
      <c r="CB182" s="276">
        <f>F532</f>
        <v>520</v>
      </c>
      <c r="CC182" s="356">
        <f>F439</f>
        <v>427</v>
      </c>
      <c r="CD182" s="356">
        <f>F322</f>
        <v>310</v>
      </c>
      <c r="CE182" s="356">
        <f>F200</f>
        <v>188</v>
      </c>
      <c r="CF182" s="356">
        <f>F78</f>
        <v>66</v>
      </c>
      <c r="CG182" s="356">
        <f>F586</f>
        <v>574</v>
      </c>
      <c r="CH182" s="276">
        <f>F493</f>
        <v>481</v>
      </c>
      <c r="CI182" s="276">
        <f>F376</f>
        <v>364</v>
      </c>
      <c r="CJ182" s="276">
        <f>F254</f>
        <v>242</v>
      </c>
      <c r="CK182" s="276">
        <f>F137</f>
        <v>125</v>
      </c>
      <c r="CL182" s="277">
        <f>F615</f>
        <v>603</v>
      </c>
      <c r="CM182" s="254">
        <f t="shared" si="32"/>
        <v>7825</v>
      </c>
      <c r="CN182" s="107">
        <f t="shared" si="33"/>
        <v>3263025</v>
      </c>
      <c r="CO182" s="33"/>
      <c r="CP182" s="357" t="s">
        <v>665</v>
      </c>
      <c r="CQ182" s="340" t="s">
        <v>357</v>
      </c>
      <c r="CR182" s="340" t="s">
        <v>498</v>
      </c>
      <c r="CS182" s="340" t="s">
        <v>118</v>
      </c>
      <c r="CT182" s="340" t="s">
        <v>679</v>
      </c>
      <c r="CU182" s="340" t="s">
        <v>531</v>
      </c>
      <c r="CV182" s="340" t="s">
        <v>626</v>
      </c>
      <c r="CW182" s="340" t="s">
        <v>746</v>
      </c>
      <c r="CX182" s="340" t="s">
        <v>720</v>
      </c>
      <c r="CY182" s="340" t="s">
        <v>752</v>
      </c>
      <c r="CZ182" s="340" t="s">
        <v>235</v>
      </c>
      <c r="DA182" s="340" t="s">
        <v>670</v>
      </c>
      <c r="DB182" s="340" t="s">
        <v>684</v>
      </c>
      <c r="DC182" s="340" t="s">
        <v>647</v>
      </c>
      <c r="DD182" s="340" t="s">
        <v>257</v>
      </c>
      <c r="DE182" s="340" t="s">
        <v>218</v>
      </c>
      <c r="DF182" s="340" t="s">
        <v>491</v>
      </c>
      <c r="DG182" s="340" t="s">
        <v>732</v>
      </c>
      <c r="DH182" s="340" t="s">
        <v>514</v>
      </c>
      <c r="DI182" s="340" t="s">
        <v>279</v>
      </c>
      <c r="DJ182" s="340" t="s">
        <v>81</v>
      </c>
      <c r="DK182" s="340" t="s">
        <v>471</v>
      </c>
      <c r="DL182" s="340" t="s">
        <v>84</v>
      </c>
      <c r="DM182" s="340" t="s">
        <v>476</v>
      </c>
      <c r="DN182" s="358" t="s">
        <v>735</v>
      </c>
      <c r="DO182" s="45"/>
    </row>
    <row r="183" spans="1:119" x14ac:dyDescent="0.2">
      <c r="A183" s="33"/>
      <c r="B183" s="33"/>
      <c r="C183" s="33"/>
      <c r="D183" s="176" t="s">
        <v>498</v>
      </c>
      <c r="E183" s="177" t="s">
        <v>345</v>
      </c>
      <c r="F183" s="178">
        <f>B3+(170*B5)</f>
        <v>171</v>
      </c>
      <c r="G183" s="33"/>
      <c r="I183" s="37"/>
      <c r="J183" s="241">
        <f>SUM(J158:J182)</f>
        <v>7825</v>
      </c>
      <c r="K183" s="288">
        <f t="shared" ref="K183:AH183" si="34">SUM(K158:K182)</f>
        <v>7825</v>
      </c>
      <c r="L183" s="288">
        <f t="shared" si="34"/>
        <v>7825</v>
      </c>
      <c r="M183" s="288">
        <f t="shared" si="34"/>
        <v>7825</v>
      </c>
      <c r="N183" s="288">
        <f t="shared" si="34"/>
        <v>7825</v>
      </c>
      <c r="O183" s="288">
        <f t="shared" si="34"/>
        <v>7825</v>
      </c>
      <c r="P183" s="288">
        <f t="shared" si="34"/>
        <v>7825</v>
      </c>
      <c r="Q183" s="288">
        <f t="shared" si="34"/>
        <v>7825</v>
      </c>
      <c r="R183" s="288">
        <f t="shared" si="34"/>
        <v>7825</v>
      </c>
      <c r="S183" s="288">
        <f t="shared" si="34"/>
        <v>7825</v>
      </c>
      <c r="T183" s="288">
        <f t="shared" si="34"/>
        <v>7825</v>
      </c>
      <c r="U183" s="288">
        <f t="shared" si="34"/>
        <v>7825</v>
      </c>
      <c r="V183" s="288">
        <f t="shared" si="34"/>
        <v>7825</v>
      </c>
      <c r="W183" s="288">
        <f t="shared" si="34"/>
        <v>7825</v>
      </c>
      <c r="X183" s="288">
        <f t="shared" si="34"/>
        <v>7825</v>
      </c>
      <c r="Y183" s="288">
        <f t="shared" si="34"/>
        <v>7825</v>
      </c>
      <c r="Z183" s="288">
        <f t="shared" si="34"/>
        <v>7825</v>
      </c>
      <c r="AA183" s="288">
        <f t="shared" si="34"/>
        <v>7825</v>
      </c>
      <c r="AB183" s="288">
        <f t="shared" si="34"/>
        <v>7825</v>
      </c>
      <c r="AC183" s="288">
        <f t="shared" si="34"/>
        <v>7825</v>
      </c>
      <c r="AD183" s="288">
        <f t="shared" si="34"/>
        <v>7825</v>
      </c>
      <c r="AE183" s="288">
        <f t="shared" si="34"/>
        <v>7825</v>
      </c>
      <c r="AF183" s="288">
        <f t="shared" si="34"/>
        <v>7825</v>
      </c>
      <c r="AG183" s="288">
        <f t="shared" si="34"/>
        <v>7825</v>
      </c>
      <c r="AH183" s="288">
        <f t="shared" si="34"/>
        <v>7825</v>
      </c>
      <c r="AI183" s="295">
        <f>J158^3+K159^3+L160^3+M161^3+N162^3+O163^3+P164^3+Q165^3+R166^3+S167^3+T168^3+U169^3+V170^3+W171^3+X172^3+Y173^3+Z174^3+AA175^3+AB176^3+AC177^3+AD178^3+AE179^3+AF180^3+AG181^3+AH182^3</f>
        <v>1530765625</v>
      </c>
      <c r="AJ183" s="291">
        <f>V158^3+V159^3+V160^3+V161^3+V162^3+V163^3+V164^3+V165^3+V166^3+V167^3+V168^3+V169^3+V170^3+V171^3+V172^3+V173^3+V174^3+V175^3+V176^3+V177^3+V178^3+V179^3+V180^3+V181^3+V182^3</f>
        <v>1530765625</v>
      </c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45"/>
      <c r="BM183" s="37"/>
      <c r="BN183" s="338">
        <f>SUMSQ(BN158,BO158,BP158,BQ158,BR158,BN159,BO159,BP159,BQ159,BR159,BN160,BO160,BP160,BQ160,BR160,BN161,BO161,BP161,BQ161,BR161,BN162,BO162,BP162,BQ162,BR162)</f>
        <v>3263025</v>
      </c>
      <c r="BO183" s="339">
        <f>SUMSQ(BN163,BO163,BP163,BQ163,BR163,BN164,BO164,BP164,BQ164,BR164,BR165,BQ165,BP165,BO165,BN165,BN166,BO166,BP166,BQ166,BR166,BR167,BQ167,BP167,BO167,BN167)</f>
        <v>3263025</v>
      </c>
      <c r="BP183" s="339">
        <f>SUMSQ(BN168,BO168,BP168,BQ168,BR168,BN169,BO169,BP169,BQ169,BR169,BN170,BO170,BP170,BQ170,BR170,BN171,BO171,BP171,BQ171,BR171,BR172,BQ172,BP172,BO172,BN172)</f>
        <v>3263025</v>
      </c>
      <c r="BQ183" s="339">
        <f>SUMSQ(BN173,BO173,BP173,BQ173,BR173,BN174,BO174,BP174,BQ174,BR174,BN175,BO175,BP175,BQ175,BR175,BN176,BO176,BP176,BQ176,BR176,BN177,BO177,BP177,BQ177,BR177)</f>
        <v>3263025</v>
      </c>
      <c r="BR183" s="339">
        <f>SUMSQ(BN178,BO178,BP178,BQ178,BR178,BN179,BO179,BP179,BQ179,BR179,BN180,BO180,BP180,BQ180,BR180,BN181,BO181,BP181,BQ181,BR181,BN182,BO182,BP182,BQ182,BR182)</f>
        <v>3263025</v>
      </c>
      <c r="BS183" s="339">
        <f>SUMSQ(BS158,BT158,BU158,BV158,BW158,BS159,BT159,BU159,BV159,BW159,BS160,BT160,BU160,BV160,BW160,BS161,BT161,BU161,BV161,BW161,BS162,BT162,BU162,BV162,BW162)</f>
        <v>3263025</v>
      </c>
      <c r="BT183" s="339">
        <f>SUMSQ(BS163,BT163,BU163,BV163,BW163,BS164,BT164,BU164,BV164,BW164,BW165,BV165,BU165,BT165,BS165,BS166,BT166,BU166,BV166,BW166,BW167,BV167,BU167,BT167,BS167)</f>
        <v>3263025</v>
      </c>
      <c r="BU183" s="339">
        <f>SUMSQ(BS168,BT168,BU168,BV168,BW168,BS169,BT169,BU169,BV169,BW169,BS170,BT170,BU170,BV170,BW170,BS171,BT171,BU171,BV171,BW171,BW172,BV172,BU172,BT172,BS172)</f>
        <v>3263025</v>
      </c>
      <c r="BV183" s="339">
        <f>SUMSQ(BS173,BT173,BU173,BV173,BW173,BS174,BT174,BU174,BV174,BW174,BS175,BT175,BU175,BV175,BW175,BS176,BT176,BU176,BV176,BW176,BS177,BT177,BU177,BV177,BW177)</f>
        <v>3263025</v>
      </c>
      <c r="BW183" s="339">
        <f>SUMSQ(BS178,BT178,BU178,BV178,BW178,BS179,BT179,BU179,BV179,BW179,BS180,BT180,BU180,BV180,BW180,BS181,BT181,BU181,BV181,BW181,BS182,BT182,BU182,BV182,BW182)</f>
        <v>3263025</v>
      </c>
      <c r="BX183" s="339">
        <f>SUMSQ(BX158,BY158,BZ158,CA158,CB158,BX159,BY159,BZ159,CA159,CB159,BX160,BY160,BZ160,CA160,CB160,BX161,BY161,BZ161,CA161,CB161,BX162,BY162,BZ162,CA162,CB162)</f>
        <v>3263025</v>
      </c>
      <c r="BY183" s="339">
        <f>SUMSQ(BX163,BY163,BZ163,CA163,CB163,BX164,BY164,BZ164,CA164,CB164,CB165,CA165,BZ165,BY165,BX165,BX166,BY166,BZ166,CA166,CB166,CB167,CA167,BZ167,BY167,BX167)</f>
        <v>3263025</v>
      </c>
      <c r="BZ183" s="339">
        <f>SUMSQ(BX168,BY168,BZ168,CA168,CB168,BX169,BY169,BZ169,CA169,CB169,BX170,BY170,BZ170,CA170,CB170,BX171,BY171,BZ171,CA171,CB171,CB172,CA172,BZ172,BY172,BX172)</f>
        <v>3263025</v>
      </c>
      <c r="CA183" s="339">
        <f>SUMSQ(BX173,BY173,BZ173,CA173,CB173,BX174,BY174,BZ174,CA174,CB174,BX175,BY175,BZ175,CA175,CB175,BX176,BY176,BZ176,CA176,CB176,BX177,BY177,BZ177,CA177,CB177)</f>
        <v>3263025</v>
      </c>
      <c r="CB183" s="339">
        <f>SUMSQ(BX178,BY178,BZ178,CA178,CB178,BX179,BY179,BZ179,CA179,CB179,BX180,BY180,BZ180,CA180,CB180,BX181,BY181,BZ181,CA181,CB181,BX182,BY182,BZ182,CA182,CB182)</f>
        <v>3263025</v>
      </c>
      <c r="CC183" s="339">
        <f>SUMSQ(CC158,CD158,CE158,CF158,CG158,CC159,CD159,CE159,CF159,CG159,CC160,CD160,CE160,CF160,CG160,CC161,CD161,CE161,CF161,CG161,CC162,CD162,CE162,CF162,CG162)</f>
        <v>3263025</v>
      </c>
      <c r="CD183" s="339">
        <f>SUMSQ(CC163,CD163,CE163,CF163,CG163,CC164,CD164,CE164,CF164,CG164,CG165,CF165,CE165,CD165,CC165,CC166,CD166,CE166,CF166,CG166,CG167,CF167,CE167,CD167,CC167)</f>
        <v>3263025</v>
      </c>
      <c r="CE183" s="339">
        <f>SUMSQ(CC168,CD168,CE168,CF168,CG168,CC169,CD169,CE169,CF169,CG169,CC170,CD170,CE170,CF170,CG170,CC171,CD171,CE171,CF171,CG171,CG172,CF172,CE172,CD172,CC172)</f>
        <v>3263025</v>
      </c>
      <c r="CF183" s="339">
        <f>SUMSQ(CC173,CD173,CE173,CF173,CG173,CC174,CD174,CE174,CF174,CG174,CC175,CD175,CE175,CF175,CG175,CC176,CD176,CE176,CF176,CG176,CC177,CD177,CE177,CF177,CG177)</f>
        <v>3263025</v>
      </c>
      <c r="CG183" s="339">
        <f>SUMSQ(CC178,CD178,CE178,CF178,CG178,CC179,CD179,CE179,CF179,CG179,CC180,CD180,CE180,CF180,CG180,CC181,CD181,CE181,CF181,CG181,CC182,CD182,CE182,CF182,CG182)</f>
        <v>3263025</v>
      </c>
      <c r="CH183" s="339">
        <f>SUMSQ(CH158,CI158,CJ158,CK158,CL158,CH159,CI159,CJ159,CK159,CL159,CH160,CI160,CJ160,CK160,CL160,CH161,CI161,CJ161,CK161,CL161,CH162,CI162,CJ162,CK162,CL162)</f>
        <v>3263025</v>
      </c>
      <c r="CI183" s="339">
        <f>SUMSQ(CH163,CI163,CJ163,CK163,CL163,CH164,CI164,CJ164,CK164,CL164,CL165,CK165,CJ165,CI165,CH165,CH166,CI166,CJ166,CK166,CL166,CL167,CK167,CJ167,CI167,CH167)</f>
        <v>3263025</v>
      </c>
      <c r="CJ183" s="339">
        <f>SUMSQ(CH168,CI168,CJ168,CK168,CL168,CH169,CI169,CJ169,CK169,CL169,CH170,CI170,CJ170,CK170,CL170,CH171,CI171,CJ171,CK171,CL171,CL172,CK172,CJ172,CI172,CH172)</f>
        <v>3263025</v>
      </c>
      <c r="CK183" s="339">
        <f>SUMSQ(CH173,CI173,CJ173,CK173,CL173,CH174,CI174,CJ174,CK174,CL174,CH175,CI175,CJ175,CK175,CL175,CH176,CI176,CJ176,CK176,CL176,CH177,CI177,CJ177,CK177,CL177)</f>
        <v>3263025</v>
      </c>
      <c r="CL183" s="339">
        <f>SUMSQ(CH178,CI178,CJ178,CK178,CL178,CH179,CI179,CJ179,CK179,CL179,CH180,CI180,CJ180,CK180,CL180,CH181,CI181,CJ181,CK181,CL181,CH182,CI182,CJ182,CK182,CL182)</f>
        <v>3263025</v>
      </c>
      <c r="CM183" s="295">
        <f>BN158^3+BO159^3+BP160^3+BQ161^3+BR162^3+BS163^3+BT164^3+BU165^3+BV166^3+BW167^3+BX168^3+BY169^3+BZ170^3+CA171^3+CB172^3+CC173^3+CD174^3+CE175^3+CF176^3+CG177^3+CH178^3+CI179^3+CJ180^3+CK181^3+CL182^3</f>
        <v>1530765625</v>
      </c>
      <c r="CN183" s="291">
        <f>BZ158^3+BZ159^3+BZ160^3+BZ161^3+BZ162^3+BZ163^3+BZ164^3+BZ165^3+BZ166^3+BZ167^3+BZ168^3+BZ169^3+BZ170^3+BZ171^3+BZ172^3+BZ173^3+BZ174^3+BZ175^3+BZ176^3+BZ177^3+BZ178^3+BZ179^3+BZ180^3+BZ181^3+BZ182^3</f>
        <v>1530765625</v>
      </c>
      <c r="CO183" s="33"/>
      <c r="CP183" s="296"/>
      <c r="CQ183" s="296"/>
      <c r="CR183" s="296"/>
      <c r="CS183" s="296"/>
      <c r="CT183" s="296"/>
      <c r="CU183" s="296"/>
      <c r="CV183" s="296"/>
      <c r="CW183" s="296"/>
      <c r="CX183" s="296"/>
      <c r="CY183" s="296"/>
      <c r="CZ183" s="296"/>
      <c r="DA183" s="296"/>
      <c r="DB183" s="296"/>
      <c r="DC183" s="296"/>
      <c r="DD183" s="296"/>
      <c r="DE183" s="296"/>
      <c r="DF183" s="296"/>
      <c r="DG183" s="296"/>
      <c r="DH183" s="296"/>
      <c r="DI183" s="296"/>
      <c r="DJ183" s="296"/>
      <c r="DK183" s="296"/>
      <c r="DL183" s="296"/>
      <c r="DM183" s="296"/>
      <c r="DN183" s="296"/>
      <c r="DO183" s="45"/>
    </row>
    <row r="184" spans="1:119" ht="12.75" thickBot="1" x14ac:dyDescent="0.25">
      <c r="A184" s="33"/>
      <c r="B184" s="33"/>
      <c r="C184" s="33"/>
      <c r="D184" s="176" t="s">
        <v>179</v>
      </c>
      <c r="E184" s="177" t="s">
        <v>345</v>
      </c>
      <c r="F184" s="178">
        <f>B3+(171*B5)</f>
        <v>172</v>
      </c>
      <c r="G184" s="33"/>
      <c r="I184" s="37"/>
      <c r="J184" s="93">
        <f t="shared" ref="J184:AH184" si="35">SUMSQ(J158:J182)</f>
        <v>3263025</v>
      </c>
      <c r="K184" s="94">
        <f t="shared" si="35"/>
        <v>3263025</v>
      </c>
      <c r="L184" s="94">
        <f t="shared" si="35"/>
        <v>3263025</v>
      </c>
      <c r="M184" s="94">
        <f t="shared" si="35"/>
        <v>3263025</v>
      </c>
      <c r="N184" s="94">
        <f t="shared" si="35"/>
        <v>3263025</v>
      </c>
      <c r="O184" s="94">
        <f t="shared" si="35"/>
        <v>3263025</v>
      </c>
      <c r="P184" s="94">
        <f t="shared" si="35"/>
        <v>3263025</v>
      </c>
      <c r="Q184" s="94">
        <f t="shared" si="35"/>
        <v>3263025</v>
      </c>
      <c r="R184" s="94">
        <f t="shared" si="35"/>
        <v>3263025</v>
      </c>
      <c r="S184" s="94">
        <f t="shared" si="35"/>
        <v>3263025</v>
      </c>
      <c r="T184" s="94">
        <f t="shared" si="35"/>
        <v>3263025</v>
      </c>
      <c r="U184" s="94">
        <f t="shared" si="35"/>
        <v>3263025</v>
      </c>
      <c r="V184" s="94">
        <f t="shared" si="35"/>
        <v>3263025</v>
      </c>
      <c r="W184" s="94">
        <f t="shared" si="35"/>
        <v>3263025</v>
      </c>
      <c r="X184" s="94">
        <f t="shared" si="35"/>
        <v>3263025</v>
      </c>
      <c r="Y184" s="94">
        <f t="shared" si="35"/>
        <v>3263025</v>
      </c>
      <c r="Z184" s="94">
        <f t="shared" si="35"/>
        <v>3263025</v>
      </c>
      <c r="AA184" s="94">
        <f t="shared" si="35"/>
        <v>3263025</v>
      </c>
      <c r="AB184" s="94">
        <f t="shared" si="35"/>
        <v>3263025</v>
      </c>
      <c r="AC184" s="94">
        <f t="shared" si="35"/>
        <v>3263025</v>
      </c>
      <c r="AD184" s="94">
        <f t="shared" si="35"/>
        <v>3263025</v>
      </c>
      <c r="AE184" s="94">
        <f t="shared" si="35"/>
        <v>3263025</v>
      </c>
      <c r="AF184" s="94">
        <f t="shared" si="35"/>
        <v>3263025</v>
      </c>
      <c r="AG184" s="94">
        <f t="shared" si="35"/>
        <v>3263025</v>
      </c>
      <c r="AH184" s="94">
        <f t="shared" si="35"/>
        <v>3263025</v>
      </c>
      <c r="AI184" s="301">
        <f>J182^3+K181^3+L180^3+M179^3+N178^3+O177^3+P176^3+Q175^3+R174^3+S173^3+T172^3+U171^3+V170^3+W169^3+X168^3+Y167^3+Z166^3+AA165^3+AB164^3+AC163^3+AD162^3+AE161^3+AF160^3+AG159^3+AH158^3</f>
        <v>1530765625</v>
      </c>
      <c r="AJ184" s="302">
        <f>J170^3+K170^3+L170^3+M170^3+N170^3+O170^3+P170^3+Q170^3+R170^3+S170^3+T170^3+U170^3+V170^3+W170^3+X170^3+Y170^3+Z170^3+AA170^3+AB170^3+AC170^3+AD170^3+AE170^3+AF170^3+AG170^3+AH170^3</f>
        <v>1530765625</v>
      </c>
      <c r="AK184" s="33" t="s">
        <v>4</v>
      </c>
      <c r="AL184" s="303" t="s">
        <v>198</v>
      </c>
      <c r="AM184" s="303" t="s">
        <v>645</v>
      </c>
      <c r="AN184" s="303" t="s">
        <v>436</v>
      </c>
      <c r="AO184" s="303" t="s">
        <v>361</v>
      </c>
      <c r="AP184" s="303" t="s">
        <v>74</v>
      </c>
      <c r="AQ184" s="303" t="s">
        <v>43</v>
      </c>
      <c r="AR184" s="303" t="s">
        <v>581</v>
      </c>
      <c r="AS184" s="303" t="s">
        <v>552</v>
      </c>
      <c r="AT184" s="303" t="s">
        <v>220</v>
      </c>
      <c r="AU184" s="303" t="s">
        <v>592</v>
      </c>
      <c r="AV184" s="303" t="s">
        <v>355</v>
      </c>
      <c r="AW184" s="303" t="s">
        <v>430</v>
      </c>
      <c r="AX184" s="303" t="s">
        <v>417</v>
      </c>
      <c r="AY184" s="303" t="s">
        <v>785</v>
      </c>
      <c r="AZ184" s="303" t="s">
        <v>389</v>
      </c>
      <c r="BA184" s="303" t="s">
        <v>711</v>
      </c>
      <c r="BB184" s="303" t="s">
        <v>503</v>
      </c>
      <c r="BC184" s="303" t="s">
        <v>482</v>
      </c>
      <c r="BD184" s="303" t="s">
        <v>531</v>
      </c>
      <c r="BE184" s="303" t="s">
        <v>50</v>
      </c>
      <c r="BF184" s="303" t="s">
        <v>33</v>
      </c>
      <c r="BG184" s="303" t="s">
        <v>547</v>
      </c>
      <c r="BH184" s="303" t="s">
        <v>726</v>
      </c>
      <c r="BI184" s="303" t="s">
        <v>307</v>
      </c>
      <c r="BJ184" s="303" t="s">
        <v>820</v>
      </c>
      <c r="BK184" s="45"/>
      <c r="BM184" s="37"/>
      <c r="BN184" s="93">
        <f>SUMSQ(BN158:BN182)</f>
        <v>3263025</v>
      </c>
      <c r="BO184" s="94">
        <f t="shared" ref="BO184:CL184" si="36">SUMSQ(BO158:BO182)</f>
        <v>3263025</v>
      </c>
      <c r="BP184" s="94">
        <f t="shared" si="36"/>
        <v>3263025</v>
      </c>
      <c r="BQ184" s="94">
        <f t="shared" si="36"/>
        <v>3263025</v>
      </c>
      <c r="BR184" s="94">
        <f t="shared" si="36"/>
        <v>3263025</v>
      </c>
      <c r="BS184" s="94">
        <f t="shared" si="36"/>
        <v>3263025</v>
      </c>
      <c r="BT184" s="94">
        <f t="shared" si="36"/>
        <v>3263025</v>
      </c>
      <c r="BU184" s="94">
        <f t="shared" si="36"/>
        <v>3263025</v>
      </c>
      <c r="BV184" s="94">
        <f t="shared" si="36"/>
        <v>3263025</v>
      </c>
      <c r="BW184" s="94">
        <f t="shared" si="36"/>
        <v>3263025</v>
      </c>
      <c r="BX184" s="94">
        <f t="shared" si="36"/>
        <v>3263025</v>
      </c>
      <c r="BY184" s="94">
        <f t="shared" si="36"/>
        <v>3263025</v>
      </c>
      <c r="BZ184" s="94">
        <f t="shared" si="36"/>
        <v>3263025</v>
      </c>
      <c r="CA184" s="94">
        <f t="shared" si="36"/>
        <v>3263025</v>
      </c>
      <c r="CB184" s="94">
        <f t="shared" si="36"/>
        <v>3263025</v>
      </c>
      <c r="CC184" s="94">
        <f t="shared" si="36"/>
        <v>3263025</v>
      </c>
      <c r="CD184" s="94">
        <f t="shared" si="36"/>
        <v>3263025</v>
      </c>
      <c r="CE184" s="94">
        <f t="shared" si="36"/>
        <v>3263025</v>
      </c>
      <c r="CF184" s="94">
        <f t="shared" si="36"/>
        <v>3263025</v>
      </c>
      <c r="CG184" s="94">
        <f t="shared" si="36"/>
        <v>3263025</v>
      </c>
      <c r="CH184" s="94">
        <f t="shared" si="36"/>
        <v>3263025</v>
      </c>
      <c r="CI184" s="94">
        <f t="shared" si="36"/>
        <v>3263025</v>
      </c>
      <c r="CJ184" s="94">
        <f t="shared" si="36"/>
        <v>3263025</v>
      </c>
      <c r="CK184" s="94">
        <f t="shared" si="36"/>
        <v>3263025</v>
      </c>
      <c r="CL184" s="94">
        <f t="shared" si="36"/>
        <v>3263025</v>
      </c>
      <c r="CM184" s="365">
        <f>BN182^3+BO181^3+BP180^3+BQ179^3+BR178^3+BS177^3+BT176^3+BU175^3+BV174^3+BW173^3+BX172^3+BY171^3+BZ170^3+CA169^3+CB168^3+CC167^3+CD166^3+CE165^3+CF164^3+CG163^3+CH162^3+CI161^3+CJ160^3+CK159^3+CL158^3</f>
        <v>1530765625</v>
      </c>
      <c r="CN184" s="366">
        <f>BN170^3+BO170^3+BP170^3+BQ170^3+BR170^3+BS170^3+BT170^3+BU170^3+BV170^3+BW170^3+BX170^3+BY170^3+BZ170^3+CA170^3+CB170^3+CC170^3+CD170^3+CE170^3+CF170^3+CG170^3+CH170^3+CI170^3+CJ170^3+CK170^3+CL170^3</f>
        <v>1530765625</v>
      </c>
      <c r="CO184" s="33" t="s">
        <v>4</v>
      </c>
      <c r="CP184" s="303" t="s">
        <v>330</v>
      </c>
      <c r="CQ184" s="303" t="s">
        <v>437</v>
      </c>
      <c r="CR184" s="303" t="s">
        <v>89</v>
      </c>
      <c r="CS184" s="303" t="s">
        <v>434</v>
      </c>
      <c r="CT184" s="303" t="s">
        <v>41</v>
      </c>
      <c r="CU184" s="303" t="s">
        <v>580</v>
      </c>
      <c r="CV184" s="303" t="s">
        <v>71</v>
      </c>
      <c r="CW184" s="303" t="s">
        <v>181</v>
      </c>
      <c r="CX184" s="303" t="s">
        <v>460</v>
      </c>
      <c r="CY184" s="303" t="s">
        <v>354</v>
      </c>
      <c r="CZ184" s="303" t="s">
        <v>799</v>
      </c>
      <c r="DA184" s="303" t="s">
        <v>668</v>
      </c>
      <c r="DB184" s="303" t="s">
        <v>417</v>
      </c>
      <c r="DC184" s="303" t="s">
        <v>126</v>
      </c>
      <c r="DD184" s="303" t="s">
        <v>309</v>
      </c>
      <c r="DE184" s="303" t="s">
        <v>416</v>
      </c>
      <c r="DF184" s="303" t="s">
        <v>158</v>
      </c>
      <c r="DG184" s="303" t="s">
        <v>740</v>
      </c>
      <c r="DH184" s="303" t="s">
        <v>109</v>
      </c>
      <c r="DI184" s="303" t="s">
        <v>454</v>
      </c>
      <c r="DJ184" s="303" t="s">
        <v>124</v>
      </c>
      <c r="DK184" s="303" t="s">
        <v>806</v>
      </c>
      <c r="DL184" s="303" t="s">
        <v>305</v>
      </c>
      <c r="DM184" s="303" t="s">
        <v>125</v>
      </c>
      <c r="DN184" s="303" t="s">
        <v>735</v>
      </c>
      <c r="DO184" s="45"/>
    </row>
    <row r="185" spans="1:119" ht="12.75" thickBot="1" x14ac:dyDescent="0.25">
      <c r="A185" s="33"/>
      <c r="B185" s="33"/>
      <c r="C185" s="33"/>
      <c r="D185" s="176" t="s">
        <v>523</v>
      </c>
      <c r="E185" s="177" t="s">
        <v>345</v>
      </c>
      <c r="F185" s="178">
        <f>B3+(172*B5)</f>
        <v>173</v>
      </c>
      <c r="G185" s="33"/>
      <c r="I185" s="102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340" t="s">
        <v>483</v>
      </c>
      <c r="AM185" s="340" t="s">
        <v>728</v>
      </c>
      <c r="AN185" s="340" t="s">
        <v>427</v>
      </c>
      <c r="AO185" s="340" t="s">
        <v>797</v>
      </c>
      <c r="AP185" s="340" t="s">
        <v>665</v>
      </c>
      <c r="AQ185" s="340" t="s">
        <v>197</v>
      </c>
      <c r="AR185" s="340" t="s">
        <v>253</v>
      </c>
      <c r="AS185" s="340" t="s">
        <v>381</v>
      </c>
      <c r="AT185" s="340" t="s">
        <v>731</v>
      </c>
      <c r="AU185" s="340" t="s">
        <v>777</v>
      </c>
      <c r="AV185" s="340" t="s">
        <v>653</v>
      </c>
      <c r="AW185" s="340" t="s">
        <v>165</v>
      </c>
      <c r="AX185" s="340" t="s">
        <v>417</v>
      </c>
      <c r="AY185" s="340" t="s">
        <v>577</v>
      </c>
      <c r="AZ185" s="340" t="s">
        <v>537</v>
      </c>
      <c r="BA185" s="340" t="s">
        <v>227</v>
      </c>
      <c r="BB185" s="340" t="s">
        <v>202</v>
      </c>
      <c r="BC185" s="340" t="s">
        <v>780</v>
      </c>
      <c r="BD185" s="340" t="s">
        <v>765</v>
      </c>
      <c r="BE185" s="340" t="s">
        <v>622</v>
      </c>
      <c r="BF185" s="340" t="s">
        <v>53</v>
      </c>
      <c r="BG185" s="340" t="s">
        <v>236</v>
      </c>
      <c r="BH185" s="340" t="s">
        <v>496</v>
      </c>
      <c r="BI185" s="340" t="s">
        <v>376</v>
      </c>
      <c r="BJ185" s="340" t="s">
        <v>628</v>
      </c>
      <c r="BK185" s="105"/>
      <c r="BM185" s="37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3"/>
      <c r="CP185" s="307" t="s">
        <v>665</v>
      </c>
      <c r="CQ185" s="307" t="s">
        <v>236</v>
      </c>
      <c r="CR185" s="307" t="s">
        <v>765</v>
      </c>
      <c r="CS185" s="307" t="s">
        <v>653</v>
      </c>
      <c r="CT185" s="307" t="s">
        <v>381</v>
      </c>
      <c r="CU185" s="307" t="s">
        <v>165</v>
      </c>
      <c r="CV185" s="307" t="s">
        <v>731</v>
      </c>
      <c r="CW185" s="307" t="s">
        <v>483</v>
      </c>
      <c r="CX185" s="307" t="s">
        <v>496</v>
      </c>
      <c r="CY185" s="307" t="s">
        <v>622</v>
      </c>
      <c r="CZ185" s="307" t="s">
        <v>376</v>
      </c>
      <c r="DA185" s="307" t="s">
        <v>227</v>
      </c>
      <c r="DB185" s="307" t="s">
        <v>417</v>
      </c>
      <c r="DC185" s="307" t="s">
        <v>777</v>
      </c>
      <c r="DD185" s="307" t="s">
        <v>728</v>
      </c>
      <c r="DE185" s="307" t="s">
        <v>197</v>
      </c>
      <c r="DF185" s="307" t="s">
        <v>427</v>
      </c>
      <c r="DG185" s="307" t="s">
        <v>628</v>
      </c>
      <c r="DH185" s="307" t="s">
        <v>202</v>
      </c>
      <c r="DI185" s="307" t="s">
        <v>577</v>
      </c>
      <c r="DJ185" s="307" t="s">
        <v>780</v>
      </c>
      <c r="DK185" s="307" t="s">
        <v>537</v>
      </c>
      <c r="DL185" s="307" t="s">
        <v>253</v>
      </c>
      <c r="DM185" s="307" t="s">
        <v>797</v>
      </c>
      <c r="DN185" s="307" t="s">
        <v>53</v>
      </c>
      <c r="DO185" s="45"/>
    </row>
    <row r="186" spans="1:119" x14ac:dyDescent="0.2">
      <c r="A186" s="33"/>
      <c r="B186" s="33"/>
      <c r="C186" s="33"/>
      <c r="D186" s="176" t="s">
        <v>153</v>
      </c>
      <c r="E186" s="177" t="s">
        <v>345</v>
      </c>
      <c r="F186" s="179">
        <f>B3+(173*B5)</f>
        <v>174</v>
      </c>
      <c r="G186" s="33"/>
      <c r="I186" s="310"/>
      <c r="J186" s="310"/>
      <c r="K186" s="310"/>
      <c r="L186" s="310"/>
      <c r="M186" s="310"/>
      <c r="N186" s="310"/>
      <c r="O186" s="310"/>
      <c r="P186" s="310"/>
      <c r="Q186" s="310"/>
      <c r="R186" s="310"/>
      <c r="S186" s="310"/>
      <c r="T186" s="310"/>
      <c r="U186" s="310"/>
      <c r="V186" s="310"/>
      <c r="W186" s="310"/>
      <c r="X186" s="310"/>
      <c r="Y186" s="310"/>
      <c r="Z186" s="310"/>
      <c r="AA186" s="310"/>
      <c r="AB186" s="310"/>
      <c r="AC186" s="310"/>
      <c r="AD186" s="310"/>
      <c r="AE186" s="310"/>
      <c r="AF186" s="310"/>
      <c r="AG186" s="310"/>
      <c r="AH186" s="310"/>
      <c r="AI186" s="310"/>
      <c r="AJ186" s="310"/>
      <c r="AK186" s="310"/>
      <c r="AL186" s="367"/>
      <c r="AM186" s="368"/>
      <c r="AN186" s="368"/>
      <c r="AO186" s="368"/>
      <c r="AP186" s="368"/>
      <c r="AQ186" s="368"/>
      <c r="AR186" s="368"/>
      <c r="AS186" s="368"/>
      <c r="AT186" s="368"/>
      <c r="AU186" s="368"/>
      <c r="AV186" s="310"/>
      <c r="AW186" s="310"/>
      <c r="AX186" s="310"/>
      <c r="AY186" s="310"/>
      <c r="AZ186" s="310"/>
      <c r="BA186" s="310"/>
      <c r="BB186" s="310"/>
      <c r="BC186" s="310"/>
      <c r="BD186" s="310"/>
      <c r="BE186" s="310"/>
      <c r="BF186" s="310"/>
      <c r="BG186" s="310"/>
      <c r="BH186" s="310"/>
      <c r="BI186" s="310"/>
      <c r="BJ186" s="310"/>
      <c r="BK186" s="310"/>
      <c r="BM186" s="310"/>
      <c r="BN186" s="310"/>
      <c r="BO186" s="310"/>
      <c r="BP186" s="310"/>
      <c r="BQ186" s="310"/>
      <c r="BR186" s="310"/>
      <c r="BS186" s="310"/>
      <c r="BT186" s="310"/>
      <c r="BU186" s="310"/>
      <c r="BV186" s="310"/>
      <c r="BW186" s="310"/>
      <c r="BX186" s="310"/>
      <c r="BY186" s="310"/>
      <c r="BZ186" s="310"/>
      <c r="CA186" s="310"/>
      <c r="CB186" s="310"/>
      <c r="CC186" s="310"/>
      <c r="CD186" s="310"/>
      <c r="CE186" s="310"/>
      <c r="CF186" s="310"/>
      <c r="CG186" s="310"/>
      <c r="CH186" s="310"/>
      <c r="CI186" s="310"/>
      <c r="CJ186" s="310"/>
      <c r="CK186" s="310"/>
      <c r="CL186" s="310"/>
      <c r="CM186" s="310"/>
      <c r="CN186" s="310"/>
      <c r="CO186" s="310"/>
      <c r="CP186" s="310"/>
      <c r="CQ186" s="310"/>
      <c r="CR186" s="310"/>
      <c r="CS186" s="310"/>
      <c r="CT186" s="310"/>
      <c r="CU186" s="310"/>
      <c r="CV186" s="310"/>
      <c r="CW186" s="310"/>
      <c r="CX186" s="310"/>
      <c r="CY186" s="310"/>
      <c r="CZ186" s="310"/>
      <c r="DA186" s="310"/>
      <c r="DB186" s="310"/>
      <c r="DC186" s="310"/>
      <c r="DD186" s="310"/>
      <c r="DE186" s="310"/>
      <c r="DF186" s="310"/>
      <c r="DG186" s="310"/>
      <c r="DH186" s="310"/>
      <c r="DI186" s="310"/>
      <c r="DJ186" s="310"/>
      <c r="DK186" s="310"/>
      <c r="DL186" s="310"/>
      <c r="DM186" s="310"/>
      <c r="DN186" s="310"/>
      <c r="DO186" s="310"/>
    </row>
    <row r="187" spans="1:119" ht="12.75" thickBot="1" x14ac:dyDescent="0.25">
      <c r="A187" s="33"/>
      <c r="B187" s="33"/>
      <c r="C187" s="33"/>
      <c r="D187" s="176" t="s">
        <v>393</v>
      </c>
      <c r="E187" s="177" t="s">
        <v>345</v>
      </c>
      <c r="F187" s="179">
        <f>B3+(174*B5)</f>
        <v>175</v>
      </c>
      <c r="G187" s="33" t="s">
        <v>4</v>
      </c>
      <c r="J187" s="311"/>
      <c r="K187" s="311"/>
      <c r="L187" s="311"/>
      <c r="M187" s="311"/>
      <c r="N187" s="311"/>
      <c r="O187" s="311"/>
      <c r="P187" s="311"/>
      <c r="Q187" s="311"/>
      <c r="R187" s="311"/>
      <c r="S187" s="311"/>
      <c r="T187" s="311"/>
      <c r="U187" s="311"/>
      <c r="V187" s="311"/>
      <c r="W187" s="311"/>
      <c r="X187" s="311"/>
      <c r="Y187" s="311"/>
      <c r="Z187" s="311"/>
      <c r="AA187" s="311"/>
      <c r="AB187" s="311"/>
      <c r="AC187" s="311"/>
      <c r="AD187" s="311"/>
      <c r="AE187" s="311"/>
      <c r="AF187" s="311"/>
      <c r="AG187" s="311"/>
      <c r="AH187" s="311"/>
      <c r="AI187" s="311"/>
      <c r="AJ187" s="311"/>
      <c r="BY187" s="311"/>
      <c r="BZ187" s="311"/>
      <c r="CA187" s="311"/>
    </row>
    <row r="188" spans="1:119" ht="12.75" thickBot="1" x14ac:dyDescent="0.25">
      <c r="A188" s="33"/>
      <c r="B188" s="33"/>
      <c r="C188" s="33"/>
      <c r="D188" s="176" t="s">
        <v>391</v>
      </c>
      <c r="E188" s="177" t="s">
        <v>345</v>
      </c>
      <c r="F188" s="178">
        <f>B3+(175*B5)</f>
        <v>176</v>
      </c>
      <c r="G188" s="33"/>
      <c r="I188" s="29" t="s">
        <v>4</v>
      </c>
      <c r="J188" s="30" t="s">
        <v>4</v>
      </c>
      <c r="K188" s="30" t="s">
        <v>4</v>
      </c>
      <c r="L188" s="30"/>
      <c r="M188" s="30"/>
      <c r="N188" s="30"/>
      <c r="O188" s="30"/>
      <c r="P188" s="30"/>
      <c r="Q188" s="30"/>
      <c r="R188" s="30"/>
      <c r="S188" s="30"/>
      <c r="T188" s="30"/>
      <c r="U188" s="237"/>
      <c r="V188" s="31" t="s">
        <v>871</v>
      </c>
      <c r="W188" s="30"/>
      <c r="X188" s="30"/>
      <c r="Y188" s="30"/>
      <c r="Z188" s="231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1"/>
      <c r="AX188" s="31" t="s">
        <v>872</v>
      </c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2"/>
      <c r="BM188" s="29" t="s">
        <v>4</v>
      </c>
      <c r="BN188" s="30" t="s">
        <v>4</v>
      </c>
      <c r="BO188" s="30" t="s">
        <v>4</v>
      </c>
      <c r="BP188" s="30"/>
      <c r="BQ188" s="30"/>
      <c r="BR188" s="30"/>
      <c r="BS188" s="30"/>
      <c r="BT188" s="30"/>
      <c r="BU188" s="30"/>
      <c r="BV188" s="30"/>
      <c r="BW188" s="30"/>
      <c r="BX188" s="30"/>
      <c r="BY188" s="237"/>
      <c r="BZ188" s="31" t="s">
        <v>873</v>
      </c>
      <c r="CA188" s="30"/>
      <c r="CB188" s="30"/>
      <c r="CC188" s="30"/>
      <c r="CD188" s="231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1"/>
      <c r="DB188" s="31" t="s">
        <v>874</v>
      </c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2"/>
    </row>
    <row r="189" spans="1:119" x14ac:dyDescent="0.2">
      <c r="A189" s="33"/>
      <c r="B189" s="33"/>
      <c r="C189" s="33"/>
      <c r="D189" s="176" t="s">
        <v>315</v>
      </c>
      <c r="E189" s="177" t="s">
        <v>345</v>
      </c>
      <c r="F189" s="178">
        <f>B3+(176*B5)</f>
        <v>177</v>
      </c>
      <c r="G189" s="33"/>
      <c r="I189" s="37"/>
      <c r="J189" s="238">
        <f>F19</f>
        <v>7</v>
      </c>
      <c r="K189" s="39">
        <f>F65</f>
        <v>53</v>
      </c>
      <c r="L189" s="39">
        <f>F136</f>
        <v>124</v>
      </c>
      <c r="M189" s="39">
        <f>F57</f>
        <v>45</v>
      </c>
      <c r="N189" s="39">
        <f>F98</f>
        <v>86</v>
      </c>
      <c r="O189" s="39">
        <f>F285</f>
        <v>273</v>
      </c>
      <c r="P189" s="39">
        <f>F331</f>
        <v>319</v>
      </c>
      <c r="Q189" s="39">
        <f>F377</f>
        <v>365</v>
      </c>
      <c r="R189" s="39">
        <f>F293</f>
        <v>281</v>
      </c>
      <c r="S189" s="39">
        <f>F339</f>
        <v>327</v>
      </c>
      <c r="T189" s="39">
        <f>F526</f>
        <v>514</v>
      </c>
      <c r="U189" s="39">
        <f>F572</f>
        <v>560</v>
      </c>
      <c r="V189" s="239">
        <f>F613</f>
        <v>601</v>
      </c>
      <c r="W189" s="39">
        <f>F559</f>
        <v>547</v>
      </c>
      <c r="X189" s="39">
        <f>F605</f>
        <v>593</v>
      </c>
      <c r="Y189" s="39">
        <f>F142</f>
        <v>130</v>
      </c>
      <c r="Z189" s="39">
        <f>F208</f>
        <v>196</v>
      </c>
      <c r="AA189" s="39">
        <f>F254</f>
        <v>242</v>
      </c>
      <c r="AB189" s="39">
        <f>F175</f>
        <v>163</v>
      </c>
      <c r="AC189" s="39">
        <f>F221</f>
        <v>209</v>
      </c>
      <c r="AD189" s="39">
        <f>F403</f>
        <v>391</v>
      </c>
      <c r="AE189" s="39">
        <f>F449</f>
        <v>437</v>
      </c>
      <c r="AF189" s="39">
        <f>F495</f>
        <v>483</v>
      </c>
      <c r="AG189" s="39">
        <f>F416</f>
        <v>404</v>
      </c>
      <c r="AH189" s="240">
        <f>F487</f>
        <v>475</v>
      </c>
      <c r="AI189" s="315">
        <f>SUM(J189:AH189)</f>
        <v>7825</v>
      </c>
      <c r="AJ189" s="242">
        <f>SUMSQ(J189:AH189)</f>
        <v>3263025</v>
      </c>
      <c r="AK189" s="33"/>
      <c r="AL189" s="346" t="s">
        <v>272</v>
      </c>
      <c r="AM189" s="347" t="s">
        <v>252</v>
      </c>
      <c r="AN189" s="347" t="s">
        <v>238</v>
      </c>
      <c r="AO189" s="347" t="s">
        <v>645</v>
      </c>
      <c r="AP189" s="347" t="s">
        <v>408</v>
      </c>
      <c r="AQ189" s="347" t="s">
        <v>743</v>
      </c>
      <c r="AR189" s="347" t="s">
        <v>338</v>
      </c>
      <c r="AS189" s="347" t="s">
        <v>414</v>
      </c>
      <c r="AT189" s="347" t="s">
        <v>404</v>
      </c>
      <c r="AU189" s="347" t="s">
        <v>785</v>
      </c>
      <c r="AV189" s="347" t="s">
        <v>33</v>
      </c>
      <c r="AW189" s="347" t="s">
        <v>256</v>
      </c>
      <c r="AX189" s="347" t="s">
        <v>765</v>
      </c>
      <c r="AY189" s="347" t="s">
        <v>278</v>
      </c>
      <c r="AZ189" s="347" t="s">
        <v>258</v>
      </c>
      <c r="BA189" s="347" t="s">
        <v>580</v>
      </c>
      <c r="BB189" s="347" t="s">
        <v>552</v>
      </c>
      <c r="BC189" s="347" t="s">
        <v>84</v>
      </c>
      <c r="BD189" s="347" t="s">
        <v>788</v>
      </c>
      <c r="BE189" s="347" t="s">
        <v>86</v>
      </c>
      <c r="BF189" s="347" t="s">
        <v>442</v>
      </c>
      <c r="BG189" s="347" t="s">
        <v>794</v>
      </c>
      <c r="BH189" s="347" t="s">
        <v>50</v>
      </c>
      <c r="BI189" s="347" t="s">
        <v>190</v>
      </c>
      <c r="BJ189" s="348" t="s">
        <v>267</v>
      </c>
      <c r="BK189" s="45"/>
      <c r="BM189" s="37"/>
      <c r="BN189" s="246">
        <f>F23</f>
        <v>11</v>
      </c>
      <c r="BO189" s="247">
        <f>F193</f>
        <v>181</v>
      </c>
      <c r="BP189" s="247">
        <f>F363</f>
        <v>351</v>
      </c>
      <c r="BQ189" s="247">
        <f>F433</f>
        <v>421</v>
      </c>
      <c r="BR189" s="247">
        <f>F603</f>
        <v>591</v>
      </c>
      <c r="BS189" s="248">
        <f>F324</f>
        <v>312</v>
      </c>
      <c r="BT189" s="248">
        <f>F494</f>
        <v>482</v>
      </c>
      <c r="BU189" s="248">
        <f>F539</f>
        <v>527</v>
      </c>
      <c r="BV189" s="248">
        <f>F109</f>
        <v>97</v>
      </c>
      <c r="BW189" s="248">
        <f>F154</f>
        <v>142</v>
      </c>
      <c r="BX189" s="247">
        <f>F625</f>
        <v>613</v>
      </c>
      <c r="BY189" s="247">
        <f>F45</f>
        <v>33</v>
      </c>
      <c r="BZ189" s="247">
        <f>F215</f>
        <v>203</v>
      </c>
      <c r="CA189" s="247">
        <f>F285</f>
        <v>273</v>
      </c>
      <c r="CB189" s="247">
        <f>F455</f>
        <v>443</v>
      </c>
      <c r="CC189" s="248">
        <f>F176</f>
        <v>164</v>
      </c>
      <c r="CD189" s="248">
        <f>F346</f>
        <v>334</v>
      </c>
      <c r="CE189" s="248">
        <f>F391</f>
        <v>379</v>
      </c>
      <c r="CF189" s="248">
        <f>F586</f>
        <v>574</v>
      </c>
      <c r="CG189" s="248">
        <f>F131</f>
        <v>119</v>
      </c>
      <c r="CH189" s="247">
        <f>F477</f>
        <v>465</v>
      </c>
      <c r="CI189" s="247">
        <f>F522</f>
        <v>510</v>
      </c>
      <c r="CJ189" s="247">
        <f>F67</f>
        <v>55</v>
      </c>
      <c r="CK189" s="247">
        <f>F262</f>
        <v>250</v>
      </c>
      <c r="CL189" s="249">
        <f>F307</f>
        <v>295</v>
      </c>
      <c r="CM189" s="241">
        <f>SUM(BN189:CL189)</f>
        <v>7825</v>
      </c>
      <c r="CN189" s="242">
        <f>SUMSQ(BN189:CL189)</f>
        <v>3263025</v>
      </c>
      <c r="CO189" s="33"/>
      <c r="CP189" s="250" t="s">
        <v>378</v>
      </c>
      <c r="CQ189" s="251" t="s">
        <v>181</v>
      </c>
      <c r="CR189" s="251" t="s">
        <v>97</v>
      </c>
      <c r="CS189" s="251" t="s">
        <v>484</v>
      </c>
      <c r="CT189" s="251" t="s">
        <v>91</v>
      </c>
      <c r="CU189" s="251" t="s">
        <v>522</v>
      </c>
      <c r="CV189" s="251" t="s">
        <v>428</v>
      </c>
      <c r="CW189" s="251" t="s">
        <v>441</v>
      </c>
      <c r="CX189" s="251" t="s">
        <v>805</v>
      </c>
      <c r="CY189" s="251" t="s">
        <v>629</v>
      </c>
      <c r="CZ189" s="251" t="s">
        <v>292</v>
      </c>
      <c r="DA189" s="251" t="s">
        <v>802</v>
      </c>
      <c r="DB189" s="251" t="s">
        <v>613</v>
      </c>
      <c r="DC189" s="251" t="s">
        <v>743</v>
      </c>
      <c r="DD189" s="251" t="s">
        <v>714</v>
      </c>
      <c r="DE189" s="251" t="s">
        <v>815</v>
      </c>
      <c r="DF189" s="251" t="s">
        <v>366</v>
      </c>
      <c r="DG189" s="251" t="s">
        <v>728</v>
      </c>
      <c r="DH189" s="251" t="s">
        <v>279</v>
      </c>
      <c r="DI189" s="251" t="s">
        <v>657</v>
      </c>
      <c r="DJ189" s="251" t="s">
        <v>636</v>
      </c>
      <c r="DK189" s="251" t="s">
        <v>169</v>
      </c>
      <c r="DL189" s="251" t="s">
        <v>331</v>
      </c>
      <c r="DM189" s="251" t="s">
        <v>641</v>
      </c>
      <c r="DN189" s="252" t="s">
        <v>325</v>
      </c>
      <c r="DO189" s="45"/>
    </row>
    <row r="190" spans="1:119" x14ac:dyDescent="0.2">
      <c r="A190" s="33"/>
      <c r="B190" s="33"/>
      <c r="C190" s="33"/>
      <c r="D190" s="176" t="s">
        <v>420</v>
      </c>
      <c r="E190" s="177" t="s">
        <v>345</v>
      </c>
      <c r="F190" s="179">
        <f>B3+(177*B5)</f>
        <v>178</v>
      </c>
      <c r="G190" s="33"/>
      <c r="I190" s="37"/>
      <c r="J190" s="54">
        <f>F132</f>
        <v>120</v>
      </c>
      <c r="K190" s="253">
        <f>F48</f>
        <v>36</v>
      </c>
      <c r="L190" s="55">
        <f>F94</f>
        <v>82</v>
      </c>
      <c r="M190" s="55">
        <f>F15</f>
        <v>3</v>
      </c>
      <c r="N190" s="55">
        <f>F86</f>
        <v>74</v>
      </c>
      <c r="O190" s="55">
        <f>F368</f>
        <v>356</v>
      </c>
      <c r="P190" s="55">
        <f>F289</f>
        <v>277</v>
      </c>
      <c r="Q190" s="55">
        <f>F360</f>
        <v>348</v>
      </c>
      <c r="R190" s="55">
        <f>F281</f>
        <v>269</v>
      </c>
      <c r="S190" s="55">
        <f>F327</f>
        <v>315</v>
      </c>
      <c r="T190" s="55">
        <f>F634</f>
        <v>622</v>
      </c>
      <c r="U190" s="55">
        <f>F555</f>
        <v>543</v>
      </c>
      <c r="V190" s="253">
        <f>F601</f>
        <v>589</v>
      </c>
      <c r="W190" s="55">
        <f>F522</f>
        <v>510</v>
      </c>
      <c r="X190" s="55">
        <f>F563</f>
        <v>551</v>
      </c>
      <c r="Y190" s="55">
        <f>F250</f>
        <v>238</v>
      </c>
      <c r="Z190" s="55">
        <f>F171</f>
        <v>159</v>
      </c>
      <c r="AA190" s="55">
        <f>F217</f>
        <v>205</v>
      </c>
      <c r="AB190" s="55">
        <f>F158</f>
        <v>146</v>
      </c>
      <c r="AC190" s="55">
        <f>F204</f>
        <v>192</v>
      </c>
      <c r="AD190" s="55">
        <f>F491</f>
        <v>479</v>
      </c>
      <c r="AE190" s="55">
        <f>F437</f>
        <v>425</v>
      </c>
      <c r="AF190" s="55">
        <f>F478</f>
        <v>466</v>
      </c>
      <c r="AG190" s="253">
        <f>F399</f>
        <v>387</v>
      </c>
      <c r="AH190" s="56">
        <f>F445</f>
        <v>433</v>
      </c>
      <c r="AI190" s="322">
        <f t="shared" ref="AI190:AI213" si="37">SUM(J190:AH190)</f>
        <v>7825</v>
      </c>
      <c r="AJ190" s="107">
        <f t="shared" ref="AJ190:AJ213" si="38">SUMSQ(J190:AH190)</f>
        <v>3263025</v>
      </c>
      <c r="AK190" s="33"/>
      <c r="AL190" s="350" t="s">
        <v>132</v>
      </c>
      <c r="AM190" s="303" t="s">
        <v>437</v>
      </c>
      <c r="AN190" s="303" t="s">
        <v>303</v>
      </c>
      <c r="AO190" s="303" t="s">
        <v>166</v>
      </c>
      <c r="AP190" s="303" t="s">
        <v>722</v>
      </c>
      <c r="AQ190" s="303" t="s">
        <v>709</v>
      </c>
      <c r="AR190" s="303" t="s">
        <v>537</v>
      </c>
      <c r="AS190" s="303" t="s">
        <v>148</v>
      </c>
      <c r="AT190" s="303" t="s">
        <v>83</v>
      </c>
      <c r="AU190" s="303" t="s">
        <v>443</v>
      </c>
      <c r="AV190" s="303" t="s">
        <v>557</v>
      </c>
      <c r="AW190" s="303" t="s">
        <v>171</v>
      </c>
      <c r="AX190" s="303" t="s">
        <v>65</v>
      </c>
      <c r="AY190" s="303" t="s">
        <v>169</v>
      </c>
      <c r="AZ190" s="303" t="s">
        <v>546</v>
      </c>
      <c r="BA190" s="303" t="s">
        <v>247</v>
      </c>
      <c r="BB190" s="303" t="s">
        <v>658</v>
      </c>
      <c r="BC190" s="303" t="s">
        <v>746</v>
      </c>
      <c r="BD190" s="303" t="s">
        <v>524</v>
      </c>
      <c r="BE190" s="303" t="s">
        <v>656</v>
      </c>
      <c r="BF190" s="303" t="s">
        <v>159</v>
      </c>
      <c r="BG190" s="303" t="s">
        <v>352</v>
      </c>
      <c r="BH190" s="303" t="s">
        <v>612</v>
      </c>
      <c r="BI190" s="303" t="s">
        <v>492</v>
      </c>
      <c r="BJ190" s="351" t="s">
        <v>138</v>
      </c>
      <c r="BK190" s="45"/>
      <c r="BM190" s="37"/>
      <c r="BN190" s="258">
        <f>F622</f>
        <v>610</v>
      </c>
      <c r="BO190" s="259">
        <f>F42</f>
        <v>30</v>
      </c>
      <c r="BP190" s="259">
        <f>F237</f>
        <v>225</v>
      </c>
      <c r="BQ190" s="259">
        <f>F282</f>
        <v>270</v>
      </c>
      <c r="BR190" s="259">
        <f>F452</f>
        <v>440</v>
      </c>
      <c r="BS190" s="260">
        <f>F168</f>
        <v>156</v>
      </c>
      <c r="BT190" s="260">
        <f>F338</f>
        <v>326</v>
      </c>
      <c r="BU190" s="260">
        <f>F408</f>
        <v>396</v>
      </c>
      <c r="BV190" s="260">
        <f>F578</f>
        <v>566</v>
      </c>
      <c r="BW190" s="260">
        <f>F123</f>
        <v>111</v>
      </c>
      <c r="BX190" s="259">
        <f>F469</f>
        <v>457</v>
      </c>
      <c r="BY190" s="259">
        <f>F514</f>
        <v>502</v>
      </c>
      <c r="BZ190" s="259">
        <f>F84</f>
        <v>72</v>
      </c>
      <c r="CA190" s="259">
        <f>F254</f>
        <v>242</v>
      </c>
      <c r="CB190" s="259">
        <f>F299</f>
        <v>287</v>
      </c>
      <c r="CC190" s="260">
        <f>F20</f>
        <v>8</v>
      </c>
      <c r="CD190" s="260">
        <f>F190</f>
        <v>178</v>
      </c>
      <c r="CE190" s="260">
        <f>F385</f>
        <v>373</v>
      </c>
      <c r="CF190" s="260">
        <f>F430</f>
        <v>418</v>
      </c>
      <c r="CG190" s="260">
        <f>F600</f>
        <v>588</v>
      </c>
      <c r="CH190" s="259">
        <f>F321</f>
        <v>309</v>
      </c>
      <c r="CI190" s="259">
        <f>F491</f>
        <v>479</v>
      </c>
      <c r="CJ190" s="259">
        <f>F561</f>
        <v>549</v>
      </c>
      <c r="CK190" s="259">
        <f>F106</f>
        <v>94</v>
      </c>
      <c r="CL190" s="261">
        <f>F151</f>
        <v>139</v>
      </c>
      <c r="CM190" s="254">
        <f t="shared" ref="CM190:CM213" si="39">SUM(BN190:CL190)</f>
        <v>7825</v>
      </c>
      <c r="CN190" s="107">
        <f t="shared" ref="CN190:CN213" si="40">SUMSQ(BN190:CL190)</f>
        <v>3263025</v>
      </c>
      <c r="CO190" s="33"/>
      <c r="CP190" s="262" t="s">
        <v>394</v>
      </c>
      <c r="CQ190" s="263" t="s">
        <v>358</v>
      </c>
      <c r="CR190" s="263" t="s">
        <v>698</v>
      </c>
      <c r="CS190" s="263" t="s">
        <v>271</v>
      </c>
      <c r="CT190" s="263" t="s">
        <v>611</v>
      </c>
      <c r="CU190" s="263" t="s">
        <v>237</v>
      </c>
      <c r="CV190" s="263" t="s">
        <v>126</v>
      </c>
      <c r="CW190" s="263" t="s">
        <v>203</v>
      </c>
      <c r="CX190" s="263" t="s">
        <v>36</v>
      </c>
      <c r="CY190" s="263" t="s">
        <v>601</v>
      </c>
      <c r="CZ190" s="263" t="s">
        <v>483</v>
      </c>
      <c r="DA190" s="263" t="s">
        <v>382</v>
      </c>
      <c r="DB190" s="263" t="s">
        <v>747</v>
      </c>
      <c r="DC190" s="263" t="s">
        <v>84</v>
      </c>
      <c r="DD190" s="263" t="s">
        <v>269</v>
      </c>
      <c r="DE190" s="263" t="s">
        <v>543</v>
      </c>
      <c r="DF190" s="263" t="s">
        <v>420</v>
      </c>
      <c r="DG190" s="263" t="s">
        <v>175</v>
      </c>
      <c r="DH190" s="263" t="s">
        <v>767</v>
      </c>
      <c r="DI190" s="263" t="s">
        <v>34</v>
      </c>
      <c r="DJ190" s="263" t="s">
        <v>312</v>
      </c>
      <c r="DK190" s="263" t="s">
        <v>159</v>
      </c>
      <c r="DL190" s="263" t="s">
        <v>306</v>
      </c>
      <c r="DM190" s="263" t="s">
        <v>465</v>
      </c>
      <c r="DN190" s="264" t="s">
        <v>789</v>
      </c>
      <c r="DO190" s="45"/>
    </row>
    <row r="191" spans="1:119" x14ac:dyDescent="0.2">
      <c r="A191" s="33"/>
      <c r="B191" s="33"/>
      <c r="C191" s="33"/>
      <c r="D191" s="176" t="s">
        <v>285</v>
      </c>
      <c r="E191" s="177" t="s">
        <v>345</v>
      </c>
      <c r="F191" s="179">
        <f>B3+(178*B5)</f>
        <v>179</v>
      </c>
      <c r="G191" s="33"/>
      <c r="I191" s="37"/>
      <c r="J191" s="54">
        <f>F90</f>
        <v>78</v>
      </c>
      <c r="K191" s="55">
        <f>F36</f>
        <v>24</v>
      </c>
      <c r="L191" s="253">
        <f>F82</f>
        <v>70</v>
      </c>
      <c r="M191" s="55">
        <f>F123</f>
        <v>111</v>
      </c>
      <c r="N191" s="55">
        <f>F44</f>
        <v>32</v>
      </c>
      <c r="O191" s="55">
        <f>F356</f>
        <v>344</v>
      </c>
      <c r="P191" s="55">
        <f>F277</f>
        <v>265</v>
      </c>
      <c r="Q191" s="55">
        <f>F318</f>
        <v>306</v>
      </c>
      <c r="R191" s="55">
        <f>F364</f>
        <v>352</v>
      </c>
      <c r="S191" s="55">
        <f>F310</f>
        <v>298</v>
      </c>
      <c r="T191" s="55">
        <f>F597</f>
        <v>585</v>
      </c>
      <c r="U191" s="55">
        <f>F513</f>
        <v>501</v>
      </c>
      <c r="V191" s="253">
        <f>F584</f>
        <v>572</v>
      </c>
      <c r="W191" s="55">
        <f>F630</f>
        <v>618</v>
      </c>
      <c r="X191" s="55">
        <f>F551</f>
        <v>539</v>
      </c>
      <c r="Y191" s="55">
        <f>F233</f>
        <v>221</v>
      </c>
      <c r="Z191" s="55">
        <f>F154</f>
        <v>142</v>
      </c>
      <c r="AA191" s="55">
        <f>F200</f>
        <v>188</v>
      </c>
      <c r="AB191" s="55">
        <f>F246</f>
        <v>234</v>
      </c>
      <c r="AC191" s="55">
        <f>F167</f>
        <v>155</v>
      </c>
      <c r="AD191" s="55">
        <f>F474</f>
        <v>462</v>
      </c>
      <c r="AE191" s="55">
        <f>F395</f>
        <v>383</v>
      </c>
      <c r="AF191" s="253">
        <f>F441</f>
        <v>429</v>
      </c>
      <c r="AG191" s="55">
        <f>F512</f>
        <v>500</v>
      </c>
      <c r="AH191" s="56">
        <f>F428</f>
        <v>416</v>
      </c>
      <c r="AI191" s="322">
        <f t="shared" si="37"/>
        <v>7825</v>
      </c>
      <c r="AJ191" s="107">
        <f t="shared" si="38"/>
        <v>3263025</v>
      </c>
      <c r="AK191" s="33"/>
      <c r="AL191" s="350" t="s">
        <v>197</v>
      </c>
      <c r="AM191" s="303" t="s">
        <v>804</v>
      </c>
      <c r="AN191" s="303" t="s">
        <v>619</v>
      </c>
      <c r="AO191" s="303" t="s">
        <v>601</v>
      </c>
      <c r="AP191" s="303" t="s">
        <v>332</v>
      </c>
      <c r="AQ191" s="303" t="s">
        <v>282</v>
      </c>
      <c r="AR191" s="303" t="s">
        <v>191</v>
      </c>
      <c r="AS191" s="303" t="s">
        <v>624</v>
      </c>
      <c r="AT191" s="303" t="s">
        <v>811</v>
      </c>
      <c r="AU191" s="303" t="s">
        <v>801</v>
      </c>
      <c r="AV191" s="303" t="s">
        <v>201</v>
      </c>
      <c r="AW191" s="303" t="s">
        <v>518</v>
      </c>
      <c r="AX191" s="303" t="s">
        <v>305</v>
      </c>
      <c r="AY191" s="303" t="s">
        <v>451</v>
      </c>
      <c r="AZ191" s="303" t="s">
        <v>94</v>
      </c>
      <c r="BA191" s="303" t="s">
        <v>800</v>
      </c>
      <c r="BB191" s="303" t="s">
        <v>629</v>
      </c>
      <c r="BC191" s="303" t="s">
        <v>732</v>
      </c>
      <c r="BD191" s="303" t="s">
        <v>142</v>
      </c>
      <c r="BE191" s="303" t="s">
        <v>554</v>
      </c>
      <c r="BF191" s="303" t="s">
        <v>768</v>
      </c>
      <c r="BG191" s="303" t="s">
        <v>625</v>
      </c>
      <c r="BH191" s="303" t="s">
        <v>244</v>
      </c>
      <c r="BI191" s="303" t="s">
        <v>322</v>
      </c>
      <c r="BJ191" s="351" t="s">
        <v>694</v>
      </c>
      <c r="BK191" s="45"/>
      <c r="BM191" s="37"/>
      <c r="BN191" s="258">
        <f>F466</f>
        <v>454</v>
      </c>
      <c r="BO191" s="259">
        <f>F536</f>
        <v>524</v>
      </c>
      <c r="BP191" s="259">
        <f>F81</f>
        <v>69</v>
      </c>
      <c r="BQ191" s="259">
        <f>F251</f>
        <v>239</v>
      </c>
      <c r="BR191" s="259">
        <f>F296</f>
        <v>284</v>
      </c>
      <c r="BS191" s="260">
        <f>F17</f>
        <v>5</v>
      </c>
      <c r="BT191" s="260">
        <f>F212</f>
        <v>200</v>
      </c>
      <c r="BU191" s="260">
        <f>F382</f>
        <v>370</v>
      </c>
      <c r="BV191" s="260">
        <f>F427</f>
        <v>415</v>
      </c>
      <c r="BW191" s="260">
        <f>F597</f>
        <v>585</v>
      </c>
      <c r="BX191" s="259">
        <f>F313</f>
        <v>301</v>
      </c>
      <c r="BY191" s="259">
        <f>F508</f>
        <v>496</v>
      </c>
      <c r="BZ191" s="259">
        <f>F553</f>
        <v>541</v>
      </c>
      <c r="CA191" s="259">
        <f>F98</f>
        <v>86</v>
      </c>
      <c r="CB191" s="259">
        <f>F143</f>
        <v>131</v>
      </c>
      <c r="CC191" s="260">
        <f>F614</f>
        <v>602</v>
      </c>
      <c r="CD191" s="260">
        <f>F59</f>
        <v>47</v>
      </c>
      <c r="CE191" s="260">
        <f>F229</f>
        <v>217</v>
      </c>
      <c r="CF191" s="260">
        <f>F274</f>
        <v>262</v>
      </c>
      <c r="CG191" s="260">
        <f>F444</f>
        <v>432</v>
      </c>
      <c r="CH191" s="259">
        <f>F165</f>
        <v>153</v>
      </c>
      <c r="CI191" s="259">
        <f>F360</f>
        <v>348</v>
      </c>
      <c r="CJ191" s="259">
        <f>F405</f>
        <v>393</v>
      </c>
      <c r="CK191" s="259">
        <f>F575</f>
        <v>563</v>
      </c>
      <c r="CL191" s="261">
        <f>F120</f>
        <v>108</v>
      </c>
      <c r="CM191" s="254">
        <f t="shared" si="39"/>
        <v>7825</v>
      </c>
      <c r="CN191" s="107">
        <f t="shared" si="40"/>
        <v>3263025</v>
      </c>
      <c r="CO191" s="33"/>
      <c r="CP191" s="262" t="s">
        <v>217</v>
      </c>
      <c r="CQ191" s="263" t="s">
        <v>364</v>
      </c>
      <c r="CR191" s="263" t="s">
        <v>406</v>
      </c>
      <c r="CS191" s="263" t="s">
        <v>222</v>
      </c>
      <c r="CT191" s="263" t="s">
        <v>54</v>
      </c>
      <c r="CU191" s="263" t="s">
        <v>304</v>
      </c>
      <c r="CV191" s="263" t="s">
        <v>446</v>
      </c>
      <c r="CW191" s="263" t="s">
        <v>494</v>
      </c>
      <c r="CX191" s="263" t="s">
        <v>665</v>
      </c>
      <c r="CY191" s="263" t="s">
        <v>201</v>
      </c>
      <c r="CZ191" s="263" t="s">
        <v>70</v>
      </c>
      <c r="DA191" s="263" t="s">
        <v>454</v>
      </c>
      <c r="DB191" s="263" t="s">
        <v>64</v>
      </c>
      <c r="DC191" s="263" t="s">
        <v>408</v>
      </c>
      <c r="DD191" s="263" t="s">
        <v>210</v>
      </c>
      <c r="DE191" s="263" t="s">
        <v>605</v>
      </c>
      <c r="DF191" s="263" t="s">
        <v>721</v>
      </c>
      <c r="DG191" s="263" t="s">
        <v>144</v>
      </c>
      <c r="DH191" s="263" t="s">
        <v>327</v>
      </c>
      <c r="DI191" s="263" t="s">
        <v>457</v>
      </c>
      <c r="DJ191" s="263" t="s">
        <v>475</v>
      </c>
      <c r="DK191" s="263" t="s">
        <v>148</v>
      </c>
      <c r="DL191" s="263" t="s">
        <v>579</v>
      </c>
      <c r="DM191" s="263" t="s">
        <v>93</v>
      </c>
      <c r="DN191" s="264" t="s">
        <v>182</v>
      </c>
      <c r="DO191" s="45"/>
    </row>
    <row r="192" spans="1:119" x14ac:dyDescent="0.2">
      <c r="A192" s="33"/>
      <c r="B192" s="33"/>
      <c r="C192" s="33"/>
      <c r="D192" s="176" t="s">
        <v>496</v>
      </c>
      <c r="E192" s="177" t="s">
        <v>345</v>
      </c>
      <c r="F192" s="178">
        <f>B3+(179*B5)</f>
        <v>180</v>
      </c>
      <c r="G192" s="33"/>
      <c r="I192" s="37"/>
      <c r="J192" s="54">
        <f>F73</f>
        <v>61</v>
      </c>
      <c r="K192" s="55">
        <f>F119</f>
        <v>107</v>
      </c>
      <c r="L192" s="55">
        <f>F40</f>
        <v>28</v>
      </c>
      <c r="M192" s="55">
        <f>F111</f>
        <v>99</v>
      </c>
      <c r="N192" s="55">
        <f>F32</f>
        <v>20</v>
      </c>
      <c r="O192" s="55">
        <f>F314</f>
        <v>302</v>
      </c>
      <c r="P192" s="55">
        <f>F385</f>
        <v>373</v>
      </c>
      <c r="Q192" s="55">
        <f>F306</f>
        <v>294</v>
      </c>
      <c r="R192" s="55">
        <f>F352</f>
        <v>340</v>
      </c>
      <c r="S192" s="55">
        <f>F268</f>
        <v>256</v>
      </c>
      <c r="T192" s="55">
        <f>F580</f>
        <v>568</v>
      </c>
      <c r="U192" s="55">
        <f>F626</f>
        <v>614</v>
      </c>
      <c r="V192" s="55">
        <f>F547</f>
        <v>535</v>
      </c>
      <c r="W192" s="55">
        <f>F588</f>
        <v>576</v>
      </c>
      <c r="X192" s="55">
        <f>F534</f>
        <v>522</v>
      </c>
      <c r="Y192" s="55">
        <f>F196</f>
        <v>184</v>
      </c>
      <c r="Z192" s="55">
        <f>F242</f>
        <v>230</v>
      </c>
      <c r="AA192" s="55">
        <f>F183</f>
        <v>171</v>
      </c>
      <c r="AB192" s="55">
        <f>F229</f>
        <v>217</v>
      </c>
      <c r="AC192" s="55">
        <f>F150</f>
        <v>138</v>
      </c>
      <c r="AD192" s="55">
        <f>F462</f>
        <v>450</v>
      </c>
      <c r="AE192" s="55">
        <f>F503</f>
        <v>491</v>
      </c>
      <c r="AF192" s="55">
        <f>F424</f>
        <v>412</v>
      </c>
      <c r="AG192" s="55">
        <f>F470</f>
        <v>458</v>
      </c>
      <c r="AH192" s="56">
        <f>F391</f>
        <v>379</v>
      </c>
      <c r="AI192" s="322">
        <f t="shared" si="37"/>
        <v>7825</v>
      </c>
      <c r="AJ192" s="107">
        <f t="shared" si="38"/>
        <v>3263025</v>
      </c>
      <c r="AK192" s="33"/>
      <c r="AL192" s="350" t="s">
        <v>463</v>
      </c>
      <c r="AM192" s="303" t="s">
        <v>495</v>
      </c>
      <c r="AN192" s="303" t="s">
        <v>226</v>
      </c>
      <c r="AO192" s="303" t="s">
        <v>774</v>
      </c>
      <c r="AP192" s="303" t="s">
        <v>702</v>
      </c>
      <c r="AQ192" s="303" t="s">
        <v>727</v>
      </c>
      <c r="AR192" s="303" t="s">
        <v>175</v>
      </c>
      <c r="AS192" s="303" t="s">
        <v>145</v>
      </c>
      <c r="AT192" s="303" t="s">
        <v>388</v>
      </c>
      <c r="AU192" s="303" t="s">
        <v>459</v>
      </c>
      <c r="AV192" s="303" t="s">
        <v>199</v>
      </c>
      <c r="AW192" s="303" t="s">
        <v>260</v>
      </c>
      <c r="AX192" s="303" t="s">
        <v>230</v>
      </c>
      <c r="AY192" s="303" t="s">
        <v>488</v>
      </c>
      <c r="AZ192" s="303" t="s">
        <v>334</v>
      </c>
      <c r="BA192" s="303" t="s">
        <v>602</v>
      </c>
      <c r="BB192" s="303" t="s">
        <v>798</v>
      </c>
      <c r="BC192" s="303" t="s">
        <v>498</v>
      </c>
      <c r="BD192" s="303" t="s">
        <v>144</v>
      </c>
      <c r="BE192" s="303" t="s">
        <v>814</v>
      </c>
      <c r="BF192" s="303" t="s">
        <v>294</v>
      </c>
      <c r="BG192" s="303" t="s">
        <v>664</v>
      </c>
      <c r="BH192" s="303" t="s">
        <v>742</v>
      </c>
      <c r="BI192" s="303" t="s">
        <v>109</v>
      </c>
      <c r="BJ192" s="351" t="s">
        <v>728</v>
      </c>
      <c r="BK192" s="45"/>
      <c r="BM192" s="37"/>
      <c r="BN192" s="258">
        <f>F335</f>
        <v>323</v>
      </c>
      <c r="BO192" s="259">
        <f>F505</f>
        <v>493</v>
      </c>
      <c r="BP192" s="259">
        <f>F550</f>
        <v>538</v>
      </c>
      <c r="BQ192" s="259">
        <f>F95</f>
        <v>83</v>
      </c>
      <c r="BR192" s="259">
        <f>F140</f>
        <v>128</v>
      </c>
      <c r="BS192" s="260">
        <f>F636</f>
        <v>624</v>
      </c>
      <c r="BT192" s="260">
        <f>F56</f>
        <v>44</v>
      </c>
      <c r="BU192" s="260">
        <f>F226</f>
        <v>214</v>
      </c>
      <c r="BV192" s="260">
        <f>F271</f>
        <v>259</v>
      </c>
      <c r="BW192" s="260">
        <f>F441</f>
        <v>429</v>
      </c>
      <c r="BX192" s="259">
        <f>F187</f>
        <v>175</v>
      </c>
      <c r="BY192" s="259">
        <f>F357</f>
        <v>345</v>
      </c>
      <c r="BZ192" s="259">
        <f>F402</f>
        <v>390</v>
      </c>
      <c r="CA192" s="259">
        <f>F572</f>
        <v>560</v>
      </c>
      <c r="CB192" s="259">
        <f>F117</f>
        <v>105</v>
      </c>
      <c r="CC192" s="260">
        <f>F483</f>
        <v>471</v>
      </c>
      <c r="CD192" s="260">
        <f>F528</f>
        <v>516</v>
      </c>
      <c r="CE192" s="260">
        <f>F73</f>
        <v>61</v>
      </c>
      <c r="CF192" s="260">
        <f>F243</f>
        <v>231</v>
      </c>
      <c r="CG192" s="260">
        <f>F288</f>
        <v>276</v>
      </c>
      <c r="CH192" s="259">
        <f>F34</f>
        <v>22</v>
      </c>
      <c r="CI192" s="259">
        <f>F204</f>
        <v>192</v>
      </c>
      <c r="CJ192" s="259">
        <f>F374</f>
        <v>362</v>
      </c>
      <c r="CK192" s="259">
        <f>F419</f>
        <v>407</v>
      </c>
      <c r="CL192" s="261">
        <f>F589</f>
        <v>577</v>
      </c>
      <c r="CM192" s="254">
        <f t="shared" si="39"/>
        <v>7825</v>
      </c>
      <c r="CN192" s="107">
        <f t="shared" si="40"/>
        <v>3263025</v>
      </c>
      <c r="CO192" s="33"/>
      <c r="CP192" s="262" t="s">
        <v>204</v>
      </c>
      <c r="CQ192" s="263" t="s">
        <v>797</v>
      </c>
      <c r="CR192" s="263" t="s">
        <v>122</v>
      </c>
      <c r="CS192" s="263" t="s">
        <v>720</v>
      </c>
      <c r="CT192" s="263" t="s">
        <v>449</v>
      </c>
      <c r="CU192" s="263" t="s">
        <v>586</v>
      </c>
      <c r="CV192" s="263" t="s">
        <v>380</v>
      </c>
      <c r="CW192" s="263" t="s">
        <v>162</v>
      </c>
      <c r="CX192" s="263" t="s">
        <v>113</v>
      </c>
      <c r="CY192" s="263" t="s">
        <v>244</v>
      </c>
      <c r="CZ192" s="263" t="s">
        <v>393</v>
      </c>
      <c r="DA192" s="263" t="s">
        <v>520</v>
      </c>
      <c r="DB192" s="263" t="s">
        <v>473</v>
      </c>
      <c r="DC192" s="263" t="s">
        <v>256</v>
      </c>
      <c r="DD192" s="263" t="s">
        <v>526</v>
      </c>
      <c r="DE192" s="263" t="s">
        <v>401</v>
      </c>
      <c r="DF192" s="263" t="s">
        <v>124</v>
      </c>
      <c r="DG192" s="263" t="s">
        <v>463</v>
      </c>
      <c r="DH192" s="263" t="s">
        <v>433</v>
      </c>
      <c r="DI192" s="263" t="s">
        <v>614</v>
      </c>
      <c r="DJ192" s="263" t="s">
        <v>775</v>
      </c>
      <c r="DK192" s="263" t="s">
        <v>656</v>
      </c>
      <c r="DL192" s="263" t="s">
        <v>550</v>
      </c>
      <c r="DM192" s="263" t="s">
        <v>398</v>
      </c>
      <c r="DN192" s="264" t="s">
        <v>412</v>
      </c>
      <c r="DO192" s="45"/>
    </row>
    <row r="193" spans="1:119" x14ac:dyDescent="0.2">
      <c r="A193" s="33"/>
      <c r="B193" s="33"/>
      <c r="C193" s="33"/>
      <c r="D193" s="176" t="s">
        <v>181</v>
      </c>
      <c r="E193" s="177" t="s">
        <v>345</v>
      </c>
      <c r="F193" s="178">
        <f>B3+(180*B5)</f>
        <v>181</v>
      </c>
      <c r="G193" s="33"/>
      <c r="I193" s="37"/>
      <c r="J193" s="54">
        <f>F61</f>
        <v>49</v>
      </c>
      <c r="K193" s="55">
        <f>F107</f>
        <v>95</v>
      </c>
      <c r="L193" s="55">
        <f>F23</f>
        <v>11</v>
      </c>
      <c r="M193" s="55">
        <f>F69</f>
        <v>57</v>
      </c>
      <c r="N193" s="55">
        <f>F115</f>
        <v>103</v>
      </c>
      <c r="O193" s="55">
        <f>F302</f>
        <v>290</v>
      </c>
      <c r="P193" s="55">
        <f>F343</f>
        <v>331</v>
      </c>
      <c r="Q193" s="55">
        <f>F264</f>
        <v>252</v>
      </c>
      <c r="R193" s="55">
        <f>F335</f>
        <v>323</v>
      </c>
      <c r="S193" s="55">
        <f>F381</f>
        <v>369</v>
      </c>
      <c r="T193" s="55">
        <f>F538</f>
        <v>526</v>
      </c>
      <c r="U193" s="55">
        <f>F609</f>
        <v>597</v>
      </c>
      <c r="V193" s="55">
        <f>F530</f>
        <v>518</v>
      </c>
      <c r="W193" s="55">
        <f>F576</f>
        <v>564</v>
      </c>
      <c r="X193" s="55">
        <f>F622</f>
        <v>610</v>
      </c>
      <c r="Y193" s="55">
        <f>F179</f>
        <v>167</v>
      </c>
      <c r="Z193" s="55">
        <f>F225</f>
        <v>213</v>
      </c>
      <c r="AA193" s="55">
        <f>F146</f>
        <v>134</v>
      </c>
      <c r="AB193" s="55">
        <f>F192</f>
        <v>180</v>
      </c>
      <c r="AC193" s="55">
        <f>F258</f>
        <v>246</v>
      </c>
      <c r="AD193" s="55">
        <f>F420</f>
        <v>408</v>
      </c>
      <c r="AE193" s="55">
        <f>F466</f>
        <v>454</v>
      </c>
      <c r="AF193" s="55">
        <f>F412</f>
        <v>400</v>
      </c>
      <c r="AG193" s="55">
        <f>F453</f>
        <v>441</v>
      </c>
      <c r="AH193" s="56">
        <f>F499</f>
        <v>487</v>
      </c>
      <c r="AI193" s="322">
        <f t="shared" si="37"/>
        <v>7825</v>
      </c>
      <c r="AJ193" s="107">
        <f t="shared" si="38"/>
        <v>3263025</v>
      </c>
      <c r="AK193" s="33"/>
      <c r="AL193" s="350" t="s">
        <v>748</v>
      </c>
      <c r="AM193" s="303" t="s">
        <v>672</v>
      </c>
      <c r="AN193" s="303" t="s">
        <v>378</v>
      </c>
      <c r="AO193" s="303" t="s">
        <v>359</v>
      </c>
      <c r="AP193" s="303" t="s">
        <v>390</v>
      </c>
      <c r="AQ193" s="303" t="s">
        <v>250</v>
      </c>
      <c r="AR193" s="303" t="s">
        <v>683</v>
      </c>
      <c r="AS193" s="303" t="s">
        <v>593</v>
      </c>
      <c r="AT193" s="303" t="s">
        <v>204</v>
      </c>
      <c r="AU193" s="303" t="s">
        <v>309</v>
      </c>
      <c r="AV193" s="303" t="s">
        <v>572</v>
      </c>
      <c r="AW193" s="303" t="s">
        <v>365</v>
      </c>
      <c r="AX193" s="303" t="s">
        <v>228</v>
      </c>
      <c r="AY193" s="303" t="s">
        <v>123</v>
      </c>
      <c r="AZ193" s="303" t="s">
        <v>394</v>
      </c>
      <c r="BA193" s="303" t="s">
        <v>604</v>
      </c>
      <c r="BB193" s="303" t="s">
        <v>194</v>
      </c>
      <c r="BC193" s="303" t="s">
        <v>684</v>
      </c>
      <c r="BD193" s="303" t="s">
        <v>496</v>
      </c>
      <c r="BE193" s="303" t="s">
        <v>744</v>
      </c>
      <c r="BF193" s="303" t="s">
        <v>82</v>
      </c>
      <c r="BG193" s="303" t="s">
        <v>217</v>
      </c>
      <c r="BH193" s="303" t="s">
        <v>95</v>
      </c>
      <c r="BI193" s="303" t="s">
        <v>637</v>
      </c>
      <c r="BJ193" s="351" t="s">
        <v>713</v>
      </c>
      <c r="BK193" s="45"/>
      <c r="BM193" s="37"/>
      <c r="BN193" s="258">
        <f>F179</f>
        <v>167</v>
      </c>
      <c r="BO193" s="259">
        <f>F349</f>
        <v>337</v>
      </c>
      <c r="BP193" s="259">
        <f>F394</f>
        <v>382</v>
      </c>
      <c r="BQ193" s="259">
        <f>F564</f>
        <v>552</v>
      </c>
      <c r="BR193" s="259">
        <f>F134</f>
        <v>122</v>
      </c>
      <c r="BS193" s="260">
        <f>F480</f>
        <v>468</v>
      </c>
      <c r="BT193" s="260">
        <f>F525</f>
        <v>513</v>
      </c>
      <c r="BU193" s="260">
        <f>F70</f>
        <v>58</v>
      </c>
      <c r="BV193" s="260">
        <f>F240</f>
        <v>228</v>
      </c>
      <c r="BW193" s="260">
        <f>F310</f>
        <v>298</v>
      </c>
      <c r="BX193" s="259">
        <f>F31</f>
        <v>19</v>
      </c>
      <c r="BY193" s="259">
        <f>F201</f>
        <v>189</v>
      </c>
      <c r="BZ193" s="259">
        <f>F371</f>
        <v>359</v>
      </c>
      <c r="CA193" s="259">
        <f>F416</f>
        <v>404</v>
      </c>
      <c r="CB193" s="259">
        <f>F611</f>
        <v>599</v>
      </c>
      <c r="CC193" s="260">
        <f>F332</f>
        <v>320</v>
      </c>
      <c r="CD193" s="260">
        <f>F502</f>
        <v>490</v>
      </c>
      <c r="CE193" s="260">
        <f>F547</f>
        <v>535</v>
      </c>
      <c r="CF193" s="260">
        <f>F92</f>
        <v>80</v>
      </c>
      <c r="CG193" s="260">
        <f>F162</f>
        <v>150</v>
      </c>
      <c r="CH193" s="259">
        <f>F628</f>
        <v>616</v>
      </c>
      <c r="CI193" s="259">
        <f>F48</f>
        <v>36</v>
      </c>
      <c r="CJ193" s="259">
        <f>F218</f>
        <v>206</v>
      </c>
      <c r="CK193" s="259">
        <f>F263</f>
        <v>251</v>
      </c>
      <c r="CL193" s="261">
        <f>F458</f>
        <v>446</v>
      </c>
      <c r="CM193" s="254">
        <f t="shared" si="39"/>
        <v>7825</v>
      </c>
      <c r="CN193" s="107">
        <f t="shared" si="40"/>
        <v>3263025</v>
      </c>
      <c r="CO193" s="33"/>
      <c r="CP193" s="262" t="s">
        <v>604</v>
      </c>
      <c r="CQ193" s="263" t="s">
        <v>576</v>
      </c>
      <c r="CR193" s="263" t="s">
        <v>177</v>
      </c>
      <c r="CS193" s="263" t="s">
        <v>467</v>
      </c>
      <c r="CT193" s="263" t="s">
        <v>208</v>
      </c>
      <c r="CU193" s="263" t="s">
        <v>739</v>
      </c>
      <c r="CV193" s="263" t="s">
        <v>66</v>
      </c>
      <c r="CW193" s="263" t="s">
        <v>776</v>
      </c>
      <c r="CX193" s="263" t="s">
        <v>671</v>
      </c>
      <c r="CY193" s="263" t="s">
        <v>801</v>
      </c>
      <c r="CZ193" s="263" t="s">
        <v>435</v>
      </c>
      <c r="DA193" s="263" t="s">
        <v>760</v>
      </c>
      <c r="DB193" s="263" t="s">
        <v>339</v>
      </c>
      <c r="DC193" s="263" t="s">
        <v>190</v>
      </c>
      <c r="DD193" s="263" t="s">
        <v>333</v>
      </c>
      <c r="DE193" s="263" t="s">
        <v>578</v>
      </c>
      <c r="DF193" s="263" t="s">
        <v>695</v>
      </c>
      <c r="DG193" s="263" t="s">
        <v>230</v>
      </c>
      <c r="DH193" s="263" t="s">
        <v>273</v>
      </c>
      <c r="DI193" s="263" t="s">
        <v>419</v>
      </c>
      <c r="DJ193" s="263" t="s">
        <v>348</v>
      </c>
      <c r="DK193" s="263" t="s">
        <v>437</v>
      </c>
      <c r="DL193" s="263" t="s">
        <v>374</v>
      </c>
      <c r="DM193" s="263" t="s">
        <v>670</v>
      </c>
      <c r="DN193" s="264" t="s">
        <v>427</v>
      </c>
      <c r="DO193" s="45"/>
    </row>
    <row r="194" spans="1:119" x14ac:dyDescent="0.2">
      <c r="A194" s="33"/>
      <c r="B194" s="33"/>
      <c r="C194" s="33"/>
      <c r="D194" s="176" t="s">
        <v>525</v>
      </c>
      <c r="E194" s="177" t="s">
        <v>345</v>
      </c>
      <c r="F194" s="179">
        <f>B3+(181*B5)</f>
        <v>182</v>
      </c>
      <c r="G194" s="33"/>
      <c r="I194" s="37"/>
      <c r="J194" s="54">
        <f>F517</f>
        <v>505</v>
      </c>
      <c r="K194" s="55">
        <f>F583</f>
        <v>571</v>
      </c>
      <c r="L194" s="55">
        <f>F629</f>
        <v>617</v>
      </c>
      <c r="M194" s="55">
        <f>F550</f>
        <v>538</v>
      </c>
      <c r="N194" s="55">
        <f>F596</f>
        <v>584</v>
      </c>
      <c r="O194" s="55">
        <f>F153</f>
        <v>141</v>
      </c>
      <c r="P194" s="55">
        <f>F199</f>
        <v>187</v>
      </c>
      <c r="Q194" s="55">
        <f>F245</f>
        <v>233</v>
      </c>
      <c r="R194" s="55">
        <f>F166</f>
        <v>154</v>
      </c>
      <c r="S194" s="55">
        <f>F237</f>
        <v>225</v>
      </c>
      <c r="T194" s="55">
        <f>F394</f>
        <v>382</v>
      </c>
      <c r="U194" s="55">
        <f>F440</f>
        <v>428</v>
      </c>
      <c r="V194" s="55">
        <f>F511</f>
        <v>499</v>
      </c>
      <c r="W194" s="55">
        <f>F432</f>
        <v>420</v>
      </c>
      <c r="X194" s="55">
        <f>F473</f>
        <v>461</v>
      </c>
      <c r="Y194" s="55">
        <f>F35</f>
        <v>23</v>
      </c>
      <c r="Z194" s="55">
        <f>F81</f>
        <v>69</v>
      </c>
      <c r="AA194" s="55">
        <f>F127</f>
        <v>115</v>
      </c>
      <c r="AB194" s="55">
        <f>F43</f>
        <v>31</v>
      </c>
      <c r="AC194" s="55">
        <f>F89</f>
        <v>77</v>
      </c>
      <c r="AD194" s="55">
        <f>F276</f>
        <v>264</v>
      </c>
      <c r="AE194" s="55">
        <f>F322</f>
        <v>310</v>
      </c>
      <c r="AF194" s="55">
        <f>F363</f>
        <v>351</v>
      </c>
      <c r="AG194" s="55">
        <f>F309</f>
        <v>297</v>
      </c>
      <c r="AH194" s="56">
        <f>F355</f>
        <v>343</v>
      </c>
      <c r="AI194" s="322">
        <f t="shared" si="37"/>
        <v>7825</v>
      </c>
      <c r="AJ194" s="107">
        <f t="shared" si="38"/>
        <v>3263025</v>
      </c>
      <c r="AK194" s="33"/>
      <c r="AL194" s="350" t="s">
        <v>651</v>
      </c>
      <c r="AM194" s="303" t="s">
        <v>623</v>
      </c>
      <c r="AN194" s="303" t="s">
        <v>242</v>
      </c>
      <c r="AO194" s="303" t="s">
        <v>122</v>
      </c>
      <c r="AP194" s="303" t="s">
        <v>724</v>
      </c>
      <c r="AQ194" s="303" t="s">
        <v>759</v>
      </c>
      <c r="AR194" s="303" t="s">
        <v>42</v>
      </c>
      <c r="AS194" s="303" t="s">
        <v>458</v>
      </c>
      <c r="AT194" s="303" t="s">
        <v>343</v>
      </c>
      <c r="AU194" s="303" t="s">
        <v>698</v>
      </c>
      <c r="AV194" s="303" t="s">
        <v>177</v>
      </c>
      <c r="AW194" s="303" t="s">
        <v>324</v>
      </c>
      <c r="AX194" s="303" t="s">
        <v>107</v>
      </c>
      <c r="AY194" s="303" t="s">
        <v>796</v>
      </c>
      <c r="AZ194" s="303" t="s">
        <v>589</v>
      </c>
      <c r="BA194" s="303" t="s">
        <v>330</v>
      </c>
      <c r="BB194" s="303" t="s">
        <v>406</v>
      </c>
      <c r="BC194" s="303" t="s">
        <v>787</v>
      </c>
      <c r="BD194" s="303" t="s">
        <v>777</v>
      </c>
      <c r="BE194" s="303" t="s">
        <v>3</v>
      </c>
      <c r="BF194" s="303" t="s">
        <v>248</v>
      </c>
      <c r="BG194" s="303" t="s">
        <v>491</v>
      </c>
      <c r="BH194" s="303" t="s">
        <v>97</v>
      </c>
      <c r="BI194" s="303" t="s">
        <v>461</v>
      </c>
      <c r="BJ194" s="351" t="s">
        <v>493</v>
      </c>
      <c r="BK194" s="45"/>
      <c r="BM194" s="37"/>
      <c r="BN194" s="265">
        <f>F609</f>
        <v>597</v>
      </c>
      <c r="BO194" s="260">
        <f>F29</f>
        <v>17</v>
      </c>
      <c r="BP194" s="260">
        <f>F199</f>
        <v>187</v>
      </c>
      <c r="BQ194" s="260">
        <f>F369</f>
        <v>357</v>
      </c>
      <c r="BR194" s="260">
        <f>F414</f>
        <v>402</v>
      </c>
      <c r="BS194" s="259">
        <f>F160</f>
        <v>148</v>
      </c>
      <c r="BT194" s="259">
        <f>F330</f>
        <v>318</v>
      </c>
      <c r="BU194" s="259">
        <f>F500</f>
        <v>488</v>
      </c>
      <c r="BV194" s="259">
        <f>F545</f>
        <v>533</v>
      </c>
      <c r="BW194" s="259">
        <f>F90</f>
        <v>78</v>
      </c>
      <c r="BX194" s="260">
        <f>F461</f>
        <v>449</v>
      </c>
      <c r="BY194" s="260">
        <f>F631</f>
        <v>619</v>
      </c>
      <c r="BZ194" s="260">
        <f>F51</f>
        <v>39</v>
      </c>
      <c r="CA194" s="260">
        <f>F221</f>
        <v>209</v>
      </c>
      <c r="CB194" s="260">
        <f>F266</f>
        <v>254</v>
      </c>
      <c r="CC194" s="259">
        <f>F137</f>
        <v>125</v>
      </c>
      <c r="CD194" s="259">
        <f>F182</f>
        <v>170</v>
      </c>
      <c r="CE194" s="259">
        <f>F352</f>
        <v>340</v>
      </c>
      <c r="CF194" s="259">
        <f>F397</f>
        <v>385</v>
      </c>
      <c r="CG194" s="259">
        <f>F567</f>
        <v>555</v>
      </c>
      <c r="CH194" s="260">
        <f>F308</f>
        <v>296</v>
      </c>
      <c r="CI194" s="260">
        <f>F478</f>
        <v>466</v>
      </c>
      <c r="CJ194" s="260">
        <f>F523</f>
        <v>511</v>
      </c>
      <c r="CK194" s="260">
        <f>F68</f>
        <v>56</v>
      </c>
      <c r="CL194" s="266">
        <f>F238</f>
        <v>226</v>
      </c>
      <c r="CM194" s="254">
        <f t="shared" si="39"/>
        <v>7825</v>
      </c>
      <c r="CN194" s="107">
        <f t="shared" si="40"/>
        <v>3263025</v>
      </c>
      <c r="CO194" s="33"/>
      <c r="CP194" s="262" t="s">
        <v>365</v>
      </c>
      <c r="CQ194" s="263" t="s">
        <v>464</v>
      </c>
      <c r="CR194" s="263" t="s">
        <v>42</v>
      </c>
      <c r="CS194" s="263" t="s">
        <v>233</v>
      </c>
      <c r="CT194" s="263" t="s">
        <v>158</v>
      </c>
      <c r="CU194" s="263" t="s">
        <v>497</v>
      </c>
      <c r="CV194" s="263" t="s">
        <v>549</v>
      </c>
      <c r="CW194" s="263" t="s">
        <v>610</v>
      </c>
      <c r="CX194" s="263" t="s">
        <v>362</v>
      </c>
      <c r="CY194" s="263" t="s">
        <v>197</v>
      </c>
      <c r="CZ194" s="263" t="s">
        <v>80</v>
      </c>
      <c r="DA194" s="263" t="s">
        <v>212</v>
      </c>
      <c r="DB194" s="263" t="s">
        <v>571</v>
      </c>
      <c r="DC194" s="263" t="s">
        <v>86</v>
      </c>
      <c r="DD194" s="263" t="s">
        <v>566</v>
      </c>
      <c r="DE194" s="263" t="s">
        <v>476</v>
      </c>
      <c r="DF194" s="263" t="s">
        <v>44</v>
      </c>
      <c r="DG194" s="263" t="s">
        <v>388</v>
      </c>
      <c r="DH194" s="263" t="s">
        <v>521</v>
      </c>
      <c r="DI194" s="263" t="s">
        <v>678</v>
      </c>
      <c r="DJ194" s="263" t="s">
        <v>770</v>
      </c>
      <c r="DK194" s="263" t="s">
        <v>612</v>
      </c>
      <c r="DL194" s="263" t="s">
        <v>723</v>
      </c>
      <c r="DM194" s="263" t="s">
        <v>803</v>
      </c>
      <c r="DN194" s="264" t="s">
        <v>696</v>
      </c>
      <c r="DO194" s="45"/>
    </row>
    <row r="195" spans="1:119" x14ac:dyDescent="0.2">
      <c r="A195" s="33"/>
      <c r="B195" s="33"/>
      <c r="C195" s="33"/>
      <c r="D195" s="176" t="s">
        <v>151</v>
      </c>
      <c r="E195" s="177" t="s">
        <v>345</v>
      </c>
      <c r="F195" s="179">
        <f>B3+(182*B5)</f>
        <v>183</v>
      </c>
      <c r="G195" s="33"/>
      <c r="I195" s="37"/>
      <c r="J195" s="54">
        <f>F625</f>
        <v>613</v>
      </c>
      <c r="K195" s="55">
        <f>F546</f>
        <v>534</v>
      </c>
      <c r="L195" s="55">
        <f>F592</f>
        <v>580</v>
      </c>
      <c r="M195" s="55">
        <f>F533</f>
        <v>521</v>
      </c>
      <c r="N195" s="55">
        <f>F579</f>
        <v>567</v>
      </c>
      <c r="O195" s="55">
        <f>F241</f>
        <v>229</v>
      </c>
      <c r="P195" s="55">
        <f>F187</f>
        <v>175</v>
      </c>
      <c r="Q195" s="55">
        <f>F228</f>
        <v>216</v>
      </c>
      <c r="R195" s="55">
        <f>F149</f>
        <v>137</v>
      </c>
      <c r="S195" s="55">
        <f>F195</f>
        <v>183</v>
      </c>
      <c r="T195" s="55">
        <f>F507</f>
        <v>495</v>
      </c>
      <c r="U195" s="55">
        <f>F423</f>
        <v>411</v>
      </c>
      <c r="V195" s="55">
        <f>F469</f>
        <v>457</v>
      </c>
      <c r="W195" s="55">
        <f>F390</f>
        <v>378</v>
      </c>
      <c r="X195" s="55">
        <f>F461</f>
        <v>449</v>
      </c>
      <c r="Y195" s="55">
        <f>F118</f>
        <v>106</v>
      </c>
      <c r="Z195" s="55">
        <f>F39</f>
        <v>27</v>
      </c>
      <c r="AA195" s="55">
        <f>F110</f>
        <v>98</v>
      </c>
      <c r="AB195" s="55">
        <f>F31</f>
        <v>19</v>
      </c>
      <c r="AC195" s="55">
        <f>F77</f>
        <v>65</v>
      </c>
      <c r="AD195" s="55">
        <f>F384</f>
        <v>372</v>
      </c>
      <c r="AE195" s="55">
        <f>F305</f>
        <v>293</v>
      </c>
      <c r="AF195" s="55">
        <f>F351</f>
        <v>339</v>
      </c>
      <c r="AG195" s="55">
        <f>F272</f>
        <v>260</v>
      </c>
      <c r="AH195" s="56">
        <f>F313</f>
        <v>301</v>
      </c>
      <c r="AI195" s="322">
        <f t="shared" si="37"/>
        <v>7825</v>
      </c>
      <c r="AJ195" s="107">
        <f t="shared" si="38"/>
        <v>3263025</v>
      </c>
      <c r="AK195" s="33"/>
      <c r="AL195" s="350" t="s">
        <v>292</v>
      </c>
      <c r="AM195" s="303" t="s">
        <v>806</v>
      </c>
      <c r="AN195" s="303" t="s">
        <v>621</v>
      </c>
      <c r="AO195" s="303" t="s">
        <v>706</v>
      </c>
      <c r="AP195" s="303" t="s">
        <v>726</v>
      </c>
      <c r="AQ195" s="303" t="s">
        <v>592</v>
      </c>
      <c r="AR195" s="303" t="s">
        <v>393</v>
      </c>
      <c r="AS195" s="303" t="s">
        <v>249</v>
      </c>
      <c r="AT195" s="303" t="s">
        <v>130</v>
      </c>
      <c r="AU195" s="303" t="s">
        <v>151</v>
      </c>
      <c r="AV195" s="303" t="s">
        <v>766</v>
      </c>
      <c r="AW195" s="303" t="s">
        <v>503</v>
      </c>
      <c r="AX195" s="303" t="s">
        <v>483</v>
      </c>
      <c r="AY195" s="303" t="s">
        <v>69</v>
      </c>
      <c r="AZ195" s="303" t="s">
        <v>80</v>
      </c>
      <c r="BA195" s="303" t="s">
        <v>150</v>
      </c>
      <c r="BB195" s="303" t="s">
        <v>90</v>
      </c>
      <c r="BC195" s="303" t="s">
        <v>361</v>
      </c>
      <c r="BD195" s="303" t="s">
        <v>435</v>
      </c>
      <c r="BE195" s="303" t="s">
        <v>539</v>
      </c>
      <c r="BF195" s="303" t="s">
        <v>652</v>
      </c>
      <c r="BG195" s="303" t="s">
        <v>357</v>
      </c>
      <c r="BH195" s="303" t="s">
        <v>445</v>
      </c>
      <c r="BI195" s="303" t="s">
        <v>355</v>
      </c>
      <c r="BJ195" s="351" t="s">
        <v>70</v>
      </c>
      <c r="BK195" s="45"/>
      <c r="BM195" s="37"/>
      <c r="BN195" s="265">
        <f>F453</f>
        <v>441</v>
      </c>
      <c r="BO195" s="260">
        <f>F623</f>
        <v>611</v>
      </c>
      <c r="BP195" s="260">
        <f>F43</f>
        <v>31</v>
      </c>
      <c r="BQ195" s="260">
        <f>F213</f>
        <v>201</v>
      </c>
      <c r="BR195" s="260">
        <f>F283</f>
        <v>271</v>
      </c>
      <c r="BS195" s="259">
        <f>F129</f>
        <v>117</v>
      </c>
      <c r="BT195" s="259">
        <f>F174</f>
        <v>162</v>
      </c>
      <c r="BU195" s="259">
        <f>F344</f>
        <v>332</v>
      </c>
      <c r="BV195" s="259">
        <f>F389</f>
        <v>377</v>
      </c>
      <c r="BW195" s="259">
        <f>F584</f>
        <v>572</v>
      </c>
      <c r="BX195" s="260">
        <f>F305</f>
        <v>293</v>
      </c>
      <c r="BY195" s="260">
        <f>F475</f>
        <v>463</v>
      </c>
      <c r="BZ195" s="260">
        <f>F520</f>
        <v>508</v>
      </c>
      <c r="CA195" s="260">
        <f>F65</f>
        <v>53</v>
      </c>
      <c r="CB195" s="260">
        <f>F260</f>
        <v>248</v>
      </c>
      <c r="CC195" s="259">
        <f>F606</f>
        <v>594</v>
      </c>
      <c r="CD195" s="259">
        <f>F26</f>
        <v>14</v>
      </c>
      <c r="CE195" s="259">
        <f>F196</f>
        <v>184</v>
      </c>
      <c r="CF195" s="259">
        <f>F366</f>
        <v>354</v>
      </c>
      <c r="CG195" s="259">
        <f>F436</f>
        <v>424</v>
      </c>
      <c r="CH195" s="260">
        <f>F157</f>
        <v>145</v>
      </c>
      <c r="CI195" s="260">
        <f>F327</f>
        <v>315</v>
      </c>
      <c r="CJ195" s="260">
        <f>F497</f>
        <v>485</v>
      </c>
      <c r="CK195" s="260">
        <f>F542</f>
        <v>530</v>
      </c>
      <c r="CL195" s="266">
        <f>F112</f>
        <v>100</v>
      </c>
      <c r="CM195" s="254">
        <f t="shared" si="39"/>
        <v>7825</v>
      </c>
      <c r="CN195" s="107">
        <f t="shared" si="40"/>
        <v>3263025</v>
      </c>
      <c r="CO195" s="33"/>
      <c r="CP195" s="262" t="s">
        <v>637</v>
      </c>
      <c r="CQ195" s="263" t="s">
        <v>154</v>
      </c>
      <c r="CR195" s="263" t="s">
        <v>777</v>
      </c>
      <c r="CS195" s="263" t="s">
        <v>643</v>
      </c>
      <c r="CT195" s="263" t="s">
        <v>719</v>
      </c>
      <c r="CU195" s="263" t="s">
        <v>686</v>
      </c>
      <c r="CV195" s="263" t="s">
        <v>101</v>
      </c>
      <c r="CW195" s="263" t="s">
        <v>206</v>
      </c>
      <c r="CX195" s="263" t="s">
        <v>756</v>
      </c>
      <c r="CY195" s="263" t="s">
        <v>305</v>
      </c>
      <c r="CZ195" s="263" t="s">
        <v>357</v>
      </c>
      <c r="DA195" s="263" t="s">
        <v>666</v>
      </c>
      <c r="DB195" s="263" t="s">
        <v>308</v>
      </c>
      <c r="DC195" s="263" t="s">
        <v>252</v>
      </c>
      <c r="DD195" s="263" t="s">
        <v>718</v>
      </c>
      <c r="DE195" s="263" t="s">
        <v>809</v>
      </c>
      <c r="DF195" s="263" t="s">
        <v>511</v>
      </c>
      <c r="DG195" s="263" t="s">
        <v>602</v>
      </c>
      <c r="DH195" s="263" t="s">
        <v>784</v>
      </c>
      <c r="DI195" s="263" t="s">
        <v>140</v>
      </c>
      <c r="DJ195" s="263" t="s">
        <v>72</v>
      </c>
      <c r="DK195" s="263" t="s">
        <v>443</v>
      </c>
      <c r="DL195" s="263" t="s">
        <v>741</v>
      </c>
      <c r="DM195" s="263" t="s">
        <v>704</v>
      </c>
      <c r="DN195" s="264" t="s">
        <v>223</v>
      </c>
      <c r="DO195" s="45"/>
    </row>
    <row r="196" spans="1:119" x14ac:dyDescent="0.2">
      <c r="A196" s="33"/>
      <c r="B196" s="33"/>
      <c r="C196" s="33"/>
      <c r="D196" s="176" t="s">
        <v>602</v>
      </c>
      <c r="E196" s="177" t="s">
        <v>345</v>
      </c>
      <c r="F196" s="178">
        <f>B3+(183*B5)</f>
        <v>184</v>
      </c>
      <c r="G196" s="33"/>
      <c r="I196" s="37"/>
      <c r="J196" s="54">
        <f>F608</f>
        <v>596</v>
      </c>
      <c r="K196" s="55">
        <f>F529</f>
        <v>517</v>
      </c>
      <c r="L196" s="55">
        <f>F575</f>
        <v>563</v>
      </c>
      <c r="M196" s="55">
        <f>F621</f>
        <v>609</v>
      </c>
      <c r="N196" s="55">
        <f>F542</f>
        <v>530</v>
      </c>
      <c r="O196" s="55">
        <f>F224</f>
        <v>212</v>
      </c>
      <c r="P196" s="55">
        <f>F145</f>
        <v>133</v>
      </c>
      <c r="Q196" s="55">
        <f>F191</f>
        <v>179</v>
      </c>
      <c r="R196" s="55">
        <f>F262</f>
        <v>250</v>
      </c>
      <c r="S196" s="55">
        <f>F178</f>
        <v>166</v>
      </c>
      <c r="T196" s="55">
        <f>F465</f>
        <v>453</v>
      </c>
      <c r="U196" s="55">
        <f>F411</f>
        <v>399</v>
      </c>
      <c r="V196" s="55">
        <f>F457</f>
        <v>445</v>
      </c>
      <c r="W196" s="55">
        <f>F498</f>
        <v>486</v>
      </c>
      <c r="X196" s="55">
        <f>F419</f>
        <v>407</v>
      </c>
      <c r="Y196" s="55">
        <f>F106</f>
        <v>94</v>
      </c>
      <c r="Z196" s="55">
        <f>F27</f>
        <v>15</v>
      </c>
      <c r="AA196" s="55">
        <f>F68</f>
        <v>56</v>
      </c>
      <c r="AB196" s="55">
        <f>F114</f>
        <v>102</v>
      </c>
      <c r="AC196" s="55">
        <f>F60</f>
        <v>48</v>
      </c>
      <c r="AD196" s="55">
        <f>F347</f>
        <v>335</v>
      </c>
      <c r="AE196" s="55">
        <f>F263</f>
        <v>251</v>
      </c>
      <c r="AF196" s="55">
        <f>F334</f>
        <v>322</v>
      </c>
      <c r="AG196" s="55">
        <f>F380</f>
        <v>368</v>
      </c>
      <c r="AH196" s="56">
        <f>F301</f>
        <v>289</v>
      </c>
      <c r="AI196" s="322">
        <f t="shared" si="37"/>
        <v>7825</v>
      </c>
      <c r="AJ196" s="107">
        <f t="shared" si="38"/>
        <v>3263025</v>
      </c>
      <c r="AK196" s="33"/>
      <c r="AL196" s="350" t="s">
        <v>676</v>
      </c>
      <c r="AM196" s="303" t="s">
        <v>808</v>
      </c>
      <c r="AN196" s="303" t="s">
        <v>93</v>
      </c>
      <c r="AO196" s="303" t="s">
        <v>186</v>
      </c>
      <c r="AP196" s="303" t="s">
        <v>704</v>
      </c>
      <c r="AQ196" s="303" t="s">
        <v>300</v>
      </c>
      <c r="AR196" s="303" t="s">
        <v>236</v>
      </c>
      <c r="AS196" s="303" t="s">
        <v>285</v>
      </c>
      <c r="AT196" s="303" t="s">
        <v>641</v>
      </c>
      <c r="AU196" s="303" t="s">
        <v>734</v>
      </c>
      <c r="AV196" s="303" t="s">
        <v>351</v>
      </c>
      <c r="AW196" s="303" t="s">
        <v>680</v>
      </c>
      <c r="AX196" s="303" t="s">
        <v>740</v>
      </c>
      <c r="AY196" s="303" t="s">
        <v>533</v>
      </c>
      <c r="AZ196" s="303" t="s">
        <v>398</v>
      </c>
      <c r="BA196" s="303" t="s">
        <v>465</v>
      </c>
      <c r="BB196" s="303" t="s">
        <v>569</v>
      </c>
      <c r="BC196" s="303" t="s">
        <v>803</v>
      </c>
      <c r="BD196" s="303" t="s">
        <v>284</v>
      </c>
      <c r="BE196" s="303" t="s">
        <v>274</v>
      </c>
      <c r="BF196" s="303" t="s">
        <v>551</v>
      </c>
      <c r="BG196" s="303" t="s">
        <v>670</v>
      </c>
      <c r="BH196" s="303" t="s">
        <v>681</v>
      </c>
      <c r="BI196" s="303" t="s">
        <v>519</v>
      </c>
      <c r="BJ196" s="351" t="s">
        <v>193</v>
      </c>
      <c r="BK196" s="45"/>
      <c r="BM196" s="37"/>
      <c r="BN196" s="265">
        <f>F302</f>
        <v>290</v>
      </c>
      <c r="BO196" s="260">
        <f>F472</f>
        <v>460</v>
      </c>
      <c r="BP196" s="260">
        <f>F517</f>
        <v>505</v>
      </c>
      <c r="BQ196" s="260">
        <f>F87</f>
        <v>75</v>
      </c>
      <c r="BR196" s="260">
        <f>F257</f>
        <v>245</v>
      </c>
      <c r="BS196" s="259">
        <f>F598</f>
        <v>586</v>
      </c>
      <c r="BT196" s="259">
        <f>F18</f>
        <v>6</v>
      </c>
      <c r="BU196" s="259">
        <f>F188</f>
        <v>176</v>
      </c>
      <c r="BV196" s="259">
        <f>F383</f>
        <v>371</v>
      </c>
      <c r="BW196" s="259">
        <f>F428</f>
        <v>416</v>
      </c>
      <c r="BX196" s="260">
        <f>F149</f>
        <v>137</v>
      </c>
      <c r="BY196" s="260">
        <f>F319</f>
        <v>307</v>
      </c>
      <c r="BZ196" s="260">
        <f>F489</f>
        <v>477</v>
      </c>
      <c r="CA196" s="260">
        <f>F559</f>
        <v>547</v>
      </c>
      <c r="CB196" s="260">
        <f>F104</f>
        <v>92</v>
      </c>
      <c r="CC196" s="259">
        <f>F450</f>
        <v>438</v>
      </c>
      <c r="CD196" s="259">
        <f>F620</f>
        <v>608</v>
      </c>
      <c r="CE196" s="259">
        <f>F40</f>
        <v>28</v>
      </c>
      <c r="CF196" s="259">
        <f>F235</f>
        <v>223</v>
      </c>
      <c r="CG196" s="259">
        <f>F280</f>
        <v>268</v>
      </c>
      <c r="CH196" s="260">
        <f>F126</f>
        <v>114</v>
      </c>
      <c r="CI196" s="260">
        <f>F171</f>
        <v>159</v>
      </c>
      <c r="CJ196" s="260">
        <f>F341</f>
        <v>329</v>
      </c>
      <c r="CK196" s="260">
        <f>F411</f>
        <v>399</v>
      </c>
      <c r="CL196" s="266">
        <f>F581</f>
        <v>569</v>
      </c>
      <c r="CM196" s="254">
        <f t="shared" si="39"/>
        <v>7825</v>
      </c>
      <c r="CN196" s="107">
        <f t="shared" si="40"/>
        <v>3263025</v>
      </c>
      <c r="CO196" s="33"/>
      <c r="CP196" s="262" t="s">
        <v>250</v>
      </c>
      <c r="CQ196" s="263" t="s">
        <v>795</v>
      </c>
      <c r="CR196" s="263" t="s">
        <v>651</v>
      </c>
      <c r="CS196" s="263" t="s">
        <v>168</v>
      </c>
      <c r="CT196" s="263" t="s">
        <v>298</v>
      </c>
      <c r="CU196" s="263" t="s">
        <v>752</v>
      </c>
      <c r="CV196" s="263" t="s">
        <v>486</v>
      </c>
      <c r="CW196" s="263" t="s">
        <v>391</v>
      </c>
      <c r="CX196" s="263" t="s">
        <v>149</v>
      </c>
      <c r="CY196" s="263" t="s">
        <v>694</v>
      </c>
      <c r="CZ196" s="263" t="s">
        <v>130</v>
      </c>
      <c r="DA196" s="263" t="s">
        <v>146</v>
      </c>
      <c r="DB196" s="263" t="s">
        <v>189</v>
      </c>
      <c r="DC196" s="263" t="s">
        <v>278</v>
      </c>
      <c r="DD196" s="263" t="s">
        <v>434</v>
      </c>
      <c r="DE196" s="263" t="s">
        <v>692</v>
      </c>
      <c r="DF196" s="263" t="s">
        <v>530</v>
      </c>
      <c r="DG196" s="263" t="s">
        <v>226</v>
      </c>
      <c r="DH196" s="263" t="s">
        <v>771</v>
      </c>
      <c r="DI196" s="263" t="s">
        <v>297</v>
      </c>
      <c r="DJ196" s="263" t="s">
        <v>731</v>
      </c>
      <c r="DK196" s="263" t="s">
        <v>658</v>
      </c>
      <c r="DL196" s="263" t="s">
        <v>810</v>
      </c>
      <c r="DM196" s="263" t="s">
        <v>680</v>
      </c>
      <c r="DN196" s="264" t="s">
        <v>750</v>
      </c>
      <c r="DO196" s="45"/>
    </row>
    <row r="197" spans="1:119" x14ac:dyDescent="0.2">
      <c r="A197" s="33"/>
      <c r="B197" s="33"/>
      <c r="C197" s="33"/>
      <c r="D197" s="176" t="s">
        <v>73</v>
      </c>
      <c r="E197" s="177" t="s">
        <v>345</v>
      </c>
      <c r="F197" s="178">
        <f>B3+(184*B5)</f>
        <v>185</v>
      </c>
      <c r="G197" s="33"/>
      <c r="I197" s="37"/>
      <c r="J197" s="54">
        <f>F571</f>
        <v>559</v>
      </c>
      <c r="K197" s="55">
        <f>F617</f>
        <v>605</v>
      </c>
      <c r="L197" s="55">
        <f>F558</f>
        <v>546</v>
      </c>
      <c r="M197" s="55">
        <f>F604</f>
        <v>592</v>
      </c>
      <c r="N197" s="55">
        <f>F525</f>
        <v>513</v>
      </c>
      <c r="O197" s="55">
        <f>F212</f>
        <v>200</v>
      </c>
      <c r="P197" s="55">
        <f>F253</f>
        <v>241</v>
      </c>
      <c r="Q197" s="55">
        <f>F174</f>
        <v>162</v>
      </c>
      <c r="R197" s="55">
        <f>F220</f>
        <v>208</v>
      </c>
      <c r="S197" s="55">
        <f>F141</f>
        <v>129</v>
      </c>
      <c r="T197" s="55">
        <f>F448</f>
        <v>436</v>
      </c>
      <c r="U197" s="55">
        <f>F494</f>
        <v>482</v>
      </c>
      <c r="V197" s="55">
        <f>F415</f>
        <v>403</v>
      </c>
      <c r="W197" s="55">
        <f>F486</f>
        <v>474</v>
      </c>
      <c r="X197" s="55">
        <f>F407</f>
        <v>395</v>
      </c>
      <c r="Y197" s="55">
        <f>F64</f>
        <v>52</v>
      </c>
      <c r="Z197" s="55">
        <f>F135</f>
        <v>123</v>
      </c>
      <c r="AA197" s="55">
        <f>F56</f>
        <v>44</v>
      </c>
      <c r="AB197" s="55">
        <f>F102</f>
        <v>90</v>
      </c>
      <c r="AC197" s="55">
        <f>F18</f>
        <v>6</v>
      </c>
      <c r="AD197" s="55">
        <f>F330</f>
        <v>318</v>
      </c>
      <c r="AE197" s="55">
        <f>F376</f>
        <v>364</v>
      </c>
      <c r="AF197" s="55">
        <f>F297</f>
        <v>285</v>
      </c>
      <c r="AG197" s="55">
        <f>F338</f>
        <v>326</v>
      </c>
      <c r="AH197" s="56">
        <f>F284</f>
        <v>272</v>
      </c>
      <c r="AI197" s="322">
        <f t="shared" si="37"/>
        <v>7825</v>
      </c>
      <c r="AJ197" s="107">
        <f t="shared" si="38"/>
        <v>3263025</v>
      </c>
      <c r="AK197" s="33"/>
      <c r="AL197" s="350" t="s">
        <v>780</v>
      </c>
      <c r="AM197" s="303" t="s">
        <v>78</v>
      </c>
      <c r="AN197" s="303" t="s">
        <v>649</v>
      </c>
      <c r="AO197" s="303" t="s">
        <v>778</v>
      </c>
      <c r="AP197" s="303" t="s">
        <v>66</v>
      </c>
      <c r="AQ197" s="303" t="s">
        <v>446</v>
      </c>
      <c r="AR197" s="303" t="s">
        <v>192</v>
      </c>
      <c r="AS197" s="303" t="s">
        <v>101</v>
      </c>
      <c r="AT197" s="303" t="s">
        <v>405</v>
      </c>
      <c r="AU197" s="303" t="s">
        <v>370</v>
      </c>
      <c r="AV197" s="303" t="s">
        <v>563</v>
      </c>
      <c r="AW197" s="303" t="s">
        <v>428</v>
      </c>
      <c r="AX197" s="303" t="s">
        <v>264</v>
      </c>
      <c r="AY197" s="303" t="s">
        <v>52</v>
      </c>
      <c r="AZ197" s="303" t="s">
        <v>548</v>
      </c>
      <c r="BA197" s="303" t="s">
        <v>119</v>
      </c>
      <c r="BB197" s="303" t="s">
        <v>553</v>
      </c>
      <c r="BC197" s="303" t="s">
        <v>380</v>
      </c>
      <c r="BD197" s="303" t="s">
        <v>599</v>
      </c>
      <c r="BE197" s="303" t="s">
        <v>486</v>
      </c>
      <c r="BF197" s="303" t="s">
        <v>549</v>
      </c>
      <c r="BG197" s="303" t="s">
        <v>471</v>
      </c>
      <c r="BH197" s="303" t="s">
        <v>299</v>
      </c>
      <c r="BI197" s="303" t="s">
        <v>126</v>
      </c>
      <c r="BJ197" s="351" t="s">
        <v>402</v>
      </c>
      <c r="BK197" s="45"/>
      <c r="BM197" s="37"/>
      <c r="BN197" s="265">
        <f>F146</f>
        <v>134</v>
      </c>
      <c r="BO197" s="260">
        <f>F316</f>
        <v>304</v>
      </c>
      <c r="BP197" s="260">
        <f>F511</f>
        <v>499</v>
      </c>
      <c r="BQ197" s="260">
        <f>F556</f>
        <v>544</v>
      </c>
      <c r="BR197" s="260">
        <f>F101</f>
        <v>89</v>
      </c>
      <c r="BS197" s="259">
        <f>F447</f>
        <v>435</v>
      </c>
      <c r="BT197" s="259">
        <f>F617</f>
        <v>605</v>
      </c>
      <c r="BU197" s="259">
        <f>F62</f>
        <v>50</v>
      </c>
      <c r="BV197" s="259">
        <f>F232</f>
        <v>220</v>
      </c>
      <c r="BW197" s="259">
        <f>F277</f>
        <v>265</v>
      </c>
      <c r="BX197" s="260">
        <f>F118</f>
        <v>106</v>
      </c>
      <c r="BY197" s="260">
        <f>F163</f>
        <v>151</v>
      </c>
      <c r="BZ197" s="260">
        <f>F358</f>
        <v>346</v>
      </c>
      <c r="CA197" s="260">
        <f>F403</f>
        <v>391</v>
      </c>
      <c r="CB197" s="260">
        <f>F573</f>
        <v>561</v>
      </c>
      <c r="CC197" s="259">
        <f>F294</f>
        <v>282</v>
      </c>
      <c r="CD197" s="259">
        <f>F464</f>
        <v>452</v>
      </c>
      <c r="CE197" s="259">
        <f>F534</f>
        <v>522</v>
      </c>
      <c r="CF197" s="259">
        <f>F79</f>
        <v>67</v>
      </c>
      <c r="CG197" s="259">
        <f>F249</f>
        <v>237</v>
      </c>
      <c r="CH197" s="260">
        <f>F595</f>
        <v>583</v>
      </c>
      <c r="CI197" s="260">
        <f>F15</f>
        <v>3</v>
      </c>
      <c r="CJ197" s="260">
        <f>F210</f>
        <v>198</v>
      </c>
      <c r="CK197" s="260">
        <f>F380</f>
        <v>368</v>
      </c>
      <c r="CL197" s="266">
        <f>F425</f>
        <v>413</v>
      </c>
      <c r="CM197" s="254">
        <f t="shared" si="39"/>
        <v>7825</v>
      </c>
      <c r="CN197" s="107">
        <f t="shared" si="40"/>
        <v>3263025</v>
      </c>
      <c r="CO197" s="33"/>
      <c r="CP197" s="262" t="s">
        <v>684</v>
      </c>
      <c r="CQ197" s="263" t="s">
        <v>757</v>
      </c>
      <c r="CR197" s="263" t="s">
        <v>107</v>
      </c>
      <c r="CS197" s="263" t="s">
        <v>725</v>
      </c>
      <c r="CT197" s="263" t="s">
        <v>541</v>
      </c>
      <c r="CU197" s="263" t="s">
        <v>769</v>
      </c>
      <c r="CV197" s="263" t="s">
        <v>78</v>
      </c>
      <c r="CW197" s="263" t="s">
        <v>196</v>
      </c>
      <c r="CX197" s="263" t="s">
        <v>356</v>
      </c>
      <c r="CY197" s="263" t="s">
        <v>191</v>
      </c>
      <c r="CZ197" s="263" t="s">
        <v>150</v>
      </c>
      <c r="DA197" s="263" t="s">
        <v>448</v>
      </c>
      <c r="DB197" s="263" t="s">
        <v>176</v>
      </c>
      <c r="DC197" s="263" t="s">
        <v>442</v>
      </c>
      <c r="DD197" s="263" t="s">
        <v>807</v>
      </c>
      <c r="DE197" s="263" t="s">
        <v>745</v>
      </c>
      <c r="DF197" s="263" t="s">
        <v>1</v>
      </c>
      <c r="DG197" s="263" t="s">
        <v>334</v>
      </c>
      <c r="DH197" s="263" t="s">
        <v>381</v>
      </c>
      <c r="DI197" s="263" t="s">
        <v>354</v>
      </c>
      <c r="DJ197" s="263" t="s">
        <v>277</v>
      </c>
      <c r="DK197" s="263" t="s">
        <v>166</v>
      </c>
      <c r="DL197" s="263" t="s">
        <v>583</v>
      </c>
      <c r="DM197" s="263" t="s">
        <v>519</v>
      </c>
      <c r="DN197" s="264" t="s">
        <v>639</v>
      </c>
      <c r="DO197" s="45"/>
    </row>
    <row r="198" spans="1:119" x14ac:dyDescent="0.2">
      <c r="A198" s="33"/>
      <c r="B198" s="33"/>
      <c r="C198" s="33"/>
      <c r="D198" s="176" t="s">
        <v>630</v>
      </c>
      <c r="E198" s="177" t="s">
        <v>345</v>
      </c>
      <c r="F198" s="178">
        <f>B3+(185*B5)</f>
        <v>186</v>
      </c>
      <c r="G198" s="33"/>
      <c r="I198" s="37"/>
      <c r="J198" s="54">
        <f>F554</f>
        <v>542</v>
      </c>
      <c r="K198" s="55">
        <f>F600</f>
        <v>588</v>
      </c>
      <c r="L198" s="55">
        <f>F521</f>
        <v>509</v>
      </c>
      <c r="M198" s="55">
        <f>F567</f>
        <v>555</v>
      </c>
      <c r="N198" s="55">
        <f>F633</f>
        <v>621</v>
      </c>
      <c r="O198" s="55">
        <f>F170</f>
        <v>158</v>
      </c>
      <c r="P198" s="55">
        <f>F216</f>
        <v>204</v>
      </c>
      <c r="Q198" s="55">
        <f>F162</f>
        <v>150</v>
      </c>
      <c r="R198" s="55">
        <f>F203</f>
        <v>191</v>
      </c>
      <c r="S198" s="271">
        <f>F249</f>
        <v>237</v>
      </c>
      <c r="T198" s="55">
        <f>F436</f>
        <v>424</v>
      </c>
      <c r="U198" s="55">
        <f>F482</f>
        <v>470</v>
      </c>
      <c r="V198" s="271">
        <f>F398</f>
        <v>386</v>
      </c>
      <c r="W198" s="55">
        <f>F444</f>
        <v>432</v>
      </c>
      <c r="X198" s="55">
        <f>F490</f>
        <v>478</v>
      </c>
      <c r="Y198" s="271">
        <f>F52</f>
        <v>40</v>
      </c>
      <c r="Z198" s="55">
        <f>F93</f>
        <v>81</v>
      </c>
      <c r="AA198" s="55">
        <f>F14</f>
        <v>2</v>
      </c>
      <c r="AB198" s="55">
        <f>F85</f>
        <v>73</v>
      </c>
      <c r="AC198" s="55">
        <f>F131</f>
        <v>119</v>
      </c>
      <c r="AD198" s="55">
        <f>F288</f>
        <v>276</v>
      </c>
      <c r="AE198" s="55">
        <f>F359</f>
        <v>347</v>
      </c>
      <c r="AF198" s="55">
        <f>F280</f>
        <v>268</v>
      </c>
      <c r="AG198" s="55">
        <f>F326</f>
        <v>314</v>
      </c>
      <c r="AH198" s="56">
        <f>F372</f>
        <v>360</v>
      </c>
      <c r="AI198" s="322">
        <f t="shared" si="37"/>
        <v>7825</v>
      </c>
      <c r="AJ198" s="107">
        <f t="shared" si="38"/>
        <v>3263025</v>
      </c>
      <c r="AK198" s="33"/>
      <c r="AL198" s="350" t="s">
        <v>751</v>
      </c>
      <c r="AM198" s="303" t="s">
        <v>34</v>
      </c>
      <c r="AN198" s="303" t="s">
        <v>753</v>
      </c>
      <c r="AO198" s="303" t="s">
        <v>678</v>
      </c>
      <c r="AP198" s="303" t="s">
        <v>136</v>
      </c>
      <c r="AQ198" s="303" t="s">
        <v>209</v>
      </c>
      <c r="AR198" s="303" t="s">
        <v>538</v>
      </c>
      <c r="AS198" s="303" t="s">
        <v>419</v>
      </c>
      <c r="AT198" s="303" t="s">
        <v>786</v>
      </c>
      <c r="AU198" s="303" t="s">
        <v>354</v>
      </c>
      <c r="AV198" s="303" t="s">
        <v>140</v>
      </c>
      <c r="AW198" s="303" t="s">
        <v>715</v>
      </c>
      <c r="AX198" s="303" t="s">
        <v>311</v>
      </c>
      <c r="AY198" s="303" t="s">
        <v>457</v>
      </c>
      <c r="AZ198" s="303" t="s">
        <v>295</v>
      </c>
      <c r="BA198" s="303" t="s">
        <v>513</v>
      </c>
      <c r="BB198" s="303" t="s">
        <v>749</v>
      </c>
      <c r="BC198" s="303" t="s">
        <v>29</v>
      </c>
      <c r="BD198" s="303" t="s">
        <v>301</v>
      </c>
      <c r="BE198" s="303" t="s">
        <v>657</v>
      </c>
      <c r="BF198" s="303" t="s">
        <v>614</v>
      </c>
      <c r="BG198" s="303" t="s">
        <v>626</v>
      </c>
      <c r="BH198" s="303" t="s">
        <v>297</v>
      </c>
      <c r="BI198" s="303" t="s">
        <v>386</v>
      </c>
      <c r="BJ198" s="351" t="s">
        <v>577</v>
      </c>
      <c r="BK198" s="45"/>
      <c r="BM198" s="37"/>
      <c r="BN198" s="265">
        <f>F115</f>
        <v>103</v>
      </c>
      <c r="BO198" s="260">
        <f>F185</f>
        <v>173</v>
      </c>
      <c r="BP198" s="260">
        <f>F355</f>
        <v>343</v>
      </c>
      <c r="BQ198" s="260">
        <f>F400</f>
        <v>388</v>
      </c>
      <c r="BR198" s="260">
        <f>F570</f>
        <v>558</v>
      </c>
      <c r="BS198" s="259">
        <f>F291</f>
        <v>279</v>
      </c>
      <c r="BT198" s="259">
        <f>F486</f>
        <v>474</v>
      </c>
      <c r="BU198" s="259">
        <f>F531</f>
        <v>519</v>
      </c>
      <c r="BV198" s="259">
        <f>F76</f>
        <v>64</v>
      </c>
      <c r="BW198" s="259">
        <f>F246</f>
        <v>234</v>
      </c>
      <c r="BX198" s="260">
        <f>F592</f>
        <v>580</v>
      </c>
      <c r="BY198" s="260">
        <f>F37</f>
        <v>25</v>
      </c>
      <c r="BZ198" s="260">
        <f>F207</f>
        <v>195</v>
      </c>
      <c r="CA198" s="260">
        <f>F377</f>
        <v>365</v>
      </c>
      <c r="CB198" s="260">
        <f>F422</f>
        <v>410</v>
      </c>
      <c r="CC198" s="259">
        <f>F138</f>
        <v>126</v>
      </c>
      <c r="CD198" s="259">
        <f>F333</f>
        <v>321</v>
      </c>
      <c r="CE198" s="259">
        <f>F503</f>
        <v>491</v>
      </c>
      <c r="CF198" s="259">
        <f>F548</f>
        <v>536</v>
      </c>
      <c r="CG198" s="259">
        <f>F93</f>
        <v>81</v>
      </c>
      <c r="CH198" s="260">
        <f>F439</f>
        <v>427</v>
      </c>
      <c r="CI198" s="260">
        <f>F634</f>
        <v>622</v>
      </c>
      <c r="CJ198" s="260">
        <f>F54</f>
        <v>42</v>
      </c>
      <c r="CK198" s="260">
        <f>F224</f>
        <v>212</v>
      </c>
      <c r="CL198" s="266">
        <f>F269</f>
        <v>257</v>
      </c>
      <c r="CM198" s="254">
        <f t="shared" si="39"/>
        <v>7825</v>
      </c>
      <c r="CN198" s="107">
        <f t="shared" si="40"/>
        <v>3263025</v>
      </c>
      <c r="CO198" s="33"/>
      <c r="CP198" s="262" t="s">
        <v>390</v>
      </c>
      <c r="CQ198" s="263" t="s">
        <v>523</v>
      </c>
      <c r="CR198" s="263" t="s">
        <v>493</v>
      </c>
      <c r="CS198" s="263" t="s">
        <v>387</v>
      </c>
      <c r="CT198" s="263" t="s">
        <v>335</v>
      </c>
      <c r="CU198" s="263" t="s">
        <v>508</v>
      </c>
      <c r="CV198" s="263" t="s">
        <v>52</v>
      </c>
      <c r="CW198" s="263" t="s">
        <v>779</v>
      </c>
      <c r="CX198" s="263" t="s">
        <v>597</v>
      </c>
      <c r="CY198" s="263" t="s">
        <v>142</v>
      </c>
      <c r="CZ198" s="263" t="s">
        <v>621</v>
      </c>
      <c r="DA198" s="263" t="s">
        <v>253</v>
      </c>
      <c r="DB198" s="263" t="s">
        <v>99</v>
      </c>
      <c r="DC198" s="263" t="s">
        <v>414</v>
      </c>
      <c r="DD198" s="263" t="s">
        <v>712</v>
      </c>
      <c r="DE198" s="263" t="s">
        <v>474</v>
      </c>
      <c r="DF198" s="263" t="s">
        <v>234</v>
      </c>
      <c r="DG198" s="263" t="s">
        <v>664</v>
      </c>
      <c r="DH198" s="263" t="s">
        <v>781</v>
      </c>
      <c r="DI198" s="263" t="s">
        <v>749</v>
      </c>
      <c r="DJ198" s="263" t="s">
        <v>218</v>
      </c>
      <c r="DK198" s="263" t="s">
        <v>557</v>
      </c>
      <c r="DL198" s="263" t="s">
        <v>407</v>
      </c>
      <c r="DM198" s="263" t="s">
        <v>300</v>
      </c>
      <c r="DN198" s="264" t="s">
        <v>799</v>
      </c>
      <c r="DO198" s="45"/>
    </row>
    <row r="199" spans="1:119" ht="12.75" x14ac:dyDescent="0.2">
      <c r="A199" s="33"/>
      <c r="B199" s="33"/>
      <c r="C199" s="33"/>
      <c r="D199" s="176" t="s">
        <v>42</v>
      </c>
      <c r="E199" s="177" t="s">
        <v>345</v>
      </c>
      <c r="F199" s="178">
        <f>B3+(186*B5)</f>
        <v>187</v>
      </c>
      <c r="G199" s="143"/>
      <c r="H199" s="122"/>
      <c r="I199" s="37"/>
      <c r="J199" s="54">
        <f>F410</f>
        <v>398</v>
      </c>
      <c r="K199" s="55">
        <f>F456</f>
        <v>444</v>
      </c>
      <c r="L199" s="55">
        <f>F502</f>
        <v>490</v>
      </c>
      <c r="M199" s="55">
        <f>F418</f>
        <v>406</v>
      </c>
      <c r="N199" s="55">
        <f>F464</f>
        <v>452</v>
      </c>
      <c r="O199" s="55">
        <f>F26</f>
        <v>14</v>
      </c>
      <c r="P199" s="55">
        <f>F72</f>
        <v>60</v>
      </c>
      <c r="Q199" s="55">
        <f>F113</f>
        <v>101</v>
      </c>
      <c r="R199" s="55">
        <f>F59</f>
        <v>47</v>
      </c>
      <c r="S199" s="55">
        <f>F105</f>
        <v>93</v>
      </c>
      <c r="T199" s="271">
        <f>F267</f>
        <v>255</v>
      </c>
      <c r="U199" s="55">
        <f>F333</f>
        <v>321</v>
      </c>
      <c r="V199" s="271">
        <f>F379</f>
        <v>367</v>
      </c>
      <c r="W199" s="55">
        <f>F300</f>
        <v>288</v>
      </c>
      <c r="X199" s="271">
        <f>F346</f>
        <v>334</v>
      </c>
      <c r="Y199" s="55">
        <f>F528</f>
        <v>516</v>
      </c>
      <c r="Z199" s="55">
        <f>F574</f>
        <v>562</v>
      </c>
      <c r="AA199" s="55">
        <f>F620</f>
        <v>608</v>
      </c>
      <c r="AB199" s="55">
        <f>F541</f>
        <v>529</v>
      </c>
      <c r="AC199" s="55">
        <f>F612</f>
        <v>600</v>
      </c>
      <c r="AD199" s="55">
        <f>F144</f>
        <v>132</v>
      </c>
      <c r="AE199" s="55">
        <f>F190</f>
        <v>178</v>
      </c>
      <c r="AF199" s="55">
        <f>F261</f>
        <v>249</v>
      </c>
      <c r="AG199" s="55">
        <f>F182</f>
        <v>170</v>
      </c>
      <c r="AH199" s="56">
        <f>F223</f>
        <v>211</v>
      </c>
      <c r="AI199" s="322">
        <f t="shared" si="37"/>
        <v>7825</v>
      </c>
      <c r="AJ199" s="107">
        <f t="shared" si="38"/>
        <v>3263025</v>
      </c>
      <c r="AK199" s="33"/>
      <c r="AL199" s="350" t="s">
        <v>235</v>
      </c>
      <c r="AM199" s="303" t="s">
        <v>505</v>
      </c>
      <c r="AN199" s="303" t="s">
        <v>695</v>
      </c>
      <c r="AO199" s="303" t="s">
        <v>49</v>
      </c>
      <c r="AP199" s="303" t="s">
        <v>1</v>
      </c>
      <c r="AQ199" s="303" t="s">
        <v>511</v>
      </c>
      <c r="AR199" s="303" t="s">
        <v>701</v>
      </c>
      <c r="AS199" s="303" t="s">
        <v>421</v>
      </c>
      <c r="AT199" s="303" t="s">
        <v>721</v>
      </c>
      <c r="AU199" s="303" t="s">
        <v>703</v>
      </c>
      <c r="AV199" s="303" t="s">
        <v>772</v>
      </c>
      <c r="AW199" s="303" t="s">
        <v>234</v>
      </c>
      <c r="AX199" s="303" t="s">
        <v>283</v>
      </c>
      <c r="AY199" s="303" t="s">
        <v>163</v>
      </c>
      <c r="AZ199" s="303" t="s">
        <v>366</v>
      </c>
      <c r="BA199" s="303" t="s">
        <v>124</v>
      </c>
      <c r="BB199" s="303" t="s">
        <v>229</v>
      </c>
      <c r="BC199" s="303" t="s">
        <v>530</v>
      </c>
      <c r="BD199" s="303" t="s">
        <v>466</v>
      </c>
      <c r="BE199" s="303" t="s">
        <v>544</v>
      </c>
      <c r="BF199" s="303" t="s">
        <v>555</v>
      </c>
      <c r="BG199" s="303" t="s">
        <v>420</v>
      </c>
      <c r="BH199" s="303" t="s">
        <v>403</v>
      </c>
      <c r="BI199" s="303" t="s">
        <v>44</v>
      </c>
      <c r="BJ199" s="351" t="s">
        <v>53</v>
      </c>
      <c r="BK199" s="45"/>
      <c r="BM199" s="37"/>
      <c r="BN199" s="258">
        <f>F420</f>
        <v>408</v>
      </c>
      <c r="BO199" s="259">
        <f>F590</f>
        <v>578</v>
      </c>
      <c r="BP199" s="259">
        <f>F35</f>
        <v>23</v>
      </c>
      <c r="BQ199" s="259">
        <f>F205</f>
        <v>193</v>
      </c>
      <c r="BR199" s="259">
        <f>F375</f>
        <v>363</v>
      </c>
      <c r="BS199" s="260">
        <f>F96</f>
        <v>84</v>
      </c>
      <c r="BT199" s="260">
        <f>F141</f>
        <v>129</v>
      </c>
      <c r="BU199" s="260">
        <f>F336</f>
        <v>324</v>
      </c>
      <c r="BV199" s="260">
        <f>F506</f>
        <v>494</v>
      </c>
      <c r="BW199" s="260">
        <f>F551</f>
        <v>539</v>
      </c>
      <c r="BX199" s="259">
        <f>F272</f>
        <v>260</v>
      </c>
      <c r="BY199" s="259">
        <f>F442</f>
        <v>430</v>
      </c>
      <c r="BZ199" s="259">
        <f>F637</f>
        <v>625</v>
      </c>
      <c r="CA199" s="259">
        <f>F57</f>
        <v>45</v>
      </c>
      <c r="CB199" s="259">
        <f>F227</f>
        <v>215</v>
      </c>
      <c r="CC199" s="260">
        <f>F568</f>
        <v>556</v>
      </c>
      <c r="CD199" s="260">
        <f>F113</f>
        <v>101</v>
      </c>
      <c r="CE199" s="260">
        <f>F183</f>
        <v>171</v>
      </c>
      <c r="CF199" s="260">
        <f>F353</f>
        <v>341</v>
      </c>
      <c r="CG199" s="260">
        <f>F398</f>
        <v>386</v>
      </c>
      <c r="CH199" s="259">
        <f>F244</f>
        <v>232</v>
      </c>
      <c r="CI199" s="259">
        <f>F289</f>
        <v>277</v>
      </c>
      <c r="CJ199" s="259">
        <f>F484</f>
        <v>472</v>
      </c>
      <c r="CK199" s="259">
        <f>F529</f>
        <v>517</v>
      </c>
      <c r="CL199" s="261">
        <f>F74</f>
        <v>62</v>
      </c>
      <c r="CM199" s="254">
        <f>SUM(BN199:CL199)</f>
        <v>7825</v>
      </c>
      <c r="CN199" s="107">
        <f t="shared" si="40"/>
        <v>3263025</v>
      </c>
      <c r="CO199" s="33"/>
      <c r="CP199" s="262" t="s">
        <v>82</v>
      </c>
      <c r="CQ199" s="263" t="s">
        <v>517</v>
      </c>
      <c r="CR199" s="263" t="s">
        <v>330</v>
      </c>
      <c r="CS199" s="263" t="s">
        <v>133</v>
      </c>
      <c r="CT199" s="263" t="s">
        <v>444</v>
      </c>
      <c r="CU199" s="263" t="s">
        <v>379</v>
      </c>
      <c r="CV199" s="263" t="s">
        <v>370</v>
      </c>
      <c r="CW199" s="263" t="s">
        <v>710</v>
      </c>
      <c r="CX199" s="263" t="s">
        <v>591</v>
      </c>
      <c r="CY199" s="263" t="s">
        <v>94</v>
      </c>
      <c r="CZ199" s="263" t="s">
        <v>355</v>
      </c>
      <c r="DA199" s="263" t="s">
        <v>482</v>
      </c>
      <c r="DB199" s="263" t="s">
        <v>820</v>
      </c>
      <c r="DC199" s="263" t="s">
        <v>645</v>
      </c>
      <c r="DD199" s="263" t="s">
        <v>220</v>
      </c>
      <c r="DE199" s="263" t="s">
        <v>363</v>
      </c>
      <c r="DF199" s="263" t="s">
        <v>421</v>
      </c>
      <c r="DG199" s="263" t="s">
        <v>498</v>
      </c>
      <c r="DH199" s="263" t="s">
        <v>415</v>
      </c>
      <c r="DI199" s="263" t="s">
        <v>311</v>
      </c>
      <c r="DJ199" s="263" t="s">
        <v>773</v>
      </c>
      <c r="DK199" s="263" t="s">
        <v>537</v>
      </c>
      <c r="DL199" s="263" t="s">
        <v>79</v>
      </c>
      <c r="DM199" s="263" t="s">
        <v>808</v>
      </c>
      <c r="DN199" s="264" t="s">
        <v>674</v>
      </c>
      <c r="DO199" s="45"/>
    </row>
    <row r="200" spans="1:119" ht="12.75" x14ac:dyDescent="0.2">
      <c r="A200" s="33"/>
      <c r="B200" s="33"/>
      <c r="C200" s="33"/>
      <c r="D200" s="176" t="s">
        <v>732</v>
      </c>
      <c r="E200" s="177" t="s">
        <v>345</v>
      </c>
      <c r="F200" s="179">
        <f>B3+(187*B5)</f>
        <v>188</v>
      </c>
      <c r="G200" s="143"/>
      <c r="H200" s="122"/>
      <c r="I200" s="37"/>
      <c r="J200" s="54">
        <f>F493</f>
        <v>481</v>
      </c>
      <c r="K200" s="55">
        <f>F414</f>
        <v>402</v>
      </c>
      <c r="L200" s="55">
        <f>F485</f>
        <v>473</v>
      </c>
      <c r="M200" s="55">
        <f>F406</f>
        <v>394</v>
      </c>
      <c r="N200" s="55">
        <f>F452</f>
        <v>440</v>
      </c>
      <c r="O200" s="55">
        <f>F134</f>
        <v>122</v>
      </c>
      <c r="P200" s="55">
        <f>F55</f>
        <v>43</v>
      </c>
      <c r="Q200" s="55">
        <f>F101</f>
        <v>89</v>
      </c>
      <c r="R200" s="55">
        <f>F22</f>
        <v>10</v>
      </c>
      <c r="S200" s="55">
        <f>F63</f>
        <v>51</v>
      </c>
      <c r="T200" s="55">
        <f>F375</f>
        <v>363</v>
      </c>
      <c r="U200" s="271">
        <f>F296</f>
        <v>284</v>
      </c>
      <c r="V200" s="271">
        <f>F342</f>
        <v>330</v>
      </c>
      <c r="W200" s="271">
        <f>F283</f>
        <v>271</v>
      </c>
      <c r="X200" s="55">
        <f>F329</f>
        <v>317</v>
      </c>
      <c r="Y200" s="55">
        <f>F616</f>
        <v>604</v>
      </c>
      <c r="Z200" s="55">
        <f>F562</f>
        <v>550</v>
      </c>
      <c r="AA200" s="55">
        <f>F603</f>
        <v>591</v>
      </c>
      <c r="AB200" s="55">
        <f>F524</f>
        <v>512</v>
      </c>
      <c r="AC200" s="55">
        <f>F570</f>
        <v>558</v>
      </c>
      <c r="AD200" s="55">
        <f>F257</f>
        <v>245</v>
      </c>
      <c r="AE200" s="55">
        <f>F173</f>
        <v>161</v>
      </c>
      <c r="AF200" s="55">
        <f>F219</f>
        <v>207</v>
      </c>
      <c r="AG200" s="55">
        <f>F140</f>
        <v>128</v>
      </c>
      <c r="AH200" s="56">
        <f>F211</f>
        <v>199</v>
      </c>
      <c r="AI200" s="322">
        <f t="shared" si="37"/>
        <v>7825</v>
      </c>
      <c r="AJ200" s="107">
        <f t="shared" si="38"/>
        <v>3263025</v>
      </c>
      <c r="AK200" s="33"/>
      <c r="AL200" s="350" t="s">
        <v>81</v>
      </c>
      <c r="AM200" s="303" t="s">
        <v>158</v>
      </c>
      <c r="AN200" s="303" t="s">
        <v>426</v>
      </c>
      <c r="AO200" s="303" t="s">
        <v>369</v>
      </c>
      <c r="AP200" s="303" t="s">
        <v>611</v>
      </c>
      <c r="AQ200" s="303" t="s">
        <v>208</v>
      </c>
      <c r="AR200" s="303" t="s">
        <v>618</v>
      </c>
      <c r="AS200" s="303" t="s">
        <v>541</v>
      </c>
      <c r="AT200" s="303" t="s">
        <v>600</v>
      </c>
      <c r="AU200" s="303" t="s">
        <v>225</v>
      </c>
      <c r="AV200" s="303" t="s">
        <v>444</v>
      </c>
      <c r="AW200" s="303" t="s">
        <v>54</v>
      </c>
      <c r="AX200" s="303" t="s">
        <v>232</v>
      </c>
      <c r="AY200" s="303" t="s">
        <v>719</v>
      </c>
      <c r="AZ200" s="303" t="s">
        <v>368</v>
      </c>
      <c r="BA200" s="303" t="s">
        <v>635</v>
      </c>
      <c r="BB200" s="303" t="s">
        <v>516</v>
      </c>
      <c r="BC200" s="303" t="s">
        <v>91</v>
      </c>
      <c r="BD200" s="303" t="s">
        <v>202</v>
      </c>
      <c r="BE200" s="303" t="s">
        <v>335</v>
      </c>
      <c r="BF200" s="303" t="s">
        <v>298</v>
      </c>
      <c r="BG200" s="303" t="s">
        <v>685</v>
      </c>
      <c r="BH200" s="303" t="s">
        <v>716</v>
      </c>
      <c r="BI200" s="303" t="s">
        <v>449</v>
      </c>
      <c r="BJ200" s="351" t="s">
        <v>207</v>
      </c>
      <c r="BK200" s="45"/>
      <c r="BM200" s="37"/>
      <c r="BN200" s="258">
        <f>F264</f>
        <v>252</v>
      </c>
      <c r="BO200" s="259">
        <f>F459</f>
        <v>447</v>
      </c>
      <c r="BP200" s="259">
        <f>F629</f>
        <v>617</v>
      </c>
      <c r="BQ200" s="259">
        <f>F49</f>
        <v>37</v>
      </c>
      <c r="BR200" s="259">
        <f>F219</f>
        <v>207</v>
      </c>
      <c r="BS200" s="260">
        <f>F565</f>
        <v>553</v>
      </c>
      <c r="BT200" s="260">
        <f>F135</f>
        <v>123</v>
      </c>
      <c r="BU200" s="260">
        <f>F180</f>
        <v>168</v>
      </c>
      <c r="BV200" s="260">
        <f>F350</f>
        <v>338</v>
      </c>
      <c r="BW200" s="260">
        <f>F395</f>
        <v>383</v>
      </c>
      <c r="BX200" s="259">
        <f>F241</f>
        <v>229</v>
      </c>
      <c r="BY200" s="259">
        <f>F311</f>
        <v>299</v>
      </c>
      <c r="BZ200" s="259">
        <f>F481</f>
        <v>469</v>
      </c>
      <c r="CA200" s="259">
        <f>F526</f>
        <v>514</v>
      </c>
      <c r="CB200" s="259">
        <f>F71</f>
        <v>59</v>
      </c>
      <c r="CC200" s="260">
        <f>F417</f>
        <v>405</v>
      </c>
      <c r="CD200" s="260">
        <f>F612</f>
        <v>600</v>
      </c>
      <c r="CE200" s="260">
        <f>F32</f>
        <v>20</v>
      </c>
      <c r="CF200" s="260">
        <f>F202</f>
        <v>190</v>
      </c>
      <c r="CG200" s="260">
        <f>F372</f>
        <v>360</v>
      </c>
      <c r="CH200" s="259">
        <f>F88</f>
        <v>76</v>
      </c>
      <c r="CI200" s="259">
        <f>F158</f>
        <v>146</v>
      </c>
      <c r="CJ200" s="259">
        <f>F328</f>
        <v>316</v>
      </c>
      <c r="CK200" s="259">
        <f>F498</f>
        <v>486</v>
      </c>
      <c r="CL200" s="261">
        <f>F543</f>
        <v>531</v>
      </c>
      <c r="CM200" s="254">
        <f t="shared" si="39"/>
        <v>7825</v>
      </c>
      <c r="CN200" s="107">
        <f t="shared" si="40"/>
        <v>3263025</v>
      </c>
      <c r="CO200" s="33"/>
      <c r="CP200" s="262" t="s">
        <v>593</v>
      </c>
      <c r="CQ200" s="263" t="s">
        <v>51</v>
      </c>
      <c r="CR200" s="263" t="s">
        <v>242</v>
      </c>
      <c r="CS200" s="263" t="s">
        <v>700</v>
      </c>
      <c r="CT200" s="263" t="s">
        <v>716</v>
      </c>
      <c r="CU200" s="263" t="s">
        <v>573</v>
      </c>
      <c r="CV200" s="263" t="s">
        <v>553</v>
      </c>
      <c r="CW200" s="263" t="s">
        <v>71</v>
      </c>
      <c r="CX200" s="263" t="s">
        <v>470</v>
      </c>
      <c r="CY200" s="263" t="s">
        <v>625</v>
      </c>
      <c r="CZ200" s="263" t="s">
        <v>592</v>
      </c>
      <c r="DA200" s="263" t="s">
        <v>430</v>
      </c>
      <c r="DB200" s="263" t="s">
        <v>531</v>
      </c>
      <c r="DC200" s="263" t="s">
        <v>33</v>
      </c>
      <c r="DD200" s="263" t="s">
        <v>436</v>
      </c>
      <c r="DE200" s="263" t="s">
        <v>429</v>
      </c>
      <c r="DF200" s="263" t="s">
        <v>544</v>
      </c>
      <c r="DG200" s="263" t="s">
        <v>702</v>
      </c>
      <c r="DH200" s="263" t="s">
        <v>817</v>
      </c>
      <c r="DI200" s="263" t="s">
        <v>577</v>
      </c>
      <c r="DJ200" s="263" t="s">
        <v>2</v>
      </c>
      <c r="DK200" s="263" t="s">
        <v>524</v>
      </c>
      <c r="DL200" s="263" t="s">
        <v>472</v>
      </c>
      <c r="DM200" s="263" t="s">
        <v>533</v>
      </c>
      <c r="DN200" s="264" t="s">
        <v>336</v>
      </c>
      <c r="DO200" s="45"/>
    </row>
    <row r="201" spans="1:119" ht="12.75" x14ac:dyDescent="0.2">
      <c r="A201" s="33"/>
      <c r="B201" s="33"/>
      <c r="C201" s="33"/>
      <c r="D201" s="176" t="s">
        <v>760</v>
      </c>
      <c r="E201" s="177" t="s">
        <v>345</v>
      </c>
      <c r="F201" s="179">
        <f>B3+(188*B5)</f>
        <v>189</v>
      </c>
      <c r="G201" s="143"/>
      <c r="H201" s="122"/>
      <c r="I201" s="37"/>
      <c r="J201" s="272">
        <f>F481</f>
        <v>469</v>
      </c>
      <c r="K201" s="253">
        <f>F402</f>
        <v>390</v>
      </c>
      <c r="L201" s="253">
        <f>F443</f>
        <v>431</v>
      </c>
      <c r="M201" s="55">
        <f>F489</f>
        <v>477</v>
      </c>
      <c r="N201" s="55">
        <f>F435</f>
        <v>423</v>
      </c>
      <c r="O201" s="55">
        <f>F97</f>
        <v>85</v>
      </c>
      <c r="P201" s="55">
        <f>F13</f>
        <v>1</v>
      </c>
      <c r="Q201" s="55">
        <f>F84</f>
        <v>72</v>
      </c>
      <c r="R201" s="55">
        <f>F130</f>
        <v>118</v>
      </c>
      <c r="S201" s="271">
        <f>F51</f>
        <v>39</v>
      </c>
      <c r="T201" s="271">
        <f>F358</f>
        <v>346</v>
      </c>
      <c r="U201" s="271">
        <f>F279</f>
        <v>267</v>
      </c>
      <c r="V201" s="253">
        <f>F325</f>
        <v>313</v>
      </c>
      <c r="W201" s="271">
        <f>F371</f>
        <v>359</v>
      </c>
      <c r="X201" s="271">
        <f>F292</f>
        <v>280</v>
      </c>
      <c r="Y201" s="271">
        <f>F599</f>
        <v>587</v>
      </c>
      <c r="Z201" s="55">
        <f>F520</f>
        <v>508</v>
      </c>
      <c r="AA201" s="55">
        <f>F566</f>
        <v>554</v>
      </c>
      <c r="AB201" s="55">
        <f>F637</f>
        <v>625</v>
      </c>
      <c r="AC201" s="55">
        <f>F553</f>
        <v>541</v>
      </c>
      <c r="AD201" s="55">
        <f>F215</f>
        <v>203</v>
      </c>
      <c r="AE201" s="55">
        <f>F161</f>
        <v>149</v>
      </c>
      <c r="AF201" s="253">
        <f>F207</f>
        <v>195</v>
      </c>
      <c r="AG201" s="253">
        <f>F248</f>
        <v>236</v>
      </c>
      <c r="AH201" s="273">
        <f>F169</f>
        <v>157</v>
      </c>
      <c r="AI201" s="322">
        <f t="shared" si="37"/>
        <v>7825</v>
      </c>
      <c r="AJ201" s="107">
        <f t="shared" si="38"/>
        <v>3263025</v>
      </c>
      <c r="AK201" s="33"/>
      <c r="AL201" s="350" t="s">
        <v>531</v>
      </c>
      <c r="AM201" s="303" t="s">
        <v>473</v>
      </c>
      <c r="AN201" s="303" t="s">
        <v>110</v>
      </c>
      <c r="AO201" s="303" t="s">
        <v>189</v>
      </c>
      <c r="AP201" s="303" t="s">
        <v>455</v>
      </c>
      <c r="AQ201" s="303" t="s">
        <v>646</v>
      </c>
      <c r="AR201" s="303" t="s">
        <v>198</v>
      </c>
      <c r="AS201" s="303" t="s">
        <v>747</v>
      </c>
      <c r="AT201" s="303" t="s">
        <v>100</v>
      </c>
      <c r="AU201" s="303" t="s">
        <v>571</v>
      </c>
      <c r="AV201" s="303" t="s">
        <v>176</v>
      </c>
      <c r="AW201" s="303" t="s">
        <v>56</v>
      </c>
      <c r="AX201" s="354" t="s">
        <v>417</v>
      </c>
      <c r="AY201" s="303" t="s">
        <v>339</v>
      </c>
      <c r="AZ201" s="303" t="s">
        <v>717</v>
      </c>
      <c r="BA201" s="303" t="s">
        <v>170</v>
      </c>
      <c r="BB201" s="303" t="s">
        <v>308</v>
      </c>
      <c r="BC201" s="303" t="s">
        <v>440</v>
      </c>
      <c r="BD201" s="303" t="s">
        <v>820</v>
      </c>
      <c r="BE201" s="303" t="s">
        <v>64</v>
      </c>
      <c r="BF201" s="303" t="s">
        <v>613</v>
      </c>
      <c r="BG201" s="303" t="s">
        <v>180</v>
      </c>
      <c r="BH201" s="303" t="s">
        <v>99</v>
      </c>
      <c r="BI201" s="303" t="s">
        <v>114</v>
      </c>
      <c r="BJ201" s="351" t="s">
        <v>581</v>
      </c>
      <c r="BK201" s="45"/>
      <c r="BM201" s="37"/>
      <c r="BN201" s="258">
        <f>F258</f>
        <v>246</v>
      </c>
      <c r="BO201" s="259">
        <f>F303</f>
        <v>291</v>
      </c>
      <c r="BP201" s="259">
        <f>F473</f>
        <v>461</v>
      </c>
      <c r="BQ201" s="259">
        <f>F518</f>
        <v>506</v>
      </c>
      <c r="BR201" s="259">
        <f>F63</f>
        <v>51</v>
      </c>
      <c r="BS201" s="260">
        <f>F434</f>
        <v>422</v>
      </c>
      <c r="BT201" s="260">
        <f>F604</f>
        <v>592</v>
      </c>
      <c r="BU201" s="260">
        <f>F24</f>
        <v>12</v>
      </c>
      <c r="BV201" s="260">
        <f>F194</f>
        <v>182</v>
      </c>
      <c r="BW201" s="260">
        <f>F364</f>
        <v>352</v>
      </c>
      <c r="BX201" s="259">
        <f>F110</f>
        <v>98</v>
      </c>
      <c r="BY201" s="259">
        <f>F155</f>
        <v>143</v>
      </c>
      <c r="BZ201" s="259">
        <f>F325</f>
        <v>313</v>
      </c>
      <c r="CA201" s="259">
        <f>F495</f>
        <v>483</v>
      </c>
      <c r="CB201" s="259">
        <f>F540</f>
        <v>528</v>
      </c>
      <c r="CC201" s="260">
        <f>F286</f>
        <v>274</v>
      </c>
      <c r="CD201" s="260">
        <f>F456</f>
        <v>444</v>
      </c>
      <c r="CE201" s="260">
        <f>F626</f>
        <v>614</v>
      </c>
      <c r="CF201" s="260">
        <f>F46</f>
        <v>34</v>
      </c>
      <c r="CG201" s="260">
        <f>F216</f>
        <v>204</v>
      </c>
      <c r="CH201" s="259">
        <f>F587</f>
        <v>575</v>
      </c>
      <c r="CI201" s="259">
        <f>F132</f>
        <v>120</v>
      </c>
      <c r="CJ201" s="259">
        <f>F177</f>
        <v>165</v>
      </c>
      <c r="CK201" s="259">
        <f>F347</f>
        <v>335</v>
      </c>
      <c r="CL201" s="261">
        <f>F392</f>
        <v>380</v>
      </c>
      <c r="CM201" s="254">
        <f t="shared" si="39"/>
        <v>7825</v>
      </c>
      <c r="CN201" s="107">
        <f t="shared" si="40"/>
        <v>3263025</v>
      </c>
      <c r="CO201" s="33"/>
      <c r="CP201" s="262" t="s">
        <v>744</v>
      </c>
      <c r="CQ201" s="263" t="s">
        <v>219</v>
      </c>
      <c r="CR201" s="263" t="s">
        <v>589</v>
      </c>
      <c r="CS201" s="263" t="s">
        <v>276</v>
      </c>
      <c r="CT201" s="263" t="s">
        <v>225</v>
      </c>
      <c r="CU201" s="263" t="s">
        <v>108</v>
      </c>
      <c r="CV201" s="263" t="s">
        <v>778</v>
      </c>
      <c r="CW201" s="263" t="s">
        <v>647</v>
      </c>
      <c r="CX201" s="263" t="s">
        <v>525</v>
      </c>
      <c r="CY201" s="263" t="s">
        <v>811</v>
      </c>
      <c r="CZ201" s="263" t="s">
        <v>361</v>
      </c>
      <c r="DA201" s="263" t="s">
        <v>43</v>
      </c>
      <c r="DB201" s="263" t="s">
        <v>417</v>
      </c>
      <c r="DC201" s="263" t="s">
        <v>50</v>
      </c>
      <c r="DD201" s="263" t="s">
        <v>547</v>
      </c>
      <c r="DE201" s="263" t="s">
        <v>377</v>
      </c>
      <c r="DF201" s="263" t="s">
        <v>505</v>
      </c>
      <c r="DG201" s="263" t="s">
        <v>260</v>
      </c>
      <c r="DH201" s="263" t="s">
        <v>462</v>
      </c>
      <c r="DI201" s="263" t="s">
        <v>538</v>
      </c>
      <c r="DJ201" s="263" t="s">
        <v>490</v>
      </c>
      <c r="DK201" s="263" t="s">
        <v>132</v>
      </c>
      <c r="DL201" s="263" t="s">
        <v>758</v>
      </c>
      <c r="DM201" s="263" t="s">
        <v>551</v>
      </c>
      <c r="DN201" s="264" t="s">
        <v>147</v>
      </c>
      <c r="DO201" s="45"/>
    </row>
    <row r="202" spans="1:119" ht="12.75" x14ac:dyDescent="0.2">
      <c r="A202" s="33"/>
      <c r="B202" s="33"/>
      <c r="C202" s="33"/>
      <c r="D202" s="176" t="s">
        <v>817</v>
      </c>
      <c r="E202" s="177" t="s">
        <v>345</v>
      </c>
      <c r="F202" s="178">
        <f>B3+(189*B5)</f>
        <v>190</v>
      </c>
      <c r="G202" s="143"/>
      <c r="H202" s="122"/>
      <c r="I202" s="37"/>
      <c r="J202" s="54">
        <f>F439</f>
        <v>427</v>
      </c>
      <c r="K202" s="55">
        <f>F510</f>
        <v>498</v>
      </c>
      <c r="L202" s="55">
        <f>F431</f>
        <v>419</v>
      </c>
      <c r="M202" s="55">
        <f>F477</f>
        <v>465</v>
      </c>
      <c r="N202" s="55">
        <f>F393</f>
        <v>381</v>
      </c>
      <c r="O202" s="55">
        <f>F80</f>
        <v>68</v>
      </c>
      <c r="P202" s="55">
        <f>F126</f>
        <v>114</v>
      </c>
      <c r="Q202" s="55">
        <f>F47</f>
        <v>35</v>
      </c>
      <c r="R202" s="55">
        <f>F88</f>
        <v>76</v>
      </c>
      <c r="S202" s="55">
        <f>F34</f>
        <v>22</v>
      </c>
      <c r="T202" s="55">
        <f>F321</f>
        <v>309</v>
      </c>
      <c r="U202" s="271">
        <f>F367</f>
        <v>355</v>
      </c>
      <c r="V202" s="271">
        <f>F308</f>
        <v>296</v>
      </c>
      <c r="W202" s="271">
        <f>F354</f>
        <v>342</v>
      </c>
      <c r="X202" s="55">
        <f>F275</f>
        <v>263</v>
      </c>
      <c r="Y202" s="55">
        <f>F587</f>
        <v>575</v>
      </c>
      <c r="Z202" s="55">
        <f>F628</f>
        <v>616</v>
      </c>
      <c r="AA202" s="55">
        <f>F549</f>
        <v>537</v>
      </c>
      <c r="AB202" s="55">
        <f>F595</f>
        <v>583</v>
      </c>
      <c r="AC202" s="55">
        <f>F516</f>
        <v>504</v>
      </c>
      <c r="AD202" s="55">
        <f>F198</f>
        <v>186</v>
      </c>
      <c r="AE202" s="55">
        <f>F244</f>
        <v>232</v>
      </c>
      <c r="AF202" s="55">
        <f>F165</f>
        <v>153</v>
      </c>
      <c r="AG202" s="55">
        <f>F236</f>
        <v>224</v>
      </c>
      <c r="AH202" s="56">
        <f>F157</f>
        <v>145</v>
      </c>
      <c r="AI202" s="322">
        <f t="shared" si="37"/>
        <v>7825</v>
      </c>
      <c r="AJ202" s="107">
        <f t="shared" si="38"/>
        <v>3263025</v>
      </c>
      <c r="AK202" s="33"/>
      <c r="AL202" s="350" t="s">
        <v>218</v>
      </c>
      <c r="AM202" s="303" t="s">
        <v>485</v>
      </c>
      <c r="AN202" s="303" t="s">
        <v>561</v>
      </c>
      <c r="AO202" s="303" t="s">
        <v>636</v>
      </c>
      <c r="AP202" s="303" t="s">
        <v>654</v>
      </c>
      <c r="AQ202" s="303" t="s">
        <v>644</v>
      </c>
      <c r="AR202" s="303" t="s">
        <v>731</v>
      </c>
      <c r="AS202" s="303" t="s">
        <v>675</v>
      </c>
      <c r="AT202" s="303" t="s">
        <v>2</v>
      </c>
      <c r="AU202" s="303" t="s">
        <v>775</v>
      </c>
      <c r="AV202" s="303" t="s">
        <v>312</v>
      </c>
      <c r="AW202" s="303" t="s">
        <v>205</v>
      </c>
      <c r="AX202" s="303" t="s">
        <v>770</v>
      </c>
      <c r="AY202" s="303" t="s">
        <v>310</v>
      </c>
      <c r="AZ202" s="303" t="s">
        <v>221</v>
      </c>
      <c r="BA202" s="303" t="s">
        <v>490</v>
      </c>
      <c r="BB202" s="303" t="s">
        <v>348</v>
      </c>
      <c r="BC202" s="303" t="s">
        <v>255</v>
      </c>
      <c r="BD202" s="303" t="s">
        <v>277</v>
      </c>
      <c r="BE202" s="303" t="s">
        <v>413</v>
      </c>
      <c r="BF202" s="303" t="s">
        <v>630</v>
      </c>
      <c r="BG202" s="303" t="s">
        <v>773</v>
      </c>
      <c r="BH202" s="303" t="s">
        <v>475</v>
      </c>
      <c r="BI202" s="303" t="s">
        <v>460</v>
      </c>
      <c r="BJ202" s="351" t="s">
        <v>72</v>
      </c>
      <c r="BK202" s="45"/>
      <c r="BM202" s="37"/>
      <c r="BN202" s="258">
        <f>F107</f>
        <v>95</v>
      </c>
      <c r="BO202" s="259">
        <f>F152</f>
        <v>140</v>
      </c>
      <c r="BP202" s="259">
        <f>F322</f>
        <v>310</v>
      </c>
      <c r="BQ202" s="259">
        <f>F492</f>
        <v>480</v>
      </c>
      <c r="BR202" s="259">
        <f>F562</f>
        <v>550</v>
      </c>
      <c r="BS202" s="260">
        <f>F278</f>
        <v>266</v>
      </c>
      <c r="BT202" s="260">
        <f>F448</f>
        <v>436</v>
      </c>
      <c r="BU202" s="260">
        <f>F618</f>
        <v>606</v>
      </c>
      <c r="BV202" s="260">
        <f>F38</f>
        <v>26</v>
      </c>
      <c r="BW202" s="260">
        <f>F233</f>
        <v>221</v>
      </c>
      <c r="BX202" s="259">
        <f>F579</f>
        <v>567</v>
      </c>
      <c r="BY202" s="259">
        <f>F124</f>
        <v>112</v>
      </c>
      <c r="BZ202" s="259">
        <f>F169</f>
        <v>157</v>
      </c>
      <c r="CA202" s="259">
        <f>F339</f>
        <v>327</v>
      </c>
      <c r="CB202" s="259">
        <f>F409</f>
        <v>397</v>
      </c>
      <c r="CC202" s="260">
        <f>F255</f>
        <v>243</v>
      </c>
      <c r="CD202" s="260">
        <f>F300</f>
        <v>288</v>
      </c>
      <c r="CE202" s="260">
        <f>F470</f>
        <v>458</v>
      </c>
      <c r="CF202" s="260">
        <f>F515</f>
        <v>503</v>
      </c>
      <c r="CG202" s="260">
        <f>F85</f>
        <v>73</v>
      </c>
      <c r="CH202" s="259">
        <f>F431</f>
        <v>419</v>
      </c>
      <c r="CI202" s="259">
        <f>F601</f>
        <v>589</v>
      </c>
      <c r="CJ202" s="259">
        <f>F21</f>
        <v>9</v>
      </c>
      <c r="CK202" s="259">
        <f>F191</f>
        <v>179</v>
      </c>
      <c r="CL202" s="261">
        <f>F386</f>
        <v>374</v>
      </c>
      <c r="CM202" s="254">
        <f t="shared" si="39"/>
        <v>7825</v>
      </c>
      <c r="CN202" s="107">
        <f t="shared" si="40"/>
        <v>3263025</v>
      </c>
      <c r="CO202" s="33"/>
      <c r="CP202" s="262" t="s">
        <v>672</v>
      </c>
      <c r="CQ202" s="263" t="s">
        <v>733</v>
      </c>
      <c r="CR202" s="263" t="s">
        <v>491</v>
      </c>
      <c r="CS202" s="263" t="s">
        <v>399</v>
      </c>
      <c r="CT202" s="263" t="s">
        <v>516</v>
      </c>
      <c r="CU202" s="263" t="s">
        <v>165</v>
      </c>
      <c r="CV202" s="263" t="s">
        <v>563</v>
      </c>
      <c r="CW202" s="263" t="s">
        <v>499</v>
      </c>
      <c r="CX202" s="263" t="s">
        <v>251</v>
      </c>
      <c r="CY202" s="263" t="s">
        <v>800</v>
      </c>
      <c r="CZ202" s="263" t="s">
        <v>726</v>
      </c>
      <c r="DA202" s="263" t="s">
        <v>74</v>
      </c>
      <c r="DB202" s="263" t="s">
        <v>581</v>
      </c>
      <c r="DC202" s="263" t="s">
        <v>785</v>
      </c>
      <c r="DD202" s="263" t="s">
        <v>711</v>
      </c>
      <c r="DE202" s="263" t="s">
        <v>270</v>
      </c>
      <c r="DF202" s="263" t="s">
        <v>163</v>
      </c>
      <c r="DG202" s="263" t="s">
        <v>109</v>
      </c>
      <c r="DH202" s="263" t="s">
        <v>487</v>
      </c>
      <c r="DI202" s="263" t="s">
        <v>301</v>
      </c>
      <c r="DJ202" s="263" t="s">
        <v>561</v>
      </c>
      <c r="DK202" s="263" t="s">
        <v>65</v>
      </c>
      <c r="DL202" s="263" t="s">
        <v>409</v>
      </c>
      <c r="DM202" s="263" t="s">
        <v>285</v>
      </c>
      <c r="DN202" s="264" t="s">
        <v>627</v>
      </c>
      <c r="DO202" s="45"/>
    </row>
    <row r="203" spans="1:119" ht="12.75" x14ac:dyDescent="0.2">
      <c r="A203" s="33"/>
      <c r="B203" s="33"/>
      <c r="C203" s="33"/>
      <c r="D203" s="176" t="s">
        <v>786</v>
      </c>
      <c r="E203" s="177" t="s">
        <v>345</v>
      </c>
      <c r="F203" s="178">
        <f>B3+(190*B5)</f>
        <v>191</v>
      </c>
      <c r="G203" s="143"/>
      <c r="H203" s="122"/>
      <c r="I203" s="37"/>
      <c r="J203" s="54">
        <f>F427</f>
        <v>415</v>
      </c>
      <c r="K203" s="55">
        <f>F468</f>
        <v>456</v>
      </c>
      <c r="L203" s="55">
        <f>F389</f>
        <v>377</v>
      </c>
      <c r="M203" s="55">
        <f>F460</f>
        <v>448</v>
      </c>
      <c r="N203" s="55">
        <f>F506</f>
        <v>494</v>
      </c>
      <c r="O203" s="55">
        <f>F38</f>
        <v>26</v>
      </c>
      <c r="P203" s="55">
        <f>F109</f>
        <v>97</v>
      </c>
      <c r="Q203" s="55">
        <f>F30</f>
        <v>18</v>
      </c>
      <c r="R203" s="55">
        <f>F76</f>
        <v>64</v>
      </c>
      <c r="S203" s="55">
        <f>F122</f>
        <v>110</v>
      </c>
      <c r="T203" s="271">
        <f>F304</f>
        <v>292</v>
      </c>
      <c r="U203" s="55">
        <f>F350</f>
        <v>338</v>
      </c>
      <c r="V203" s="271">
        <f>F271</f>
        <v>259</v>
      </c>
      <c r="W203" s="55">
        <f>F317</f>
        <v>305</v>
      </c>
      <c r="X203" s="271">
        <f>F383</f>
        <v>371</v>
      </c>
      <c r="Y203" s="55">
        <f>F545</f>
        <v>533</v>
      </c>
      <c r="Z203" s="55">
        <f>F591</f>
        <v>579</v>
      </c>
      <c r="AA203" s="55">
        <f>F537</f>
        <v>525</v>
      </c>
      <c r="AB203" s="55">
        <f>F578</f>
        <v>566</v>
      </c>
      <c r="AC203" s="55">
        <f>F624</f>
        <v>612</v>
      </c>
      <c r="AD203" s="55">
        <f>F186</f>
        <v>174</v>
      </c>
      <c r="AE203" s="55">
        <f>F232</f>
        <v>220</v>
      </c>
      <c r="AF203" s="55">
        <f>F148</f>
        <v>136</v>
      </c>
      <c r="AG203" s="55">
        <f>F194</f>
        <v>182</v>
      </c>
      <c r="AH203" s="56">
        <f>F240</f>
        <v>228</v>
      </c>
      <c r="AI203" s="322">
        <f t="shared" si="37"/>
        <v>7825</v>
      </c>
      <c r="AJ203" s="107">
        <f t="shared" si="38"/>
        <v>3263025</v>
      </c>
      <c r="AK203" s="33"/>
      <c r="AL203" s="350" t="s">
        <v>665</v>
      </c>
      <c r="AM203" s="303" t="s">
        <v>139</v>
      </c>
      <c r="AN203" s="303" t="s">
        <v>756</v>
      </c>
      <c r="AO203" s="303" t="s">
        <v>400</v>
      </c>
      <c r="AP203" s="303" t="s">
        <v>591</v>
      </c>
      <c r="AQ203" s="303" t="s">
        <v>251</v>
      </c>
      <c r="AR203" s="303" t="s">
        <v>805</v>
      </c>
      <c r="AS203" s="303" t="s">
        <v>673</v>
      </c>
      <c r="AT203" s="303" t="s">
        <v>597</v>
      </c>
      <c r="AU203" s="303" t="s">
        <v>41</v>
      </c>
      <c r="AV203" s="303" t="s">
        <v>111</v>
      </c>
      <c r="AW203" s="303" t="s">
        <v>470</v>
      </c>
      <c r="AX203" s="303" t="s">
        <v>113</v>
      </c>
      <c r="AY203" s="303" t="s">
        <v>178</v>
      </c>
      <c r="AZ203" s="303" t="s">
        <v>149</v>
      </c>
      <c r="BA203" s="303" t="s">
        <v>362</v>
      </c>
      <c r="BB203" s="303" t="s">
        <v>383</v>
      </c>
      <c r="BC203" s="303" t="s">
        <v>574</v>
      </c>
      <c r="BD203" s="303" t="s">
        <v>36</v>
      </c>
      <c r="BE203" s="303" t="s">
        <v>425</v>
      </c>
      <c r="BF203" s="303" t="s">
        <v>153</v>
      </c>
      <c r="BG203" s="303" t="s">
        <v>356</v>
      </c>
      <c r="BH203" s="303" t="s">
        <v>659</v>
      </c>
      <c r="BI203" s="303" t="s">
        <v>525</v>
      </c>
      <c r="BJ203" s="351" t="s">
        <v>671</v>
      </c>
      <c r="BK203" s="45"/>
      <c r="BM203" s="37"/>
      <c r="BN203" s="258">
        <f>F576</f>
        <v>564</v>
      </c>
      <c r="BO203" s="259">
        <f>F121</f>
        <v>109</v>
      </c>
      <c r="BP203" s="259">
        <f>F166</f>
        <v>154</v>
      </c>
      <c r="BQ203" s="259">
        <f>F361</f>
        <v>349</v>
      </c>
      <c r="BR203" s="259">
        <f>F406</f>
        <v>394</v>
      </c>
      <c r="BS203" s="260">
        <f>F252</f>
        <v>240</v>
      </c>
      <c r="BT203" s="260">
        <f>F297</f>
        <v>285</v>
      </c>
      <c r="BU203" s="260">
        <f>F467</f>
        <v>455</v>
      </c>
      <c r="BV203" s="260">
        <f>F537</f>
        <v>525</v>
      </c>
      <c r="BW203" s="260">
        <f>F82</f>
        <v>70</v>
      </c>
      <c r="BX203" s="259">
        <f>F423</f>
        <v>411</v>
      </c>
      <c r="BY203" s="259">
        <f>F593</f>
        <v>581</v>
      </c>
      <c r="BZ203" s="259">
        <f>F13</f>
        <v>1</v>
      </c>
      <c r="CA203" s="259">
        <f>F208</f>
        <v>196</v>
      </c>
      <c r="CB203" s="259">
        <f>F378</f>
        <v>366</v>
      </c>
      <c r="CC203" s="260">
        <f>F99</f>
        <v>87</v>
      </c>
      <c r="CD203" s="260">
        <f>F144</f>
        <v>132</v>
      </c>
      <c r="CE203" s="260">
        <f>F314</f>
        <v>302</v>
      </c>
      <c r="CF203" s="260">
        <f>F509</f>
        <v>497</v>
      </c>
      <c r="CG203" s="260">
        <f>F554</f>
        <v>542</v>
      </c>
      <c r="CH203" s="259">
        <f>F275</f>
        <v>263</v>
      </c>
      <c r="CI203" s="259">
        <f>F445</f>
        <v>433</v>
      </c>
      <c r="CJ203" s="259">
        <f>F615</f>
        <v>603</v>
      </c>
      <c r="CK203" s="259">
        <f>F60</f>
        <v>48</v>
      </c>
      <c r="CL203" s="261">
        <f>F230</f>
        <v>218</v>
      </c>
      <c r="CM203" s="254">
        <f t="shared" si="39"/>
        <v>7825</v>
      </c>
      <c r="CN203" s="107">
        <f t="shared" si="40"/>
        <v>3263025</v>
      </c>
      <c r="CO203" s="33"/>
      <c r="CP203" s="262" t="s">
        <v>123</v>
      </c>
      <c r="CQ203" s="263" t="s">
        <v>631</v>
      </c>
      <c r="CR203" s="263" t="s">
        <v>343</v>
      </c>
      <c r="CS203" s="263" t="s">
        <v>653</v>
      </c>
      <c r="CT203" s="263" t="s">
        <v>369</v>
      </c>
      <c r="CU203" s="263" t="s">
        <v>164</v>
      </c>
      <c r="CV203" s="263" t="s">
        <v>299</v>
      </c>
      <c r="CW203" s="263" t="s">
        <v>456</v>
      </c>
      <c r="CX203" s="263" t="s">
        <v>574</v>
      </c>
      <c r="CY203" s="263" t="s">
        <v>619</v>
      </c>
      <c r="CZ203" s="263" t="s">
        <v>503</v>
      </c>
      <c r="DA203" s="263" t="s">
        <v>307</v>
      </c>
      <c r="DB203" s="263" t="s">
        <v>198</v>
      </c>
      <c r="DC203" s="263" t="s">
        <v>552</v>
      </c>
      <c r="DD203" s="263" t="s">
        <v>389</v>
      </c>
      <c r="DE203" s="263" t="s">
        <v>617</v>
      </c>
      <c r="DF203" s="263" t="s">
        <v>555</v>
      </c>
      <c r="DG203" s="263" t="s">
        <v>727</v>
      </c>
      <c r="DH203" s="263" t="s">
        <v>141</v>
      </c>
      <c r="DI203" s="263" t="s">
        <v>751</v>
      </c>
      <c r="DJ203" s="263" t="s">
        <v>221</v>
      </c>
      <c r="DK203" s="263" t="s">
        <v>138</v>
      </c>
      <c r="DL203" s="263" t="s">
        <v>735</v>
      </c>
      <c r="DM203" s="263" t="s">
        <v>274</v>
      </c>
      <c r="DN203" s="264" t="s">
        <v>326</v>
      </c>
      <c r="DO203" s="45"/>
    </row>
    <row r="204" spans="1:119" ht="12.75" x14ac:dyDescent="0.2">
      <c r="A204" s="33"/>
      <c r="B204" s="33"/>
      <c r="C204" s="33"/>
      <c r="D204" s="176" t="s">
        <v>656</v>
      </c>
      <c r="E204" s="177" t="s">
        <v>345</v>
      </c>
      <c r="F204" s="179">
        <f>B3+(191*B5)</f>
        <v>192</v>
      </c>
      <c r="G204" s="143"/>
      <c r="H204" s="122"/>
      <c r="I204" s="37"/>
      <c r="J204" s="54">
        <f>F278</f>
        <v>266</v>
      </c>
      <c r="K204" s="55">
        <f>F324</f>
        <v>312</v>
      </c>
      <c r="L204" s="55">
        <f>F370</f>
        <v>358</v>
      </c>
      <c r="M204" s="55">
        <f>F291</f>
        <v>279</v>
      </c>
      <c r="N204" s="55">
        <f>F362</f>
        <v>350</v>
      </c>
      <c r="O204" s="55">
        <f>F519</f>
        <v>507</v>
      </c>
      <c r="P204" s="55">
        <f>F565</f>
        <v>553</v>
      </c>
      <c r="Q204" s="55">
        <f>F636</f>
        <v>624</v>
      </c>
      <c r="R204" s="55">
        <f>F557</f>
        <v>545</v>
      </c>
      <c r="S204" s="271">
        <f>F598</f>
        <v>586</v>
      </c>
      <c r="T204" s="55">
        <f>F160</f>
        <v>148</v>
      </c>
      <c r="U204" s="55">
        <f>F206</f>
        <v>194</v>
      </c>
      <c r="V204" s="271">
        <f>F252</f>
        <v>240</v>
      </c>
      <c r="W204" s="55">
        <f>F168</f>
        <v>156</v>
      </c>
      <c r="X204" s="55">
        <f>F214</f>
        <v>202</v>
      </c>
      <c r="Y204" s="271">
        <f>F401</f>
        <v>389</v>
      </c>
      <c r="Z204" s="55">
        <f>F447</f>
        <v>435</v>
      </c>
      <c r="AA204" s="55">
        <f>F488</f>
        <v>476</v>
      </c>
      <c r="AB204" s="55">
        <f>F434</f>
        <v>422</v>
      </c>
      <c r="AC204" s="55">
        <f>F480</f>
        <v>468</v>
      </c>
      <c r="AD204" s="55">
        <f>F17</f>
        <v>5</v>
      </c>
      <c r="AE204" s="55">
        <f>F83</f>
        <v>71</v>
      </c>
      <c r="AF204" s="55">
        <f>F129</f>
        <v>117</v>
      </c>
      <c r="AG204" s="55">
        <f>F50</f>
        <v>38</v>
      </c>
      <c r="AH204" s="56">
        <f>F96</f>
        <v>84</v>
      </c>
      <c r="AI204" s="322">
        <f t="shared" si="37"/>
        <v>7825</v>
      </c>
      <c r="AJ204" s="107">
        <f t="shared" si="38"/>
        <v>3263025</v>
      </c>
      <c r="AK204" s="33"/>
      <c r="AL204" s="350" t="s">
        <v>165</v>
      </c>
      <c r="AM204" s="303" t="s">
        <v>522</v>
      </c>
      <c r="AN204" s="303" t="s">
        <v>682</v>
      </c>
      <c r="AO204" s="303" t="s">
        <v>508</v>
      </c>
      <c r="AP204" s="303" t="s">
        <v>68</v>
      </c>
      <c r="AQ204" s="303" t="s">
        <v>620</v>
      </c>
      <c r="AR204" s="303" t="s">
        <v>573</v>
      </c>
      <c r="AS204" s="303" t="s">
        <v>586</v>
      </c>
      <c r="AT204" s="303" t="s">
        <v>200</v>
      </c>
      <c r="AU204" s="303" t="s">
        <v>752</v>
      </c>
      <c r="AV204" s="303" t="s">
        <v>497</v>
      </c>
      <c r="AW204" s="303" t="s">
        <v>687</v>
      </c>
      <c r="AX204" s="303" t="s">
        <v>164</v>
      </c>
      <c r="AY204" s="303" t="s">
        <v>237</v>
      </c>
      <c r="AZ204" s="303" t="s">
        <v>507</v>
      </c>
      <c r="BA204" s="303" t="s">
        <v>416</v>
      </c>
      <c r="BB204" s="303" t="s">
        <v>769</v>
      </c>
      <c r="BC204" s="303" t="s">
        <v>265</v>
      </c>
      <c r="BD204" s="303" t="s">
        <v>108</v>
      </c>
      <c r="BE204" s="303" t="s">
        <v>739</v>
      </c>
      <c r="BF204" s="303" t="s">
        <v>304</v>
      </c>
      <c r="BG204" s="303" t="s">
        <v>275</v>
      </c>
      <c r="BH204" s="303" t="s">
        <v>686</v>
      </c>
      <c r="BI204" s="303" t="s">
        <v>596</v>
      </c>
      <c r="BJ204" s="351" t="s">
        <v>379</v>
      </c>
      <c r="BK204" s="45"/>
      <c r="BM204" s="37"/>
      <c r="BN204" s="265">
        <f>F381</f>
        <v>369</v>
      </c>
      <c r="BO204" s="260">
        <f>F426</f>
        <v>414</v>
      </c>
      <c r="BP204" s="260">
        <f>F596</f>
        <v>584</v>
      </c>
      <c r="BQ204" s="260">
        <f>F16</f>
        <v>4</v>
      </c>
      <c r="BR204" s="260">
        <f>F211</f>
        <v>199</v>
      </c>
      <c r="BS204" s="259">
        <f>F557</f>
        <v>545</v>
      </c>
      <c r="BT204" s="259">
        <f>F102</f>
        <v>90</v>
      </c>
      <c r="BU204" s="259">
        <f>F147</f>
        <v>135</v>
      </c>
      <c r="BV204" s="259">
        <f>F317</f>
        <v>305</v>
      </c>
      <c r="BW204" s="259">
        <f>F512</f>
        <v>500</v>
      </c>
      <c r="BX204" s="260">
        <f>F228</f>
        <v>216</v>
      </c>
      <c r="BY204" s="260">
        <f>F273</f>
        <v>261</v>
      </c>
      <c r="BZ204" s="260">
        <f>F443</f>
        <v>431</v>
      </c>
      <c r="CA204" s="260">
        <f>F613</f>
        <v>601</v>
      </c>
      <c r="CB204" s="260">
        <f>F58</f>
        <v>46</v>
      </c>
      <c r="CC204" s="259">
        <f>F404</f>
        <v>392</v>
      </c>
      <c r="CD204" s="259">
        <f>F574</f>
        <v>562</v>
      </c>
      <c r="CE204" s="259">
        <f>F119</f>
        <v>107</v>
      </c>
      <c r="CF204" s="259">
        <f>F164</f>
        <v>152</v>
      </c>
      <c r="CG204" s="259">
        <f>F359</f>
        <v>347</v>
      </c>
      <c r="CH204" s="260">
        <f>F80</f>
        <v>68</v>
      </c>
      <c r="CI204" s="260">
        <f>F250</f>
        <v>238</v>
      </c>
      <c r="CJ204" s="260">
        <f>F295</f>
        <v>283</v>
      </c>
      <c r="CK204" s="260">
        <f>F465</f>
        <v>453</v>
      </c>
      <c r="CL204" s="266">
        <f>F535</f>
        <v>523</v>
      </c>
      <c r="CM204" s="254">
        <f t="shared" si="39"/>
        <v>7825</v>
      </c>
      <c r="CN204" s="107">
        <f t="shared" si="40"/>
        <v>3263025</v>
      </c>
      <c r="CO204" s="33"/>
      <c r="CP204" s="262" t="s">
        <v>309</v>
      </c>
      <c r="CQ204" s="263" t="s">
        <v>609</v>
      </c>
      <c r="CR204" s="263" t="s">
        <v>724</v>
      </c>
      <c r="CS204" s="263" t="s">
        <v>62</v>
      </c>
      <c r="CT204" s="263" t="s">
        <v>207</v>
      </c>
      <c r="CU204" s="263" t="s">
        <v>200</v>
      </c>
      <c r="CV204" s="263" t="s">
        <v>599</v>
      </c>
      <c r="CW204" s="263" t="s">
        <v>102</v>
      </c>
      <c r="CX204" s="263" t="s">
        <v>178</v>
      </c>
      <c r="CY204" s="263" t="s">
        <v>322</v>
      </c>
      <c r="CZ204" s="263" t="s">
        <v>249</v>
      </c>
      <c r="DA204" s="263" t="s">
        <v>143</v>
      </c>
      <c r="DB204" s="263" t="s">
        <v>110</v>
      </c>
      <c r="DC204" s="263" t="s">
        <v>765</v>
      </c>
      <c r="DD204" s="263" t="s">
        <v>302</v>
      </c>
      <c r="DE204" s="263" t="s">
        <v>337</v>
      </c>
      <c r="DF204" s="263" t="s">
        <v>229</v>
      </c>
      <c r="DG204" s="263" t="s">
        <v>495</v>
      </c>
      <c r="DH204" s="263" t="s">
        <v>371</v>
      </c>
      <c r="DI204" s="263" t="s">
        <v>626</v>
      </c>
      <c r="DJ204" s="263" t="s">
        <v>644</v>
      </c>
      <c r="DK204" s="263" t="s">
        <v>247</v>
      </c>
      <c r="DL204" s="263" t="s">
        <v>375</v>
      </c>
      <c r="DM204" s="263" t="s">
        <v>351</v>
      </c>
      <c r="DN204" s="264" t="s">
        <v>677</v>
      </c>
      <c r="DO204" s="45"/>
    </row>
    <row r="205" spans="1:119" ht="12.75" x14ac:dyDescent="0.2">
      <c r="A205" s="33"/>
      <c r="B205" s="33"/>
      <c r="C205" s="33"/>
      <c r="D205" s="176" t="s">
        <v>133</v>
      </c>
      <c r="E205" s="177" t="s">
        <v>345</v>
      </c>
      <c r="F205" s="179">
        <f>B3+(192*B5)</f>
        <v>193</v>
      </c>
      <c r="G205" s="143"/>
      <c r="H205" s="122"/>
      <c r="I205" s="37"/>
      <c r="J205" s="54">
        <f>F366</f>
        <v>354</v>
      </c>
      <c r="K205" s="55">
        <f>F312</f>
        <v>300</v>
      </c>
      <c r="L205" s="55">
        <f>F353</f>
        <v>341</v>
      </c>
      <c r="M205" s="55">
        <f>F274</f>
        <v>262</v>
      </c>
      <c r="N205" s="55">
        <f>F320</f>
        <v>308</v>
      </c>
      <c r="O205" s="55">
        <f>F632</f>
        <v>620</v>
      </c>
      <c r="P205" s="55">
        <f>F548</f>
        <v>536</v>
      </c>
      <c r="Q205" s="55">
        <f>F594</f>
        <v>582</v>
      </c>
      <c r="R205" s="55">
        <f>F515</f>
        <v>503</v>
      </c>
      <c r="S205" s="55">
        <f>F586</f>
        <v>574</v>
      </c>
      <c r="T205" s="55">
        <f>F243</f>
        <v>231</v>
      </c>
      <c r="U205" s="55">
        <f>F164</f>
        <v>152</v>
      </c>
      <c r="V205" s="55">
        <f>F235</f>
        <v>223</v>
      </c>
      <c r="W205" s="55">
        <f>F156</f>
        <v>144</v>
      </c>
      <c r="X205" s="55">
        <f>F202</f>
        <v>190</v>
      </c>
      <c r="Y205" s="55">
        <f>F509</f>
        <v>497</v>
      </c>
      <c r="Z205" s="55">
        <f>F430</f>
        <v>418</v>
      </c>
      <c r="AA205" s="55">
        <f>F476</f>
        <v>464</v>
      </c>
      <c r="AB205" s="55">
        <f>F397</f>
        <v>385</v>
      </c>
      <c r="AC205" s="55">
        <f>F438</f>
        <v>426</v>
      </c>
      <c r="AD205" s="55">
        <f>F125</f>
        <v>113</v>
      </c>
      <c r="AE205" s="55">
        <f>F46</f>
        <v>34</v>
      </c>
      <c r="AF205" s="55">
        <f>F92</f>
        <v>80</v>
      </c>
      <c r="AG205" s="55">
        <f>F33</f>
        <v>21</v>
      </c>
      <c r="AH205" s="56">
        <f>F79</f>
        <v>67</v>
      </c>
      <c r="AI205" s="322">
        <f t="shared" si="37"/>
        <v>7825</v>
      </c>
      <c r="AJ205" s="107">
        <f t="shared" si="38"/>
        <v>3263025</v>
      </c>
      <c r="AK205" s="33"/>
      <c r="AL205" s="350" t="s">
        <v>784</v>
      </c>
      <c r="AM205" s="303" t="s">
        <v>668</v>
      </c>
      <c r="AN205" s="303" t="s">
        <v>415</v>
      </c>
      <c r="AO205" s="303" t="s">
        <v>327</v>
      </c>
      <c r="AP205" s="303" t="s">
        <v>655</v>
      </c>
      <c r="AQ205" s="303" t="s">
        <v>480</v>
      </c>
      <c r="AR205" s="303" t="s">
        <v>781</v>
      </c>
      <c r="AS205" s="303" t="s">
        <v>650</v>
      </c>
      <c r="AT205" s="303" t="s">
        <v>487</v>
      </c>
      <c r="AU205" s="303" t="s">
        <v>279</v>
      </c>
      <c r="AV205" s="303" t="s">
        <v>433</v>
      </c>
      <c r="AW205" s="303" t="s">
        <v>371</v>
      </c>
      <c r="AX205" s="303" t="s">
        <v>771</v>
      </c>
      <c r="AY205" s="303" t="s">
        <v>603</v>
      </c>
      <c r="AZ205" s="303" t="s">
        <v>817</v>
      </c>
      <c r="BA205" s="303" t="s">
        <v>141</v>
      </c>
      <c r="BB205" s="303" t="s">
        <v>767</v>
      </c>
      <c r="BC205" s="303" t="s">
        <v>693</v>
      </c>
      <c r="BD205" s="303" t="s">
        <v>521</v>
      </c>
      <c r="BE205" s="303" t="s">
        <v>350</v>
      </c>
      <c r="BF205" s="303" t="s">
        <v>761</v>
      </c>
      <c r="BG205" s="303" t="s">
        <v>462</v>
      </c>
      <c r="BH205" s="303" t="s">
        <v>273</v>
      </c>
      <c r="BI205" s="303" t="s">
        <v>360</v>
      </c>
      <c r="BJ205" s="351" t="s">
        <v>381</v>
      </c>
      <c r="BK205" s="45"/>
      <c r="BM205" s="37"/>
      <c r="BN205" s="265">
        <f>F225</f>
        <v>213</v>
      </c>
      <c r="BO205" s="260">
        <f>F270</f>
        <v>258</v>
      </c>
      <c r="BP205" s="260">
        <f>F440</f>
        <v>428</v>
      </c>
      <c r="BQ205" s="260">
        <f>F635</f>
        <v>623</v>
      </c>
      <c r="BR205" s="260">
        <f>F55</f>
        <v>43</v>
      </c>
      <c r="BS205" s="259">
        <f>F401</f>
        <v>389</v>
      </c>
      <c r="BT205" s="259">
        <f>F571</f>
        <v>559</v>
      </c>
      <c r="BU205" s="259">
        <f>F116</f>
        <v>104</v>
      </c>
      <c r="BV205" s="259">
        <f>F186</f>
        <v>174</v>
      </c>
      <c r="BW205" s="259">
        <f>F356</f>
        <v>344</v>
      </c>
      <c r="BX205" s="260">
        <f>F77</f>
        <v>65</v>
      </c>
      <c r="BY205" s="260">
        <f>F247</f>
        <v>235</v>
      </c>
      <c r="BZ205" s="260">
        <f>F292</f>
        <v>280</v>
      </c>
      <c r="CA205" s="260">
        <f>F487</f>
        <v>475</v>
      </c>
      <c r="CB205" s="260">
        <f>F532</f>
        <v>520</v>
      </c>
      <c r="CC205" s="259">
        <f>F373</f>
        <v>361</v>
      </c>
      <c r="CD205" s="259">
        <f>F418</f>
        <v>406</v>
      </c>
      <c r="CE205" s="259">
        <f>F588</f>
        <v>576</v>
      </c>
      <c r="CF205" s="259">
        <f>F33</f>
        <v>21</v>
      </c>
      <c r="CG205" s="259">
        <f>F203</f>
        <v>191</v>
      </c>
      <c r="CH205" s="260">
        <f>F549</f>
        <v>537</v>
      </c>
      <c r="CI205" s="260">
        <f>F94</f>
        <v>82</v>
      </c>
      <c r="CJ205" s="260">
        <f>F139</f>
        <v>127</v>
      </c>
      <c r="CK205" s="260">
        <f>F334</f>
        <v>322</v>
      </c>
      <c r="CL205" s="266">
        <f>F504</f>
        <v>492</v>
      </c>
      <c r="CM205" s="254">
        <f t="shared" si="39"/>
        <v>7825</v>
      </c>
      <c r="CN205" s="107">
        <f t="shared" si="40"/>
        <v>3263025</v>
      </c>
      <c r="CO205" s="33"/>
      <c r="CP205" s="262" t="s">
        <v>194</v>
      </c>
      <c r="CQ205" s="263" t="s">
        <v>432</v>
      </c>
      <c r="CR205" s="263" t="s">
        <v>324</v>
      </c>
      <c r="CS205" s="263" t="s">
        <v>104</v>
      </c>
      <c r="CT205" s="263" t="s">
        <v>618</v>
      </c>
      <c r="CU205" s="263" t="s">
        <v>416</v>
      </c>
      <c r="CV205" s="263" t="s">
        <v>780</v>
      </c>
      <c r="CW205" s="263" t="s">
        <v>316</v>
      </c>
      <c r="CX205" s="263" t="s">
        <v>153</v>
      </c>
      <c r="CY205" s="263" t="s">
        <v>282</v>
      </c>
      <c r="CZ205" s="263" t="s">
        <v>539</v>
      </c>
      <c r="DA205" s="263" t="s">
        <v>328</v>
      </c>
      <c r="DB205" s="263" t="s">
        <v>717</v>
      </c>
      <c r="DC205" s="263" t="s">
        <v>267</v>
      </c>
      <c r="DD205" s="263" t="s">
        <v>257</v>
      </c>
      <c r="DE205" s="263" t="s">
        <v>367</v>
      </c>
      <c r="DF205" s="263" t="s">
        <v>49</v>
      </c>
      <c r="DG205" s="263" t="s">
        <v>488</v>
      </c>
      <c r="DH205" s="263" t="s">
        <v>360</v>
      </c>
      <c r="DI205" s="263" t="s">
        <v>786</v>
      </c>
      <c r="DJ205" s="263" t="s">
        <v>255</v>
      </c>
      <c r="DK205" s="263" t="s">
        <v>303</v>
      </c>
      <c r="DL205" s="263" t="s">
        <v>344</v>
      </c>
      <c r="DM205" s="263" t="s">
        <v>681</v>
      </c>
      <c r="DN205" s="264" t="s">
        <v>560</v>
      </c>
      <c r="DO205" s="45"/>
    </row>
    <row r="206" spans="1:119" ht="12.75" x14ac:dyDescent="0.2">
      <c r="A206" s="33"/>
      <c r="B206" s="33"/>
      <c r="C206" s="33"/>
      <c r="D206" s="176" t="s">
        <v>687</v>
      </c>
      <c r="E206" s="177" t="s">
        <v>345</v>
      </c>
      <c r="F206" s="178">
        <f>B3+(193*B5)</f>
        <v>194</v>
      </c>
      <c r="G206" s="143"/>
      <c r="H206" s="122"/>
      <c r="I206" s="37"/>
      <c r="J206" s="54">
        <f>F349</f>
        <v>337</v>
      </c>
      <c r="K206" s="55">
        <f>F270</f>
        <v>258</v>
      </c>
      <c r="L206" s="55">
        <f>F316</f>
        <v>304</v>
      </c>
      <c r="M206" s="55">
        <f>F387</f>
        <v>375</v>
      </c>
      <c r="N206" s="55">
        <f>F303</f>
        <v>291</v>
      </c>
      <c r="O206" s="55">
        <f>F590</f>
        <v>578</v>
      </c>
      <c r="P206" s="55">
        <f>F536</f>
        <v>524</v>
      </c>
      <c r="Q206" s="55">
        <f>F582</f>
        <v>570</v>
      </c>
      <c r="R206" s="55">
        <f>F623</f>
        <v>611</v>
      </c>
      <c r="S206" s="55">
        <f>F544</f>
        <v>532</v>
      </c>
      <c r="T206" s="55">
        <f>F231</f>
        <v>219</v>
      </c>
      <c r="U206" s="55">
        <f>F152</f>
        <v>140</v>
      </c>
      <c r="V206" s="55">
        <f>F193</f>
        <v>181</v>
      </c>
      <c r="W206" s="55">
        <f>F239</f>
        <v>227</v>
      </c>
      <c r="X206" s="55">
        <f>F185</f>
        <v>173</v>
      </c>
      <c r="Y206" s="55">
        <f>F472</f>
        <v>460</v>
      </c>
      <c r="Z206" s="55">
        <f>F388</f>
        <v>376</v>
      </c>
      <c r="AA206" s="55">
        <f>F459</f>
        <v>447</v>
      </c>
      <c r="AB206" s="55">
        <f>F505</f>
        <v>493</v>
      </c>
      <c r="AC206" s="55">
        <f>F426</f>
        <v>414</v>
      </c>
      <c r="AD206" s="55">
        <f>F108</f>
        <v>96</v>
      </c>
      <c r="AE206" s="55">
        <f>F29</f>
        <v>17</v>
      </c>
      <c r="AF206" s="55">
        <f>F75</f>
        <v>63</v>
      </c>
      <c r="AG206" s="55">
        <f>F121</f>
        <v>109</v>
      </c>
      <c r="AH206" s="56">
        <f>F42</f>
        <v>30</v>
      </c>
      <c r="AI206" s="322">
        <f t="shared" si="37"/>
        <v>7825</v>
      </c>
      <c r="AJ206" s="107">
        <f t="shared" si="38"/>
        <v>3263025</v>
      </c>
      <c r="AK206" s="33"/>
      <c r="AL206" s="350" t="s">
        <v>576</v>
      </c>
      <c r="AM206" s="303" t="s">
        <v>432</v>
      </c>
      <c r="AN206" s="303" t="s">
        <v>757</v>
      </c>
      <c r="AO206" s="303" t="s">
        <v>40</v>
      </c>
      <c r="AP206" s="303" t="s">
        <v>219</v>
      </c>
      <c r="AQ206" s="303" t="s">
        <v>517</v>
      </c>
      <c r="AR206" s="303" t="s">
        <v>364</v>
      </c>
      <c r="AS206" s="303" t="s">
        <v>172</v>
      </c>
      <c r="AT206" s="303" t="s">
        <v>154</v>
      </c>
      <c r="AU206" s="303" t="s">
        <v>679</v>
      </c>
      <c r="AV206" s="303" t="s">
        <v>112</v>
      </c>
      <c r="AW206" s="303" t="s">
        <v>733</v>
      </c>
      <c r="AX206" s="303" t="s">
        <v>181</v>
      </c>
      <c r="AY206" s="303" t="s">
        <v>567</v>
      </c>
      <c r="AZ206" s="303" t="s">
        <v>523</v>
      </c>
      <c r="BA206" s="303" t="s">
        <v>795</v>
      </c>
      <c r="BB206" s="303" t="s">
        <v>38</v>
      </c>
      <c r="BC206" s="303" t="s">
        <v>51</v>
      </c>
      <c r="BD206" s="303" t="s">
        <v>797</v>
      </c>
      <c r="BE206" s="303" t="s">
        <v>609</v>
      </c>
      <c r="BF206" s="303" t="s">
        <v>329</v>
      </c>
      <c r="BG206" s="303" t="s">
        <v>464</v>
      </c>
      <c r="BH206" s="303" t="s">
        <v>570</v>
      </c>
      <c r="BI206" s="303" t="s">
        <v>631</v>
      </c>
      <c r="BJ206" s="351" t="s">
        <v>358</v>
      </c>
      <c r="BK206" s="45"/>
      <c r="BM206" s="37"/>
      <c r="BN206" s="265">
        <f>F69</f>
        <v>57</v>
      </c>
      <c r="BO206" s="260">
        <f>F239</f>
        <v>227</v>
      </c>
      <c r="BP206" s="260">
        <f>F309</f>
        <v>297</v>
      </c>
      <c r="BQ206" s="260">
        <f>F479</f>
        <v>467</v>
      </c>
      <c r="BR206" s="260">
        <f>F524</f>
        <v>512</v>
      </c>
      <c r="BS206" s="259">
        <f>F370</f>
        <v>358</v>
      </c>
      <c r="BT206" s="259">
        <f>F415</f>
        <v>403</v>
      </c>
      <c r="BU206" s="259">
        <f>F610</f>
        <v>598</v>
      </c>
      <c r="BV206" s="259">
        <f>F30</f>
        <v>18</v>
      </c>
      <c r="BW206" s="259">
        <f>F200</f>
        <v>188</v>
      </c>
      <c r="BX206" s="260">
        <f>F546</f>
        <v>534</v>
      </c>
      <c r="BY206" s="260">
        <f>F91</f>
        <v>79</v>
      </c>
      <c r="BZ206" s="260">
        <f>F161</f>
        <v>149</v>
      </c>
      <c r="CA206" s="260">
        <f>F331</f>
        <v>319</v>
      </c>
      <c r="CB206" s="260">
        <f>F501</f>
        <v>489</v>
      </c>
      <c r="CC206" s="259">
        <f>F222</f>
        <v>210</v>
      </c>
      <c r="CD206" s="259">
        <f>F267</f>
        <v>255</v>
      </c>
      <c r="CE206" s="259">
        <f>F462</f>
        <v>450</v>
      </c>
      <c r="CF206" s="259">
        <f>F632</f>
        <v>620</v>
      </c>
      <c r="CG206" s="259">
        <f>F52</f>
        <v>40</v>
      </c>
      <c r="CH206" s="260">
        <f>F393</f>
        <v>381</v>
      </c>
      <c r="CI206" s="260">
        <f>F563</f>
        <v>551</v>
      </c>
      <c r="CJ206" s="260">
        <f>F133</f>
        <v>121</v>
      </c>
      <c r="CK206" s="260">
        <f>F178</f>
        <v>166</v>
      </c>
      <c r="CL206" s="266">
        <f>F348</f>
        <v>336</v>
      </c>
      <c r="CM206" s="254">
        <f t="shared" si="39"/>
        <v>7825</v>
      </c>
      <c r="CN206" s="107">
        <f t="shared" si="40"/>
        <v>3263025</v>
      </c>
      <c r="CO206" s="33"/>
      <c r="CP206" s="262" t="s">
        <v>359</v>
      </c>
      <c r="CQ206" s="263" t="s">
        <v>567</v>
      </c>
      <c r="CR206" s="263" t="s">
        <v>461</v>
      </c>
      <c r="CS206" s="263" t="s">
        <v>506</v>
      </c>
      <c r="CT206" s="263" t="s">
        <v>202</v>
      </c>
      <c r="CU206" s="263" t="s">
        <v>682</v>
      </c>
      <c r="CV206" s="263" t="s">
        <v>264</v>
      </c>
      <c r="CW206" s="263" t="s">
        <v>707</v>
      </c>
      <c r="CX206" s="263" t="s">
        <v>673</v>
      </c>
      <c r="CY206" s="263" t="s">
        <v>732</v>
      </c>
      <c r="CZ206" s="263" t="s">
        <v>806</v>
      </c>
      <c r="DA206" s="263" t="s">
        <v>30</v>
      </c>
      <c r="DB206" s="263" t="s">
        <v>180</v>
      </c>
      <c r="DC206" s="263" t="s">
        <v>338</v>
      </c>
      <c r="DD206" s="263" t="s">
        <v>638</v>
      </c>
      <c r="DE206" s="263" t="s">
        <v>268</v>
      </c>
      <c r="DF206" s="263" t="s">
        <v>772</v>
      </c>
      <c r="DG206" s="263" t="s">
        <v>294</v>
      </c>
      <c r="DH206" s="263" t="s">
        <v>480</v>
      </c>
      <c r="DI206" s="263" t="s">
        <v>513</v>
      </c>
      <c r="DJ206" s="263" t="s">
        <v>654</v>
      </c>
      <c r="DK206" s="263" t="s">
        <v>546</v>
      </c>
      <c r="DL206" s="263" t="s">
        <v>582</v>
      </c>
      <c r="DM206" s="263" t="s">
        <v>734</v>
      </c>
      <c r="DN206" s="264" t="s">
        <v>340</v>
      </c>
      <c r="DO206" s="45"/>
    </row>
    <row r="207" spans="1:119" ht="12.75" x14ac:dyDescent="0.2">
      <c r="A207" s="33"/>
      <c r="B207" s="33"/>
      <c r="C207" s="33"/>
      <c r="D207" s="176" t="s">
        <v>99</v>
      </c>
      <c r="E207" s="177" t="s">
        <v>345</v>
      </c>
      <c r="F207" s="178">
        <f>B3+(194*B5)</f>
        <v>195</v>
      </c>
      <c r="G207" s="143"/>
      <c r="H207" s="122"/>
      <c r="I207" s="37"/>
      <c r="J207" s="54">
        <f>F337</f>
        <v>325</v>
      </c>
      <c r="K207" s="55">
        <f>F378</f>
        <v>366</v>
      </c>
      <c r="L207" s="55">
        <f>F299</f>
        <v>287</v>
      </c>
      <c r="M207" s="55">
        <f>F345</f>
        <v>333</v>
      </c>
      <c r="N207" s="55">
        <f>F266</f>
        <v>254</v>
      </c>
      <c r="O207" s="55">
        <f>F573</f>
        <v>561</v>
      </c>
      <c r="P207" s="55">
        <f>F619</f>
        <v>607</v>
      </c>
      <c r="Q207" s="55">
        <f>F540</f>
        <v>528</v>
      </c>
      <c r="R207" s="55">
        <f>F611</f>
        <v>599</v>
      </c>
      <c r="S207" s="55">
        <f>F532</f>
        <v>520</v>
      </c>
      <c r="T207" s="55">
        <f>F189</f>
        <v>177</v>
      </c>
      <c r="U207" s="55">
        <f>F260</f>
        <v>248</v>
      </c>
      <c r="V207" s="55">
        <f>F181</f>
        <v>169</v>
      </c>
      <c r="W207" s="55">
        <f>F227</f>
        <v>215</v>
      </c>
      <c r="X207" s="55">
        <f>F143</f>
        <v>131</v>
      </c>
      <c r="Y207" s="55">
        <f>F455</f>
        <v>443</v>
      </c>
      <c r="Z207" s="55">
        <f>F501</f>
        <v>489</v>
      </c>
      <c r="AA207" s="55">
        <f>F422</f>
        <v>410</v>
      </c>
      <c r="AB207" s="55">
        <f>F463</f>
        <v>451</v>
      </c>
      <c r="AC207" s="55">
        <f>F409</f>
        <v>397</v>
      </c>
      <c r="AD207" s="55">
        <f>F71</f>
        <v>59</v>
      </c>
      <c r="AE207" s="55">
        <f>F117</f>
        <v>105</v>
      </c>
      <c r="AF207" s="55">
        <f>F58</f>
        <v>46</v>
      </c>
      <c r="AG207" s="55">
        <f>F104</f>
        <v>92</v>
      </c>
      <c r="AH207" s="56">
        <f>F25</f>
        <v>13</v>
      </c>
      <c r="AI207" s="322">
        <f t="shared" si="37"/>
        <v>7825</v>
      </c>
      <c r="AJ207" s="107">
        <f t="shared" si="38"/>
        <v>3263025</v>
      </c>
      <c r="AK207" s="33"/>
      <c r="AL207" s="350" t="s">
        <v>128</v>
      </c>
      <c r="AM207" s="303" t="s">
        <v>389</v>
      </c>
      <c r="AN207" s="303" t="s">
        <v>269</v>
      </c>
      <c r="AO207" s="303" t="s">
        <v>708</v>
      </c>
      <c r="AP207" s="303" t="s">
        <v>566</v>
      </c>
      <c r="AQ207" s="303" t="s">
        <v>807</v>
      </c>
      <c r="AR207" s="303" t="s">
        <v>45</v>
      </c>
      <c r="AS207" s="303" t="s">
        <v>547</v>
      </c>
      <c r="AT207" s="303" t="s">
        <v>333</v>
      </c>
      <c r="AU207" s="303" t="s">
        <v>257</v>
      </c>
      <c r="AV207" s="303" t="s">
        <v>315</v>
      </c>
      <c r="AW207" s="303" t="s">
        <v>718</v>
      </c>
      <c r="AX207" s="303" t="s">
        <v>628</v>
      </c>
      <c r="AY207" s="303" t="s">
        <v>220</v>
      </c>
      <c r="AZ207" s="303" t="s">
        <v>210</v>
      </c>
      <c r="BA207" s="303" t="s">
        <v>714</v>
      </c>
      <c r="BB207" s="303" t="s">
        <v>638</v>
      </c>
      <c r="BC207" s="303" t="s">
        <v>712</v>
      </c>
      <c r="BD207" s="303" t="s">
        <v>0</v>
      </c>
      <c r="BE207" s="303" t="s">
        <v>711</v>
      </c>
      <c r="BF207" s="303" t="s">
        <v>436</v>
      </c>
      <c r="BG207" s="303" t="s">
        <v>526</v>
      </c>
      <c r="BH207" s="303" t="s">
        <v>302</v>
      </c>
      <c r="BI207" s="303" t="s">
        <v>434</v>
      </c>
      <c r="BJ207" s="351" t="s">
        <v>542</v>
      </c>
      <c r="BK207" s="45"/>
      <c r="BM207" s="37"/>
      <c r="BN207" s="265">
        <f>F538</f>
        <v>526</v>
      </c>
      <c r="BO207" s="260">
        <f>F108</f>
        <v>96</v>
      </c>
      <c r="BP207" s="260">
        <f>F153</f>
        <v>141</v>
      </c>
      <c r="BQ207" s="260">
        <f>F323</f>
        <v>311</v>
      </c>
      <c r="BR207" s="260">
        <f>F493</f>
        <v>481</v>
      </c>
      <c r="BS207" s="259">
        <f>F214</f>
        <v>202</v>
      </c>
      <c r="BT207" s="259">
        <f>F284</f>
        <v>272</v>
      </c>
      <c r="BU207" s="259">
        <f>F454</f>
        <v>442</v>
      </c>
      <c r="BV207" s="259">
        <f>F624</f>
        <v>612</v>
      </c>
      <c r="BW207" s="259">
        <f>F44</f>
        <v>32</v>
      </c>
      <c r="BX207" s="260">
        <f>F390</f>
        <v>378</v>
      </c>
      <c r="BY207" s="260">
        <f>F585</f>
        <v>573</v>
      </c>
      <c r="BZ207" s="260">
        <f>F130</f>
        <v>118</v>
      </c>
      <c r="CA207" s="260">
        <f>F175</f>
        <v>163</v>
      </c>
      <c r="CB207" s="260">
        <f>F345</f>
        <v>333</v>
      </c>
      <c r="CC207" s="259">
        <f>F66</f>
        <v>54</v>
      </c>
      <c r="CD207" s="259">
        <f>F261</f>
        <v>249</v>
      </c>
      <c r="CE207" s="259">
        <f>F306</f>
        <v>294</v>
      </c>
      <c r="CF207" s="259">
        <f>F476</f>
        <v>464</v>
      </c>
      <c r="CG207" s="259">
        <f>F521</f>
        <v>509</v>
      </c>
      <c r="CH207" s="260">
        <f>F367</f>
        <v>355</v>
      </c>
      <c r="CI207" s="260">
        <f>F437</f>
        <v>425</v>
      </c>
      <c r="CJ207" s="260">
        <f>F607</f>
        <v>595</v>
      </c>
      <c r="CK207" s="260">
        <f>F27</f>
        <v>15</v>
      </c>
      <c r="CL207" s="266">
        <f>F197</f>
        <v>185</v>
      </c>
      <c r="CM207" s="254">
        <f t="shared" si="39"/>
        <v>7825</v>
      </c>
      <c r="CN207" s="107">
        <f t="shared" si="40"/>
        <v>3263025</v>
      </c>
      <c r="CO207" s="33"/>
      <c r="CP207" s="262" t="s">
        <v>572</v>
      </c>
      <c r="CQ207" s="263" t="s">
        <v>329</v>
      </c>
      <c r="CR207" s="263" t="s">
        <v>759</v>
      </c>
      <c r="CS207" s="263" t="s">
        <v>280</v>
      </c>
      <c r="CT207" s="263" t="s">
        <v>81</v>
      </c>
      <c r="CU207" s="263" t="s">
        <v>507</v>
      </c>
      <c r="CV207" s="263" t="s">
        <v>402</v>
      </c>
      <c r="CW207" s="263" t="s">
        <v>532</v>
      </c>
      <c r="CX207" s="263" t="s">
        <v>425</v>
      </c>
      <c r="CY207" s="263" t="s">
        <v>332</v>
      </c>
      <c r="CZ207" s="263" t="s">
        <v>69</v>
      </c>
      <c r="DA207" s="263" t="s">
        <v>648</v>
      </c>
      <c r="DB207" s="263" t="s">
        <v>100</v>
      </c>
      <c r="DC207" s="263" t="s">
        <v>788</v>
      </c>
      <c r="DD207" s="263" t="s">
        <v>708</v>
      </c>
      <c r="DE207" s="263" t="s">
        <v>89</v>
      </c>
      <c r="DF207" s="263" t="s">
        <v>403</v>
      </c>
      <c r="DG207" s="263" t="s">
        <v>145</v>
      </c>
      <c r="DH207" s="263" t="s">
        <v>693</v>
      </c>
      <c r="DI207" s="263" t="s">
        <v>753</v>
      </c>
      <c r="DJ207" s="263" t="s">
        <v>205</v>
      </c>
      <c r="DK207" s="263" t="s">
        <v>352</v>
      </c>
      <c r="DL207" s="263" t="s">
        <v>227</v>
      </c>
      <c r="DM207" s="263" t="s">
        <v>569</v>
      </c>
      <c r="DN207" s="264" t="s">
        <v>73</v>
      </c>
      <c r="DO207" s="45"/>
    </row>
    <row r="208" spans="1:119" ht="12.75" x14ac:dyDescent="0.2">
      <c r="A208" s="33"/>
      <c r="B208" s="33"/>
      <c r="C208" s="33"/>
      <c r="D208" s="176" t="s">
        <v>552</v>
      </c>
      <c r="E208" s="177" t="s">
        <v>345</v>
      </c>
      <c r="F208" s="179">
        <f>B3+(195*B5)</f>
        <v>196</v>
      </c>
      <c r="G208" s="143"/>
      <c r="H208" s="122"/>
      <c r="I208" s="37"/>
      <c r="J208" s="54">
        <f>F295</f>
        <v>283</v>
      </c>
      <c r="K208" s="55">
        <f>F341</f>
        <v>329</v>
      </c>
      <c r="L208" s="55">
        <f>F287</f>
        <v>275</v>
      </c>
      <c r="M208" s="55">
        <f>F328</f>
        <v>316</v>
      </c>
      <c r="N208" s="55">
        <f>F374</f>
        <v>362</v>
      </c>
      <c r="O208" s="55">
        <f>F561</f>
        <v>549</v>
      </c>
      <c r="P208" s="55">
        <f>F607</f>
        <v>595</v>
      </c>
      <c r="Q208" s="55">
        <f>F523</f>
        <v>511</v>
      </c>
      <c r="R208" s="55">
        <f>F569</f>
        <v>557</v>
      </c>
      <c r="S208" s="55">
        <f>F615</f>
        <v>603</v>
      </c>
      <c r="T208" s="55">
        <f>F177</f>
        <v>165</v>
      </c>
      <c r="U208" s="55">
        <f>F218</f>
        <v>206</v>
      </c>
      <c r="V208" s="55">
        <f>F139</f>
        <v>127</v>
      </c>
      <c r="W208" s="55">
        <f>F210</f>
        <v>198</v>
      </c>
      <c r="X208" s="55">
        <f>F256</f>
        <v>244</v>
      </c>
      <c r="Y208" s="55">
        <f>F413</f>
        <v>401</v>
      </c>
      <c r="Z208" s="55">
        <f>F484</f>
        <v>472</v>
      </c>
      <c r="AA208" s="55">
        <f>F405</f>
        <v>393</v>
      </c>
      <c r="AB208" s="55">
        <f>F451</f>
        <v>439</v>
      </c>
      <c r="AC208" s="55">
        <f>F497</f>
        <v>485</v>
      </c>
      <c r="AD208" s="55">
        <f>F54</f>
        <v>42</v>
      </c>
      <c r="AE208" s="55">
        <f>F100</f>
        <v>88</v>
      </c>
      <c r="AF208" s="55">
        <f>F21</f>
        <v>9</v>
      </c>
      <c r="AG208" s="55">
        <f>F67</f>
        <v>55</v>
      </c>
      <c r="AH208" s="56">
        <f>F133</f>
        <v>121</v>
      </c>
      <c r="AI208" s="322">
        <f t="shared" si="37"/>
        <v>7825</v>
      </c>
      <c r="AJ208" s="107">
        <f t="shared" si="38"/>
        <v>3263025</v>
      </c>
      <c r="AK208" s="33"/>
      <c r="AL208" s="350" t="s">
        <v>375</v>
      </c>
      <c r="AM208" s="303" t="s">
        <v>810</v>
      </c>
      <c r="AN208" s="303" t="s">
        <v>616</v>
      </c>
      <c r="AO208" s="303" t="s">
        <v>472</v>
      </c>
      <c r="AP208" s="303" t="s">
        <v>550</v>
      </c>
      <c r="AQ208" s="303" t="s">
        <v>586</v>
      </c>
      <c r="AR208" s="303" t="s">
        <v>227</v>
      </c>
      <c r="AS208" s="303" t="s">
        <v>723</v>
      </c>
      <c r="AT208" s="303" t="s">
        <v>705</v>
      </c>
      <c r="AU208" s="303" t="s">
        <v>735</v>
      </c>
      <c r="AV208" s="303" t="s">
        <v>758</v>
      </c>
      <c r="AW208" s="303" t="s">
        <v>374</v>
      </c>
      <c r="AX208" s="303" t="s">
        <v>344</v>
      </c>
      <c r="AY208" s="303" t="s">
        <v>583</v>
      </c>
      <c r="AZ208" s="303" t="s">
        <v>55</v>
      </c>
      <c r="BA208" s="303" t="s">
        <v>296</v>
      </c>
      <c r="BB208" s="303" t="s">
        <v>79</v>
      </c>
      <c r="BC208" s="303" t="s">
        <v>579</v>
      </c>
      <c r="BD208" s="303" t="s">
        <v>667</v>
      </c>
      <c r="BE208" s="303" t="s">
        <v>741</v>
      </c>
      <c r="BF208" s="303" t="s">
        <v>407</v>
      </c>
      <c r="BG208" s="303" t="s">
        <v>512</v>
      </c>
      <c r="BH208" s="303" t="s">
        <v>409</v>
      </c>
      <c r="BI208" s="303" t="s">
        <v>331</v>
      </c>
      <c r="BJ208" s="351" t="s">
        <v>582</v>
      </c>
      <c r="BK208" s="45"/>
      <c r="BM208" s="37"/>
      <c r="BN208" s="265">
        <f>F412</f>
        <v>400</v>
      </c>
      <c r="BO208" s="260">
        <f>F582</f>
        <v>570</v>
      </c>
      <c r="BP208" s="260">
        <f>F127</f>
        <v>115</v>
      </c>
      <c r="BQ208" s="260">
        <f>F172</f>
        <v>160</v>
      </c>
      <c r="BR208" s="260">
        <f>F342</f>
        <v>330</v>
      </c>
      <c r="BS208" s="259">
        <f>F83</f>
        <v>71</v>
      </c>
      <c r="BT208" s="259">
        <f>F253</f>
        <v>241</v>
      </c>
      <c r="BU208" s="259">
        <f>F298</f>
        <v>286</v>
      </c>
      <c r="BV208" s="259">
        <f>F468</f>
        <v>456</v>
      </c>
      <c r="BW208" s="259">
        <f>F513</f>
        <v>501</v>
      </c>
      <c r="BX208" s="260">
        <f>F384</f>
        <v>372</v>
      </c>
      <c r="BY208" s="260">
        <f>F429</f>
        <v>417</v>
      </c>
      <c r="BZ208" s="260">
        <f>F599</f>
        <v>587</v>
      </c>
      <c r="CA208" s="260">
        <f>F19</f>
        <v>7</v>
      </c>
      <c r="CB208" s="260">
        <f>F189</f>
        <v>177</v>
      </c>
      <c r="CC208" s="259">
        <f>F560</f>
        <v>548</v>
      </c>
      <c r="CD208" s="259">
        <f>F105</f>
        <v>93</v>
      </c>
      <c r="CE208" s="259">
        <f>F150</f>
        <v>138</v>
      </c>
      <c r="CF208" s="259">
        <f>F320</f>
        <v>308</v>
      </c>
      <c r="CG208" s="259">
        <f>F490</f>
        <v>478</v>
      </c>
      <c r="CH208" s="260">
        <f>F236</f>
        <v>224</v>
      </c>
      <c r="CI208" s="260">
        <f>F281</f>
        <v>269</v>
      </c>
      <c r="CJ208" s="260">
        <f>F451</f>
        <v>439</v>
      </c>
      <c r="CK208" s="260">
        <f>F621</f>
        <v>609</v>
      </c>
      <c r="CL208" s="266">
        <f>F41</f>
        <v>29</v>
      </c>
      <c r="CM208" s="254">
        <f t="shared" si="39"/>
        <v>7825</v>
      </c>
      <c r="CN208" s="107">
        <f t="shared" si="40"/>
        <v>3263025</v>
      </c>
      <c r="CO208" s="33"/>
      <c r="CP208" s="262" t="s">
        <v>95</v>
      </c>
      <c r="CQ208" s="263" t="s">
        <v>172</v>
      </c>
      <c r="CR208" s="263" t="s">
        <v>787</v>
      </c>
      <c r="CS208" s="263" t="s">
        <v>131</v>
      </c>
      <c r="CT208" s="263" t="s">
        <v>232</v>
      </c>
      <c r="CU208" s="263" t="s">
        <v>275</v>
      </c>
      <c r="CV208" s="263" t="s">
        <v>192</v>
      </c>
      <c r="CW208" s="263" t="s">
        <v>85</v>
      </c>
      <c r="CX208" s="263" t="s">
        <v>139</v>
      </c>
      <c r="CY208" s="263" t="s">
        <v>518</v>
      </c>
      <c r="CZ208" s="263" t="s">
        <v>652</v>
      </c>
      <c r="DA208" s="263" t="s">
        <v>590</v>
      </c>
      <c r="DB208" s="263" t="s">
        <v>170</v>
      </c>
      <c r="DC208" s="263" t="s">
        <v>272</v>
      </c>
      <c r="DD208" s="263" t="s">
        <v>315</v>
      </c>
      <c r="DE208" s="263" t="s">
        <v>622</v>
      </c>
      <c r="DF208" s="263" t="s">
        <v>703</v>
      </c>
      <c r="DG208" s="263" t="s">
        <v>814</v>
      </c>
      <c r="DH208" s="263" t="s">
        <v>655</v>
      </c>
      <c r="DI208" s="263" t="s">
        <v>295</v>
      </c>
      <c r="DJ208" s="263" t="s">
        <v>460</v>
      </c>
      <c r="DK208" s="263" t="s">
        <v>83</v>
      </c>
      <c r="DL208" s="263" t="s">
        <v>667</v>
      </c>
      <c r="DM208" s="263" t="s">
        <v>186</v>
      </c>
      <c r="DN208" s="264" t="s">
        <v>118</v>
      </c>
      <c r="DO208" s="45"/>
    </row>
    <row r="209" spans="1:119" ht="12.75" x14ac:dyDescent="0.2">
      <c r="A209" s="33"/>
      <c r="B209" s="33"/>
      <c r="C209" s="33"/>
      <c r="D209" s="176" t="s">
        <v>239</v>
      </c>
      <c r="E209" s="177" t="s">
        <v>345</v>
      </c>
      <c r="F209" s="179">
        <f>B3+(196*B5)</f>
        <v>197</v>
      </c>
      <c r="G209" s="143"/>
      <c r="H209" s="122"/>
      <c r="I209" s="37"/>
      <c r="J209" s="54">
        <f>F151</f>
        <v>139</v>
      </c>
      <c r="K209" s="55">
        <f>F197</f>
        <v>185</v>
      </c>
      <c r="L209" s="55">
        <f>F238</f>
        <v>226</v>
      </c>
      <c r="M209" s="55">
        <f>F184</f>
        <v>172</v>
      </c>
      <c r="N209" s="55">
        <f>F230</f>
        <v>218</v>
      </c>
      <c r="O209" s="55">
        <f>F392</f>
        <v>380</v>
      </c>
      <c r="P209" s="55">
        <f>F458</f>
        <v>446</v>
      </c>
      <c r="Q209" s="55">
        <f>F504</f>
        <v>492</v>
      </c>
      <c r="R209" s="55">
        <f>F425</f>
        <v>413</v>
      </c>
      <c r="S209" s="55">
        <f>F471</f>
        <v>459</v>
      </c>
      <c r="T209" s="55">
        <f>F28</f>
        <v>16</v>
      </c>
      <c r="U209" s="55">
        <f>F74</f>
        <v>62</v>
      </c>
      <c r="V209" s="55">
        <f>F120</f>
        <v>108</v>
      </c>
      <c r="W209" s="55">
        <f>F41</f>
        <v>29</v>
      </c>
      <c r="X209" s="55">
        <f>F112</f>
        <v>100</v>
      </c>
      <c r="Y209" s="55">
        <f>F269</f>
        <v>257</v>
      </c>
      <c r="Z209" s="55">
        <f>F315</f>
        <v>303</v>
      </c>
      <c r="AA209" s="55">
        <f>F386</f>
        <v>374</v>
      </c>
      <c r="AB209" s="55">
        <f>F307</f>
        <v>295</v>
      </c>
      <c r="AC209" s="55">
        <f>F348</f>
        <v>336</v>
      </c>
      <c r="AD209" s="55">
        <f>F535</f>
        <v>523</v>
      </c>
      <c r="AE209" s="55">
        <f>F581</f>
        <v>569</v>
      </c>
      <c r="AF209" s="55">
        <f>F627</f>
        <v>615</v>
      </c>
      <c r="AG209" s="55">
        <f>F543</f>
        <v>531</v>
      </c>
      <c r="AH209" s="56">
        <f>F589</f>
        <v>577</v>
      </c>
      <c r="AI209" s="322">
        <f t="shared" si="37"/>
        <v>7825</v>
      </c>
      <c r="AJ209" s="107">
        <f t="shared" si="38"/>
        <v>3263025</v>
      </c>
      <c r="AK209" s="33"/>
      <c r="AL209" s="350" t="s">
        <v>789</v>
      </c>
      <c r="AM209" s="303" t="s">
        <v>73</v>
      </c>
      <c r="AN209" s="303" t="s">
        <v>696</v>
      </c>
      <c r="AO209" s="303" t="s">
        <v>179</v>
      </c>
      <c r="AP209" s="303" t="s">
        <v>326</v>
      </c>
      <c r="AQ209" s="303" t="s">
        <v>147</v>
      </c>
      <c r="AR209" s="303" t="s">
        <v>427</v>
      </c>
      <c r="AS209" s="303" t="s">
        <v>560</v>
      </c>
      <c r="AT209" s="303" t="s">
        <v>639</v>
      </c>
      <c r="AU209" s="303" t="s">
        <v>562</v>
      </c>
      <c r="AV209" s="303" t="s">
        <v>598</v>
      </c>
      <c r="AW209" s="303" t="s">
        <v>674</v>
      </c>
      <c r="AX209" s="303" t="s">
        <v>182</v>
      </c>
      <c r="AY209" s="303" t="s">
        <v>118</v>
      </c>
      <c r="AZ209" s="303" t="s">
        <v>223</v>
      </c>
      <c r="BA209" s="303" t="s">
        <v>799</v>
      </c>
      <c r="BB209" s="303" t="s">
        <v>37</v>
      </c>
      <c r="BC209" s="303" t="s">
        <v>627</v>
      </c>
      <c r="BD209" s="303" t="s">
        <v>325</v>
      </c>
      <c r="BE209" s="303" t="s">
        <v>340</v>
      </c>
      <c r="BF209" s="303" t="s">
        <v>677</v>
      </c>
      <c r="BG209" s="303" t="s">
        <v>750</v>
      </c>
      <c r="BH209" s="303" t="s">
        <v>319</v>
      </c>
      <c r="BI209" s="303" t="s">
        <v>336</v>
      </c>
      <c r="BJ209" s="351" t="s">
        <v>412</v>
      </c>
      <c r="BK209" s="45"/>
      <c r="BM209" s="37"/>
      <c r="BN209" s="258">
        <f>F192</f>
        <v>180</v>
      </c>
      <c r="BO209" s="259">
        <f>F387</f>
        <v>375</v>
      </c>
      <c r="BP209" s="259">
        <f>F432</f>
        <v>420</v>
      </c>
      <c r="BQ209" s="259">
        <f>F602</f>
        <v>590</v>
      </c>
      <c r="BR209" s="259">
        <f>F22</f>
        <v>10</v>
      </c>
      <c r="BS209" s="260">
        <f>F488</f>
        <v>476</v>
      </c>
      <c r="BT209" s="260">
        <f>F558</f>
        <v>546</v>
      </c>
      <c r="BU209" s="260">
        <f>F103</f>
        <v>91</v>
      </c>
      <c r="BV209" s="260">
        <f>F148</f>
        <v>136</v>
      </c>
      <c r="BW209" s="260">
        <f>F318</f>
        <v>306</v>
      </c>
      <c r="BX209" s="259">
        <f>F39</f>
        <v>27</v>
      </c>
      <c r="BY209" s="259">
        <f>F234</f>
        <v>222</v>
      </c>
      <c r="BZ209" s="259">
        <f>F279</f>
        <v>267</v>
      </c>
      <c r="CA209" s="259">
        <f>F449</f>
        <v>437</v>
      </c>
      <c r="CB209" s="259">
        <f>F619</f>
        <v>607</v>
      </c>
      <c r="CC209" s="260">
        <f>F340</f>
        <v>328</v>
      </c>
      <c r="CD209" s="260">
        <f>F410</f>
        <v>398</v>
      </c>
      <c r="CE209" s="260">
        <f>F580</f>
        <v>568</v>
      </c>
      <c r="CF209" s="260">
        <f>F125</f>
        <v>113</v>
      </c>
      <c r="CG209" s="260">
        <f>F170</f>
        <v>158</v>
      </c>
      <c r="CH209" s="259">
        <f>F516</f>
        <v>504</v>
      </c>
      <c r="CI209" s="259">
        <f>F86</f>
        <v>74</v>
      </c>
      <c r="CJ209" s="259">
        <f>F256</f>
        <v>244</v>
      </c>
      <c r="CK209" s="259">
        <f>F301</f>
        <v>289</v>
      </c>
      <c r="CL209" s="261">
        <f>F471</f>
        <v>459</v>
      </c>
      <c r="CM209" s="254">
        <f t="shared" si="39"/>
        <v>7825</v>
      </c>
      <c r="CN209" s="107">
        <f t="shared" si="40"/>
        <v>3263025</v>
      </c>
      <c r="CO209" s="33"/>
      <c r="CP209" s="262" t="s">
        <v>496</v>
      </c>
      <c r="CQ209" s="263" t="s">
        <v>40</v>
      </c>
      <c r="CR209" s="263" t="s">
        <v>796</v>
      </c>
      <c r="CS209" s="263" t="s">
        <v>125</v>
      </c>
      <c r="CT209" s="263" t="s">
        <v>600</v>
      </c>
      <c r="CU209" s="263" t="s">
        <v>265</v>
      </c>
      <c r="CV209" s="263" t="s">
        <v>649</v>
      </c>
      <c r="CW209" s="263" t="s">
        <v>568</v>
      </c>
      <c r="CX209" s="263" t="s">
        <v>659</v>
      </c>
      <c r="CY209" s="263" t="s">
        <v>624</v>
      </c>
      <c r="CZ209" s="263" t="s">
        <v>90</v>
      </c>
      <c r="DA209" s="263" t="s">
        <v>431</v>
      </c>
      <c r="DB209" s="263" t="s">
        <v>56</v>
      </c>
      <c r="DC209" s="263" t="s">
        <v>794</v>
      </c>
      <c r="DD209" s="263" t="s">
        <v>45</v>
      </c>
      <c r="DE209" s="263" t="s">
        <v>98</v>
      </c>
      <c r="DF209" s="263" t="s">
        <v>235</v>
      </c>
      <c r="DG209" s="263" t="s">
        <v>199</v>
      </c>
      <c r="DH209" s="263" t="s">
        <v>761</v>
      </c>
      <c r="DI209" s="263" t="s">
        <v>209</v>
      </c>
      <c r="DJ209" s="263" t="s">
        <v>413</v>
      </c>
      <c r="DK209" s="263" t="s">
        <v>722</v>
      </c>
      <c r="DL209" s="263" t="s">
        <v>55</v>
      </c>
      <c r="DM209" s="263" t="s">
        <v>193</v>
      </c>
      <c r="DN209" s="264" t="s">
        <v>562</v>
      </c>
      <c r="DO209" s="45"/>
    </row>
    <row r="210" spans="1:119" ht="12.75" x14ac:dyDescent="0.2">
      <c r="A210" s="33"/>
      <c r="B210" s="33"/>
      <c r="C210" s="33"/>
      <c r="D210" s="176" t="s">
        <v>583</v>
      </c>
      <c r="E210" s="177" t="s">
        <v>345</v>
      </c>
      <c r="F210" s="178">
        <f>B3+(197*B5)</f>
        <v>198</v>
      </c>
      <c r="G210" s="143"/>
      <c r="H210" s="122"/>
      <c r="I210" s="37"/>
      <c r="J210" s="54">
        <f>F259</f>
        <v>247</v>
      </c>
      <c r="K210" s="55">
        <f>F180</f>
        <v>168</v>
      </c>
      <c r="L210" s="55">
        <f>F226</f>
        <v>214</v>
      </c>
      <c r="M210" s="55">
        <f>F147</f>
        <v>135</v>
      </c>
      <c r="N210" s="55">
        <f>F188</f>
        <v>176</v>
      </c>
      <c r="O210" s="55">
        <f>F500</f>
        <v>488</v>
      </c>
      <c r="P210" s="55">
        <f>F421</f>
        <v>409</v>
      </c>
      <c r="Q210" s="55">
        <f>F467</f>
        <v>455</v>
      </c>
      <c r="R210" s="55">
        <f>F408</f>
        <v>396</v>
      </c>
      <c r="S210" s="55">
        <f>F454</f>
        <v>442</v>
      </c>
      <c r="T210" s="55">
        <f>F116</f>
        <v>104</v>
      </c>
      <c r="U210" s="55">
        <f>F62</f>
        <v>50</v>
      </c>
      <c r="V210" s="55">
        <f>F103</f>
        <v>91</v>
      </c>
      <c r="W210" s="55">
        <f>F24</f>
        <v>12</v>
      </c>
      <c r="X210" s="55">
        <f>F70</f>
        <v>58</v>
      </c>
      <c r="Y210" s="55">
        <f>F382</f>
        <v>370</v>
      </c>
      <c r="Z210" s="55">
        <f>F298</f>
        <v>286</v>
      </c>
      <c r="AA210" s="55">
        <f>F344</f>
        <v>332</v>
      </c>
      <c r="AB210" s="55">
        <f>F265</f>
        <v>253</v>
      </c>
      <c r="AC210" s="55">
        <f>F336</f>
        <v>324</v>
      </c>
      <c r="AD210" s="55">
        <f>F618</f>
        <v>606</v>
      </c>
      <c r="AE210" s="55">
        <f>F539</f>
        <v>527</v>
      </c>
      <c r="AF210" s="55">
        <f>F610</f>
        <v>598</v>
      </c>
      <c r="AG210" s="55">
        <f>F531</f>
        <v>519</v>
      </c>
      <c r="AH210" s="56">
        <f>F577</f>
        <v>565</v>
      </c>
      <c r="AI210" s="322">
        <f t="shared" si="37"/>
        <v>7825</v>
      </c>
      <c r="AJ210" s="107">
        <f t="shared" si="38"/>
        <v>3263025</v>
      </c>
      <c r="AK210" s="33"/>
      <c r="AL210" s="350" t="s">
        <v>376</v>
      </c>
      <c r="AM210" s="303" t="s">
        <v>71</v>
      </c>
      <c r="AN210" s="303" t="s">
        <v>162</v>
      </c>
      <c r="AO210" s="303" t="s">
        <v>102</v>
      </c>
      <c r="AP210" s="303" t="s">
        <v>391</v>
      </c>
      <c r="AQ210" s="303" t="s">
        <v>292</v>
      </c>
      <c r="AR210" s="303" t="s">
        <v>534</v>
      </c>
      <c r="AS210" s="303" t="s">
        <v>456</v>
      </c>
      <c r="AT210" s="303" t="s">
        <v>203</v>
      </c>
      <c r="AU210" s="303" t="s">
        <v>532</v>
      </c>
      <c r="AV210" s="303" t="s">
        <v>316</v>
      </c>
      <c r="AW210" s="303" t="s">
        <v>196</v>
      </c>
      <c r="AX210" s="303" t="s">
        <v>568</v>
      </c>
      <c r="AY210" s="303" t="s">
        <v>647</v>
      </c>
      <c r="AZ210" s="303" t="s">
        <v>776</v>
      </c>
      <c r="BA210" s="303" t="s">
        <v>494</v>
      </c>
      <c r="BB210" s="303" t="s">
        <v>85</v>
      </c>
      <c r="BC210" s="303" t="s">
        <v>206</v>
      </c>
      <c r="BD210" s="303" t="s">
        <v>697</v>
      </c>
      <c r="BE210" s="303" t="s">
        <v>710</v>
      </c>
      <c r="BF210" s="303" t="s">
        <v>499</v>
      </c>
      <c r="BG210" s="303" t="s">
        <v>441</v>
      </c>
      <c r="BH210" s="303" t="s">
        <v>707</v>
      </c>
      <c r="BI210" s="303" t="s">
        <v>779</v>
      </c>
      <c r="BJ210" s="351" t="s">
        <v>63</v>
      </c>
      <c r="BK210" s="45"/>
      <c r="BM210" s="37"/>
      <c r="BN210" s="258">
        <f>F61</f>
        <v>49</v>
      </c>
      <c r="BO210" s="259">
        <f>F231</f>
        <v>219</v>
      </c>
      <c r="BP210" s="259">
        <f>F276</f>
        <v>264</v>
      </c>
      <c r="BQ210" s="259">
        <f>F446</f>
        <v>434</v>
      </c>
      <c r="BR210" s="259">
        <f>F616</f>
        <v>604</v>
      </c>
      <c r="BS210" s="260">
        <f>F362</f>
        <v>350</v>
      </c>
      <c r="BT210" s="260">
        <f>F407</f>
        <v>395</v>
      </c>
      <c r="BU210" s="260">
        <f>F577</f>
        <v>565</v>
      </c>
      <c r="BV210" s="260">
        <f>F122</f>
        <v>110</v>
      </c>
      <c r="BW210" s="260">
        <f>F167</f>
        <v>155</v>
      </c>
      <c r="BX210" s="259">
        <f>F533</f>
        <v>521</v>
      </c>
      <c r="BY210" s="259">
        <f>F78</f>
        <v>66</v>
      </c>
      <c r="BZ210" s="259">
        <f>F248</f>
        <v>236</v>
      </c>
      <c r="CA210" s="259">
        <f>F293</f>
        <v>281</v>
      </c>
      <c r="CB210" s="259">
        <f>F463</f>
        <v>451</v>
      </c>
      <c r="CC210" s="260">
        <f>F209</f>
        <v>197</v>
      </c>
      <c r="CD210" s="260">
        <f>F379</f>
        <v>367</v>
      </c>
      <c r="CE210" s="260">
        <f>F424</f>
        <v>412</v>
      </c>
      <c r="CF210" s="260">
        <f>F594</f>
        <v>582</v>
      </c>
      <c r="CG210" s="260">
        <f>F14</f>
        <v>2</v>
      </c>
      <c r="CH210" s="259">
        <f>F510</f>
        <v>498</v>
      </c>
      <c r="CI210" s="259">
        <f>F555</f>
        <v>543</v>
      </c>
      <c r="CJ210" s="259">
        <f>F100</f>
        <v>88</v>
      </c>
      <c r="CK210" s="259">
        <f>F145</f>
        <v>133</v>
      </c>
      <c r="CL210" s="261">
        <f>F315</f>
        <v>303</v>
      </c>
      <c r="CM210" s="254">
        <f t="shared" si="39"/>
        <v>7825</v>
      </c>
      <c r="CN210" s="107">
        <f t="shared" si="40"/>
        <v>3263025</v>
      </c>
      <c r="CO210" s="33"/>
      <c r="CP210" s="262" t="s">
        <v>748</v>
      </c>
      <c r="CQ210" s="263" t="s">
        <v>112</v>
      </c>
      <c r="CR210" s="263" t="s">
        <v>248</v>
      </c>
      <c r="CS210" s="263" t="s">
        <v>588</v>
      </c>
      <c r="CT210" s="263" t="s">
        <v>635</v>
      </c>
      <c r="CU210" s="263" t="s">
        <v>68</v>
      </c>
      <c r="CV210" s="263" t="s">
        <v>548</v>
      </c>
      <c r="CW210" s="263" t="s">
        <v>63</v>
      </c>
      <c r="CX210" s="263" t="s">
        <v>41</v>
      </c>
      <c r="CY210" s="263" t="s">
        <v>554</v>
      </c>
      <c r="CZ210" s="263" t="s">
        <v>706</v>
      </c>
      <c r="DA210" s="263" t="s">
        <v>514</v>
      </c>
      <c r="DB210" s="263" t="s">
        <v>114</v>
      </c>
      <c r="DC210" s="263" t="s">
        <v>404</v>
      </c>
      <c r="DD210" s="263" t="s">
        <v>0</v>
      </c>
      <c r="DE210" s="263" t="s">
        <v>239</v>
      </c>
      <c r="DF210" s="263" t="s">
        <v>283</v>
      </c>
      <c r="DG210" s="263" t="s">
        <v>742</v>
      </c>
      <c r="DH210" s="263" t="s">
        <v>650</v>
      </c>
      <c r="DI210" s="263" t="s">
        <v>29</v>
      </c>
      <c r="DJ210" s="263" t="s">
        <v>485</v>
      </c>
      <c r="DK210" s="263" t="s">
        <v>171</v>
      </c>
      <c r="DL210" s="263" t="s">
        <v>512</v>
      </c>
      <c r="DM210" s="263" t="s">
        <v>236</v>
      </c>
      <c r="DN210" s="264" t="s">
        <v>37</v>
      </c>
      <c r="DO210" s="45"/>
    </row>
    <row r="211" spans="1:119" ht="12.75" x14ac:dyDescent="0.2">
      <c r="A211" s="33"/>
      <c r="B211" s="33"/>
      <c r="C211" s="33"/>
      <c r="D211" s="176" t="s">
        <v>207</v>
      </c>
      <c r="E211" s="177" t="s">
        <v>345</v>
      </c>
      <c r="F211" s="178">
        <f>B3+(198*B5)</f>
        <v>199</v>
      </c>
      <c r="G211" s="143"/>
      <c r="H211" s="122"/>
      <c r="I211" s="37"/>
      <c r="J211" s="54">
        <f>F222</f>
        <v>210</v>
      </c>
      <c r="K211" s="55">
        <f>F138</f>
        <v>126</v>
      </c>
      <c r="L211" s="253">
        <f>F209</f>
        <v>197</v>
      </c>
      <c r="M211" s="55">
        <f>F255</f>
        <v>243</v>
      </c>
      <c r="N211" s="55">
        <f>F176</f>
        <v>164</v>
      </c>
      <c r="O211" s="55">
        <f>F483</f>
        <v>471</v>
      </c>
      <c r="P211" s="55">
        <f>F404</f>
        <v>392</v>
      </c>
      <c r="Q211" s="55">
        <f>F450</f>
        <v>438</v>
      </c>
      <c r="R211" s="55">
        <f>F496</f>
        <v>484</v>
      </c>
      <c r="S211" s="55">
        <f>F417</f>
        <v>405</v>
      </c>
      <c r="T211" s="55">
        <f>F99</f>
        <v>87</v>
      </c>
      <c r="U211" s="55">
        <f>F20</f>
        <v>8</v>
      </c>
      <c r="V211" s="253">
        <f>F66</f>
        <v>54</v>
      </c>
      <c r="W211" s="55">
        <f>F137</f>
        <v>125</v>
      </c>
      <c r="X211" s="55">
        <f>F53</f>
        <v>41</v>
      </c>
      <c r="Y211" s="55">
        <f>F340</f>
        <v>328</v>
      </c>
      <c r="Z211" s="55">
        <f>F286</f>
        <v>274</v>
      </c>
      <c r="AA211" s="55">
        <f>F332</f>
        <v>320</v>
      </c>
      <c r="AB211" s="55">
        <f>F373</f>
        <v>361</v>
      </c>
      <c r="AC211" s="55">
        <f>F294</f>
        <v>282</v>
      </c>
      <c r="AD211" s="55">
        <f>F606</f>
        <v>594</v>
      </c>
      <c r="AE211" s="55">
        <f>F527</f>
        <v>515</v>
      </c>
      <c r="AF211" s="253">
        <f>F568</f>
        <v>556</v>
      </c>
      <c r="AG211" s="55">
        <f>F614</f>
        <v>602</v>
      </c>
      <c r="AH211" s="56">
        <f>F560</f>
        <v>548</v>
      </c>
      <c r="AI211" s="322">
        <f t="shared" si="37"/>
        <v>7825</v>
      </c>
      <c r="AJ211" s="107">
        <f t="shared" si="38"/>
        <v>3263025</v>
      </c>
      <c r="AK211" s="33"/>
      <c r="AL211" s="350" t="s">
        <v>268</v>
      </c>
      <c r="AM211" s="303" t="s">
        <v>474</v>
      </c>
      <c r="AN211" s="303" t="s">
        <v>239</v>
      </c>
      <c r="AO211" s="303" t="s">
        <v>270</v>
      </c>
      <c r="AP211" s="303" t="s">
        <v>815</v>
      </c>
      <c r="AQ211" s="303" t="s">
        <v>401</v>
      </c>
      <c r="AR211" s="303" t="s">
        <v>337</v>
      </c>
      <c r="AS211" s="303" t="s">
        <v>692</v>
      </c>
      <c r="AT211" s="303" t="s">
        <v>504</v>
      </c>
      <c r="AU211" s="303" t="s">
        <v>429</v>
      </c>
      <c r="AV211" s="303" t="s">
        <v>617</v>
      </c>
      <c r="AW211" s="303" t="s">
        <v>543</v>
      </c>
      <c r="AX211" s="303" t="s">
        <v>89</v>
      </c>
      <c r="AY211" s="303" t="s">
        <v>476</v>
      </c>
      <c r="AZ211" s="303" t="s">
        <v>540</v>
      </c>
      <c r="BA211" s="303" t="s">
        <v>98</v>
      </c>
      <c r="BB211" s="303" t="s">
        <v>377</v>
      </c>
      <c r="BC211" s="303" t="s">
        <v>578</v>
      </c>
      <c r="BD211" s="303" t="s">
        <v>367</v>
      </c>
      <c r="BE211" s="303" t="s">
        <v>745</v>
      </c>
      <c r="BF211" s="303" t="s">
        <v>809</v>
      </c>
      <c r="BG211" s="303" t="s">
        <v>92</v>
      </c>
      <c r="BH211" s="303" t="s">
        <v>363</v>
      </c>
      <c r="BI211" s="303" t="s">
        <v>605</v>
      </c>
      <c r="BJ211" s="351" t="s">
        <v>622</v>
      </c>
      <c r="BK211" s="45"/>
      <c r="BM211" s="37"/>
      <c r="BN211" s="258">
        <f>F530</f>
        <v>518</v>
      </c>
      <c r="BO211" s="259">
        <f>F75</f>
        <v>63</v>
      </c>
      <c r="BP211" s="259">
        <f>F245</f>
        <v>233</v>
      </c>
      <c r="BQ211" s="259">
        <f>F290</f>
        <v>278</v>
      </c>
      <c r="BR211" s="259">
        <f>F485</f>
        <v>473</v>
      </c>
      <c r="BS211" s="260">
        <f>F206</f>
        <v>194</v>
      </c>
      <c r="BT211" s="260">
        <f>F376</f>
        <v>364</v>
      </c>
      <c r="BU211" s="260">
        <f>F421</f>
        <v>409</v>
      </c>
      <c r="BV211" s="260">
        <f>F591</f>
        <v>579</v>
      </c>
      <c r="BW211" s="260">
        <f>F36</f>
        <v>24</v>
      </c>
      <c r="BX211" s="259">
        <f>F507</f>
        <v>495</v>
      </c>
      <c r="BY211" s="259">
        <f>F552</f>
        <v>540</v>
      </c>
      <c r="BZ211" s="259">
        <f>F97</f>
        <v>85</v>
      </c>
      <c r="CA211" s="259">
        <f>F142</f>
        <v>130</v>
      </c>
      <c r="CB211" s="259">
        <f>F337</f>
        <v>325</v>
      </c>
      <c r="CC211" s="260">
        <f>F53</f>
        <v>41</v>
      </c>
      <c r="CD211" s="260">
        <f>F223</f>
        <v>211</v>
      </c>
      <c r="CE211" s="260">
        <f>F268</f>
        <v>256</v>
      </c>
      <c r="CF211" s="260">
        <f>F438</f>
        <v>426</v>
      </c>
      <c r="CG211" s="260">
        <f>F633</f>
        <v>621</v>
      </c>
      <c r="CH211" s="259">
        <f>F354</f>
        <v>342</v>
      </c>
      <c r="CI211" s="259">
        <f>F399</f>
        <v>387</v>
      </c>
      <c r="CJ211" s="259">
        <f>F569</f>
        <v>557</v>
      </c>
      <c r="CK211" s="259">
        <f>F114</f>
        <v>102</v>
      </c>
      <c r="CL211" s="261">
        <f>F184</f>
        <v>172</v>
      </c>
      <c r="CM211" s="254">
        <f t="shared" si="39"/>
        <v>7825</v>
      </c>
      <c r="CN211" s="107">
        <f t="shared" si="40"/>
        <v>3263025</v>
      </c>
      <c r="CO211" s="33"/>
      <c r="CP211" s="262" t="s">
        <v>228</v>
      </c>
      <c r="CQ211" s="263" t="s">
        <v>570</v>
      </c>
      <c r="CR211" s="263" t="s">
        <v>458</v>
      </c>
      <c r="CS211" s="263" t="s">
        <v>642</v>
      </c>
      <c r="CT211" s="263" t="s">
        <v>426</v>
      </c>
      <c r="CU211" s="263" t="s">
        <v>687</v>
      </c>
      <c r="CV211" s="263" t="s">
        <v>471</v>
      </c>
      <c r="CW211" s="263" t="s">
        <v>534</v>
      </c>
      <c r="CX211" s="263" t="s">
        <v>383</v>
      </c>
      <c r="CY211" s="263" t="s">
        <v>804</v>
      </c>
      <c r="CZ211" s="263" t="s">
        <v>766</v>
      </c>
      <c r="DA211" s="263" t="s">
        <v>35</v>
      </c>
      <c r="DB211" s="263" t="s">
        <v>646</v>
      </c>
      <c r="DC211" s="263" t="s">
        <v>580</v>
      </c>
      <c r="DD211" s="263" t="s">
        <v>128</v>
      </c>
      <c r="DE211" s="263" t="s">
        <v>540</v>
      </c>
      <c r="DF211" s="263" t="s">
        <v>53</v>
      </c>
      <c r="DG211" s="263" t="s">
        <v>459</v>
      </c>
      <c r="DH211" s="263" t="s">
        <v>350</v>
      </c>
      <c r="DI211" s="263" t="s">
        <v>136</v>
      </c>
      <c r="DJ211" s="263" t="s">
        <v>310</v>
      </c>
      <c r="DK211" s="263" t="s">
        <v>492</v>
      </c>
      <c r="DL211" s="263" t="s">
        <v>705</v>
      </c>
      <c r="DM211" s="263" t="s">
        <v>284</v>
      </c>
      <c r="DN211" s="264" t="s">
        <v>179</v>
      </c>
      <c r="DO211" s="45"/>
    </row>
    <row r="212" spans="1:119" ht="12.75" x14ac:dyDescent="0.2">
      <c r="A212" s="33"/>
      <c r="B212" s="33"/>
      <c r="C212" s="33"/>
      <c r="D212" s="176" t="s">
        <v>446</v>
      </c>
      <c r="E212" s="177" t="s">
        <v>345</v>
      </c>
      <c r="F212" s="178">
        <f>B3+(199*B5)</f>
        <v>200</v>
      </c>
      <c r="G212" s="143"/>
      <c r="H212" s="122"/>
      <c r="I212" s="37"/>
      <c r="J212" s="54">
        <f>F205</f>
        <v>193</v>
      </c>
      <c r="K212" s="253">
        <f>F251</f>
        <v>239</v>
      </c>
      <c r="L212" s="55">
        <f>F172</f>
        <v>160</v>
      </c>
      <c r="M212" s="55">
        <f>F213</f>
        <v>201</v>
      </c>
      <c r="N212" s="55">
        <f>F159</f>
        <v>147</v>
      </c>
      <c r="O212" s="55">
        <f>F446</f>
        <v>434</v>
      </c>
      <c r="P212" s="55">
        <f>F492</f>
        <v>480</v>
      </c>
      <c r="Q212" s="55">
        <f>F433</f>
        <v>421</v>
      </c>
      <c r="R212" s="55">
        <f>F479</f>
        <v>467</v>
      </c>
      <c r="S212" s="55">
        <f>F400</f>
        <v>388</v>
      </c>
      <c r="T212" s="55">
        <f>F87</f>
        <v>75</v>
      </c>
      <c r="U212" s="55">
        <f>F128</f>
        <v>116</v>
      </c>
      <c r="V212" s="253">
        <f>F49</f>
        <v>37</v>
      </c>
      <c r="W212" s="55">
        <f>F95</f>
        <v>83</v>
      </c>
      <c r="X212" s="55">
        <f>F16</f>
        <v>4</v>
      </c>
      <c r="Y212" s="55">
        <f>F323</f>
        <v>311</v>
      </c>
      <c r="Z212" s="55">
        <f>F369</f>
        <v>357</v>
      </c>
      <c r="AA212" s="55">
        <f>F290</f>
        <v>278</v>
      </c>
      <c r="AB212" s="55">
        <f>F361</f>
        <v>349</v>
      </c>
      <c r="AC212" s="55">
        <f>F282</f>
        <v>270</v>
      </c>
      <c r="AD212" s="55">
        <f>F564</f>
        <v>552</v>
      </c>
      <c r="AE212" s="55">
        <f>F635</f>
        <v>623</v>
      </c>
      <c r="AF212" s="55">
        <f>F556</f>
        <v>544</v>
      </c>
      <c r="AG212" s="253">
        <f>F602</f>
        <v>590</v>
      </c>
      <c r="AH212" s="56">
        <f>F518</f>
        <v>506</v>
      </c>
      <c r="AI212" s="322">
        <f t="shared" si="37"/>
        <v>7825</v>
      </c>
      <c r="AJ212" s="107">
        <f t="shared" si="38"/>
        <v>3263025</v>
      </c>
      <c r="AK212" s="33"/>
      <c r="AL212" s="350" t="s">
        <v>133</v>
      </c>
      <c r="AM212" s="303" t="s">
        <v>222</v>
      </c>
      <c r="AN212" s="303" t="s">
        <v>131</v>
      </c>
      <c r="AO212" s="303" t="s">
        <v>643</v>
      </c>
      <c r="AP212" s="303" t="s">
        <v>152</v>
      </c>
      <c r="AQ212" s="303" t="s">
        <v>588</v>
      </c>
      <c r="AR212" s="303" t="s">
        <v>399</v>
      </c>
      <c r="AS212" s="303" t="s">
        <v>484</v>
      </c>
      <c r="AT212" s="303" t="s">
        <v>506</v>
      </c>
      <c r="AU212" s="303" t="s">
        <v>387</v>
      </c>
      <c r="AV212" s="303" t="s">
        <v>168</v>
      </c>
      <c r="AW212" s="303" t="s">
        <v>816</v>
      </c>
      <c r="AX212" s="303" t="s">
        <v>700</v>
      </c>
      <c r="AY212" s="303" t="s">
        <v>720</v>
      </c>
      <c r="AZ212" s="303" t="s">
        <v>62</v>
      </c>
      <c r="BA212" s="303" t="s">
        <v>280</v>
      </c>
      <c r="BB212" s="303" t="s">
        <v>233</v>
      </c>
      <c r="BC212" s="303" t="s">
        <v>642</v>
      </c>
      <c r="BD212" s="303" t="s">
        <v>653</v>
      </c>
      <c r="BE212" s="303" t="s">
        <v>271</v>
      </c>
      <c r="BF212" s="303" t="s">
        <v>467</v>
      </c>
      <c r="BG212" s="303" t="s">
        <v>104</v>
      </c>
      <c r="BH212" s="303" t="s">
        <v>725</v>
      </c>
      <c r="BI212" s="303" t="s">
        <v>125</v>
      </c>
      <c r="BJ212" s="351" t="s">
        <v>276</v>
      </c>
      <c r="BK212" s="45"/>
      <c r="BM212" s="37"/>
      <c r="BN212" s="258">
        <f>F499</f>
        <v>487</v>
      </c>
      <c r="BO212" s="259">
        <f>F544</f>
        <v>532</v>
      </c>
      <c r="BP212" s="259">
        <f>F89</f>
        <v>77</v>
      </c>
      <c r="BQ212" s="259">
        <f>F159</f>
        <v>147</v>
      </c>
      <c r="BR212" s="259">
        <f>F329</f>
        <v>317</v>
      </c>
      <c r="BS212" s="260">
        <f>F50</f>
        <v>38</v>
      </c>
      <c r="BT212" s="260">
        <f>F220</f>
        <v>208</v>
      </c>
      <c r="BU212" s="260">
        <f>F265</f>
        <v>253</v>
      </c>
      <c r="BV212" s="260">
        <f>F460</f>
        <v>448</v>
      </c>
      <c r="BW212" s="260">
        <f>F630</f>
        <v>618</v>
      </c>
      <c r="BX212" s="259">
        <f>F351</f>
        <v>339</v>
      </c>
      <c r="BY212" s="259">
        <f>F396</f>
        <v>384</v>
      </c>
      <c r="BZ212" s="259">
        <f>F566</f>
        <v>554</v>
      </c>
      <c r="CA212" s="259">
        <f>F136</f>
        <v>124</v>
      </c>
      <c r="CB212" s="259">
        <f>F181</f>
        <v>169</v>
      </c>
      <c r="CC212" s="260">
        <f>F527</f>
        <v>515</v>
      </c>
      <c r="CD212" s="260">
        <f>F72</f>
        <v>60</v>
      </c>
      <c r="CE212" s="260">
        <f>F242</f>
        <v>230</v>
      </c>
      <c r="CF212" s="260">
        <f>F312</f>
        <v>300</v>
      </c>
      <c r="CG212" s="260">
        <f>F482</f>
        <v>470</v>
      </c>
      <c r="CH212" s="259">
        <f>F198</f>
        <v>186</v>
      </c>
      <c r="CI212" s="259">
        <f>F368</f>
        <v>356</v>
      </c>
      <c r="CJ212" s="259">
        <f>F413</f>
        <v>401</v>
      </c>
      <c r="CK212" s="259">
        <f>F608</f>
        <v>596</v>
      </c>
      <c r="CL212" s="261">
        <f>F28</f>
        <v>16</v>
      </c>
      <c r="CM212" s="254">
        <f t="shared" si="39"/>
        <v>7825</v>
      </c>
      <c r="CN212" s="107">
        <f t="shared" si="40"/>
        <v>3263025</v>
      </c>
      <c r="CO212" s="33"/>
      <c r="CP212" s="262" t="s">
        <v>713</v>
      </c>
      <c r="CQ212" s="263" t="s">
        <v>679</v>
      </c>
      <c r="CR212" s="263" t="s">
        <v>3</v>
      </c>
      <c r="CS212" s="263" t="s">
        <v>152</v>
      </c>
      <c r="CT212" s="263" t="s">
        <v>368</v>
      </c>
      <c r="CU212" s="263" t="s">
        <v>596</v>
      </c>
      <c r="CV212" s="263" t="s">
        <v>405</v>
      </c>
      <c r="CW212" s="263" t="s">
        <v>697</v>
      </c>
      <c r="CX212" s="263" t="s">
        <v>400</v>
      </c>
      <c r="CY212" s="263" t="s">
        <v>451</v>
      </c>
      <c r="CZ212" s="263" t="s">
        <v>445</v>
      </c>
      <c r="DA212" s="263" t="s">
        <v>281</v>
      </c>
      <c r="DB212" s="263" t="s">
        <v>440</v>
      </c>
      <c r="DC212" s="263" t="s">
        <v>238</v>
      </c>
      <c r="DD212" s="263" t="s">
        <v>628</v>
      </c>
      <c r="DE212" s="263" t="s">
        <v>92</v>
      </c>
      <c r="DF212" s="263" t="s">
        <v>701</v>
      </c>
      <c r="DG212" s="263" t="s">
        <v>798</v>
      </c>
      <c r="DH212" s="263" t="s">
        <v>668</v>
      </c>
      <c r="DI212" s="263" t="s">
        <v>715</v>
      </c>
      <c r="DJ212" s="263" t="s">
        <v>630</v>
      </c>
      <c r="DK212" s="263" t="s">
        <v>709</v>
      </c>
      <c r="DL212" s="263" t="s">
        <v>296</v>
      </c>
      <c r="DM212" s="263" t="s">
        <v>676</v>
      </c>
      <c r="DN212" s="264" t="s">
        <v>598</v>
      </c>
      <c r="DO212" s="45"/>
    </row>
    <row r="213" spans="1:119" ht="13.5" thickBot="1" x14ac:dyDescent="0.25">
      <c r="A213" s="33"/>
      <c r="B213" s="33"/>
      <c r="C213" s="33"/>
      <c r="D213" s="176" t="s">
        <v>643</v>
      </c>
      <c r="E213" s="177" t="s">
        <v>345</v>
      </c>
      <c r="F213" s="178">
        <f>B3+(200*B5)</f>
        <v>201</v>
      </c>
      <c r="G213" s="143"/>
      <c r="H213" s="122"/>
      <c r="I213" s="37"/>
      <c r="J213" s="275">
        <f>F163</f>
        <v>151</v>
      </c>
      <c r="K213" s="80">
        <f>F234</f>
        <v>222</v>
      </c>
      <c r="L213" s="80">
        <f>F155</f>
        <v>143</v>
      </c>
      <c r="M213" s="80">
        <f>F201</f>
        <v>189</v>
      </c>
      <c r="N213" s="80">
        <f>F247</f>
        <v>235</v>
      </c>
      <c r="O213" s="80">
        <f>F429</f>
        <v>417</v>
      </c>
      <c r="P213" s="80">
        <f>F475</f>
        <v>463</v>
      </c>
      <c r="Q213" s="80">
        <f>F396</f>
        <v>384</v>
      </c>
      <c r="R213" s="80">
        <f>F442</f>
        <v>430</v>
      </c>
      <c r="S213" s="80">
        <f>F508</f>
        <v>496</v>
      </c>
      <c r="T213" s="80">
        <f>F45</f>
        <v>33</v>
      </c>
      <c r="U213" s="80">
        <f>F91</f>
        <v>79</v>
      </c>
      <c r="V213" s="276">
        <f>F37</f>
        <v>25</v>
      </c>
      <c r="W213" s="80">
        <f>F78</f>
        <v>66</v>
      </c>
      <c r="X213" s="80">
        <f>F124</f>
        <v>112</v>
      </c>
      <c r="Y213" s="80">
        <f>F311</f>
        <v>299</v>
      </c>
      <c r="Z213" s="80">
        <f>F357</f>
        <v>345</v>
      </c>
      <c r="AA213" s="80">
        <f>F273</f>
        <v>261</v>
      </c>
      <c r="AB213" s="80">
        <f>F319</f>
        <v>307</v>
      </c>
      <c r="AC213" s="80">
        <f>F365</f>
        <v>353</v>
      </c>
      <c r="AD213" s="80">
        <f>F552</f>
        <v>540</v>
      </c>
      <c r="AE213" s="80">
        <f>F593</f>
        <v>581</v>
      </c>
      <c r="AF213" s="80">
        <f>F514</f>
        <v>502</v>
      </c>
      <c r="AG213" s="80">
        <f>F585</f>
        <v>573</v>
      </c>
      <c r="AH213" s="277">
        <f>F631</f>
        <v>619</v>
      </c>
      <c r="AI213" s="322">
        <f t="shared" si="37"/>
        <v>7825</v>
      </c>
      <c r="AJ213" s="107">
        <f t="shared" si="38"/>
        <v>3263025</v>
      </c>
      <c r="AK213" s="33"/>
      <c r="AL213" s="357" t="s">
        <v>448</v>
      </c>
      <c r="AM213" s="340" t="s">
        <v>431</v>
      </c>
      <c r="AN213" s="340" t="s">
        <v>43</v>
      </c>
      <c r="AO213" s="340" t="s">
        <v>760</v>
      </c>
      <c r="AP213" s="340" t="s">
        <v>328</v>
      </c>
      <c r="AQ213" s="340" t="s">
        <v>590</v>
      </c>
      <c r="AR213" s="340" t="s">
        <v>666</v>
      </c>
      <c r="AS213" s="340" t="s">
        <v>281</v>
      </c>
      <c r="AT213" s="340" t="s">
        <v>482</v>
      </c>
      <c r="AU213" s="340" t="s">
        <v>454</v>
      </c>
      <c r="AV213" s="340" t="s">
        <v>802</v>
      </c>
      <c r="AW213" s="340" t="s">
        <v>30</v>
      </c>
      <c r="AX213" s="340" t="s">
        <v>253</v>
      </c>
      <c r="AY213" s="340" t="s">
        <v>514</v>
      </c>
      <c r="AZ213" s="340" t="s">
        <v>74</v>
      </c>
      <c r="BA213" s="340" t="s">
        <v>430</v>
      </c>
      <c r="BB213" s="340" t="s">
        <v>520</v>
      </c>
      <c r="BC213" s="340" t="s">
        <v>143</v>
      </c>
      <c r="BD213" s="340" t="s">
        <v>146</v>
      </c>
      <c r="BE213" s="340" t="s">
        <v>127</v>
      </c>
      <c r="BF213" s="340" t="s">
        <v>35</v>
      </c>
      <c r="BG213" s="340" t="s">
        <v>307</v>
      </c>
      <c r="BH213" s="340" t="s">
        <v>382</v>
      </c>
      <c r="BI213" s="340" t="s">
        <v>648</v>
      </c>
      <c r="BJ213" s="358" t="s">
        <v>212</v>
      </c>
      <c r="BK213" s="45"/>
      <c r="BM213" s="37"/>
      <c r="BN213" s="281">
        <f>F343</f>
        <v>331</v>
      </c>
      <c r="BO213" s="282">
        <f>F388</f>
        <v>376</v>
      </c>
      <c r="BP213" s="282">
        <f>F583</f>
        <v>571</v>
      </c>
      <c r="BQ213" s="282">
        <f>F128</f>
        <v>116</v>
      </c>
      <c r="BR213" s="282">
        <f>F173</f>
        <v>161</v>
      </c>
      <c r="BS213" s="283">
        <f>F519</f>
        <v>507</v>
      </c>
      <c r="BT213" s="283">
        <f>F64</f>
        <v>52</v>
      </c>
      <c r="BU213" s="283">
        <f>F259</f>
        <v>247</v>
      </c>
      <c r="BV213" s="283">
        <f>F304</f>
        <v>292</v>
      </c>
      <c r="BW213" s="283">
        <f>F474</f>
        <v>462</v>
      </c>
      <c r="BX213" s="282">
        <f>F195</f>
        <v>183</v>
      </c>
      <c r="BY213" s="282">
        <f>F365</f>
        <v>353</v>
      </c>
      <c r="BZ213" s="282">
        <f>F435</f>
        <v>423</v>
      </c>
      <c r="CA213" s="282">
        <f>F605</f>
        <v>593</v>
      </c>
      <c r="CB213" s="282">
        <f>F25</f>
        <v>13</v>
      </c>
      <c r="CC213" s="283">
        <f>F496</f>
        <v>484</v>
      </c>
      <c r="CD213" s="283">
        <f>F541</f>
        <v>529</v>
      </c>
      <c r="CE213" s="283">
        <f>F111</f>
        <v>99</v>
      </c>
      <c r="CF213" s="283">
        <f>F156</f>
        <v>144</v>
      </c>
      <c r="CG213" s="283">
        <f>F326</f>
        <v>314</v>
      </c>
      <c r="CH213" s="282">
        <f>F47</f>
        <v>35</v>
      </c>
      <c r="CI213" s="282">
        <f>F217</f>
        <v>205</v>
      </c>
      <c r="CJ213" s="282">
        <f>F287</f>
        <v>275</v>
      </c>
      <c r="CK213" s="282">
        <f>F457</f>
        <v>445</v>
      </c>
      <c r="CL213" s="284">
        <f>F627</f>
        <v>615</v>
      </c>
      <c r="CM213" s="254">
        <f t="shared" si="39"/>
        <v>7825</v>
      </c>
      <c r="CN213" s="107">
        <f t="shared" si="40"/>
        <v>3263025</v>
      </c>
      <c r="CO213" s="33"/>
      <c r="CP213" s="285" t="s">
        <v>683</v>
      </c>
      <c r="CQ213" s="286" t="s">
        <v>38</v>
      </c>
      <c r="CR213" s="286" t="s">
        <v>623</v>
      </c>
      <c r="CS213" s="286" t="s">
        <v>816</v>
      </c>
      <c r="CT213" s="286" t="s">
        <v>685</v>
      </c>
      <c r="CU213" s="286" t="s">
        <v>620</v>
      </c>
      <c r="CV213" s="286" t="s">
        <v>119</v>
      </c>
      <c r="CW213" s="286" t="s">
        <v>376</v>
      </c>
      <c r="CX213" s="286" t="s">
        <v>111</v>
      </c>
      <c r="CY213" s="286" t="s">
        <v>768</v>
      </c>
      <c r="CZ213" s="286" t="s">
        <v>151</v>
      </c>
      <c r="DA213" s="286" t="s">
        <v>127</v>
      </c>
      <c r="DB213" s="286" t="s">
        <v>455</v>
      </c>
      <c r="DC213" s="286" t="s">
        <v>258</v>
      </c>
      <c r="DD213" s="286" t="s">
        <v>542</v>
      </c>
      <c r="DE213" s="286" t="s">
        <v>504</v>
      </c>
      <c r="DF213" s="286" t="s">
        <v>466</v>
      </c>
      <c r="DG213" s="286" t="s">
        <v>774</v>
      </c>
      <c r="DH213" s="286" t="s">
        <v>603</v>
      </c>
      <c r="DI213" s="286" t="s">
        <v>386</v>
      </c>
      <c r="DJ213" s="286" t="s">
        <v>675</v>
      </c>
      <c r="DK213" s="286" t="s">
        <v>746</v>
      </c>
      <c r="DL213" s="286" t="s">
        <v>616</v>
      </c>
      <c r="DM213" s="286" t="s">
        <v>740</v>
      </c>
      <c r="DN213" s="287" t="s">
        <v>319</v>
      </c>
      <c r="DO213" s="45"/>
    </row>
    <row r="214" spans="1:119" ht="12.75" x14ac:dyDescent="0.2">
      <c r="A214" s="33"/>
      <c r="B214" s="33"/>
      <c r="C214" s="33"/>
      <c r="D214" s="176" t="s">
        <v>507</v>
      </c>
      <c r="E214" s="177" t="s">
        <v>345</v>
      </c>
      <c r="F214" s="179">
        <f>B3+(201*B5)</f>
        <v>202</v>
      </c>
      <c r="G214" s="143"/>
      <c r="H214" s="122"/>
      <c r="I214" s="37"/>
      <c r="J214" s="241">
        <f>J189+K213+L212+M211+N210+O209+P208+Q207+R206+S205+T204+U203+V202+W201+X200+Y199+Z198+AA197+AB196+AC195+AD194+AE193+AF192+AG191+AH190</f>
        <v>7825</v>
      </c>
      <c r="K214" s="288">
        <f>K189+J190+L213+M212+N211+O210+P209+Q208+R207+S206+T205+U204+V203+W202+X201+Y200+Z199+AA198+AB197+AC196+AD195+AE194+AF193+AG192+AH191</f>
        <v>7825</v>
      </c>
      <c r="L214" s="288">
        <f>L189+K190+J191+M213+N212+O211+P210+Q209+R208+S207+T206+U205+V204+W203+X202+Y201+Z200+AA199+AB198+AC197+AD196+AE195+AF194+AG193+AH192</f>
        <v>7825</v>
      </c>
      <c r="M214" s="288">
        <f>M189+L190+K191+J192+N213+O212+P211+Q210+R209+S208+T207+U206+V205+W204+X203+Y202+Z201+AA200+AB199+AC198+AD197+AE196+AF195+AG194+AH193</f>
        <v>7825</v>
      </c>
      <c r="N214" s="288">
        <f>N189+M190+L191+K192+J193+O213+P212+Q211+R210+S209+T208+U207+V206+W205+X204+Y203+Z202+AA201+AB200+AC199+AD198+AE197+AF196+AG195+AH194</f>
        <v>7825</v>
      </c>
      <c r="O214" s="288">
        <f>O189+N190+M191+L192+K193+J194+P213+Q212+R211+S210+T209+U208+V207+W206+X205+Y204+Z203+AA202+AB201+AC200+AD199+AE198+AF197+AG196+AH195</f>
        <v>7825</v>
      </c>
      <c r="P214" s="288">
        <f>P189+O190+N191+M192+L193+K194+J195+Q213+R212+S211+T210+U209+V208+W207+X206+Y205+Z204+AA203+AB202+AC201+AD200+AE199+AF198+AG197+AH196</f>
        <v>7825</v>
      </c>
      <c r="Q214" s="288">
        <f>Q189+P190+O191+N192+M193+L194+K195+J196+R213+S212+T211+U210+V209+W208+X207+Y206+Z205+AA204+AB203+AC202+AD201+AE200+AF199+AG198+AH197</f>
        <v>7825</v>
      </c>
      <c r="R214" s="288">
        <f>R189+Q190+P191+O192+N193+M194+L195+K196+J197+S213+T212+U211+V210+W209+X208+Y207+Z206+AA205+AB204+AC203+AD202+AE201+AF200+AG199+AH198</f>
        <v>7825</v>
      </c>
      <c r="S214" s="288">
        <f>S189+R190+Q191+P192+O193+N194+M195+L196+K197+J198+T213+U212+V211+W210+X209+Y208+Z207+AA206+AB205+AC204+AD203+AE202+AF201+AG200+AH199</f>
        <v>7825</v>
      </c>
      <c r="T214" s="288">
        <f>T189+S190+R191+Q192+P193+O194+N195+M196+L197+K198+J199+U213+V212+W211+X210+Y209+Z208+AA207+AB206+AC205+AD204+AE203+AF202+AG201+AH200</f>
        <v>7825</v>
      </c>
      <c r="U214" s="288">
        <f>U189+T190+S191+R192+Q193+P194+O195+N196+M197+L198+K199+J200+V213+W212+X211+Y210+Z209+AA208+AB207+AC206+AD205+AE204+AF203+AG202+AH201</f>
        <v>7825</v>
      </c>
      <c r="V214" s="288">
        <f>V189+U190+T191+S192+R193+Q194+P195+O196+N197+M198+L199+K200+J201+W213+X212+Y211+Z210+AA209+AB208+AC207+AD206+AE205+AF204+AG203+AH202</f>
        <v>7825</v>
      </c>
      <c r="W214" s="288">
        <f>W189+V190+U191+T192+S193+R194+Q195+P196+O197+N198+M199+L200+K201+J202+X213+Y212+Z211+AA210+AB209+AC208+AD207+AE206+AF205+AG204+AH203</f>
        <v>7825</v>
      </c>
      <c r="X214" s="288">
        <f>X189+W190+V191+U192+T193+S194+R195+Q196+P197+O198+N199+M200+L201+K202+J203+Y213+Z212+AA211+AB210+AC209+AD208+AE207+AF206+AG205+AH204</f>
        <v>7825</v>
      </c>
      <c r="Y214" s="288">
        <f>Y189+X190+W191+V192+U193+T194+S195+R196+Q197+P198+O199+N200+M201+L202+K203+J204+Z213+AA212+AB211+AC210+AD209+AE208+AF207+AG206+AH205</f>
        <v>7825</v>
      </c>
      <c r="Z214" s="288">
        <f>Z189+Y190+X191+W192+V193+U194+T195+S196+R197+Q198+P199+O200+N201+M202+L203+K204+J205+AA213+AB212+AC211+AD210+AE209+AF208+AG207+AH206</f>
        <v>7825</v>
      </c>
      <c r="AA214" s="288">
        <f>AA189+Z190+Y191+X192+W193+V194+U195+T196+S197+R198+Q199+P200+O201+N202+M203+L204+K205+J206+AB213+AC212+AD211+AE210+AF209+AG208+AH207</f>
        <v>7825</v>
      </c>
      <c r="AB214" s="288">
        <f>AB189+AA190+Z191+Y192+X193+W194+V195+U196+T197+S198+R199+Q200+P201+O202+N203+M204+L205+K206+J207+AC213+AD212+AE211+AF210+AG209+AH208</f>
        <v>7825</v>
      </c>
      <c r="AC214" s="288">
        <f>AC189+AB190+AA191+Z192+Y193+X194+W195+V196+U197+T198+S199+R200+Q201+P202+O203+N204+M205+L206+K207+J208+AD213+AE212+AF211+AG210+AH209</f>
        <v>7825</v>
      </c>
      <c r="AD214" s="288">
        <f>AD189+AC190+AB191+AA192+Z193+Y194+X195+W196+V197+U198+T199+S200+R201+Q202+P203+O204+N205+M206+L207+K208+J209+AE213+AF212+AG211+AH210</f>
        <v>7825</v>
      </c>
      <c r="AE214" s="288">
        <f>AE189+AD190+AC191+AB192+AA193+Z194+Y195+X196+W197+V198+U199+T200+S201+R202+Q203+P204+O205+N206+M207+L208+K209+J210+AF213+AG212+AH211</f>
        <v>7825</v>
      </c>
      <c r="AF214" s="288">
        <f>AF189+AE190+AD191+AC192+AB193+AA194+Z195+Y196+X197+W198+V199+U200+T201+S202+R203+Q204+P205+O206+N207+M208+L209+K210+J211+AG213+AH212</f>
        <v>7825</v>
      </c>
      <c r="AG214" s="288">
        <f>AG189+AF190+AE191+AD192+AC193+AB194+AA195+Z196+Y197+X198+W199+V200+U201+T202+S203+R204+Q205+P206+O207+N208+M209+L210+K211+J212+AH213</f>
        <v>7825</v>
      </c>
      <c r="AH214" s="289">
        <f>J189+K190+L191+V189+V190+V191+AH189+AG190+AF191+AH201+AG201+AF201+AH213+AG212+AF211+V213+V212+V211+J213+K212+L211+J201+K201+L201+V201</f>
        <v>7825</v>
      </c>
      <c r="AI214" s="336">
        <f>SUMSQ(J189,K190,L191,M192,N193,O194,P195,Q196,R197,S198,T199,U200,V201,W202,X203,Y204,Z205,AA206,AB207,AC208,AD209,AE210,AF211,AG212,AH213)</f>
        <v>3263025</v>
      </c>
      <c r="AJ214" s="337">
        <f>J189^3+K190^3+L191^3+M192^3+N193^3+O194^3+P195^3+Q196^3+R197^3+S198^3+T199^3+U200^3+V201^3+W202^3+X203^3+Y204^3+Z205^3+AA206^3+AB207^3+AC208^3+AD209^3+AE210^3+AF211^3+AG212^3+AH213^3</f>
        <v>1530765625</v>
      </c>
      <c r="AK214" s="33"/>
      <c r="AL214" s="296"/>
      <c r="AM214" s="296"/>
      <c r="AN214" s="296"/>
      <c r="AO214" s="296"/>
      <c r="AP214" s="296"/>
      <c r="AQ214" s="296"/>
      <c r="AR214" s="296"/>
      <c r="AS214" s="296"/>
      <c r="AT214" s="296"/>
      <c r="AU214" s="296"/>
      <c r="AV214" s="296"/>
      <c r="AW214" s="296"/>
      <c r="AX214" s="296"/>
      <c r="AY214" s="296"/>
      <c r="AZ214" s="296"/>
      <c r="BA214" s="296"/>
      <c r="BB214" s="296"/>
      <c r="BC214" s="296"/>
      <c r="BD214" s="296"/>
      <c r="BE214" s="296"/>
      <c r="BF214" s="296"/>
      <c r="BG214" s="296"/>
      <c r="BH214" s="296"/>
      <c r="BI214" s="296"/>
      <c r="BJ214" s="296"/>
      <c r="BK214" s="45"/>
      <c r="BM214" s="37"/>
      <c r="BN214" s="293">
        <f>SUMSQ(BN189,BO189,BP189,BQ189,BR189,BN190,BO190,BP190,BQ190,BR190,BN191,BO191,BP191,BQ191,BR191,BN192,BO192,BP192,BQ192,BR192,BN193,BO193,BP193,BQ193,BR193)</f>
        <v>3263025</v>
      </c>
      <c r="BO214" s="294">
        <f>SUMSQ(BN194,BO194,BP194,BQ194,BR194,BN195,BO195,BP195,BQ195,BR195,BN196,BO196,BP196,BQ196,BR196,BN197,BO197,BP197,BQ197,BR197,BN198,BO198,BP198,BQ198,BR198)</f>
        <v>3263025</v>
      </c>
      <c r="BP214" s="294">
        <f>SUMSQ(BN199,BO199,BP199,BQ199,BR199,BN200,BO200,BP200,BQ200,BR200,BN201,BO201,BP201,BQ201,BR201,BN202,BO202,BP202,BQ202,BR202,BN203,BO203,BP203,BQ203,BR203)</f>
        <v>3263025</v>
      </c>
      <c r="BQ214" s="294">
        <f>SUMSQ(BN204,BO204,BP204,BQ204,BR204,BN205,BO205,BP205,BQ205,BR205,BN206,BO206,BP206,BQ206,BR206,BN207,BO207,BP207,BQ207,BR207,BN208,BO208,BP208,BQ208,BR208)</f>
        <v>3263025</v>
      </c>
      <c r="BR214" s="294">
        <f>SUMSQ(BN209,BO209,BP209,BQ209,BR209,BN210,BO210,BP210,BQ210,BR210,BN211,BO211,BP211,BQ211,BR211,BN212,BO212,BP212,BQ212,BR212,BN213,BO213,BP213,BQ213,BR213)</f>
        <v>3263025</v>
      </c>
      <c r="BS214" s="294">
        <f>SUMSQ(BS189,BT189,BU189,BV189,BW189,BS190,BT190,BU190,BV190,BW190,BS191,BT191,BU191,BV191,BW191,BS192,BT192,BU192,BV192,BW192,BS193,BT193,BU193,BV193,BW193)</f>
        <v>3263025</v>
      </c>
      <c r="BT214" s="294">
        <f>SUMSQ(BS194,BT194,BU194,BV194,BW194,BS195,BT195,BU195,BV195,BW195,BS196,BT196,BU196,BV196,BW196,BS197,BT197,BU197,BV197,BW197,BS198,BT198,BU198,BV198,BW198)</f>
        <v>3263025</v>
      </c>
      <c r="BU214" s="294">
        <f>SUMSQ(BS199,BT199,BU199,BV199,BW199,BS200,BT200,BU200,BV200,BW200,BS201,BT201,BU201,BV201,BW201,BS202,BT202,BU202,BV202,BW202,BS203,BT203,BU203,BV203,BW203)</f>
        <v>3263025</v>
      </c>
      <c r="BV214" s="294">
        <f>SUMSQ(BS204,BT204,BU204,BV204,BW204,BS205,BT205,BU205,BV205,BW205,BS206,BT206,BU206,BV206,BW206,BS207,BT207,BU207,BV207,BW207,BS208,BT208,BU208,BV208,BW208)</f>
        <v>3263025</v>
      </c>
      <c r="BW214" s="294">
        <f>SUMSQ(BS209,BT209,BU209,BV209,BW209,BS210,BT210,BU210,BV210,BW210,BS211,BT211,BU211,BV211,BW211,BS212,BT212,BU212,BV212,BW212,BS213,BT213,BU213,BV213,BW213)</f>
        <v>3263025</v>
      </c>
      <c r="BX214" s="294">
        <f>SUMSQ(BX189,BY189,BZ189,CA189,CB189,BX190,BY190,BZ190,CA190,CB190,BX191,BY191,BZ191,CA191,CB191,BX192,BY192,BZ192,CA192,CB192,BX193,BY193,BZ193,CA193,CB193)</f>
        <v>3263025</v>
      </c>
      <c r="BY214" s="294">
        <f>SUMSQ(BX194,BY194,BZ194,CA194,CB194,BX195,BY195,BZ195,CA195,CB195,BX196,BY196,BZ196,CA196,CB196,BX197,BY197,BZ197,CA197,CB197,BX198,BY198,BZ198,CA198,CB198)</f>
        <v>3263025</v>
      </c>
      <c r="BZ214" s="294">
        <f>SUMSQ(BX199,BY199,BZ199,CA199,CB199,BX200,BY200,BZ200,CA200,CB200,BX201,BY201,BZ201,CA201,CB201,BX202,BY202,BZ202,CA202,CB202,BX203,BY203,BZ203,CA203,CB203)</f>
        <v>3263025</v>
      </c>
      <c r="CA214" s="294">
        <f>SUMSQ(BX204,BY204,BZ204,CA204,CB204,BX205,BY205,BZ205,CA205,CB205,BX206,BY206,BZ206,CA206,CB206,BX207,BY207,BZ207,CA207,CB207,BX208,BY208,BZ208,CA208,CB208)</f>
        <v>3263025</v>
      </c>
      <c r="CB214" s="294">
        <f>SUMSQ(BX209,BY209,BZ209,CA209,CB209,BX210,BY210,BZ210,CA210,CB210,BX211,BY211,BZ211,CA211,CB211,BX212,BY212,BZ212,CA212,CB212,BX213,BY213,BZ213,CA213,CB213)</f>
        <v>3263025</v>
      </c>
      <c r="CC214" s="294">
        <f>SUMSQ(CC189,CD189,CE189,CF189,CG189,CC190,CD190,CE190,CF190,CG190,CC191,CD191,CE191,CF191,CG191,CC192,CD192,CE192,CF192,CG192,CC193,CD193,CE193,CF193,CG193)</f>
        <v>3263025</v>
      </c>
      <c r="CD214" s="294">
        <f>SUMSQ(CC194,CD194,CE194,CF194,CG194,CC195,CD195,CE195,CF195,CG195,CC196,CD196,CE196,CF196,CG196,CC197,CD197,CE197,CF197,CG197,CC198,CD198,CE198,CF198,CG198)</f>
        <v>3263025</v>
      </c>
      <c r="CE214" s="294">
        <f>SUMSQ(CC199,CD199,CE199,CF199,CG199,CC200,CD200,CE200,CF200,CG200,CC201,CD201,CE201,CF201,CG201,CC202,CD202,CE202,CF202,CG202,CC203,CD203,CE203,CF203,CG203)</f>
        <v>3263025</v>
      </c>
      <c r="CF214" s="294">
        <f>SUMSQ(CC204,CD204,CE204,CF204,CG204,CC205,CD205,CE205,CF205,CG205,CC206,CD206,CE206,CF206,CG206,CC207,CD207,CE207,CF207,CG207,CC208,CD208,CE208,CF208,CG208)</f>
        <v>3263025</v>
      </c>
      <c r="CG214" s="294">
        <f>SUMSQ(CC209,CD209,CE209,CF209,CG209,CC210,CD210,CE210,CF210,CG210,CC211,CD211,CE211,CF211,CG211,CC212,CD212,CE212,CF212,CG212,CC213,CD213,CE213,CF213,CG213)</f>
        <v>3263025</v>
      </c>
      <c r="CH214" s="294">
        <f>SUMSQ(CH189,CI189,CJ189,CK189,CL189,CH190,CI190,CJ190,CK190,CL190,CH191,CI191,CJ191,CK191,CL191,CH192,CI192,CJ192,CK192,CL192,CH193,CI193,CJ193,CK193,CL193)</f>
        <v>3263025</v>
      </c>
      <c r="CI214" s="294">
        <f>SUMSQ(CH194,CI194,CJ194,CK194,CL194,CH195,CI195,CJ195,CK195,CL195,CH196,CI196,CJ196,CK196,CL196,CH197,CI197,CJ197,CK197,CL197,CH198,CI198,CJ198,CK198,CL198)</f>
        <v>3263025</v>
      </c>
      <c r="CJ214" s="294">
        <f>SUMSQ(CH199,CI199,CJ199,CK199,CL199,CH200,CI200,CJ200,CK200,CL200,CH201,CI201,CJ201,CK201,CL201,CH202,CI202,CJ202,CK202,CL202,CH203,CI203,CJ203,CK203,CL203)</f>
        <v>3263025</v>
      </c>
      <c r="CK214" s="294">
        <f>SUMSQ(CH204,CI204,CJ204,CK204,CL204,CH205,CI205,CJ205,CK205,CL205,CH206,CI206,CJ206,CK206,CL206,CH207,CI207,CJ207,CK207,CL207,CH208,CI208,CJ208,CK208,CL208)</f>
        <v>3263025</v>
      </c>
      <c r="CL214" s="294">
        <f>SUMSQ(CH209,CI209,CJ209,CK209,CL209,CH210,CI210,CJ210,CK210,CL210,CH211,CI211,CJ211,CK211,CL211,CH212,CI212,CJ212,CK212,CL212,CH213,CI213,CJ213,CK213,CL213)</f>
        <v>3263025</v>
      </c>
      <c r="CM214" s="295">
        <f>CL213^3+CK212^3+CJ211^3+CI210^3+CH209^3+CG208^3+CF207^3+CE206^3+CD205^3+CC204^3+CB203^3+CA202^3+BZ201^3+BY200^3+BX199^3+BW198^3+BV197^3+BU196^3+BT195^3+BS194^3+BR193^3+BQ192^3+BP191^3+BO190^3+BN189^3</f>
        <v>1530765625</v>
      </c>
      <c r="CN214" s="291">
        <f>BZ189^3+BZ190^3+BZ191^3+BZ192^3+BZ193^3+BZ194^3+BZ195^3+BZ196^3+BZ197^3+BZ198^3+BZ199^3+BZ200^3+BZ201^3+BZ202^3+BZ203^3+BZ204^3+BZ205^3+BZ206^3+BZ207^3+BZ208^3+BZ209^3+BZ210^3+BZ211^3+BZ212^3+BZ213^3</f>
        <v>1530765625</v>
      </c>
      <c r="CO214" s="33"/>
      <c r="CP214" s="296"/>
      <c r="CQ214" s="296"/>
      <c r="CR214" s="296"/>
      <c r="CS214" s="296"/>
      <c r="CT214" s="296"/>
      <c r="CU214" s="296"/>
      <c r="CV214" s="296"/>
      <c r="CW214" s="296"/>
      <c r="CX214" s="296"/>
      <c r="CY214" s="296"/>
      <c r="CZ214" s="296"/>
      <c r="DA214" s="296"/>
      <c r="DB214" s="296"/>
      <c r="DC214" s="296"/>
      <c r="DD214" s="296"/>
      <c r="DE214" s="296"/>
      <c r="DF214" s="296"/>
      <c r="DG214" s="296"/>
      <c r="DH214" s="296"/>
      <c r="DI214" s="296"/>
      <c r="DJ214" s="296"/>
      <c r="DK214" s="296"/>
      <c r="DL214" s="296"/>
      <c r="DM214" s="296"/>
      <c r="DN214" s="296"/>
      <c r="DO214" s="45"/>
    </row>
    <row r="215" spans="1:119" ht="13.5" thickBot="1" x14ac:dyDescent="0.25">
      <c r="A215" s="33"/>
      <c r="B215" s="33"/>
      <c r="C215" s="33"/>
      <c r="D215" s="176" t="s">
        <v>613</v>
      </c>
      <c r="E215" s="177" t="s">
        <v>345</v>
      </c>
      <c r="F215" s="179">
        <f>B3+(202*B5)</f>
        <v>203</v>
      </c>
      <c r="G215" s="143"/>
      <c r="H215" s="122"/>
      <c r="I215" s="37"/>
      <c r="J215" s="254">
        <f>K189+L190+M191+N192+O193+P194+Q195+R196+S197+T198+U199+V200+W201+X202+Y203+Z204+AA205+AB206+AC207+AD208+AE209+AF210+AG211+AH212+J213</f>
        <v>7825</v>
      </c>
      <c r="K215" s="297">
        <f>L189+M190+N191+O192+P193+Q194+R195+S196+T197+U198+V199+W200+X201+Y202+Z203+AA204+AB205+AC206+AD207+AE208+AF209+AG210+AH211+K213+J212</f>
        <v>7825</v>
      </c>
      <c r="L215" s="297">
        <f>M189+N190+O191+P192+Q193+R194+S195+T196+U197+V198+W199+X200+Y201+Z202+AA203+AB204+AC205+AD206+AE207+AF208+AG209+AH210+L213+K212+J211</f>
        <v>7825</v>
      </c>
      <c r="M215" s="297">
        <f>N189+O190+P191+Q192+R193+S194+T195+U196+V197+W198+X199+Y200+Z201+AA202+AB203+AC204+AD205+AE206+AF207+AG208+AH209+M213+L212++K211+J210</f>
        <v>7825</v>
      </c>
      <c r="N215" s="297">
        <f>O189+P190+Q191+R192+S193+T194+U195+V196+W197+X198+Y199+Z200+AA201+AB202+AC203+AD204+AE205+AF206+AG207+AH208+N213+M212+L211+K210+J209</f>
        <v>7825</v>
      </c>
      <c r="O215" s="297">
        <f>P189+Q190+R191+S192+T193+U194+V195+W196+X197+Y198+Z199+AA200+AB201+AC202+AD203+AE204+AF205+AG206+AH207+O213+N212+M211+L210+K209+J208</f>
        <v>7825</v>
      </c>
      <c r="P215" s="297">
        <f>Q189+R190+S191+T192+U193+V194+W195+X196+Y197+Z198+AA199+AB200+AC201+AD202+AE203+AF204+AG205+AH206+P213+O212+N211+M210+L209+K208+J207</f>
        <v>7825</v>
      </c>
      <c r="Q215" s="297">
        <f>R189+S190+T191+U192+V193+W194+X195+Y196+Z197+AA198+AB199+AC200+AD201+AE202+AF203+AG204+AH205+Q213+P212+O211+N210+M209+L208+K207+J206</f>
        <v>7825</v>
      </c>
      <c r="R215" s="297">
        <f>S189+T190+U191+V192+W193+X194+Y195+Z196+AA197+AB198+AC199+AD200+AE201+AF202+AG203+AH204+R213+Q212+P211+O210+N209+M208+L207+K206+J205</f>
        <v>7825</v>
      </c>
      <c r="S215" s="297">
        <f>T189+U190+V191+W192+X193+Y194+Z195+AA196+AB197+AC198+AD199+AE200+AF201+AG202+AH203+S213+R212+Q211+P210+O209+N208+M207+L206+K205+J204</f>
        <v>7825</v>
      </c>
      <c r="T215" s="297">
        <f>U189+V190+W191+X192+Y193+Z194+AA195+AB196+AC197+AD198+AE199+AF200+AG201+AH202+T213+S212+R211+Q210+P209+O208+N207+M206+L205+K204+J203</f>
        <v>7825</v>
      </c>
      <c r="U215" s="297">
        <f>V189+W190+X191+Y192+Z193+AA194+AB195+AC196+AD197+AE198+AF199+AG200+AH201+U213+T212+S211+R210+Q209+P208+O207+N206+M205+L204+K203+J202</f>
        <v>7825</v>
      </c>
      <c r="V215" s="297">
        <f>W189+X190+Y191+Z192+AA193+AB194+AC195+AD196+AE197+AF198+AG199+AH200+V213+U212+T211+S210+R209+Q208+P207+O206+N205+M204+L203+K202+J201</f>
        <v>7825</v>
      </c>
      <c r="W215" s="297">
        <f>X189+Y190+Z191+AA192+AB193+AC194+AD195+AE196+AF197+AG198+AH199+W213+V212+U211+T210+S209+R208+Q207+P206+O205+N204+M203+L202+K201+J200</f>
        <v>7825</v>
      </c>
      <c r="X215" s="297">
        <f>Y189+Z190+AA191+AB192+AC193+AD194+AE195+AF196+AG197+AH198+X213+W212+V211+U210+T209+S208+R207+Q206+P205+O204+N203+M202+L201+K200+J199</f>
        <v>7825</v>
      </c>
      <c r="Y215" s="297">
        <f>Z189+AA190+AB191+AC192+AD193+AE194+AF195+AG196+AH197+Y213+X212+W211+V210+U209+T208+S207+R206+Q205+P204+O203+N202+M201+L200+K199+J198</f>
        <v>7825</v>
      </c>
      <c r="Z215" s="297">
        <f>AA189+AB190+AC191+AD192+AE193+AF194+AG195+AH196+Z213+Y212+X211+W210+V209+U208+T207+S206+R205+Q204+P203+O202+N201+M200++L199+K198+J197</f>
        <v>7825</v>
      </c>
      <c r="AA215" s="297">
        <f>AB189+AC190+AD191+AE192+AF193+AG194+AH195+AA213+Z212+Y211+X210+W209+V208+U207+T206+S205+R204+Q203+P202+O201+N200+M199+L198+K197+J196</f>
        <v>7825</v>
      </c>
      <c r="AB215" s="297">
        <f>AC189+AD190+AE191+AF192+AG193+AH194+AB213+AA212+Z211+Y210+X209+W208+V207+U206+T205+S204+R203+Q202+P201+O200+N199+M198+L197+K196+J195</f>
        <v>7825</v>
      </c>
      <c r="AC215" s="297">
        <f>AD189+AE190+AF191+AG192+AH193+AC213+AB212+AA211+Z210+Y209+X208+W207+V206+U205+T204+S203+R202+Q201+P200+O199+N198+M197+L196+K195+J194</f>
        <v>7825</v>
      </c>
      <c r="AD215" s="297">
        <f>AE189+AF190+AG191+AH192+AD213+AC212+AB211+AA210+Z209+Y208+X207+W206+V205+U204+T203+S202+R201+Q200+P199+O198+N197+M196+L195+K194+J193</f>
        <v>7825</v>
      </c>
      <c r="AE215" s="297">
        <f>AF189+AG190+AH191+AE213+AD212+AC211+AB210+AA209+Z208+Y207+X206+W205+V204+U203+T202+S201+R200+Q199+P198+O197+N196+M195+L194+K193+J192</f>
        <v>7825</v>
      </c>
      <c r="AF215" s="297">
        <f>AG189+AH190+AF213+AE212+AD211+AC210+AB209+AA208+Z207+Y206+X205+W204+V203+U202+T201+S200+R199+Q198+P197+O196+N195+M194+L193+K192+J191</f>
        <v>7825</v>
      </c>
      <c r="AG215" s="297">
        <f>AH189+AG213+AF212+AE211+AD210+AC209+AB208+AA207+Z206+Y205+X204+W203+V202+U201+T200+S199+R198+Q197+P196+O195+N194+M193+L192+K191+J190</f>
        <v>7825</v>
      </c>
      <c r="AH215" s="298">
        <f>S198+T199+U200+V198+V199+V200++Y198+X199+W200+Y201+X201+W201+Y204+X203+W202+V204+V203+V202+S204+T203+U202+S201+T201+U201+V201</f>
        <v>7825</v>
      </c>
      <c r="AI215" s="299">
        <f>SUMSQ(J213,K212,L211,M210,N209,O208,P207,Q206,R205,S204,T203,U202,V201,W200,X199,Y198,Z197,AA196,AB195,AC194,AD193,AE192,AF191,AG190,AH189)</f>
        <v>3263025</v>
      </c>
      <c r="AJ215" s="300">
        <f>J213^3+K212^3+L211^3+M210^3+N209^3+O208^3+P207^3+Q206^3+R205^3+S204^3+T203^3+U202^3+V201^3+W200^3+X199^3+Y198^3+Z197^3+AA196^3+AB195^3+AC194^3+AD193^3+AE192^3+AF191^3+AG190^3+AH189^3</f>
        <v>1530765625</v>
      </c>
      <c r="AK215" s="33"/>
      <c r="AL215" s="303" t="s">
        <v>272</v>
      </c>
      <c r="AM215" s="303" t="s">
        <v>437</v>
      </c>
      <c r="AN215" s="303" t="s">
        <v>619</v>
      </c>
      <c r="AO215" s="303" t="s">
        <v>774</v>
      </c>
      <c r="AP215" s="303" t="s">
        <v>390</v>
      </c>
      <c r="AQ215" s="303" t="s">
        <v>759</v>
      </c>
      <c r="AR215" s="303" t="s">
        <v>393</v>
      </c>
      <c r="AS215" s="303" t="s">
        <v>285</v>
      </c>
      <c r="AT215" s="303" t="s">
        <v>405</v>
      </c>
      <c r="AU215" s="303" t="s">
        <v>354</v>
      </c>
      <c r="AV215" s="303" t="s">
        <v>772</v>
      </c>
      <c r="AW215" s="303" t="s">
        <v>54</v>
      </c>
      <c r="AX215" s="303" t="s">
        <v>417</v>
      </c>
      <c r="AY215" s="303" t="s">
        <v>310</v>
      </c>
      <c r="AZ215" s="303" t="s">
        <v>149</v>
      </c>
      <c r="BA215" s="303" t="s">
        <v>416</v>
      </c>
      <c r="BB215" s="303" t="s">
        <v>767</v>
      </c>
      <c r="BC215" s="303" t="s">
        <v>51</v>
      </c>
      <c r="BD215" s="303" t="s">
        <v>0</v>
      </c>
      <c r="BE215" s="303" t="s">
        <v>741</v>
      </c>
      <c r="BF215" s="303" t="s">
        <v>677</v>
      </c>
      <c r="BG215" s="303" t="s">
        <v>441</v>
      </c>
      <c r="BH215" s="303" t="s">
        <v>363</v>
      </c>
      <c r="BI215" s="303" t="s">
        <v>125</v>
      </c>
      <c r="BJ215" s="303" t="s">
        <v>212</v>
      </c>
      <c r="BK215" s="45"/>
      <c r="BM215" s="37"/>
      <c r="BN215" s="93">
        <f t="shared" ref="BN215:CL215" si="41">SUMSQ(BN189:BN213)</f>
        <v>3263025</v>
      </c>
      <c r="BO215" s="94">
        <f t="shared" si="41"/>
        <v>3263025</v>
      </c>
      <c r="BP215" s="94">
        <f t="shared" si="41"/>
        <v>3263025</v>
      </c>
      <c r="BQ215" s="94">
        <f t="shared" si="41"/>
        <v>3263025</v>
      </c>
      <c r="BR215" s="94">
        <f t="shared" si="41"/>
        <v>3263025</v>
      </c>
      <c r="BS215" s="94">
        <f t="shared" si="41"/>
        <v>3263025</v>
      </c>
      <c r="BT215" s="94">
        <f t="shared" si="41"/>
        <v>3263025</v>
      </c>
      <c r="BU215" s="94">
        <f t="shared" si="41"/>
        <v>3263025</v>
      </c>
      <c r="BV215" s="94">
        <f t="shared" si="41"/>
        <v>3263025</v>
      </c>
      <c r="BW215" s="94">
        <f t="shared" si="41"/>
        <v>3263025</v>
      </c>
      <c r="BX215" s="94">
        <f t="shared" si="41"/>
        <v>3263025</v>
      </c>
      <c r="BY215" s="94">
        <f t="shared" si="41"/>
        <v>3263025</v>
      </c>
      <c r="BZ215" s="94">
        <f t="shared" si="41"/>
        <v>3263025</v>
      </c>
      <c r="CA215" s="94">
        <f t="shared" si="41"/>
        <v>3263025</v>
      </c>
      <c r="CB215" s="94">
        <f t="shared" si="41"/>
        <v>3263025</v>
      </c>
      <c r="CC215" s="94">
        <f t="shared" si="41"/>
        <v>3263025</v>
      </c>
      <c r="CD215" s="94">
        <f t="shared" si="41"/>
        <v>3263025</v>
      </c>
      <c r="CE215" s="94">
        <f t="shared" si="41"/>
        <v>3263025</v>
      </c>
      <c r="CF215" s="94">
        <f t="shared" si="41"/>
        <v>3263025</v>
      </c>
      <c r="CG215" s="94">
        <f t="shared" si="41"/>
        <v>3263025</v>
      </c>
      <c r="CH215" s="94">
        <f t="shared" si="41"/>
        <v>3263025</v>
      </c>
      <c r="CI215" s="94">
        <f t="shared" si="41"/>
        <v>3263025</v>
      </c>
      <c r="CJ215" s="94">
        <f t="shared" si="41"/>
        <v>3263025</v>
      </c>
      <c r="CK215" s="94">
        <f t="shared" si="41"/>
        <v>3263025</v>
      </c>
      <c r="CL215" s="94">
        <f t="shared" si="41"/>
        <v>3263025</v>
      </c>
      <c r="CM215" s="301">
        <f>CL189^3+CK190^3+CJ191^3+CI192^3+CH193^3+CG194^3+CF195^3+CE196^3+CD197^3+CC198^3+CB199^3+CA200^3+BZ201^3+BY202^3+BX203^3+BW204^3+BV205^3+BU206^3+BT207^3+BS208^3+BR209^3+BQ210^3+BP211^3+BO212^3+BN213^3</f>
        <v>1530765625</v>
      </c>
      <c r="CN215" s="302">
        <f>CL201^3+CK201^3+CJ201^3+CI201^3+CH201^3+CG201^3+CF201^3+CE201^3+CD201^3+CC201^3+CB201^3+CA201^3+BZ201^3+BY201^3+BX201^3+BW201^3+BV201^3+BU201^3+BT201^3+BS201^3+BR201^3+BQ201^3+BP201^3+BO201^3+BN201^3</f>
        <v>1530765625</v>
      </c>
      <c r="CO215" s="33" t="s">
        <v>4</v>
      </c>
      <c r="CP215" s="303" t="s">
        <v>378</v>
      </c>
      <c r="CQ215" s="303" t="s">
        <v>358</v>
      </c>
      <c r="CR215" s="303" t="s">
        <v>406</v>
      </c>
      <c r="CS215" s="303" t="s">
        <v>720</v>
      </c>
      <c r="CT215" s="303" t="s">
        <v>208</v>
      </c>
      <c r="CU215" s="303" t="s">
        <v>497</v>
      </c>
      <c r="CV215" s="303" t="s">
        <v>101</v>
      </c>
      <c r="CW215" s="303" t="s">
        <v>391</v>
      </c>
      <c r="CX215" s="303" t="s">
        <v>356</v>
      </c>
      <c r="CY215" s="303" t="s">
        <v>142</v>
      </c>
      <c r="CZ215" s="303" t="s">
        <v>355</v>
      </c>
      <c r="DA215" s="303" t="s">
        <v>430</v>
      </c>
      <c r="DB215" s="303" t="s">
        <v>417</v>
      </c>
      <c r="DC215" s="303" t="s">
        <v>785</v>
      </c>
      <c r="DD215" s="303" t="s">
        <v>389</v>
      </c>
      <c r="DE215" s="303" t="s">
        <v>337</v>
      </c>
      <c r="DF215" s="303" t="s">
        <v>49</v>
      </c>
      <c r="DG215" s="303" t="s">
        <v>294</v>
      </c>
      <c r="DH215" s="303" t="s">
        <v>693</v>
      </c>
      <c r="DI215" s="303" t="s">
        <v>295</v>
      </c>
      <c r="DJ215" s="303" t="s">
        <v>413</v>
      </c>
      <c r="DK215" s="303" t="s">
        <v>171</v>
      </c>
      <c r="DL215" s="303" t="s">
        <v>705</v>
      </c>
      <c r="DM215" s="303" t="s">
        <v>676</v>
      </c>
      <c r="DN215" s="303" t="s">
        <v>319</v>
      </c>
      <c r="DO215" s="45"/>
    </row>
    <row r="216" spans="1:119" ht="13.5" thickBot="1" x14ac:dyDescent="0.25">
      <c r="A216" s="33"/>
      <c r="B216" s="33"/>
      <c r="C216" s="33"/>
      <c r="D216" s="176" t="s">
        <v>538</v>
      </c>
      <c r="E216" s="177" t="s">
        <v>345</v>
      </c>
      <c r="F216" s="178">
        <f>B3+(203*B5)</f>
        <v>204</v>
      </c>
      <c r="G216" s="143"/>
      <c r="H216" s="122"/>
      <c r="I216" s="37"/>
      <c r="J216" s="93">
        <f>SUMSQ(J189:J213)</f>
        <v>3263025</v>
      </c>
      <c r="K216" s="94">
        <f t="shared" ref="K216:AH216" si="42">SUMSQ(K189:K213)</f>
        <v>3263025</v>
      </c>
      <c r="L216" s="94">
        <f t="shared" si="42"/>
        <v>3263025</v>
      </c>
      <c r="M216" s="94">
        <f t="shared" si="42"/>
        <v>3263025</v>
      </c>
      <c r="N216" s="94">
        <f t="shared" si="42"/>
        <v>3263025</v>
      </c>
      <c r="O216" s="94">
        <f t="shared" si="42"/>
        <v>3263025</v>
      </c>
      <c r="P216" s="94">
        <f t="shared" si="42"/>
        <v>3263025</v>
      </c>
      <c r="Q216" s="94">
        <f t="shared" si="42"/>
        <v>3263025</v>
      </c>
      <c r="R216" s="94">
        <f t="shared" si="42"/>
        <v>3263025</v>
      </c>
      <c r="S216" s="94">
        <f t="shared" si="42"/>
        <v>3263025</v>
      </c>
      <c r="T216" s="94">
        <f t="shared" si="42"/>
        <v>3263025</v>
      </c>
      <c r="U216" s="94">
        <f t="shared" si="42"/>
        <v>3263025</v>
      </c>
      <c r="V216" s="94">
        <f t="shared" si="42"/>
        <v>3263025</v>
      </c>
      <c r="W216" s="94">
        <f t="shared" si="42"/>
        <v>3263025</v>
      </c>
      <c r="X216" s="94">
        <f t="shared" si="42"/>
        <v>3263025</v>
      </c>
      <c r="Y216" s="94">
        <f t="shared" si="42"/>
        <v>3263025</v>
      </c>
      <c r="Z216" s="94">
        <f t="shared" si="42"/>
        <v>3263025</v>
      </c>
      <c r="AA216" s="94">
        <f t="shared" si="42"/>
        <v>3263025</v>
      </c>
      <c r="AB216" s="94">
        <f t="shared" si="42"/>
        <v>3263025</v>
      </c>
      <c r="AC216" s="94">
        <f t="shared" si="42"/>
        <v>3263025</v>
      </c>
      <c r="AD216" s="94">
        <f t="shared" si="42"/>
        <v>3263025</v>
      </c>
      <c r="AE216" s="94">
        <f t="shared" si="42"/>
        <v>3263025</v>
      </c>
      <c r="AF216" s="94">
        <f t="shared" si="42"/>
        <v>3263025</v>
      </c>
      <c r="AG216" s="94">
        <f t="shared" si="42"/>
        <v>3263025</v>
      </c>
      <c r="AH216" s="305">
        <f t="shared" si="42"/>
        <v>3263025</v>
      </c>
      <c r="AI216" s="306">
        <f>J201^3+K201^3+L201^3+M201^3+N201^3+O201^3+P201^3+Q201^3+R201^3+S201^3+T201^3+U201^3+V201^3+W201^3+X201^3+Y201^3+Z201^3+AA201^3+AB201^3+AC201^3+AD201^3+AE201^3+AF201^3+AG201^3+AH201^3</f>
        <v>1530765625</v>
      </c>
      <c r="AJ216" s="302">
        <f>V189^3+V190^3+V191^3+V192^3+V193^3+V194^3+V195^3+V196^3+V197^3+V198^3+V199^3+V200^3+V201^3+V202^3+V203^3+V204^3+V205^3+V206^3+V207^3+V208^3+V209^3+V210^3+V211^3+V212^3+V213^3</f>
        <v>1530765625</v>
      </c>
      <c r="AK216" s="33"/>
      <c r="AL216" s="303" t="s">
        <v>448</v>
      </c>
      <c r="AM216" s="303" t="s">
        <v>222</v>
      </c>
      <c r="AN216" s="303" t="s">
        <v>239</v>
      </c>
      <c r="AO216" s="303" t="s">
        <v>102</v>
      </c>
      <c r="AP216" s="303" t="s">
        <v>326</v>
      </c>
      <c r="AQ216" s="303" t="s">
        <v>306</v>
      </c>
      <c r="AR216" s="303" t="s">
        <v>45</v>
      </c>
      <c r="AS216" s="303" t="s">
        <v>172</v>
      </c>
      <c r="AT216" s="303" t="s">
        <v>487</v>
      </c>
      <c r="AU216" s="303" t="s">
        <v>752</v>
      </c>
      <c r="AV216" s="303" t="s">
        <v>111</v>
      </c>
      <c r="AW216" s="303" t="s">
        <v>205</v>
      </c>
      <c r="AX216" s="303" t="s">
        <v>417</v>
      </c>
      <c r="AY216" s="303" t="s">
        <v>719</v>
      </c>
      <c r="AZ216" s="303" t="s">
        <v>366</v>
      </c>
      <c r="BA216" s="303" t="s">
        <v>513</v>
      </c>
      <c r="BB216" s="303" t="s">
        <v>553</v>
      </c>
      <c r="BC216" s="303" t="s">
        <v>803</v>
      </c>
      <c r="BD216" s="303" t="s">
        <v>435</v>
      </c>
      <c r="BE216" s="303" t="s">
        <v>3</v>
      </c>
      <c r="BF216" s="303" t="s">
        <v>82</v>
      </c>
      <c r="BG216" s="303" t="s">
        <v>664</v>
      </c>
      <c r="BH216" s="303" t="s">
        <v>244</v>
      </c>
      <c r="BI216" s="303" t="s">
        <v>492</v>
      </c>
      <c r="BJ216" s="303" t="s">
        <v>267</v>
      </c>
      <c r="BK216" s="45"/>
      <c r="BM216" s="37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69"/>
      <c r="CG216" s="33"/>
      <c r="CH216" s="33"/>
      <c r="CI216" s="33"/>
      <c r="CJ216" s="33"/>
      <c r="CK216" s="33"/>
      <c r="CL216" s="33"/>
      <c r="CM216" s="33"/>
      <c r="CN216" s="33"/>
      <c r="CO216" s="33"/>
      <c r="CP216" s="307" t="s">
        <v>683</v>
      </c>
      <c r="CQ216" s="307" t="s">
        <v>679</v>
      </c>
      <c r="CR216" s="307" t="s">
        <v>458</v>
      </c>
      <c r="CS216" s="307" t="s">
        <v>588</v>
      </c>
      <c r="CT216" s="307" t="s">
        <v>600</v>
      </c>
      <c r="CU216" s="307" t="s">
        <v>275</v>
      </c>
      <c r="CV216" s="307" t="s">
        <v>402</v>
      </c>
      <c r="CW216" s="307" t="s">
        <v>707</v>
      </c>
      <c r="CX216" s="307" t="s">
        <v>153</v>
      </c>
      <c r="CY216" s="307" t="s">
        <v>322</v>
      </c>
      <c r="CZ216" s="307" t="s">
        <v>503</v>
      </c>
      <c r="DA216" s="307" t="s">
        <v>74</v>
      </c>
      <c r="DB216" s="307" t="s">
        <v>417</v>
      </c>
      <c r="DC216" s="307" t="s">
        <v>33</v>
      </c>
      <c r="DD216" s="307" t="s">
        <v>220</v>
      </c>
      <c r="DE216" s="307" t="s">
        <v>474</v>
      </c>
      <c r="DF216" s="307" t="s">
        <v>1</v>
      </c>
      <c r="DG216" s="307" t="s">
        <v>226</v>
      </c>
      <c r="DH216" s="307" t="s">
        <v>784</v>
      </c>
      <c r="DI216" s="307" t="s">
        <v>678</v>
      </c>
      <c r="DJ216" s="307" t="s">
        <v>348</v>
      </c>
      <c r="DK216" s="307" t="s">
        <v>656</v>
      </c>
      <c r="DL216" s="307" t="s">
        <v>579</v>
      </c>
      <c r="DM216" s="307" t="s">
        <v>465</v>
      </c>
      <c r="DN216" s="307" t="s">
        <v>325</v>
      </c>
      <c r="DO216" s="45"/>
    </row>
    <row r="217" spans="1:119" ht="13.5" thickBot="1" x14ac:dyDescent="0.25">
      <c r="A217" s="33"/>
      <c r="B217" s="33"/>
      <c r="C217" s="33"/>
      <c r="D217" s="176" t="s">
        <v>746</v>
      </c>
      <c r="E217" s="177" t="s">
        <v>345</v>
      </c>
      <c r="F217" s="178">
        <f>B3+(204*B5)</f>
        <v>205</v>
      </c>
      <c r="G217" s="143"/>
      <c r="H217" s="122"/>
      <c r="I217" s="37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41"/>
      <c r="AM217" s="342"/>
      <c r="AN217" s="342"/>
      <c r="AO217" s="342"/>
      <c r="AP217" s="342"/>
      <c r="AQ217" s="342"/>
      <c r="AR217" s="342"/>
      <c r="AS217" s="342"/>
      <c r="AT217" s="342"/>
      <c r="AU217" s="342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45"/>
      <c r="BM217" s="310"/>
      <c r="BN217" s="310"/>
      <c r="BO217" s="310" t="s">
        <v>4</v>
      </c>
      <c r="BP217" s="310"/>
      <c r="BQ217" s="310"/>
      <c r="BR217" s="310"/>
      <c r="BS217" s="310"/>
      <c r="BT217" s="310"/>
      <c r="BU217" s="310"/>
      <c r="BV217" s="310"/>
      <c r="BW217" s="310"/>
      <c r="BX217" s="310"/>
      <c r="BY217" s="310"/>
      <c r="BZ217" s="310"/>
      <c r="CA217" s="310"/>
      <c r="CB217" s="310"/>
      <c r="CC217" s="310"/>
      <c r="CD217" s="310"/>
      <c r="CE217" s="310"/>
      <c r="CF217" s="310"/>
      <c r="CG217" s="310"/>
      <c r="CH217" s="310"/>
      <c r="CI217" s="310"/>
      <c r="CJ217" s="310"/>
      <c r="CK217" s="310"/>
      <c r="CL217" s="310"/>
      <c r="CM217" s="310"/>
      <c r="CN217" s="310"/>
      <c r="CO217" s="310"/>
      <c r="CP217" s="310"/>
      <c r="CQ217" s="310"/>
      <c r="CR217" s="310"/>
      <c r="CS217" s="310"/>
      <c r="CT217" s="310"/>
      <c r="CU217" s="310"/>
      <c r="CV217" s="310"/>
      <c r="CW217" s="310"/>
      <c r="CX217" s="310"/>
      <c r="CY217" s="310"/>
      <c r="CZ217" s="310"/>
      <c r="DA217" s="310"/>
      <c r="DB217" s="310"/>
      <c r="DC217" s="310"/>
      <c r="DD217" s="310"/>
      <c r="DE217" s="310"/>
      <c r="DF217" s="310"/>
      <c r="DG217" s="310"/>
      <c r="DH217" s="310"/>
      <c r="DI217" s="310"/>
      <c r="DJ217" s="310"/>
      <c r="DK217" s="310"/>
      <c r="DL217" s="310"/>
      <c r="DM217" s="310"/>
      <c r="DN217" s="310"/>
      <c r="DO217" s="310"/>
    </row>
    <row r="218" spans="1:119" ht="13.5" thickBot="1" x14ac:dyDescent="0.25">
      <c r="A218" s="33"/>
      <c r="B218" s="33"/>
      <c r="C218" s="33"/>
      <c r="D218" s="176" t="s">
        <v>374</v>
      </c>
      <c r="E218" s="177" t="s">
        <v>345</v>
      </c>
      <c r="F218" s="179">
        <f>B3+(205*B5)</f>
        <v>206</v>
      </c>
      <c r="G218" s="143"/>
      <c r="H218" s="122"/>
      <c r="I218" s="310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3"/>
      <c r="Z218" s="343"/>
      <c r="AA218" s="343"/>
      <c r="AB218" s="343"/>
      <c r="AC218" s="343"/>
      <c r="AD218" s="343"/>
      <c r="AE218" s="343"/>
      <c r="AF218" s="343"/>
      <c r="AG218" s="343"/>
      <c r="AH218" s="343"/>
      <c r="AI218" s="343"/>
      <c r="AJ218" s="343"/>
      <c r="AK218" s="310"/>
      <c r="AL218" s="310"/>
      <c r="AM218" s="310"/>
      <c r="AN218" s="310"/>
      <c r="AO218" s="310"/>
      <c r="AP218" s="310"/>
      <c r="AQ218" s="310"/>
      <c r="AR218" s="310"/>
      <c r="AS218" s="310"/>
      <c r="AT218" s="310"/>
      <c r="AU218" s="310"/>
      <c r="AV218" s="310"/>
      <c r="AW218" s="310"/>
      <c r="AX218" s="310"/>
      <c r="AY218" s="310"/>
      <c r="AZ218" s="310"/>
      <c r="BA218" s="310"/>
      <c r="BB218" s="310"/>
      <c r="BC218" s="310"/>
      <c r="BD218" s="310"/>
      <c r="BE218" s="310"/>
      <c r="BF218" s="310"/>
      <c r="BG218" s="310"/>
      <c r="BH218" s="310"/>
      <c r="BI218" s="310"/>
      <c r="BJ218" s="310"/>
      <c r="BK218" s="310"/>
      <c r="BM218" s="311"/>
      <c r="BN218" s="311"/>
      <c r="BO218" s="311" t="s">
        <v>4</v>
      </c>
      <c r="BP218" s="311"/>
      <c r="BQ218" s="311"/>
      <c r="BR218" s="311"/>
      <c r="BS218" s="311"/>
      <c r="BT218" s="311"/>
      <c r="BU218" s="311"/>
      <c r="BV218" s="311"/>
      <c r="BW218" s="311"/>
      <c r="BX218" s="311"/>
      <c r="BY218" s="311"/>
      <c r="BZ218" s="311"/>
      <c r="CA218" s="311"/>
      <c r="CB218" s="311"/>
      <c r="CC218" s="311"/>
      <c r="CD218" s="311"/>
      <c r="CE218" s="311"/>
      <c r="CF218" s="311"/>
      <c r="CG218" s="311"/>
      <c r="CH218" s="311"/>
      <c r="CI218" s="311"/>
      <c r="CJ218" s="311"/>
      <c r="CK218" s="311"/>
      <c r="CL218" s="311"/>
      <c r="CM218" s="311"/>
      <c r="CN218" s="311"/>
    </row>
    <row r="219" spans="1:119" ht="13.5" thickBot="1" x14ac:dyDescent="0.25">
      <c r="A219" s="33"/>
      <c r="B219" s="33"/>
      <c r="C219" s="33"/>
      <c r="D219" s="176" t="s">
        <v>716</v>
      </c>
      <c r="E219" s="177" t="s">
        <v>345</v>
      </c>
      <c r="F219" s="179">
        <f>B3+(206*B5)</f>
        <v>207</v>
      </c>
      <c r="G219" s="143"/>
      <c r="H219" s="122"/>
      <c r="I219" s="29" t="s">
        <v>4</v>
      </c>
      <c r="J219" s="30" t="s">
        <v>4</v>
      </c>
      <c r="K219" s="30" t="s">
        <v>4</v>
      </c>
      <c r="L219" s="30"/>
      <c r="M219" s="30"/>
      <c r="N219" s="30"/>
      <c r="O219" s="30"/>
      <c r="P219" s="30"/>
      <c r="Q219" s="30"/>
      <c r="R219" s="30"/>
      <c r="S219" s="30"/>
      <c r="T219" s="30"/>
      <c r="U219" s="237"/>
      <c r="V219" s="31" t="s">
        <v>875</v>
      </c>
      <c r="W219" s="30"/>
      <c r="X219" s="30"/>
      <c r="Y219" s="30"/>
      <c r="Z219" s="231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1"/>
      <c r="AX219" s="31" t="s">
        <v>876</v>
      </c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2"/>
      <c r="BM219" s="29" t="s">
        <v>4</v>
      </c>
      <c r="BN219" s="30" t="s">
        <v>4</v>
      </c>
      <c r="BO219" s="30" t="s">
        <v>4</v>
      </c>
      <c r="BP219" s="30"/>
      <c r="BQ219" s="30"/>
      <c r="BR219" s="30"/>
      <c r="BS219" s="30"/>
      <c r="BT219" s="30"/>
      <c r="BU219" s="30"/>
      <c r="BV219" s="30"/>
      <c r="BW219" s="30"/>
      <c r="BX219" s="30"/>
      <c r="BY219" s="237"/>
      <c r="BZ219" s="31" t="s">
        <v>877</v>
      </c>
      <c r="CA219" s="30"/>
      <c r="CB219" s="30"/>
      <c r="CC219" s="30"/>
      <c r="CD219" s="231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1"/>
      <c r="DB219" s="31" t="s">
        <v>878</v>
      </c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2"/>
    </row>
    <row r="220" spans="1:119" ht="12.75" x14ac:dyDescent="0.2">
      <c r="A220" s="33"/>
      <c r="B220" s="33"/>
      <c r="C220" s="33"/>
      <c r="D220" s="176" t="s">
        <v>405</v>
      </c>
      <c r="E220" s="177" t="s">
        <v>345</v>
      </c>
      <c r="F220" s="178">
        <f>B3+(207*B5)</f>
        <v>208</v>
      </c>
      <c r="G220" s="143"/>
      <c r="H220" s="122"/>
      <c r="I220" s="37"/>
      <c r="J220" s="238">
        <f>F31</f>
        <v>19</v>
      </c>
      <c r="K220" s="39">
        <f>F117</f>
        <v>105</v>
      </c>
      <c r="L220" s="39">
        <f>F98</f>
        <v>86</v>
      </c>
      <c r="M220" s="39">
        <f>F84</f>
        <v>72</v>
      </c>
      <c r="N220" s="39">
        <f>F45</f>
        <v>33</v>
      </c>
      <c r="O220" s="39">
        <f>F514</f>
        <v>502</v>
      </c>
      <c r="P220" s="39">
        <f>F625</f>
        <v>613</v>
      </c>
      <c r="Q220" s="39">
        <f>F611</f>
        <v>599</v>
      </c>
      <c r="R220" s="39">
        <f>F572</f>
        <v>560</v>
      </c>
      <c r="S220" s="39">
        <f>F553</f>
        <v>541</v>
      </c>
      <c r="T220" s="39">
        <f>F402</f>
        <v>390</v>
      </c>
      <c r="U220" s="39">
        <f>F508</f>
        <v>496</v>
      </c>
      <c r="V220" s="239">
        <f>F469</f>
        <v>457</v>
      </c>
      <c r="W220" s="39">
        <f>F455</f>
        <v>443</v>
      </c>
      <c r="X220" s="39">
        <f>F416</f>
        <v>404</v>
      </c>
      <c r="Y220" s="39">
        <f>F285</f>
        <v>273</v>
      </c>
      <c r="Z220" s="39">
        <f>F371</f>
        <v>359</v>
      </c>
      <c r="AA220" s="39">
        <f>F357</f>
        <v>345</v>
      </c>
      <c r="AB220" s="39">
        <f>F313</f>
        <v>301</v>
      </c>
      <c r="AC220" s="39">
        <f>F299</f>
        <v>287</v>
      </c>
      <c r="AD220" s="39">
        <f>F143</f>
        <v>131</v>
      </c>
      <c r="AE220" s="39">
        <f>F254</f>
        <v>242</v>
      </c>
      <c r="AF220" s="39">
        <f>F215</f>
        <v>203</v>
      </c>
      <c r="AG220" s="39">
        <f>F201</f>
        <v>189</v>
      </c>
      <c r="AH220" s="240">
        <f>F187</f>
        <v>175</v>
      </c>
      <c r="AI220" s="241">
        <f>SUM(J220:AH220)</f>
        <v>7825</v>
      </c>
      <c r="AJ220" s="242">
        <f>SUMSQ(J220:AH220)</f>
        <v>3263025</v>
      </c>
      <c r="AK220" s="33"/>
      <c r="AL220" s="362" t="s">
        <v>435</v>
      </c>
      <c r="AM220" s="313" t="s">
        <v>526</v>
      </c>
      <c r="AN220" s="313" t="s">
        <v>408</v>
      </c>
      <c r="AO220" s="313" t="s">
        <v>747</v>
      </c>
      <c r="AP220" s="313" t="s">
        <v>802</v>
      </c>
      <c r="AQ220" s="313" t="s">
        <v>382</v>
      </c>
      <c r="AR220" s="313" t="s">
        <v>292</v>
      </c>
      <c r="AS220" s="313" t="s">
        <v>333</v>
      </c>
      <c r="AT220" s="313" t="s">
        <v>256</v>
      </c>
      <c r="AU220" s="313" t="s">
        <v>64</v>
      </c>
      <c r="AV220" s="313" t="s">
        <v>473</v>
      </c>
      <c r="AW220" s="313" t="s">
        <v>454</v>
      </c>
      <c r="AX220" s="313" t="s">
        <v>483</v>
      </c>
      <c r="AY220" s="313" t="s">
        <v>714</v>
      </c>
      <c r="AZ220" s="313" t="s">
        <v>190</v>
      </c>
      <c r="BA220" s="313" t="s">
        <v>743</v>
      </c>
      <c r="BB220" s="313" t="s">
        <v>339</v>
      </c>
      <c r="BC220" s="313" t="s">
        <v>520</v>
      </c>
      <c r="BD220" s="313" t="s">
        <v>70</v>
      </c>
      <c r="BE220" s="313" t="s">
        <v>269</v>
      </c>
      <c r="BF220" s="313" t="s">
        <v>210</v>
      </c>
      <c r="BG220" s="313" t="s">
        <v>84</v>
      </c>
      <c r="BH220" s="313" t="s">
        <v>613</v>
      </c>
      <c r="BI220" s="313" t="s">
        <v>760</v>
      </c>
      <c r="BJ220" s="314" t="s">
        <v>393</v>
      </c>
      <c r="BK220" s="45"/>
      <c r="BM220" s="37"/>
      <c r="BN220" s="246">
        <f>F27</f>
        <v>15</v>
      </c>
      <c r="BO220" s="247">
        <f>F207</f>
        <v>195</v>
      </c>
      <c r="BP220" s="247">
        <f>F387</f>
        <v>375</v>
      </c>
      <c r="BQ220" s="247">
        <f>F417</f>
        <v>405</v>
      </c>
      <c r="BR220" s="247">
        <f>F597</f>
        <v>585</v>
      </c>
      <c r="BS220" s="248">
        <f>F326</f>
        <v>314</v>
      </c>
      <c r="BT220" s="248">
        <f>F506</f>
        <v>494</v>
      </c>
      <c r="BU220" s="248">
        <f>F561</f>
        <v>549</v>
      </c>
      <c r="BV220" s="248">
        <f>F91</f>
        <v>79</v>
      </c>
      <c r="BW220" s="248">
        <f>F146</f>
        <v>134</v>
      </c>
      <c r="BX220" s="247">
        <f>F625</f>
        <v>613</v>
      </c>
      <c r="BY220" s="247">
        <f>F55</f>
        <v>43</v>
      </c>
      <c r="BZ220" s="247">
        <f>F235</f>
        <v>223</v>
      </c>
      <c r="CA220" s="247">
        <f>F265</f>
        <v>253</v>
      </c>
      <c r="CB220" s="247">
        <f>F445</f>
        <v>433</v>
      </c>
      <c r="CC220" s="248">
        <f>F174</f>
        <v>162</v>
      </c>
      <c r="CD220" s="248">
        <f>F354</f>
        <v>342</v>
      </c>
      <c r="CE220" s="248">
        <f>F409</f>
        <v>397</v>
      </c>
      <c r="CF220" s="248">
        <f>F564</f>
        <v>552</v>
      </c>
      <c r="CG220" s="248">
        <f>F119</f>
        <v>107</v>
      </c>
      <c r="CH220" s="247">
        <f>F473</f>
        <v>461</v>
      </c>
      <c r="CI220" s="247">
        <f>F528</f>
        <v>516</v>
      </c>
      <c r="CJ220" s="247">
        <f>F83</f>
        <v>71</v>
      </c>
      <c r="CK220" s="247">
        <f>F238</f>
        <v>226</v>
      </c>
      <c r="CL220" s="249">
        <f>F293</f>
        <v>281</v>
      </c>
      <c r="CM220" s="241">
        <f>SUM(BN220:CL220)</f>
        <v>7825</v>
      </c>
      <c r="CN220" s="242">
        <f>SUMSQ(BN220:CL220)</f>
        <v>3263025</v>
      </c>
      <c r="CO220" s="33"/>
      <c r="CP220" s="312" t="s">
        <v>569</v>
      </c>
      <c r="CQ220" s="313" t="s">
        <v>99</v>
      </c>
      <c r="CR220" s="313" t="s">
        <v>40</v>
      </c>
      <c r="CS220" s="313" t="s">
        <v>429</v>
      </c>
      <c r="CT220" s="313" t="s">
        <v>201</v>
      </c>
      <c r="CU220" s="313" t="s">
        <v>386</v>
      </c>
      <c r="CV220" s="313" t="s">
        <v>591</v>
      </c>
      <c r="CW220" s="313" t="s">
        <v>306</v>
      </c>
      <c r="CX220" s="313" t="s">
        <v>30</v>
      </c>
      <c r="CY220" s="313" t="s">
        <v>684</v>
      </c>
      <c r="CZ220" s="313" t="s">
        <v>292</v>
      </c>
      <c r="DA220" s="313" t="s">
        <v>618</v>
      </c>
      <c r="DB220" s="313" t="s">
        <v>771</v>
      </c>
      <c r="DC220" s="313" t="s">
        <v>697</v>
      </c>
      <c r="DD220" s="313" t="s">
        <v>138</v>
      </c>
      <c r="DE220" s="313" t="s">
        <v>101</v>
      </c>
      <c r="DF220" s="313" t="s">
        <v>310</v>
      </c>
      <c r="DG220" s="313" t="s">
        <v>711</v>
      </c>
      <c r="DH220" s="313" t="s">
        <v>467</v>
      </c>
      <c r="DI220" s="313" t="s">
        <v>495</v>
      </c>
      <c r="DJ220" s="313" t="s">
        <v>589</v>
      </c>
      <c r="DK220" s="313" t="s">
        <v>124</v>
      </c>
      <c r="DL220" s="313" t="s">
        <v>275</v>
      </c>
      <c r="DM220" s="313" t="s">
        <v>696</v>
      </c>
      <c r="DN220" s="314" t="s">
        <v>404</v>
      </c>
      <c r="DO220" s="45"/>
    </row>
    <row r="221" spans="1:119" ht="12.75" x14ac:dyDescent="0.2">
      <c r="A221" s="33"/>
      <c r="B221" s="33"/>
      <c r="C221" s="33"/>
      <c r="D221" s="176" t="s">
        <v>86</v>
      </c>
      <c r="E221" s="177" t="s">
        <v>345</v>
      </c>
      <c r="F221" s="178">
        <f>B3+(208*B5)</f>
        <v>209</v>
      </c>
      <c r="G221" s="143"/>
      <c r="H221" s="122"/>
      <c r="I221" s="37"/>
      <c r="J221" s="54">
        <f>F73</f>
        <v>61</v>
      </c>
      <c r="K221" s="253">
        <f>F59</f>
        <v>47</v>
      </c>
      <c r="L221" s="55">
        <f>F20</f>
        <v>8</v>
      </c>
      <c r="M221" s="55">
        <f>F131</f>
        <v>119</v>
      </c>
      <c r="N221" s="55">
        <f>F92</f>
        <v>80</v>
      </c>
      <c r="O221" s="55">
        <f>F586</f>
        <v>574</v>
      </c>
      <c r="P221" s="55">
        <f>F547</f>
        <v>535</v>
      </c>
      <c r="Q221" s="55">
        <f>F528</f>
        <v>516</v>
      </c>
      <c r="R221" s="55">
        <f>F614</f>
        <v>602</v>
      </c>
      <c r="S221" s="55">
        <f>F600</f>
        <v>588</v>
      </c>
      <c r="T221" s="55">
        <f>F444</f>
        <v>432</v>
      </c>
      <c r="U221" s="55">
        <f>F430</f>
        <v>418</v>
      </c>
      <c r="V221" s="253">
        <f>F391</f>
        <v>379</v>
      </c>
      <c r="W221" s="55">
        <f>F502</f>
        <v>490</v>
      </c>
      <c r="X221" s="55">
        <f>F483</f>
        <v>471</v>
      </c>
      <c r="Y221" s="55">
        <f>F332</f>
        <v>320</v>
      </c>
      <c r="Z221" s="55">
        <f>F288</f>
        <v>276</v>
      </c>
      <c r="AA221" s="55">
        <f>F274</f>
        <v>262</v>
      </c>
      <c r="AB221" s="55">
        <f>F385</f>
        <v>373</v>
      </c>
      <c r="AC221" s="55">
        <f>F346</f>
        <v>334</v>
      </c>
      <c r="AD221" s="55">
        <f>F190</f>
        <v>178</v>
      </c>
      <c r="AE221" s="55">
        <f>F176</f>
        <v>164</v>
      </c>
      <c r="AF221" s="55">
        <f>F162</f>
        <v>150</v>
      </c>
      <c r="AG221" s="253">
        <f>F243</f>
        <v>231</v>
      </c>
      <c r="AH221" s="56">
        <f>F229</f>
        <v>217</v>
      </c>
      <c r="AI221" s="254">
        <f t="shared" ref="AI221:AI244" si="43">SUM(J221:AH221)</f>
        <v>7825</v>
      </c>
      <c r="AJ221" s="107">
        <f t="shared" ref="AJ221:AJ244" si="44">SUMSQ(J221:AH221)</f>
        <v>3263025</v>
      </c>
      <c r="AK221" s="33"/>
      <c r="AL221" s="319" t="s">
        <v>463</v>
      </c>
      <c r="AM221" s="363" t="s">
        <v>721</v>
      </c>
      <c r="AN221" s="320" t="s">
        <v>543</v>
      </c>
      <c r="AO221" s="320" t="s">
        <v>657</v>
      </c>
      <c r="AP221" s="320" t="s">
        <v>273</v>
      </c>
      <c r="AQ221" s="320" t="s">
        <v>279</v>
      </c>
      <c r="AR221" s="320" t="s">
        <v>230</v>
      </c>
      <c r="AS221" s="320" t="s">
        <v>124</v>
      </c>
      <c r="AT221" s="320" t="s">
        <v>605</v>
      </c>
      <c r="AU221" s="320" t="s">
        <v>34</v>
      </c>
      <c r="AV221" s="320" t="s">
        <v>457</v>
      </c>
      <c r="AW221" s="320" t="s">
        <v>767</v>
      </c>
      <c r="AX221" s="320" t="s">
        <v>728</v>
      </c>
      <c r="AY221" s="320" t="s">
        <v>695</v>
      </c>
      <c r="AZ221" s="320" t="s">
        <v>401</v>
      </c>
      <c r="BA221" s="320" t="s">
        <v>578</v>
      </c>
      <c r="BB221" s="320" t="s">
        <v>614</v>
      </c>
      <c r="BC221" s="320" t="s">
        <v>327</v>
      </c>
      <c r="BD221" s="320" t="s">
        <v>175</v>
      </c>
      <c r="BE221" s="320" t="s">
        <v>366</v>
      </c>
      <c r="BF221" s="320" t="s">
        <v>420</v>
      </c>
      <c r="BG221" s="320" t="s">
        <v>815</v>
      </c>
      <c r="BH221" s="320" t="s">
        <v>419</v>
      </c>
      <c r="BI221" s="320" t="s">
        <v>433</v>
      </c>
      <c r="BJ221" s="321" t="s">
        <v>144</v>
      </c>
      <c r="BK221" s="45"/>
      <c r="BM221" s="37"/>
      <c r="BN221" s="258">
        <f>F628</f>
        <v>616</v>
      </c>
      <c r="BO221" s="259">
        <f>F58</f>
        <v>46</v>
      </c>
      <c r="BP221" s="259">
        <f>F213</f>
        <v>201</v>
      </c>
      <c r="BQ221" s="259">
        <f>F268</f>
        <v>256</v>
      </c>
      <c r="BR221" s="259">
        <f>F448</f>
        <v>436</v>
      </c>
      <c r="BS221" s="260">
        <f>F182</f>
        <v>170</v>
      </c>
      <c r="BT221" s="260">
        <f>F362</f>
        <v>350</v>
      </c>
      <c r="BU221" s="260">
        <f>F392</f>
        <v>380</v>
      </c>
      <c r="BV221" s="260">
        <f>F572</f>
        <v>560</v>
      </c>
      <c r="BW221" s="260">
        <f>F127</f>
        <v>115</v>
      </c>
      <c r="BX221" s="259">
        <f>F481</f>
        <v>469</v>
      </c>
      <c r="BY221" s="259">
        <f>F536</f>
        <v>524</v>
      </c>
      <c r="BZ221" s="259">
        <f>F66</f>
        <v>54</v>
      </c>
      <c r="CA221" s="259">
        <f>F246</f>
        <v>234</v>
      </c>
      <c r="CB221" s="259">
        <f>F301</f>
        <v>289</v>
      </c>
      <c r="CC221" s="260">
        <f>F30</f>
        <v>18</v>
      </c>
      <c r="CD221" s="260">
        <f>F210</f>
        <v>198</v>
      </c>
      <c r="CE221" s="260">
        <f>F365</f>
        <v>353</v>
      </c>
      <c r="CF221" s="260">
        <f>F420</f>
        <v>408</v>
      </c>
      <c r="CG221" s="260">
        <f>F600</f>
        <v>588</v>
      </c>
      <c r="CH221" s="259">
        <f>F329</f>
        <v>317</v>
      </c>
      <c r="CI221" s="259">
        <f>F509</f>
        <v>497</v>
      </c>
      <c r="CJ221" s="259">
        <f>F539</f>
        <v>527</v>
      </c>
      <c r="CK221" s="259">
        <f>F94</f>
        <v>82</v>
      </c>
      <c r="CL221" s="261">
        <f>F149</f>
        <v>137</v>
      </c>
      <c r="CM221" s="254">
        <f t="shared" ref="CM221:CM244" si="45">SUM(BN221:CL221)</f>
        <v>7825</v>
      </c>
      <c r="CN221" s="107">
        <f t="shared" ref="CN221:CN244" si="46">SUMSQ(BN221:CL221)</f>
        <v>3263025</v>
      </c>
      <c r="CO221" s="33"/>
      <c r="CP221" s="370" t="s">
        <v>348</v>
      </c>
      <c r="CQ221" s="371" t="s">
        <v>302</v>
      </c>
      <c r="CR221" s="371" t="s">
        <v>643</v>
      </c>
      <c r="CS221" s="371" t="s">
        <v>459</v>
      </c>
      <c r="CT221" s="371" t="s">
        <v>563</v>
      </c>
      <c r="CU221" s="371" t="s">
        <v>44</v>
      </c>
      <c r="CV221" s="371" t="s">
        <v>68</v>
      </c>
      <c r="CW221" s="371" t="s">
        <v>147</v>
      </c>
      <c r="CX221" s="371" t="s">
        <v>256</v>
      </c>
      <c r="CY221" s="371" t="s">
        <v>787</v>
      </c>
      <c r="CZ221" s="371" t="s">
        <v>531</v>
      </c>
      <c r="DA221" s="371" t="s">
        <v>364</v>
      </c>
      <c r="DB221" s="371" t="s">
        <v>89</v>
      </c>
      <c r="DC221" s="371" t="s">
        <v>142</v>
      </c>
      <c r="DD221" s="371" t="s">
        <v>193</v>
      </c>
      <c r="DE221" s="371" t="s">
        <v>673</v>
      </c>
      <c r="DF221" s="371" t="s">
        <v>583</v>
      </c>
      <c r="DG221" s="371" t="s">
        <v>127</v>
      </c>
      <c r="DH221" s="371" t="s">
        <v>82</v>
      </c>
      <c r="DI221" s="371" t="s">
        <v>34</v>
      </c>
      <c r="DJ221" s="371" t="s">
        <v>368</v>
      </c>
      <c r="DK221" s="371" t="s">
        <v>141</v>
      </c>
      <c r="DL221" s="371" t="s">
        <v>441</v>
      </c>
      <c r="DM221" s="371" t="s">
        <v>303</v>
      </c>
      <c r="DN221" s="372" t="s">
        <v>130</v>
      </c>
      <c r="DO221" s="45"/>
    </row>
    <row r="222" spans="1:119" ht="12.75" x14ac:dyDescent="0.2">
      <c r="A222" s="33"/>
      <c r="B222" s="33"/>
      <c r="C222" s="33"/>
      <c r="D222" s="176" t="s">
        <v>268</v>
      </c>
      <c r="E222" s="177" t="s">
        <v>345</v>
      </c>
      <c r="F222" s="179">
        <f>B3+(209*B5)</f>
        <v>210</v>
      </c>
      <c r="G222" s="143"/>
      <c r="H222" s="122"/>
      <c r="I222" s="37"/>
      <c r="J222" s="54">
        <f>F120</f>
        <v>108</v>
      </c>
      <c r="K222" s="55">
        <f>F106</f>
        <v>94</v>
      </c>
      <c r="L222" s="253">
        <f>F67</f>
        <v>55</v>
      </c>
      <c r="M222" s="55">
        <f>F48</f>
        <v>36</v>
      </c>
      <c r="N222" s="55">
        <f>F34</f>
        <v>22</v>
      </c>
      <c r="O222" s="55">
        <f>F628</f>
        <v>616</v>
      </c>
      <c r="P222" s="55">
        <f>F589</f>
        <v>577</v>
      </c>
      <c r="Q222" s="55">
        <f>F575</f>
        <v>563</v>
      </c>
      <c r="R222" s="55">
        <f>F561</f>
        <v>549</v>
      </c>
      <c r="S222" s="55">
        <f>F522</f>
        <v>510</v>
      </c>
      <c r="T222" s="55">
        <f>F491</f>
        <v>479</v>
      </c>
      <c r="U222" s="55">
        <f>F477</f>
        <v>465</v>
      </c>
      <c r="V222" s="253">
        <f>F458</f>
        <v>446</v>
      </c>
      <c r="W222" s="55">
        <f>F419</f>
        <v>407</v>
      </c>
      <c r="X222" s="55">
        <f>F405</f>
        <v>393</v>
      </c>
      <c r="Y222" s="55">
        <f>F374</f>
        <v>362</v>
      </c>
      <c r="Z222" s="55">
        <f>F360</f>
        <v>348</v>
      </c>
      <c r="AA222" s="55">
        <f>F321</f>
        <v>309</v>
      </c>
      <c r="AB222" s="55">
        <f>F307</f>
        <v>295</v>
      </c>
      <c r="AC222" s="55">
        <f>F263</f>
        <v>251</v>
      </c>
      <c r="AD222" s="55">
        <f>F262</f>
        <v>250</v>
      </c>
      <c r="AE222" s="55">
        <f>F218</f>
        <v>206</v>
      </c>
      <c r="AF222" s="253">
        <f>F204</f>
        <v>192</v>
      </c>
      <c r="AG222" s="55">
        <f>F165</f>
        <v>153</v>
      </c>
      <c r="AH222" s="56">
        <f>F151</f>
        <v>139</v>
      </c>
      <c r="AI222" s="254">
        <f t="shared" si="43"/>
        <v>7825</v>
      </c>
      <c r="AJ222" s="107">
        <f t="shared" si="44"/>
        <v>3263025</v>
      </c>
      <c r="AK222" s="33"/>
      <c r="AL222" s="319" t="s">
        <v>182</v>
      </c>
      <c r="AM222" s="320" t="s">
        <v>465</v>
      </c>
      <c r="AN222" s="363" t="s">
        <v>331</v>
      </c>
      <c r="AO222" s="320" t="s">
        <v>437</v>
      </c>
      <c r="AP222" s="320" t="s">
        <v>775</v>
      </c>
      <c r="AQ222" s="320" t="s">
        <v>348</v>
      </c>
      <c r="AR222" s="320" t="s">
        <v>412</v>
      </c>
      <c r="AS222" s="320" t="s">
        <v>93</v>
      </c>
      <c r="AT222" s="320" t="s">
        <v>306</v>
      </c>
      <c r="AU222" s="320" t="s">
        <v>169</v>
      </c>
      <c r="AV222" s="320" t="s">
        <v>159</v>
      </c>
      <c r="AW222" s="320" t="s">
        <v>636</v>
      </c>
      <c r="AX222" s="320" t="s">
        <v>427</v>
      </c>
      <c r="AY222" s="320" t="s">
        <v>398</v>
      </c>
      <c r="AZ222" s="320" t="s">
        <v>579</v>
      </c>
      <c r="BA222" s="320" t="s">
        <v>550</v>
      </c>
      <c r="BB222" s="320" t="s">
        <v>148</v>
      </c>
      <c r="BC222" s="320" t="s">
        <v>312</v>
      </c>
      <c r="BD222" s="320" t="s">
        <v>325</v>
      </c>
      <c r="BE222" s="320" t="s">
        <v>670</v>
      </c>
      <c r="BF222" s="320" t="s">
        <v>641</v>
      </c>
      <c r="BG222" s="320" t="s">
        <v>374</v>
      </c>
      <c r="BH222" s="320" t="s">
        <v>656</v>
      </c>
      <c r="BI222" s="320" t="s">
        <v>475</v>
      </c>
      <c r="BJ222" s="321" t="s">
        <v>789</v>
      </c>
      <c r="BK222" s="45"/>
      <c r="BM222" s="37"/>
      <c r="BN222" s="258">
        <f>F484</f>
        <v>472</v>
      </c>
      <c r="BO222" s="259">
        <f>F514</f>
        <v>502</v>
      </c>
      <c r="BP222" s="259">
        <f>F69</f>
        <v>57</v>
      </c>
      <c r="BQ222" s="259">
        <f>F249</f>
        <v>237</v>
      </c>
      <c r="BR222" s="259">
        <f>F304</f>
        <v>292</v>
      </c>
      <c r="BS222" s="260">
        <f>F33</f>
        <v>21</v>
      </c>
      <c r="BT222" s="260">
        <f>F188</f>
        <v>176</v>
      </c>
      <c r="BU222" s="260">
        <f>F368</f>
        <v>356</v>
      </c>
      <c r="BV222" s="260">
        <f>F423</f>
        <v>411</v>
      </c>
      <c r="BW222" s="260">
        <f>F603</f>
        <v>591</v>
      </c>
      <c r="BX222" s="259">
        <f>F337</f>
        <v>325</v>
      </c>
      <c r="BY222" s="259">
        <f>F492</f>
        <v>480</v>
      </c>
      <c r="BZ222" s="259">
        <f>F547</f>
        <v>535</v>
      </c>
      <c r="CA222" s="259">
        <f>F102</f>
        <v>90</v>
      </c>
      <c r="CB222" s="259">
        <f>F157</f>
        <v>145</v>
      </c>
      <c r="CC222" s="260">
        <f>F636</f>
        <v>624</v>
      </c>
      <c r="CD222" s="260">
        <f>F41</f>
        <v>29</v>
      </c>
      <c r="CE222" s="260">
        <f>F221</f>
        <v>209</v>
      </c>
      <c r="CF222" s="260">
        <f>F276</f>
        <v>264</v>
      </c>
      <c r="CG222" s="260">
        <f>F456</f>
        <v>444</v>
      </c>
      <c r="CH222" s="259">
        <f>F185</f>
        <v>173</v>
      </c>
      <c r="CI222" s="259">
        <f>F340</f>
        <v>328</v>
      </c>
      <c r="CJ222" s="259">
        <f>F395</f>
        <v>383</v>
      </c>
      <c r="CK222" s="259">
        <f>F575</f>
        <v>563</v>
      </c>
      <c r="CL222" s="261">
        <f>F130</f>
        <v>118</v>
      </c>
      <c r="CM222" s="254">
        <f t="shared" si="45"/>
        <v>7825</v>
      </c>
      <c r="CN222" s="107">
        <f t="shared" si="46"/>
        <v>3263025</v>
      </c>
      <c r="CO222" s="33"/>
      <c r="CP222" s="319" t="s">
        <v>79</v>
      </c>
      <c r="CQ222" s="320" t="s">
        <v>382</v>
      </c>
      <c r="CR222" s="320" t="s">
        <v>359</v>
      </c>
      <c r="CS222" s="320" t="s">
        <v>354</v>
      </c>
      <c r="CT222" s="320" t="s">
        <v>111</v>
      </c>
      <c r="CU222" s="320" t="s">
        <v>360</v>
      </c>
      <c r="CV222" s="320" t="s">
        <v>391</v>
      </c>
      <c r="CW222" s="320" t="s">
        <v>709</v>
      </c>
      <c r="CX222" s="320" t="s">
        <v>503</v>
      </c>
      <c r="CY222" s="320" t="s">
        <v>91</v>
      </c>
      <c r="CZ222" s="320" t="s">
        <v>128</v>
      </c>
      <c r="DA222" s="320" t="s">
        <v>399</v>
      </c>
      <c r="DB222" s="320" t="s">
        <v>230</v>
      </c>
      <c r="DC222" s="320" t="s">
        <v>599</v>
      </c>
      <c r="DD222" s="320" t="s">
        <v>72</v>
      </c>
      <c r="DE222" s="320" t="s">
        <v>586</v>
      </c>
      <c r="DF222" s="320" t="s">
        <v>118</v>
      </c>
      <c r="DG222" s="320" t="s">
        <v>86</v>
      </c>
      <c r="DH222" s="320" t="s">
        <v>248</v>
      </c>
      <c r="DI222" s="320" t="s">
        <v>505</v>
      </c>
      <c r="DJ222" s="320" t="s">
        <v>523</v>
      </c>
      <c r="DK222" s="320" t="s">
        <v>98</v>
      </c>
      <c r="DL222" s="320" t="s">
        <v>625</v>
      </c>
      <c r="DM222" s="320" t="s">
        <v>93</v>
      </c>
      <c r="DN222" s="321" t="s">
        <v>100</v>
      </c>
      <c r="DO222" s="45"/>
    </row>
    <row r="223" spans="1:119" ht="12.75" x14ac:dyDescent="0.2">
      <c r="A223" s="33"/>
      <c r="B223" s="33"/>
      <c r="C223" s="33"/>
      <c r="D223" s="176" t="s">
        <v>53</v>
      </c>
      <c r="E223" s="177" t="s">
        <v>345</v>
      </c>
      <c r="F223" s="179">
        <f>B3+(210*B5)</f>
        <v>211</v>
      </c>
      <c r="G223" s="143"/>
      <c r="H223" s="122"/>
      <c r="I223" s="37"/>
      <c r="J223" s="54">
        <f>F42</f>
        <v>30</v>
      </c>
      <c r="K223" s="55">
        <f>F23</f>
        <v>11</v>
      </c>
      <c r="L223" s="55">
        <f>F134</f>
        <v>122</v>
      </c>
      <c r="M223" s="55">
        <f>F95</f>
        <v>83</v>
      </c>
      <c r="N223" s="55">
        <f>F81</f>
        <v>69</v>
      </c>
      <c r="O223" s="55">
        <f>F550</f>
        <v>538</v>
      </c>
      <c r="P223" s="55">
        <f>F536</f>
        <v>524</v>
      </c>
      <c r="Q223" s="55">
        <f>F622</f>
        <v>610</v>
      </c>
      <c r="R223" s="55">
        <f>F603</f>
        <v>591</v>
      </c>
      <c r="S223" s="55">
        <f>F564</f>
        <v>552</v>
      </c>
      <c r="T223" s="55">
        <f>F433</f>
        <v>421</v>
      </c>
      <c r="U223" s="55">
        <f>F394</f>
        <v>382</v>
      </c>
      <c r="V223" s="55">
        <f>F505</f>
        <v>493</v>
      </c>
      <c r="W223" s="55">
        <f>F466</f>
        <v>454</v>
      </c>
      <c r="X223" s="55">
        <f>F452</f>
        <v>440</v>
      </c>
      <c r="Y223" s="55">
        <f>F296</f>
        <v>284</v>
      </c>
      <c r="Z223" s="55">
        <f>F282</f>
        <v>270</v>
      </c>
      <c r="AA223" s="55">
        <f>F363</f>
        <v>351</v>
      </c>
      <c r="AB223" s="55">
        <f>F349</f>
        <v>337</v>
      </c>
      <c r="AC223" s="55">
        <f>F335</f>
        <v>323</v>
      </c>
      <c r="AD223" s="55">
        <f>F179</f>
        <v>167</v>
      </c>
      <c r="AE223" s="55">
        <f>F140</f>
        <v>128</v>
      </c>
      <c r="AF223" s="55">
        <f>F251</f>
        <v>239</v>
      </c>
      <c r="AG223" s="55">
        <f>F237</f>
        <v>225</v>
      </c>
      <c r="AH223" s="56">
        <f>F193</f>
        <v>181</v>
      </c>
      <c r="AI223" s="254">
        <f t="shared" si="43"/>
        <v>7825</v>
      </c>
      <c r="AJ223" s="107">
        <f t="shared" si="44"/>
        <v>3263025</v>
      </c>
      <c r="AK223" s="33"/>
      <c r="AL223" s="319" t="s">
        <v>358</v>
      </c>
      <c r="AM223" s="320" t="s">
        <v>378</v>
      </c>
      <c r="AN223" s="320" t="s">
        <v>208</v>
      </c>
      <c r="AO223" s="363" t="s">
        <v>720</v>
      </c>
      <c r="AP223" s="320" t="s">
        <v>406</v>
      </c>
      <c r="AQ223" s="320" t="s">
        <v>122</v>
      </c>
      <c r="AR223" s="320" t="s">
        <v>364</v>
      </c>
      <c r="AS223" s="320" t="s">
        <v>394</v>
      </c>
      <c r="AT223" s="320" t="s">
        <v>91</v>
      </c>
      <c r="AU223" s="320" t="s">
        <v>467</v>
      </c>
      <c r="AV223" s="320" t="s">
        <v>484</v>
      </c>
      <c r="AW223" s="320" t="s">
        <v>177</v>
      </c>
      <c r="AX223" s="320" t="s">
        <v>797</v>
      </c>
      <c r="AY223" s="320" t="s">
        <v>217</v>
      </c>
      <c r="AZ223" s="320" t="s">
        <v>611</v>
      </c>
      <c r="BA223" s="320" t="s">
        <v>54</v>
      </c>
      <c r="BB223" s="320" t="s">
        <v>271</v>
      </c>
      <c r="BC223" s="320" t="s">
        <v>97</v>
      </c>
      <c r="BD223" s="320" t="s">
        <v>576</v>
      </c>
      <c r="BE223" s="320" t="s">
        <v>204</v>
      </c>
      <c r="BF223" s="320" t="s">
        <v>604</v>
      </c>
      <c r="BG223" s="320" t="s">
        <v>449</v>
      </c>
      <c r="BH223" s="320" t="s">
        <v>222</v>
      </c>
      <c r="BI223" s="320" t="s">
        <v>698</v>
      </c>
      <c r="BJ223" s="321" t="s">
        <v>181</v>
      </c>
      <c r="BK223" s="45"/>
      <c r="BM223" s="37"/>
      <c r="BN223" s="258">
        <f>F315</f>
        <v>303</v>
      </c>
      <c r="BO223" s="259">
        <f>F495</f>
        <v>483</v>
      </c>
      <c r="BP223" s="259">
        <f>F550</f>
        <v>538</v>
      </c>
      <c r="BQ223" s="259">
        <f>F105</f>
        <v>93</v>
      </c>
      <c r="BR223" s="259">
        <f>F160</f>
        <v>148</v>
      </c>
      <c r="BS223" s="260">
        <f>F614</f>
        <v>602</v>
      </c>
      <c r="BT223" s="260">
        <f>F44</f>
        <v>32</v>
      </c>
      <c r="BU223" s="260">
        <f>F224</f>
        <v>212</v>
      </c>
      <c r="BV223" s="260">
        <f>F279</f>
        <v>267</v>
      </c>
      <c r="BW223" s="260">
        <f>F459</f>
        <v>447</v>
      </c>
      <c r="BX223" s="259">
        <f>F163</f>
        <v>151</v>
      </c>
      <c r="BY223" s="259">
        <f>F343</f>
        <v>331</v>
      </c>
      <c r="BZ223" s="259">
        <f>F398</f>
        <v>386</v>
      </c>
      <c r="CA223" s="259">
        <f>F578</f>
        <v>566</v>
      </c>
      <c r="CB223" s="259">
        <f>F133</f>
        <v>121</v>
      </c>
      <c r="CC223" s="260">
        <f>F467</f>
        <v>455</v>
      </c>
      <c r="CD223" s="260">
        <f>F522</f>
        <v>510</v>
      </c>
      <c r="CE223" s="260">
        <f>F77</f>
        <v>65</v>
      </c>
      <c r="CF223" s="260">
        <f>F257</f>
        <v>245</v>
      </c>
      <c r="CG223" s="260">
        <f>F312</f>
        <v>300</v>
      </c>
      <c r="CH223" s="259">
        <f>F16</f>
        <v>4</v>
      </c>
      <c r="CI223" s="259">
        <f>F196</f>
        <v>184</v>
      </c>
      <c r="CJ223" s="259">
        <f>F376</f>
        <v>364</v>
      </c>
      <c r="CK223" s="259">
        <f>F431</f>
        <v>419</v>
      </c>
      <c r="CL223" s="261">
        <f>F611</f>
        <v>599</v>
      </c>
      <c r="CM223" s="254">
        <f t="shared" si="45"/>
        <v>7825</v>
      </c>
      <c r="CN223" s="107">
        <f t="shared" si="46"/>
        <v>3263025</v>
      </c>
      <c r="CO223" s="33"/>
      <c r="CP223" s="319" t="s">
        <v>37</v>
      </c>
      <c r="CQ223" s="320" t="s">
        <v>50</v>
      </c>
      <c r="CR223" s="320" t="s">
        <v>122</v>
      </c>
      <c r="CS223" s="320" t="s">
        <v>703</v>
      </c>
      <c r="CT223" s="320" t="s">
        <v>497</v>
      </c>
      <c r="CU223" s="320" t="s">
        <v>605</v>
      </c>
      <c r="CV223" s="320" t="s">
        <v>332</v>
      </c>
      <c r="CW223" s="320" t="s">
        <v>300</v>
      </c>
      <c r="CX223" s="320" t="s">
        <v>56</v>
      </c>
      <c r="CY223" s="320" t="s">
        <v>51</v>
      </c>
      <c r="CZ223" s="320" t="s">
        <v>448</v>
      </c>
      <c r="DA223" s="320" t="s">
        <v>683</v>
      </c>
      <c r="DB223" s="320" t="s">
        <v>311</v>
      </c>
      <c r="DC223" s="320" t="s">
        <v>36</v>
      </c>
      <c r="DD223" s="320" t="s">
        <v>582</v>
      </c>
      <c r="DE223" s="320" t="s">
        <v>456</v>
      </c>
      <c r="DF223" s="320" t="s">
        <v>169</v>
      </c>
      <c r="DG223" s="320" t="s">
        <v>539</v>
      </c>
      <c r="DH223" s="320" t="s">
        <v>298</v>
      </c>
      <c r="DI223" s="320" t="s">
        <v>668</v>
      </c>
      <c r="DJ223" s="320" t="s">
        <v>62</v>
      </c>
      <c r="DK223" s="320" t="s">
        <v>602</v>
      </c>
      <c r="DL223" s="320" t="s">
        <v>471</v>
      </c>
      <c r="DM223" s="320" t="s">
        <v>561</v>
      </c>
      <c r="DN223" s="321" t="s">
        <v>333</v>
      </c>
      <c r="DO223" s="45"/>
    </row>
    <row r="224" spans="1:119" ht="12.75" x14ac:dyDescent="0.2">
      <c r="A224" s="33"/>
      <c r="B224" s="33"/>
      <c r="C224" s="33"/>
      <c r="D224" s="176" t="s">
        <v>300</v>
      </c>
      <c r="E224" s="177" t="s">
        <v>345</v>
      </c>
      <c r="F224" s="178">
        <f>B3+(211*B5)</f>
        <v>212</v>
      </c>
      <c r="G224" s="143"/>
      <c r="H224" s="122"/>
      <c r="I224" s="37"/>
      <c r="J224" s="54">
        <f>F109</f>
        <v>97</v>
      </c>
      <c r="K224" s="55">
        <f>F70</f>
        <v>58</v>
      </c>
      <c r="L224" s="55">
        <f>F56</f>
        <v>44</v>
      </c>
      <c r="M224" s="55">
        <f>F17</f>
        <v>5</v>
      </c>
      <c r="N224" s="55">
        <f>F123</f>
        <v>111</v>
      </c>
      <c r="O224" s="55">
        <f>F597</f>
        <v>585</v>
      </c>
      <c r="P224" s="55">
        <f>F578</f>
        <v>566</v>
      </c>
      <c r="Q224" s="55">
        <f>F539</f>
        <v>527</v>
      </c>
      <c r="R224" s="55">
        <f>F525</f>
        <v>513</v>
      </c>
      <c r="S224" s="55">
        <f>F636</f>
        <v>624</v>
      </c>
      <c r="T224" s="55">
        <f>F480</f>
        <v>468</v>
      </c>
      <c r="U224" s="55">
        <f>F441</f>
        <v>429</v>
      </c>
      <c r="V224" s="55">
        <f>F427</f>
        <v>415</v>
      </c>
      <c r="W224" s="55">
        <f>F408</f>
        <v>396</v>
      </c>
      <c r="X224" s="55">
        <f>F494</f>
        <v>482</v>
      </c>
      <c r="Y224" s="55">
        <f>F338</f>
        <v>326</v>
      </c>
      <c r="Z224" s="55">
        <f>F324</f>
        <v>312</v>
      </c>
      <c r="AA224" s="55">
        <f>F310</f>
        <v>298</v>
      </c>
      <c r="AB224" s="55">
        <f>F271</f>
        <v>259</v>
      </c>
      <c r="AC224" s="55">
        <f>F382</f>
        <v>370</v>
      </c>
      <c r="AD224" s="55">
        <f>F226</f>
        <v>214</v>
      </c>
      <c r="AE224" s="55">
        <f>F212</f>
        <v>200</v>
      </c>
      <c r="AF224" s="55">
        <f>F168</f>
        <v>156</v>
      </c>
      <c r="AG224" s="55">
        <f>F154</f>
        <v>142</v>
      </c>
      <c r="AH224" s="56">
        <f>F240</f>
        <v>228</v>
      </c>
      <c r="AI224" s="254">
        <f t="shared" si="43"/>
        <v>7825</v>
      </c>
      <c r="AJ224" s="107">
        <f t="shared" si="44"/>
        <v>3263025</v>
      </c>
      <c r="AK224" s="33"/>
      <c r="AL224" s="319" t="s">
        <v>805</v>
      </c>
      <c r="AM224" s="320" t="s">
        <v>776</v>
      </c>
      <c r="AN224" s="320" t="s">
        <v>380</v>
      </c>
      <c r="AO224" s="320" t="s">
        <v>304</v>
      </c>
      <c r="AP224" s="363" t="s">
        <v>601</v>
      </c>
      <c r="AQ224" s="320" t="s">
        <v>201</v>
      </c>
      <c r="AR224" s="320" t="s">
        <v>36</v>
      </c>
      <c r="AS224" s="320" t="s">
        <v>441</v>
      </c>
      <c r="AT224" s="320" t="s">
        <v>66</v>
      </c>
      <c r="AU224" s="320" t="s">
        <v>586</v>
      </c>
      <c r="AV224" s="320" t="s">
        <v>739</v>
      </c>
      <c r="AW224" s="320" t="s">
        <v>244</v>
      </c>
      <c r="AX224" s="320" t="s">
        <v>665</v>
      </c>
      <c r="AY224" s="320" t="s">
        <v>203</v>
      </c>
      <c r="AZ224" s="320" t="s">
        <v>428</v>
      </c>
      <c r="BA224" s="320" t="s">
        <v>126</v>
      </c>
      <c r="BB224" s="320" t="s">
        <v>522</v>
      </c>
      <c r="BC224" s="320" t="s">
        <v>801</v>
      </c>
      <c r="BD224" s="320" t="s">
        <v>113</v>
      </c>
      <c r="BE224" s="320" t="s">
        <v>494</v>
      </c>
      <c r="BF224" s="320" t="s">
        <v>162</v>
      </c>
      <c r="BG224" s="320" t="s">
        <v>446</v>
      </c>
      <c r="BH224" s="320" t="s">
        <v>237</v>
      </c>
      <c r="BI224" s="320" t="s">
        <v>629</v>
      </c>
      <c r="BJ224" s="321" t="s">
        <v>671</v>
      </c>
      <c r="BK224" s="45"/>
      <c r="BM224" s="37"/>
      <c r="BN224" s="258">
        <f>F171</f>
        <v>159</v>
      </c>
      <c r="BO224" s="259">
        <f>F351</f>
        <v>339</v>
      </c>
      <c r="BP224" s="259">
        <f>F406</f>
        <v>394</v>
      </c>
      <c r="BQ224" s="259">
        <f>F586</f>
        <v>574</v>
      </c>
      <c r="BR224" s="259">
        <f>F116</f>
        <v>104</v>
      </c>
      <c r="BS224" s="260">
        <f>F470</f>
        <v>458</v>
      </c>
      <c r="BT224" s="260">
        <f>F525</f>
        <v>513</v>
      </c>
      <c r="BU224" s="260">
        <f>F80</f>
        <v>68</v>
      </c>
      <c r="BV224" s="260">
        <f>F260</f>
        <v>248</v>
      </c>
      <c r="BW224" s="260">
        <f>F290</f>
        <v>278</v>
      </c>
      <c r="BX224" s="259">
        <f>F19</f>
        <v>7</v>
      </c>
      <c r="BY224" s="259">
        <f>F199</f>
        <v>187</v>
      </c>
      <c r="BZ224" s="259">
        <f>F379</f>
        <v>367</v>
      </c>
      <c r="CA224" s="259">
        <f>F434</f>
        <v>422</v>
      </c>
      <c r="CB224" s="259">
        <f>F589</f>
        <v>577</v>
      </c>
      <c r="CC224" s="260">
        <f>F318</f>
        <v>306</v>
      </c>
      <c r="CD224" s="260">
        <f>F498</f>
        <v>486</v>
      </c>
      <c r="CE224" s="260">
        <f>F553</f>
        <v>541</v>
      </c>
      <c r="CF224" s="260">
        <f>F108</f>
        <v>96</v>
      </c>
      <c r="CG224" s="260">
        <f>F138</f>
        <v>126</v>
      </c>
      <c r="CH224" s="259">
        <f>F622</f>
        <v>610</v>
      </c>
      <c r="CI224" s="259">
        <f>F52</f>
        <v>40</v>
      </c>
      <c r="CJ224" s="259">
        <f>F232</f>
        <v>220</v>
      </c>
      <c r="CK224" s="259">
        <f>F287</f>
        <v>275</v>
      </c>
      <c r="CL224" s="261">
        <f>F442</f>
        <v>430</v>
      </c>
      <c r="CM224" s="254">
        <f t="shared" si="45"/>
        <v>7825</v>
      </c>
      <c r="CN224" s="107">
        <f t="shared" si="46"/>
        <v>3263025</v>
      </c>
      <c r="CO224" s="33"/>
      <c r="CP224" s="319" t="s">
        <v>658</v>
      </c>
      <c r="CQ224" s="320" t="s">
        <v>445</v>
      </c>
      <c r="CR224" s="320" t="s">
        <v>369</v>
      </c>
      <c r="CS224" s="320" t="s">
        <v>279</v>
      </c>
      <c r="CT224" s="320" t="s">
        <v>316</v>
      </c>
      <c r="CU224" s="320" t="s">
        <v>109</v>
      </c>
      <c r="CV224" s="320" t="s">
        <v>66</v>
      </c>
      <c r="CW224" s="320" t="s">
        <v>644</v>
      </c>
      <c r="CX224" s="320" t="s">
        <v>718</v>
      </c>
      <c r="CY224" s="320" t="s">
        <v>642</v>
      </c>
      <c r="CZ224" s="320" t="s">
        <v>272</v>
      </c>
      <c r="DA224" s="320" t="s">
        <v>42</v>
      </c>
      <c r="DB224" s="320" t="s">
        <v>283</v>
      </c>
      <c r="DC224" s="320" t="s">
        <v>108</v>
      </c>
      <c r="DD224" s="320" t="s">
        <v>412</v>
      </c>
      <c r="DE224" s="320" t="s">
        <v>624</v>
      </c>
      <c r="DF224" s="320" t="s">
        <v>533</v>
      </c>
      <c r="DG224" s="320" t="s">
        <v>64</v>
      </c>
      <c r="DH224" s="320" t="s">
        <v>329</v>
      </c>
      <c r="DI224" s="320" t="s">
        <v>474</v>
      </c>
      <c r="DJ224" s="320" t="s">
        <v>394</v>
      </c>
      <c r="DK224" s="320" t="s">
        <v>513</v>
      </c>
      <c r="DL224" s="320" t="s">
        <v>356</v>
      </c>
      <c r="DM224" s="320" t="s">
        <v>616</v>
      </c>
      <c r="DN224" s="321" t="s">
        <v>482</v>
      </c>
      <c r="DO224" s="45"/>
    </row>
    <row r="225" spans="1:119" ht="12.75" x14ac:dyDescent="0.2">
      <c r="A225" s="33"/>
      <c r="B225" s="33"/>
      <c r="C225" s="33"/>
      <c r="D225" s="176" t="s">
        <v>194</v>
      </c>
      <c r="E225" s="177" t="s">
        <v>345</v>
      </c>
      <c r="F225" s="178">
        <f>B3+(212*B5)</f>
        <v>213</v>
      </c>
      <c r="G225" s="143"/>
      <c r="H225" s="122"/>
      <c r="I225" s="37"/>
      <c r="J225" s="54">
        <f>F277</f>
        <v>265</v>
      </c>
      <c r="K225" s="55">
        <f>F383</f>
        <v>371</v>
      </c>
      <c r="L225" s="55">
        <f>F344</f>
        <v>332</v>
      </c>
      <c r="M225" s="55">
        <f>F330</f>
        <v>318</v>
      </c>
      <c r="N225" s="55">
        <f>F291</f>
        <v>279</v>
      </c>
      <c r="O225" s="55">
        <f>F160</f>
        <v>148</v>
      </c>
      <c r="P225" s="55">
        <f>F246</f>
        <v>234</v>
      </c>
      <c r="Q225" s="55">
        <f>F232</f>
        <v>220</v>
      </c>
      <c r="R225" s="55">
        <f>F188</f>
        <v>176</v>
      </c>
      <c r="S225" s="55">
        <f>F174</f>
        <v>162</v>
      </c>
      <c r="T225" s="55">
        <f>F18</f>
        <v>6</v>
      </c>
      <c r="U225" s="55">
        <f>F129</f>
        <v>117</v>
      </c>
      <c r="V225" s="55">
        <f>F90</f>
        <v>78</v>
      </c>
      <c r="W225" s="55">
        <f>F76</f>
        <v>64</v>
      </c>
      <c r="X225" s="55">
        <f>F62</f>
        <v>50</v>
      </c>
      <c r="Y225" s="55">
        <f>F531</f>
        <v>519</v>
      </c>
      <c r="Z225" s="55">
        <f>F617</f>
        <v>605</v>
      </c>
      <c r="AA225" s="55">
        <f>F598</f>
        <v>586</v>
      </c>
      <c r="AB225" s="55">
        <f>F584</f>
        <v>572</v>
      </c>
      <c r="AC225" s="55">
        <f>F545</f>
        <v>533</v>
      </c>
      <c r="AD225" s="55">
        <f>F389</f>
        <v>377</v>
      </c>
      <c r="AE225" s="55">
        <f>F500</f>
        <v>488</v>
      </c>
      <c r="AF225" s="55">
        <f>F486</f>
        <v>474</v>
      </c>
      <c r="AG225" s="55">
        <f>F447</f>
        <v>435</v>
      </c>
      <c r="AH225" s="56">
        <f>F428</f>
        <v>416</v>
      </c>
      <c r="AI225" s="254">
        <f t="shared" si="43"/>
        <v>7825</v>
      </c>
      <c r="AJ225" s="107">
        <f t="shared" si="44"/>
        <v>3263025</v>
      </c>
      <c r="AK225" s="33"/>
      <c r="AL225" s="319" t="s">
        <v>191</v>
      </c>
      <c r="AM225" s="320" t="s">
        <v>149</v>
      </c>
      <c r="AN225" s="320" t="s">
        <v>206</v>
      </c>
      <c r="AO225" s="320" t="s">
        <v>549</v>
      </c>
      <c r="AP225" s="320" t="s">
        <v>508</v>
      </c>
      <c r="AQ225" s="363" t="s">
        <v>497</v>
      </c>
      <c r="AR225" s="320" t="s">
        <v>142</v>
      </c>
      <c r="AS225" s="320" t="s">
        <v>356</v>
      </c>
      <c r="AT225" s="320" t="s">
        <v>391</v>
      </c>
      <c r="AU225" s="320" t="s">
        <v>101</v>
      </c>
      <c r="AV225" s="320" t="s">
        <v>486</v>
      </c>
      <c r="AW225" s="320" t="s">
        <v>686</v>
      </c>
      <c r="AX225" s="320" t="s">
        <v>197</v>
      </c>
      <c r="AY225" s="320" t="s">
        <v>597</v>
      </c>
      <c r="AZ225" s="320" t="s">
        <v>196</v>
      </c>
      <c r="BA225" s="320" t="s">
        <v>779</v>
      </c>
      <c r="BB225" s="320" t="s">
        <v>78</v>
      </c>
      <c r="BC225" s="320" t="s">
        <v>752</v>
      </c>
      <c r="BD225" s="320" t="s">
        <v>305</v>
      </c>
      <c r="BE225" s="320" t="s">
        <v>362</v>
      </c>
      <c r="BF225" s="320" t="s">
        <v>756</v>
      </c>
      <c r="BG225" s="320" t="s">
        <v>610</v>
      </c>
      <c r="BH225" s="320" t="s">
        <v>52</v>
      </c>
      <c r="BI225" s="320" t="s">
        <v>769</v>
      </c>
      <c r="BJ225" s="321" t="s">
        <v>694</v>
      </c>
      <c r="BK225" s="45"/>
      <c r="BM225" s="37"/>
      <c r="BN225" s="265">
        <f>F591</f>
        <v>579</v>
      </c>
      <c r="BO225" s="260">
        <f>F21</f>
        <v>9</v>
      </c>
      <c r="BP225" s="260">
        <f>F201</f>
        <v>189</v>
      </c>
      <c r="BQ225" s="260">
        <f>F381</f>
        <v>369</v>
      </c>
      <c r="BR225" s="260">
        <f>F436</f>
        <v>424</v>
      </c>
      <c r="BS225" s="259">
        <f>F140</f>
        <v>128</v>
      </c>
      <c r="BT225" s="259">
        <f>F320</f>
        <v>308</v>
      </c>
      <c r="BU225" s="259">
        <f>F500</f>
        <v>488</v>
      </c>
      <c r="BV225" s="259">
        <f>F555</f>
        <v>543</v>
      </c>
      <c r="BW225" s="259">
        <f>F110</f>
        <v>98</v>
      </c>
      <c r="BX225" s="260">
        <f>F439</f>
        <v>427</v>
      </c>
      <c r="BY225" s="260">
        <f>F619</f>
        <v>607</v>
      </c>
      <c r="BZ225" s="260">
        <f>F49</f>
        <v>37</v>
      </c>
      <c r="CA225" s="260">
        <f>F229</f>
        <v>217</v>
      </c>
      <c r="CB225" s="260">
        <f>F284</f>
        <v>272</v>
      </c>
      <c r="CC225" s="259">
        <f>F113</f>
        <v>101</v>
      </c>
      <c r="CD225" s="259">
        <f>F168</f>
        <v>156</v>
      </c>
      <c r="CE225" s="259">
        <f>F348</f>
        <v>336</v>
      </c>
      <c r="CF225" s="259">
        <f>F403</f>
        <v>391</v>
      </c>
      <c r="CG225" s="259">
        <f>F583</f>
        <v>571</v>
      </c>
      <c r="CH225" s="260">
        <f>F292</f>
        <v>280</v>
      </c>
      <c r="CI225" s="260">
        <f>F472</f>
        <v>460</v>
      </c>
      <c r="CJ225" s="260">
        <f>F527</f>
        <v>515</v>
      </c>
      <c r="CK225" s="260">
        <f>F82</f>
        <v>70</v>
      </c>
      <c r="CL225" s="266">
        <f>F262</f>
        <v>250</v>
      </c>
      <c r="CM225" s="254">
        <f t="shared" si="45"/>
        <v>7825</v>
      </c>
      <c r="CN225" s="107">
        <f t="shared" si="46"/>
        <v>3263025</v>
      </c>
      <c r="CO225" s="33"/>
      <c r="CP225" s="319" t="s">
        <v>383</v>
      </c>
      <c r="CQ225" s="320" t="s">
        <v>409</v>
      </c>
      <c r="CR225" s="320" t="s">
        <v>760</v>
      </c>
      <c r="CS225" s="320" t="s">
        <v>309</v>
      </c>
      <c r="CT225" s="320" t="s">
        <v>140</v>
      </c>
      <c r="CU225" s="320" t="s">
        <v>449</v>
      </c>
      <c r="CV225" s="320" t="s">
        <v>655</v>
      </c>
      <c r="CW225" s="320" t="s">
        <v>610</v>
      </c>
      <c r="CX225" s="320" t="s">
        <v>171</v>
      </c>
      <c r="CY225" s="320" t="s">
        <v>361</v>
      </c>
      <c r="CZ225" s="320" t="s">
        <v>218</v>
      </c>
      <c r="DA225" s="320" t="s">
        <v>45</v>
      </c>
      <c r="DB225" s="320" t="s">
        <v>700</v>
      </c>
      <c r="DC225" s="320" t="s">
        <v>144</v>
      </c>
      <c r="DD225" s="320" t="s">
        <v>402</v>
      </c>
      <c r="DE225" s="320" t="s">
        <v>421</v>
      </c>
      <c r="DF225" s="320" t="s">
        <v>237</v>
      </c>
      <c r="DG225" s="320" t="s">
        <v>340</v>
      </c>
      <c r="DH225" s="320" t="s">
        <v>442</v>
      </c>
      <c r="DI225" s="320" t="s">
        <v>623</v>
      </c>
      <c r="DJ225" s="320" t="s">
        <v>717</v>
      </c>
      <c r="DK225" s="320" t="s">
        <v>795</v>
      </c>
      <c r="DL225" s="320" t="s">
        <v>92</v>
      </c>
      <c r="DM225" s="320" t="s">
        <v>619</v>
      </c>
      <c r="DN225" s="321" t="s">
        <v>641</v>
      </c>
      <c r="DO225" s="45"/>
    </row>
    <row r="226" spans="1:119" ht="12.75" x14ac:dyDescent="0.2">
      <c r="A226" s="33"/>
      <c r="B226" s="33"/>
      <c r="C226" s="33"/>
      <c r="D226" s="176" t="s">
        <v>162</v>
      </c>
      <c r="E226" s="177" t="s">
        <v>345</v>
      </c>
      <c r="F226" s="178">
        <f>B3+(213*B5)</f>
        <v>214</v>
      </c>
      <c r="G226" s="143"/>
      <c r="H226" s="122"/>
      <c r="I226" s="37"/>
      <c r="J226" s="54">
        <f>F319</f>
        <v>307</v>
      </c>
      <c r="K226" s="55">
        <f>F305</f>
        <v>293</v>
      </c>
      <c r="L226" s="55">
        <f>F266</f>
        <v>254</v>
      </c>
      <c r="M226" s="55">
        <f>F377</f>
        <v>365</v>
      </c>
      <c r="N226" s="55">
        <f>F358</f>
        <v>346</v>
      </c>
      <c r="O226" s="55">
        <f>F207</f>
        <v>195</v>
      </c>
      <c r="P226" s="55">
        <f>F163</f>
        <v>151</v>
      </c>
      <c r="Q226" s="55">
        <f>F149</f>
        <v>137</v>
      </c>
      <c r="R226" s="55">
        <f>F260</f>
        <v>248</v>
      </c>
      <c r="S226" s="55">
        <f>F221</f>
        <v>209</v>
      </c>
      <c r="T226" s="55">
        <f>F65</f>
        <v>53</v>
      </c>
      <c r="U226" s="55">
        <f>F51</f>
        <v>39</v>
      </c>
      <c r="V226" s="55">
        <f>F37</f>
        <v>25</v>
      </c>
      <c r="W226" s="55">
        <f>F118</f>
        <v>106</v>
      </c>
      <c r="X226" s="55">
        <f>F104</f>
        <v>92</v>
      </c>
      <c r="Y226" s="55">
        <f>F573</f>
        <v>561</v>
      </c>
      <c r="Z226" s="55">
        <f>F559</f>
        <v>547</v>
      </c>
      <c r="AA226" s="55">
        <f>F520</f>
        <v>508</v>
      </c>
      <c r="AB226" s="55">
        <f>F631</f>
        <v>619</v>
      </c>
      <c r="AC226" s="55">
        <f>F592</f>
        <v>580</v>
      </c>
      <c r="AD226" s="55">
        <f>F461</f>
        <v>449</v>
      </c>
      <c r="AE226" s="55">
        <f>F422</f>
        <v>410</v>
      </c>
      <c r="AF226" s="55">
        <f>F403</f>
        <v>391</v>
      </c>
      <c r="AG226" s="55">
        <f>F489</f>
        <v>477</v>
      </c>
      <c r="AH226" s="56">
        <f>F475</f>
        <v>463</v>
      </c>
      <c r="AI226" s="254">
        <f t="shared" si="43"/>
        <v>7825</v>
      </c>
      <c r="AJ226" s="107">
        <f t="shared" si="44"/>
        <v>3263025</v>
      </c>
      <c r="AK226" s="33"/>
      <c r="AL226" s="319" t="s">
        <v>146</v>
      </c>
      <c r="AM226" s="320" t="s">
        <v>357</v>
      </c>
      <c r="AN226" s="320" t="s">
        <v>566</v>
      </c>
      <c r="AO226" s="320" t="s">
        <v>414</v>
      </c>
      <c r="AP226" s="320" t="s">
        <v>176</v>
      </c>
      <c r="AQ226" s="320" t="s">
        <v>99</v>
      </c>
      <c r="AR226" s="363" t="s">
        <v>448</v>
      </c>
      <c r="AS226" s="320" t="s">
        <v>130</v>
      </c>
      <c r="AT226" s="320" t="s">
        <v>718</v>
      </c>
      <c r="AU226" s="320" t="s">
        <v>86</v>
      </c>
      <c r="AV226" s="320" t="s">
        <v>252</v>
      </c>
      <c r="AW226" s="320" t="s">
        <v>571</v>
      </c>
      <c r="AX226" s="320" t="s">
        <v>253</v>
      </c>
      <c r="AY226" s="320" t="s">
        <v>150</v>
      </c>
      <c r="AZ226" s="320" t="s">
        <v>434</v>
      </c>
      <c r="BA226" s="320" t="s">
        <v>807</v>
      </c>
      <c r="BB226" s="320" t="s">
        <v>278</v>
      </c>
      <c r="BC226" s="320" t="s">
        <v>308</v>
      </c>
      <c r="BD226" s="320" t="s">
        <v>212</v>
      </c>
      <c r="BE226" s="320" t="s">
        <v>621</v>
      </c>
      <c r="BF226" s="320" t="s">
        <v>80</v>
      </c>
      <c r="BG226" s="320" t="s">
        <v>712</v>
      </c>
      <c r="BH226" s="320" t="s">
        <v>442</v>
      </c>
      <c r="BI226" s="320" t="s">
        <v>189</v>
      </c>
      <c r="BJ226" s="321" t="s">
        <v>666</v>
      </c>
      <c r="BK226" s="45"/>
      <c r="BM226" s="37"/>
      <c r="BN226" s="265">
        <f>F447</f>
        <v>435</v>
      </c>
      <c r="BO226" s="260">
        <f>F627</f>
        <v>615</v>
      </c>
      <c r="BP226" s="260">
        <f>F57</f>
        <v>45</v>
      </c>
      <c r="BQ226" s="260">
        <f>F237</f>
        <v>225</v>
      </c>
      <c r="BR226" s="260">
        <f>F267</f>
        <v>255</v>
      </c>
      <c r="BS226" s="259">
        <f>F121</f>
        <v>109</v>
      </c>
      <c r="BT226" s="259">
        <f>F176</f>
        <v>164</v>
      </c>
      <c r="BU226" s="259">
        <f>F356</f>
        <v>344</v>
      </c>
      <c r="BV226" s="259">
        <f>F411</f>
        <v>399</v>
      </c>
      <c r="BW226" s="259">
        <f>F566</f>
        <v>554</v>
      </c>
      <c r="BX226" s="260">
        <f>F295</f>
        <v>283</v>
      </c>
      <c r="BY226" s="260">
        <f>F475</f>
        <v>463</v>
      </c>
      <c r="BZ226" s="260">
        <f>F530</f>
        <v>518</v>
      </c>
      <c r="CA226" s="260">
        <f>F85</f>
        <v>73</v>
      </c>
      <c r="CB226" s="260">
        <f>F240</f>
        <v>228</v>
      </c>
      <c r="CC226" s="259">
        <f>F594</f>
        <v>582</v>
      </c>
      <c r="CD226" s="259">
        <f>F24</f>
        <v>12</v>
      </c>
      <c r="CE226" s="259">
        <f>F204</f>
        <v>192</v>
      </c>
      <c r="CF226" s="259">
        <f>F384</f>
        <v>372</v>
      </c>
      <c r="CG226" s="259">
        <f>F414</f>
        <v>402</v>
      </c>
      <c r="CH226" s="260">
        <f>F143</f>
        <v>131</v>
      </c>
      <c r="CI226" s="260">
        <f>F323</f>
        <v>311</v>
      </c>
      <c r="CJ226" s="260">
        <f>F503</f>
        <v>491</v>
      </c>
      <c r="CK226" s="260">
        <f>F558</f>
        <v>546</v>
      </c>
      <c r="CL226" s="266">
        <f>F88</f>
        <v>76</v>
      </c>
      <c r="CM226" s="254">
        <f t="shared" si="45"/>
        <v>7825</v>
      </c>
      <c r="CN226" s="107">
        <f t="shared" si="46"/>
        <v>3263025</v>
      </c>
      <c r="CO226" s="33"/>
      <c r="CP226" s="319" t="s">
        <v>769</v>
      </c>
      <c r="CQ226" s="320" t="s">
        <v>319</v>
      </c>
      <c r="CR226" s="320" t="s">
        <v>645</v>
      </c>
      <c r="CS226" s="320" t="s">
        <v>698</v>
      </c>
      <c r="CT226" s="320" t="s">
        <v>772</v>
      </c>
      <c r="CU226" s="320" t="s">
        <v>631</v>
      </c>
      <c r="CV226" s="320" t="s">
        <v>815</v>
      </c>
      <c r="CW226" s="320" t="s">
        <v>282</v>
      </c>
      <c r="CX226" s="320" t="s">
        <v>680</v>
      </c>
      <c r="CY226" s="320" t="s">
        <v>440</v>
      </c>
      <c r="CZ226" s="320" t="s">
        <v>375</v>
      </c>
      <c r="DA226" s="320" t="s">
        <v>666</v>
      </c>
      <c r="DB226" s="320" t="s">
        <v>228</v>
      </c>
      <c r="DC226" s="320" t="s">
        <v>301</v>
      </c>
      <c r="DD226" s="320" t="s">
        <v>671</v>
      </c>
      <c r="DE226" s="320" t="s">
        <v>650</v>
      </c>
      <c r="DF226" s="320" t="s">
        <v>647</v>
      </c>
      <c r="DG226" s="320" t="s">
        <v>656</v>
      </c>
      <c r="DH226" s="320" t="s">
        <v>652</v>
      </c>
      <c r="DI226" s="320" t="s">
        <v>158</v>
      </c>
      <c r="DJ226" s="320" t="s">
        <v>210</v>
      </c>
      <c r="DK226" s="320" t="s">
        <v>280</v>
      </c>
      <c r="DL226" s="320" t="s">
        <v>664</v>
      </c>
      <c r="DM226" s="320" t="s">
        <v>649</v>
      </c>
      <c r="DN226" s="321" t="s">
        <v>2</v>
      </c>
      <c r="DO226" s="45"/>
    </row>
    <row r="227" spans="1:119" ht="12.75" x14ac:dyDescent="0.2">
      <c r="A227" s="33"/>
      <c r="B227" s="33"/>
      <c r="C227" s="33"/>
      <c r="D227" s="176" t="s">
        <v>220</v>
      </c>
      <c r="E227" s="177" t="s">
        <v>345</v>
      </c>
      <c r="F227" s="178">
        <f>B3+(214*B5)</f>
        <v>215</v>
      </c>
      <c r="G227" s="143"/>
      <c r="H227" s="122"/>
      <c r="I227" s="37"/>
      <c r="J227" s="54">
        <f>F366</f>
        <v>354</v>
      </c>
      <c r="K227" s="55">
        <f>F352</f>
        <v>340</v>
      </c>
      <c r="L227" s="55">
        <f>F333</f>
        <v>321</v>
      </c>
      <c r="M227" s="55">
        <f>F294</f>
        <v>282</v>
      </c>
      <c r="N227" s="55">
        <f>F280</f>
        <v>268</v>
      </c>
      <c r="O227" s="55">
        <f>F249</f>
        <v>237</v>
      </c>
      <c r="P227" s="55">
        <f>F235</f>
        <v>223</v>
      </c>
      <c r="Q227" s="55">
        <f>F196</f>
        <v>184</v>
      </c>
      <c r="R227" s="55">
        <f>F182</f>
        <v>170</v>
      </c>
      <c r="S227" s="55">
        <f>F138</f>
        <v>126</v>
      </c>
      <c r="T227" s="55">
        <f>F137</f>
        <v>125</v>
      </c>
      <c r="U227" s="55">
        <f>F93</f>
        <v>81</v>
      </c>
      <c r="V227" s="55">
        <f>F79</f>
        <v>67</v>
      </c>
      <c r="W227" s="55">
        <f>F40</f>
        <v>28</v>
      </c>
      <c r="X227" s="55">
        <f>F26</f>
        <v>14</v>
      </c>
      <c r="Y227" s="55">
        <f>F620</f>
        <v>608</v>
      </c>
      <c r="Z227" s="55">
        <f>F606</f>
        <v>594</v>
      </c>
      <c r="AA227" s="55">
        <f>F567</f>
        <v>555</v>
      </c>
      <c r="AB227" s="55">
        <f>F548</f>
        <v>536</v>
      </c>
      <c r="AC227" s="55">
        <f>F534</f>
        <v>522</v>
      </c>
      <c r="AD227" s="55">
        <f>F503</f>
        <v>491</v>
      </c>
      <c r="AE227" s="55">
        <f>F464</f>
        <v>452</v>
      </c>
      <c r="AF227" s="55">
        <f>F450</f>
        <v>438</v>
      </c>
      <c r="AG227" s="55">
        <f>F436</f>
        <v>424</v>
      </c>
      <c r="AH227" s="56">
        <f>F397</f>
        <v>385</v>
      </c>
      <c r="AI227" s="254">
        <f t="shared" si="43"/>
        <v>7825</v>
      </c>
      <c r="AJ227" s="107">
        <f t="shared" si="44"/>
        <v>3263025</v>
      </c>
      <c r="AK227" s="33"/>
      <c r="AL227" s="319" t="s">
        <v>784</v>
      </c>
      <c r="AM227" s="320" t="s">
        <v>388</v>
      </c>
      <c r="AN227" s="320" t="s">
        <v>234</v>
      </c>
      <c r="AO227" s="320" t="s">
        <v>745</v>
      </c>
      <c r="AP227" s="320" t="s">
        <v>297</v>
      </c>
      <c r="AQ227" s="320" t="s">
        <v>354</v>
      </c>
      <c r="AR227" s="320" t="s">
        <v>771</v>
      </c>
      <c r="AS227" s="363" t="s">
        <v>602</v>
      </c>
      <c r="AT227" s="320" t="s">
        <v>44</v>
      </c>
      <c r="AU227" s="320" t="s">
        <v>474</v>
      </c>
      <c r="AV227" s="320" t="s">
        <v>476</v>
      </c>
      <c r="AW227" s="320" t="s">
        <v>749</v>
      </c>
      <c r="AX227" s="320" t="s">
        <v>381</v>
      </c>
      <c r="AY227" s="320" t="s">
        <v>226</v>
      </c>
      <c r="AZ227" s="320" t="s">
        <v>511</v>
      </c>
      <c r="BA227" s="320" t="s">
        <v>530</v>
      </c>
      <c r="BB227" s="320" t="s">
        <v>809</v>
      </c>
      <c r="BC227" s="320" t="s">
        <v>678</v>
      </c>
      <c r="BD227" s="320" t="s">
        <v>781</v>
      </c>
      <c r="BE227" s="320" t="s">
        <v>334</v>
      </c>
      <c r="BF227" s="320" t="s">
        <v>664</v>
      </c>
      <c r="BG227" s="320" t="s">
        <v>1</v>
      </c>
      <c r="BH227" s="320" t="s">
        <v>692</v>
      </c>
      <c r="BI227" s="320" t="s">
        <v>140</v>
      </c>
      <c r="BJ227" s="321" t="s">
        <v>521</v>
      </c>
      <c r="BK227" s="45"/>
      <c r="BM227" s="37"/>
      <c r="BN227" s="265">
        <f>F298</f>
        <v>286</v>
      </c>
      <c r="BO227" s="260">
        <f>F478</f>
        <v>466</v>
      </c>
      <c r="BP227" s="260">
        <f>F533</f>
        <v>521</v>
      </c>
      <c r="BQ227" s="260">
        <f>F63</f>
        <v>51</v>
      </c>
      <c r="BR227" s="260">
        <f>F243</f>
        <v>231</v>
      </c>
      <c r="BS227" s="259">
        <f>F602</f>
        <v>590</v>
      </c>
      <c r="BT227" s="259">
        <f>F32</f>
        <v>20</v>
      </c>
      <c r="BU227" s="259">
        <f>F212</f>
        <v>200</v>
      </c>
      <c r="BV227" s="259">
        <f>F367</f>
        <v>355</v>
      </c>
      <c r="BW227" s="259">
        <f>F422</f>
        <v>410</v>
      </c>
      <c r="BX227" s="260">
        <f>F151</f>
        <v>139</v>
      </c>
      <c r="BY227" s="260">
        <f>F331</f>
        <v>319</v>
      </c>
      <c r="BZ227" s="260">
        <f>F511</f>
        <v>499</v>
      </c>
      <c r="CA227" s="260">
        <f>F541</f>
        <v>529</v>
      </c>
      <c r="CB227" s="260">
        <f>F96</f>
        <v>84</v>
      </c>
      <c r="CC227" s="259">
        <f>F450</f>
        <v>438</v>
      </c>
      <c r="CD227" s="259">
        <f>F630</f>
        <v>618</v>
      </c>
      <c r="CE227" s="259">
        <f>F60</f>
        <v>48</v>
      </c>
      <c r="CF227" s="259">
        <f>F215</f>
        <v>203</v>
      </c>
      <c r="CG227" s="259">
        <f>F270</f>
        <v>258</v>
      </c>
      <c r="CH227" s="260">
        <f>F124</f>
        <v>112</v>
      </c>
      <c r="CI227" s="260">
        <f>F179</f>
        <v>167</v>
      </c>
      <c r="CJ227" s="260">
        <f>F359</f>
        <v>347</v>
      </c>
      <c r="CK227" s="260">
        <f>F389</f>
        <v>377</v>
      </c>
      <c r="CL227" s="266">
        <f>F569</f>
        <v>557</v>
      </c>
      <c r="CM227" s="254">
        <f t="shared" si="45"/>
        <v>7825</v>
      </c>
      <c r="CN227" s="107">
        <f t="shared" si="46"/>
        <v>3263025</v>
      </c>
      <c r="CO227" s="33"/>
      <c r="CP227" s="319" t="s">
        <v>85</v>
      </c>
      <c r="CQ227" s="320" t="s">
        <v>612</v>
      </c>
      <c r="CR227" s="320" t="s">
        <v>706</v>
      </c>
      <c r="CS227" s="320" t="s">
        <v>225</v>
      </c>
      <c r="CT227" s="320" t="s">
        <v>433</v>
      </c>
      <c r="CU227" s="320" t="s">
        <v>125</v>
      </c>
      <c r="CV227" s="320" t="s">
        <v>702</v>
      </c>
      <c r="CW227" s="320" t="s">
        <v>446</v>
      </c>
      <c r="CX227" s="320" t="s">
        <v>205</v>
      </c>
      <c r="CY227" s="320" t="s">
        <v>712</v>
      </c>
      <c r="CZ227" s="320" t="s">
        <v>789</v>
      </c>
      <c r="DA227" s="320" t="s">
        <v>338</v>
      </c>
      <c r="DB227" s="320" t="s">
        <v>107</v>
      </c>
      <c r="DC227" s="320" t="s">
        <v>466</v>
      </c>
      <c r="DD227" s="320" t="s">
        <v>379</v>
      </c>
      <c r="DE227" s="320" t="s">
        <v>692</v>
      </c>
      <c r="DF227" s="320" t="s">
        <v>451</v>
      </c>
      <c r="DG227" s="320" t="s">
        <v>274</v>
      </c>
      <c r="DH227" s="320" t="s">
        <v>613</v>
      </c>
      <c r="DI227" s="320" t="s">
        <v>432</v>
      </c>
      <c r="DJ227" s="320" t="s">
        <v>74</v>
      </c>
      <c r="DK227" s="320" t="s">
        <v>604</v>
      </c>
      <c r="DL227" s="320" t="s">
        <v>626</v>
      </c>
      <c r="DM227" s="320" t="s">
        <v>756</v>
      </c>
      <c r="DN227" s="321" t="s">
        <v>705</v>
      </c>
      <c r="DO227" s="45"/>
    </row>
    <row r="228" spans="1:119" ht="12.75" x14ac:dyDescent="0.2">
      <c r="A228" s="33"/>
      <c r="B228" s="33"/>
      <c r="C228" s="33"/>
      <c r="D228" s="176" t="s">
        <v>249</v>
      </c>
      <c r="E228" s="177" t="s">
        <v>345</v>
      </c>
      <c r="F228" s="179">
        <f>B3+(215*B5)</f>
        <v>216</v>
      </c>
      <c r="G228" s="143"/>
      <c r="H228" s="122"/>
      <c r="I228" s="37"/>
      <c r="J228" s="54">
        <f>F308</f>
        <v>296</v>
      </c>
      <c r="K228" s="55">
        <f>F269</f>
        <v>257</v>
      </c>
      <c r="L228" s="55">
        <f>F380</f>
        <v>368</v>
      </c>
      <c r="M228" s="55">
        <f>F341</f>
        <v>329</v>
      </c>
      <c r="N228" s="55">
        <f>F327</f>
        <v>315</v>
      </c>
      <c r="O228" s="55">
        <f>F171</f>
        <v>159</v>
      </c>
      <c r="P228" s="55">
        <f>F157</f>
        <v>145</v>
      </c>
      <c r="Q228" s="55">
        <f>F238</f>
        <v>226</v>
      </c>
      <c r="R228" s="55">
        <f>F224</f>
        <v>212</v>
      </c>
      <c r="S228" s="55">
        <f>F210</f>
        <v>198</v>
      </c>
      <c r="T228" s="55">
        <f>F54</f>
        <v>42</v>
      </c>
      <c r="U228" s="55">
        <f>F15</f>
        <v>3</v>
      </c>
      <c r="V228" s="55">
        <f>F126</f>
        <v>114</v>
      </c>
      <c r="W228" s="55">
        <f>F112</f>
        <v>100</v>
      </c>
      <c r="X228" s="55">
        <f>F68</f>
        <v>56</v>
      </c>
      <c r="Y228" s="55">
        <f>F542</f>
        <v>530</v>
      </c>
      <c r="Z228" s="55">
        <f>F523</f>
        <v>511</v>
      </c>
      <c r="AA228" s="55">
        <f>F634</f>
        <v>622</v>
      </c>
      <c r="AB228" s="55">
        <f>F595</f>
        <v>583</v>
      </c>
      <c r="AC228" s="55">
        <f>F581</f>
        <v>569</v>
      </c>
      <c r="AD228" s="55">
        <f>F425</f>
        <v>413</v>
      </c>
      <c r="AE228" s="55">
        <f>F411</f>
        <v>399</v>
      </c>
      <c r="AF228" s="55">
        <f>F497</f>
        <v>485</v>
      </c>
      <c r="AG228" s="55">
        <f>F478</f>
        <v>466</v>
      </c>
      <c r="AH228" s="56">
        <f>F439</f>
        <v>427</v>
      </c>
      <c r="AI228" s="254">
        <f t="shared" si="43"/>
        <v>7825</v>
      </c>
      <c r="AJ228" s="107">
        <f t="shared" si="44"/>
        <v>3263025</v>
      </c>
      <c r="AK228" s="33"/>
      <c r="AL228" s="319" t="s">
        <v>770</v>
      </c>
      <c r="AM228" s="320" t="s">
        <v>799</v>
      </c>
      <c r="AN228" s="320" t="s">
        <v>519</v>
      </c>
      <c r="AO228" s="320" t="s">
        <v>810</v>
      </c>
      <c r="AP228" s="320" t="s">
        <v>443</v>
      </c>
      <c r="AQ228" s="320" t="s">
        <v>658</v>
      </c>
      <c r="AR228" s="320" t="s">
        <v>72</v>
      </c>
      <c r="AS228" s="320" t="s">
        <v>696</v>
      </c>
      <c r="AT228" s="363" t="s">
        <v>300</v>
      </c>
      <c r="AU228" s="320" t="s">
        <v>583</v>
      </c>
      <c r="AV228" s="320" t="s">
        <v>407</v>
      </c>
      <c r="AW228" s="320" t="s">
        <v>166</v>
      </c>
      <c r="AX228" s="320" t="s">
        <v>731</v>
      </c>
      <c r="AY228" s="320" t="s">
        <v>223</v>
      </c>
      <c r="AZ228" s="320" t="s">
        <v>803</v>
      </c>
      <c r="BA228" s="320" t="s">
        <v>704</v>
      </c>
      <c r="BB228" s="320" t="s">
        <v>723</v>
      </c>
      <c r="BC228" s="320" t="s">
        <v>557</v>
      </c>
      <c r="BD228" s="320" t="s">
        <v>277</v>
      </c>
      <c r="BE228" s="320" t="s">
        <v>750</v>
      </c>
      <c r="BF228" s="320" t="s">
        <v>639</v>
      </c>
      <c r="BG228" s="320" t="s">
        <v>680</v>
      </c>
      <c r="BH228" s="320" t="s">
        <v>741</v>
      </c>
      <c r="BI228" s="320" t="s">
        <v>612</v>
      </c>
      <c r="BJ228" s="321" t="s">
        <v>218</v>
      </c>
      <c r="BK228" s="45"/>
      <c r="BM228" s="37"/>
      <c r="BN228" s="265">
        <f>F154</f>
        <v>142</v>
      </c>
      <c r="BO228" s="260">
        <f>F334</f>
        <v>322</v>
      </c>
      <c r="BP228" s="260">
        <f>F489</f>
        <v>477</v>
      </c>
      <c r="BQ228" s="260">
        <f>F544</f>
        <v>532</v>
      </c>
      <c r="BR228" s="260">
        <f>F99</f>
        <v>87</v>
      </c>
      <c r="BS228" s="259">
        <f>F453</f>
        <v>441</v>
      </c>
      <c r="BT228" s="259">
        <f>F633</f>
        <v>621</v>
      </c>
      <c r="BU228" s="259">
        <f>F38</f>
        <v>26</v>
      </c>
      <c r="BV228" s="259">
        <f>F218</f>
        <v>206</v>
      </c>
      <c r="BW228" s="259">
        <f>F273</f>
        <v>261</v>
      </c>
      <c r="BX228" s="260">
        <f>F132</f>
        <v>120</v>
      </c>
      <c r="BY228" s="260">
        <f>F187</f>
        <v>175</v>
      </c>
      <c r="BZ228" s="260">
        <f>F342</f>
        <v>330</v>
      </c>
      <c r="CA228" s="260">
        <f>F397</f>
        <v>385</v>
      </c>
      <c r="CB228" s="260">
        <f>F577</f>
        <v>565</v>
      </c>
      <c r="CC228" s="259">
        <f>F306</f>
        <v>294</v>
      </c>
      <c r="CD228" s="259">
        <f>F486</f>
        <v>474</v>
      </c>
      <c r="CE228" s="259">
        <f>F516</f>
        <v>504</v>
      </c>
      <c r="CF228" s="259">
        <f>F71</f>
        <v>59</v>
      </c>
      <c r="CG228" s="259">
        <f>F251</f>
        <v>239</v>
      </c>
      <c r="CH228" s="260">
        <f>F605</f>
        <v>593</v>
      </c>
      <c r="CI228" s="260">
        <f>F35</f>
        <v>23</v>
      </c>
      <c r="CJ228" s="260">
        <f>F190</f>
        <v>178</v>
      </c>
      <c r="CK228" s="260">
        <f>F370</f>
        <v>358</v>
      </c>
      <c r="CL228" s="266">
        <f>F425</f>
        <v>413</v>
      </c>
      <c r="CM228" s="254">
        <f t="shared" si="45"/>
        <v>7825</v>
      </c>
      <c r="CN228" s="107">
        <f t="shared" si="46"/>
        <v>3263025</v>
      </c>
      <c r="CO228" s="33"/>
      <c r="CP228" s="319" t="s">
        <v>629</v>
      </c>
      <c r="CQ228" s="320" t="s">
        <v>681</v>
      </c>
      <c r="CR228" s="320" t="s">
        <v>189</v>
      </c>
      <c r="CS228" s="320" t="s">
        <v>679</v>
      </c>
      <c r="CT228" s="320" t="s">
        <v>617</v>
      </c>
      <c r="CU228" s="320" t="s">
        <v>637</v>
      </c>
      <c r="CV228" s="320" t="s">
        <v>136</v>
      </c>
      <c r="CW228" s="320" t="s">
        <v>251</v>
      </c>
      <c r="CX228" s="320" t="s">
        <v>374</v>
      </c>
      <c r="CY228" s="320" t="s">
        <v>143</v>
      </c>
      <c r="CZ228" s="320" t="s">
        <v>132</v>
      </c>
      <c r="DA228" s="320" t="s">
        <v>393</v>
      </c>
      <c r="DB228" s="320" t="s">
        <v>232</v>
      </c>
      <c r="DC228" s="320" t="s">
        <v>521</v>
      </c>
      <c r="DD228" s="320" t="s">
        <v>63</v>
      </c>
      <c r="DE228" s="320" t="s">
        <v>145</v>
      </c>
      <c r="DF228" s="320" t="s">
        <v>52</v>
      </c>
      <c r="DG228" s="320" t="s">
        <v>413</v>
      </c>
      <c r="DH228" s="320" t="s">
        <v>436</v>
      </c>
      <c r="DI228" s="320" t="s">
        <v>222</v>
      </c>
      <c r="DJ228" s="320" t="s">
        <v>258</v>
      </c>
      <c r="DK228" s="320" t="s">
        <v>330</v>
      </c>
      <c r="DL228" s="320" t="s">
        <v>420</v>
      </c>
      <c r="DM228" s="320" t="s">
        <v>682</v>
      </c>
      <c r="DN228" s="321" t="s">
        <v>639</v>
      </c>
      <c r="DO228" s="45"/>
    </row>
    <row r="229" spans="1:119" ht="12.75" x14ac:dyDescent="0.2">
      <c r="A229" s="33"/>
      <c r="B229" s="33"/>
      <c r="C229" s="33"/>
      <c r="D229" s="176" t="s">
        <v>144</v>
      </c>
      <c r="E229" s="177" t="s">
        <v>345</v>
      </c>
      <c r="F229" s="179">
        <f>B3+(216*B5)</f>
        <v>217</v>
      </c>
      <c r="G229" s="143"/>
      <c r="H229" s="122"/>
      <c r="I229" s="37"/>
      <c r="J229" s="54">
        <f>F355</f>
        <v>343</v>
      </c>
      <c r="K229" s="55">
        <f>F316</f>
        <v>304</v>
      </c>
      <c r="L229" s="55">
        <f>F302</f>
        <v>290</v>
      </c>
      <c r="M229" s="55">
        <f>F283</f>
        <v>271</v>
      </c>
      <c r="N229" s="55">
        <f>F369</f>
        <v>357</v>
      </c>
      <c r="O229" s="55">
        <f>F213</f>
        <v>201</v>
      </c>
      <c r="P229" s="55">
        <f>F199</f>
        <v>187</v>
      </c>
      <c r="Q229" s="55">
        <f>F185</f>
        <v>173</v>
      </c>
      <c r="R229" s="55">
        <f>F146</f>
        <v>134</v>
      </c>
      <c r="S229" s="271">
        <f>F257</f>
        <v>245</v>
      </c>
      <c r="T229" s="55">
        <f>F101</f>
        <v>89</v>
      </c>
      <c r="U229" s="55">
        <f>F87</f>
        <v>75</v>
      </c>
      <c r="V229" s="271">
        <f>F43</f>
        <v>31</v>
      </c>
      <c r="W229" s="55">
        <f>F29</f>
        <v>17</v>
      </c>
      <c r="X229" s="55">
        <f>F115</f>
        <v>103</v>
      </c>
      <c r="Y229" s="271">
        <f>F609</f>
        <v>597</v>
      </c>
      <c r="Z229" s="55">
        <f>F570</f>
        <v>558</v>
      </c>
      <c r="AA229" s="55">
        <f>F556</f>
        <v>544</v>
      </c>
      <c r="AB229" s="55">
        <f>F517</f>
        <v>505</v>
      </c>
      <c r="AC229" s="55">
        <f>F623</f>
        <v>611</v>
      </c>
      <c r="AD229" s="55">
        <f>F472</f>
        <v>460</v>
      </c>
      <c r="AE229" s="55">
        <f>F453</f>
        <v>441</v>
      </c>
      <c r="AF229" s="55">
        <f>F414</f>
        <v>402</v>
      </c>
      <c r="AG229" s="55">
        <f>F400</f>
        <v>388</v>
      </c>
      <c r="AH229" s="56">
        <f>F511</f>
        <v>499</v>
      </c>
      <c r="AI229" s="254">
        <f t="shared" si="43"/>
        <v>7825</v>
      </c>
      <c r="AJ229" s="107">
        <f t="shared" si="44"/>
        <v>3263025</v>
      </c>
      <c r="AK229" s="33"/>
      <c r="AL229" s="319" t="s">
        <v>493</v>
      </c>
      <c r="AM229" s="320" t="s">
        <v>757</v>
      </c>
      <c r="AN229" s="320" t="s">
        <v>250</v>
      </c>
      <c r="AO229" s="320" t="s">
        <v>719</v>
      </c>
      <c r="AP229" s="320" t="s">
        <v>233</v>
      </c>
      <c r="AQ229" s="320" t="s">
        <v>643</v>
      </c>
      <c r="AR229" s="320" t="s">
        <v>42</v>
      </c>
      <c r="AS229" s="320" t="s">
        <v>523</v>
      </c>
      <c r="AT229" s="320" t="s">
        <v>684</v>
      </c>
      <c r="AU229" s="363" t="s">
        <v>298</v>
      </c>
      <c r="AV229" s="320" t="s">
        <v>541</v>
      </c>
      <c r="AW229" s="320" t="s">
        <v>168</v>
      </c>
      <c r="AX229" s="320" t="s">
        <v>777</v>
      </c>
      <c r="AY229" s="320" t="s">
        <v>464</v>
      </c>
      <c r="AZ229" s="320" t="s">
        <v>390</v>
      </c>
      <c r="BA229" s="320" t="s">
        <v>707</v>
      </c>
      <c r="BB229" s="320" t="s">
        <v>335</v>
      </c>
      <c r="BC229" s="320" t="s">
        <v>725</v>
      </c>
      <c r="BD229" s="320" t="s">
        <v>651</v>
      </c>
      <c r="BE229" s="320" t="s">
        <v>154</v>
      </c>
      <c r="BF229" s="320" t="s">
        <v>795</v>
      </c>
      <c r="BG229" s="320" t="s">
        <v>637</v>
      </c>
      <c r="BH229" s="320" t="s">
        <v>158</v>
      </c>
      <c r="BI229" s="320" t="s">
        <v>387</v>
      </c>
      <c r="BJ229" s="321" t="s">
        <v>107</v>
      </c>
      <c r="BK229" s="45"/>
      <c r="BM229" s="37"/>
      <c r="BN229" s="265">
        <f>F135</f>
        <v>123</v>
      </c>
      <c r="BO229" s="260">
        <f>F165</f>
        <v>153</v>
      </c>
      <c r="BP229" s="260">
        <f>F345</f>
        <v>333</v>
      </c>
      <c r="BQ229" s="260">
        <f>F400</f>
        <v>388</v>
      </c>
      <c r="BR229" s="260">
        <f>F580</f>
        <v>568</v>
      </c>
      <c r="BS229" s="259">
        <f>F309</f>
        <v>297</v>
      </c>
      <c r="BT229" s="259">
        <f>F464</f>
        <v>452</v>
      </c>
      <c r="BU229" s="259">
        <f>F519</f>
        <v>507</v>
      </c>
      <c r="BV229" s="259">
        <f>F74</f>
        <v>62</v>
      </c>
      <c r="BW229" s="259">
        <f>F254</f>
        <v>242</v>
      </c>
      <c r="BX229" s="260">
        <f>F608</f>
        <v>596</v>
      </c>
      <c r="BY229" s="260">
        <f>F13</f>
        <v>1</v>
      </c>
      <c r="BZ229" s="260">
        <f>F193</f>
        <v>181</v>
      </c>
      <c r="CA229" s="260">
        <f>F373</f>
        <v>361</v>
      </c>
      <c r="CB229" s="260">
        <f>F428</f>
        <v>416</v>
      </c>
      <c r="CC229" s="259">
        <f>F162</f>
        <v>150</v>
      </c>
      <c r="CD229" s="259">
        <f>F317</f>
        <v>305</v>
      </c>
      <c r="CE229" s="259">
        <f>F497</f>
        <v>485</v>
      </c>
      <c r="CF229" s="259">
        <f>F552</f>
        <v>540</v>
      </c>
      <c r="CG229" s="259">
        <f>F107</f>
        <v>95</v>
      </c>
      <c r="CH229" s="260">
        <f>F461</f>
        <v>449</v>
      </c>
      <c r="CI229" s="260">
        <f>F616</f>
        <v>604</v>
      </c>
      <c r="CJ229" s="260">
        <f>F46</f>
        <v>34</v>
      </c>
      <c r="CK229" s="260">
        <f>F226</f>
        <v>214</v>
      </c>
      <c r="CL229" s="266">
        <f>F281</f>
        <v>269</v>
      </c>
      <c r="CM229" s="254">
        <f t="shared" si="45"/>
        <v>7825</v>
      </c>
      <c r="CN229" s="107">
        <f t="shared" si="46"/>
        <v>3263025</v>
      </c>
      <c r="CO229" s="33"/>
      <c r="CP229" s="319" t="s">
        <v>553</v>
      </c>
      <c r="CQ229" s="320" t="s">
        <v>475</v>
      </c>
      <c r="CR229" s="320" t="s">
        <v>708</v>
      </c>
      <c r="CS229" s="320" t="s">
        <v>387</v>
      </c>
      <c r="CT229" s="320" t="s">
        <v>199</v>
      </c>
      <c r="CU229" s="320" t="s">
        <v>461</v>
      </c>
      <c r="CV229" s="320" t="s">
        <v>1</v>
      </c>
      <c r="CW229" s="320" t="s">
        <v>620</v>
      </c>
      <c r="CX229" s="320" t="s">
        <v>674</v>
      </c>
      <c r="CY229" s="320" t="s">
        <v>84</v>
      </c>
      <c r="CZ229" s="320" t="s">
        <v>676</v>
      </c>
      <c r="DA229" s="320" t="s">
        <v>198</v>
      </c>
      <c r="DB229" s="320" t="s">
        <v>181</v>
      </c>
      <c r="DC229" s="320" t="s">
        <v>367</v>
      </c>
      <c r="DD229" s="320" t="s">
        <v>694</v>
      </c>
      <c r="DE229" s="320" t="s">
        <v>419</v>
      </c>
      <c r="DF229" s="320" t="s">
        <v>178</v>
      </c>
      <c r="DG229" s="320" t="s">
        <v>741</v>
      </c>
      <c r="DH229" s="320" t="s">
        <v>35</v>
      </c>
      <c r="DI229" s="320" t="s">
        <v>672</v>
      </c>
      <c r="DJ229" s="320" t="s">
        <v>80</v>
      </c>
      <c r="DK229" s="320" t="s">
        <v>635</v>
      </c>
      <c r="DL229" s="320" t="s">
        <v>462</v>
      </c>
      <c r="DM229" s="320" t="s">
        <v>162</v>
      </c>
      <c r="DN229" s="321" t="s">
        <v>83</v>
      </c>
      <c r="DO229" s="45"/>
    </row>
    <row r="230" spans="1:119" ht="12.75" x14ac:dyDescent="0.2">
      <c r="A230" s="33"/>
      <c r="B230" s="33"/>
      <c r="C230" s="33"/>
      <c r="D230" s="176" t="s">
        <v>326</v>
      </c>
      <c r="E230" s="177" t="s">
        <v>345</v>
      </c>
      <c r="F230" s="178">
        <f>B3+(217*B5)</f>
        <v>218</v>
      </c>
      <c r="G230" s="143"/>
      <c r="H230" s="122"/>
      <c r="I230" s="37"/>
      <c r="J230" s="54">
        <f>F518</f>
        <v>506</v>
      </c>
      <c r="K230" s="55">
        <f>F629</f>
        <v>617</v>
      </c>
      <c r="L230" s="55">
        <f>F590</f>
        <v>578</v>
      </c>
      <c r="M230" s="55">
        <f>F576</f>
        <v>564</v>
      </c>
      <c r="N230" s="55">
        <f>F562</f>
        <v>550</v>
      </c>
      <c r="O230" s="55">
        <f>F406</f>
        <v>394</v>
      </c>
      <c r="P230" s="55">
        <f>F492</f>
        <v>480</v>
      </c>
      <c r="Q230" s="55">
        <f>F473</f>
        <v>461</v>
      </c>
      <c r="R230" s="55">
        <f>F459</f>
        <v>447</v>
      </c>
      <c r="S230" s="55">
        <f>F420</f>
        <v>408</v>
      </c>
      <c r="T230" s="271">
        <f>F264</f>
        <v>252</v>
      </c>
      <c r="U230" s="55">
        <f>F375</f>
        <v>363</v>
      </c>
      <c r="V230" s="271">
        <f>F361</f>
        <v>349</v>
      </c>
      <c r="W230" s="55">
        <f>F322</f>
        <v>310</v>
      </c>
      <c r="X230" s="271">
        <f>F303</f>
        <v>291</v>
      </c>
      <c r="Y230" s="55">
        <f>F152</f>
        <v>140</v>
      </c>
      <c r="Z230" s="55">
        <f>F258</f>
        <v>246</v>
      </c>
      <c r="AA230" s="55">
        <f>F219</f>
        <v>207</v>
      </c>
      <c r="AB230" s="55">
        <f>F205</f>
        <v>193</v>
      </c>
      <c r="AC230" s="55">
        <f>F166</f>
        <v>154</v>
      </c>
      <c r="AD230" s="55">
        <f>F35</f>
        <v>23</v>
      </c>
      <c r="AE230" s="55">
        <f>F121</f>
        <v>109</v>
      </c>
      <c r="AF230" s="55">
        <f>F107</f>
        <v>95</v>
      </c>
      <c r="AG230" s="55">
        <f>F63</f>
        <v>51</v>
      </c>
      <c r="AH230" s="56">
        <f>F49</f>
        <v>37</v>
      </c>
      <c r="AI230" s="254">
        <f t="shared" si="43"/>
        <v>7825</v>
      </c>
      <c r="AJ230" s="107">
        <f t="shared" si="44"/>
        <v>3263025</v>
      </c>
      <c r="AK230" s="33"/>
      <c r="AL230" s="319" t="s">
        <v>276</v>
      </c>
      <c r="AM230" s="320" t="s">
        <v>242</v>
      </c>
      <c r="AN230" s="320" t="s">
        <v>517</v>
      </c>
      <c r="AO230" s="320" t="s">
        <v>123</v>
      </c>
      <c r="AP230" s="320" t="s">
        <v>516</v>
      </c>
      <c r="AQ230" s="320" t="s">
        <v>369</v>
      </c>
      <c r="AR230" s="320" t="s">
        <v>399</v>
      </c>
      <c r="AS230" s="320" t="s">
        <v>589</v>
      </c>
      <c r="AT230" s="320" t="s">
        <v>51</v>
      </c>
      <c r="AU230" s="320" t="s">
        <v>82</v>
      </c>
      <c r="AV230" s="363" t="s">
        <v>593</v>
      </c>
      <c r="AW230" s="320" t="s">
        <v>444</v>
      </c>
      <c r="AX230" s="320" t="s">
        <v>653</v>
      </c>
      <c r="AY230" s="320" t="s">
        <v>491</v>
      </c>
      <c r="AZ230" s="320" t="s">
        <v>219</v>
      </c>
      <c r="BA230" s="320" t="s">
        <v>733</v>
      </c>
      <c r="BB230" s="320" t="s">
        <v>744</v>
      </c>
      <c r="BC230" s="320" t="s">
        <v>716</v>
      </c>
      <c r="BD230" s="320" t="s">
        <v>133</v>
      </c>
      <c r="BE230" s="320" t="s">
        <v>343</v>
      </c>
      <c r="BF230" s="320" t="s">
        <v>330</v>
      </c>
      <c r="BG230" s="320" t="s">
        <v>631</v>
      </c>
      <c r="BH230" s="320" t="s">
        <v>672</v>
      </c>
      <c r="BI230" s="320" t="s">
        <v>225</v>
      </c>
      <c r="BJ230" s="321" t="s">
        <v>700</v>
      </c>
      <c r="BK230" s="45"/>
      <c r="BM230" s="37"/>
      <c r="BN230" s="258">
        <f>F430</f>
        <v>418</v>
      </c>
      <c r="BO230" s="259">
        <f>F610</f>
        <v>598</v>
      </c>
      <c r="BP230" s="259">
        <f>F15</f>
        <v>3</v>
      </c>
      <c r="BQ230" s="259">
        <f>F195</f>
        <v>183</v>
      </c>
      <c r="BR230" s="259">
        <f>F375</f>
        <v>363</v>
      </c>
      <c r="BS230" s="260">
        <f>F104</f>
        <v>92</v>
      </c>
      <c r="BT230" s="260">
        <f>F159</f>
        <v>147</v>
      </c>
      <c r="BU230" s="260">
        <f>F314</f>
        <v>302</v>
      </c>
      <c r="BV230" s="260">
        <f>F494</f>
        <v>482</v>
      </c>
      <c r="BW230" s="260">
        <f>F549</f>
        <v>537</v>
      </c>
      <c r="BX230" s="259">
        <f>F278</f>
        <v>266</v>
      </c>
      <c r="BY230" s="259">
        <f>F458</f>
        <v>446</v>
      </c>
      <c r="BZ230" s="259">
        <f>F613</f>
        <v>601</v>
      </c>
      <c r="CA230" s="259">
        <f>F43</f>
        <v>31</v>
      </c>
      <c r="CB230" s="259">
        <f>F223</f>
        <v>211</v>
      </c>
      <c r="CC230" s="260">
        <f>F582</f>
        <v>570</v>
      </c>
      <c r="CD230" s="260">
        <f>F137</f>
        <v>125</v>
      </c>
      <c r="CE230" s="260">
        <f>F167</f>
        <v>155</v>
      </c>
      <c r="CF230" s="260">
        <f>F347</f>
        <v>335</v>
      </c>
      <c r="CG230" s="260">
        <f>F402</f>
        <v>390</v>
      </c>
      <c r="CH230" s="259">
        <f>F256</f>
        <v>244</v>
      </c>
      <c r="CI230" s="259">
        <f>F311</f>
        <v>299</v>
      </c>
      <c r="CJ230" s="259">
        <f>F466</f>
        <v>454</v>
      </c>
      <c r="CK230" s="259">
        <f>F521</f>
        <v>509</v>
      </c>
      <c r="CL230" s="261">
        <f>F76</f>
        <v>64</v>
      </c>
      <c r="CM230" s="254">
        <f t="shared" si="45"/>
        <v>7825</v>
      </c>
      <c r="CN230" s="107">
        <f t="shared" si="46"/>
        <v>3263025</v>
      </c>
      <c r="CO230" s="33"/>
      <c r="CP230" s="319" t="s">
        <v>767</v>
      </c>
      <c r="CQ230" s="320" t="s">
        <v>707</v>
      </c>
      <c r="CR230" s="320" t="s">
        <v>166</v>
      </c>
      <c r="CS230" s="320" t="s">
        <v>151</v>
      </c>
      <c r="CT230" s="320" t="s">
        <v>444</v>
      </c>
      <c r="CU230" s="320" t="s">
        <v>434</v>
      </c>
      <c r="CV230" s="320" t="s">
        <v>152</v>
      </c>
      <c r="CW230" s="320" t="s">
        <v>727</v>
      </c>
      <c r="CX230" s="320" t="s">
        <v>428</v>
      </c>
      <c r="CY230" s="320" t="s">
        <v>255</v>
      </c>
      <c r="CZ230" s="320" t="s">
        <v>165</v>
      </c>
      <c r="DA230" s="320" t="s">
        <v>427</v>
      </c>
      <c r="DB230" s="320" t="s">
        <v>765</v>
      </c>
      <c r="DC230" s="320" t="s">
        <v>777</v>
      </c>
      <c r="DD230" s="320" t="s">
        <v>53</v>
      </c>
      <c r="DE230" s="320" t="s">
        <v>172</v>
      </c>
      <c r="DF230" s="320" t="s">
        <v>476</v>
      </c>
      <c r="DG230" s="320" t="s">
        <v>554</v>
      </c>
      <c r="DH230" s="320" t="s">
        <v>551</v>
      </c>
      <c r="DI230" s="320" t="s">
        <v>473</v>
      </c>
      <c r="DJ230" s="320" t="s">
        <v>55</v>
      </c>
      <c r="DK230" s="320" t="s">
        <v>430</v>
      </c>
      <c r="DL230" s="320" t="s">
        <v>217</v>
      </c>
      <c r="DM230" s="320" t="s">
        <v>753</v>
      </c>
      <c r="DN230" s="321" t="s">
        <v>597</v>
      </c>
      <c r="DO230" s="45"/>
    </row>
    <row r="231" spans="1:119" ht="12.75" x14ac:dyDescent="0.2">
      <c r="A231" s="33"/>
      <c r="B231" s="33"/>
      <c r="C231" s="33"/>
      <c r="D231" s="176" t="s">
        <v>112</v>
      </c>
      <c r="E231" s="177" t="s">
        <v>345</v>
      </c>
      <c r="F231" s="178">
        <f>B3+(218*B5)</f>
        <v>219</v>
      </c>
      <c r="G231" s="143"/>
      <c r="H231" s="122"/>
      <c r="I231" s="37"/>
      <c r="J231" s="54">
        <f>F565</f>
        <v>553</v>
      </c>
      <c r="K231" s="55">
        <f>F551</f>
        <v>539</v>
      </c>
      <c r="L231" s="55">
        <f>F537</f>
        <v>525</v>
      </c>
      <c r="M231" s="55">
        <f>F618</f>
        <v>606</v>
      </c>
      <c r="N231" s="55">
        <f>F604</f>
        <v>592</v>
      </c>
      <c r="O231" s="55">
        <f>F448</f>
        <v>436</v>
      </c>
      <c r="P231" s="55">
        <f>F434</f>
        <v>422</v>
      </c>
      <c r="Q231" s="55">
        <f>F395</f>
        <v>383</v>
      </c>
      <c r="R231" s="55">
        <f>F506</f>
        <v>494</v>
      </c>
      <c r="S231" s="55">
        <f>F467</f>
        <v>455</v>
      </c>
      <c r="T231" s="55">
        <f>F336</f>
        <v>324</v>
      </c>
      <c r="U231" s="271">
        <f>F297</f>
        <v>285</v>
      </c>
      <c r="V231" s="271">
        <f>F278</f>
        <v>266</v>
      </c>
      <c r="W231" s="271">
        <f>F364</f>
        <v>352</v>
      </c>
      <c r="X231" s="55">
        <f>F350</f>
        <v>338</v>
      </c>
      <c r="Y231" s="55">
        <f>F194</f>
        <v>182</v>
      </c>
      <c r="Z231" s="55">
        <f>F180</f>
        <v>168</v>
      </c>
      <c r="AA231" s="55">
        <f>F141</f>
        <v>129</v>
      </c>
      <c r="AB231" s="55">
        <f>F252</f>
        <v>240</v>
      </c>
      <c r="AC231" s="55">
        <f>F233</f>
        <v>221</v>
      </c>
      <c r="AD231" s="55">
        <f>F82</f>
        <v>70</v>
      </c>
      <c r="AE231" s="55">
        <f>F38</f>
        <v>26</v>
      </c>
      <c r="AF231" s="55">
        <f>F24</f>
        <v>12</v>
      </c>
      <c r="AG231" s="55">
        <f>F135</f>
        <v>123</v>
      </c>
      <c r="AH231" s="56">
        <f>F96</f>
        <v>84</v>
      </c>
      <c r="AI231" s="254">
        <f t="shared" si="43"/>
        <v>7825</v>
      </c>
      <c r="AJ231" s="107">
        <f t="shared" si="44"/>
        <v>3263025</v>
      </c>
      <c r="AK231" s="33"/>
      <c r="AL231" s="319" t="s">
        <v>573</v>
      </c>
      <c r="AM231" s="320" t="s">
        <v>94</v>
      </c>
      <c r="AN231" s="320" t="s">
        <v>574</v>
      </c>
      <c r="AO231" s="320" t="s">
        <v>499</v>
      </c>
      <c r="AP231" s="320" t="s">
        <v>778</v>
      </c>
      <c r="AQ231" s="320" t="s">
        <v>563</v>
      </c>
      <c r="AR231" s="320" t="s">
        <v>108</v>
      </c>
      <c r="AS231" s="320" t="s">
        <v>625</v>
      </c>
      <c r="AT231" s="320" t="s">
        <v>591</v>
      </c>
      <c r="AU231" s="320" t="s">
        <v>456</v>
      </c>
      <c r="AV231" s="320" t="s">
        <v>710</v>
      </c>
      <c r="AW231" s="363" t="s">
        <v>299</v>
      </c>
      <c r="AX231" s="320" t="s">
        <v>165</v>
      </c>
      <c r="AY231" s="320" t="s">
        <v>811</v>
      </c>
      <c r="AZ231" s="320" t="s">
        <v>470</v>
      </c>
      <c r="BA231" s="320" t="s">
        <v>525</v>
      </c>
      <c r="BB231" s="320" t="s">
        <v>71</v>
      </c>
      <c r="BC231" s="320" t="s">
        <v>370</v>
      </c>
      <c r="BD231" s="320" t="s">
        <v>164</v>
      </c>
      <c r="BE231" s="320" t="s">
        <v>800</v>
      </c>
      <c r="BF231" s="320" t="s">
        <v>619</v>
      </c>
      <c r="BG231" s="320" t="s">
        <v>251</v>
      </c>
      <c r="BH231" s="320" t="s">
        <v>647</v>
      </c>
      <c r="BI231" s="320" t="s">
        <v>553</v>
      </c>
      <c r="BJ231" s="321" t="s">
        <v>379</v>
      </c>
      <c r="BK231" s="45"/>
      <c r="BM231" s="37"/>
      <c r="BN231" s="258">
        <f>F286</f>
        <v>274</v>
      </c>
      <c r="BO231" s="259">
        <f>F441</f>
        <v>429</v>
      </c>
      <c r="BP231" s="259">
        <f>F621</f>
        <v>609</v>
      </c>
      <c r="BQ231" s="259">
        <f>F51</f>
        <v>39</v>
      </c>
      <c r="BR231" s="259">
        <f>F231</f>
        <v>219</v>
      </c>
      <c r="BS231" s="260">
        <f>F585</f>
        <v>573</v>
      </c>
      <c r="BT231" s="260">
        <f>F115</f>
        <v>103</v>
      </c>
      <c r="BU231" s="260">
        <f>F170</f>
        <v>158</v>
      </c>
      <c r="BV231" s="260">
        <f>F350</f>
        <v>338</v>
      </c>
      <c r="BW231" s="260">
        <f>F405</f>
        <v>393</v>
      </c>
      <c r="BX231" s="259">
        <f>F259</f>
        <v>247</v>
      </c>
      <c r="BY231" s="259">
        <f>F289</f>
        <v>277</v>
      </c>
      <c r="BZ231" s="259">
        <f>F469</f>
        <v>457</v>
      </c>
      <c r="CA231" s="259">
        <f>F524</f>
        <v>512</v>
      </c>
      <c r="CB231" s="259">
        <f>F79</f>
        <v>67</v>
      </c>
      <c r="CC231" s="260">
        <f>F433</f>
        <v>421</v>
      </c>
      <c r="CD231" s="260">
        <f>F588</f>
        <v>576</v>
      </c>
      <c r="CE231" s="260">
        <f>F18</f>
        <v>6</v>
      </c>
      <c r="CF231" s="260">
        <f>F198</f>
        <v>186</v>
      </c>
      <c r="CG231" s="260">
        <f>F378</f>
        <v>366</v>
      </c>
      <c r="CH231" s="259">
        <f>F112</f>
        <v>100</v>
      </c>
      <c r="CI231" s="259">
        <f>F142</f>
        <v>130</v>
      </c>
      <c r="CJ231" s="259">
        <f>F322</f>
        <v>310</v>
      </c>
      <c r="CK231" s="259">
        <f>F502</f>
        <v>490</v>
      </c>
      <c r="CL231" s="261">
        <f>F557</f>
        <v>545</v>
      </c>
      <c r="CM231" s="254">
        <f t="shared" si="45"/>
        <v>7825</v>
      </c>
      <c r="CN231" s="107">
        <f t="shared" si="46"/>
        <v>3263025</v>
      </c>
      <c r="CO231" s="33"/>
      <c r="CP231" s="319" t="s">
        <v>377</v>
      </c>
      <c r="CQ231" s="320" t="s">
        <v>244</v>
      </c>
      <c r="CR231" s="320" t="s">
        <v>186</v>
      </c>
      <c r="CS231" s="320" t="s">
        <v>571</v>
      </c>
      <c r="CT231" s="320" t="s">
        <v>112</v>
      </c>
      <c r="CU231" s="320" t="s">
        <v>648</v>
      </c>
      <c r="CV231" s="320" t="s">
        <v>390</v>
      </c>
      <c r="CW231" s="320" t="s">
        <v>209</v>
      </c>
      <c r="CX231" s="320" t="s">
        <v>470</v>
      </c>
      <c r="CY231" s="320" t="s">
        <v>579</v>
      </c>
      <c r="CZ231" s="320" t="s">
        <v>376</v>
      </c>
      <c r="DA231" s="320" t="s">
        <v>537</v>
      </c>
      <c r="DB231" s="320" t="s">
        <v>483</v>
      </c>
      <c r="DC231" s="320" t="s">
        <v>202</v>
      </c>
      <c r="DD231" s="320" t="s">
        <v>381</v>
      </c>
      <c r="DE231" s="320" t="s">
        <v>484</v>
      </c>
      <c r="DF231" s="320" t="s">
        <v>488</v>
      </c>
      <c r="DG231" s="320" t="s">
        <v>486</v>
      </c>
      <c r="DH231" s="320" t="s">
        <v>630</v>
      </c>
      <c r="DI231" s="320" t="s">
        <v>389</v>
      </c>
      <c r="DJ231" s="320" t="s">
        <v>223</v>
      </c>
      <c r="DK231" s="320" t="s">
        <v>580</v>
      </c>
      <c r="DL231" s="320" t="s">
        <v>491</v>
      </c>
      <c r="DM231" s="320" t="s">
        <v>695</v>
      </c>
      <c r="DN231" s="321" t="s">
        <v>200</v>
      </c>
      <c r="DO231" s="45"/>
    </row>
    <row r="232" spans="1:119" ht="12.75" x14ac:dyDescent="0.2">
      <c r="A232" s="33"/>
      <c r="B232" s="33"/>
      <c r="C232" s="33"/>
      <c r="D232" s="211" t="s">
        <v>356</v>
      </c>
      <c r="E232" s="177" t="s">
        <v>345</v>
      </c>
      <c r="F232" s="179">
        <f>B3+(219*B5)</f>
        <v>220</v>
      </c>
      <c r="G232" s="143"/>
      <c r="H232" s="122"/>
      <c r="I232" s="37"/>
      <c r="J232" s="272">
        <f>F637</f>
        <v>625</v>
      </c>
      <c r="K232" s="253">
        <f>F593</f>
        <v>581</v>
      </c>
      <c r="L232" s="253">
        <f>F579</f>
        <v>567</v>
      </c>
      <c r="M232" s="55">
        <f>F540</f>
        <v>528</v>
      </c>
      <c r="N232" s="55">
        <f>F526</f>
        <v>514</v>
      </c>
      <c r="O232" s="55">
        <f>F495</f>
        <v>483</v>
      </c>
      <c r="P232" s="55">
        <f>F481</f>
        <v>469</v>
      </c>
      <c r="Q232" s="55">
        <f>F442</f>
        <v>430</v>
      </c>
      <c r="R232" s="55">
        <f>F423</f>
        <v>411</v>
      </c>
      <c r="S232" s="271">
        <f>F409</f>
        <v>397</v>
      </c>
      <c r="T232" s="271">
        <f>F378</f>
        <v>366</v>
      </c>
      <c r="U232" s="271">
        <f>F339</f>
        <v>327</v>
      </c>
      <c r="V232" s="253">
        <f>F325</f>
        <v>313</v>
      </c>
      <c r="W232" s="271">
        <f>F311</f>
        <v>299</v>
      </c>
      <c r="X232" s="271">
        <f>F272</f>
        <v>260</v>
      </c>
      <c r="Y232" s="271">
        <f>F241</f>
        <v>229</v>
      </c>
      <c r="Z232" s="55">
        <f>F227</f>
        <v>215</v>
      </c>
      <c r="AA232" s="55">
        <f>F208</f>
        <v>196</v>
      </c>
      <c r="AB232" s="55">
        <f>F169</f>
        <v>157</v>
      </c>
      <c r="AC232" s="55">
        <f>F155</f>
        <v>143</v>
      </c>
      <c r="AD232" s="55">
        <f>F124</f>
        <v>112</v>
      </c>
      <c r="AE232" s="55">
        <f>F110</f>
        <v>98</v>
      </c>
      <c r="AF232" s="253">
        <f>F71</f>
        <v>59</v>
      </c>
      <c r="AG232" s="253">
        <f>F57</f>
        <v>45</v>
      </c>
      <c r="AH232" s="273">
        <f>F13</f>
        <v>1</v>
      </c>
      <c r="AI232" s="254">
        <f t="shared" si="43"/>
        <v>7825</v>
      </c>
      <c r="AJ232" s="107">
        <f t="shared" si="44"/>
        <v>3263025</v>
      </c>
      <c r="AK232" s="33"/>
      <c r="AL232" s="319" t="s">
        <v>820</v>
      </c>
      <c r="AM232" s="320" t="s">
        <v>307</v>
      </c>
      <c r="AN232" s="320" t="s">
        <v>726</v>
      </c>
      <c r="AO232" s="320" t="s">
        <v>547</v>
      </c>
      <c r="AP232" s="320" t="s">
        <v>33</v>
      </c>
      <c r="AQ232" s="320" t="s">
        <v>50</v>
      </c>
      <c r="AR232" s="320" t="s">
        <v>531</v>
      </c>
      <c r="AS232" s="320" t="s">
        <v>482</v>
      </c>
      <c r="AT232" s="320" t="s">
        <v>503</v>
      </c>
      <c r="AU232" s="320" t="s">
        <v>711</v>
      </c>
      <c r="AV232" s="320" t="s">
        <v>389</v>
      </c>
      <c r="AW232" s="320" t="s">
        <v>785</v>
      </c>
      <c r="AX232" s="363" t="s">
        <v>417</v>
      </c>
      <c r="AY232" s="320" t="s">
        <v>430</v>
      </c>
      <c r="AZ232" s="320" t="s">
        <v>355</v>
      </c>
      <c r="BA232" s="320" t="s">
        <v>592</v>
      </c>
      <c r="BB232" s="320" t="s">
        <v>220</v>
      </c>
      <c r="BC232" s="320" t="s">
        <v>552</v>
      </c>
      <c r="BD232" s="320" t="s">
        <v>581</v>
      </c>
      <c r="BE232" s="320" t="s">
        <v>43</v>
      </c>
      <c r="BF232" s="320" t="s">
        <v>74</v>
      </c>
      <c r="BG232" s="320" t="s">
        <v>361</v>
      </c>
      <c r="BH232" s="320" t="s">
        <v>436</v>
      </c>
      <c r="BI232" s="320" t="s">
        <v>645</v>
      </c>
      <c r="BJ232" s="321" t="s">
        <v>198</v>
      </c>
      <c r="BK232" s="45"/>
      <c r="BM232" s="37"/>
      <c r="BN232" s="258">
        <f>F242</f>
        <v>230</v>
      </c>
      <c r="BO232" s="259">
        <f>F297</f>
        <v>285</v>
      </c>
      <c r="BP232" s="259">
        <f>F477</f>
        <v>465</v>
      </c>
      <c r="BQ232" s="259">
        <f>F532</f>
        <v>520</v>
      </c>
      <c r="BR232" s="259">
        <f>F87</f>
        <v>75</v>
      </c>
      <c r="BS232" s="260">
        <f>F416</f>
        <v>404</v>
      </c>
      <c r="BT232" s="260">
        <f>F596</f>
        <v>584</v>
      </c>
      <c r="BU232" s="260">
        <f>F26</f>
        <v>14</v>
      </c>
      <c r="BV232" s="260">
        <f>F206</f>
        <v>194</v>
      </c>
      <c r="BW232" s="260">
        <f>F386</f>
        <v>374</v>
      </c>
      <c r="BX232" s="259">
        <f>F90</f>
        <v>78</v>
      </c>
      <c r="BY232" s="259">
        <f>F145</f>
        <v>133</v>
      </c>
      <c r="BZ232" s="259">
        <f>F325</f>
        <v>313</v>
      </c>
      <c r="CA232" s="259">
        <f>F505</f>
        <v>493</v>
      </c>
      <c r="CB232" s="259">
        <f>F560</f>
        <v>548</v>
      </c>
      <c r="CC232" s="260">
        <f>F264</f>
        <v>252</v>
      </c>
      <c r="CD232" s="260">
        <f>F444</f>
        <v>432</v>
      </c>
      <c r="CE232" s="260">
        <f>F624</f>
        <v>612</v>
      </c>
      <c r="CF232" s="260">
        <f>F54</f>
        <v>42</v>
      </c>
      <c r="CG232" s="260">
        <f>F234</f>
        <v>222</v>
      </c>
      <c r="CH232" s="259">
        <f>F563</f>
        <v>551</v>
      </c>
      <c r="CI232" s="259">
        <f>F118</f>
        <v>106</v>
      </c>
      <c r="CJ232" s="259">
        <f>F173</f>
        <v>161</v>
      </c>
      <c r="CK232" s="259">
        <f>F353</f>
        <v>341</v>
      </c>
      <c r="CL232" s="261">
        <f>F408</f>
        <v>396</v>
      </c>
      <c r="CM232" s="254">
        <f t="shared" si="45"/>
        <v>7825</v>
      </c>
      <c r="CN232" s="107">
        <f t="shared" si="46"/>
        <v>3263025</v>
      </c>
      <c r="CO232" s="33"/>
      <c r="CP232" s="319" t="s">
        <v>798</v>
      </c>
      <c r="CQ232" s="320" t="s">
        <v>299</v>
      </c>
      <c r="CR232" s="320" t="s">
        <v>636</v>
      </c>
      <c r="CS232" s="320" t="s">
        <v>257</v>
      </c>
      <c r="CT232" s="320" t="s">
        <v>168</v>
      </c>
      <c r="CU232" s="320" t="s">
        <v>190</v>
      </c>
      <c r="CV232" s="320" t="s">
        <v>724</v>
      </c>
      <c r="CW232" s="320" t="s">
        <v>511</v>
      </c>
      <c r="CX232" s="320" t="s">
        <v>687</v>
      </c>
      <c r="CY232" s="320" t="s">
        <v>627</v>
      </c>
      <c r="CZ232" s="320" t="s">
        <v>197</v>
      </c>
      <c r="DA232" s="320" t="s">
        <v>236</v>
      </c>
      <c r="DB232" s="373" t="s">
        <v>417</v>
      </c>
      <c r="DC232" s="320" t="s">
        <v>797</v>
      </c>
      <c r="DD232" s="320" t="s">
        <v>622</v>
      </c>
      <c r="DE232" s="320" t="s">
        <v>593</v>
      </c>
      <c r="DF232" s="320" t="s">
        <v>457</v>
      </c>
      <c r="DG232" s="320" t="s">
        <v>425</v>
      </c>
      <c r="DH232" s="320" t="s">
        <v>407</v>
      </c>
      <c r="DI232" s="320" t="s">
        <v>431</v>
      </c>
      <c r="DJ232" s="320" t="s">
        <v>546</v>
      </c>
      <c r="DK232" s="320" t="s">
        <v>150</v>
      </c>
      <c r="DL232" s="320" t="s">
        <v>685</v>
      </c>
      <c r="DM232" s="320" t="s">
        <v>415</v>
      </c>
      <c r="DN232" s="321" t="s">
        <v>203</v>
      </c>
      <c r="DO232" s="45"/>
    </row>
    <row r="233" spans="1:119" ht="12.75" x14ac:dyDescent="0.2">
      <c r="A233" s="33"/>
      <c r="B233" s="33"/>
      <c r="C233" s="33"/>
      <c r="D233" s="176" t="s">
        <v>800</v>
      </c>
      <c r="E233" s="177" t="s">
        <v>345</v>
      </c>
      <c r="F233" s="179">
        <f>B3+(220*B5)</f>
        <v>221</v>
      </c>
      <c r="G233" s="143"/>
      <c r="H233" s="122"/>
      <c r="I233" s="37"/>
      <c r="J233" s="54">
        <f>F554</f>
        <v>542</v>
      </c>
      <c r="K233" s="55">
        <f>F515</f>
        <v>503</v>
      </c>
      <c r="L233" s="55">
        <f>F626</f>
        <v>614</v>
      </c>
      <c r="M233" s="55">
        <f>F612</f>
        <v>600</v>
      </c>
      <c r="N233" s="55">
        <f>F568</f>
        <v>556</v>
      </c>
      <c r="O233" s="55">
        <f>F417</f>
        <v>405</v>
      </c>
      <c r="P233" s="55">
        <f>F398</f>
        <v>386</v>
      </c>
      <c r="Q233" s="55">
        <f>F509</f>
        <v>497</v>
      </c>
      <c r="R233" s="55">
        <f>F470</f>
        <v>458</v>
      </c>
      <c r="S233" s="55">
        <f>F456</f>
        <v>444</v>
      </c>
      <c r="T233" s="55">
        <f>F300</f>
        <v>288</v>
      </c>
      <c r="U233" s="271">
        <f>F286</f>
        <v>274</v>
      </c>
      <c r="V233" s="271">
        <f>F372</f>
        <v>360</v>
      </c>
      <c r="W233" s="271">
        <f>F353</f>
        <v>341</v>
      </c>
      <c r="X233" s="55">
        <f>F314</f>
        <v>302</v>
      </c>
      <c r="Y233" s="55">
        <f>F183</f>
        <v>171</v>
      </c>
      <c r="Z233" s="55">
        <f>F144</f>
        <v>132</v>
      </c>
      <c r="AA233" s="55">
        <f>F255</f>
        <v>243</v>
      </c>
      <c r="AB233" s="55">
        <f>F216</f>
        <v>204</v>
      </c>
      <c r="AC233" s="55">
        <f>F202</f>
        <v>190</v>
      </c>
      <c r="AD233" s="55">
        <f>F46</f>
        <v>34</v>
      </c>
      <c r="AE233" s="55">
        <f>F32</f>
        <v>20</v>
      </c>
      <c r="AF233" s="55">
        <f>F113</f>
        <v>101</v>
      </c>
      <c r="AG233" s="55">
        <f>F99</f>
        <v>87</v>
      </c>
      <c r="AH233" s="56">
        <f>F85</f>
        <v>73</v>
      </c>
      <c r="AI233" s="254">
        <f t="shared" si="43"/>
        <v>7825</v>
      </c>
      <c r="AJ233" s="107">
        <f t="shared" si="44"/>
        <v>3263025</v>
      </c>
      <c r="AK233" s="33"/>
      <c r="AL233" s="319" t="s">
        <v>751</v>
      </c>
      <c r="AM233" s="320" t="s">
        <v>487</v>
      </c>
      <c r="AN233" s="320" t="s">
        <v>260</v>
      </c>
      <c r="AO233" s="320" t="s">
        <v>544</v>
      </c>
      <c r="AP233" s="320" t="s">
        <v>363</v>
      </c>
      <c r="AQ233" s="320" t="s">
        <v>429</v>
      </c>
      <c r="AR233" s="320" t="s">
        <v>311</v>
      </c>
      <c r="AS233" s="320" t="s">
        <v>141</v>
      </c>
      <c r="AT233" s="320" t="s">
        <v>109</v>
      </c>
      <c r="AU233" s="320" t="s">
        <v>505</v>
      </c>
      <c r="AV233" s="320" t="s">
        <v>163</v>
      </c>
      <c r="AW233" s="320" t="s">
        <v>377</v>
      </c>
      <c r="AX233" s="320" t="s">
        <v>577</v>
      </c>
      <c r="AY233" s="363" t="s">
        <v>415</v>
      </c>
      <c r="AZ233" s="320" t="s">
        <v>727</v>
      </c>
      <c r="BA233" s="320" t="s">
        <v>498</v>
      </c>
      <c r="BB233" s="320" t="s">
        <v>555</v>
      </c>
      <c r="BC233" s="320" t="s">
        <v>270</v>
      </c>
      <c r="BD233" s="320" t="s">
        <v>538</v>
      </c>
      <c r="BE233" s="320" t="s">
        <v>817</v>
      </c>
      <c r="BF233" s="320" t="s">
        <v>462</v>
      </c>
      <c r="BG233" s="320" t="s">
        <v>702</v>
      </c>
      <c r="BH233" s="320" t="s">
        <v>421</v>
      </c>
      <c r="BI233" s="320" t="s">
        <v>617</v>
      </c>
      <c r="BJ233" s="321" t="s">
        <v>301</v>
      </c>
      <c r="BK233" s="45"/>
      <c r="BM233" s="37"/>
      <c r="BN233" s="258">
        <f>F93</f>
        <v>81</v>
      </c>
      <c r="BO233" s="259">
        <f>F148</f>
        <v>136</v>
      </c>
      <c r="BP233" s="259">
        <f>F328</f>
        <v>316</v>
      </c>
      <c r="BQ233" s="259">
        <f>F508</f>
        <v>496</v>
      </c>
      <c r="BR233" s="259">
        <f>F538</f>
        <v>526</v>
      </c>
      <c r="BS233" s="260">
        <f>F272</f>
        <v>260</v>
      </c>
      <c r="BT233" s="260">
        <f>F452</f>
        <v>440</v>
      </c>
      <c r="BU233" s="260">
        <f>F632</f>
        <v>620</v>
      </c>
      <c r="BV233" s="260">
        <f>F62</f>
        <v>50</v>
      </c>
      <c r="BW233" s="260">
        <f>F217</f>
        <v>205</v>
      </c>
      <c r="BX233" s="259">
        <f>F571</f>
        <v>559</v>
      </c>
      <c r="BY233" s="259">
        <f>F126</f>
        <v>114</v>
      </c>
      <c r="BZ233" s="259">
        <f>F181</f>
        <v>169</v>
      </c>
      <c r="CA233" s="259">
        <f>F361</f>
        <v>349</v>
      </c>
      <c r="CB233" s="259">
        <f>F391</f>
        <v>379</v>
      </c>
      <c r="CC233" s="260">
        <f>F245</f>
        <v>233</v>
      </c>
      <c r="CD233" s="260">
        <f>F300</f>
        <v>288</v>
      </c>
      <c r="CE233" s="260">
        <f>F480</f>
        <v>468</v>
      </c>
      <c r="CF233" s="260">
        <f>F535</f>
        <v>523</v>
      </c>
      <c r="CG233" s="260">
        <f>F65</f>
        <v>53</v>
      </c>
      <c r="CH233" s="259">
        <f>F419</f>
        <v>407</v>
      </c>
      <c r="CI233" s="259">
        <f>F599</f>
        <v>587</v>
      </c>
      <c r="CJ233" s="259">
        <f>F29</f>
        <v>17</v>
      </c>
      <c r="CK233" s="259">
        <f>F209</f>
        <v>197</v>
      </c>
      <c r="CL233" s="261">
        <f>F364</f>
        <v>352</v>
      </c>
      <c r="CM233" s="254">
        <f t="shared" si="45"/>
        <v>7825</v>
      </c>
      <c r="CN233" s="107">
        <f t="shared" si="46"/>
        <v>3263025</v>
      </c>
      <c r="CO233" s="33"/>
      <c r="CP233" s="319" t="s">
        <v>749</v>
      </c>
      <c r="CQ233" s="320" t="s">
        <v>659</v>
      </c>
      <c r="CR233" s="320" t="s">
        <v>472</v>
      </c>
      <c r="CS233" s="320" t="s">
        <v>454</v>
      </c>
      <c r="CT233" s="320" t="s">
        <v>572</v>
      </c>
      <c r="CU233" s="320" t="s">
        <v>355</v>
      </c>
      <c r="CV233" s="320" t="s">
        <v>611</v>
      </c>
      <c r="CW233" s="320" t="s">
        <v>480</v>
      </c>
      <c r="CX233" s="320" t="s">
        <v>196</v>
      </c>
      <c r="CY233" s="320" t="s">
        <v>746</v>
      </c>
      <c r="CZ233" s="320" t="s">
        <v>780</v>
      </c>
      <c r="DA233" s="320" t="s">
        <v>731</v>
      </c>
      <c r="DB233" s="320" t="s">
        <v>628</v>
      </c>
      <c r="DC233" s="320" t="s">
        <v>653</v>
      </c>
      <c r="DD233" s="320" t="s">
        <v>728</v>
      </c>
      <c r="DE233" s="320" t="s">
        <v>458</v>
      </c>
      <c r="DF233" s="320" t="s">
        <v>163</v>
      </c>
      <c r="DG233" s="320" t="s">
        <v>739</v>
      </c>
      <c r="DH233" s="320" t="s">
        <v>677</v>
      </c>
      <c r="DI233" s="320" t="s">
        <v>252</v>
      </c>
      <c r="DJ233" s="320" t="s">
        <v>398</v>
      </c>
      <c r="DK233" s="320" t="s">
        <v>170</v>
      </c>
      <c r="DL233" s="320" t="s">
        <v>464</v>
      </c>
      <c r="DM233" s="320" t="s">
        <v>239</v>
      </c>
      <c r="DN233" s="321" t="s">
        <v>811</v>
      </c>
      <c r="DO233" s="45"/>
    </row>
    <row r="234" spans="1:119" ht="12.75" x14ac:dyDescent="0.2">
      <c r="A234" s="33"/>
      <c r="B234" s="33"/>
      <c r="C234" s="33"/>
      <c r="D234" s="176" t="s">
        <v>431</v>
      </c>
      <c r="E234" s="177" t="s">
        <v>345</v>
      </c>
      <c r="F234" s="178">
        <f>B3+(221*B5)</f>
        <v>222</v>
      </c>
      <c r="G234" s="143"/>
      <c r="H234" s="122"/>
      <c r="I234" s="37"/>
      <c r="J234" s="54">
        <f>F601</f>
        <v>589</v>
      </c>
      <c r="K234" s="55">
        <f>F587</f>
        <v>575</v>
      </c>
      <c r="L234" s="55">
        <f>F543</f>
        <v>531</v>
      </c>
      <c r="M234" s="55">
        <f>F529</f>
        <v>517</v>
      </c>
      <c r="N234" s="55">
        <f>F615</f>
        <v>603</v>
      </c>
      <c r="O234" s="55">
        <f>F484</f>
        <v>472</v>
      </c>
      <c r="P234" s="55">
        <f>F445</f>
        <v>433</v>
      </c>
      <c r="Q234" s="55">
        <f>F431</f>
        <v>419</v>
      </c>
      <c r="R234" s="55">
        <f>F392</f>
        <v>380</v>
      </c>
      <c r="S234" s="55">
        <f>F498</f>
        <v>486</v>
      </c>
      <c r="T234" s="271">
        <f>F347</f>
        <v>335</v>
      </c>
      <c r="U234" s="55">
        <f>F328</f>
        <v>316</v>
      </c>
      <c r="V234" s="271">
        <f>F289</f>
        <v>277</v>
      </c>
      <c r="W234" s="55">
        <f>F275</f>
        <v>263</v>
      </c>
      <c r="X234" s="271">
        <f>F386</f>
        <v>374</v>
      </c>
      <c r="Y234" s="55">
        <f>F230</f>
        <v>218</v>
      </c>
      <c r="Z234" s="55">
        <f>F191</f>
        <v>179</v>
      </c>
      <c r="AA234" s="55">
        <f>F177</f>
        <v>165</v>
      </c>
      <c r="AB234" s="55">
        <f>F158</f>
        <v>146</v>
      </c>
      <c r="AC234" s="55">
        <f>F244</f>
        <v>232</v>
      </c>
      <c r="AD234" s="55">
        <f>F88</f>
        <v>76</v>
      </c>
      <c r="AE234" s="55">
        <f>F74</f>
        <v>62</v>
      </c>
      <c r="AF234" s="55">
        <f>F60</f>
        <v>48</v>
      </c>
      <c r="AG234" s="55">
        <f>F21</f>
        <v>9</v>
      </c>
      <c r="AH234" s="56">
        <f>F132</f>
        <v>120</v>
      </c>
      <c r="AI234" s="254">
        <f t="shared" si="43"/>
        <v>7825</v>
      </c>
      <c r="AJ234" s="107">
        <f t="shared" si="44"/>
        <v>3263025</v>
      </c>
      <c r="AK234" s="33"/>
      <c r="AL234" s="319" t="s">
        <v>65</v>
      </c>
      <c r="AM234" s="320" t="s">
        <v>490</v>
      </c>
      <c r="AN234" s="320" t="s">
        <v>336</v>
      </c>
      <c r="AO234" s="320" t="s">
        <v>808</v>
      </c>
      <c r="AP234" s="320" t="s">
        <v>735</v>
      </c>
      <c r="AQ234" s="320" t="s">
        <v>79</v>
      </c>
      <c r="AR234" s="320" t="s">
        <v>138</v>
      </c>
      <c r="AS234" s="320" t="s">
        <v>561</v>
      </c>
      <c r="AT234" s="320" t="s">
        <v>147</v>
      </c>
      <c r="AU234" s="320" t="s">
        <v>533</v>
      </c>
      <c r="AV234" s="320" t="s">
        <v>551</v>
      </c>
      <c r="AW234" s="320" t="s">
        <v>472</v>
      </c>
      <c r="AX234" s="320" t="s">
        <v>537</v>
      </c>
      <c r="AY234" s="320" t="s">
        <v>221</v>
      </c>
      <c r="AZ234" s="363" t="s">
        <v>627</v>
      </c>
      <c r="BA234" s="320" t="s">
        <v>326</v>
      </c>
      <c r="BB234" s="320" t="s">
        <v>285</v>
      </c>
      <c r="BC234" s="320" t="s">
        <v>758</v>
      </c>
      <c r="BD234" s="320" t="s">
        <v>524</v>
      </c>
      <c r="BE234" s="320" t="s">
        <v>773</v>
      </c>
      <c r="BF234" s="320" t="s">
        <v>2</v>
      </c>
      <c r="BG234" s="320" t="s">
        <v>674</v>
      </c>
      <c r="BH234" s="320" t="s">
        <v>274</v>
      </c>
      <c r="BI234" s="320" t="s">
        <v>409</v>
      </c>
      <c r="BJ234" s="321" t="s">
        <v>132</v>
      </c>
      <c r="BK234" s="45"/>
      <c r="BM234" s="37"/>
      <c r="BN234" s="258">
        <f>F574</f>
        <v>562</v>
      </c>
      <c r="BO234" s="259">
        <f>F129</f>
        <v>117</v>
      </c>
      <c r="BP234" s="259">
        <f>F184</f>
        <v>172</v>
      </c>
      <c r="BQ234" s="259">
        <f>F339</f>
        <v>327</v>
      </c>
      <c r="BR234" s="259">
        <f>F394</f>
        <v>382</v>
      </c>
      <c r="BS234" s="260">
        <f>F248</f>
        <v>236</v>
      </c>
      <c r="BT234" s="260">
        <f>F303</f>
        <v>291</v>
      </c>
      <c r="BU234" s="260">
        <f>F483</f>
        <v>471</v>
      </c>
      <c r="BV234" s="260">
        <f>F513</f>
        <v>501</v>
      </c>
      <c r="BW234" s="260">
        <f>F68</f>
        <v>56</v>
      </c>
      <c r="BX234" s="259">
        <f>F427</f>
        <v>415</v>
      </c>
      <c r="BY234" s="259">
        <f>F607</f>
        <v>595</v>
      </c>
      <c r="BZ234" s="259">
        <f>F37</f>
        <v>25</v>
      </c>
      <c r="CA234" s="259">
        <f>F192</f>
        <v>180</v>
      </c>
      <c r="CB234" s="259">
        <f>F372</f>
        <v>360</v>
      </c>
      <c r="CC234" s="260">
        <f>F101</f>
        <v>89</v>
      </c>
      <c r="CD234" s="260">
        <f>F156</f>
        <v>144</v>
      </c>
      <c r="CE234" s="260">
        <f>F336</f>
        <v>324</v>
      </c>
      <c r="CF234" s="260">
        <f>F491</f>
        <v>479</v>
      </c>
      <c r="CG234" s="260">
        <f>F546</f>
        <v>534</v>
      </c>
      <c r="CH234" s="259">
        <f>F275</f>
        <v>263</v>
      </c>
      <c r="CI234" s="259">
        <f>F455</f>
        <v>443</v>
      </c>
      <c r="CJ234" s="259">
        <f>F635</f>
        <v>623</v>
      </c>
      <c r="CK234" s="259">
        <f>F40</f>
        <v>28</v>
      </c>
      <c r="CL234" s="261">
        <f>F220</f>
        <v>208</v>
      </c>
      <c r="CM234" s="254">
        <f t="shared" si="45"/>
        <v>7825</v>
      </c>
      <c r="CN234" s="107">
        <f t="shared" si="46"/>
        <v>3263025</v>
      </c>
      <c r="CO234" s="33"/>
      <c r="CP234" s="319" t="s">
        <v>229</v>
      </c>
      <c r="CQ234" s="320" t="s">
        <v>686</v>
      </c>
      <c r="CR234" s="320" t="s">
        <v>179</v>
      </c>
      <c r="CS234" s="320" t="s">
        <v>785</v>
      </c>
      <c r="CT234" s="320" t="s">
        <v>177</v>
      </c>
      <c r="CU234" s="320" t="s">
        <v>114</v>
      </c>
      <c r="CV234" s="320" t="s">
        <v>219</v>
      </c>
      <c r="CW234" s="320" t="s">
        <v>401</v>
      </c>
      <c r="CX234" s="320" t="s">
        <v>518</v>
      </c>
      <c r="CY234" s="320" t="s">
        <v>803</v>
      </c>
      <c r="CZ234" s="320" t="s">
        <v>665</v>
      </c>
      <c r="DA234" s="320" t="s">
        <v>227</v>
      </c>
      <c r="DB234" s="320" t="s">
        <v>253</v>
      </c>
      <c r="DC234" s="320" t="s">
        <v>496</v>
      </c>
      <c r="DD234" s="320" t="s">
        <v>577</v>
      </c>
      <c r="DE234" s="320" t="s">
        <v>541</v>
      </c>
      <c r="DF234" s="320" t="s">
        <v>603</v>
      </c>
      <c r="DG234" s="320" t="s">
        <v>710</v>
      </c>
      <c r="DH234" s="320" t="s">
        <v>159</v>
      </c>
      <c r="DI234" s="320" t="s">
        <v>806</v>
      </c>
      <c r="DJ234" s="320" t="s">
        <v>221</v>
      </c>
      <c r="DK234" s="320" t="s">
        <v>714</v>
      </c>
      <c r="DL234" s="320" t="s">
        <v>104</v>
      </c>
      <c r="DM234" s="320" t="s">
        <v>226</v>
      </c>
      <c r="DN234" s="321" t="s">
        <v>405</v>
      </c>
      <c r="DO234" s="45"/>
    </row>
    <row r="235" spans="1:119" ht="12.75" x14ac:dyDescent="0.2">
      <c r="A235" s="33"/>
      <c r="B235" s="33"/>
      <c r="C235" s="33"/>
      <c r="D235" s="176" t="s">
        <v>771</v>
      </c>
      <c r="E235" s="177" t="s">
        <v>345</v>
      </c>
      <c r="F235" s="178">
        <f>B3+(222*B5)</f>
        <v>223</v>
      </c>
      <c r="G235" s="143"/>
      <c r="H235" s="122"/>
      <c r="I235" s="37"/>
      <c r="J235" s="54">
        <f>F139</f>
        <v>127</v>
      </c>
      <c r="K235" s="55">
        <f>F250</f>
        <v>238</v>
      </c>
      <c r="L235" s="55">
        <f>F236</f>
        <v>224</v>
      </c>
      <c r="M235" s="55">
        <f>F197</f>
        <v>185</v>
      </c>
      <c r="N235" s="55">
        <f>F178</f>
        <v>166</v>
      </c>
      <c r="O235" s="55">
        <f>F27</f>
        <v>15</v>
      </c>
      <c r="P235" s="55">
        <f>F133</f>
        <v>121</v>
      </c>
      <c r="Q235" s="55">
        <f>F94</f>
        <v>82</v>
      </c>
      <c r="R235" s="55">
        <f>F80</f>
        <v>68</v>
      </c>
      <c r="S235" s="271">
        <f>F41</f>
        <v>29</v>
      </c>
      <c r="T235" s="55">
        <f>F535</f>
        <v>523</v>
      </c>
      <c r="U235" s="55">
        <f>F621</f>
        <v>609</v>
      </c>
      <c r="V235" s="271">
        <f>F607</f>
        <v>595</v>
      </c>
      <c r="W235" s="55">
        <f>F563</f>
        <v>551</v>
      </c>
      <c r="X235" s="55">
        <f>F549</f>
        <v>537</v>
      </c>
      <c r="Y235" s="271">
        <f>F393</f>
        <v>381</v>
      </c>
      <c r="Z235" s="55">
        <f>F504</f>
        <v>492</v>
      </c>
      <c r="AA235" s="55">
        <f>F465</f>
        <v>453</v>
      </c>
      <c r="AB235" s="55">
        <f>F451</f>
        <v>439</v>
      </c>
      <c r="AC235" s="55">
        <f>F437</f>
        <v>425</v>
      </c>
      <c r="AD235" s="55">
        <f>F281</f>
        <v>269</v>
      </c>
      <c r="AE235" s="55">
        <f>F367</f>
        <v>355</v>
      </c>
      <c r="AF235" s="55">
        <f>F348</f>
        <v>336</v>
      </c>
      <c r="AG235" s="55">
        <f>F334</f>
        <v>322</v>
      </c>
      <c r="AH235" s="56">
        <f>F295</f>
        <v>283</v>
      </c>
      <c r="AI235" s="254">
        <f t="shared" si="43"/>
        <v>7825</v>
      </c>
      <c r="AJ235" s="107">
        <f t="shared" si="44"/>
        <v>3263025</v>
      </c>
      <c r="AK235" s="33"/>
      <c r="AL235" s="319" t="s">
        <v>344</v>
      </c>
      <c r="AM235" s="320" t="s">
        <v>247</v>
      </c>
      <c r="AN235" s="320" t="s">
        <v>460</v>
      </c>
      <c r="AO235" s="320" t="s">
        <v>73</v>
      </c>
      <c r="AP235" s="320" t="s">
        <v>734</v>
      </c>
      <c r="AQ235" s="320" t="s">
        <v>569</v>
      </c>
      <c r="AR235" s="320" t="s">
        <v>582</v>
      </c>
      <c r="AS235" s="320" t="s">
        <v>303</v>
      </c>
      <c r="AT235" s="320" t="s">
        <v>644</v>
      </c>
      <c r="AU235" s="320" t="s">
        <v>118</v>
      </c>
      <c r="AV235" s="320" t="s">
        <v>677</v>
      </c>
      <c r="AW235" s="320" t="s">
        <v>186</v>
      </c>
      <c r="AX235" s="320" t="s">
        <v>227</v>
      </c>
      <c r="AY235" s="320" t="s">
        <v>546</v>
      </c>
      <c r="AZ235" s="320" t="s">
        <v>255</v>
      </c>
      <c r="BA235" s="363" t="s">
        <v>654</v>
      </c>
      <c r="BB235" s="320" t="s">
        <v>560</v>
      </c>
      <c r="BC235" s="320" t="s">
        <v>351</v>
      </c>
      <c r="BD235" s="320" t="s">
        <v>667</v>
      </c>
      <c r="BE235" s="320" t="s">
        <v>352</v>
      </c>
      <c r="BF235" s="320" t="s">
        <v>83</v>
      </c>
      <c r="BG235" s="320" t="s">
        <v>205</v>
      </c>
      <c r="BH235" s="320" t="s">
        <v>340</v>
      </c>
      <c r="BI235" s="320" t="s">
        <v>681</v>
      </c>
      <c r="BJ235" s="321" t="s">
        <v>375</v>
      </c>
      <c r="BK235" s="45"/>
      <c r="BM235" s="37"/>
      <c r="BN235" s="265">
        <f>F369</f>
        <v>357</v>
      </c>
      <c r="BO235" s="260">
        <f>F424</f>
        <v>412</v>
      </c>
      <c r="BP235" s="260">
        <f>F604</f>
        <v>592</v>
      </c>
      <c r="BQ235" s="260">
        <f>F34</f>
        <v>22</v>
      </c>
      <c r="BR235" s="260">
        <f>F189</f>
        <v>177</v>
      </c>
      <c r="BS235" s="259">
        <f>F543</f>
        <v>531</v>
      </c>
      <c r="BT235" s="259">
        <f>F98</f>
        <v>86</v>
      </c>
      <c r="BU235" s="259">
        <f>F153</f>
        <v>141</v>
      </c>
      <c r="BV235" s="259">
        <f>F333</f>
        <v>321</v>
      </c>
      <c r="BW235" s="259">
        <f>F488</f>
        <v>476</v>
      </c>
      <c r="BX235" s="260">
        <f>F222</f>
        <v>210</v>
      </c>
      <c r="BY235" s="260">
        <f>F277</f>
        <v>265</v>
      </c>
      <c r="BZ235" s="260">
        <f>F457</f>
        <v>445</v>
      </c>
      <c r="CA235" s="260">
        <f>F637</f>
        <v>625</v>
      </c>
      <c r="CB235" s="260">
        <f>F42</f>
        <v>30</v>
      </c>
      <c r="CC235" s="259">
        <f>F396</f>
        <v>384</v>
      </c>
      <c r="CD235" s="259">
        <f>F576</f>
        <v>564</v>
      </c>
      <c r="CE235" s="259">
        <f>F131</f>
        <v>119</v>
      </c>
      <c r="CF235" s="259">
        <f>F186</f>
        <v>174</v>
      </c>
      <c r="CG235" s="259">
        <f>F341</f>
        <v>329</v>
      </c>
      <c r="CH235" s="260">
        <f>F70</f>
        <v>58</v>
      </c>
      <c r="CI235" s="260">
        <f>F250</f>
        <v>238</v>
      </c>
      <c r="CJ235" s="260">
        <f>F305</f>
        <v>293</v>
      </c>
      <c r="CK235" s="260">
        <f>F485</f>
        <v>473</v>
      </c>
      <c r="CL235" s="266">
        <f>F515</f>
        <v>503</v>
      </c>
      <c r="CM235" s="254">
        <f t="shared" si="45"/>
        <v>7825</v>
      </c>
      <c r="CN235" s="107">
        <f t="shared" si="46"/>
        <v>3263025</v>
      </c>
      <c r="CO235" s="33"/>
      <c r="CP235" s="319" t="s">
        <v>233</v>
      </c>
      <c r="CQ235" s="320" t="s">
        <v>742</v>
      </c>
      <c r="CR235" s="320" t="s">
        <v>778</v>
      </c>
      <c r="CS235" s="320" t="s">
        <v>775</v>
      </c>
      <c r="CT235" s="320" t="s">
        <v>315</v>
      </c>
      <c r="CU235" s="320" t="s">
        <v>336</v>
      </c>
      <c r="CV235" s="320" t="s">
        <v>408</v>
      </c>
      <c r="CW235" s="320" t="s">
        <v>759</v>
      </c>
      <c r="CX235" s="320" t="s">
        <v>234</v>
      </c>
      <c r="CY235" s="320" t="s">
        <v>265</v>
      </c>
      <c r="CZ235" s="320" t="s">
        <v>268</v>
      </c>
      <c r="DA235" s="320" t="s">
        <v>191</v>
      </c>
      <c r="DB235" s="320" t="s">
        <v>740</v>
      </c>
      <c r="DC235" s="320" t="s">
        <v>820</v>
      </c>
      <c r="DD235" s="320" t="s">
        <v>358</v>
      </c>
      <c r="DE235" s="320" t="s">
        <v>281</v>
      </c>
      <c r="DF235" s="320" t="s">
        <v>123</v>
      </c>
      <c r="DG235" s="320" t="s">
        <v>657</v>
      </c>
      <c r="DH235" s="320" t="s">
        <v>153</v>
      </c>
      <c r="DI235" s="320" t="s">
        <v>810</v>
      </c>
      <c r="DJ235" s="320" t="s">
        <v>776</v>
      </c>
      <c r="DK235" s="320" t="s">
        <v>247</v>
      </c>
      <c r="DL235" s="320" t="s">
        <v>357</v>
      </c>
      <c r="DM235" s="320" t="s">
        <v>426</v>
      </c>
      <c r="DN235" s="321" t="s">
        <v>487</v>
      </c>
      <c r="DO235" s="45"/>
    </row>
    <row r="236" spans="1:119" ht="12.75" x14ac:dyDescent="0.2">
      <c r="A236" s="33"/>
      <c r="B236" s="33"/>
      <c r="C236" s="33"/>
      <c r="D236" s="176" t="s">
        <v>460</v>
      </c>
      <c r="E236" s="177" t="s">
        <v>345</v>
      </c>
      <c r="F236" s="178">
        <f>B3+(223*B5)</f>
        <v>224</v>
      </c>
      <c r="G236" s="143"/>
      <c r="H236" s="122"/>
      <c r="I236" s="37"/>
      <c r="J236" s="54">
        <f>F211</f>
        <v>199</v>
      </c>
      <c r="K236" s="55">
        <f>F172</f>
        <v>160</v>
      </c>
      <c r="L236" s="55">
        <f>F153</f>
        <v>141</v>
      </c>
      <c r="M236" s="55">
        <f>F239</f>
        <v>227</v>
      </c>
      <c r="N236" s="55">
        <f>F225</f>
        <v>213</v>
      </c>
      <c r="O236" s="55">
        <f>F69</f>
        <v>57</v>
      </c>
      <c r="P236" s="55">
        <f>F55</f>
        <v>43</v>
      </c>
      <c r="Q236" s="55">
        <f>F16</f>
        <v>4</v>
      </c>
      <c r="R236" s="55">
        <f>F127</f>
        <v>115</v>
      </c>
      <c r="S236" s="55">
        <f>F108</f>
        <v>96</v>
      </c>
      <c r="T236" s="55">
        <f>F582</f>
        <v>570</v>
      </c>
      <c r="U236" s="55">
        <f>F538</f>
        <v>526</v>
      </c>
      <c r="V236" s="55">
        <f>F524</f>
        <v>512</v>
      </c>
      <c r="W236" s="55">
        <f>F635</f>
        <v>623</v>
      </c>
      <c r="X236" s="55">
        <f>F596</f>
        <v>584</v>
      </c>
      <c r="Y236" s="55">
        <f>F440</f>
        <v>428</v>
      </c>
      <c r="Z236" s="55">
        <f>F426</f>
        <v>414</v>
      </c>
      <c r="AA236" s="55">
        <f>F412</f>
        <v>400</v>
      </c>
      <c r="AB236" s="55">
        <f>F493</f>
        <v>481</v>
      </c>
      <c r="AC236" s="55">
        <f>F479</f>
        <v>467</v>
      </c>
      <c r="AD236" s="55">
        <f>F323</f>
        <v>311</v>
      </c>
      <c r="AE236" s="55">
        <f>F309</f>
        <v>297</v>
      </c>
      <c r="AF236" s="55">
        <f>F270</f>
        <v>258</v>
      </c>
      <c r="AG236" s="55">
        <f>F381</f>
        <v>369</v>
      </c>
      <c r="AH236" s="56">
        <f>F342</f>
        <v>330</v>
      </c>
      <c r="AI236" s="254">
        <f t="shared" si="43"/>
        <v>7825</v>
      </c>
      <c r="AJ236" s="107">
        <f t="shared" si="44"/>
        <v>3263025</v>
      </c>
      <c r="AK236" s="33"/>
      <c r="AL236" s="319" t="s">
        <v>207</v>
      </c>
      <c r="AM236" s="320" t="s">
        <v>131</v>
      </c>
      <c r="AN236" s="320" t="s">
        <v>759</v>
      </c>
      <c r="AO236" s="320" t="s">
        <v>567</v>
      </c>
      <c r="AP236" s="320" t="s">
        <v>194</v>
      </c>
      <c r="AQ236" s="320" t="s">
        <v>359</v>
      </c>
      <c r="AR236" s="320" t="s">
        <v>618</v>
      </c>
      <c r="AS236" s="320" t="s">
        <v>62</v>
      </c>
      <c r="AT236" s="320" t="s">
        <v>787</v>
      </c>
      <c r="AU236" s="320" t="s">
        <v>329</v>
      </c>
      <c r="AV236" s="320" t="s">
        <v>172</v>
      </c>
      <c r="AW236" s="320" t="s">
        <v>572</v>
      </c>
      <c r="AX236" s="320" t="s">
        <v>202</v>
      </c>
      <c r="AY236" s="320" t="s">
        <v>104</v>
      </c>
      <c r="AZ236" s="320" t="s">
        <v>724</v>
      </c>
      <c r="BA236" s="320" t="s">
        <v>324</v>
      </c>
      <c r="BB236" s="363" t="s">
        <v>609</v>
      </c>
      <c r="BC236" s="320" t="s">
        <v>95</v>
      </c>
      <c r="BD236" s="320" t="s">
        <v>81</v>
      </c>
      <c r="BE236" s="320" t="s">
        <v>506</v>
      </c>
      <c r="BF236" s="320" t="s">
        <v>280</v>
      </c>
      <c r="BG236" s="320" t="s">
        <v>461</v>
      </c>
      <c r="BH236" s="320" t="s">
        <v>432</v>
      </c>
      <c r="BI236" s="320" t="s">
        <v>309</v>
      </c>
      <c r="BJ236" s="321" t="s">
        <v>232</v>
      </c>
      <c r="BK236" s="45"/>
      <c r="BM236" s="37"/>
      <c r="BN236" s="265">
        <f>F225</f>
        <v>213</v>
      </c>
      <c r="BO236" s="260">
        <f>F280</f>
        <v>268</v>
      </c>
      <c r="BP236" s="260">
        <f>F460</f>
        <v>448</v>
      </c>
      <c r="BQ236" s="260">
        <f>F615</f>
        <v>603</v>
      </c>
      <c r="BR236" s="260">
        <f>F45</f>
        <v>33</v>
      </c>
      <c r="BS236" s="259">
        <f>F399</f>
        <v>387</v>
      </c>
      <c r="BT236" s="259">
        <f>F579</f>
        <v>567</v>
      </c>
      <c r="BU236" s="259">
        <f>F134</f>
        <v>122</v>
      </c>
      <c r="BV236" s="259">
        <f>F164</f>
        <v>152</v>
      </c>
      <c r="BW236" s="259">
        <f>F344</f>
        <v>332</v>
      </c>
      <c r="BX236" s="260">
        <f>F73</f>
        <v>61</v>
      </c>
      <c r="BY236" s="260">
        <f>F253</f>
        <v>241</v>
      </c>
      <c r="BZ236" s="260">
        <f>F308</f>
        <v>296</v>
      </c>
      <c r="CA236" s="260">
        <f>F463</f>
        <v>451</v>
      </c>
      <c r="CB236" s="260">
        <f>F518</f>
        <v>506</v>
      </c>
      <c r="CC236" s="259">
        <f>F377</f>
        <v>365</v>
      </c>
      <c r="CD236" s="259">
        <f>F432</f>
        <v>420</v>
      </c>
      <c r="CE236" s="259">
        <f>F612</f>
        <v>600</v>
      </c>
      <c r="CF236" s="259">
        <f>F17</f>
        <v>5</v>
      </c>
      <c r="CG236" s="259">
        <f>F197</f>
        <v>185</v>
      </c>
      <c r="CH236" s="260">
        <f>F551</f>
        <v>539</v>
      </c>
      <c r="CI236" s="260">
        <f>F106</f>
        <v>94</v>
      </c>
      <c r="CJ236" s="260">
        <f>F161</f>
        <v>149</v>
      </c>
      <c r="CK236" s="260">
        <f>F316</f>
        <v>304</v>
      </c>
      <c r="CL236" s="266">
        <f>F496</f>
        <v>484</v>
      </c>
      <c r="CM236" s="254">
        <f t="shared" si="45"/>
        <v>7825</v>
      </c>
      <c r="CN236" s="107">
        <f t="shared" si="46"/>
        <v>3263025</v>
      </c>
      <c r="CO236" s="33"/>
      <c r="CP236" s="319" t="s">
        <v>194</v>
      </c>
      <c r="CQ236" s="320" t="s">
        <v>297</v>
      </c>
      <c r="CR236" s="320" t="s">
        <v>400</v>
      </c>
      <c r="CS236" s="320" t="s">
        <v>735</v>
      </c>
      <c r="CT236" s="320" t="s">
        <v>802</v>
      </c>
      <c r="CU236" s="320" t="s">
        <v>492</v>
      </c>
      <c r="CV236" s="320" t="s">
        <v>726</v>
      </c>
      <c r="CW236" s="320" t="s">
        <v>208</v>
      </c>
      <c r="CX236" s="320" t="s">
        <v>371</v>
      </c>
      <c r="CY236" s="320" t="s">
        <v>206</v>
      </c>
      <c r="CZ236" s="320" t="s">
        <v>463</v>
      </c>
      <c r="DA236" s="320" t="s">
        <v>192</v>
      </c>
      <c r="DB236" s="320" t="s">
        <v>770</v>
      </c>
      <c r="DC236" s="320" t="s">
        <v>0</v>
      </c>
      <c r="DD236" s="320" t="s">
        <v>276</v>
      </c>
      <c r="DE236" s="320" t="s">
        <v>414</v>
      </c>
      <c r="DF236" s="320" t="s">
        <v>796</v>
      </c>
      <c r="DG236" s="320" t="s">
        <v>544</v>
      </c>
      <c r="DH236" s="320" t="s">
        <v>304</v>
      </c>
      <c r="DI236" s="320" t="s">
        <v>73</v>
      </c>
      <c r="DJ236" s="320" t="s">
        <v>94</v>
      </c>
      <c r="DK236" s="320" t="s">
        <v>465</v>
      </c>
      <c r="DL236" s="320" t="s">
        <v>180</v>
      </c>
      <c r="DM236" s="320" t="s">
        <v>757</v>
      </c>
      <c r="DN236" s="321" t="s">
        <v>504</v>
      </c>
      <c r="DO236" s="45"/>
    </row>
    <row r="237" spans="1:119" ht="12.75" x14ac:dyDescent="0.2">
      <c r="A237" s="33"/>
      <c r="B237" s="33"/>
      <c r="C237" s="33"/>
      <c r="D237" s="176" t="s">
        <v>698</v>
      </c>
      <c r="E237" s="177" t="s">
        <v>345</v>
      </c>
      <c r="F237" s="178">
        <f>B3+(224*B5)</f>
        <v>225</v>
      </c>
      <c r="G237" s="143"/>
      <c r="H237" s="122"/>
      <c r="I237" s="37"/>
      <c r="J237" s="54">
        <f>F253</f>
        <v>241</v>
      </c>
      <c r="K237" s="55">
        <f>F214</f>
        <v>202</v>
      </c>
      <c r="L237" s="55">
        <f>F200</f>
        <v>188</v>
      </c>
      <c r="M237" s="55">
        <f>F186</f>
        <v>174</v>
      </c>
      <c r="N237" s="55">
        <f>F147</f>
        <v>135</v>
      </c>
      <c r="O237" s="55">
        <f>F116</f>
        <v>104</v>
      </c>
      <c r="P237" s="55">
        <f>F102</f>
        <v>90</v>
      </c>
      <c r="Q237" s="55">
        <f>F83</f>
        <v>71</v>
      </c>
      <c r="R237" s="55">
        <f>F44</f>
        <v>32</v>
      </c>
      <c r="S237" s="55">
        <f>F30</f>
        <v>18</v>
      </c>
      <c r="T237" s="55">
        <f>F624</f>
        <v>612</v>
      </c>
      <c r="U237" s="55">
        <f>F610</f>
        <v>598</v>
      </c>
      <c r="V237" s="55">
        <f>F571</f>
        <v>559</v>
      </c>
      <c r="W237" s="55">
        <f>F557</f>
        <v>545</v>
      </c>
      <c r="X237" s="55">
        <f>F513</f>
        <v>501</v>
      </c>
      <c r="Y237" s="55">
        <f>F512</f>
        <v>500</v>
      </c>
      <c r="Z237" s="55">
        <f>F468</f>
        <v>456</v>
      </c>
      <c r="AA237" s="55">
        <f>F454</f>
        <v>442</v>
      </c>
      <c r="AB237" s="55">
        <f>F415</f>
        <v>403</v>
      </c>
      <c r="AC237" s="55">
        <f>F401</f>
        <v>389</v>
      </c>
      <c r="AD237" s="55">
        <f>F370</f>
        <v>358</v>
      </c>
      <c r="AE237" s="55">
        <f>F356</f>
        <v>344</v>
      </c>
      <c r="AF237" s="55">
        <f>F317</f>
        <v>305</v>
      </c>
      <c r="AG237" s="55">
        <f>F298</f>
        <v>286</v>
      </c>
      <c r="AH237" s="56">
        <f>F284</f>
        <v>272</v>
      </c>
      <c r="AI237" s="254">
        <f t="shared" si="43"/>
        <v>7825</v>
      </c>
      <c r="AJ237" s="107">
        <f t="shared" si="44"/>
        <v>3263025</v>
      </c>
      <c r="AK237" s="33"/>
      <c r="AL237" s="319" t="s">
        <v>192</v>
      </c>
      <c r="AM237" s="320" t="s">
        <v>507</v>
      </c>
      <c r="AN237" s="320" t="s">
        <v>732</v>
      </c>
      <c r="AO237" s="320" t="s">
        <v>153</v>
      </c>
      <c r="AP237" s="320" t="s">
        <v>102</v>
      </c>
      <c r="AQ237" s="320" t="s">
        <v>316</v>
      </c>
      <c r="AR237" s="320" t="s">
        <v>599</v>
      </c>
      <c r="AS237" s="320" t="s">
        <v>275</v>
      </c>
      <c r="AT237" s="320" t="s">
        <v>332</v>
      </c>
      <c r="AU237" s="320" t="s">
        <v>673</v>
      </c>
      <c r="AV237" s="320" t="s">
        <v>425</v>
      </c>
      <c r="AW237" s="320" t="s">
        <v>707</v>
      </c>
      <c r="AX237" s="320" t="s">
        <v>780</v>
      </c>
      <c r="AY237" s="320" t="s">
        <v>200</v>
      </c>
      <c r="AZ237" s="320" t="s">
        <v>518</v>
      </c>
      <c r="BA237" s="320" t="s">
        <v>322</v>
      </c>
      <c r="BB237" s="320" t="s">
        <v>139</v>
      </c>
      <c r="BC237" s="363" t="s">
        <v>532</v>
      </c>
      <c r="BD237" s="320" t="s">
        <v>264</v>
      </c>
      <c r="BE237" s="320" t="s">
        <v>416</v>
      </c>
      <c r="BF237" s="320" t="s">
        <v>682</v>
      </c>
      <c r="BG237" s="320" t="s">
        <v>282</v>
      </c>
      <c r="BH237" s="320" t="s">
        <v>178</v>
      </c>
      <c r="BI237" s="320" t="s">
        <v>85</v>
      </c>
      <c r="BJ237" s="321" t="s">
        <v>402</v>
      </c>
      <c r="BK237" s="45"/>
      <c r="BM237" s="37"/>
      <c r="BN237" s="265">
        <f>F81</f>
        <v>69</v>
      </c>
      <c r="BO237" s="260">
        <f>F261</f>
        <v>249</v>
      </c>
      <c r="BP237" s="260">
        <f>F291</f>
        <v>279</v>
      </c>
      <c r="BQ237" s="260">
        <f>F471</f>
        <v>459</v>
      </c>
      <c r="BR237" s="260">
        <f>F526</f>
        <v>514</v>
      </c>
      <c r="BS237" s="259">
        <f>F380</f>
        <v>368</v>
      </c>
      <c r="BT237" s="259">
        <f>F435</f>
        <v>423</v>
      </c>
      <c r="BU237" s="259">
        <f>F590</f>
        <v>578</v>
      </c>
      <c r="BV237" s="259">
        <f>F20</f>
        <v>8</v>
      </c>
      <c r="BW237" s="259">
        <f>F200</f>
        <v>188</v>
      </c>
      <c r="BX237" s="260">
        <f>F554</f>
        <v>542</v>
      </c>
      <c r="BY237" s="260">
        <f>F109</f>
        <v>97</v>
      </c>
      <c r="BZ237" s="260">
        <f>F139</f>
        <v>127</v>
      </c>
      <c r="CA237" s="260">
        <f>F319</f>
        <v>307</v>
      </c>
      <c r="CB237" s="260">
        <f>F499</f>
        <v>487</v>
      </c>
      <c r="CC237" s="259">
        <f>F228</f>
        <v>216</v>
      </c>
      <c r="CD237" s="259">
        <f>F283</f>
        <v>271</v>
      </c>
      <c r="CE237" s="259">
        <f>F438</f>
        <v>426</v>
      </c>
      <c r="CF237" s="259">
        <f>F618</f>
        <v>606</v>
      </c>
      <c r="CG237" s="259">
        <f>F48</f>
        <v>36</v>
      </c>
      <c r="CH237" s="260">
        <f>F407</f>
        <v>395</v>
      </c>
      <c r="CI237" s="260">
        <f>F587</f>
        <v>575</v>
      </c>
      <c r="CJ237" s="260">
        <f>F117</f>
        <v>105</v>
      </c>
      <c r="CK237" s="260">
        <f>F172</f>
        <v>160</v>
      </c>
      <c r="CL237" s="266">
        <f>F352</f>
        <v>340</v>
      </c>
      <c r="CM237" s="254">
        <f t="shared" si="45"/>
        <v>7825</v>
      </c>
      <c r="CN237" s="107">
        <f t="shared" si="46"/>
        <v>3263025</v>
      </c>
      <c r="CO237" s="33"/>
      <c r="CP237" s="319" t="s">
        <v>406</v>
      </c>
      <c r="CQ237" s="320" t="s">
        <v>403</v>
      </c>
      <c r="CR237" s="320" t="s">
        <v>508</v>
      </c>
      <c r="CS237" s="320" t="s">
        <v>562</v>
      </c>
      <c r="CT237" s="320" t="s">
        <v>33</v>
      </c>
      <c r="CU237" s="320" t="s">
        <v>519</v>
      </c>
      <c r="CV237" s="320" t="s">
        <v>455</v>
      </c>
      <c r="CW237" s="320" t="s">
        <v>517</v>
      </c>
      <c r="CX237" s="320" t="s">
        <v>543</v>
      </c>
      <c r="CY237" s="320" t="s">
        <v>732</v>
      </c>
      <c r="CZ237" s="320" t="s">
        <v>751</v>
      </c>
      <c r="DA237" s="320" t="s">
        <v>805</v>
      </c>
      <c r="DB237" s="320" t="s">
        <v>344</v>
      </c>
      <c r="DC237" s="320" t="s">
        <v>146</v>
      </c>
      <c r="DD237" s="320" t="s">
        <v>713</v>
      </c>
      <c r="DE237" s="320" t="s">
        <v>249</v>
      </c>
      <c r="DF237" s="320" t="s">
        <v>719</v>
      </c>
      <c r="DG237" s="320" t="s">
        <v>350</v>
      </c>
      <c r="DH237" s="320" t="s">
        <v>499</v>
      </c>
      <c r="DI237" s="320" t="s">
        <v>437</v>
      </c>
      <c r="DJ237" s="320" t="s">
        <v>548</v>
      </c>
      <c r="DK237" s="320" t="s">
        <v>490</v>
      </c>
      <c r="DL237" s="320" t="s">
        <v>526</v>
      </c>
      <c r="DM237" s="320" t="s">
        <v>131</v>
      </c>
      <c r="DN237" s="321" t="s">
        <v>388</v>
      </c>
      <c r="DO237" s="45"/>
    </row>
    <row r="238" spans="1:119" ht="12.75" x14ac:dyDescent="0.2">
      <c r="A238" s="33"/>
      <c r="B238" s="33"/>
      <c r="C238" s="33"/>
      <c r="D238" s="176" t="s">
        <v>696</v>
      </c>
      <c r="E238" s="177" t="s">
        <v>345</v>
      </c>
      <c r="F238" s="179">
        <f>B3+(225*B5)</f>
        <v>226</v>
      </c>
      <c r="G238" s="143"/>
      <c r="H238" s="122"/>
      <c r="I238" s="37"/>
      <c r="J238" s="54">
        <f>F175</f>
        <v>163</v>
      </c>
      <c r="K238" s="55">
        <f>F161</f>
        <v>149</v>
      </c>
      <c r="L238" s="55">
        <f>F247</f>
        <v>235</v>
      </c>
      <c r="M238" s="55">
        <f>F228</f>
        <v>216</v>
      </c>
      <c r="N238" s="55">
        <f>F189</f>
        <v>177</v>
      </c>
      <c r="O238" s="55">
        <f>F58</f>
        <v>46</v>
      </c>
      <c r="P238" s="55">
        <f>F19</f>
        <v>7</v>
      </c>
      <c r="Q238" s="55">
        <f>F130</f>
        <v>118</v>
      </c>
      <c r="R238" s="55">
        <f>F91</f>
        <v>79</v>
      </c>
      <c r="S238" s="55">
        <f>F77</f>
        <v>65</v>
      </c>
      <c r="T238" s="55">
        <f>F546</f>
        <v>534</v>
      </c>
      <c r="U238" s="55">
        <f>F532</f>
        <v>520</v>
      </c>
      <c r="V238" s="55">
        <f>F613</f>
        <v>601</v>
      </c>
      <c r="W238" s="55">
        <f>F599</f>
        <v>587</v>
      </c>
      <c r="X238" s="55">
        <f>F585</f>
        <v>573</v>
      </c>
      <c r="Y238" s="55">
        <f>F429</f>
        <v>417</v>
      </c>
      <c r="Z238" s="55">
        <f>F390</f>
        <v>378</v>
      </c>
      <c r="AA238" s="55">
        <f>F501</f>
        <v>489</v>
      </c>
      <c r="AB238" s="55">
        <f>F487</f>
        <v>475</v>
      </c>
      <c r="AC238" s="55">
        <f>F443</f>
        <v>431</v>
      </c>
      <c r="AD238" s="55">
        <f>F292</f>
        <v>280</v>
      </c>
      <c r="AE238" s="55">
        <f>F273</f>
        <v>261</v>
      </c>
      <c r="AF238" s="55">
        <f>F384</f>
        <v>372</v>
      </c>
      <c r="AG238" s="55">
        <f>F345</f>
        <v>333</v>
      </c>
      <c r="AH238" s="56">
        <f>F331</f>
        <v>319</v>
      </c>
      <c r="AI238" s="254">
        <f t="shared" si="43"/>
        <v>7825</v>
      </c>
      <c r="AJ238" s="107">
        <f t="shared" si="44"/>
        <v>3263025</v>
      </c>
      <c r="AK238" s="33"/>
      <c r="AL238" s="319" t="s">
        <v>788</v>
      </c>
      <c r="AM238" s="320" t="s">
        <v>180</v>
      </c>
      <c r="AN238" s="320" t="s">
        <v>328</v>
      </c>
      <c r="AO238" s="320" t="s">
        <v>249</v>
      </c>
      <c r="AP238" s="320" t="s">
        <v>315</v>
      </c>
      <c r="AQ238" s="320" t="s">
        <v>302</v>
      </c>
      <c r="AR238" s="320" t="s">
        <v>272</v>
      </c>
      <c r="AS238" s="320" t="s">
        <v>100</v>
      </c>
      <c r="AT238" s="320" t="s">
        <v>30</v>
      </c>
      <c r="AU238" s="320" t="s">
        <v>539</v>
      </c>
      <c r="AV238" s="320" t="s">
        <v>806</v>
      </c>
      <c r="AW238" s="320" t="s">
        <v>257</v>
      </c>
      <c r="AX238" s="320" t="s">
        <v>765</v>
      </c>
      <c r="AY238" s="320" t="s">
        <v>170</v>
      </c>
      <c r="AZ238" s="320" t="s">
        <v>648</v>
      </c>
      <c r="BA238" s="320" t="s">
        <v>590</v>
      </c>
      <c r="BB238" s="320" t="s">
        <v>69</v>
      </c>
      <c r="BC238" s="320" t="s">
        <v>638</v>
      </c>
      <c r="BD238" s="363" t="s">
        <v>267</v>
      </c>
      <c r="BE238" s="320" t="s">
        <v>110</v>
      </c>
      <c r="BF238" s="320" t="s">
        <v>717</v>
      </c>
      <c r="BG238" s="320" t="s">
        <v>143</v>
      </c>
      <c r="BH238" s="320" t="s">
        <v>652</v>
      </c>
      <c r="BI238" s="320" t="s">
        <v>708</v>
      </c>
      <c r="BJ238" s="321" t="s">
        <v>338</v>
      </c>
      <c r="BK238" s="45"/>
      <c r="BM238" s="37"/>
      <c r="BN238" s="265">
        <f>F562</f>
        <v>550</v>
      </c>
      <c r="BO238" s="260">
        <f>F92</f>
        <v>80</v>
      </c>
      <c r="BP238" s="260">
        <f>F147</f>
        <v>135</v>
      </c>
      <c r="BQ238" s="260">
        <f>F327</f>
        <v>315</v>
      </c>
      <c r="BR238" s="260">
        <f>F507</f>
        <v>495</v>
      </c>
      <c r="BS238" s="259">
        <f>F236</f>
        <v>224</v>
      </c>
      <c r="BT238" s="259">
        <f>F266</f>
        <v>254</v>
      </c>
      <c r="BU238" s="259">
        <f>F446</f>
        <v>434</v>
      </c>
      <c r="BV238" s="259">
        <f>F626</f>
        <v>614</v>
      </c>
      <c r="BW238" s="259">
        <f>F56</f>
        <v>44</v>
      </c>
      <c r="BX238" s="260">
        <f>F410</f>
        <v>398</v>
      </c>
      <c r="BY238" s="260">
        <f>F565</f>
        <v>553</v>
      </c>
      <c r="BZ238" s="260">
        <f>F120</f>
        <v>108</v>
      </c>
      <c r="CA238" s="260">
        <f>F175</f>
        <v>163</v>
      </c>
      <c r="CB238" s="260">
        <f>F355</f>
        <v>343</v>
      </c>
      <c r="CC238" s="259">
        <f>F84</f>
        <v>72</v>
      </c>
      <c r="CD238" s="259">
        <f>F239</f>
        <v>227</v>
      </c>
      <c r="CE238" s="259">
        <f>F294</f>
        <v>282</v>
      </c>
      <c r="CF238" s="259">
        <f>F474</f>
        <v>462</v>
      </c>
      <c r="CG238" s="259">
        <f>F529</f>
        <v>517</v>
      </c>
      <c r="CH238" s="260">
        <f>F383</f>
        <v>371</v>
      </c>
      <c r="CI238" s="260">
        <f>F413</f>
        <v>401</v>
      </c>
      <c r="CJ238" s="260">
        <f>F593</f>
        <v>581</v>
      </c>
      <c r="CK238" s="260">
        <f>F23</f>
        <v>11</v>
      </c>
      <c r="CL238" s="266">
        <f>F203</f>
        <v>191</v>
      </c>
      <c r="CM238" s="254">
        <f t="shared" si="45"/>
        <v>7825</v>
      </c>
      <c r="CN238" s="107">
        <f t="shared" si="46"/>
        <v>3263025</v>
      </c>
      <c r="CO238" s="33"/>
      <c r="CP238" s="319" t="s">
        <v>516</v>
      </c>
      <c r="CQ238" s="320" t="s">
        <v>273</v>
      </c>
      <c r="CR238" s="320" t="s">
        <v>102</v>
      </c>
      <c r="CS238" s="320" t="s">
        <v>443</v>
      </c>
      <c r="CT238" s="320" t="s">
        <v>766</v>
      </c>
      <c r="CU238" s="320" t="s">
        <v>460</v>
      </c>
      <c r="CV238" s="320" t="s">
        <v>566</v>
      </c>
      <c r="CW238" s="320" t="s">
        <v>588</v>
      </c>
      <c r="CX238" s="320" t="s">
        <v>260</v>
      </c>
      <c r="CY238" s="320" t="s">
        <v>380</v>
      </c>
      <c r="CZ238" s="320" t="s">
        <v>235</v>
      </c>
      <c r="DA238" s="320" t="s">
        <v>573</v>
      </c>
      <c r="DB238" s="320" t="s">
        <v>182</v>
      </c>
      <c r="DC238" s="320" t="s">
        <v>788</v>
      </c>
      <c r="DD238" s="320" t="s">
        <v>493</v>
      </c>
      <c r="DE238" s="320" t="s">
        <v>747</v>
      </c>
      <c r="DF238" s="320" t="s">
        <v>567</v>
      </c>
      <c r="DG238" s="320" t="s">
        <v>745</v>
      </c>
      <c r="DH238" s="320" t="s">
        <v>768</v>
      </c>
      <c r="DI238" s="320" t="s">
        <v>808</v>
      </c>
      <c r="DJ238" s="320" t="s">
        <v>149</v>
      </c>
      <c r="DK238" s="320" t="s">
        <v>296</v>
      </c>
      <c r="DL238" s="320" t="s">
        <v>307</v>
      </c>
      <c r="DM238" s="320" t="s">
        <v>378</v>
      </c>
      <c r="DN238" s="321" t="s">
        <v>786</v>
      </c>
      <c r="DO238" s="45"/>
    </row>
    <row r="239" spans="1:119" ht="12.75" x14ac:dyDescent="0.2">
      <c r="A239" s="33"/>
      <c r="B239" s="33"/>
      <c r="C239" s="33"/>
      <c r="D239" s="176" t="s">
        <v>567</v>
      </c>
      <c r="E239" s="177" t="s">
        <v>345</v>
      </c>
      <c r="F239" s="179">
        <f>B3+(226*B5)</f>
        <v>227</v>
      </c>
      <c r="G239" s="143"/>
      <c r="H239" s="122"/>
      <c r="I239" s="37"/>
      <c r="J239" s="54">
        <f>F222</f>
        <v>210</v>
      </c>
      <c r="K239" s="55">
        <f>F203</f>
        <v>191</v>
      </c>
      <c r="L239" s="55">
        <f>F164</f>
        <v>152</v>
      </c>
      <c r="M239" s="55">
        <f>F150</f>
        <v>138</v>
      </c>
      <c r="N239" s="55">
        <f>F261</f>
        <v>249</v>
      </c>
      <c r="O239" s="55">
        <f>F105</f>
        <v>93</v>
      </c>
      <c r="P239" s="55">
        <f>F66</f>
        <v>54</v>
      </c>
      <c r="Q239" s="55">
        <f>F52</f>
        <v>40</v>
      </c>
      <c r="R239" s="55">
        <f>F33</f>
        <v>21</v>
      </c>
      <c r="S239" s="55">
        <f>F119</f>
        <v>107</v>
      </c>
      <c r="T239" s="55">
        <f>F588</f>
        <v>576</v>
      </c>
      <c r="U239" s="55">
        <f>F574</f>
        <v>562</v>
      </c>
      <c r="V239" s="55">
        <f>F560</f>
        <v>548</v>
      </c>
      <c r="W239" s="55">
        <f>F521</f>
        <v>509</v>
      </c>
      <c r="X239" s="55">
        <f>F632</f>
        <v>620</v>
      </c>
      <c r="Y239" s="55">
        <f>F476</f>
        <v>464</v>
      </c>
      <c r="Z239" s="55">
        <f>F462</f>
        <v>450</v>
      </c>
      <c r="AA239" s="55">
        <f>F418</f>
        <v>406</v>
      </c>
      <c r="AB239" s="55">
        <f>F404</f>
        <v>392</v>
      </c>
      <c r="AC239" s="55">
        <f>F490</f>
        <v>478</v>
      </c>
      <c r="AD239" s="55">
        <f>F359</f>
        <v>347</v>
      </c>
      <c r="AE239" s="55">
        <f>F320</f>
        <v>308</v>
      </c>
      <c r="AF239" s="55">
        <f>F306</f>
        <v>294</v>
      </c>
      <c r="AG239" s="55">
        <f>F267</f>
        <v>255</v>
      </c>
      <c r="AH239" s="56">
        <f>F373</f>
        <v>361</v>
      </c>
      <c r="AI239" s="254">
        <f t="shared" si="43"/>
        <v>7825</v>
      </c>
      <c r="AJ239" s="107">
        <f t="shared" si="44"/>
        <v>3263025</v>
      </c>
      <c r="AK239" s="33"/>
      <c r="AL239" s="319" t="s">
        <v>268</v>
      </c>
      <c r="AM239" s="320" t="s">
        <v>786</v>
      </c>
      <c r="AN239" s="320" t="s">
        <v>371</v>
      </c>
      <c r="AO239" s="320" t="s">
        <v>814</v>
      </c>
      <c r="AP239" s="320" t="s">
        <v>403</v>
      </c>
      <c r="AQ239" s="320" t="s">
        <v>703</v>
      </c>
      <c r="AR239" s="320" t="s">
        <v>89</v>
      </c>
      <c r="AS239" s="320" t="s">
        <v>513</v>
      </c>
      <c r="AT239" s="320" t="s">
        <v>360</v>
      </c>
      <c r="AU239" s="320" t="s">
        <v>495</v>
      </c>
      <c r="AV239" s="320" t="s">
        <v>488</v>
      </c>
      <c r="AW239" s="320" t="s">
        <v>229</v>
      </c>
      <c r="AX239" s="320" t="s">
        <v>622</v>
      </c>
      <c r="AY239" s="320" t="s">
        <v>753</v>
      </c>
      <c r="AZ239" s="320" t="s">
        <v>480</v>
      </c>
      <c r="BA239" s="320" t="s">
        <v>693</v>
      </c>
      <c r="BB239" s="320" t="s">
        <v>294</v>
      </c>
      <c r="BC239" s="320" t="s">
        <v>49</v>
      </c>
      <c r="BD239" s="320" t="s">
        <v>337</v>
      </c>
      <c r="BE239" s="363" t="s">
        <v>295</v>
      </c>
      <c r="BF239" s="320" t="s">
        <v>626</v>
      </c>
      <c r="BG239" s="320" t="s">
        <v>655</v>
      </c>
      <c r="BH239" s="320" t="s">
        <v>145</v>
      </c>
      <c r="BI239" s="320" t="s">
        <v>772</v>
      </c>
      <c r="BJ239" s="321" t="s">
        <v>367</v>
      </c>
      <c r="BK239" s="45"/>
      <c r="BM239" s="37"/>
      <c r="BN239" s="265">
        <f>F388</f>
        <v>376</v>
      </c>
      <c r="BO239" s="260">
        <f>F568</f>
        <v>556</v>
      </c>
      <c r="BP239" s="260">
        <f>F123</f>
        <v>111</v>
      </c>
      <c r="BQ239" s="260">
        <f>F178</f>
        <v>166</v>
      </c>
      <c r="BR239" s="260">
        <f>F358</f>
        <v>346</v>
      </c>
      <c r="BS239" s="259">
        <f>F67</f>
        <v>55</v>
      </c>
      <c r="BT239" s="259">
        <f>F247</f>
        <v>235</v>
      </c>
      <c r="BU239" s="259">
        <f>F302</f>
        <v>290</v>
      </c>
      <c r="BV239" s="259">
        <f>F482</f>
        <v>470</v>
      </c>
      <c r="BW239" s="259">
        <f>F537</f>
        <v>525</v>
      </c>
      <c r="BX239" s="260">
        <f>F366</f>
        <v>354</v>
      </c>
      <c r="BY239" s="260">
        <f>F421</f>
        <v>409</v>
      </c>
      <c r="BZ239" s="260">
        <f>F601</f>
        <v>589</v>
      </c>
      <c r="CA239" s="260">
        <f>F31</f>
        <v>19</v>
      </c>
      <c r="CB239" s="260">
        <f>F211</f>
        <v>199</v>
      </c>
      <c r="CC239" s="259">
        <f>F540</f>
        <v>528</v>
      </c>
      <c r="CD239" s="259">
        <f>F95</f>
        <v>83</v>
      </c>
      <c r="CE239" s="259">
        <f>F150</f>
        <v>138</v>
      </c>
      <c r="CF239" s="259">
        <f>F330</f>
        <v>318</v>
      </c>
      <c r="CG239" s="259">
        <f>F510</f>
        <v>498</v>
      </c>
      <c r="CH239" s="260">
        <f>F214</f>
        <v>202</v>
      </c>
      <c r="CI239" s="260">
        <f>F269</f>
        <v>257</v>
      </c>
      <c r="CJ239" s="260">
        <f>F449</f>
        <v>437</v>
      </c>
      <c r="CK239" s="260">
        <f>F629</f>
        <v>617</v>
      </c>
      <c r="CL239" s="266">
        <f>F59</f>
        <v>47</v>
      </c>
      <c r="CM239" s="254">
        <f t="shared" si="45"/>
        <v>7825</v>
      </c>
      <c r="CN239" s="107">
        <f t="shared" si="46"/>
        <v>3263025</v>
      </c>
      <c r="CO239" s="33"/>
      <c r="CP239" s="319" t="s">
        <v>38</v>
      </c>
      <c r="CQ239" s="320" t="s">
        <v>363</v>
      </c>
      <c r="CR239" s="320" t="s">
        <v>601</v>
      </c>
      <c r="CS239" s="320" t="s">
        <v>734</v>
      </c>
      <c r="CT239" s="320" t="s">
        <v>176</v>
      </c>
      <c r="CU239" s="320" t="s">
        <v>331</v>
      </c>
      <c r="CV239" s="320" t="s">
        <v>328</v>
      </c>
      <c r="CW239" s="320" t="s">
        <v>250</v>
      </c>
      <c r="CX239" s="320" t="s">
        <v>715</v>
      </c>
      <c r="CY239" s="320" t="s">
        <v>574</v>
      </c>
      <c r="CZ239" s="320" t="s">
        <v>784</v>
      </c>
      <c r="DA239" s="320" t="s">
        <v>534</v>
      </c>
      <c r="DB239" s="320" t="s">
        <v>65</v>
      </c>
      <c r="DC239" s="320" t="s">
        <v>435</v>
      </c>
      <c r="DD239" s="320" t="s">
        <v>207</v>
      </c>
      <c r="DE239" s="320" t="s">
        <v>547</v>
      </c>
      <c r="DF239" s="320" t="s">
        <v>720</v>
      </c>
      <c r="DG239" s="320" t="s">
        <v>814</v>
      </c>
      <c r="DH239" s="320" t="s">
        <v>549</v>
      </c>
      <c r="DI239" s="320" t="s">
        <v>485</v>
      </c>
      <c r="DJ239" s="320" t="s">
        <v>507</v>
      </c>
      <c r="DK239" s="320" t="s">
        <v>799</v>
      </c>
      <c r="DL239" s="320" t="s">
        <v>794</v>
      </c>
      <c r="DM239" s="320" t="s">
        <v>242</v>
      </c>
      <c r="DN239" s="321" t="s">
        <v>721</v>
      </c>
      <c r="DO239" s="45"/>
    </row>
    <row r="240" spans="1:119" ht="12.75" x14ac:dyDescent="0.2">
      <c r="A240" s="33"/>
      <c r="B240" s="33"/>
      <c r="C240" s="33"/>
      <c r="D240" s="176" t="s">
        <v>671</v>
      </c>
      <c r="E240" s="177" t="s">
        <v>345</v>
      </c>
      <c r="F240" s="178">
        <f>B3+(227*B5)</f>
        <v>228</v>
      </c>
      <c r="G240" s="143"/>
      <c r="H240" s="122"/>
      <c r="I240" s="37"/>
      <c r="J240" s="54">
        <f>F410</f>
        <v>398</v>
      </c>
      <c r="K240" s="55">
        <f>F496</f>
        <v>484</v>
      </c>
      <c r="L240" s="55">
        <f>F482</f>
        <v>470</v>
      </c>
      <c r="M240" s="55">
        <f>F438</f>
        <v>426</v>
      </c>
      <c r="N240" s="55">
        <f>F424</f>
        <v>412</v>
      </c>
      <c r="O240" s="55">
        <f>F268</f>
        <v>256</v>
      </c>
      <c r="P240" s="55">
        <f>F379</f>
        <v>367</v>
      </c>
      <c r="Q240" s="55">
        <f>F340</f>
        <v>328</v>
      </c>
      <c r="R240" s="55">
        <f>F326</f>
        <v>314</v>
      </c>
      <c r="S240" s="55">
        <f>F312</f>
        <v>300</v>
      </c>
      <c r="T240" s="55">
        <f>F156</f>
        <v>144</v>
      </c>
      <c r="U240" s="55">
        <f>F242</f>
        <v>230</v>
      </c>
      <c r="V240" s="55">
        <f>F223</f>
        <v>211</v>
      </c>
      <c r="W240" s="55">
        <f>F209</f>
        <v>197</v>
      </c>
      <c r="X240" s="55">
        <f>F170</f>
        <v>158</v>
      </c>
      <c r="Y240" s="55">
        <f>F14</f>
        <v>2</v>
      </c>
      <c r="Z240" s="55">
        <f>F125</f>
        <v>113</v>
      </c>
      <c r="AA240" s="55">
        <f>F111</f>
        <v>99</v>
      </c>
      <c r="AB240" s="55">
        <f>F72</f>
        <v>60</v>
      </c>
      <c r="AC240" s="55">
        <f>F53</f>
        <v>41</v>
      </c>
      <c r="AD240" s="55">
        <f>F527</f>
        <v>515</v>
      </c>
      <c r="AE240" s="55">
        <f>F633</f>
        <v>621</v>
      </c>
      <c r="AF240" s="55">
        <f>F594</f>
        <v>582</v>
      </c>
      <c r="AG240" s="55">
        <f>F580</f>
        <v>568</v>
      </c>
      <c r="AH240" s="56">
        <f>F541</f>
        <v>529</v>
      </c>
      <c r="AI240" s="254">
        <f t="shared" si="43"/>
        <v>7825</v>
      </c>
      <c r="AJ240" s="107">
        <f t="shared" si="44"/>
        <v>3263025</v>
      </c>
      <c r="AK240" s="33"/>
      <c r="AL240" s="319" t="s">
        <v>235</v>
      </c>
      <c r="AM240" s="320" t="s">
        <v>504</v>
      </c>
      <c r="AN240" s="320" t="s">
        <v>715</v>
      </c>
      <c r="AO240" s="320" t="s">
        <v>350</v>
      </c>
      <c r="AP240" s="320" t="s">
        <v>742</v>
      </c>
      <c r="AQ240" s="320" t="s">
        <v>459</v>
      </c>
      <c r="AR240" s="320" t="s">
        <v>283</v>
      </c>
      <c r="AS240" s="320" t="s">
        <v>98</v>
      </c>
      <c r="AT240" s="320" t="s">
        <v>386</v>
      </c>
      <c r="AU240" s="320" t="s">
        <v>668</v>
      </c>
      <c r="AV240" s="320" t="s">
        <v>603</v>
      </c>
      <c r="AW240" s="320" t="s">
        <v>798</v>
      </c>
      <c r="AX240" s="320" t="s">
        <v>53</v>
      </c>
      <c r="AY240" s="320" t="s">
        <v>239</v>
      </c>
      <c r="AZ240" s="320" t="s">
        <v>209</v>
      </c>
      <c r="BA240" s="320" t="s">
        <v>29</v>
      </c>
      <c r="BB240" s="320" t="s">
        <v>761</v>
      </c>
      <c r="BC240" s="320" t="s">
        <v>774</v>
      </c>
      <c r="BD240" s="320" t="s">
        <v>701</v>
      </c>
      <c r="BE240" s="320" t="s">
        <v>540</v>
      </c>
      <c r="BF240" s="363" t="s">
        <v>92</v>
      </c>
      <c r="BG240" s="320" t="s">
        <v>136</v>
      </c>
      <c r="BH240" s="320" t="s">
        <v>650</v>
      </c>
      <c r="BI240" s="320" t="s">
        <v>199</v>
      </c>
      <c r="BJ240" s="321" t="s">
        <v>466</v>
      </c>
      <c r="BK240" s="45"/>
      <c r="BM240" s="37"/>
      <c r="BN240" s="258">
        <f>F208</f>
        <v>196</v>
      </c>
      <c r="BO240" s="259">
        <f>F363</f>
        <v>351</v>
      </c>
      <c r="BP240" s="259">
        <f>F418</f>
        <v>406</v>
      </c>
      <c r="BQ240" s="259">
        <f>F598</f>
        <v>586</v>
      </c>
      <c r="BR240" s="259">
        <f>F28</f>
        <v>16</v>
      </c>
      <c r="BS240" s="260">
        <f>F512</f>
        <v>500</v>
      </c>
      <c r="BT240" s="260">
        <f>F542</f>
        <v>530</v>
      </c>
      <c r="BU240" s="260">
        <f>F97</f>
        <v>85</v>
      </c>
      <c r="BV240" s="260">
        <f>F152</f>
        <v>140</v>
      </c>
      <c r="BW240" s="260">
        <f>F332</f>
        <v>320</v>
      </c>
      <c r="BX240" s="259">
        <f>F61</f>
        <v>49</v>
      </c>
      <c r="BY240" s="259">
        <f>F216</f>
        <v>204</v>
      </c>
      <c r="BZ240" s="259">
        <f>F271</f>
        <v>259</v>
      </c>
      <c r="CA240" s="259">
        <f>F451</f>
        <v>439</v>
      </c>
      <c r="CB240" s="259">
        <f>F631</f>
        <v>619</v>
      </c>
      <c r="CC240" s="260">
        <f>F360</f>
        <v>348</v>
      </c>
      <c r="CD240" s="260">
        <f>F390</f>
        <v>378</v>
      </c>
      <c r="CE240" s="260">
        <f>F570</f>
        <v>558</v>
      </c>
      <c r="CF240" s="260">
        <f>F125</f>
        <v>113</v>
      </c>
      <c r="CG240" s="260">
        <f>F180</f>
        <v>168</v>
      </c>
      <c r="CH240" s="259">
        <f>F534</f>
        <v>522</v>
      </c>
      <c r="CI240" s="259">
        <f>F64</f>
        <v>52</v>
      </c>
      <c r="CJ240" s="259">
        <f>F244</f>
        <v>232</v>
      </c>
      <c r="CK240" s="259">
        <f>F299</f>
        <v>287</v>
      </c>
      <c r="CL240" s="261">
        <f>F479</f>
        <v>467</v>
      </c>
      <c r="CM240" s="254">
        <f t="shared" si="45"/>
        <v>7825</v>
      </c>
      <c r="CN240" s="107">
        <f t="shared" si="46"/>
        <v>3263025</v>
      </c>
      <c r="CO240" s="33"/>
      <c r="CP240" s="319" t="s">
        <v>552</v>
      </c>
      <c r="CQ240" s="320" t="s">
        <v>97</v>
      </c>
      <c r="CR240" s="320" t="s">
        <v>49</v>
      </c>
      <c r="CS240" s="320" t="s">
        <v>752</v>
      </c>
      <c r="CT240" s="320" t="s">
        <v>598</v>
      </c>
      <c r="CU240" s="320" t="s">
        <v>322</v>
      </c>
      <c r="CV240" s="320" t="s">
        <v>704</v>
      </c>
      <c r="CW240" s="320" t="s">
        <v>646</v>
      </c>
      <c r="CX240" s="320" t="s">
        <v>733</v>
      </c>
      <c r="CY240" s="320" t="s">
        <v>578</v>
      </c>
      <c r="CZ240" s="320" t="s">
        <v>748</v>
      </c>
      <c r="DA240" s="320" t="s">
        <v>538</v>
      </c>
      <c r="DB240" s="320" t="s">
        <v>113</v>
      </c>
      <c r="DC240" s="320" t="s">
        <v>667</v>
      </c>
      <c r="DD240" s="320" t="s">
        <v>212</v>
      </c>
      <c r="DE240" s="320" t="s">
        <v>148</v>
      </c>
      <c r="DF240" s="320" t="s">
        <v>69</v>
      </c>
      <c r="DG240" s="320" t="s">
        <v>335</v>
      </c>
      <c r="DH240" s="320" t="s">
        <v>761</v>
      </c>
      <c r="DI240" s="320" t="s">
        <v>71</v>
      </c>
      <c r="DJ240" s="320" t="s">
        <v>334</v>
      </c>
      <c r="DK240" s="320" t="s">
        <v>119</v>
      </c>
      <c r="DL240" s="320" t="s">
        <v>773</v>
      </c>
      <c r="DM240" s="320" t="s">
        <v>269</v>
      </c>
      <c r="DN240" s="321" t="s">
        <v>506</v>
      </c>
      <c r="DO240" s="45"/>
    </row>
    <row r="241" spans="1:119" ht="12.75" x14ac:dyDescent="0.2">
      <c r="A241" s="33"/>
      <c r="B241" s="33"/>
      <c r="C241" s="33"/>
      <c r="D241" s="176" t="s">
        <v>592</v>
      </c>
      <c r="E241" s="177" t="s">
        <v>345</v>
      </c>
      <c r="F241" s="178">
        <f>B3+(228*B5)</f>
        <v>229</v>
      </c>
      <c r="G241" s="143"/>
      <c r="H241" s="122"/>
      <c r="I241" s="37"/>
      <c r="J241" s="54">
        <f>F457</f>
        <v>445</v>
      </c>
      <c r="K241" s="55">
        <f>F413</f>
        <v>401</v>
      </c>
      <c r="L241" s="55">
        <f>F399</f>
        <v>387</v>
      </c>
      <c r="M241" s="55">
        <f>F510</f>
        <v>498</v>
      </c>
      <c r="N241" s="55">
        <f>F471</f>
        <v>459</v>
      </c>
      <c r="O241" s="55">
        <f>F315</f>
        <v>303</v>
      </c>
      <c r="P241" s="55">
        <f>F301</f>
        <v>289</v>
      </c>
      <c r="Q241" s="55">
        <f>F287</f>
        <v>275</v>
      </c>
      <c r="R241" s="55">
        <f>F368</f>
        <v>356</v>
      </c>
      <c r="S241" s="55">
        <f>F354</f>
        <v>342</v>
      </c>
      <c r="T241" s="55">
        <f>F198</f>
        <v>186</v>
      </c>
      <c r="U241" s="55">
        <f>F184</f>
        <v>172</v>
      </c>
      <c r="V241" s="55">
        <f>F145</f>
        <v>133</v>
      </c>
      <c r="W241" s="55">
        <f>F256</f>
        <v>244</v>
      </c>
      <c r="X241" s="55">
        <f>F217</f>
        <v>205</v>
      </c>
      <c r="Y241" s="55">
        <f>F86</f>
        <v>74</v>
      </c>
      <c r="Z241" s="55">
        <f>F47</f>
        <v>35</v>
      </c>
      <c r="AA241" s="55">
        <f>F28</f>
        <v>16</v>
      </c>
      <c r="AB241" s="55">
        <f>F114</f>
        <v>102</v>
      </c>
      <c r="AC241" s="55">
        <f>F100</f>
        <v>88</v>
      </c>
      <c r="AD241" s="55">
        <f>F569</f>
        <v>557</v>
      </c>
      <c r="AE241" s="55">
        <f>F555</f>
        <v>543</v>
      </c>
      <c r="AF241" s="55">
        <f>F516</f>
        <v>504</v>
      </c>
      <c r="AG241" s="55">
        <f>F627</f>
        <v>615</v>
      </c>
      <c r="AH241" s="56">
        <f>F608</f>
        <v>596</v>
      </c>
      <c r="AI241" s="254">
        <f t="shared" si="43"/>
        <v>7825</v>
      </c>
      <c r="AJ241" s="107">
        <f t="shared" si="44"/>
        <v>3263025</v>
      </c>
      <c r="AK241" s="33"/>
      <c r="AL241" s="319" t="s">
        <v>740</v>
      </c>
      <c r="AM241" s="320" t="s">
        <v>296</v>
      </c>
      <c r="AN241" s="320" t="s">
        <v>492</v>
      </c>
      <c r="AO241" s="320" t="s">
        <v>485</v>
      </c>
      <c r="AP241" s="320" t="s">
        <v>562</v>
      </c>
      <c r="AQ241" s="320" t="s">
        <v>37</v>
      </c>
      <c r="AR241" s="320" t="s">
        <v>193</v>
      </c>
      <c r="AS241" s="320" t="s">
        <v>616</v>
      </c>
      <c r="AT241" s="320" t="s">
        <v>709</v>
      </c>
      <c r="AU241" s="320" t="s">
        <v>310</v>
      </c>
      <c r="AV241" s="320" t="s">
        <v>630</v>
      </c>
      <c r="AW241" s="320" t="s">
        <v>179</v>
      </c>
      <c r="AX241" s="320" t="s">
        <v>236</v>
      </c>
      <c r="AY241" s="320" t="s">
        <v>55</v>
      </c>
      <c r="AZ241" s="320" t="s">
        <v>746</v>
      </c>
      <c r="BA241" s="320" t="s">
        <v>722</v>
      </c>
      <c r="BB241" s="320" t="s">
        <v>675</v>
      </c>
      <c r="BC241" s="320" t="s">
        <v>598</v>
      </c>
      <c r="BD241" s="320" t="s">
        <v>284</v>
      </c>
      <c r="BE241" s="320" t="s">
        <v>512</v>
      </c>
      <c r="BF241" s="320" t="s">
        <v>705</v>
      </c>
      <c r="BG241" s="363" t="s">
        <v>171</v>
      </c>
      <c r="BH241" s="320" t="s">
        <v>413</v>
      </c>
      <c r="BI241" s="320" t="s">
        <v>319</v>
      </c>
      <c r="BJ241" s="321" t="s">
        <v>676</v>
      </c>
      <c r="BK241" s="45"/>
      <c r="BM241" s="37"/>
      <c r="BN241" s="258">
        <f>F39</f>
        <v>27</v>
      </c>
      <c r="BO241" s="259">
        <f>F219</f>
        <v>207</v>
      </c>
      <c r="BP241" s="259">
        <f>F274</f>
        <v>262</v>
      </c>
      <c r="BQ241" s="259">
        <f>F454</f>
        <v>442</v>
      </c>
      <c r="BR241" s="259">
        <f>F634</f>
        <v>622</v>
      </c>
      <c r="BS241" s="260">
        <f>F338</f>
        <v>326</v>
      </c>
      <c r="BT241" s="260">
        <f>F393</f>
        <v>381</v>
      </c>
      <c r="BU241" s="260">
        <f>F573</f>
        <v>561</v>
      </c>
      <c r="BV241" s="260">
        <f>F128</f>
        <v>116</v>
      </c>
      <c r="BW241" s="260">
        <f>F183</f>
        <v>171</v>
      </c>
      <c r="BX241" s="259">
        <f>F517</f>
        <v>505</v>
      </c>
      <c r="BY241" s="259">
        <f>F72</f>
        <v>60</v>
      </c>
      <c r="BZ241" s="259">
        <f>F252</f>
        <v>240</v>
      </c>
      <c r="CA241" s="259">
        <f>F307</f>
        <v>295</v>
      </c>
      <c r="CB241" s="259">
        <f>F487</f>
        <v>475</v>
      </c>
      <c r="CC241" s="260">
        <f>F191</f>
        <v>179</v>
      </c>
      <c r="CD241" s="260">
        <f>F371</f>
        <v>359</v>
      </c>
      <c r="CE241" s="260">
        <f>F426</f>
        <v>414</v>
      </c>
      <c r="CF241" s="260">
        <f>F606</f>
        <v>594</v>
      </c>
      <c r="CG241" s="260">
        <f>F36</f>
        <v>24</v>
      </c>
      <c r="CH241" s="259">
        <f>F490</f>
        <v>478</v>
      </c>
      <c r="CI241" s="259">
        <f>F545</f>
        <v>533</v>
      </c>
      <c r="CJ241" s="259">
        <f>F100</f>
        <v>88</v>
      </c>
      <c r="CK241" s="259">
        <f>F155</f>
        <v>143</v>
      </c>
      <c r="CL241" s="261">
        <f>F335</f>
        <v>323</v>
      </c>
      <c r="CM241" s="254">
        <f t="shared" si="45"/>
        <v>7825</v>
      </c>
      <c r="CN241" s="107">
        <f t="shared" si="46"/>
        <v>3263025</v>
      </c>
      <c r="CO241" s="33"/>
      <c r="CP241" s="319" t="s">
        <v>90</v>
      </c>
      <c r="CQ241" s="320" t="s">
        <v>716</v>
      </c>
      <c r="CR241" s="320" t="s">
        <v>327</v>
      </c>
      <c r="CS241" s="320" t="s">
        <v>532</v>
      </c>
      <c r="CT241" s="320" t="s">
        <v>557</v>
      </c>
      <c r="CU241" s="320" t="s">
        <v>126</v>
      </c>
      <c r="CV241" s="320" t="s">
        <v>654</v>
      </c>
      <c r="CW241" s="320" t="s">
        <v>807</v>
      </c>
      <c r="CX241" s="320" t="s">
        <v>816</v>
      </c>
      <c r="CY241" s="320" t="s">
        <v>498</v>
      </c>
      <c r="CZ241" s="320" t="s">
        <v>651</v>
      </c>
      <c r="DA241" s="320" t="s">
        <v>701</v>
      </c>
      <c r="DB241" s="320" t="s">
        <v>164</v>
      </c>
      <c r="DC241" s="320" t="s">
        <v>325</v>
      </c>
      <c r="DD241" s="320" t="s">
        <v>267</v>
      </c>
      <c r="DE241" s="320" t="s">
        <v>285</v>
      </c>
      <c r="DF241" s="320" t="s">
        <v>339</v>
      </c>
      <c r="DG241" s="320" t="s">
        <v>609</v>
      </c>
      <c r="DH241" s="320" t="s">
        <v>809</v>
      </c>
      <c r="DI241" s="320" t="s">
        <v>804</v>
      </c>
      <c r="DJ241" s="320" t="s">
        <v>295</v>
      </c>
      <c r="DK241" s="320" t="s">
        <v>362</v>
      </c>
      <c r="DL241" s="320" t="s">
        <v>512</v>
      </c>
      <c r="DM241" s="320" t="s">
        <v>43</v>
      </c>
      <c r="DN241" s="321" t="s">
        <v>204</v>
      </c>
      <c r="DO241" s="45"/>
    </row>
    <row r="242" spans="1:119" ht="12.75" x14ac:dyDescent="0.2">
      <c r="A242" s="33"/>
      <c r="B242" s="33"/>
      <c r="C242" s="33"/>
      <c r="D242" s="176" t="s">
        <v>798</v>
      </c>
      <c r="E242" s="177" t="s">
        <v>345</v>
      </c>
      <c r="F242" s="179">
        <f>B3+(229*B5)</f>
        <v>230</v>
      </c>
      <c r="G242" s="143"/>
      <c r="H242" s="122"/>
      <c r="I242" s="37"/>
      <c r="J242" s="54">
        <f>F499</f>
        <v>487</v>
      </c>
      <c r="K242" s="55">
        <f>F485</f>
        <v>473</v>
      </c>
      <c r="L242" s="253">
        <f>F446</f>
        <v>434</v>
      </c>
      <c r="M242" s="55">
        <f>F432</f>
        <v>420</v>
      </c>
      <c r="N242" s="55">
        <f>F388</f>
        <v>376</v>
      </c>
      <c r="O242" s="55">
        <f>F387</f>
        <v>375</v>
      </c>
      <c r="P242" s="55">
        <f>F343</f>
        <v>331</v>
      </c>
      <c r="Q242" s="55">
        <f>F329</f>
        <v>317</v>
      </c>
      <c r="R242" s="55">
        <f>F290</f>
        <v>278</v>
      </c>
      <c r="S242" s="55">
        <f>F276</f>
        <v>264</v>
      </c>
      <c r="T242" s="55">
        <f>F245</f>
        <v>233</v>
      </c>
      <c r="U242" s="55">
        <f>F231</f>
        <v>219</v>
      </c>
      <c r="V242" s="253">
        <f>F192</f>
        <v>180</v>
      </c>
      <c r="W242" s="55">
        <f>F173</f>
        <v>161</v>
      </c>
      <c r="X242" s="55">
        <f>F159</f>
        <v>147</v>
      </c>
      <c r="Y242" s="55">
        <f>F128</f>
        <v>116</v>
      </c>
      <c r="Z242" s="55">
        <f>F89</f>
        <v>77</v>
      </c>
      <c r="AA242" s="55">
        <f>F75</f>
        <v>63</v>
      </c>
      <c r="AB242" s="55">
        <f>F61</f>
        <v>49</v>
      </c>
      <c r="AC242" s="55">
        <f>F22</f>
        <v>10</v>
      </c>
      <c r="AD242" s="55">
        <f>F616</f>
        <v>604</v>
      </c>
      <c r="AE242" s="55">
        <f>F602</f>
        <v>590</v>
      </c>
      <c r="AF242" s="253">
        <f>F583</f>
        <v>571</v>
      </c>
      <c r="AG242" s="55">
        <f>F544</f>
        <v>532</v>
      </c>
      <c r="AH242" s="56">
        <f>F530</f>
        <v>518</v>
      </c>
      <c r="AI242" s="254">
        <f t="shared" si="43"/>
        <v>7825</v>
      </c>
      <c r="AJ242" s="107">
        <f t="shared" si="44"/>
        <v>3263025</v>
      </c>
      <c r="AK242" s="33"/>
      <c r="AL242" s="319" t="s">
        <v>713</v>
      </c>
      <c r="AM242" s="320" t="s">
        <v>426</v>
      </c>
      <c r="AN242" s="320" t="s">
        <v>588</v>
      </c>
      <c r="AO242" s="320" t="s">
        <v>796</v>
      </c>
      <c r="AP242" s="320" t="s">
        <v>38</v>
      </c>
      <c r="AQ242" s="320" t="s">
        <v>40</v>
      </c>
      <c r="AR242" s="320" t="s">
        <v>683</v>
      </c>
      <c r="AS242" s="320" t="s">
        <v>368</v>
      </c>
      <c r="AT242" s="320" t="s">
        <v>642</v>
      </c>
      <c r="AU242" s="320" t="s">
        <v>248</v>
      </c>
      <c r="AV242" s="320" t="s">
        <v>458</v>
      </c>
      <c r="AW242" s="320" t="s">
        <v>112</v>
      </c>
      <c r="AX242" s="320" t="s">
        <v>496</v>
      </c>
      <c r="AY242" s="320" t="s">
        <v>685</v>
      </c>
      <c r="AZ242" s="320" t="s">
        <v>152</v>
      </c>
      <c r="BA242" s="320" t="s">
        <v>816</v>
      </c>
      <c r="BB242" s="320" t="s">
        <v>3</v>
      </c>
      <c r="BC242" s="320" t="s">
        <v>570</v>
      </c>
      <c r="BD242" s="320" t="s">
        <v>748</v>
      </c>
      <c r="BE242" s="320" t="s">
        <v>600</v>
      </c>
      <c r="BF242" s="320" t="s">
        <v>635</v>
      </c>
      <c r="BG242" s="320" t="s">
        <v>125</v>
      </c>
      <c r="BH242" s="363" t="s">
        <v>623</v>
      </c>
      <c r="BI242" s="320" t="s">
        <v>679</v>
      </c>
      <c r="BJ242" s="321" t="s">
        <v>228</v>
      </c>
      <c r="BK242" s="45"/>
      <c r="BM242" s="37"/>
      <c r="BN242" s="258">
        <f>F520</f>
        <v>508</v>
      </c>
      <c r="BO242" s="259">
        <f>F75</f>
        <v>63</v>
      </c>
      <c r="BP242" s="259">
        <f>F255</f>
        <v>243</v>
      </c>
      <c r="BQ242" s="259">
        <f>F310</f>
        <v>298</v>
      </c>
      <c r="BR242" s="259">
        <f>F465</f>
        <v>453</v>
      </c>
      <c r="BS242" s="260">
        <f>F194</f>
        <v>182</v>
      </c>
      <c r="BT242" s="260">
        <f>F374</f>
        <v>362</v>
      </c>
      <c r="BU242" s="260">
        <f>F429</f>
        <v>417</v>
      </c>
      <c r="BV242" s="260">
        <f>F609</f>
        <v>597</v>
      </c>
      <c r="BW242" s="260">
        <f>F14</f>
        <v>2</v>
      </c>
      <c r="BX242" s="259">
        <f>F493</f>
        <v>481</v>
      </c>
      <c r="BY242" s="259">
        <f>F548</f>
        <v>536</v>
      </c>
      <c r="BZ242" s="259">
        <f>F103</f>
        <v>91</v>
      </c>
      <c r="CA242" s="259">
        <f>F158</f>
        <v>146</v>
      </c>
      <c r="CB242" s="259">
        <f>F313</f>
        <v>301</v>
      </c>
      <c r="CC242" s="260">
        <f>F47</f>
        <v>35</v>
      </c>
      <c r="CD242" s="260">
        <f>F227</f>
        <v>215</v>
      </c>
      <c r="CE242" s="260">
        <f>F282</f>
        <v>270</v>
      </c>
      <c r="CF242" s="260">
        <f>F462</f>
        <v>450</v>
      </c>
      <c r="CG242" s="260">
        <f>F617</f>
        <v>605</v>
      </c>
      <c r="CH242" s="259">
        <f>F346</f>
        <v>334</v>
      </c>
      <c r="CI242" s="259">
        <f>F401</f>
        <v>389</v>
      </c>
      <c r="CJ242" s="259">
        <f>F581</f>
        <v>569</v>
      </c>
      <c r="CK242" s="259">
        <f>F136</f>
        <v>124</v>
      </c>
      <c r="CL242" s="261">
        <f>F166</f>
        <v>154</v>
      </c>
      <c r="CM242" s="254">
        <f t="shared" si="45"/>
        <v>7825</v>
      </c>
      <c r="CN242" s="107">
        <f t="shared" si="46"/>
        <v>3263025</v>
      </c>
      <c r="CO242" s="33"/>
      <c r="CP242" s="319" t="s">
        <v>308</v>
      </c>
      <c r="CQ242" s="320" t="s">
        <v>570</v>
      </c>
      <c r="CR242" s="320" t="s">
        <v>270</v>
      </c>
      <c r="CS242" s="320" t="s">
        <v>801</v>
      </c>
      <c r="CT242" s="320" t="s">
        <v>351</v>
      </c>
      <c r="CU242" s="320" t="s">
        <v>525</v>
      </c>
      <c r="CV242" s="320" t="s">
        <v>550</v>
      </c>
      <c r="CW242" s="320" t="s">
        <v>590</v>
      </c>
      <c r="CX242" s="320" t="s">
        <v>365</v>
      </c>
      <c r="CY242" s="320" t="s">
        <v>29</v>
      </c>
      <c r="CZ242" s="320" t="s">
        <v>81</v>
      </c>
      <c r="DA242" s="320" t="s">
        <v>781</v>
      </c>
      <c r="DB242" s="320" t="s">
        <v>568</v>
      </c>
      <c r="DC242" s="320" t="s">
        <v>524</v>
      </c>
      <c r="DD242" s="320" t="s">
        <v>70</v>
      </c>
      <c r="DE242" s="320" t="s">
        <v>675</v>
      </c>
      <c r="DF242" s="320" t="s">
        <v>220</v>
      </c>
      <c r="DG242" s="320" t="s">
        <v>271</v>
      </c>
      <c r="DH242" s="320" t="s">
        <v>294</v>
      </c>
      <c r="DI242" s="320" t="s">
        <v>78</v>
      </c>
      <c r="DJ242" s="320" t="s">
        <v>366</v>
      </c>
      <c r="DK242" s="320" t="s">
        <v>416</v>
      </c>
      <c r="DL242" s="320" t="s">
        <v>750</v>
      </c>
      <c r="DM242" s="320" t="s">
        <v>238</v>
      </c>
      <c r="DN242" s="321" t="s">
        <v>343</v>
      </c>
      <c r="DO242" s="45"/>
    </row>
    <row r="243" spans="1:119" ht="12.75" x14ac:dyDescent="0.2">
      <c r="A243" s="33"/>
      <c r="B243" s="33"/>
      <c r="C243" s="33"/>
      <c r="D243" s="176" t="s">
        <v>433</v>
      </c>
      <c r="E243" s="177" t="s">
        <v>345</v>
      </c>
      <c r="F243" s="179">
        <f>B3+(230*B5)</f>
        <v>231</v>
      </c>
      <c r="G243" s="143"/>
      <c r="H243" s="122"/>
      <c r="I243" s="37"/>
      <c r="J243" s="54">
        <f>F421</f>
        <v>409</v>
      </c>
      <c r="K243" s="253">
        <f>F407</f>
        <v>395</v>
      </c>
      <c r="L243" s="55">
        <f>F488</f>
        <v>476</v>
      </c>
      <c r="M243" s="55">
        <f>F474</f>
        <v>462</v>
      </c>
      <c r="N243" s="55">
        <f>F460</f>
        <v>448</v>
      </c>
      <c r="O243" s="55">
        <f>F304</f>
        <v>292</v>
      </c>
      <c r="P243" s="55">
        <f>F265</f>
        <v>253</v>
      </c>
      <c r="Q243" s="55">
        <f>F376</f>
        <v>364</v>
      </c>
      <c r="R243" s="55">
        <f>F362</f>
        <v>350</v>
      </c>
      <c r="S243" s="55">
        <f>F318</f>
        <v>306</v>
      </c>
      <c r="T243" s="55">
        <f>F167</f>
        <v>155</v>
      </c>
      <c r="U243" s="55">
        <f>F148</f>
        <v>136</v>
      </c>
      <c r="V243" s="253">
        <f>F259</f>
        <v>247</v>
      </c>
      <c r="W243" s="55">
        <f>F220</f>
        <v>208</v>
      </c>
      <c r="X243" s="55">
        <f>F206</f>
        <v>194</v>
      </c>
      <c r="Y243" s="55">
        <f>F50</f>
        <v>38</v>
      </c>
      <c r="Z243" s="55">
        <f>F36</f>
        <v>24</v>
      </c>
      <c r="AA243" s="55">
        <f>F122</f>
        <v>110</v>
      </c>
      <c r="AB243" s="55">
        <f>F103</f>
        <v>91</v>
      </c>
      <c r="AC243" s="55">
        <f>F64</f>
        <v>52</v>
      </c>
      <c r="AD243" s="55">
        <f>F558</f>
        <v>546</v>
      </c>
      <c r="AE243" s="55">
        <f>F519</f>
        <v>507</v>
      </c>
      <c r="AF243" s="55">
        <f>F630</f>
        <v>618</v>
      </c>
      <c r="AG243" s="253">
        <f>F591</f>
        <v>579</v>
      </c>
      <c r="AH243" s="56">
        <f>F577</f>
        <v>565</v>
      </c>
      <c r="AI243" s="254">
        <f t="shared" si="43"/>
        <v>7825</v>
      </c>
      <c r="AJ243" s="107">
        <f t="shared" si="44"/>
        <v>3263025</v>
      </c>
      <c r="AK243" s="33"/>
      <c r="AL243" s="319" t="s">
        <v>534</v>
      </c>
      <c r="AM243" s="320" t="s">
        <v>548</v>
      </c>
      <c r="AN243" s="320" t="s">
        <v>265</v>
      </c>
      <c r="AO243" s="320" t="s">
        <v>768</v>
      </c>
      <c r="AP243" s="320" t="s">
        <v>400</v>
      </c>
      <c r="AQ243" s="320" t="s">
        <v>111</v>
      </c>
      <c r="AR243" s="320" t="s">
        <v>697</v>
      </c>
      <c r="AS243" s="320" t="s">
        <v>471</v>
      </c>
      <c r="AT243" s="320" t="s">
        <v>68</v>
      </c>
      <c r="AU243" s="320" t="s">
        <v>624</v>
      </c>
      <c r="AV243" s="320" t="s">
        <v>554</v>
      </c>
      <c r="AW243" s="320" t="s">
        <v>659</v>
      </c>
      <c r="AX243" s="320" t="s">
        <v>376</v>
      </c>
      <c r="AY243" s="320" t="s">
        <v>405</v>
      </c>
      <c r="AZ243" s="320" t="s">
        <v>687</v>
      </c>
      <c r="BA243" s="320" t="s">
        <v>596</v>
      </c>
      <c r="BB243" s="320" t="s">
        <v>804</v>
      </c>
      <c r="BC243" s="320" t="s">
        <v>41</v>
      </c>
      <c r="BD243" s="320" t="s">
        <v>568</v>
      </c>
      <c r="BE243" s="320" t="s">
        <v>119</v>
      </c>
      <c r="BF243" s="320" t="s">
        <v>649</v>
      </c>
      <c r="BG243" s="320" t="s">
        <v>620</v>
      </c>
      <c r="BH243" s="320" t="s">
        <v>451</v>
      </c>
      <c r="BI243" s="363" t="s">
        <v>383</v>
      </c>
      <c r="BJ243" s="321" t="s">
        <v>63</v>
      </c>
      <c r="BK243" s="45"/>
      <c r="BM243" s="37"/>
      <c r="BN243" s="258">
        <f>F501</f>
        <v>489</v>
      </c>
      <c r="BO243" s="259">
        <f>F556</f>
        <v>544</v>
      </c>
      <c r="BP243" s="259">
        <f>F111</f>
        <v>99</v>
      </c>
      <c r="BQ243" s="259">
        <f>F141</f>
        <v>129</v>
      </c>
      <c r="BR243" s="259">
        <f>F321</f>
        <v>309</v>
      </c>
      <c r="BS243" s="260">
        <f>F50</f>
        <v>38</v>
      </c>
      <c r="BT243" s="260">
        <f>F230</f>
        <v>218</v>
      </c>
      <c r="BU243" s="260">
        <f>F285</f>
        <v>273</v>
      </c>
      <c r="BV243" s="260">
        <f>F440</f>
        <v>428</v>
      </c>
      <c r="BW243" s="260">
        <f>F620</f>
        <v>608</v>
      </c>
      <c r="BX243" s="259">
        <f>F349</f>
        <v>337</v>
      </c>
      <c r="BY243" s="259">
        <f>F404</f>
        <v>392</v>
      </c>
      <c r="BZ243" s="259">
        <f>F584</f>
        <v>572</v>
      </c>
      <c r="CA243" s="259">
        <f>F114</f>
        <v>102</v>
      </c>
      <c r="CB243" s="259">
        <f>F169</f>
        <v>157</v>
      </c>
      <c r="CC243" s="260">
        <f>F523</f>
        <v>511</v>
      </c>
      <c r="CD243" s="260">
        <f>F78</f>
        <v>66</v>
      </c>
      <c r="CE243" s="260">
        <f>F258</f>
        <v>246</v>
      </c>
      <c r="CF243" s="260">
        <f>F288</f>
        <v>276</v>
      </c>
      <c r="CG243" s="260">
        <f>F468</f>
        <v>456</v>
      </c>
      <c r="CH243" s="259">
        <f>F202</f>
        <v>190</v>
      </c>
      <c r="CI243" s="259">
        <f>F382</f>
        <v>370</v>
      </c>
      <c r="CJ243" s="259">
        <f>F437</f>
        <v>425</v>
      </c>
      <c r="CK243" s="259">
        <f>F592</f>
        <v>580</v>
      </c>
      <c r="CL243" s="261">
        <f>F22</f>
        <v>10</v>
      </c>
      <c r="CM243" s="254">
        <f t="shared" si="45"/>
        <v>7825</v>
      </c>
      <c r="CN243" s="107">
        <f t="shared" si="46"/>
        <v>3263025</v>
      </c>
      <c r="CO243" s="33"/>
      <c r="CP243" s="319" t="s">
        <v>638</v>
      </c>
      <c r="CQ243" s="320" t="s">
        <v>725</v>
      </c>
      <c r="CR243" s="320" t="s">
        <v>774</v>
      </c>
      <c r="CS243" s="320" t="s">
        <v>370</v>
      </c>
      <c r="CT243" s="320" t="s">
        <v>312</v>
      </c>
      <c r="CU243" s="320" t="s">
        <v>596</v>
      </c>
      <c r="CV243" s="320" t="s">
        <v>326</v>
      </c>
      <c r="CW243" s="320" t="s">
        <v>743</v>
      </c>
      <c r="CX243" s="320" t="s">
        <v>324</v>
      </c>
      <c r="CY243" s="320" t="s">
        <v>530</v>
      </c>
      <c r="CZ243" s="320" t="s">
        <v>576</v>
      </c>
      <c r="DA243" s="320" t="s">
        <v>337</v>
      </c>
      <c r="DB243" s="320" t="s">
        <v>305</v>
      </c>
      <c r="DC243" s="320" t="s">
        <v>284</v>
      </c>
      <c r="DD243" s="320" t="s">
        <v>581</v>
      </c>
      <c r="DE243" s="320" t="s">
        <v>723</v>
      </c>
      <c r="DF243" s="320" t="s">
        <v>514</v>
      </c>
      <c r="DG243" s="320" t="s">
        <v>744</v>
      </c>
      <c r="DH243" s="320" t="s">
        <v>614</v>
      </c>
      <c r="DI243" s="320" t="s">
        <v>139</v>
      </c>
      <c r="DJ243" s="320" t="s">
        <v>817</v>
      </c>
      <c r="DK243" s="320" t="s">
        <v>494</v>
      </c>
      <c r="DL243" s="320" t="s">
        <v>352</v>
      </c>
      <c r="DM243" s="320" t="s">
        <v>621</v>
      </c>
      <c r="DN243" s="321" t="s">
        <v>600</v>
      </c>
      <c r="DO243" s="45"/>
    </row>
    <row r="244" spans="1:119" ht="13.5" thickBot="1" x14ac:dyDescent="0.25">
      <c r="A244" s="33"/>
      <c r="B244" s="33"/>
      <c r="C244" s="33"/>
      <c r="D244" s="176" t="s">
        <v>773</v>
      </c>
      <c r="E244" s="177" t="s">
        <v>345</v>
      </c>
      <c r="F244" s="178">
        <f>B3+(231*B5)</f>
        <v>232</v>
      </c>
      <c r="G244" s="143"/>
      <c r="H244" s="122"/>
      <c r="I244" s="37"/>
      <c r="J244" s="275">
        <f>F463</f>
        <v>451</v>
      </c>
      <c r="K244" s="80">
        <f>F449</f>
        <v>437</v>
      </c>
      <c r="L244" s="80">
        <f>F435</f>
        <v>423</v>
      </c>
      <c r="M244" s="80">
        <f>F396</f>
        <v>384</v>
      </c>
      <c r="N244" s="80">
        <f>F507</f>
        <v>495</v>
      </c>
      <c r="O244" s="80">
        <f>F351</f>
        <v>339</v>
      </c>
      <c r="P244" s="80">
        <f>F337</f>
        <v>325</v>
      </c>
      <c r="Q244" s="80">
        <f>F293</f>
        <v>281</v>
      </c>
      <c r="R244" s="80">
        <f>F279</f>
        <v>267</v>
      </c>
      <c r="S244" s="80">
        <f>F365</f>
        <v>353</v>
      </c>
      <c r="T244" s="80">
        <f>F234</f>
        <v>222</v>
      </c>
      <c r="U244" s="80">
        <f>F195</f>
        <v>183</v>
      </c>
      <c r="V244" s="276">
        <f>F181</f>
        <v>169</v>
      </c>
      <c r="W244" s="80">
        <f>F142</f>
        <v>130</v>
      </c>
      <c r="X244" s="80">
        <f>F248</f>
        <v>236</v>
      </c>
      <c r="Y244" s="80">
        <f>F97</f>
        <v>85</v>
      </c>
      <c r="Z244" s="80">
        <f>F78</f>
        <v>66</v>
      </c>
      <c r="AA244" s="80">
        <f>F39</f>
        <v>27</v>
      </c>
      <c r="AB244" s="80">
        <f>F25</f>
        <v>13</v>
      </c>
      <c r="AC244" s="80">
        <f>F136</f>
        <v>124</v>
      </c>
      <c r="AD244" s="80">
        <f>F605</f>
        <v>593</v>
      </c>
      <c r="AE244" s="80">
        <f>F566</f>
        <v>554</v>
      </c>
      <c r="AF244" s="80">
        <f>F552</f>
        <v>540</v>
      </c>
      <c r="AG244" s="80">
        <f>F533</f>
        <v>521</v>
      </c>
      <c r="AH244" s="277">
        <f>F619</f>
        <v>607</v>
      </c>
      <c r="AI244" s="254">
        <f t="shared" si="43"/>
        <v>7825</v>
      </c>
      <c r="AJ244" s="107">
        <f t="shared" si="44"/>
        <v>3263025</v>
      </c>
      <c r="AK244" s="33"/>
      <c r="AL244" s="327" t="s">
        <v>0</v>
      </c>
      <c r="AM244" s="328" t="s">
        <v>794</v>
      </c>
      <c r="AN244" s="328" t="s">
        <v>455</v>
      </c>
      <c r="AO244" s="328" t="s">
        <v>281</v>
      </c>
      <c r="AP244" s="328" t="s">
        <v>766</v>
      </c>
      <c r="AQ244" s="328" t="s">
        <v>445</v>
      </c>
      <c r="AR244" s="328" t="s">
        <v>128</v>
      </c>
      <c r="AS244" s="328" t="s">
        <v>404</v>
      </c>
      <c r="AT244" s="328" t="s">
        <v>56</v>
      </c>
      <c r="AU244" s="328" t="s">
        <v>127</v>
      </c>
      <c r="AV244" s="328" t="s">
        <v>431</v>
      </c>
      <c r="AW244" s="328" t="s">
        <v>151</v>
      </c>
      <c r="AX244" s="328" t="s">
        <v>628</v>
      </c>
      <c r="AY244" s="328" t="s">
        <v>580</v>
      </c>
      <c r="AZ244" s="328" t="s">
        <v>114</v>
      </c>
      <c r="BA244" s="328" t="s">
        <v>646</v>
      </c>
      <c r="BB244" s="328" t="s">
        <v>514</v>
      </c>
      <c r="BC244" s="328" t="s">
        <v>90</v>
      </c>
      <c r="BD244" s="328" t="s">
        <v>542</v>
      </c>
      <c r="BE244" s="328" t="s">
        <v>238</v>
      </c>
      <c r="BF244" s="328" t="s">
        <v>258</v>
      </c>
      <c r="BG244" s="328" t="s">
        <v>440</v>
      </c>
      <c r="BH244" s="328" t="s">
        <v>35</v>
      </c>
      <c r="BI244" s="328" t="s">
        <v>706</v>
      </c>
      <c r="BJ244" s="364" t="s">
        <v>45</v>
      </c>
      <c r="BK244" s="45"/>
      <c r="BM244" s="37"/>
      <c r="BN244" s="281">
        <f>F357</f>
        <v>345</v>
      </c>
      <c r="BO244" s="282">
        <f>F412</f>
        <v>400</v>
      </c>
      <c r="BP244" s="282">
        <f>F567</f>
        <v>555</v>
      </c>
      <c r="BQ244" s="282">
        <f>F122</f>
        <v>110</v>
      </c>
      <c r="BR244" s="282">
        <f>F177</f>
        <v>165</v>
      </c>
      <c r="BS244" s="283">
        <f>F531</f>
        <v>519</v>
      </c>
      <c r="BT244" s="283">
        <f>F86</f>
        <v>74</v>
      </c>
      <c r="BU244" s="283">
        <f>F241</f>
        <v>229</v>
      </c>
      <c r="BV244" s="283">
        <f>F296</f>
        <v>284</v>
      </c>
      <c r="BW244" s="283">
        <f>F476</f>
        <v>464</v>
      </c>
      <c r="BX244" s="282">
        <f>F205</f>
        <v>193</v>
      </c>
      <c r="BY244" s="282">
        <f>F385</f>
        <v>373</v>
      </c>
      <c r="BZ244" s="282">
        <f>F415</f>
        <v>403</v>
      </c>
      <c r="CA244" s="282">
        <f>F595</f>
        <v>583</v>
      </c>
      <c r="CB244" s="282">
        <f>F25</f>
        <v>13</v>
      </c>
      <c r="CC244" s="283">
        <f>F504</f>
        <v>492</v>
      </c>
      <c r="CD244" s="283">
        <f>F559</f>
        <v>547</v>
      </c>
      <c r="CE244" s="283">
        <f>F89</f>
        <v>77</v>
      </c>
      <c r="CF244" s="283">
        <f>F144</f>
        <v>132</v>
      </c>
      <c r="CG244" s="283">
        <f>F324</f>
        <v>312</v>
      </c>
      <c r="CH244" s="282">
        <f>F53</f>
        <v>41</v>
      </c>
      <c r="CI244" s="282">
        <f>F233</f>
        <v>221</v>
      </c>
      <c r="CJ244" s="282">
        <f>F263</f>
        <v>251</v>
      </c>
      <c r="CK244" s="282">
        <f>F443</f>
        <v>431</v>
      </c>
      <c r="CL244" s="284">
        <f>F623</f>
        <v>611</v>
      </c>
      <c r="CM244" s="254">
        <f t="shared" si="45"/>
        <v>7825</v>
      </c>
      <c r="CN244" s="107">
        <f t="shared" si="46"/>
        <v>3263025</v>
      </c>
      <c r="CO244" s="33"/>
      <c r="CP244" s="327" t="s">
        <v>520</v>
      </c>
      <c r="CQ244" s="328" t="s">
        <v>95</v>
      </c>
      <c r="CR244" s="328" t="s">
        <v>678</v>
      </c>
      <c r="CS244" s="328" t="s">
        <v>41</v>
      </c>
      <c r="CT244" s="328" t="s">
        <v>758</v>
      </c>
      <c r="CU244" s="328" t="s">
        <v>779</v>
      </c>
      <c r="CV244" s="328" t="s">
        <v>722</v>
      </c>
      <c r="CW244" s="328" t="s">
        <v>592</v>
      </c>
      <c r="CX244" s="328" t="s">
        <v>54</v>
      </c>
      <c r="CY244" s="328" t="s">
        <v>693</v>
      </c>
      <c r="CZ244" s="328" t="s">
        <v>133</v>
      </c>
      <c r="DA244" s="328" t="s">
        <v>175</v>
      </c>
      <c r="DB244" s="328" t="s">
        <v>264</v>
      </c>
      <c r="DC244" s="328" t="s">
        <v>277</v>
      </c>
      <c r="DD244" s="328" t="s">
        <v>542</v>
      </c>
      <c r="DE244" s="328" t="s">
        <v>560</v>
      </c>
      <c r="DF244" s="328" t="s">
        <v>278</v>
      </c>
      <c r="DG244" s="328" t="s">
        <v>3</v>
      </c>
      <c r="DH244" s="328" t="s">
        <v>555</v>
      </c>
      <c r="DI244" s="328" t="s">
        <v>522</v>
      </c>
      <c r="DJ244" s="328" t="s">
        <v>540</v>
      </c>
      <c r="DK244" s="328" t="s">
        <v>800</v>
      </c>
      <c r="DL244" s="328" t="s">
        <v>670</v>
      </c>
      <c r="DM244" s="328" t="s">
        <v>110</v>
      </c>
      <c r="DN244" s="329" t="s">
        <v>154</v>
      </c>
      <c r="DO244" s="45"/>
    </row>
    <row r="245" spans="1:119" ht="12.75" x14ac:dyDescent="0.2">
      <c r="A245" s="33"/>
      <c r="B245" s="33"/>
      <c r="C245" s="33"/>
      <c r="D245" s="176" t="s">
        <v>458</v>
      </c>
      <c r="E245" s="177" t="s">
        <v>345</v>
      </c>
      <c r="F245" s="178">
        <f>B3+(232*B5)</f>
        <v>233</v>
      </c>
      <c r="G245" s="143"/>
      <c r="H245" s="122"/>
      <c r="I245" s="37"/>
      <c r="J245" s="241">
        <f>J220+K244+L243+M242+N241+O240+P239+Q238+R237+S236+T235+U234+V233+W232+X231+Y230+Z229+AA228+AB227+AC226+AD225+AE224+AF223+AG222+AH221</f>
        <v>7825</v>
      </c>
      <c r="K245" s="288">
        <f>K220+J221+L244+M243+N242+O241+P240+Q239+R238+S237+T236+U235+V234+W233+X232+Y231+Z230+AA229+AB228+AC227+AD226+AE225+AF224+AG223+AH222</f>
        <v>7825</v>
      </c>
      <c r="L245" s="288">
        <f>L220+K221+J222+M244+N243+O242+P241+Q240+R239+S238+T237+U236+V235+W234+X233+Y232+Z231+AA230+AB229+AC228+AD227+AE226+AF225+AG224+AH223</f>
        <v>7825</v>
      </c>
      <c r="M245" s="288">
        <f>M220+L221+K222+J223+N244+O243+P242+Q241+R240+S239+T238+U237+V236+W235+X234+Y233+Z232+AA231+AB230+AC229+AD228+AE227+AF226+AG225+AH224</f>
        <v>7825</v>
      </c>
      <c r="N245" s="288">
        <f>N220+M221+L222+K223+J224+O244+P243+Q242+R241+S240+T239+U238+V237+W236+X235+Y234+Z233+AA232+AB231+AC230+AD229+AE228+AF227+AG226+AH225</f>
        <v>7825</v>
      </c>
      <c r="O245" s="288">
        <f>O220+N221+M222+L223+K224+J225+P244+Q243+R242+S241+T240+U239+V238+W237+X236+Y235+Z234+AA233+AB232+AC231+AD230+AE229+AF228+AG227+AH226</f>
        <v>7825</v>
      </c>
      <c r="P245" s="288">
        <f>P220+O221+N222+M223+L224+K225+J226+Q244+R243+S242+T241+U240+V239+W238+X237+Y236+Z235+AA234+AB233+AC232+AD231+AE230+AF229+AG228+AH227</f>
        <v>7825</v>
      </c>
      <c r="Q245" s="288">
        <f>Q220+P221+O222+N223+M224+L225+K226+J227+R244+S243+T242+U241+V240+W239+X238+Y237+Z236+AA235+AB234+AC233+AD232+AE231+AF230+AG229+AH228</f>
        <v>7825</v>
      </c>
      <c r="R245" s="288">
        <f>R220+Q221+P222+O223+N224+M225+L226+K227+J228+S244+T243+U242+V241+W240+X239+Y238+Z237+AA236+AB235+AC234+AD233+AE232+AF231+AG230+AH229</f>
        <v>7825</v>
      </c>
      <c r="S245" s="288">
        <f>S220+R221+Q222+P223+O224+N225+M226+L227+K228+J229+T244+U243+V242+W241+X240+Y239+Z238+AA237+AB236+AC235+AD234+AE233+AF232+AG231+AH230</f>
        <v>7825</v>
      </c>
      <c r="T245" s="288">
        <f>T220+S221+R222+Q223+P224+O225+N226+M227+L228+K229+J230+U244+V243+W242+X241+Y240+Z239+AA238+AB237+AC236+AD235+AE234+AF233+AG232+AH231</f>
        <v>7825</v>
      </c>
      <c r="U245" s="288">
        <f>U220+T221+S222+R223+Q224+P225+O226+N227+M228+L229+K230+J231+V244+W243+X242+Y241+Z240+AA239+AB238+AC237+AD236+AE235+AF234+AG233+AH232</f>
        <v>7825</v>
      </c>
      <c r="V245" s="288">
        <f>V220+U221+T222+S223+R224+Q225+P226+O227+N228+M229+L230+K231+J232+W244+X243+Y242+Z241+AA240+AB239+AC238+AD237+AE236+AF235+AG234+AH233</f>
        <v>7825</v>
      </c>
      <c r="W245" s="288">
        <f>W220+V221+U222+T223+S224+R225+Q226+P227+O228+N229+M230+L231+K232+J233+X244+Y243+Z242+AA241+AB240+AC239+AD238+AE237+AF236+AG235+AH234</f>
        <v>7825</v>
      </c>
      <c r="X245" s="288">
        <f>X220+W221+V222+U223+T224+S225+R226+Q227+P228+O229+N230+M231+L232+K233+J234+Y244+Z243+AA242+AB241+AC240+AD239+AE238+AF237+AG236+AH235</f>
        <v>7825</v>
      </c>
      <c r="Y245" s="288">
        <f>Y220+X221+W222+V223+U224+T225+S226+R227+Q228+P229+O230+N231+M232+L233+K234+J235+Z244+AA243+AB242+AC241+AD240+AE239+AF238+AG237+AH236</f>
        <v>7825</v>
      </c>
      <c r="Z245" s="288">
        <f>Z220+Y221+X222+W223+V224+U225+T226+S227+R228+Q229+P230+O231+N232+M233+L234+K235+J236+AA244+AB243+AC242+AD241+AE240+AF239+AG238+AH237</f>
        <v>7825</v>
      </c>
      <c r="AA245" s="288">
        <f>AA220+Z221+Y222+X223+W224+V225+U226+T227+S228+R229+Q230+P231+O232+N233+M234+L235+K236+J237+AB244+AC243+AD242+AE241+AF240+AG239+AH238</f>
        <v>7825</v>
      </c>
      <c r="AB245" s="288">
        <f>AB220+AA221+Z222+Y223+X224+W225+V226+U227+T228+S229+R230+Q231+P232+O233+N234+M235+L236+K237+J238+AC244+AD243+AE242+AF241+AG240+AH239</f>
        <v>7825</v>
      </c>
      <c r="AC245" s="288">
        <f>AC220+AB221+AA222+Z223+Y224+X225+W226+V227+U228+T229+S230+R231+Q232+P233+O234+N235+M236+L237+K238+J239+AD244+AE243+AF242+AG241+AH240</f>
        <v>7825</v>
      </c>
      <c r="AD245" s="288">
        <f>AD220+AC221+AB222+AA223+Z224+Y225+X226+W227+V228+U229+T230+S231+R232+Q233+P234+O235+N236+M237+L238+K239+J240+AE244+AF243+AG242+AH241</f>
        <v>7825</v>
      </c>
      <c r="AE245" s="288">
        <f>AE220+AD221+AC222+AB223+AA224+Z225+Y226+X227+W228+V229+U230+T231+S232+R233+Q234+P235+O236+N237+M238+L239+K240+J241+AF244+AG243+AH242</f>
        <v>7825</v>
      </c>
      <c r="AF245" s="288">
        <f>AF220+AE221+AD222+AC223+AB224+AA225+Z226+Y227+X228+W229+V230+U231+T232+S233+R234+Q235+P236+O237+N238+M239+L240+K241+J242+AG244+AH243</f>
        <v>7825</v>
      </c>
      <c r="AG245" s="288">
        <f>AG220+AF221+AE222+AD223+AC224+AB225+AA226+Z227+Y228+X229+W230+V231+U232+T233+S234+R235+Q236+P237+O238+N239+M240+L241+K242+J243+AH244</f>
        <v>7825</v>
      </c>
      <c r="AH245" s="289">
        <f>J220+K221+L222+V220+V221+V222+AH220+AG221+AF222+AH232+AG232+AF232+AH244+AG243+AF242+V244+V243+V242+J244+K243+L242+J232+K232+L232+V232</f>
        <v>7825</v>
      </c>
      <c r="AI245" s="290">
        <f>SUMSQ(J220,K221,L222,M223,N224,O225,P226,Q227,R228,S229,T230,U231,V232,W233,X234,Y235,Z236,AA237,AB238,AC239,AD240,AE241,AF242,AG243,AH244)</f>
        <v>3263025</v>
      </c>
      <c r="AJ245" s="291">
        <f>J220^3+K221^3+L222^3+M223^3+N224^3+O225^3+P226^3+Q227^3+R228^3+S229^3+T230^3+U231^3+V232^3+W233^3+X234^3+Y235^3+Z236^3+AA237^3+AB238^3+AC239^3+AD240^3+AE241^3+AF242^3+AG243^3+AH244^3</f>
        <v>1530765625</v>
      </c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45"/>
      <c r="BM245" s="37"/>
      <c r="BN245" s="293">
        <f>SUMSQ(BN220,BO220,BP220,BQ220,BR220,BN221,BO221,BP221,BQ221,BR221,BN222,BO222,BP222,BQ222,BR222,BN223,BO223,BP223,BQ223,BR223,BN224,BO224,BP224,BQ224,BR224)</f>
        <v>3263025</v>
      </c>
      <c r="BO245" s="294">
        <f>SUMSQ(BN225,BO225,BP225,BQ225,BR225,BN226,BO226,BP226,BQ226,BR226,BN227,BO227,BP227,BQ227,BR227,BN228,BO228,BP228,BQ228,BR228,BN229,BO229,BP229,BQ229,BR229)</f>
        <v>3263025</v>
      </c>
      <c r="BP245" s="294">
        <f>SUMSQ(BN230,BO230,BP230,BQ230,BR230,BN231,BO231,BP231,BQ231,BR231,BN232,BO232,BP232,BQ232,BR232,BN233,BO233,BP233,BQ233,BR233,BN234,BO234,BP234,BQ234,BR234)</f>
        <v>3263025</v>
      </c>
      <c r="BQ245" s="294">
        <f>SUMSQ(BN235,BO235,BP235,BQ235,BR235,BN236,BO236,BP236,BQ236,BR236,BN237,BO237,BP237,BQ237,BR237,BN238,BO238,BP238,BQ238,BR238,BN239,BO239,BP239,BQ239,BR239)</f>
        <v>3263025</v>
      </c>
      <c r="BR245" s="294">
        <f>SUMSQ(BN240,BO240,BP240,BQ240,BR240,BN241,BO241,BP241,BQ241,BR241,BN242,BO242,BP242,BQ242,BR242,BN243,BO243,BP243,BQ243,BR243,BN244,BO244,BP244,BQ244,BR244)</f>
        <v>3263025</v>
      </c>
      <c r="BS245" s="294">
        <f>SUMSQ(BS220,BT220,BU220,BV220,BW220,BS221,BT221,BU221,BV221,BW221,BS222,BT222,BU222,BV222,BW222,BS223,BT223,BU223,BV223,BW223,BS224,BT224,BU224,BV224,BW224)</f>
        <v>3263025</v>
      </c>
      <c r="BT245" s="294">
        <f>SUMSQ(BS225,BT225,BU225,BV225,BW225,BS226,BT226,BU226,BV226,BW226,BS227,BT227,BU227,BV227,BW227,BS228,BT228,BU228,BV228,BW228,BS229,BT229,BU229,BV229,BW229)</f>
        <v>3263025</v>
      </c>
      <c r="BU245" s="294">
        <f>SUMSQ(BS230,BT230,BU230,BV230,BW230,BS231,BT231,BU231,BV231,BW231,BS232,BT232,BU232,BV232,BW232,BS233,BT233,BU233,BV233,BW233,BS234,BT234,BU234,BV234,BW234)</f>
        <v>3263025</v>
      </c>
      <c r="BV245" s="294">
        <f>SUMSQ(BS235,BT235,BU235,BV235,BW235,BS236,BT236,BU236,BV236,BW236,BS237,BT237,BU237,BV237,BW237,BS238,BT238,BU238,BV238,BW238,BS239,BT239,BU239,BV239,BW239)</f>
        <v>3263025</v>
      </c>
      <c r="BW245" s="294">
        <f>SUMSQ(BS240,BT240,BU240,BV240,BW240,BS241,BT241,BU241,BV241,BW241,BS242,BT242,BU242,BV242,BW242,BS243,BT243,BU243,BV243,BW243,BS244,BT244,BU244,BV244,BW244)</f>
        <v>3263025</v>
      </c>
      <c r="BX245" s="294">
        <f>SUMSQ(BX220,BY220,BZ220,CA220,CB220,BX221,BY221,BZ221,CA221,CB221,BX222,BY222,BZ222,CA222,CB222,BX223,BY223,BZ223,CA223,CB223,BX224,BY224,BZ224,CA224,CB224)</f>
        <v>3263025</v>
      </c>
      <c r="BY245" s="294">
        <f>SUMSQ(BX225,BY225,BZ225,CA225,CB225,BX226,BY226,BZ226,CA226,CB226,BX227,BY227,BZ227,CA227,CB227,BX228,BY228,BZ228,CA228,CB228,BX229,BY229,BZ229,CA229,CB229)</f>
        <v>3263025</v>
      </c>
      <c r="BZ245" s="294">
        <f>SUMSQ(BX230,BY230,BZ230,CA230,CB230,BX231,BY231,BZ231,CA231,CB231,BX232,BY232,BZ232,CA232,CB232,BX233,BY233,BZ233,CA233,CB233,BX234,BY234,BZ234,CA234,CB234)</f>
        <v>3263025</v>
      </c>
      <c r="CA245" s="294">
        <f>SUMSQ(BX235,BY235,BZ235,CA235,CB235,BX236,BY236,BZ236,CA236,CB236,BX237,BY237,BZ237,CA237,CB237,BX238,BY238,BZ238,CA238,CB238,BX239,BY239,BZ239,CA239,CB239)</f>
        <v>3263025</v>
      </c>
      <c r="CB245" s="294">
        <f>SUMSQ(BX240,BY240,BZ240,CA240,CB240,BX241,BY241,BZ241,CA241,CB241,BX242,BY242,BZ242,CA242,CB242,BX243,BY243,BZ243,CA243,CB243,BX244,BY244,BZ244,CA244,CB244)</f>
        <v>3263025</v>
      </c>
      <c r="CC245" s="294">
        <f>SUMSQ(CC220,CD220,CE220,CF220,CG220,CC221,CD221,CE221,CF221,CG221,CC222,CD222,CE222,CF222,CG222,CC223,CD223,CE223,CF223,CG223,CC224,CD224,CE224,CF224,CG224)</f>
        <v>3263025</v>
      </c>
      <c r="CD245" s="294">
        <f>SUMSQ(CC225,CD225,CE225,CF225,CG225,CC226,CD226,CE226,CF226,CG226,CC227,CD227,CE227,CF227,CG227,CC228,CD228,CE228,CF228,CG228,CC229,CD229,CE229,CF229,CG229)</f>
        <v>3263025</v>
      </c>
      <c r="CE245" s="294">
        <f>SUMSQ(CC230,CD230,CE230,CF230,CG230,CC231,CD231,CE231,CF231,CG231,CC232,CD232,CE232,CF232,CG232,CC233,CD233,CE233,CF233,CG233,CC234,CD234,CE234,CF234,CG234)</f>
        <v>3263025</v>
      </c>
      <c r="CF245" s="294">
        <f>SUMSQ(CC235,CD235,CE235,CF235,CG235,CC236,CD236,CE236,CF236,CG236,CC237,CD237,CE237,CF237,CG237,CC238,CD238,CE238,CF238,CG238,CC239,CD239,CE239,CF239,CG239)</f>
        <v>3263025</v>
      </c>
      <c r="CG245" s="294">
        <f>SUMSQ(CC240,CD240,CE240,CF240,CG240,CC241,CD241,CE241,CF241,CG241,CC242,CD242,CE242,CF242,CG242,CC243,CD243,CE243,CF243,CG243,CC244,CD244,CE244,CF244,CG244)</f>
        <v>3263025</v>
      </c>
      <c r="CH245" s="294">
        <f>SUMSQ(CH220,CI220,CJ220,CK220,CL220,CH221,CI221,CJ221,CK221,CL221,CH222,CI222,CJ222,CK222,CL222,CH223,CI223,CJ223,CK223,CL223,CH224,CI224,CJ224,CK224,CL224)</f>
        <v>3263025</v>
      </c>
      <c r="CI245" s="294">
        <f>SUMSQ(CH225,CI225,CJ225,CK225,CL225,CH226,CI226,CJ226,CK226,CL226,CH227,CI227,CJ227,CK227,CL227,CH228,CI228,CJ228,CK228,CL228,CH229,CI229,CJ229,CK229,CL229)</f>
        <v>3263025</v>
      </c>
      <c r="CJ245" s="294">
        <f>SUMSQ(CH230,CI230,CJ230,CK230,CL230,CH231,CI231,CJ231,CK231,CL231,CH232,CI232,CJ232,CK232,CL232,CH233,CI233,CJ233,CK233,CL233,CH234,CI234,CJ234,CK234,CL234)</f>
        <v>3263025</v>
      </c>
      <c r="CK245" s="294">
        <f>SUMSQ(CH235,CI235,CJ235,CK235,CL235,CH236,CI236,CJ236,CK236,CL236,CH237,CI237,CJ237,CK237,CL237,CH238,CI238,CJ238,CK238,CL238,CH239,CI239,CJ239,CK239,CL239)</f>
        <v>3263025</v>
      </c>
      <c r="CL245" s="294">
        <f>SUMSQ(CH240,CI240,CJ240,CK240,CL240,CH241,CI241,CJ241,CK241,CL241,CH242,CI242,CJ242,CK242,CL242,CH243,CI243,CJ243,CK243,CL243,CH244,CI244,CJ244,CK244,CL244)</f>
        <v>3263025</v>
      </c>
      <c r="CM245" s="295">
        <f>CL244^3+CK243^3+CJ242^3+CI241^3+CH240^3+CG239^3+CF238^3+CE237^3+CD236^3+CC235^3+CB234^3+CA233^3+BZ232^3+BY231^3+BX230^3+BW229^3+BV228^3+BU227^3+BT226^3+BS225^3+BR224^3+BQ223^3+BP222^3+BO221^3+BN220^3</f>
        <v>1530765625</v>
      </c>
      <c r="CN245" s="291">
        <f>BZ220^3+BZ221^3+BZ222^3+BZ223^3+BZ224^3+BZ225^3+BZ226^3+BZ227^3+BZ228^3+BZ229^3+BZ230^3+BZ231^3+BZ232^3+BZ233^3+BZ234^3+BZ235^3+BZ236^3+BZ237^3+BZ238^3+BZ239^3+BZ240^3+BZ241^3+BZ242^3+BZ243^3+BZ244^3</f>
        <v>1530765625</v>
      </c>
      <c r="CO245" s="33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45"/>
    </row>
    <row r="246" spans="1:119" ht="13.5" thickBot="1" x14ac:dyDescent="0.25">
      <c r="A246" s="33"/>
      <c r="B246" s="33"/>
      <c r="C246" s="33"/>
      <c r="D246" s="176" t="s">
        <v>142</v>
      </c>
      <c r="E246" s="177" t="s">
        <v>345</v>
      </c>
      <c r="F246" s="179">
        <f>B3+(233*B5)</f>
        <v>234</v>
      </c>
      <c r="G246" s="143"/>
      <c r="H246" s="122"/>
      <c r="I246" s="37"/>
      <c r="J246" s="254">
        <f>K220+L221+M222+N223+O224+P225+Q226+R227+S228+T229+U230+V231+W232+X233+Y234+Z235+AA236+AB237+AC238+AD239+AE240+AF241+AG242+AH243+J244</f>
        <v>7825</v>
      </c>
      <c r="K246" s="297">
        <f>L220+M221+N222+O223+P224+Q225+R226+S227+T228+U229+V230+W231+X232+Y233+Z234+AA235+AB236+AC237+AD238+AE239+AF240+AG241+AH242+K244+J243</f>
        <v>7825</v>
      </c>
      <c r="L246" s="297">
        <f>M220+N221+O222+P223+Q224+R225+S226+T227+U228+V229+W230+X231+Y232+Z233+AA234+AB235+AC236+AD237+AE238+AF239+AG240+AH241+L244+K243+J242</f>
        <v>7825</v>
      </c>
      <c r="M246" s="297">
        <f>N220+O221+P222+Q223+R224+S225+T226+U227+V228+W229+X230+Y231+Z232+AA233+AB234+AC235+AD236+AE237+AF238+AG239+AH240+M244+L243++K242+J241</f>
        <v>7825</v>
      </c>
      <c r="N246" s="297">
        <f>O220+P221+Q222+R223+S224+T225+U226+V227+W228+X229+Y230+Z231+AA232+AB233+AC234+AD235+AE236+AF237+AG238+AH239+N244+M243+L242+K241+J240</f>
        <v>7825</v>
      </c>
      <c r="O246" s="297">
        <f>P220+Q221+R222+S223+T224+U225+V226+W227+X228+Y229+Z230+AA231+AB232+AC233+AD234+AE235+AF236+AG237+AH238+O244+N243+M242+L241+K240+J239</f>
        <v>7825</v>
      </c>
      <c r="P246" s="297">
        <f>Q220+R221+S222+T223+U224+V225+W226+X227+Y228+Z229+AA230+AB231+AC232+AD233+AE234+AF235+AG236+AH237+P244+O243+N242+M241+L240+K239+J238</f>
        <v>7825</v>
      </c>
      <c r="Q246" s="297">
        <f>R220+S221+T222+U223+V224+W225+X226+Y227+Z228+AA229+AB230+AC231+AD232+AE233+AF234+AG235+AH236+Q244+P243+O242+N241+M240+L239+K238+J237</f>
        <v>7825</v>
      </c>
      <c r="R246" s="297">
        <f>S220+T221+U222+V223+W224+X225+Y226+Z227+AA228+AB229+AC230+AD231+AE232+AF233+AG234+AH235+R244+Q243+P242+O241+N240+M239+L238+K237+J236</f>
        <v>7825</v>
      </c>
      <c r="S246" s="297">
        <f>T220+U221+V222+W223+X224+Y225+Z226+AA227+AB228+AC229+AD230+AE231+AF232+AG233+AH234+S244+R243+Q242+P241+O240+N239+M238+L237+K236+J235</f>
        <v>7825</v>
      </c>
      <c r="T246" s="297">
        <f>U220+V221+W222+X223+Y224+Z225+AA226+AB227+AC228+AD229+AE230+AF231+AG232+AH233+T244+S243+R242+Q241+P240+O239+N238+M237+L236+K235+J234</f>
        <v>7825</v>
      </c>
      <c r="U246" s="297">
        <f>V220+W221+X222+Y223+Z224+AA225+AB226+AC227+AD228+AE229+AF230+AG231+AH232+U244+T243+S242+R241+Q240+P239+O238+N237+M236+L235+K234+J233</f>
        <v>7825</v>
      </c>
      <c r="V246" s="297">
        <f>W220+X221+Y222+Z223+AA224+AB225+AC226+AD227+AE228+AF229+AG230+AH231+V244+U243+T242+S241+R240+Q239+P238+O237+N236+M235+L234+K233+J232</f>
        <v>7825</v>
      </c>
      <c r="W246" s="297">
        <f>X220+Y221+Z222+AA223+AB224+AC225+AD226+AE227+AF228+AG229+AH230+W244+V243+U242+T241+S240+R239+Q238+P237+O236+N235+M234+L233+K232+J231</f>
        <v>7825</v>
      </c>
      <c r="X246" s="297">
        <f>Y220+Z221+AA222+AB223+AC224+AD225+AE226+AF227+AG228+AH229+X244+W243+V242+U241+T240+S239+R238+Q237+P236+O235+N234+M233+L232+K231+J230</f>
        <v>7825</v>
      </c>
      <c r="Y246" s="297">
        <f>Z220+AA221+AB222+AC223+AD224+AE225+AF226+AG227+AH228+Y244+X243+W242+V241+U240+T239+S238+R237+Q236+P235+O234+N233+M232+L231+K230+J229</f>
        <v>7825</v>
      </c>
      <c r="Z246" s="297">
        <f>AA220+AB221+AC222+AD223+AE224+AF225+AG226+AH227+Z244+Y243+X242+W241+V240+U239+T238+S237+R236+Q235+P234+O233+N232+M231++L230+K229+J228</f>
        <v>7825</v>
      </c>
      <c r="AA246" s="297">
        <f>AB220+AC221+AD222+AE223+AF224+AG225+AH226+AA244+Z243+Y242+X241+W240+V239+U238+T237+S236+R235+Q234+P233+O232+N231+M230+L229+K228+J227</f>
        <v>7825</v>
      </c>
      <c r="AB246" s="297">
        <f>AC220+AD221+AE222+AF223+AG224+AH225+AB244+AA243+Z242+Y241+X240+W239+V238+U237+T236+S235+R234+Q233+P232+O231+N230+M229+L228+K227+J226</f>
        <v>7825</v>
      </c>
      <c r="AC246" s="297">
        <f>AD220+AE221+AF222+AG223+AH224+AC244+AB243+AA242+Z241+Y240+X239+W238+V237+U236+T235+S234+R233+Q232+P231+O230+N229+M228+L227+K226+J225</f>
        <v>7825</v>
      </c>
      <c r="AD246" s="297">
        <f>AE220+AF221+AG222+AH223+AD244+AC243+AB242+AA241+Z240+Y239+X238+W237+V236+U235+T234+S233+R232+Q231+P230+O229+N228+M227+L226+K225+J224</f>
        <v>7825</v>
      </c>
      <c r="AE246" s="297">
        <f>AF220+AG221+AH222+AE244+AD243+AC242+AB241+AA240+Z239+Y238+X237+W236+V235+U234+T233+S232+R231+Q230+P229+O228+N227+M226+L225+K224+J223</f>
        <v>7825</v>
      </c>
      <c r="AF246" s="297">
        <f>AG220+AH221+AF244+AE243+AD242+AC241+AB240+AA239+Z238+Y237+X236+W235+V234+U233+T232+S231+R230+Q229+P228+O227+N226+M225+L224+K223+J222</f>
        <v>7825</v>
      </c>
      <c r="AG246" s="297">
        <f>AH220+AG244+AF243+AE242+AD241+AC240+AB239+AA238+Z237+Y236+X235+W234+V233+U232+T231+S230+R229+Q228+P227+O226+N225+M224+L223+K222+J221</f>
        <v>7825</v>
      </c>
      <c r="AH246" s="298">
        <f>S229+T230+U231+V229+V230+V231++Y229+X230+W231+Y232+X232+W232+Y235+X234+W233+V235+V234+V233+S235+T234+U233+S232+T232+U232+V232</f>
        <v>7825</v>
      </c>
      <c r="AI246" s="299">
        <f>SUMSQ(J244,K243,L242,M241,N240,O239,P238,Q237,R236,S235,T234,U233,V232,W231,X230,Y229,Z228,AA227,AB226,AC225,AD224,AE223,AF222,AG221,AH220)</f>
        <v>3263025</v>
      </c>
      <c r="AJ246" s="300">
        <f>J244^3+K243^3+L242^3+M241^3+N240^3+O239^3+P238^3+Q237^3+R236^3+S235^3+T234^3+U233^3+V232^3+W231^3+X230^3+Y229^3+Z228^3+AA227^3+AB226^3+AC225^3+AD224^3+AE223^3+AF222^3+AG221^3+AH220^3</f>
        <v>1530765625</v>
      </c>
      <c r="AK246" s="33"/>
      <c r="AL246" s="256" t="s">
        <v>435</v>
      </c>
      <c r="AM246" s="256" t="s">
        <v>721</v>
      </c>
      <c r="AN246" s="256" t="s">
        <v>331</v>
      </c>
      <c r="AO246" s="256" t="s">
        <v>720</v>
      </c>
      <c r="AP246" s="256" t="s">
        <v>601</v>
      </c>
      <c r="AQ246" s="256" t="s">
        <v>497</v>
      </c>
      <c r="AR246" s="256" t="s">
        <v>448</v>
      </c>
      <c r="AS246" s="256" t="s">
        <v>602</v>
      </c>
      <c r="AT246" s="256" t="s">
        <v>300</v>
      </c>
      <c r="AU246" s="256" t="s">
        <v>298</v>
      </c>
      <c r="AV246" s="256" t="s">
        <v>593</v>
      </c>
      <c r="AW246" s="256" t="s">
        <v>299</v>
      </c>
      <c r="AX246" s="256" t="s">
        <v>417</v>
      </c>
      <c r="AY246" s="256" t="s">
        <v>415</v>
      </c>
      <c r="AZ246" s="256" t="s">
        <v>627</v>
      </c>
      <c r="BA246" s="256" t="s">
        <v>654</v>
      </c>
      <c r="BB246" s="256" t="s">
        <v>609</v>
      </c>
      <c r="BC246" s="256" t="s">
        <v>532</v>
      </c>
      <c r="BD246" s="256" t="s">
        <v>267</v>
      </c>
      <c r="BE246" s="256" t="s">
        <v>295</v>
      </c>
      <c r="BF246" s="256" t="s">
        <v>92</v>
      </c>
      <c r="BG246" s="256" t="s">
        <v>171</v>
      </c>
      <c r="BH246" s="256" t="s">
        <v>623</v>
      </c>
      <c r="BI246" s="256" t="s">
        <v>383</v>
      </c>
      <c r="BJ246" s="256" t="s">
        <v>45</v>
      </c>
      <c r="BK246" s="45"/>
      <c r="BM246" s="37"/>
      <c r="BN246" s="93">
        <f t="shared" ref="BN246:CL246" si="47">SUMSQ(BN220:BN244)</f>
        <v>3263025</v>
      </c>
      <c r="BO246" s="94">
        <f t="shared" si="47"/>
        <v>3263025</v>
      </c>
      <c r="BP246" s="94">
        <f t="shared" si="47"/>
        <v>3263025</v>
      </c>
      <c r="BQ246" s="94">
        <f t="shared" si="47"/>
        <v>3263025</v>
      </c>
      <c r="BR246" s="94">
        <f t="shared" si="47"/>
        <v>3263025</v>
      </c>
      <c r="BS246" s="94">
        <f t="shared" si="47"/>
        <v>3263025</v>
      </c>
      <c r="BT246" s="94">
        <f t="shared" si="47"/>
        <v>3263025</v>
      </c>
      <c r="BU246" s="94">
        <f t="shared" si="47"/>
        <v>3263025</v>
      </c>
      <c r="BV246" s="94">
        <f t="shared" si="47"/>
        <v>3263025</v>
      </c>
      <c r="BW246" s="94">
        <f t="shared" si="47"/>
        <v>3263025</v>
      </c>
      <c r="BX246" s="94">
        <f t="shared" si="47"/>
        <v>3263025</v>
      </c>
      <c r="BY246" s="94">
        <f t="shared" si="47"/>
        <v>3263025</v>
      </c>
      <c r="BZ246" s="94">
        <f t="shared" si="47"/>
        <v>3263025</v>
      </c>
      <c r="CA246" s="94">
        <f t="shared" si="47"/>
        <v>3263025</v>
      </c>
      <c r="CB246" s="94">
        <f t="shared" si="47"/>
        <v>3263025</v>
      </c>
      <c r="CC246" s="94">
        <f t="shared" si="47"/>
        <v>3263025</v>
      </c>
      <c r="CD246" s="94">
        <f t="shared" si="47"/>
        <v>3263025</v>
      </c>
      <c r="CE246" s="94">
        <f t="shared" si="47"/>
        <v>3263025</v>
      </c>
      <c r="CF246" s="94">
        <f t="shared" si="47"/>
        <v>3263025</v>
      </c>
      <c r="CG246" s="94">
        <f t="shared" si="47"/>
        <v>3263025</v>
      </c>
      <c r="CH246" s="94">
        <f t="shared" si="47"/>
        <v>3263025</v>
      </c>
      <c r="CI246" s="94">
        <f t="shared" si="47"/>
        <v>3263025</v>
      </c>
      <c r="CJ246" s="94">
        <f t="shared" si="47"/>
        <v>3263025</v>
      </c>
      <c r="CK246" s="94">
        <f t="shared" si="47"/>
        <v>3263025</v>
      </c>
      <c r="CL246" s="94">
        <f t="shared" si="47"/>
        <v>3263025</v>
      </c>
      <c r="CM246" s="301">
        <f>CL220^3+CK221^3+CJ222^3+CI223^3+CH224^3+CG225^3+CF226^3+CE227^3+CD228^3+CC229^3+CB230^3+CA231^3+BZ232^3+BY233^3+BX234^3+BW235^3+BV236^3+BU237^3+BT238^3+BS239^3+BR240^3+BQ241^3+BP242^3+BO243^3+BN244^3</f>
        <v>1530765625</v>
      </c>
      <c r="CN246" s="302">
        <f>CL232^3+CK232^3+CJ232^3+CI232^3+CH232^3+CG232^3+CF232^3+CE232^3+CD232^3+CC232^3+CB232^3+CA232^3+BZ232^3+BY232^3+BX232^3+BW232^3+BV232^3+BU232^3+BT232^3+BS232^3+BR232^3+BQ232^3+BP232^3+BO232^3+BN232^3</f>
        <v>1530765625</v>
      </c>
      <c r="CO246" s="33" t="s">
        <v>4</v>
      </c>
      <c r="CP246" s="303" t="s">
        <v>569</v>
      </c>
      <c r="CQ246" s="303" t="s">
        <v>302</v>
      </c>
      <c r="CR246" s="303" t="s">
        <v>359</v>
      </c>
      <c r="CS246" s="303" t="s">
        <v>703</v>
      </c>
      <c r="CT246" s="303" t="s">
        <v>316</v>
      </c>
      <c r="CU246" s="303" t="s">
        <v>449</v>
      </c>
      <c r="CV246" s="303" t="s">
        <v>815</v>
      </c>
      <c r="CW246" s="303" t="s">
        <v>446</v>
      </c>
      <c r="CX246" s="303" t="s">
        <v>374</v>
      </c>
      <c r="CY246" s="303" t="s">
        <v>84</v>
      </c>
      <c r="CZ246" s="303" t="s">
        <v>165</v>
      </c>
      <c r="DA246" s="303" t="s">
        <v>537</v>
      </c>
      <c r="DB246" s="303" t="s">
        <v>417</v>
      </c>
      <c r="DC246" s="303" t="s">
        <v>653</v>
      </c>
      <c r="DD246" s="303" t="s">
        <v>577</v>
      </c>
      <c r="DE246" s="303" t="s">
        <v>281</v>
      </c>
      <c r="DF246" s="303" t="s">
        <v>796</v>
      </c>
      <c r="DG246" s="303" t="s">
        <v>350</v>
      </c>
      <c r="DH246" s="303" t="s">
        <v>768</v>
      </c>
      <c r="DI246" s="303" t="s">
        <v>485</v>
      </c>
      <c r="DJ246" s="303" t="s">
        <v>334</v>
      </c>
      <c r="DK246" s="303" t="s">
        <v>362</v>
      </c>
      <c r="DL246" s="303" t="s">
        <v>750</v>
      </c>
      <c r="DM246" s="303" t="s">
        <v>621</v>
      </c>
      <c r="DN246" s="303" t="s">
        <v>154</v>
      </c>
      <c r="DO246" s="45"/>
    </row>
    <row r="247" spans="1:119" ht="13.5" thickBot="1" x14ac:dyDescent="0.25">
      <c r="A247" s="33"/>
      <c r="B247" s="33"/>
      <c r="C247" s="33"/>
      <c r="D247" s="176" t="s">
        <v>328</v>
      </c>
      <c r="E247" s="177" t="s">
        <v>345</v>
      </c>
      <c r="F247" s="179">
        <f>B3+(234*B5)</f>
        <v>235</v>
      </c>
      <c r="G247" s="143"/>
      <c r="H247" s="122"/>
      <c r="I247" s="37"/>
      <c r="J247" s="93">
        <f>SUMSQ(J220:J244)</f>
        <v>3263025</v>
      </c>
      <c r="K247" s="94">
        <f t="shared" ref="K247:AH247" si="48">SUMSQ(K220:K244)</f>
        <v>3263025</v>
      </c>
      <c r="L247" s="94">
        <f t="shared" si="48"/>
        <v>3263025</v>
      </c>
      <c r="M247" s="94">
        <f t="shared" si="48"/>
        <v>3263025</v>
      </c>
      <c r="N247" s="94">
        <f t="shared" si="48"/>
        <v>3263025</v>
      </c>
      <c r="O247" s="94">
        <f t="shared" si="48"/>
        <v>3263025</v>
      </c>
      <c r="P247" s="94">
        <f t="shared" si="48"/>
        <v>3263025</v>
      </c>
      <c r="Q247" s="94">
        <f t="shared" si="48"/>
        <v>3263025</v>
      </c>
      <c r="R247" s="94">
        <f t="shared" si="48"/>
        <v>3263025</v>
      </c>
      <c r="S247" s="94">
        <f t="shared" si="48"/>
        <v>3263025</v>
      </c>
      <c r="T247" s="94">
        <f t="shared" si="48"/>
        <v>3263025</v>
      </c>
      <c r="U247" s="94">
        <f t="shared" si="48"/>
        <v>3263025</v>
      </c>
      <c r="V247" s="94">
        <f t="shared" si="48"/>
        <v>3263025</v>
      </c>
      <c r="W247" s="94">
        <f t="shared" si="48"/>
        <v>3263025</v>
      </c>
      <c r="X247" s="94">
        <f t="shared" si="48"/>
        <v>3263025</v>
      </c>
      <c r="Y247" s="94">
        <f t="shared" si="48"/>
        <v>3263025</v>
      </c>
      <c r="Z247" s="94">
        <f t="shared" si="48"/>
        <v>3263025</v>
      </c>
      <c r="AA247" s="94">
        <f t="shared" si="48"/>
        <v>3263025</v>
      </c>
      <c r="AB247" s="94">
        <f t="shared" si="48"/>
        <v>3263025</v>
      </c>
      <c r="AC247" s="94">
        <f t="shared" si="48"/>
        <v>3263025</v>
      </c>
      <c r="AD247" s="94">
        <f t="shared" si="48"/>
        <v>3263025</v>
      </c>
      <c r="AE247" s="94">
        <f t="shared" si="48"/>
        <v>3263025</v>
      </c>
      <c r="AF247" s="94">
        <f t="shared" si="48"/>
        <v>3263025</v>
      </c>
      <c r="AG247" s="94">
        <f t="shared" si="48"/>
        <v>3263025</v>
      </c>
      <c r="AH247" s="305">
        <f t="shared" si="48"/>
        <v>3263025</v>
      </c>
      <c r="AI247" s="306">
        <f>J232^3+K232^3+L232^3+M232^3+N232^3+O232^3+P232^3+Q232^3+R232^3+S232^3+T232^3+U232^3+V232^3+W232^3+X232^3+Y232^3+Z232^3+AA232^3+AB232^3+AC232^3+AD232^3+AE232^3+AF232^3+AG232^3+AH232^3</f>
        <v>1530765625</v>
      </c>
      <c r="AJ247" s="302">
        <f>V220^3+V221^3+V222^3+V223^3+V224^3+V225^3+V226^3+V227^3+V228^3+V229^3+V230^3+V231^3+V232^3+V233^3+V234^3+V235^3+V236^3+V237^3+V238^3+V239^3+V240^3+V241^3+V242^3+V243^3+V244^3</f>
        <v>1530765625</v>
      </c>
      <c r="AK247" s="33"/>
      <c r="AL247" s="256" t="s">
        <v>0</v>
      </c>
      <c r="AM247" s="256" t="s">
        <v>548</v>
      </c>
      <c r="AN247" s="256" t="s">
        <v>588</v>
      </c>
      <c r="AO247" s="256" t="s">
        <v>485</v>
      </c>
      <c r="AP247" s="256" t="s">
        <v>742</v>
      </c>
      <c r="AQ247" s="256" t="s">
        <v>703</v>
      </c>
      <c r="AR247" s="256" t="s">
        <v>272</v>
      </c>
      <c r="AS247" s="256" t="s">
        <v>275</v>
      </c>
      <c r="AT247" s="256" t="s">
        <v>787</v>
      </c>
      <c r="AU247" s="256" t="s">
        <v>118</v>
      </c>
      <c r="AV247" s="256" t="s">
        <v>551</v>
      </c>
      <c r="AW247" s="256" t="s">
        <v>377</v>
      </c>
      <c r="AX247" s="256" t="s">
        <v>417</v>
      </c>
      <c r="AY247" s="256" t="s">
        <v>811</v>
      </c>
      <c r="AZ247" s="256" t="s">
        <v>219</v>
      </c>
      <c r="BA247" s="256" t="s">
        <v>707</v>
      </c>
      <c r="BB247" s="256" t="s">
        <v>723</v>
      </c>
      <c r="BC247" s="256" t="s">
        <v>678</v>
      </c>
      <c r="BD247" s="256" t="s">
        <v>212</v>
      </c>
      <c r="BE247" s="256" t="s">
        <v>362</v>
      </c>
      <c r="BF247" s="256" t="s">
        <v>162</v>
      </c>
      <c r="BG247" s="256" t="s">
        <v>449</v>
      </c>
      <c r="BH247" s="256" t="s">
        <v>656</v>
      </c>
      <c r="BI247" s="256" t="s">
        <v>433</v>
      </c>
      <c r="BJ247" s="256" t="s">
        <v>393</v>
      </c>
      <c r="BK247" s="45"/>
      <c r="BM247" s="37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61"/>
      <c r="CD247" s="361"/>
      <c r="CE247" s="361"/>
      <c r="CF247" s="361"/>
      <c r="CG247" s="361"/>
      <c r="CH247" s="361"/>
      <c r="CI247" s="361"/>
      <c r="CJ247" s="33"/>
      <c r="CK247" s="33"/>
      <c r="CL247" s="33"/>
      <c r="CM247" s="33"/>
      <c r="CN247" s="33"/>
      <c r="CO247" s="33"/>
      <c r="CP247" s="307" t="s">
        <v>520</v>
      </c>
      <c r="CQ247" s="307" t="s">
        <v>725</v>
      </c>
      <c r="CR247" s="307" t="s">
        <v>270</v>
      </c>
      <c r="CS247" s="307" t="s">
        <v>532</v>
      </c>
      <c r="CT247" s="307" t="s">
        <v>598</v>
      </c>
      <c r="CU247" s="307" t="s">
        <v>331</v>
      </c>
      <c r="CV247" s="307" t="s">
        <v>566</v>
      </c>
      <c r="CW247" s="307" t="s">
        <v>517</v>
      </c>
      <c r="CX247" s="307" t="s">
        <v>371</v>
      </c>
      <c r="CY247" s="307" t="s">
        <v>265</v>
      </c>
      <c r="CZ247" s="307" t="s">
        <v>665</v>
      </c>
      <c r="DA247" s="307" t="s">
        <v>731</v>
      </c>
      <c r="DB247" s="307" t="s">
        <v>417</v>
      </c>
      <c r="DC247" s="307" t="s">
        <v>202</v>
      </c>
      <c r="DD247" s="307" t="s">
        <v>53</v>
      </c>
      <c r="DE247" s="307" t="s">
        <v>419</v>
      </c>
      <c r="DF247" s="307" t="s">
        <v>52</v>
      </c>
      <c r="DG247" s="307" t="s">
        <v>274</v>
      </c>
      <c r="DH247" s="307" t="s">
        <v>652</v>
      </c>
      <c r="DI247" s="307" t="s">
        <v>623</v>
      </c>
      <c r="DJ247" s="307" t="s">
        <v>394</v>
      </c>
      <c r="DK247" s="307" t="s">
        <v>602</v>
      </c>
      <c r="DL247" s="307" t="s">
        <v>625</v>
      </c>
      <c r="DM247" s="307" t="s">
        <v>303</v>
      </c>
      <c r="DN247" s="307" t="s">
        <v>404</v>
      </c>
      <c r="DO247" s="45"/>
    </row>
    <row r="248" spans="1:119" ht="13.5" thickBot="1" x14ac:dyDescent="0.25">
      <c r="A248" s="33"/>
      <c r="B248" s="33"/>
      <c r="C248" s="33"/>
      <c r="D248" s="176" t="s">
        <v>114</v>
      </c>
      <c r="E248" s="177" t="s">
        <v>345</v>
      </c>
      <c r="F248" s="178">
        <f>B3+(235*B5)</f>
        <v>236</v>
      </c>
      <c r="G248" s="143"/>
      <c r="H248" s="122"/>
      <c r="I248" s="102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308"/>
      <c r="AM248" s="309"/>
      <c r="AN248" s="309"/>
      <c r="AO248" s="309"/>
      <c r="AP248" s="309"/>
      <c r="AQ248" s="309"/>
      <c r="AR248" s="309"/>
      <c r="AS248" s="309"/>
      <c r="AT248" s="309"/>
      <c r="AU248" s="309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5"/>
      <c r="BM248" s="310"/>
      <c r="BN248" s="310"/>
      <c r="BO248" s="310"/>
      <c r="BP248" s="310"/>
      <c r="BQ248" s="310"/>
      <c r="BR248" s="310"/>
      <c r="BS248" s="310"/>
      <c r="BT248" s="310"/>
      <c r="BU248" s="310"/>
      <c r="BV248" s="310"/>
      <c r="BW248" s="310"/>
      <c r="BX248" s="310"/>
      <c r="BY248" s="310"/>
      <c r="BZ248" s="310"/>
      <c r="CA248" s="310"/>
      <c r="CB248" s="310"/>
      <c r="CC248" s="310"/>
      <c r="CD248" s="310"/>
      <c r="CE248" s="310"/>
      <c r="CF248" s="310"/>
      <c r="CG248" s="310"/>
      <c r="CH248" s="310"/>
      <c r="CI248" s="310"/>
      <c r="CJ248" s="310"/>
      <c r="CK248" s="310"/>
      <c r="CL248" s="310"/>
      <c r="CM248" s="310"/>
      <c r="CN248" s="310"/>
      <c r="CO248" s="310"/>
      <c r="CP248" s="310"/>
      <c r="CQ248" s="310"/>
      <c r="CR248" s="310"/>
      <c r="CS248" s="310"/>
      <c r="CT248" s="310"/>
      <c r="CU248" s="310"/>
      <c r="CV248" s="310"/>
      <c r="CW248" s="310"/>
      <c r="CX248" s="310"/>
      <c r="CY248" s="310"/>
      <c r="CZ248" s="310"/>
      <c r="DA248" s="310"/>
      <c r="DB248" s="310"/>
      <c r="DC248" s="310"/>
      <c r="DD248" s="310"/>
      <c r="DE248" s="310"/>
      <c r="DF248" s="310"/>
      <c r="DG248" s="310"/>
      <c r="DH248" s="310"/>
      <c r="DI248" s="310"/>
      <c r="DJ248" s="310"/>
      <c r="DK248" s="310"/>
      <c r="DL248" s="310"/>
      <c r="DM248" s="310"/>
      <c r="DN248" s="310"/>
      <c r="DO248" s="310"/>
    </row>
    <row r="249" spans="1:119" ht="13.5" thickBot="1" x14ac:dyDescent="0.25">
      <c r="A249" s="33"/>
      <c r="B249" s="33"/>
      <c r="C249" s="33"/>
      <c r="D249" s="176" t="s">
        <v>354</v>
      </c>
      <c r="E249" s="212" t="s">
        <v>345</v>
      </c>
      <c r="F249" s="213">
        <f>B3+(236*B5)</f>
        <v>237</v>
      </c>
      <c r="G249" s="143"/>
      <c r="H249" s="122"/>
      <c r="BY249" s="311"/>
      <c r="BZ249" s="311"/>
      <c r="CA249" s="311"/>
      <c r="CB249" s="311"/>
    </row>
    <row r="250" spans="1:119" ht="13.5" thickBot="1" x14ac:dyDescent="0.25">
      <c r="A250" s="33"/>
      <c r="B250" s="33"/>
      <c r="C250" s="33"/>
      <c r="D250" s="176" t="s">
        <v>247</v>
      </c>
      <c r="E250" s="177" t="s">
        <v>345</v>
      </c>
      <c r="F250" s="178">
        <f>B3+(237*B5)</f>
        <v>238</v>
      </c>
      <c r="G250" s="143"/>
      <c r="H250" s="122"/>
      <c r="I250" s="29" t="s">
        <v>4</v>
      </c>
      <c r="J250" s="30" t="s">
        <v>4</v>
      </c>
      <c r="K250" s="30" t="s">
        <v>4</v>
      </c>
      <c r="L250" s="30"/>
      <c r="M250" s="30"/>
      <c r="N250" s="30"/>
      <c r="O250" s="30"/>
      <c r="P250" s="30"/>
      <c r="Q250" s="30"/>
      <c r="R250" s="30"/>
      <c r="S250" s="30"/>
      <c r="T250" s="30"/>
      <c r="U250" s="237"/>
      <c r="V250" s="31" t="s">
        <v>879</v>
      </c>
      <c r="W250" s="30"/>
      <c r="X250" s="30"/>
      <c r="Y250" s="30"/>
      <c r="Z250" s="231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1"/>
      <c r="AX250" s="31" t="s">
        <v>880</v>
      </c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2"/>
      <c r="BM250" s="29" t="s">
        <v>4</v>
      </c>
      <c r="BN250" s="30" t="s">
        <v>4</v>
      </c>
      <c r="BO250" s="30" t="s">
        <v>4</v>
      </c>
      <c r="BP250" s="30"/>
      <c r="BQ250" s="30"/>
      <c r="BR250" s="30"/>
      <c r="BS250" s="30"/>
      <c r="BT250" s="30"/>
      <c r="BU250" s="30"/>
      <c r="BV250" s="30"/>
      <c r="BW250" s="30"/>
      <c r="BX250" s="30"/>
      <c r="BY250" s="237"/>
      <c r="BZ250" s="31" t="s">
        <v>881</v>
      </c>
      <c r="CA250" s="30"/>
      <c r="CB250" s="30"/>
      <c r="CC250" s="30"/>
      <c r="CD250" s="231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1"/>
      <c r="DB250" s="31" t="s">
        <v>882</v>
      </c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2"/>
    </row>
    <row r="251" spans="1:119" ht="12.75" x14ac:dyDescent="0.2">
      <c r="A251" s="33"/>
      <c r="B251" s="33"/>
      <c r="C251" s="33"/>
      <c r="D251" s="176" t="s">
        <v>222</v>
      </c>
      <c r="E251" s="177" t="s">
        <v>345</v>
      </c>
      <c r="F251" s="178">
        <f>B3+(238*B5)</f>
        <v>239</v>
      </c>
      <c r="G251" s="143"/>
      <c r="H251" s="122"/>
      <c r="I251" s="37"/>
      <c r="J251" s="38">
        <f>F20</f>
        <v>8</v>
      </c>
      <c r="K251" s="39">
        <f>F64</f>
        <v>52</v>
      </c>
      <c r="L251" s="39">
        <f>F133</f>
        <v>121</v>
      </c>
      <c r="M251" s="39">
        <f>F57</f>
        <v>45</v>
      </c>
      <c r="N251" s="39">
        <f>F101</f>
        <v>89</v>
      </c>
      <c r="O251" s="39">
        <f>F286</f>
        <v>274</v>
      </c>
      <c r="P251" s="39">
        <f>F330</f>
        <v>318</v>
      </c>
      <c r="Q251" s="39">
        <f>F374</f>
        <v>362</v>
      </c>
      <c r="R251" s="39">
        <f>F293</f>
        <v>281</v>
      </c>
      <c r="S251" s="39">
        <f>F342</f>
        <v>330</v>
      </c>
      <c r="T251" s="39">
        <f>F603</f>
        <v>591</v>
      </c>
      <c r="U251" s="39">
        <f>F559</f>
        <v>547</v>
      </c>
      <c r="V251" s="39">
        <f>F615</f>
        <v>603</v>
      </c>
      <c r="W251" s="39">
        <f>F571</f>
        <v>559</v>
      </c>
      <c r="X251" s="39">
        <f>F527</f>
        <v>515</v>
      </c>
      <c r="Y251" s="39">
        <f>F262</f>
        <v>250</v>
      </c>
      <c r="Z251" s="39">
        <f>F188</f>
        <v>176</v>
      </c>
      <c r="AA251" s="39">
        <f>F144</f>
        <v>132</v>
      </c>
      <c r="AB251" s="39">
        <f>F225</f>
        <v>213</v>
      </c>
      <c r="AC251" s="39">
        <f>F181</f>
        <v>169</v>
      </c>
      <c r="AD251" s="39">
        <f>F404</f>
        <v>392</v>
      </c>
      <c r="AE251" s="39">
        <f>F448</f>
        <v>436</v>
      </c>
      <c r="AF251" s="39">
        <f>F497</f>
        <v>485</v>
      </c>
      <c r="AG251" s="39">
        <f>F416</f>
        <v>404</v>
      </c>
      <c r="AH251" s="40">
        <f>F485</f>
        <v>473</v>
      </c>
      <c r="AI251" s="241">
        <f>SUM(J251:AH251)</f>
        <v>7825</v>
      </c>
      <c r="AJ251" s="242">
        <f>SUMSQ(J251:AH251)</f>
        <v>3263025</v>
      </c>
      <c r="AK251" s="33"/>
      <c r="AL251" s="346" t="s">
        <v>543</v>
      </c>
      <c r="AM251" s="347" t="s">
        <v>119</v>
      </c>
      <c r="AN251" s="347" t="s">
        <v>582</v>
      </c>
      <c r="AO251" s="347" t="s">
        <v>645</v>
      </c>
      <c r="AP251" s="347" t="s">
        <v>541</v>
      </c>
      <c r="AQ251" s="347" t="s">
        <v>377</v>
      </c>
      <c r="AR251" s="347" t="s">
        <v>549</v>
      </c>
      <c r="AS251" s="347" t="s">
        <v>550</v>
      </c>
      <c r="AT251" s="347" t="s">
        <v>404</v>
      </c>
      <c r="AU251" s="347" t="s">
        <v>232</v>
      </c>
      <c r="AV251" s="347" t="s">
        <v>91</v>
      </c>
      <c r="AW251" s="347" t="s">
        <v>278</v>
      </c>
      <c r="AX251" s="347" t="s">
        <v>735</v>
      </c>
      <c r="AY251" s="347" t="s">
        <v>780</v>
      </c>
      <c r="AZ251" s="347" t="s">
        <v>92</v>
      </c>
      <c r="BA251" s="374" t="s">
        <v>641</v>
      </c>
      <c r="BB251" s="374" t="s">
        <v>391</v>
      </c>
      <c r="BC251" s="374" t="s">
        <v>555</v>
      </c>
      <c r="BD251" s="374" t="s">
        <v>194</v>
      </c>
      <c r="BE251" s="374" t="s">
        <v>628</v>
      </c>
      <c r="BF251" s="347" t="s">
        <v>337</v>
      </c>
      <c r="BG251" s="347" t="s">
        <v>563</v>
      </c>
      <c r="BH251" s="347" t="s">
        <v>741</v>
      </c>
      <c r="BI251" s="347" t="s">
        <v>190</v>
      </c>
      <c r="BJ251" s="348" t="s">
        <v>426</v>
      </c>
      <c r="BK251" s="45"/>
      <c r="BM251" s="37"/>
      <c r="BN251" s="375">
        <v>8</v>
      </c>
      <c r="BO251" s="376">
        <v>547</v>
      </c>
      <c r="BP251" s="376">
        <v>436</v>
      </c>
      <c r="BQ251" s="376">
        <v>330</v>
      </c>
      <c r="BR251" s="376">
        <v>244</v>
      </c>
      <c r="BS251" s="376">
        <v>200</v>
      </c>
      <c r="BT251" s="376">
        <v>89</v>
      </c>
      <c r="BU251" s="376">
        <v>603</v>
      </c>
      <c r="BV251" s="376">
        <v>392</v>
      </c>
      <c r="BW251" s="376">
        <v>281</v>
      </c>
      <c r="BX251" s="376">
        <v>362</v>
      </c>
      <c r="BY251" s="376">
        <v>126</v>
      </c>
      <c r="BZ251" s="376">
        <v>45</v>
      </c>
      <c r="CA251" s="376">
        <v>559</v>
      </c>
      <c r="CB251" s="376">
        <v>473</v>
      </c>
      <c r="CC251" s="376">
        <v>404</v>
      </c>
      <c r="CD251" s="376">
        <v>318</v>
      </c>
      <c r="CE251" s="376">
        <v>207</v>
      </c>
      <c r="CF251" s="376">
        <v>121</v>
      </c>
      <c r="CG251" s="376">
        <v>515</v>
      </c>
      <c r="CH251" s="376">
        <v>591</v>
      </c>
      <c r="CI251" s="376">
        <v>485</v>
      </c>
      <c r="CJ251" s="376">
        <v>274</v>
      </c>
      <c r="CK251" s="376">
        <v>163</v>
      </c>
      <c r="CL251" s="377">
        <v>52</v>
      </c>
      <c r="CM251" s="241">
        <f>SUM(BN251:CL251)</f>
        <v>7825</v>
      </c>
      <c r="CN251" s="242">
        <f>SUMSQ(BN251:CL251)</f>
        <v>3263025</v>
      </c>
      <c r="CO251" s="33"/>
      <c r="CP251" s="316" t="s">
        <v>543</v>
      </c>
      <c r="CQ251" s="317" t="s">
        <v>278</v>
      </c>
      <c r="CR251" s="317" t="s">
        <v>563</v>
      </c>
      <c r="CS251" s="317" t="s">
        <v>232</v>
      </c>
      <c r="CT251" s="317" t="s">
        <v>55</v>
      </c>
      <c r="CU251" s="317" t="s">
        <v>446</v>
      </c>
      <c r="CV251" s="317" t="s">
        <v>541</v>
      </c>
      <c r="CW251" s="317" t="s">
        <v>735</v>
      </c>
      <c r="CX251" s="317" t="s">
        <v>337</v>
      </c>
      <c r="CY251" s="317" t="s">
        <v>404</v>
      </c>
      <c r="CZ251" s="317" t="s">
        <v>550</v>
      </c>
      <c r="DA251" s="317" t="s">
        <v>474</v>
      </c>
      <c r="DB251" s="317" t="s">
        <v>645</v>
      </c>
      <c r="DC251" s="317" t="s">
        <v>780</v>
      </c>
      <c r="DD251" s="317" t="s">
        <v>426</v>
      </c>
      <c r="DE251" s="317" t="s">
        <v>190</v>
      </c>
      <c r="DF251" s="317" t="s">
        <v>549</v>
      </c>
      <c r="DG251" s="317" t="s">
        <v>716</v>
      </c>
      <c r="DH251" s="317" t="s">
        <v>582</v>
      </c>
      <c r="DI251" s="317" t="s">
        <v>92</v>
      </c>
      <c r="DJ251" s="317" t="s">
        <v>91</v>
      </c>
      <c r="DK251" s="317" t="s">
        <v>741</v>
      </c>
      <c r="DL251" s="317" t="s">
        <v>377</v>
      </c>
      <c r="DM251" s="317" t="s">
        <v>788</v>
      </c>
      <c r="DN251" s="318" t="s">
        <v>119</v>
      </c>
      <c r="DO251" s="45"/>
    </row>
    <row r="252" spans="1:119" ht="12.75" x14ac:dyDescent="0.2">
      <c r="A252" s="33"/>
      <c r="B252" s="33"/>
      <c r="C252" s="33"/>
      <c r="D252" s="176" t="s">
        <v>164</v>
      </c>
      <c r="E252" s="177" t="s">
        <v>345</v>
      </c>
      <c r="F252" s="178">
        <f>B3+(239*B5)</f>
        <v>240</v>
      </c>
      <c r="G252" s="143"/>
      <c r="H252" s="122"/>
      <c r="I252" s="37"/>
      <c r="J252" s="54">
        <f>F132</f>
        <v>120</v>
      </c>
      <c r="K252" s="55">
        <f>F51</f>
        <v>39</v>
      </c>
      <c r="L252" s="55">
        <f>F95</f>
        <v>83</v>
      </c>
      <c r="M252" s="55">
        <f>F14</f>
        <v>2</v>
      </c>
      <c r="N252" s="55">
        <f>F83</f>
        <v>71</v>
      </c>
      <c r="O252" s="55">
        <f>F368</f>
        <v>356</v>
      </c>
      <c r="P252" s="55">
        <f>F292</f>
        <v>280</v>
      </c>
      <c r="Q252" s="55">
        <f>F361</f>
        <v>349</v>
      </c>
      <c r="R252" s="55">
        <f>F280</f>
        <v>268</v>
      </c>
      <c r="S252" s="55">
        <f>F324</f>
        <v>312</v>
      </c>
      <c r="T252" s="55">
        <f>F565</f>
        <v>553</v>
      </c>
      <c r="U252" s="55">
        <f>F521</f>
        <v>509</v>
      </c>
      <c r="V252" s="55">
        <f>F602</f>
        <v>590</v>
      </c>
      <c r="W252" s="55">
        <f>F553</f>
        <v>541</v>
      </c>
      <c r="X252" s="55">
        <f>F634</f>
        <v>622</v>
      </c>
      <c r="Y252" s="55">
        <f>F150</f>
        <v>138</v>
      </c>
      <c r="Z252" s="55">
        <f>F231</f>
        <v>219</v>
      </c>
      <c r="AA252" s="55">
        <f>F187</f>
        <v>175</v>
      </c>
      <c r="AB252" s="55">
        <f>F238</f>
        <v>226</v>
      </c>
      <c r="AC252" s="55">
        <f>F194</f>
        <v>182</v>
      </c>
      <c r="AD252" s="55">
        <f>F491</f>
        <v>479</v>
      </c>
      <c r="AE252" s="55">
        <f>F435</f>
        <v>423</v>
      </c>
      <c r="AF252" s="55">
        <f>F479</f>
        <v>467</v>
      </c>
      <c r="AG252" s="55">
        <f>F398</f>
        <v>386</v>
      </c>
      <c r="AH252" s="56">
        <f>F447</f>
        <v>435</v>
      </c>
      <c r="AI252" s="254">
        <f t="shared" ref="AI252:AI275" si="49">SUM(J252:AH252)</f>
        <v>7825</v>
      </c>
      <c r="AJ252" s="107">
        <f t="shared" ref="AJ252:AJ275" si="50">SUMSQ(J252:AH252)</f>
        <v>3263025</v>
      </c>
      <c r="AK252" s="33"/>
      <c r="AL252" s="350" t="s">
        <v>132</v>
      </c>
      <c r="AM252" s="303" t="s">
        <v>571</v>
      </c>
      <c r="AN252" s="303" t="s">
        <v>720</v>
      </c>
      <c r="AO252" s="303" t="s">
        <v>29</v>
      </c>
      <c r="AP252" s="303" t="s">
        <v>275</v>
      </c>
      <c r="AQ252" s="303" t="s">
        <v>709</v>
      </c>
      <c r="AR252" s="303" t="s">
        <v>717</v>
      </c>
      <c r="AS252" s="303" t="s">
        <v>653</v>
      </c>
      <c r="AT252" s="303" t="s">
        <v>297</v>
      </c>
      <c r="AU252" s="303" t="s">
        <v>522</v>
      </c>
      <c r="AV252" s="303" t="s">
        <v>573</v>
      </c>
      <c r="AW252" s="303" t="s">
        <v>753</v>
      </c>
      <c r="AX252" s="303" t="s">
        <v>125</v>
      </c>
      <c r="AY252" s="303" t="s">
        <v>64</v>
      </c>
      <c r="AZ252" s="303" t="s">
        <v>557</v>
      </c>
      <c r="BA252" s="378" t="s">
        <v>814</v>
      </c>
      <c r="BB252" s="378" t="s">
        <v>112</v>
      </c>
      <c r="BC252" s="378" t="s">
        <v>393</v>
      </c>
      <c r="BD252" s="378" t="s">
        <v>696</v>
      </c>
      <c r="BE252" s="378" t="s">
        <v>525</v>
      </c>
      <c r="BF252" s="303" t="s">
        <v>159</v>
      </c>
      <c r="BG252" s="303" t="s">
        <v>455</v>
      </c>
      <c r="BH252" s="303" t="s">
        <v>506</v>
      </c>
      <c r="BI252" s="303" t="s">
        <v>311</v>
      </c>
      <c r="BJ252" s="351" t="s">
        <v>769</v>
      </c>
      <c r="BK252" s="45"/>
      <c r="BM252" s="37"/>
      <c r="BN252" s="379">
        <v>150</v>
      </c>
      <c r="BO252" s="380">
        <v>39</v>
      </c>
      <c r="BP252" s="380">
        <v>553</v>
      </c>
      <c r="BQ252" s="380">
        <v>467</v>
      </c>
      <c r="BR252" s="380">
        <v>356</v>
      </c>
      <c r="BS252" s="380">
        <v>312</v>
      </c>
      <c r="BT252" s="380">
        <v>201</v>
      </c>
      <c r="BU252" s="380">
        <v>120</v>
      </c>
      <c r="BV252" s="380">
        <v>509</v>
      </c>
      <c r="BW252" s="380">
        <v>423</v>
      </c>
      <c r="BX252" s="380">
        <v>479</v>
      </c>
      <c r="BY252" s="380">
        <v>268</v>
      </c>
      <c r="BZ252" s="380">
        <v>157</v>
      </c>
      <c r="CA252" s="380">
        <v>71</v>
      </c>
      <c r="CB252" s="380">
        <v>590</v>
      </c>
      <c r="CC252" s="380">
        <v>541</v>
      </c>
      <c r="CD252" s="380">
        <v>435</v>
      </c>
      <c r="CE252" s="380">
        <v>349</v>
      </c>
      <c r="CF252" s="380">
        <v>238</v>
      </c>
      <c r="CG252" s="380">
        <v>2</v>
      </c>
      <c r="CH252" s="380">
        <v>83</v>
      </c>
      <c r="CI252" s="380">
        <v>622</v>
      </c>
      <c r="CJ252" s="380">
        <v>386</v>
      </c>
      <c r="CK252" s="380">
        <v>280</v>
      </c>
      <c r="CL252" s="381">
        <v>194</v>
      </c>
      <c r="CM252" s="254">
        <f t="shared" ref="CM252:CM275" si="51">SUM(BN252:CL252)</f>
        <v>7825</v>
      </c>
      <c r="CN252" s="107">
        <f t="shared" ref="CN252:CN275" si="52">SUMSQ(BN252:CL252)</f>
        <v>3263025</v>
      </c>
      <c r="CO252" s="33"/>
      <c r="CP252" s="323" t="s">
        <v>419</v>
      </c>
      <c r="CQ252" s="324" t="s">
        <v>571</v>
      </c>
      <c r="CR252" s="324" t="s">
        <v>573</v>
      </c>
      <c r="CS252" s="324" t="s">
        <v>506</v>
      </c>
      <c r="CT252" s="324" t="s">
        <v>709</v>
      </c>
      <c r="CU252" s="324" t="s">
        <v>522</v>
      </c>
      <c r="CV252" s="324" t="s">
        <v>643</v>
      </c>
      <c r="CW252" s="324" t="s">
        <v>132</v>
      </c>
      <c r="CX252" s="324" t="s">
        <v>753</v>
      </c>
      <c r="CY252" s="324" t="s">
        <v>455</v>
      </c>
      <c r="CZ252" s="324" t="s">
        <v>159</v>
      </c>
      <c r="DA252" s="324" t="s">
        <v>297</v>
      </c>
      <c r="DB252" s="324" t="s">
        <v>581</v>
      </c>
      <c r="DC252" s="324" t="s">
        <v>275</v>
      </c>
      <c r="DD252" s="324" t="s">
        <v>125</v>
      </c>
      <c r="DE252" s="324" t="s">
        <v>64</v>
      </c>
      <c r="DF252" s="324" t="s">
        <v>769</v>
      </c>
      <c r="DG252" s="324" t="s">
        <v>653</v>
      </c>
      <c r="DH252" s="324" t="s">
        <v>247</v>
      </c>
      <c r="DI252" s="324" t="s">
        <v>29</v>
      </c>
      <c r="DJ252" s="324" t="s">
        <v>720</v>
      </c>
      <c r="DK252" s="324" t="s">
        <v>557</v>
      </c>
      <c r="DL252" s="324" t="s">
        <v>311</v>
      </c>
      <c r="DM252" s="324" t="s">
        <v>717</v>
      </c>
      <c r="DN252" s="325" t="s">
        <v>687</v>
      </c>
      <c r="DO252" s="45"/>
    </row>
    <row r="253" spans="1:119" ht="12.75" x14ac:dyDescent="0.2">
      <c r="A253" s="33"/>
      <c r="B253" s="33"/>
      <c r="C253" s="33"/>
      <c r="D253" s="176" t="s">
        <v>192</v>
      </c>
      <c r="E253" s="177" t="s">
        <v>345</v>
      </c>
      <c r="F253" s="178">
        <f>B3+(240*B5)</f>
        <v>241</v>
      </c>
      <c r="G253" s="143"/>
      <c r="H253" s="122"/>
      <c r="I253" s="37"/>
      <c r="J253" s="54">
        <f>F89</f>
        <v>77</v>
      </c>
      <c r="K253" s="55">
        <f>F33</f>
        <v>21</v>
      </c>
      <c r="L253" s="55">
        <f>F82</f>
        <v>70</v>
      </c>
      <c r="M253" s="55">
        <f>F126</f>
        <v>114</v>
      </c>
      <c r="N253" s="55">
        <f>F45</f>
        <v>33</v>
      </c>
      <c r="O253" s="55">
        <f>F355</f>
        <v>343</v>
      </c>
      <c r="P253" s="55">
        <f>F274</f>
        <v>262</v>
      </c>
      <c r="Q253" s="55">
        <f>F318</f>
        <v>306</v>
      </c>
      <c r="R253" s="55">
        <f>F367</f>
        <v>355</v>
      </c>
      <c r="S253" s="55">
        <f>F311</f>
        <v>299</v>
      </c>
      <c r="T253" s="55">
        <f>F552</f>
        <v>540</v>
      </c>
      <c r="U253" s="55">
        <f>F628</f>
        <v>616</v>
      </c>
      <c r="V253" s="55">
        <f>F584</f>
        <v>572</v>
      </c>
      <c r="W253" s="55">
        <f>F515</f>
        <v>503</v>
      </c>
      <c r="X253" s="55">
        <f>F596</f>
        <v>584</v>
      </c>
      <c r="Y253" s="55">
        <f>F163</f>
        <v>151</v>
      </c>
      <c r="Z253" s="55">
        <f>F244</f>
        <v>232</v>
      </c>
      <c r="AA253" s="55">
        <f>F200</f>
        <v>188</v>
      </c>
      <c r="AB253" s="55">
        <f>F156</f>
        <v>144</v>
      </c>
      <c r="AC253" s="55">
        <f>F237</f>
        <v>225</v>
      </c>
      <c r="AD253" s="55">
        <f>F473</f>
        <v>461</v>
      </c>
      <c r="AE253" s="55">
        <f>F397</f>
        <v>385</v>
      </c>
      <c r="AF253" s="55">
        <f>F441</f>
        <v>429</v>
      </c>
      <c r="AG253" s="55">
        <f>F510</f>
        <v>498</v>
      </c>
      <c r="AH253" s="56">
        <f>F429</f>
        <v>417</v>
      </c>
      <c r="AI253" s="254">
        <f t="shared" si="49"/>
        <v>7825</v>
      </c>
      <c r="AJ253" s="107">
        <f t="shared" si="50"/>
        <v>3263025</v>
      </c>
      <c r="AK253" s="33"/>
      <c r="AL253" s="350" t="s">
        <v>3</v>
      </c>
      <c r="AM253" s="303" t="s">
        <v>360</v>
      </c>
      <c r="AN253" s="303" t="s">
        <v>619</v>
      </c>
      <c r="AO253" s="303" t="s">
        <v>731</v>
      </c>
      <c r="AP253" s="303" t="s">
        <v>802</v>
      </c>
      <c r="AQ253" s="303" t="s">
        <v>493</v>
      </c>
      <c r="AR253" s="303" t="s">
        <v>327</v>
      </c>
      <c r="AS253" s="303" t="s">
        <v>624</v>
      </c>
      <c r="AT253" s="303" t="s">
        <v>205</v>
      </c>
      <c r="AU253" s="303" t="s">
        <v>430</v>
      </c>
      <c r="AV253" s="303" t="s">
        <v>35</v>
      </c>
      <c r="AW253" s="303" t="s">
        <v>348</v>
      </c>
      <c r="AX253" s="303" t="s">
        <v>305</v>
      </c>
      <c r="AY253" s="303" t="s">
        <v>487</v>
      </c>
      <c r="AZ253" s="303" t="s">
        <v>724</v>
      </c>
      <c r="BA253" s="303" t="s">
        <v>448</v>
      </c>
      <c r="BB253" s="303" t="s">
        <v>773</v>
      </c>
      <c r="BC253" s="303" t="s">
        <v>732</v>
      </c>
      <c r="BD253" s="303" t="s">
        <v>603</v>
      </c>
      <c r="BE253" s="303" t="s">
        <v>698</v>
      </c>
      <c r="BF253" s="303" t="s">
        <v>589</v>
      </c>
      <c r="BG253" s="303" t="s">
        <v>521</v>
      </c>
      <c r="BH253" s="303" t="s">
        <v>244</v>
      </c>
      <c r="BI253" s="303" t="s">
        <v>485</v>
      </c>
      <c r="BJ253" s="351" t="s">
        <v>590</v>
      </c>
      <c r="BK253" s="45"/>
      <c r="BM253" s="37"/>
      <c r="BN253" s="379">
        <v>262</v>
      </c>
      <c r="BO253" s="380">
        <v>151</v>
      </c>
      <c r="BP253" s="380">
        <v>70</v>
      </c>
      <c r="BQ253" s="380">
        <v>584</v>
      </c>
      <c r="BR253" s="380">
        <v>498</v>
      </c>
      <c r="BS253" s="380">
        <v>429</v>
      </c>
      <c r="BT253" s="380">
        <v>343</v>
      </c>
      <c r="BU253" s="380">
        <v>232</v>
      </c>
      <c r="BV253" s="380">
        <v>21</v>
      </c>
      <c r="BW253" s="380">
        <v>540</v>
      </c>
      <c r="BX253" s="380">
        <v>616</v>
      </c>
      <c r="BY253" s="380">
        <v>385</v>
      </c>
      <c r="BZ253" s="380">
        <v>299</v>
      </c>
      <c r="CA253" s="380">
        <v>188</v>
      </c>
      <c r="CB253" s="380">
        <v>77</v>
      </c>
      <c r="CC253" s="380">
        <v>33</v>
      </c>
      <c r="CD253" s="380">
        <v>572</v>
      </c>
      <c r="CE253" s="380">
        <v>461</v>
      </c>
      <c r="CF253" s="380">
        <v>355</v>
      </c>
      <c r="CG253" s="380">
        <v>144</v>
      </c>
      <c r="CH253" s="380">
        <v>225</v>
      </c>
      <c r="CI253" s="380">
        <v>114</v>
      </c>
      <c r="CJ253" s="380">
        <v>503</v>
      </c>
      <c r="CK253" s="380">
        <v>417</v>
      </c>
      <c r="CL253" s="381">
        <v>306</v>
      </c>
      <c r="CM253" s="254">
        <f t="shared" si="51"/>
        <v>7825</v>
      </c>
      <c r="CN253" s="107">
        <f t="shared" si="52"/>
        <v>3263025</v>
      </c>
      <c r="CO253" s="33"/>
      <c r="CP253" s="323" t="s">
        <v>327</v>
      </c>
      <c r="CQ253" s="324" t="s">
        <v>448</v>
      </c>
      <c r="CR253" s="324" t="s">
        <v>619</v>
      </c>
      <c r="CS253" s="324" t="s">
        <v>724</v>
      </c>
      <c r="CT253" s="324" t="s">
        <v>485</v>
      </c>
      <c r="CU253" s="324" t="s">
        <v>244</v>
      </c>
      <c r="CV253" s="324" t="s">
        <v>493</v>
      </c>
      <c r="CW253" s="324" t="s">
        <v>773</v>
      </c>
      <c r="CX253" s="324" t="s">
        <v>360</v>
      </c>
      <c r="CY253" s="324" t="s">
        <v>35</v>
      </c>
      <c r="CZ253" s="324" t="s">
        <v>348</v>
      </c>
      <c r="DA253" s="324" t="s">
        <v>521</v>
      </c>
      <c r="DB253" s="324" t="s">
        <v>430</v>
      </c>
      <c r="DC253" s="324" t="s">
        <v>732</v>
      </c>
      <c r="DD253" s="324" t="s">
        <v>3</v>
      </c>
      <c r="DE253" s="324" t="s">
        <v>802</v>
      </c>
      <c r="DF253" s="324" t="s">
        <v>305</v>
      </c>
      <c r="DG253" s="324" t="s">
        <v>589</v>
      </c>
      <c r="DH253" s="324" t="s">
        <v>205</v>
      </c>
      <c r="DI253" s="324" t="s">
        <v>603</v>
      </c>
      <c r="DJ253" s="324" t="s">
        <v>698</v>
      </c>
      <c r="DK253" s="324" t="s">
        <v>731</v>
      </c>
      <c r="DL253" s="324" t="s">
        <v>487</v>
      </c>
      <c r="DM253" s="324" t="s">
        <v>590</v>
      </c>
      <c r="DN253" s="325" t="s">
        <v>624</v>
      </c>
      <c r="DO253" s="45"/>
    </row>
    <row r="254" spans="1:119" ht="12.75" x14ac:dyDescent="0.2">
      <c r="A254" s="33"/>
      <c r="B254" s="33"/>
      <c r="C254" s="33"/>
      <c r="D254" s="176" t="s">
        <v>84</v>
      </c>
      <c r="E254" s="177" t="s">
        <v>345</v>
      </c>
      <c r="F254" s="179">
        <f>B3+(241*B5)</f>
        <v>242</v>
      </c>
      <c r="G254" s="143"/>
      <c r="H254" s="122"/>
      <c r="I254" s="37"/>
      <c r="J254" s="54">
        <f>F76</f>
        <v>64</v>
      </c>
      <c r="K254" s="55">
        <f>F120</f>
        <v>108</v>
      </c>
      <c r="L254" s="55">
        <f>F39</f>
        <v>27</v>
      </c>
      <c r="M254" s="55">
        <f>F108</f>
        <v>96</v>
      </c>
      <c r="N254" s="55">
        <f>F32</f>
        <v>20</v>
      </c>
      <c r="O254" s="55">
        <f>F317</f>
        <v>305</v>
      </c>
      <c r="P254" s="55">
        <f>F386</f>
        <v>374</v>
      </c>
      <c r="Q254" s="55">
        <f>F305</f>
        <v>293</v>
      </c>
      <c r="R254" s="55">
        <f>F349</f>
        <v>337</v>
      </c>
      <c r="S254" s="55">
        <f>F268</f>
        <v>256</v>
      </c>
      <c r="T254" s="55">
        <f>F534</f>
        <v>522</v>
      </c>
      <c r="U254" s="55">
        <f>F590</f>
        <v>578</v>
      </c>
      <c r="V254" s="55">
        <f>F546</f>
        <v>534</v>
      </c>
      <c r="W254" s="55">
        <f>F627</f>
        <v>615</v>
      </c>
      <c r="X254" s="55">
        <f>F578</f>
        <v>566</v>
      </c>
      <c r="Y254" s="55">
        <f>F206</f>
        <v>194</v>
      </c>
      <c r="Z254" s="55">
        <f>F162</f>
        <v>150</v>
      </c>
      <c r="AA254" s="55">
        <f>F213</f>
        <v>201</v>
      </c>
      <c r="AB254" s="55">
        <f>F169</f>
        <v>157</v>
      </c>
      <c r="AC254" s="55">
        <f>F250</f>
        <v>238</v>
      </c>
      <c r="AD254" s="55">
        <f>F460</f>
        <v>448</v>
      </c>
      <c r="AE254" s="55">
        <f>F504</f>
        <v>492</v>
      </c>
      <c r="AF254" s="55">
        <f>F423</f>
        <v>411</v>
      </c>
      <c r="AG254" s="55">
        <f>F472</f>
        <v>460</v>
      </c>
      <c r="AH254" s="56">
        <f>F391</f>
        <v>379</v>
      </c>
      <c r="AI254" s="254">
        <f t="shared" si="49"/>
        <v>7825</v>
      </c>
      <c r="AJ254" s="107">
        <f t="shared" si="50"/>
        <v>3263025</v>
      </c>
      <c r="AK254" s="33"/>
      <c r="AL254" s="350" t="s">
        <v>597</v>
      </c>
      <c r="AM254" s="303" t="s">
        <v>182</v>
      </c>
      <c r="AN254" s="303" t="s">
        <v>90</v>
      </c>
      <c r="AO254" s="303" t="s">
        <v>329</v>
      </c>
      <c r="AP254" s="303" t="s">
        <v>702</v>
      </c>
      <c r="AQ254" s="303" t="s">
        <v>178</v>
      </c>
      <c r="AR254" s="303" t="s">
        <v>627</v>
      </c>
      <c r="AS254" s="303" t="s">
        <v>357</v>
      </c>
      <c r="AT254" s="303" t="s">
        <v>576</v>
      </c>
      <c r="AU254" s="303" t="s">
        <v>459</v>
      </c>
      <c r="AV254" s="303" t="s">
        <v>334</v>
      </c>
      <c r="AW254" s="303" t="s">
        <v>517</v>
      </c>
      <c r="AX254" s="303" t="s">
        <v>806</v>
      </c>
      <c r="AY254" s="303" t="s">
        <v>319</v>
      </c>
      <c r="AZ254" s="303" t="s">
        <v>36</v>
      </c>
      <c r="BA254" s="378" t="s">
        <v>687</v>
      </c>
      <c r="BB254" s="378" t="s">
        <v>419</v>
      </c>
      <c r="BC254" s="378" t="s">
        <v>643</v>
      </c>
      <c r="BD254" s="378" t="s">
        <v>581</v>
      </c>
      <c r="BE254" s="378" t="s">
        <v>247</v>
      </c>
      <c r="BF254" s="303" t="s">
        <v>400</v>
      </c>
      <c r="BG254" s="303" t="s">
        <v>560</v>
      </c>
      <c r="BH254" s="303" t="s">
        <v>503</v>
      </c>
      <c r="BI254" s="303" t="s">
        <v>795</v>
      </c>
      <c r="BJ254" s="351" t="s">
        <v>728</v>
      </c>
      <c r="BK254" s="45"/>
      <c r="BM254" s="37"/>
      <c r="BN254" s="379">
        <v>379</v>
      </c>
      <c r="BO254" s="380">
        <v>293</v>
      </c>
      <c r="BP254" s="380">
        <v>182</v>
      </c>
      <c r="BQ254" s="380">
        <v>96</v>
      </c>
      <c r="BR254" s="380">
        <v>615</v>
      </c>
      <c r="BS254" s="380">
        <v>566</v>
      </c>
      <c r="BT254" s="380">
        <v>460</v>
      </c>
      <c r="BU254" s="380">
        <v>374</v>
      </c>
      <c r="BV254" s="380">
        <v>138</v>
      </c>
      <c r="BW254" s="380">
        <v>27</v>
      </c>
      <c r="BX254" s="380">
        <v>108</v>
      </c>
      <c r="BY254" s="380">
        <v>522</v>
      </c>
      <c r="BZ254" s="380">
        <v>411</v>
      </c>
      <c r="CA254" s="380">
        <v>305</v>
      </c>
      <c r="CB254" s="380">
        <v>219</v>
      </c>
      <c r="CC254" s="380">
        <v>175</v>
      </c>
      <c r="CD254" s="380">
        <v>64</v>
      </c>
      <c r="CE254" s="380">
        <v>578</v>
      </c>
      <c r="CF254" s="380">
        <v>492</v>
      </c>
      <c r="CG254" s="380">
        <v>256</v>
      </c>
      <c r="CH254" s="380">
        <v>337</v>
      </c>
      <c r="CI254" s="380">
        <v>226</v>
      </c>
      <c r="CJ254" s="380">
        <v>20</v>
      </c>
      <c r="CK254" s="380">
        <v>534</v>
      </c>
      <c r="CL254" s="381">
        <v>448</v>
      </c>
      <c r="CM254" s="254">
        <f t="shared" si="51"/>
        <v>7825</v>
      </c>
      <c r="CN254" s="107">
        <f t="shared" si="52"/>
        <v>3263025</v>
      </c>
      <c r="CO254" s="33"/>
      <c r="CP254" s="323" t="s">
        <v>728</v>
      </c>
      <c r="CQ254" s="324" t="s">
        <v>357</v>
      </c>
      <c r="CR254" s="324" t="s">
        <v>525</v>
      </c>
      <c r="CS254" s="324" t="s">
        <v>329</v>
      </c>
      <c r="CT254" s="324" t="s">
        <v>319</v>
      </c>
      <c r="CU254" s="324" t="s">
        <v>36</v>
      </c>
      <c r="CV254" s="324" t="s">
        <v>795</v>
      </c>
      <c r="CW254" s="324" t="s">
        <v>627</v>
      </c>
      <c r="CX254" s="324" t="s">
        <v>814</v>
      </c>
      <c r="CY254" s="324" t="s">
        <v>90</v>
      </c>
      <c r="CZ254" s="324" t="s">
        <v>182</v>
      </c>
      <c r="DA254" s="324" t="s">
        <v>334</v>
      </c>
      <c r="DB254" s="324" t="s">
        <v>503</v>
      </c>
      <c r="DC254" s="324" t="s">
        <v>178</v>
      </c>
      <c r="DD254" s="324" t="s">
        <v>112</v>
      </c>
      <c r="DE254" s="324" t="s">
        <v>393</v>
      </c>
      <c r="DF254" s="324" t="s">
        <v>597</v>
      </c>
      <c r="DG254" s="324" t="s">
        <v>517</v>
      </c>
      <c r="DH254" s="324" t="s">
        <v>560</v>
      </c>
      <c r="DI254" s="324" t="s">
        <v>459</v>
      </c>
      <c r="DJ254" s="324" t="s">
        <v>576</v>
      </c>
      <c r="DK254" s="324" t="s">
        <v>696</v>
      </c>
      <c r="DL254" s="324" t="s">
        <v>702</v>
      </c>
      <c r="DM254" s="324" t="s">
        <v>806</v>
      </c>
      <c r="DN254" s="325" t="s">
        <v>400</v>
      </c>
      <c r="DO254" s="45"/>
    </row>
    <row r="255" spans="1:119" ht="12.75" x14ac:dyDescent="0.2">
      <c r="A255" s="33"/>
      <c r="B255" s="33"/>
      <c r="C255" s="33"/>
      <c r="D255" s="176" t="s">
        <v>270</v>
      </c>
      <c r="E255" s="177" t="s">
        <v>345</v>
      </c>
      <c r="F255" s="179">
        <f>B3+(242*B5)</f>
        <v>243</v>
      </c>
      <c r="G255" s="143"/>
      <c r="H255" s="122"/>
      <c r="I255" s="37"/>
      <c r="J255" s="54">
        <f>F58</f>
        <v>46</v>
      </c>
      <c r="K255" s="55">
        <f>F107</f>
        <v>95</v>
      </c>
      <c r="L255" s="55">
        <f>F26</f>
        <v>14</v>
      </c>
      <c r="M255" s="55">
        <f>F70</f>
        <v>58</v>
      </c>
      <c r="N255" s="55">
        <f>F114</f>
        <v>102</v>
      </c>
      <c r="O255" s="55">
        <f>F299</f>
        <v>287</v>
      </c>
      <c r="P255" s="55">
        <f>F343</f>
        <v>331</v>
      </c>
      <c r="Q255" s="55">
        <f>F267</f>
        <v>255</v>
      </c>
      <c r="R255" s="55">
        <f>F336</f>
        <v>324</v>
      </c>
      <c r="S255" s="55">
        <f>F380</f>
        <v>368</v>
      </c>
      <c r="T255" s="55">
        <f>F621</f>
        <v>609</v>
      </c>
      <c r="U255" s="55">
        <f>F577</f>
        <v>565</v>
      </c>
      <c r="V255" s="55">
        <f>F528</f>
        <v>516</v>
      </c>
      <c r="W255" s="55">
        <f>F609</f>
        <v>597</v>
      </c>
      <c r="X255" s="55">
        <f>F540</f>
        <v>528</v>
      </c>
      <c r="Y255" s="55">
        <f>F219</f>
        <v>207</v>
      </c>
      <c r="Z255" s="55">
        <f>F175</f>
        <v>163</v>
      </c>
      <c r="AA255" s="55">
        <f>F256</f>
        <v>244</v>
      </c>
      <c r="AB255" s="55">
        <f>F212</f>
        <v>200</v>
      </c>
      <c r="AC255" s="55">
        <f>F138</f>
        <v>126</v>
      </c>
      <c r="AD255" s="55">
        <f>F422</f>
        <v>410</v>
      </c>
      <c r="AE255" s="55">
        <f>F466</f>
        <v>454</v>
      </c>
      <c r="AF255" s="55">
        <f>F410</f>
        <v>398</v>
      </c>
      <c r="AG255" s="55">
        <f>F454</f>
        <v>442</v>
      </c>
      <c r="AH255" s="56">
        <f>F498</f>
        <v>486</v>
      </c>
      <c r="AI255" s="254">
        <f t="shared" si="49"/>
        <v>7825</v>
      </c>
      <c r="AJ255" s="107">
        <f t="shared" si="50"/>
        <v>3263025</v>
      </c>
      <c r="AK255" s="33"/>
      <c r="AL255" s="350" t="s">
        <v>302</v>
      </c>
      <c r="AM255" s="303" t="s">
        <v>672</v>
      </c>
      <c r="AN255" s="303" t="s">
        <v>511</v>
      </c>
      <c r="AO255" s="303" t="s">
        <v>776</v>
      </c>
      <c r="AP255" s="303" t="s">
        <v>284</v>
      </c>
      <c r="AQ255" s="303" t="s">
        <v>269</v>
      </c>
      <c r="AR255" s="303" t="s">
        <v>683</v>
      </c>
      <c r="AS255" s="303" t="s">
        <v>772</v>
      </c>
      <c r="AT255" s="303" t="s">
        <v>710</v>
      </c>
      <c r="AU255" s="303" t="s">
        <v>519</v>
      </c>
      <c r="AV255" s="303" t="s">
        <v>186</v>
      </c>
      <c r="AW255" s="303" t="s">
        <v>63</v>
      </c>
      <c r="AX255" s="303" t="s">
        <v>124</v>
      </c>
      <c r="AY255" s="303" t="s">
        <v>365</v>
      </c>
      <c r="AZ255" s="303" t="s">
        <v>547</v>
      </c>
      <c r="BA255" s="382" t="s">
        <v>716</v>
      </c>
      <c r="BB255" s="382" t="s">
        <v>788</v>
      </c>
      <c r="BC255" s="382" t="s">
        <v>55</v>
      </c>
      <c r="BD255" s="382" t="s">
        <v>446</v>
      </c>
      <c r="BE255" s="382" t="s">
        <v>474</v>
      </c>
      <c r="BF255" s="303" t="s">
        <v>712</v>
      </c>
      <c r="BG255" s="303" t="s">
        <v>217</v>
      </c>
      <c r="BH255" s="303" t="s">
        <v>235</v>
      </c>
      <c r="BI255" s="303" t="s">
        <v>532</v>
      </c>
      <c r="BJ255" s="351" t="s">
        <v>533</v>
      </c>
      <c r="BK255" s="45"/>
      <c r="BM255" s="37"/>
      <c r="BN255" s="379">
        <v>516</v>
      </c>
      <c r="BO255" s="380">
        <v>410</v>
      </c>
      <c r="BP255" s="380">
        <v>324</v>
      </c>
      <c r="BQ255" s="380">
        <v>213</v>
      </c>
      <c r="BR255" s="380">
        <v>102</v>
      </c>
      <c r="BS255" s="380">
        <v>58</v>
      </c>
      <c r="BT255" s="380">
        <v>597</v>
      </c>
      <c r="BU255" s="380">
        <v>486</v>
      </c>
      <c r="BV255" s="380">
        <v>255</v>
      </c>
      <c r="BW255" s="380">
        <v>169</v>
      </c>
      <c r="BX255" s="380">
        <v>250</v>
      </c>
      <c r="BY255" s="380">
        <v>14</v>
      </c>
      <c r="BZ255" s="380">
        <v>528</v>
      </c>
      <c r="CA255" s="380">
        <v>442</v>
      </c>
      <c r="CB255" s="380">
        <v>331</v>
      </c>
      <c r="CC255" s="380">
        <v>287</v>
      </c>
      <c r="CD255" s="380">
        <v>176</v>
      </c>
      <c r="CE255" s="380">
        <v>95</v>
      </c>
      <c r="CF255" s="380">
        <v>609</v>
      </c>
      <c r="CG255" s="380">
        <v>398</v>
      </c>
      <c r="CH255" s="380">
        <v>454</v>
      </c>
      <c r="CI255" s="380">
        <v>368</v>
      </c>
      <c r="CJ255" s="380">
        <v>132</v>
      </c>
      <c r="CK255" s="380">
        <v>46</v>
      </c>
      <c r="CL255" s="381">
        <v>565</v>
      </c>
      <c r="CM255" s="254">
        <f t="shared" si="51"/>
        <v>7825</v>
      </c>
      <c r="CN255" s="107">
        <f t="shared" si="52"/>
        <v>3263025</v>
      </c>
      <c r="CO255" s="33"/>
      <c r="CP255" s="323" t="s">
        <v>124</v>
      </c>
      <c r="CQ255" s="324" t="s">
        <v>712</v>
      </c>
      <c r="CR255" s="324" t="s">
        <v>710</v>
      </c>
      <c r="CS255" s="324" t="s">
        <v>194</v>
      </c>
      <c r="CT255" s="324" t="s">
        <v>284</v>
      </c>
      <c r="CU255" s="324" t="s">
        <v>776</v>
      </c>
      <c r="CV255" s="324" t="s">
        <v>365</v>
      </c>
      <c r="CW255" s="324" t="s">
        <v>533</v>
      </c>
      <c r="CX255" s="324" t="s">
        <v>772</v>
      </c>
      <c r="CY255" s="324" t="s">
        <v>628</v>
      </c>
      <c r="CZ255" s="324" t="s">
        <v>641</v>
      </c>
      <c r="DA255" s="324" t="s">
        <v>511</v>
      </c>
      <c r="DB255" s="324" t="s">
        <v>547</v>
      </c>
      <c r="DC255" s="324" t="s">
        <v>532</v>
      </c>
      <c r="DD255" s="324" t="s">
        <v>683</v>
      </c>
      <c r="DE255" s="324" t="s">
        <v>269</v>
      </c>
      <c r="DF255" s="324" t="s">
        <v>391</v>
      </c>
      <c r="DG255" s="324" t="s">
        <v>672</v>
      </c>
      <c r="DH255" s="324" t="s">
        <v>186</v>
      </c>
      <c r="DI255" s="324" t="s">
        <v>235</v>
      </c>
      <c r="DJ255" s="324" t="s">
        <v>217</v>
      </c>
      <c r="DK255" s="324" t="s">
        <v>519</v>
      </c>
      <c r="DL255" s="324" t="s">
        <v>555</v>
      </c>
      <c r="DM255" s="324" t="s">
        <v>302</v>
      </c>
      <c r="DN255" s="325" t="s">
        <v>63</v>
      </c>
      <c r="DO255" s="45"/>
    </row>
    <row r="256" spans="1:119" ht="12.75" x14ac:dyDescent="0.2">
      <c r="A256" s="33"/>
      <c r="B256" s="33"/>
      <c r="C256" s="33"/>
      <c r="D256" s="176" t="s">
        <v>55</v>
      </c>
      <c r="E256" s="177" t="s">
        <v>345</v>
      </c>
      <c r="F256" s="178">
        <f>B3+(243*B5)</f>
        <v>244</v>
      </c>
      <c r="G256" s="143"/>
      <c r="H256" s="122"/>
      <c r="I256" s="37"/>
      <c r="J256" s="54">
        <f>F637</f>
        <v>625</v>
      </c>
      <c r="K256" s="55">
        <f>F563</f>
        <v>551</v>
      </c>
      <c r="L256" s="55">
        <f>F519</f>
        <v>507</v>
      </c>
      <c r="M256" s="55">
        <f>F600</f>
        <v>588</v>
      </c>
      <c r="N256" s="55">
        <f>F556</f>
        <v>544</v>
      </c>
      <c r="O256" s="55">
        <f>F154</f>
        <v>142</v>
      </c>
      <c r="P256" s="55">
        <f>F198</f>
        <v>186</v>
      </c>
      <c r="Q256" s="55">
        <f>F247</f>
        <v>235</v>
      </c>
      <c r="R256" s="55">
        <f>F166</f>
        <v>154</v>
      </c>
      <c r="S256" s="55">
        <f>F235</f>
        <v>223</v>
      </c>
      <c r="T256" s="55">
        <f>F476</f>
        <v>464</v>
      </c>
      <c r="U256" s="55">
        <f>F432</f>
        <v>420</v>
      </c>
      <c r="V256" s="55">
        <f>F508</f>
        <v>496</v>
      </c>
      <c r="W256" s="55">
        <f>F439</f>
        <v>427</v>
      </c>
      <c r="X256" s="55">
        <f>F395</f>
        <v>383</v>
      </c>
      <c r="Y256" s="55">
        <f>F36</f>
        <v>24</v>
      </c>
      <c r="Z256" s="55">
        <f>F80</f>
        <v>68</v>
      </c>
      <c r="AA256" s="55">
        <f>F124</f>
        <v>112</v>
      </c>
      <c r="AB256" s="55">
        <f>F43</f>
        <v>31</v>
      </c>
      <c r="AC256" s="55">
        <f>F92</f>
        <v>80</v>
      </c>
      <c r="AD256" s="55">
        <f>F277</f>
        <v>265</v>
      </c>
      <c r="AE256" s="55">
        <f>F321</f>
        <v>309</v>
      </c>
      <c r="AF256" s="55">
        <f>F365</f>
        <v>353</v>
      </c>
      <c r="AG256" s="55">
        <f>F309</f>
        <v>297</v>
      </c>
      <c r="AH256" s="56">
        <f>F353</f>
        <v>341</v>
      </c>
      <c r="AI256" s="254">
        <f t="shared" si="49"/>
        <v>7825</v>
      </c>
      <c r="AJ256" s="107">
        <f t="shared" si="50"/>
        <v>3263025</v>
      </c>
      <c r="AK256" s="33"/>
      <c r="AL256" s="383" t="s">
        <v>820</v>
      </c>
      <c r="AM256" s="382" t="s">
        <v>546</v>
      </c>
      <c r="AN256" s="382" t="s">
        <v>620</v>
      </c>
      <c r="AO256" s="382" t="s">
        <v>34</v>
      </c>
      <c r="AP256" s="382" t="s">
        <v>725</v>
      </c>
      <c r="AQ256" s="303" t="s">
        <v>629</v>
      </c>
      <c r="AR256" s="303" t="s">
        <v>630</v>
      </c>
      <c r="AS256" s="303" t="s">
        <v>328</v>
      </c>
      <c r="AT256" s="303" t="s">
        <v>343</v>
      </c>
      <c r="AU256" s="303" t="s">
        <v>771</v>
      </c>
      <c r="AV256" s="303" t="s">
        <v>693</v>
      </c>
      <c r="AW256" s="303" t="s">
        <v>796</v>
      </c>
      <c r="AX256" s="303" t="s">
        <v>454</v>
      </c>
      <c r="AY256" s="303" t="s">
        <v>218</v>
      </c>
      <c r="AZ256" s="303" t="s">
        <v>625</v>
      </c>
      <c r="BA256" s="303" t="s">
        <v>804</v>
      </c>
      <c r="BB256" s="303" t="s">
        <v>644</v>
      </c>
      <c r="BC256" s="303" t="s">
        <v>74</v>
      </c>
      <c r="BD256" s="303" t="s">
        <v>777</v>
      </c>
      <c r="BE256" s="303" t="s">
        <v>273</v>
      </c>
      <c r="BF256" s="303" t="s">
        <v>191</v>
      </c>
      <c r="BG256" s="303" t="s">
        <v>312</v>
      </c>
      <c r="BH256" s="303" t="s">
        <v>127</v>
      </c>
      <c r="BI256" s="303" t="s">
        <v>461</v>
      </c>
      <c r="BJ256" s="351" t="s">
        <v>415</v>
      </c>
      <c r="BK256" s="45"/>
      <c r="BM256" s="37"/>
      <c r="BN256" s="379">
        <v>80</v>
      </c>
      <c r="BO256" s="380">
        <v>619</v>
      </c>
      <c r="BP256" s="380">
        <v>383</v>
      </c>
      <c r="BQ256" s="380">
        <v>297</v>
      </c>
      <c r="BR256" s="380">
        <v>186</v>
      </c>
      <c r="BS256" s="380">
        <v>142</v>
      </c>
      <c r="BT256" s="380">
        <v>31</v>
      </c>
      <c r="BU256" s="380">
        <v>575</v>
      </c>
      <c r="BV256" s="380">
        <v>464</v>
      </c>
      <c r="BW256" s="380">
        <v>353</v>
      </c>
      <c r="BX256" s="380">
        <v>309</v>
      </c>
      <c r="BY256" s="380">
        <v>223</v>
      </c>
      <c r="BZ256" s="380">
        <v>112</v>
      </c>
      <c r="CA256" s="380">
        <v>501</v>
      </c>
      <c r="CB256" s="380">
        <v>420</v>
      </c>
      <c r="CC256" s="380">
        <v>496</v>
      </c>
      <c r="CD256" s="380">
        <v>265</v>
      </c>
      <c r="CE256" s="380">
        <v>154</v>
      </c>
      <c r="CF256" s="380">
        <v>68</v>
      </c>
      <c r="CG256" s="380">
        <v>582</v>
      </c>
      <c r="CH256" s="380">
        <v>538</v>
      </c>
      <c r="CI256" s="380">
        <v>427</v>
      </c>
      <c r="CJ256" s="380">
        <v>341</v>
      </c>
      <c r="CK256" s="380">
        <v>235</v>
      </c>
      <c r="CL256" s="381">
        <v>24</v>
      </c>
      <c r="CM256" s="254">
        <f t="shared" si="51"/>
        <v>7825</v>
      </c>
      <c r="CN256" s="107">
        <f t="shared" si="52"/>
        <v>3263025</v>
      </c>
      <c r="CO256" s="33"/>
      <c r="CP256" s="323" t="s">
        <v>273</v>
      </c>
      <c r="CQ256" s="324" t="s">
        <v>212</v>
      </c>
      <c r="CR256" s="324" t="s">
        <v>625</v>
      </c>
      <c r="CS256" s="324" t="s">
        <v>461</v>
      </c>
      <c r="CT256" s="324" t="s">
        <v>630</v>
      </c>
      <c r="CU256" s="324" t="s">
        <v>629</v>
      </c>
      <c r="CV256" s="324" t="s">
        <v>777</v>
      </c>
      <c r="CW256" s="324" t="s">
        <v>490</v>
      </c>
      <c r="CX256" s="324" t="s">
        <v>693</v>
      </c>
      <c r="CY256" s="324" t="s">
        <v>127</v>
      </c>
      <c r="CZ256" s="324" t="s">
        <v>312</v>
      </c>
      <c r="DA256" s="324" t="s">
        <v>771</v>
      </c>
      <c r="DB256" s="324" t="s">
        <v>74</v>
      </c>
      <c r="DC256" s="324" t="s">
        <v>518</v>
      </c>
      <c r="DD256" s="324" t="s">
        <v>796</v>
      </c>
      <c r="DE256" s="324" t="s">
        <v>454</v>
      </c>
      <c r="DF256" s="324" t="s">
        <v>191</v>
      </c>
      <c r="DG256" s="324" t="s">
        <v>343</v>
      </c>
      <c r="DH256" s="324" t="s">
        <v>644</v>
      </c>
      <c r="DI256" s="324" t="s">
        <v>650</v>
      </c>
      <c r="DJ256" s="324" t="s">
        <v>122</v>
      </c>
      <c r="DK256" s="324" t="s">
        <v>218</v>
      </c>
      <c r="DL256" s="324" t="s">
        <v>415</v>
      </c>
      <c r="DM256" s="324" t="s">
        <v>328</v>
      </c>
      <c r="DN256" s="325" t="s">
        <v>804</v>
      </c>
      <c r="DO256" s="45"/>
    </row>
    <row r="257" spans="1:119" ht="12.75" x14ac:dyDescent="0.2">
      <c r="A257" s="33"/>
      <c r="B257" s="33"/>
      <c r="C257" s="33"/>
      <c r="D257" s="176" t="s">
        <v>298</v>
      </c>
      <c r="E257" s="177" t="s">
        <v>345</v>
      </c>
      <c r="F257" s="178">
        <f>B3+(244*B5)</f>
        <v>245</v>
      </c>
      <c r="G257" s="143"/>
      <c r="H257" s="122"/>
      <c r="I257" s="37"/>
      <c r="J257" s="54">
        <f>F525</f>
        <v>513</v>
      </c>
      <c r="K257" s="55">
        <f>F606</f>
        <v>594</v>
      </c>
      <c r="L257" s="55">
        <f>F562</f>
        <v>550</v>
      </c>
      <c r="M257" s="55">
        <f>F613</f>
        <v>601</v>
      </c>
      <c r="N257" s="55">
        <f>F569</f>
        <v>557</v>
      </c>
      <c r="O257" s="55">
        <f>F241</f>
        <v>229</v>
      </c>
      <c r="P257" s="55">
        <f>F185</f>
        <v>173</v>
      </c>
      <c r="Q257" s="55">
        <f>F229</f>
        <v>217</v>
      </c>
      <c r="R257" s="55">
        <f>F148</f>
        <v>136</v>
      </c>
      <c r="S257" s="55">
        <f>F197</f>
        <v>185</v>
      </c>
      <c r="T257" s="55">
        <f>F458</f>
        <v>446</v>
      </c>
      <c r="U257" s="55">
        <f>F389</f>
        <v>377</v>
      </c>
      <c r="V257" s="55">
        <f>F470</f>
        <v>458</v>
      </c>
      <c r="W257" s="55">
        <f>F426</f>
        <v>414</v>
      </c>
      <c r="X257" s="55">
        <f>F507</f>
        <v>495</v>
      </c>
      <c r="Y257" s="55">
        <f>F118</f>
        <v>106</v>
      </c>
      <c r="Z257" s="55">
        <f>F42</f>
        <v>30</v>
      </c>
      <c r="AA257" s="55">
        <f>F111</f>
        <v>99</v>
      </c>
      <c r="AB257" s="55">
        <f>F30</f>
        <v>18</v>
      </c>
      <c r="AC257" s="55">
        <f>F74</f>
        <v>62</v>
      </c>
      <c r="AD257" s="55">
        <f>F384</f>
        <v>372</v>
      </c>
      <c r="AE257" s="55">
        <f>F303</f>
        <v>291</v>
      </c>
      <c r="AF257" s="55">
        <f>F352</f>
        <v>340</v>
      </c>
      <c r="AG257" s="55">
        <f>F271</f>
        <v>259</v>
      </c>
      <c r="AH257" s="56">
        <f>F315</f>
        <v>303</v>
      </c>
      <c r="AI257" s="254">
        <f t="shared" si="49"/>
        <v>7825</v>
      </c>
      <c r="AJ257" s="107">
        <f t="shared" si="50"/>
        <v>3263025</v>
      </c>
      <c r="AK257" s="33"/>
      <c r="AL257" s="384" t="s">
        <v>66</v>
      </c>
      <c r="AM257" s="378" t="s">
        <v>809</v>
      </c>
      <c r="AN257" s="378" t="s">
        <v>516</v>
      </c>
      <c r="AO257" s="378" t="s">
        <v>765</v>
      </c>
      <c r="AP257" s="378" t="s">
        <v>705</v>
      </c>
      <c r="AQ257" s="303" t="s">
        <v>592</v>
      </c>
      <c r="AR257" s="303" t="s">
        <v>523</v>
      </c>
      <c r="AS257" s="303" t="s">
        <v>144</v>
      </c>
      <c r="AT257" s="303" t="s">
        <v>659</v>
      </c>
      <c r="AU257" s="303" t="s">
        <v>73</v>
      </c>
      <c r="AV257" s="303" t="s">
        <v>427</v>
      </c>
      <c r="AW257" s="303" t="s">
        <v>756</v>
      </c>
      <c r="AX257" s="303" t="s">
        <v>109</v>
      </c>
      <c r="AY257" s="303" t="s">
        <v>609</v>
      </c>
      <c r="AZ257" s="303" t="s">
        <v>766</v>
      </c>
      <c r="BA257" s="303" t="s">
        <v>150</v>
      </c>
      <c r="BB257" s="303" t="s">
        <v>358</v>
      </c>
      <c r="BC257" s="303" t="s">
        <v>774</v>
      </c>
      <c r="BD257" s="303" t="s">
        <v>673</v>
      </c>
      <c r="BE257" s="303" t="s">
        <v>674</v>
      </c>
      <c r="BF257" s="303" t="s">
        <v>652</v>
      </c>
      <c r="BG257" s="303" t="s">
        <v>219</v>
      </c>
      <c r="BH257" s="303" t="s">
        <v>388</v>
      </c>
      <c r="BI257" s="303" t="s">
        <v>113</v>
      </c>
      <c r="BJ257" s="351" t="s">
        <v>37</v>
      </c>
      <c r="BK257" s="45"/>
      <c r="BM257" s="37"/>
      <c r="BN257" s="379">
        <v>217</v>
      </c>
      <c r="BO257" s="380">
        <v>106</v>
      </c>
      <c r="BP257" s="380">
        <v>525</v>
      </c>
      <c r="BQ257" s="380">
        <v>414</v>
      </c>
      <c r="BR257" s="380">
        <v>303</v>
      </c>
      <c r="BS257" s="380">
        <v>259</v>
      </c>
      <c r="BT257" s="380">
        <v>173</v>
      </c>
      <c r="BU257" s="380">
        <v>62</v>
      </c>
      <c r="BV257" s="380">
        <v>576</v>
      </c>
      <c r="BW257" s="380">
        <v>495</v>
      </c>
      <c r="BX257" s="380">
        <v>446</v>
      </c>
      <c r="BY257" s="380">
        <v>340</v>
      </c>
      <c r="BZ257" s="380">
        <v>229</v>
      </c>
      <c r="CA257" s="380">
        <v>18</v>
      </c>
      <c r="CB257" s="380">
        <v>532</v>
      </c>
      <c r="CC257" s="380">
        <v>613</v>
      </c>
      <c r="CD257" s="380">
        <v>377</v>
      </c>
      <c r="CE257" s="380">
        <v>291</v>
      </c>
      <c r="CF257" s="380">
        <v>185</v>
      </c>
      <c r="CG257" s="380">
        <v>99</v>
      </c>
      <c r="CH257" s="380">
        <v>30</v>
      </c>
      <c r="CI257" s="380">
        <v>569</v>
      </c>
      <c r="CJ257" s="380">
        <v>458</v>
      </c>
      <c r="CK257" s="380">
        <v>372</v>
      </c>
      <c r="CL257" s="381">
        <v>136</v>
      </c>
      <c r="CM257" s="254">
        <f t="shared" si="51"/>
        <v>7825</v>
      </c>
      <c r="CN257" s="107">
        <f t="shared" si="52"/>
        <v>3263025</v>
      </c>
      <c r="CO257" s="33"/>
      <c r="CP257" s="323" t="s">
        <v>144</v>
      </c>
      <c r="CQ257" s="324" t="s">
        <v>150</v>
      </c>
      <c r="CR257" s="324" t="s">
        <v>574</v>
      </c>
      <c r="CS257" s="324" t="s">
        <v>609</v>
      </c>
      <c r="CT257" s="324" t="s">
        <v>37</v>
      </c>
      <c r="CU257" s="324" t="s">
        <v>113</v>
      </c>
      <c r="CV257" s="324" t="s">
        <v>523</v>
      </c>
      <c r="CW257" s="324" t="s">
        <v>674</v>
      </c>
      <c r="CX257" s="324" t="s">
        <v>488</v>
      </c>
      <c r="CY257" s="324" t="s">
        <v>766</v>
      </c>
      <c r="CZ257" s="324" t="s">
        <v>427</v>
      </c>
      <c r="DA257" s="324" t="s">
        <v>388</v>
      </c>
      <c r="DB257" s="324" t="s">
        <v>592</v>
      </c>
      <c r="DC257" s="324" t="s">
        <v>673</v>
      </c>
      <c r="DD257" s="324" t="s">
        <v>679</v>
      </c>
      <c r="DE257" s="324" t="s">
        <v>292</v>
      </c>
      <c r="DF257" s="324" t="s">
        <v>756</v>
      </c>
      <c r="DG257" s="324" t="s">
        <v>219</v>
      </c>
      <c r="DH257" s="324" t="s">
        <v>73</v>
      </c>
      <c r="DI257" s="324" t="s">
        <v>774</v>
      </c>
      <c r="DJ257" s="324" t="s">
        <v>358</v>
      </c>
      <c r="DK257" s="324" t="s">
        <v>750</v>
      </c>
      <c r="DL257" s="324" t="s">
        <v>109</v>
      </c>
      <c r="DM257" s="324" t="s">
        <v>652</v>
      </c>
      <c r="DN257" s="325" t="s">
        <v>659</v>
      </c>
      <c r="DO257" s="45"/>
    </row>
    <row r="258" spans="1:119" ht="12.75" x14ac:dyDescent="0.2">
      <c r="A258" s="33"/>
      <c r="B258" s="33"/>
      <c r="C258" s="33"/>
      <c r="D258" s="176" t="s">
        <v>744</v>
      </c>
      <c r="E258" s="177" t="s">
        <v>345</v>
      </c>
      <c r="F258" s="179">
        <f>B3+(245*B5)</f>
        <v>246</v>
      </c>
      <c r="G258" s="143"/>
      <c r="H258" s="122"/>
      <c r="I258" s="37"/>
      <c r="J258" s="54">
        <f>F538</f>
        <v>526</v>
      </c>
      <c r="K258" s="55">
        <f>F619</f>
        <v>607</v>
      </c>
      <c r="L258" s="55">
        <f>F575</f>
        <v>563</v>
      </c>
      <c r="M258" s="55">
        <f>F531</f>
        <v>519</v>
      </c>
      <c r="N258" s="55">
        <f>F612</f>
        <v>600</v>
      </c>
      <c r="O258" s="55">
        <f>F223</f>
        <v>211</v>
      </c>
      <c r="P258" s="55">
        <f>F147</f>
        <v>135</v>
      </c>
      <c r="Q258" s="55">
        <f>F191</f>
        <v>179</v>
      </c>
      <c r="R258" s="55">
        <f>F260</f>
        <v>248</v>
      </c>
      <c r="S258" s="55">
        <f>F179</f>
        <v>167</v>
      </c>
      <c r="T258" s="55">
        <f>F420</f>
        <v>408</v>
      </c>
      <c r="U258" s="55">
        <f>F501</f>
        <v>489</v>
      </c>
      <c r="V258" s="55">
        <f>F457</f>
        <v>445</v>
      </c>
      <c r="W258" s="55">
        <f>F408</f>
        <v>396</v>
      </c>
      <c r="X258" s="55">
        <f>F464</f>
        <v>452</v>
      </c>
      <c r="Y258" s="55">
        <f>F105</f>
        <v>93</v>
      </c>
      <c r="Z258" s="55">
        <f>F24</f>
        <v>12</v>
      </c>
      <c r="AA258" s="55">
        <f>F68</f>
        <v>56</v>
      </c>
      <c r="AB258" s="55">
        <f>F117</f>
        <v>105</v>
      </c>
      <c r="AC258" s="55">
        <f>F61</f>
        <v>49</v>
      </c>
      <c r="AD258" s="55">
        <f>F346</f>
        <v>334</v>
      </c>
      <c r="AE258" s="55">
        <f>F265</f>
        <v>253</v>
      </c>
      <c r="AF258" s="55">
        <f>F334</f>
        <v>322</v>
      </c>
      <c r="AG258" s="55">
        <f>F378</f>
        <v>366</v>
      </c>
      <c r="AH258" s="56">
        <f>F302</f>
        <v>290</v>
      </c>
      <c r="AI258" s="254">
        <f t="shared" si="49"/>
        <v>7825</v>
      </c>
      <c r="AJ258" s="107">
        <f t="shared" si="50"/>
        <v>3263025</v>
      </c>
      <c r="AK258" s="33"/>
      <c r="AL258" s="350" t="s">
        <v>572</v>
      </c>
      <c r="AM258" s="303" t="s">
        <v>45</v>
      </c>
      <c r="AN258" s="303" t="s">
        <v>93</v>
      </c>
      <c r="AO258" s="303" t="s">
        <v>779</v>
      </c>
      <c r="AP258" s="303" t="s">
        <v>883</v>
      </c>
      <c r="AQ258" s="303" t="s">
        <v>53</v>
      </c>
      <c r="AR258" s="303" t="s">
        <v>102</v>
      </c>
      <c r="AS258" s="303" t="s">
        <v>285</v>
      </c>
      <c r="AT258" s="303" t="s">
        <v>718</v>
      </c>
      <c r="AU258" s="303" t="s">
        <v>604</v>
      </c>
      <c r="AV258" s="303" t="s">
        <v>82</v>
      </c>
      <c r="AW258" s="303" t="s">
        <v>638</v>
      </c>
      <c r="AX258" s="303" t="s">
        <v>740</v>
      </c>
      <c r="AY258" s="303" t="s">
        <v>203</v>
      </c>
      <c r="AZ258" s="303" t="s">
        <v>1</v>
      </c>
      <c r="BA258" s="303" t="s">
        <v>703</v>
      </c>
      <c r="BB258" s="303" t="s">
        <v>647</v>
      </c>
      <c r="BC258" s="303" t="s">
        <v>803</v>
      </c>
      <c r="BD258" s="303" t="s">
        <v>526</v>
      </c>
      <c r="BE258" s="303" t="s">
        <v>748</v>
      </c>
      <c r="BF258" s="303" t="s">
        <v>366</v>
      </c>
      <c r="BG258" s="303" t="s">
        <v>697</v>
      </c>
      <c r="BH258" s="303" t="s">
        <v>681</v>
      </c>
      <c r="BI258" s="303" t="s">
        <v>389</v>
      </c>
      <c r="BJ258" s="351" t="s">
        <v>250</v>
      </c>
      <c r="BK258" s="45"/>
      <c r="BM258" s="37"/>
      <c r="BN258" s="379">
        <v>334</v>
      </c>
      <c r="BO258" s="380">
        <v>248</v>
      </c>
      <c r="BP258" s="380">
        <v>12</v>
      </c>
      <c r="BQ258" s="380">
        <v>526</v>
      </c>
      <c r="BR258" s="380">
        <v>445</v>
      </c>
      <c r="BS258" s="380">
        <v>396</v>
      </c>
      <c r="BT258" s="380">
        <v>290</v>
      </c>
      <c r="BU258" s="380">
        <v>179</v>
      </c>
      <c r="BV258" s="380">
        <v>93</v>
      </c>
      <c r="BW258" s="380">
        <v>607</v>
      </c>
      <c r="BX258" s="380">
        <v>563</v>
      </c>
      <c r="BY258" s="380">
        <v>452</v>
      </c>
      <c r="BZ258" s="380">
        <v>366</v>
      </c>
      <c r="CA258" s="380">
        <v>135</v>
      </c>
      <c r="CB258" s="380">
        <v>49</v>
      </c>
      <c r="CC258" s="380">
        <v>105</v>
      </c>
      <c r="CD258" s="380">
        <v>519</v>
      </c>
      <c r="CE258" s="380">
        <v>408</v>
      </c>
      <c r="CF258" s="380">
        <v>322</v>
      </c>
      <c r="CG258" s="380">
        <v>211</v>
      </c>
      <c r="CH258" s="380">
        <v>167</v>
      </c>
      <c r="CI258" s="380">
        <v>56</v>
      </c>
      <c r="CJ258" s="380">
        <v>600</v>
      </c>
      <c r="CK258" s="380">
        <v>489</v>
      </c>
      <c r="CL258" s="381">
        <v>253</v>
      </c>
      <c r="CM258" s="254">
        <f t="shared" si="51"/>
        <v>7825</v>
      </c>
      <c r="CN258" s="107">
        <f t="shared" si="52"/>
        <v>3263025</v>
      </c>
      <c r="CO258" s="33"/>
      <c r="CP258" s="323" t="s">
        <v>366</v>
      </c>
      <c r="CQ258" s="324" t="s">
        <v>718</v>
      </c>
      <c r="CR258" s="324" t="s">
        <v>647</v>
      </c>
      <c r="CS258" s="324" t="s">
        <v>572</v>
      </c>
      <c r="CT258" s="324" t="s">
        <v>740</v>
      </c>
      <c r="CU258" s="324" t="s">
        <v>203</v>
      </c>
      <c r="CV258" s="324" t="s">
        <v>250</v>
      </c>
      <c r="CW258" s="324" t="s">
        <v>285</v>
      </c>
      <c r="CX258" s="324" t="s">
        <v>703</v>
      </c>
      <c r="CY258" s="324" t="s">
        <v>45</v>
      </c>
      <c r="CZ258" s="324" t="s">
        <v>93</v>
      </c>
      <c r="DA258" s="324" t="s">
        <v>1</v>
      </c>
      <c r="DB258" s="324" t="s">
        <v>389</v>
      </c>
      <c r="DC258" s="324" t="s">
        <v>102</v>
      </c>
      <c r="DD258" s="324" t="s">
        <v>748</v>
      </c>
      <c r="DE258" s="324" t="s">
        <v>526</v>
      </c>
      <c r="DF258" s="324" t="s">
        <v>779</v>
      </c>
      <c r="DG258" s="324" t="s">
        <v>82</v>
      </c>
      <c r="DH258" s="324" t="s">
        <v>681</v>
      </c>
      <c r="DI258" s="324" t="s">
        <v>53</v>
      </c>
      <c r="DJ258" s="324" t="s">
        <v>604</v>
      </c>
      <c r="DK258" s="324" t="s">
        <v>803</v>
      </c>
      <c r="DL258" s="324" t="s">
        <v>544</v>
      </c>
      <c r="DM258" s="324" t="s">
        <v>638</v>
      </c>
      <c r="DN258" s="325" t="s">
        <v>697</v>
      </c>
      <c r="DO258" s="45"/>
    </row>
    <row r="259" spans="1:119" ht="12.75" x14ac:dyDescent="0.2">
      <c r="A259" s="33"/>
      <c r="B259" s="33"/>
      <c r="C259" s="33"/>
      <c r="D259" s="176" t="s">
        <v>376</v>
      </c>
      <c r="E259" s="177" t="s">
        <v>345</v>
      </c>
      <c r="F259" s="179">
        <f>B3+(246*B5)</f>
        <v>247</v>
      </c>
      <c r="G259" s="143"/>
      <c r="H259" s="122"/>
      <c r="I259" s="37"/>
      <c r="J259" s="54">
        <f>F581</f>
        <v>569</v>
      </c>
      <c r="K259" s="55">
        <f>F537</f>
        <v>525</v>
      </c>
      <c r="L259" s="55">
        <f>F588</f>
        <v>576</v>
      </c>
      <c r="M259" s="55">
        <f>F544</f>
        <v>532</v>
      </c>
      <c r="N259" s="55">
        <f>F625</f>
        <v>613</v>
      </c>
      <c r="O259" s="55">
        <f>F210</f>
        <v>198</v>
      </c>
      <c r="P259" s="55">
        <f>F254</f>
        <v>242</v>
      </c>
      <c r="Q259" s="55">
        <f>F173</f>
        <v>161</v>
      </c>
      <c r="R259" s="55">
        <f>F222</f>
        <v>210</v>
      </c>
      <c r="S259" s="55">
        <f>F141</f>
        <v>129</v>
      </c>
      <c r="T259" s="55">
        <f>F407</f>
        <v>395</v>
      </c>
      <c r="U259" s="55">
        <f>F483</f>
        <v>471</v>
      </c>
      <c r="V259" s="55">
        <f>F414</f>
        <v>402</v>
      </c>
      <c r="W259" s="55">
        <f>F495</f>
        <v>483</v>
      </c>
      <c r="X259" s="55">
        <f>F451</f>
        <v>439</v>
      </c>
      <c r="Y259" s="55">
        <f>F67</f>
        <v>55</v>
      </c>
      <c r="Z259" s="55">
        <f>F136</f>
        <v>124</v>
      </c>
      <c r="AA259" s="55">
        <f>F55</f>
        <v>43</v>
      </c>
      <c r="AB259" s="55">
        <f>F99</f>
        <v>87</v>
      </c>
      <c r="AC259" s="55">
        <f>F18</f>
        <v>6</v>
      </c>
      <c r="AD259" s="55">
        <f>F328</f>
        <v>316</v>
      </c>
      <c r="AE259" s="55">
        <f>F377</f>
        <v>365</v>
      </c>
      <c r="AF259" s="55">
        <f>F296</f>
        <v>284</v>
      </c>
      <c r="AG259" s="55">
        <f>F340</f>
        <v>328</v>
      </c>
      <c r="AH259" s="56">
        <f>F284</f>
        <v>272</v>
      </c>
      <c r="AI259" s="254">
        <f t="shared" si="49"/>
        <v>7825</v>
      </c>
      <c r="AJ259" s="107">
        <f t="shared" si="50"/>
        <v>3263025</v>
      </c>
      <c r="AK259" s="33"/>
      <c r="AL259" s="384" t="s">
        <v>750</v>
      </c>
      <c r="AM259" s="378" t="s">
        <v>574</v>
      </c>
      <c r="AN259" s="378" t="s">
        <v>488</v>
      </c>
      <c r="AO259" s="378" t="s">
        <v>679</v>
      </c>
      <c r="AP259" s="378" t="s">
        <v>292</v>
      </c>
      <c r="AQ259" s="303" t="s">
        <v>583</v>
      </c>
      <c r="AR259" s="303" t="s">
        <v>84</v>
      </c>
      <c r="AS259" s="303" t="s">
        <v>685</v>
      </c>
      <c r="AT259" s="303" t="s">
        <v>268</v>
      </c>
      <c r="AU259" s="303" t="s">
        <v>370</v>
      </c>
      <c r="AV259" s="303" t="s">
        <v>548</v>
      </c>
      <c r="AW259" s="303" t="s">
        <v>401</v>
      </c>
      <c r="AX259" s="303" t="s">
        <v>158</v>
      </c>
      <c r="AY259" s="303" t="s">
        <v>50</v>
      </c>
      <c r="AZ259" s="303" t="s">
        <v>667</v>
      </c>
      <c r="BA259" s="303" t="s">
        <v>331</v>
      </c>
      <c r="BB259" s="303" t="s">
        <v>238</v>
      </c>
      <c r="BC259" s="303" t="s">
        <v>618</v>
      </c>
      <c r="BD259" s="303" t="s">
        <v>617</v>
      </c>
      <c r="BE259" s="303" t="s">
        <v>486</v>
      </c>
      <c r="BF259" s="303" t="s">
        <v>472</v>
      </c>
      <c r="BG259" s="303" t="s">
        <v>414</v>
      </c>
      <c r="BH259" s="303" t="s">
        <v>54</v>
      </c>
      <c r="BI259" s="303" t="s">
        <v>98</v>
      </c>
      <c r="BJ259" s="351" t="s">
        <v>402</v>
      </c>
      <c r="BK259" s="45"/>
      <c r="BM259" s="37"/>
      <c r="BN259" s="379">
        <v>471</v>
      </c>
      <c r="BO259" s="380">
        <v>365</v>
      </c>
      <c r="BP259" s="380">
        <v>129</v>
      </c>
      <c r="BQ259" s="380">
        <v>43</v>
      </c>
      <c r="BR259" s="380">
        <v>557</v>
      </c>
      <c r="BS259" s="380">
        <v>513</v>
      </c>
      <c r="BT259" s="380">
        <v>402</v>
      </c>
      <c r="BU259" s="380">
        <v>316</v>
      </c>
      <c r="BV259" s="380">
        <v>210</v>
      </c>
      <c r="BW259" s="380">
        <v>124</v>
      </c>
      <c r="BX259" s="380">
        <v>55</v>
      </c>
      <c r="BY259" s="380">
        <v>594</v>
      </c>
      <c r="BZ259" s="380">
        <v>483</v>
      </c>
      <c r="CA259" s="380">
        <v>272</v>
      </c>
      <c r="CB259" s="380">
        <v>161</v>
      </c>
      <c r="CC259" s="380">
        <v>242</v>
      </c>
      <c r="CD259" s="380">
        <v>6</v>
      </c>
      <c r="CE259" s="380">
        <v>550</v>
      </c>
      <c r="CF259" s="380">
        <v>439</v>
      </c>
      <c r="CG259" s="380">
        <v>328</v>
      </c>
      <c r="CH259" s="380">
        <v>284</v>
      </c>
      <c r="CI259" s="380">
        <v>198</v>
      </c>
      <c r="CJ259" s="380">
        <v>87</v>
      </c>
      <c r="CK259" s="380">
        <v>601</v>
      </c>
      <c r="CL259" s="381">
        <v>395</v>
      </c>
      <c r="CM259" s="254">
        <f t="shared" si="51"/>
        <v>7825</v>
      </c>
      <c r="CN259" s="107">
        <f t="shared" si="52"/>
        <v>3263025</v>
      </c>
      <c r="CO259" s="33"/>
      <c r="CP259" s="323" t="s">
        <v>401</v>
      </c>
      <c r="CQ259" s="324" t="s">
        <v>414</v>
      </c>
      <c r="CR259" s="324" t="s">
        <v>370</v>
      </c>
      <c r="CS259" s="324" t="s">
        <v>618</v>
      </c>
      <c r="CT259" s="324" t="s">
        <v>705</v>
      </c>
      <c r="CU259" s="324" t="s">
        <v>66</v>
      </c>
      <c r="CV259" s="324" t="s">
        <v>158</v>
      </c>
      <c r="CW259" s="324" t="s">
        <v>472</v>
      </c>
      <c r="CX259" s="324" t="s">
        <v>268</v>
      </c>
      <c r="CY259" s="324" t="s">
        <v>238</v>
      </c>
      <c r="CZ259" s="324" t="s">
        <v>331</v>
      </c>
      <c r="DA259" s="324" t="s">
        <v>809</v>
      </c>
      <c r="DB259" s="324" t="s">
        <v>50</v>
      </c>
      <c r="DC259" s="324" t="s">
        <v>402</v>
      </c>
      <c r="DD259" s="324" t="s">
        <v>685</v>
      </c>
      <c r="DE259" s="324" t="s">
        <v>84</v>
      </c>
      <c r="DF259" s="324" t="s">
        <v>486</v>
      </c>
      <c r="DG259" s="324" t="s">
        <v>516</v>
      </c>
      <c r="DH259" s="324" t="s">
        <v>667</v>
      </c>
      <c r="DI259" s="324" t="s">
        <v>98</v>
      </c>
      <c r="DJ259" s="324" t="s">
        <v>54</v>
      </c>
      <c r="DK259" s="324" t="s">
        <v>583</v>
      </c>
      <c r="DL259" s="324" t="s">
        <v>617</v>
      </c>
      <c r="DM259" s="324" t="s">
        <v>765</v>
      </c>
      <c r="DN259" s="325" t="s">
        <v>548</v>
      </c>
      <c r="DO259" s="45"/>
    </row>
    <row r="260" spans="1:119" ht="12.75" x14ac:dyDescent="0.2">
      <c r="A260" s="33"/>
      <c r="B260" s="33"/>
      <c r="C260" s="33"/>
      <c r="D260" s="176" t="s">
        <v>718</v>
      </c>
      <c r="E260" s="177" t="s">
        <v>345</v>
      </c>
      <c r="F260" s="178">
        <f>B3+(247*B5)</f>
        <v>248</v>
      </c>
      <c r="G260" s="143"/>
      <c r="H260" s="122"/>
      <c r="I260" s="37"/>
      <c r="J260" s="54">
        <f>F594</f>
        <v>582</v>
      </c>
      <c r="K260" s="55">
        <f>F550</f>
        <v>538</v>
      </c>
      <c r="L260" s="55">
        <f>F631</f>
        <v>619</v>
      </c>
      <c r="M260" s="55">
        <f>F587</f>
        <v>575</v>
      </c>
      <c r="N260" s="55">
        <f>F513</f>
        <v>501</v>
      </c>
      <c r="O260" s="55">
        <f>F172</f>
        <v>160</v>
      </c>
      <c r="P260" s="55">
        <f>F216</f>
        <v>204</v>
      </c>
      <c r="Q260" s="55">
        <f>F160</f>
        <v>148</v>
      </c>
      <c r="R260" s="55">
        <f>F204</f>
        <v>192</v>
      </c>
      <c r="S260" s="55">
        <f>F248</f>
        <v>236</v>
      </c>
      <c r="T260" s="55">
        <f>F489</f>
        <v>477</v>
      </c>
      <c r="U260" s="55">
        <f>F445</f>
        <v>433</v>
      </c>
      <c r="V260" s="55">
        <f>F401</f>
        <v>389</v>
      </c>
      <c r="W260" s="55">
        <f>F482</f>
        <v>470</v>
      </c>
      <c r="X260" s="55">
        <f>F433</f>
        <v>421</v>
      </c>
      <c r="Y260" s="55">
        <f>F49</f>
        <v>37</v>
      </c>
      <c r="Z260" s="55">
        <f>F93</f>
        <v>81</v>
      </c>
      <c r="AA260" s="55">
        <f>F17</f>
        <v>5</v>
      </c>
      <c r="AB260" s="55">
        <f>F86</f>
        <v>74</v>
      </c>
      <c r="AC260" s="55">
        <f>F130</f>
        <v>118</v>
      </c>
      <c r="AD260" s="55">
        <f>F290</f>
        <v>278</v>
      </c>
      <c r="AE260" s="55">
        <f>F359</f>
        <v>347</v>
      </c>
      <c r="AF260" s="55">
        <f>F278</f>
        <v>266</v>
      </c>
      <c r="AG260" s="55">
        <f>F327</f>
        <v>315</v>
      </c>
      <c r="AH260" s="56">
        <f>F371</f>
        <v>359</v>
      </c>
      <c r="AI260" s="254">
        <f t="shared" si="49"/>
        <v>7825</v>
      </c>
      <c r="AJ260" s="107">
        <f t="shared" si="50"/>
        <v>3263025</v>
      </c>
      <c r="AK260" s="33"/>
      <c r="AL260" s="383" t="s">
        <v>650</v>
      </c>
      <c r="AM260" s="382" t="s">
        <v>122</v>
      </c>
      <c r="AN260" s="382" t="s">
        <v>212</v>
      </c>
      <c r="AO260" s="382" t="s">
        <v>490</v>
      </c>
      <c r="AP260" s="382" t="s">
        <v>518</v>
      </c>
      <c r="AQ260" s="303" t="s">
        <v>131</v>
      </c>
      <c r="AR260" s="303" t="s">
        <v>538</v>
      </c>
      <c r="AS260" s="303" t="s">
        <v>497</v>
      </c>
      <c r="AT260" s="303" t="s">
        <v>656</v>
      </c>
      <c r="AU260" s="303" t="s">
        <v>114</v>
      </c>
      <c r="AV260" s="303" t="s">
        <v>189</v>
      </c>
      <c r="AW260" s="303" t="s">
        <v>138</v>
      </c>
      <c r="AX260" s="303" t="s">
        <v>416</v>
      </c>
      <c r="AY260" s="303" t="s">
        <v>715</v>
      </c>
      <c r="AZ260" s="303" t="s">
        <v>484</v>
      </c>
      <c r="BA260" s="303" t="s">
        <v>700</v>
      </c>
      <c r="BB260" s="303" t="s">
        <v>749</v>
      </c>
      <c r="BC260" s="303" t="s">
        <v>304</v>
      </c>
      <c r="BD260" s="303" t="s">
        <v>722</v>
      </c>
      <c r="BE260" s="303" t="s">
        <v>100</v>
      </c>
      <c r="BF260" s="303" t="s">
        <v>642</v>
      </c>
      <c r="BG260" s="303" t="s">
        <v>626</v>
      </c>
      <c r="BH260" s="303" t="s">
        <v>165</v>
      </c>
      <c r="BI260" s="303" t="s">
        <v>443</v>
      </c>
      <c r="BJ260" s="351" t="s">
        <v>339</v>
      </c>
      <c r="BK260" s="45"/>
      <c r="BM260" s="37"/>
      <c r="BN260" s="379">
        <v>588</v>
      </c>
      <c r="BO260" s="380">
        <v>477</v>
      </c>
      <c r="BP260" s="380">
        <v>266</v>
      </c>
      <c r="BQ260" s="380">
        <v>160</v>
      </c>
      <c r="BR260" s="380">
        <v>74</v>
      </c>
      <c r="BS260" s="380">
        <v>5</v>
      </c>
      <c r="BT260" s="380">
        <v>544</v>
      </c>
      <c r="BU260" s="380">
        <v>433</v>
      </c>
      <c r="BV260" s="380">
        <v>347</v>
      </c>
      <c r="BW260" s="380">
        <v>236</v>
      </c>
      <c r="BX260" s="380">
        <v>192</v>
      </c>
      <c r="BY260" s="380">
        <v>81</v>
      </c>
      <c r="BZ260" s="380">
        <v>625</v>
      </c>
      <c r="CA260" s="380">
        <v>389</v>
      </c>
      <c r="CB260" s="380">
        <v>278</v>
      </c>
      <c r="CC260" s="380">
        <v>359</v>
      </c>
      <c r="CD260" s="380">
        <v>148</v>
      </c>
      <c r="CE260" s="380">
        <v>37</v>
      </c>
      <c r="CF260" s="380">
        <v>551</v>
      </c>
      <c r="CG260" s="380">
        <v>470</v>
      </c>
      <c r="CH260" s="380">
        <v>421</v>
      </c>
      <c r="CI260" s="380">
        <v>315</v>
      </c>
      <c r="CJ260" s="380">
        <v>204</v>
      </c>
      <c r="CK260" s="380">
        <v>118</v>
      </c>
      <c r="CL260" s="381">
        <v>507</v>
      </c>
      <c r="CM260" s="254">
        <f t="shared" si="51"/>
        <v>7825</v>
      </c>
      <c r="CN260" s="107">
        <f t="shared" si="52"/>
        <v>3263025</v>
      </c>
      <c r="CO260" s="33"/>
      <c r="CP260" s="323" t="s">
        <v>34</v>
      </c>
      <c r="CQ260" s="324" t="s">
        <v>189</v>
      </c>
      <c r="CR260" s="324" t="s">
        <v>165</v>
      </c>
      <c r="CS260" s="324" t="s">
        <v>131</v>
      </c>
      <c r="CT260" s="324" t="s">
        <v>722</v>
      </c>
      <c r="CU260" s="324" t="s">
        <v>304</v>
      </c>
      <c r="CV260" s="324" t="s">
        <v>725</v>
      </c>
      <c r="CW260" s="324" t="s">
        <v>138</v>
      </c>
      <c r="CX260" s="324" t="s">
        <v>626</v>
      </c>
      <c r="CY260" s="324" t="s">
        <v>114</v>
      </c>
      <c r="CZ260" s="324" t="s">
        <v>656</v>
      </c>
      <c r="DA260" s="324" t="s">
        <v>749</v>
      </c>
      <c r="DB260" s="324" t="s">
        <v>820</v>
      </c>
      <c r="DC260" s="324" t="s">
        <v>416</v>
      </c>
      <c r="DD260" s="324" t="s">
        <v>642</v>
      </c>
      <c r="DE260" s="324" t="s">
        <v>339</v>
      </c>
      <c r="DF260" s="324" t="s">
        <v>497</v>
      </c>
      <c r="DG260" s="324" t="s">
        <v>700</v>
      </c>
      <c r="DH260" s="324" t="s">
        <v>546</v>
      </c>
      <c r="DI260" s="324" t="s">
        <v>715</v>
      </c>
      <c r="DJ260" s="324" t="s">
        <v>484</v>
      </c>
      <c r="DK260" s="324" t="s">
        <v>443</v>
      </c>
      <c r="DL260" s="324" t="s">
        <v>538</v>
      </c>
      <c r="DM260" s="324" t="s">
        <v>100</v>
      </c>
      <c r="DN260" s="325" t="s">
        <v>620</v>
      </c>
      <c r="DO260" s="45"/>
    </row>
    <row r="261" spans="1:119" ht="12.75" x14ac:dyDescent="0.2">
      <c r="A261" s="33"/>
      <c r="B261" s="33"/>
      <c r="C261" s="33"/>
      <c r="D261" s="176" t="s">
        <v>403</v>
      </c>
      <c r="E261" s="177" t="s">
        <v>345</v>
      </c>
      <c r="F261" s="178">
        <f>B3+(248*B5)</f>
        <v>249</v>
      </c>
      <c r="G261" s="143"/>
      <c r="H261" s="122"/>
      <c r="I261" s="37"/>
      <c r="J261" s="54">
        <f>F424</f>
        <v>412</v>
      </c>
      <c r="K261" s="55">
        <f>F468</f>
        <v>456</v>
      </c>
      <c r="L261" s="55">
        <f>F392</f>
        <v>380</v>
      </c>
      <c r="M261" s="55">
        <f>F461</f>
        <v>449</v>
      </c>
      <c r="N261" s="55">
        <f>F505</f>
        <v>493</v>
      </c>
      <c r="O261" s="55">
        <f>F40</f>
        <v>28</v>
      </c>
      <c r="P261" s="55">
        <f>F109</f>
        <v>97</v>
      </c>
      <c r="Q261" s="55">
        <f>F28</f>
        <v>16</v>
      </c>
      <c r="R261" s="55">
        <f>F77</f>
        <v>65</v>
      </c>
      <c r="S261" s="55">
        <f>F121</f>
        <v>109</v>
      </c>
      <c r="T261" s="55">
        <f>F263</f>
        <v>251</v>
      </c>
      <c r="U261" s="55">
        <f>F337</f>
        <v>325</v>
      </c>
      <c r="V261" s="55">
        <f>F381</f>
        <v>369</v>
      </c>
      <c r="W261" s="55">
        <f>F300</f>
        <v>288</v>
      </c>
      <c r="X261" s="55">
        <f>F344</f>
        <v>332</v>
      </c>
      <c r="Y261" s="55">
        <f>F547</f>
        <v>535</v>
      </c>
      <c r="Z261" s="55">
        <f>F591</f>
        <v>579</v>
      </c>
      <c r="AA261" s="55">
        <f>F535</f>
        <v>523</v>
      </c>
      <c r="AB261" s="55">
        <f>F579</f>
        <v>567</v>
      </c>
      <c r="AC261" s="55">
        <f>F623</f>
        <v>611</v>
      </c>
      <c r="AD261" s="55">
        <f>F183</f>
        <v>171</v>
      </c>
      <c r="AE261" s="55">
        <f>F232</f>
        <v>220</v>
      </c>
      <c r="AF261" s="55">
        <f>F151</f>
        <v>139</v>
      </c>
      <c r="AG261" s="55">
        <f>F195</f>
        <v>183</v>
      </c>
      <c r="AH261" s="56">
        <f>F239</f>
        <v>227</v>
      </c>
      <c r="AI261" s="254">
        <f t="shared" si="49"/>
        <v>7825</v>
      </c>
      <c r="AJ261" s="107">
        <f t="shared" si="50"/>
        <v>3263025</v>
      </c>
      <c r="AK261" s="33"/>
      <c r="AL261" s="350" t="s">
        <v>742</v>
      </c>
      <c r="AM261" s="303" t="s">
        <v>139</v>
      </c>
      <c r="AN261" s="303" t="s">
        <v>147</v>
      </c>
      <c r="AO261" s="303" t="s">
        <v>80</v>
      </c>
      <c r="AP261" s="303" t="s">
        <v>797</v>
      </c>
      <c r="AQ261" s="303" t="s">
        <v>226</v>
      </c>
      <c r="AR261" s="303" t="s">
        <v>805</v>
      </c>
      <c r="AS261" s="303" t="s">
        <v>598</v>
      </c>
      <c r="AT261" s="303" t="s">
        <v>539</v>
      </c>
      <c r="AU261" s="303" t="s">
        <v>631</v>
      </c>
      <c r="AV261" s="382" t="s">
        <v>670</v>
      </c>
      <c r="AW261" s="382" t="s">
        <v>128</v>
      </c>
      <c r="AX261" s="382" t="s">
        <v>309</v>
      </c>
      <c r="AY261" s="382" t="s">
        <v>163</v>
      </c>
      <c r="AZ261" s="382" t="s">
        <v>206</v>
      </c>
      <c r="BA261" s="303" t="s">
        <v>230</v>
      </c>
      <c r="BB261" s="303" t="s">
        <v>383</v>
      </c>
      <c r="BC261" s="303" t="s">
        <v>677</v>
      </c>
      <c r="BD261" s="303" t="s">
        <v>726</v>
      </c>
      <c r="BE261" s="303" t="s">
        <v>154</v>
      </c>
      <c r="BF261" s="303" t="s">
        <v>498</v>
      </c>
      <c r="BG261" s="303" t="s">
        <v>356</v>
      </c>
      <c r="BH261" s="303" t="s">
        <v>789</v>
      </c>
      <c r="BI261" s="303" t="s">
        <v>151</v>
      </c>
      <c r="BJ261" s="351" t="s">
        <v>567</v>
      </c>
      <c r="BK261" s="45"/>
      <c r="BM261" s="37"/>
      <c r="BN261" s="379">
        <v>535</v>
      </c>
      <c r="BO261" s="380">
        <v>449</v>
      </c>
      <c r="BP261" s="380">
        <v>338</v>
      </c>
      <c r="BQ261" s="380">
        <v>227</v>
      </c>
      <c r="BR261" s="380">
        <v>16</v>
      </c>
      <c r="BS261" s="380">
        <v>97</v>
      </c>
      <c r="BT261" s="380">
        <v>611</v>
      </c>
      <c r="BU261" s="380">
        <v>380</v>
      </c>
      <c r="BV261" s="380">
        <v>294</v>
      </c>
      <c r="BW261" s="380">
        <v>183</v>
      </c>
      <c r="BX261" s="380">
        <v>251</v>
      </c>
      <c r="BY261" s="380">
        <v>170</v>
      </c>
      <c r="BZ261" s="380">
        <v>59</v>
      </c>
      <c r="CA261" s="380">
        <v>598</v>
      </c>
      <c r="CB261" s="380">
        <v>487</v>
      </c>
      <c r="CC261" s="380">
        <v>301</v>
      </c>
      <c r="CD261" s="380">
        <v>220</v>
      </c>
      <c r="CE261" s="380">
        <v>109</v>
      </c>
      <c r="CF261" s="380">
        <v>523</v>
      </c>
      <c r="CG261" s="380">
        <v>412</v>
      </c>
      <c r="CH261" s="380">
        <v>493</v>
      </c>
      <c r="CI261" s="380">
        <v>257</v>
      </c>
      <c r="CJ261" s="380">
        <v>171</v>
      </c>
      <c r="CK261" s="380">
        <v>65</v>
      </c>
      <c r="CL261" s="381">
        <v>579</v>
      </c>
      <c r="CM261" s="254">
        <f t="shared" si="51"/>
        <v>7825</v>
      </c>
      <c r="CN261" s="107">
        <f t="shared" si="52"/>
        <v>3263025</v>
      </c>
      <c r="CO261" s="33"/>
      <c r="CP261" s="323" t="s">
        <v>230</v>
      </c>
      <c r="CQ261" s="324" t="s">
        <v>80</v>
      </c>
      <c r="CR261" s="324" t="s">
        <v>470</v>
      </c>
      <c r="CS261" s="324" t="s">
        <v>567</v>
      </c>
      <c r="CT261" s="324" t="s">
        <v>598</v>
      </c>
      <c r="CU261" s="324" t="s">
        <v>805</v>
      </c>
      <c r="CV261" s="324" t="s">
        <v>154</v>
      </c>
      <c r="CW261" s="324" t="s">
        <v>147</v>
      </c>
      <c r="CX261" s="324" t="s">
        <v>145</v>
      </c>
      <c r="CY261" s="324" t="s">
        <v>151</v>
      </c>
      <c r="CZ261" s="349" t="s">
        <v>670</v>
      </c>
      <c r="DA261" s="349" t="s">
        <v>44</v>
      </c>
      <c r="DB261" s="349" t="s">
        <v>436</v>
      </c>
      <c r="DC261" s="349" t="s">
        <v>707</v>
      </c>
      <c r="DD261" s="349" t="s">
        <v>713</v>
      </c>
      <c r="DE261" s="324" t="s">
        <v>70</v>
      </c>
      <c r="DF261" s="324" t="s">
        <v>356</v>
      </c>
      <c r="DG261" s="324" t="s">
        <v>631</v>
      </c>
      <c r="DH261" s="324" t="s">
        <v>677</v>
      </c>
      <c r="DI261" s="324" t="s">
        <v>742</v>
      </c>
      <c r="DJ261" s="324" t="s">
        <v>797</v>
      </c>
      <c r="DK261" s="324" t="s">
        <v>799</v>
      </c>
      <c r="DL261" s="324" t="s">
        <v>498</v>
      </c>
      <c r="DM261" s="324" t="s">
        <v>539</v>
      </c>
      <c r="DN261" s="325" t="s">
        <v>383</v>
      </c>
      <c r="DO261" s="45"/>
    </row>
    <row r="262" spans="1:119" ht="12.75" x14ac:dyDescent="0.2">
      <c r="A262" s="33"/>
      <c r="B262" s="33"/>
      <c r="C262" s="33"/>
      <c r="D262" s="176" t="s">
        <v>641</v>
      </c>
      <c r="E262" s="177" t="s">
        <v>345</v>
      </c>
      <c r="F262" s="179">
        <f>B3+(249*B5)</f>
        <v>250</v>
      </c>
      <c r="G262" s="143"/>
      <c r="H262" s="122"/>
      <c r="I262" s="37"/>
      <c r="J262" s="54">
        <f>F442</f>
        <v>430</v>
      </c>
      <c r="K262" s="55">
        <f>F511</f>
        <v>499</v>
      </c>
      <c r="L262" s="55">
        <f>F430</f>
        <v>418</v>
      </c>
      <c r="M262" s="55">
        <f>F474</f>
        <v>462</v>
      </c>
      <c r="N262" s="55">
        <f>F393</f>
        <v>381</v>
      </c>
      <c r="O262" s="55">
        <f>F78</f>
        <v>66</v>
      </c>
      <c r="P262" s="55">
        <f>F127</f>
        <v>115</v>
      </c>
      <c r="Q262" s="55">
        <f>F46</f>
        <v>34</v>
      </c>
      <c r="R262" s="55">
        <f>F90</f>
        <v>78</v>
      </c>
      <c r="S262" s="55">
        <f>F34</f>
        <v>22</v>
      </c>
      <c r="T262" s="55">
        <f>F375</f>
        <v>363</v>
      </c>
      <c r="U262" s="55">
        <f>F294</f>
        <v>282</v>
      </c>
      <c r="V262" s="55">
        <f>F338</f>
        <v>326</v>
      </c>
      <c r="W262" s="55">
        <f>F287</f>
        <v>275</v>
      </c>
      <c r="X262" s="55">
        <f>F331</f>
        <v>319</v>
      </c>
      <c r="Y262" s="55">
        <f>F585</f>
        <v>573</v>
      </c>
      <c r="Z262" s="55">
        <f>F629</f>
        <v>617</v>
      </c>
      <c r="AA262" s="55">
        <f>F548</f>
        <v>536</v>
      </c>
      <c r="AB262" s="55">
        <f>F597</f>
        <v>585</v>
      </c>
      <c r="AC262" s="55">
        <f>F516</f>
        <v>504</v>
      </c>
      <c r="AD262" s="55">
        <f>F201</f>
        <v>189</v>
      </c>
      <c r="AE262" s="55">
        <f>F245</f>
        <v>233</v>
      </c>
      <c r="AF262" s="55">
        <f>F164</f>
        <v>152</v>
      </c>
      <c r="AG262" s="55">
        <f>F233</f>
        <v>221</v>
      </c>
      <c r="AH262" s="56">
        <f>F157</f>
        <v>145</v>
      </c>
      <c r="AI262" s="254">
        <f t="shared" si="49"/>
        <v>7825</v>
      </c>
      <c r="AJ262" s="107">
        <f t="shared" si="50"/>
        <v>3263025</v>
      </c>
      <c r="AK262" s="33"/>
      <c r="AL262" s="350" t="s">
        <v>482</v>
      </c>
      <c r="AM262" s="303" t="s">
        <v>107</v>
      </c>
      <c r="AN262" s="303" t="s">
        <v>767</v>
      </c>
      <c r="AO262" s="303" t="s">
        <v>768</v>
      </c>
      <c r="AP262" s="303" t="s">
        <v>654</v>
      </c>
      <c r="AQ262" s="303" t="s">
        <v>514</v>
      </c>
      <c r="AR262" s="303" t="s">
        <v>787</v>
      </c>
      <c r="AS262" s="303" t="s">
        <v>462</v>
      </c>
      <c r="AT262" s="303" t="s">
        <v>197</v>
      </c>
      <c r="AU262" s="303" t="s">
        <v>775</v>
      </c>
      <c r="AV262" s="378" t="s">
        <v>444</v>
      </c>
      <c r="AW262" s="378" t="s">
        <v>745</v>
      </c>
      <c r="AX262" s="378" t="s">
        <v>126</v>
      </c>
      <c r="AY262" s="378" t="s">
        <v>616</v>
      </c>
      <c r="AZ262" s="378" t="s">
        <v>338</v>
      </c>
      <c r="BA262" s="303" t="s">
        <v>648</v>
      </c>
      <c r="BB262" s="303" t="s">
        <v>242</v>
      </c>
      <c r="BC262" s="303" t="s">
        <v>781</v>
      </c>
      <c r="BD262" s="303" t="s">
        <v>201</v>
      </c>
      <c r="BE262" s="303" t="s">
        <v>413</v>
      </c>
      <c r="BF262" s="303" t="s">
        <v>760</v>
      </c>
      <c r="BG262" s="303" t="s">
        <v>458</v>
      </c>
      <c r="BH262" s="303" t="s">
        <v>371</v>
      </c>
      <c r="BI262" s="303" t="s">
        <v>800</v>
      </c>
      <c r="BJ262" s="351" t="s">
        <v>72</v>
      </c>
      <c r="BK262" s="45"/>
      <c r="BM262" s="37"/>
      <c r="BN262" s="379">
        <v>418</v>
      </c>
      <c r="BO262" s="380">
        <v>307</v>
      </c>
      <c r="BP262" s="380">
        <v>221</v>
      </c>
      <c r="BQ262" s="380">
        <v>115</v>
      </c>
      <c r="BR262" s="380">
        <v>504</v>
      </c>
      <c r="BS262" s="380">
        <v>585</v>
      </c>
      <c r="BT262" s="380">
        <v>499</v>
      </c>
      <c r="BU262" s="380">
        <v>263</v>
      </c>
      <c r="BV262" s="380">
        <v>152</v>
      </c>
      <c r="BW262" s="380">
        <v>66</v>
      </c>
      <c r="BX262" s="380">
        <v>393</v>
      </c>
      <c r="BY262" s="380">
        <v>282</v>
      </c>
      <c r="BZ262" s="380">
        <v>196</v>
      </c>
      <c r="CA262" s="380">
        <v>90</v>
      </c>
      <c r="CB262" s="380">
        <v>604</v>
      </c>
      <c r="CC262" s="380">
        <v>189</v>
      </c>
      <c r="CD262" s="380">
        <v>78</v>
      </c>
      <c r="CE262" s="380">
        <v>617</v>
      </c>
      <c r="CF262" s="380">
        <v>381</v>
      </c>
      <c r="CG262" s="380">
        <v>300</v>
      </c>
      <c r="CH262" s="380">
        <v>351</v>
      </c>
      <c r="CI262" s="380">
        <v>145</v>
      </c>
      <c r="CJ262" s="380">
        <v>34</v>
      </c>
      <c r="CK262" s="380">
        <v>573</v>
      </c>
      <c r="CL262" s="381">
        <v>462</v>
      </c>
      <c r="CM262" s="254">
        <f t="shared" si="51"/>
        <v>7825</v>
      </c>
      <c r="CN262" s="107">
        <f t="shared" si="52"/>
        <v>3263025</v>
      </c>
      <c r="CO262" s="33"/>
      <c r="CP262" s="323" t="s">
        <v>767</v>
      </c>
      <c r="CQ262" s="324" t="s">
        <v>146</v>
      </c>
      <c r="CR262" s="324" t="s">
        <v>800</v>
      </c>
      <c r="CS262" s="324" t="s">
        <v>787</v>
      </c>
      <c r="CT262" s="324" t="s">
        <v>413</v>
      </c>
      <c r="CU262" s="324" t="s">
        <v>201</v>
      </c>
      <c r="CV262" s="324" t="s">
        <v>107</v>
      </c>
      <c r="CW262" s="324" t="s">
        <v>221</v>
      </c>
      <c r="CX262" s="324" t="s">
        <v>371</v>
      </c>
      <c r="CY262" s="324" t="s">
        <v>514</v>
      </c>
      <c r="CZ262" s="385" t="s">
        <v>579</v>
      </c>
      <c r="DA262" s="385" t="s">
        <v>745</v>
      </c>
      <c r="DB262" s="385" t="s">
        <v>552</v>
      </c>
      <c r="DC262" s="385" t="s">
        <v>599</v>
      </c>
      <c r="DD262" s="385" t="s">
        <v>635</v>
      </c>
      <c r="DE262" s="324" t="s">
        <v>760</v>
      </c>
      <c r="DF262" s="324" t="s">
        <v>197</v>
      </c>
      <c r="DG262" s="324" t="s">
        <v>242</v>
      </c>
      <c r="DH262" s="324" t="s">
        <v>654</v>
      </c>
      <c r="DI262" s="324" t="s">
        <v>668</v>
      </c>
      <c r="DJ262" s="324" t="s">
        <v>97</v>
      </c>
      <c r="DK262" s="324" t="s">
        <v>72</v>
      </c>
      <c r="DL262" s="324" t="s">
        <v>462</v>
      </c>
      <c r="DM262" s="324" t="s">
        <v>648</v>
      </c>
      <c r="DN262" s="325" t="s">
        <v>768</v>
      </c>
      <c r="DO262" s="45"/>
    </row>
    <row r="263" spans="1:119" ht="12.75" x14ac:dyDescent="0.2">
      <c r="A263" s="33"/>
      <c r="B263" s="33"/>
      <c r="C263" s="33"/>
      <c r="D263" s="176" t="s">
        <v>670</v>
      </c>
      <c r="E263" s="177" t="s">
        <v>345</v>
      </c>
      <c r="F263" s="179">
        <f>B3+(250*B5)</f>
        <v>251</v>
      </c>
      <c r="G263" s="143"/>
      <c r="H263" s="122"/>
      <c r="I263" s="37"/>
      <c r="J263" s="54">
        <f>F480</f>
        <v>468</v>
      </c>
      <c r="K263" s="55">
        <f>F399</f>
        <v>387</v>
      </c>
      <c r="L263" s="55">
        <f>F443</f>
        <v>431</v>
      </c>
      <c r="M263" s="55">
        <f>F492</f>
        <v>480</v>
      </c>
      <c r="N263" s="55">
        <f>F436</f>
        <v>424</v>
      </c>
      <c r="O263" s="55">
        <f>F96</f>
        <v>84</v>
      </c>
      <c r="P263" s="55">
        <f>F15</f>
        <v>3</v>
      </c>
      <c r="Q263" s="55">
        <f>F84</f>
        <v>72</v>
      </c>
      <c r="R263" s="55">
        <f>F128</f>
        <v>116</v>
      </c>
      <c r="S263" s="55">
        <f>F52</f>
        <v>40</v>
      </c>
      <c r="T263" s="55">
        <f>F362</f>
        <v>350</v>
      </c>
      <c r="U263" s="55">
        <f>F281</f>
        <v>269</v>
      </c>
      <c r="V263" s="55">
        <f>F325</f>
        <v>313</v>
      </c>
      <c r="W263" s="55">
        <f>F369</f>
        <v>357</v>
      </c>
      <c r="X263" s="55">
        <f>F288</f>
        <v>276</v>
      </c>
      <c r="Y263" s="55">
        <f>F598</f>
        <v>586</v>
      </c>
      <c r="Z263" s="55">
        <f>F522</f>
        <v>510</v>
      </c>
      <c r="AA263" s="55">
        <f>F566</f>
        <v>554</v>
      </c>
      <c r="AB263" s="55">
        <f>F635</f>
        <v>623</v>
      </c>
      <c r="AC263" s="55">
        <f>F554</f>
        <v>542</v>
      </c>
      <c r="AD263" s="55">
        <f>F214</f>
        <v>202</v>
      </c>
      <c r="AE263" s="55">
        <f>F158</f>
        <v>146</v>
      </c>
      <c r="AF263" s="55">
        <f>F207</f>
        <v>195</v>
      </c>
      <c r="AG263" s="55">
        <f>F251</f>
        <v>239</v>
      </c>
      <c r="AH263" s="56">
        <f>F170</f>
        <v>158</v>
      </c>
      <c r="AI263" s="254">
        <f t="shared" si="49"/>
        <v>7825</v>
      </c>
      <c r="AJ263" s="107">
        <f t="shared" si="50"/>
        <v>3263025</v>
      </c>
      <c r="AK263" s="33"/>
      <c r="AL263" s="350" t="s">
        <v>739</v>
      </c>
      <c r="AM263" s="303" t="s">
        <v>492</v>
      </c>
      <c r="AN263" s="303" t="s">
        <v>110</v>
      </c>
      <c r="AO263" s="303" t="s">
        <v>399</v>
      </c>
      <c r="AP263" s="303" t="s">
        <v>140</v>
      </c>
      <c r="AQ263" s="303" t="s">
        <v>379</v>
      </c>
      <c r="AR263" s="303" t="s">
        <v>166</v>
      </c>
      <c r="AS263" s="303" t="s">
        <v>747</v>
      </c>
      <c r="AT263" s="303" t="s">
        <v>816</v>
      </c>
      <c r="AU263" s="303" t="s">
        <v>513</v>
      </c>
      <c r="AV263" s="303" t="s">
        <v>68</v>
      </c>
      <c r="AW263" s="303" t="s">
        <v>83</v>
      </c>
      <c r="AX263" s="354" t="s">
        <v>417</v>
      </c>
      <c r="AY263" s="303" t="s">
        <v>233</v>
      </c>
      <c r="AZ263" s="303" t="s">
        <v>614</v>
      </c>
      <c r="BA263" s="303" t="s">
        <v>752</v>
      </c>
      <c r="BB263" s="303" t="s">
        <v>169</v>
      </c>
      <c r="BC263" s="303" t="s">
        <v>440</v>
      </c>
      <c r="BD263" s="303" t="s">
        <v>104</v>
      </c>
      <c r="BE263" s="303" t="s">
        <v>751</v>
      </c>
      <c r="BF263" s="303" t="s">
        <v>507</v>
      </c>
      <c r="BG263" s="303" t="s">
        <v>524</v>
      </c>
      <c r="BH263" s="303" t="s">
        <v>99</v>
      </c>
      <c r="BI263" s="303" t="s">
        <v>222</v>
      </c>
      <c r="BJ263" s="351" t="s">
        <v>209</v>
      </c>
      <c r="BK263" s="45"/>
      <c r="BM263" s="37"/>
      <c r="BN263" s="379">
        <v>276</v>
      </c>
      <c r="BO263" s="380">
        <v>195</v>
      </c>
      <c r="BP263" s="380">
        <v>84</v>
      </c>
      <c r="BQ263" s="380">
        <v>623</v>
      </c>
      <c r="BR263" s="380">
        <v>387</v>
      </c>
      <c r="BS263" s="380">
        <v>468</v>
      </c>
      <c r="BT263" s="380">
        <v>357</v>
      </c>
      <c r="BU263" s="380">
        <v>146</v>
      </c>
      <c r="BV263" s="380">
        <v>40</v>
      </c>
      <c r="BW263" s="380">
        <v>554</v>
      </c>
      <c r="BX263" s="380">
        <v>510</v>
      </c>
      <c r="BY263" s="380">
        <v>424</v>
      </c>
      <c r="BZ263" s="380">
        <v>313</v>
      </c>
      <c r="CA263" s="380">
        <v>202</v>
      </c>
      <c r="CB263" s="380">
        <v>116</v>
      </c>
      <c r="CC263" s="380">
        <v>72</v>
      </c>
      <c r="CD263" s="380">
        <v>586</v>
      </c>
      <c r="CE263" s="380">
        <v>480</v>
      </c>
      <c r="CF263" s="380">
        <v>269</v>
      </c>
      <c r="CG263" s="380">
        <v>158</v>
      </c>
      <c r="CH263" s="380">
        <v>239</v>
      </c>
      <c r="CI263" s="380">
        <v>3</v>
      </c>
      <c r="CJ263" s="380">
        <v>542</v>
      </c>
      <c r="CK263" s="380">
        <v>431</v>
      </c>
      <c r="CL263" s="381">
        <v>350</v>
      </c>
      <c r="CM263" s="254">
        <f t="shared" si="51"/>
        <v>7825</v>
      </c>
      <c r="CN263" s="107">
        <f t="shared" si="52"/>
        <v>3263025</v>
      </c>
      <c r="CO263" s="33"/>
      <c r="CP263" s="323" t="s">
        <v>614</v>
      </c>
      <c r="CQ263" s="324" t="s">
        <v>99</v>
      </c>
      <c r="CR263" s="324" t="s">
        <v>379</v>
      </c>
      <c r="CS263" s="324" t="s">
        <v>104</v>
      </c>
      <c r="CT263" s="324" t="s">
        <v>492</v>
      </c>
      <c r="CU263" s="324" t="s">
        <v>739</v>
      </c>
      <c r="CV263" s="324" t="s">
        <v>233</v>
      </c>
      <c r="CW263" s="324" t="s">
        <v>524</v>
      </c>
      <c r="CX263" s="324" t="s">
        <v>513</v>
      </c>
      <c r="CY263" s="324" t="s">
        <v>440</v>
      </c>
      <c r="CZ263" s="324" t="s">
        <v>169</v>
      </c>
      <c r="DA263" s="324" t="s">
        <v>140</v>
      </c>
      <c r="DB263" s="324" t="s">
        <v>417</v>
      </c>
      <c r="DC263" s="324" t="s">
        <v>507</v>
      </c>
      <c r="DD263" s="324" t="s">
        <v>816</v>
      </c>
      <c r="DE263" s="324" t="s">
        <v>747</v>
      </c>
      <c r="DF263" s="324" t="s">
        <v>752</v>
      </c>
      <c r="DG263" s="324" t="s">
        <v>399</v>
      </c>
      <c r="DH263" s="324" t="s">
        <v>83</v>
      </c>
      <c r="DI263" s="324" t="s">
        <v>209</v>
      </c>
      <c r="DJ263" s="324" t="s">
        <v>222</v>
      </c>
      <c r="DK263" s="324" t="s">
        <v>166</v>
      </c>
      <c r="DL263" s="324" t="s">
        <v>751</v>
      </c>
      <c r="DM263" s="324" t="s">
        <v>110</v>
      </c>
      <c r="DN263" s="325" t="s">
        <v>68</v>
      </c>
      <c r="DO263" s="45"/>
    </row>
    <row r="264" spans="1:119" ht="12.75" x14ac:dyDescent="0.2">
      <c r="A264" s="33"/>
      <c r="B264" s="33"/>
      <c r="C264" s="33"/>
      <c r="D264" s="176" t="s">
        <v>593</v>
      </c>
      <c r="E264" s="177" t="s">
        <v>345</v>
      </c>
      <c r="F264" s="178">
        <f>B3+(251*B5)</f>
        <v>252</v>
      </c>
      <c r="G264" s="143"/>
      <c r="H264" s="122"/>
      <c r="I264" s="37"/>
      <c r="J264" s="54">
        <f>F493</f>
        <v>481</v>
      </c>
      <c r="K264" s="55">
        <f>F417</f>
        <v>405</v>
      </c>
      <c r="L264" s="55">
        <f>F486</f>
        <v>474</v>
      </c>
      <c r="M264" s="55">
        <f>F405</f>
        <v>393</v>
      </c>
      <c r="N264" s="55">
        <f>F449</f>
        <v>437</v>
      </c>
      <c r="O264" s="55">
        <f>F134</f>
        <v>122</v>
      </c>
      <c r="P264" s="55">
        <f>F53</f>
        <v>41</v>
      </c>
      <c r="Q264" s="55">
        <f>F102</f>
        <v>90</v>
      </c>
      <c r="R264" s="55">
        <f>F21</f>
        <v>9</v>
      </c>
      <c r="S264" s="55">
        <f>F65</f>
        <v>53</v>
      </c>
      <c r="T264" s="55">
        <f>F319</f>
        <v>307</v>
      </c>
      <c r="U264" s="55">
        <f>F363</f>
        <v>351</v>
      </c>
      <c r="V264" s="55">
        <f>F312</f>
        <v>300</v>
      </c>
      <c r="W264" s="55">
        <f>F356</f>
        <v>344</v>
      </c>
      <c r="X264" s="55">
        <f>F275</f>
        <v>263</v>
      </c>
      <c r="Y264" s="55">
        <f>F616</f>
        <v>604</v>
      </c>
      <c r="Z264" s="55">
        <f>F560</f>
        <v>548</v>
      </c>
      <c r="AA264" s="55">
        <f>F604</f>
        <v>592</v>
      </c>
      <c r="AB264" s="55">
        <f>F523</f>
        <v>511</v>
      </c>
      <c r="AC264" s="55">
        <f>F572</f>
        <v>560</v>
      </c>
      <c r="AD264" s="55">
        <f>F257</f>
        <v>245</v>
      </c>
      <c r="AE264" s="55">
        <f>F176</f>
        <v>164</v>
      </c>
      <c r="AF264" s="55">
        <f>F220</f>
        <v>208</v>
      </c>
      <c r="AG264" s="55">
        <f>F139</f>
        <v>127</v>
      </c>
      <c r="AH264" s="56">
        <f>F208</f>
        <v>196</v>
      </c>
      <c r="AI264" s="254">
        <f t="shared" si="49"/>
        <v>7825</v>
      </c>
      <c r="AJ264" s="107">
        <f t="shared" si="50"/>
        <v>3263025</v>
      </c>
      <c r="AK264" s="33"/>
      <c r="AL264" s="350" t="s">
        <v>81</v>
      </c>
      <c r="AM264" s="303" t="s">
        <v>429</v>
      </c>
      <c r="AN264" s="303" t="s">
        <v>52</v>
      </c>
      <c r="AO264" s="303" t="s">
        <v>579</v>
      </c>
      <c r="AP264" s="303" t="s">
        <v>794</v>
      </c>
      <c r="AQ264" s="303" t="s">
        <v>208</v>
      </c>
      <c r="AR264" s="303" t="s">
        <v>540</v>
      </c>
      <c r="AS264" s="303" t="s">
        <v>599</v>
      </c>
      <c r="AT264" s="303" t="s">
        <v>409</v>
      </c>
      <c r="AU264" s="303" t="s">
        <v>252</v>
      </c>
      <c r="AV264" s="378" t="s">
        <v>146</v>
      </c>
      <c r="AW264" s="378" t="s">
        <v>97</v>
      </c>
      <c r="AX264" s="378" t="s">
        <v>668</v>
      </c>
      <c r="AY264" s="378" t="s">
        <v>282</v>
      </c>
      <c r="AZ264" s="378" t="s">
        <v>221</v>
      </c>
      <c r="BA264" s="303" t="s">
        <v>635</v>
      </c>
      <c r="BB264" s="303" t="s">
        <v>622</v>
      </c>
      <c r="BC264" s="303" t="s">
        <v>778</v>
      </c>
      <c r="BD264" s="303" t="s">
        <v>723</v>
      </c>
      <c r="BE264" s="303" t="s">
        <v>256</v>
      </c>
      <c r="BF264" s="303" t="s">
        <v>298</v>
      </c>
      <c r="BG264" s="303" t="s">
        <v>815</v>
      </c>
      <c r="BH264" s="303" t="s">
        <v>405</v>
      </c>
      <c r="BI264" s="303" t="s">
        <v>344</v>
      </c>
      <c r="BJ264" s="351" t="s">
        <v>552</v>
      </c>
      <c r="BK264" s="45"/>
      <c r="BM264" s="37"/>
      <c r="BN264" s="379">
        <v>164</v>
      </c>
      <c r="BO264" s="380">
        <v>53</v>
      </c>
      <c r="BP264" s="380">
        <v>592</v>
      </c>
      <c r="BQ264" s="380">
        <v>481</v>
      </c>
      <c r="BR264" s="380">
        <v>275</v>
      </c>
      <c r="BS264" s="380">
        <v>326</v>
      </c>
      <c r="BT264" s="380">
        <v>245</v>
      </c>
      <c r="BU264" s="380">
        <v>9</v>
      </c>
      <c r="BV264" s="380">
        <v>548</v>
      </c>
      <c r="BW264" s="380">
        <v>437</v>
      </c>
      <c r="BX264" s="380">
        <v>22</v>
      </c>
      <c r="BY264" s="380">
        <v>536</v>
      </c>
      <c r="BZ264" s="380">
        <v>430</v>
      </c>
      <c r="CA264" s="380">
        <v>344</v>
      </c>
      <c r="CB264" s="380">
        <v>233</v>
      </c>
      <c r="CC264" s="380">
        <v>560</v>
      </c>
      <c r="CD264" s="380">
        <v>474</v>
      </c>
      <c r="CE264" s="380">
        <v>363</v>
      </c>
      <c r="CF264" s="380">
        <v>127</v>
      </c>
      <c r="CG264" s="380">
        <v>41</v>
      </c>
      <c r="CH264" s="380">
        <v>122</v>
      </c>
      <c r="CI264" s="380">
        <v>511</v>
      </c>
      <c r="CJ264" s="380">
        <v>405</v>
      </c>
      <c r="CK264" s="380">
        <v>319</v>
      </c>
      <c r="CL264" s="381">
        <v>208</v>
      </c>
      <c r="CM264" s="254">
        <f t="shared" si="51"/>
        <v>7825</v>
      </c>
      <c r="CN264" s="107">
        <f t="shared" si="52"/>
        <v>3263025</v>
      </c>
      <c r="CO264" s="33"/>
      <c r="CP264" s="323" t="s">
        <v>815</v>
      </c>
      <c r="CQ264" s="324" t="s">
        <v>252</v>
      </c>
      <c r="CR264" s="324" t="s">
        <v>778</v>
      </c>
      <c r="CS264" s="324" t="s">
        <v>81</v>
      </c>
      <c r="CT264" s="324" t="s">
        <v>616</v>
      </c>
      <c r="CU264" s="324" t="s">
        <v>126</v>
      </c>
      <c r="CV264" s="324" t="s">
        <v>298</v>
      </c>
      <c r="CW264" s="324" t="s">
        <v>409</v>
      </c>
      <c r="CX264" s="324" t="s">
        <v>622</v>
      </c>
      <c r="CY264" s="324" t="s">
        <v>794</v>
      </c>
      <c r="CZ264" s="385" t="s">
        <v>775</v>
      </c>
      <c r="DA264" s="385" t="s">
        <v>781</v>
      </c>
      <c r="DB264" s="385" t="s">
        <v>482</v>
      </c>
      <c r="DC264" s="385" t="s">
        <v>282</v>
      </c>
      <c r="DD264" s="385" t="s">
        <v>458</v>
      </c>
      <c r="DE264" s="324" t="s">
        <v>256</v>
      </c>
      <c r="DF264" s="324" t="s">
        <v>52</v>
      </c>
      <c r="DG264" s="324" t="s">
        <v>444</v>
      </c>
      <c r="DH264" s="324" t="s">
        <v>344</v>
      </c>
      <c r="DI264" s="324" t="s">
        <v>540</v>
      </c>
      <c r="DJ264" s="324" t="s">
        <v>208</v>
      </c>
      <c r="DK264" s="324" t="s">
        <v>723</v>
      </c>
      <c r="DL264" s="324" t="s">
        <v>429</v>
      </c>
      <c r="DM264" s="324" t="s">
        <v>338</v>
      </c>
      <c r="DN264" s="325" t="s">
        <v>405</v>
      </c>
      <c r="DO264" s="45"/>
    </row>
    <row r="265" spans="1:119" ht="12.75" x14ac:dyDescent="0.2">
      <c r="A265" s="33"/>
      <c r="B265" s="33"/>
      <c r="C265" s="33"/>
      <c r="D265" s="176" t="s">
        <v>697</v>
      </c>
      <c r="E265" s="177" t="s">
        <v>345</v>
      </c>
      <c r="F265" s="178">
        <f>B3+(252*B5)</f>
        <v>253</v>
      </c>
      <c r="G265" s="143"/>
      <c r="H265" s="122"/>
      <c r="I265" s="37"/>
      <c r="J265" s="54">
        <f>F411</f>
        <v>399</v>
      </c>
      <c r="K265" s="55">
        <f>F455</f>
        <v>443</v>
      </c>
      <c r="L265" s="55">
        <f>F499</f>
        <v>487</v>
      </c>
      <c r="M265" s="55">
        <f>F418</f>
        <v>406</v>
      </c>
      <c r="N265" s="55">
        <f>F467</f>
        <v>455</v>
      </c>
      <c r="O265" s="55">
        <f>F27</f>
        <v>15</v>
      </c>
      <c r="P265" s="55">
        <f>F71</f>
        <v>59</v>
      </c>
      <c r="Q265" s="55">
        <f>F115</f>
        <v>103</v>
      </c>
      <c r="R265" s="55">
        <f>F59</f>
        <v>47</v>
      </c>
      <c r="S265" s="55">
        <f>F103</f>
        <v>91</v>
      </c>
      <c r="T265" s="55">
        <f>F306</f>
        <v>294</v>
      </c>
      <c r="U265" s="55">
        <f>F350</f>
        <v>338</v>
      </c>
      <c r="V265" s="55">
        <f>F269</f>
        <v>257</v>
      </c>
      <c r="W265" s="55">
        <f>F313</f>
        <v>301</v>
      </c>
      <c r="X265" s="55">
        <f>F387</f>
        <v>375</v>
      </c>
      <c r="Y265" s="55">
        <f>F529</f>
        <v>517</v>
      </c>
      <c r="Z265" s="55">
        <f>F573</f>
        <v>561</v>
      </c>
      <c r="AA265" s="55">
        <f>F622</f>
        <v>610</v>
      </c>
      <c r="AB265" s="55">
        <f>F541</f>
        <v>529</v>
      </c>
      <c r="AC265" s="55">
        <f>F610</f>
        <v>598</v>
      </c>
      <c r="AD265" s="55">
        <f>F145</f>
        <v>133</v>
      </c>
      <c r="AE265" s="55">
        <f>F189</f>
        <v>177</v>
      </c>
      <c r="AF265" s="55">
        <f>F258</f>
        <v>246</v>
      </c>
      <c r="AG265" s="55">
        <f>F182</f>
        <v>170</v>
      </c>
      <c r="AH265" s="56">
        <f>F226</f>
        <v>214</v>
      </c>
      <c r="AI265" s="254">
        <f t="shared" si="49"/>
        <v>7825</v>
      </c>
      <c r="AJ265" s="107">
        <f t="shared" si="50"/>
        <v>3263025</v>
      </c>
      <c r="AK265" s="33"/>
      <c r="AL265" s="350" t="s">
        <v>680</v>
      </c>
      <c r="AM265" s="303" t="s">
        <v>714</v>
      </c>
      <c r="AN265" s="303" t="s">
        <v>713</v>
      </c>
      <c r="AO265" s="303" t="s">
        <v>49</v>
      </c>
      <c r="AP265" s="303" t="s">
        <v>456</v>
      </c>
      <c r="AQ265" s="303" t="s">
        <v>569</v>
      </c>
      <c r="AR265" s="303" t="s">
        <v>436</v>
      </c>
      <c r="AS265" s="303" t="s">
        <v>390</v>
      </c>
      <c r="AT265" s="303" t="s">
        <v>721</v>
      </c>
      <c r="AU265" s="303" t="s">
        <v>568</v>
      </c>
      <c r="AV265" s="382" t="s">
        <v>145</v>
      </c>
      <c r="AW265" s="382" t="s">
        <v>470</v>
      </c>
      <c r="AX265" s="382" t="s">
        <v>799</v>
      </c>
      <c r="AY265" s="382" t="s">
        <v>70</v>
      </c>
      <c r="AZ265" s="382" t="s">
        <v>40</v>
      </c>
      <c r="BA265" s="303" t="s">
        <v>808</v>
      </c>
      <c r="BB265" s="303" t="s">
        <v>807</v>
      </c>
      <c r="BC265" s="303" t="s">
        <v>394</v>
      </c>
      <c r="BD265" s="303" t="s">
        <v>466</v>
      </c>
      <c r="BE265" s="303" t="s">
        <v>707</v>
      </c>
      <c r="BF265" s="303" t="s">
        <v>236</v>
      </c>
      <c r="BG265" s="303" t="s">
        <v>315</v>
      </c>
      <c r="BH265" s="303" t="s">
        <v>744</v>
      </c>
      <c r="BI265" s="303" t="s">
        <v>44</v>
      </c>
      <c r="BJ265" s="351" t="s">
        <v>162</v>
      </c>
      <c r="BK265" s="45"/>
      <c r="BM265" s="37"/>
      <c r="BN265" s="379">
        <v>47</v>
      </c>
      <c r="BO265" s="380">
        <v>561</v>
      </c>
      <c r="BP265" s="380">
        <v>455</v>
      </c>
      <c r="BQ265" s="380">
        <v>369</v>
      </c>
      <c r="BR265" s="380">
        <v>133</v>
      </c>
      <c r="BS265" s="380">
        <v>214</v>
      </c>
      <c r="BT265" s="380">
        <v>103</v>
      </c>
      <c r="BU265" s="380">
        <v>517</v>
      </c>
      <c r="BV265" s="380">
        <v>406</v>
      </c>
      <c r="BW265" s="380">
        <v>325</v>
      </c>
      <c r="BX265" s="380">
        <v>139</v>
      </c>
      <c r="BY265" s="380">
        <v>28</v>
      </c>
      <c r="BZ265" s="380">
        <v>567</v>
      </c>
      <c r="CA265" s="380">
        <v>456</v>
      </c>
      <c r="CB265" s="380">
        <v>375</v>
      </c>
      <c r="CC265" s="380">
        <v>443</v>
      </c>
      <c r="CD265" s="380">
        <v>332</v>
      </c>
      <c r="CE265" s="380">
        <v>246</v>
      </c>
      <c r="CF265" s="380">
        <v>15</v>
      </c>
      <c r="CG265" s="380">
        <v>529</v>
      </c>
      <c r="CH265" s="380">
        <v>610</v>
      </c>
      <c r="CI265" s="380">
        <v>399</v>
      </c>
      <c r="CJ265" s="380">
        <v>288</v>
      </c>
      <c r="CK265" s="380">
        <v>177</v>
      </c>
      <c r="CL265" s="381">
        <v>91</v>
      </c>
      <c r="CM265" s="254">
        <f t="shared" si="51"/>
        <v>7825</v>
      </c>
      <c r="CN265" s="107">
        <f t="shared" si="52"/>
        <v>3263025</v>
      </c>
      <c r="CO265" s="33"/>
      <c r="CP265" s="323" t="s">
        <v>721</v>
      </c>
      <c r="CQ265" s="324" t="s">
        <v>807</v>
      </c>
      <c r="CR265" s="324" t="s">
        <v>456</v>
      </c>
      <c r="CS265" s="324" t="s">
        <v>309</v>
      </c>
      <c r="CT265" s="324" t="s">
        <v>236</v>
      </c>
      <c r="CU265" s="324" t="s">
        <v>162</v>
      </c>
      <c r="CV265" s="324" t="s">
        <v>390</v>
      </c>
      <c r="CW265" s="324" t="s">
        <v>808</v>
      </c>
      <c r="CX265" s="324" t="s">
        <v>49</v>
      </c>
      <c r="CY265" s="324" t="s">
        <v>128</v>
      </c>
      <c r="CZ265" s="349" t="s">
        <v>789</v>
      </c>
      <c r="DA265" s="349" t="s">
        <v>226</v>
      </c>
      <c r="DB265" s="349" t="s">
        <v>726</v>
      </c>
      <c r="DC265" s="349" t="s">
        <v>139</v>
      </c>
      <c r="DD265" s="349" t="s">
        <v>40</v>
      </c>
      <c r="DE265" s="324" t="s">
        <v>714</v>
      </c>
      <c r="DF265" s="324" t="s">
        <v>206</v>
      </c>
      <c r="DG265" s="324" t="s">
        <v>744</v>
      </c>
      <c r="DH265" s="324" t="s">
        <v>569</v>
      </c>
      <c r="DI265" s="324" t="s">
        <v>466</v>
      </c>
      <c r="DJ265" s="324" t="s">
        <v>394</v>
      </c>
      <c r="DK265" s="324" t="s">
        <v>680</v>
      </c>
      <c r="DL265" s="324" t="s">
        <v>163</v>
      </c>
      <c r="DM265" s="324" t="s">
        <v>315</v>
      </c>
      <c r="DN265" s="325" t="s">
        <v>568</v>
      </c>
      <c r="DO265" s="45"/>
    </row>
    <row r="266" spans="1:119" ht="12.75" x14ac:dyDescent="0.2">
      <c r="A266" s="33"/>
      <c r="B266" s="33"/>
      <c r="C266" s="33"/>
      <c r="D266" s="176" t="s">
        <v>566</v>
      </c>
      <c r="E266" s="177" t="s">
        <v>345</v>
      </c>
      <c r="F266" s="178">
        <f>B3+(253*B5)</f>
        <v>254</v>
      </c>
      <c r="G266" s="143"/>
      <c r="H266" s="122"/>
      <c r="I266" s="37"/>
      <c r="J266" s="54">
        <f>F279</f>
        <v>267</v>
      </c>
      <c r="K266" s="55">
        <f>F323</f>
        <v>311</v>
      </c>
      <c r="L266" s="55">
        <f>F372</f>
        <v>360</v>
      </c>
      <c r="M266" s="55">
        <f>F291</f>
        <v>279</v>
      </c>
      <c r="N266" s="55">
        <f>F360</f>
        <v>348</v>
      </c>
      <c r="O266" s="55">
        <f>F520</f>
        <v>508</v>
      </c>
      <c r="P266" s="55">
        <f>F564</f>
        <v>552</v>
      </c>
      <c r="Q266" s="55">
        <f>F633</f>
        <v>621</v>
      </c>
      <c r="R266" s="55">
        <f>F557</f>
        <v>545</v>
      </c>
      <c r="S266" s="55">
        <f>F601</f>
        <v>589</v>
      </c>
      <c r="T266" s="55">
        <f>F217</f>
        <v>205</v>
      </c>
      <c r="U266" s="55">
        <f>F168</f>
        <v>156</v>
      </c>
      <c r="V266" s="55">
        <f>F249</f>
        <v>237</v>
      </c>
      <c r="W266" s="55">
        <f>F205</f>
        <v>193</v>
      </c>
      <c r="X266" s="55">
        <f>F161</f>
        <v>149</v>
      </c>
      <c r="Y266" s="55">
        <f>F402</f>
        <v>390</v>
      </c>
      <c r="Z266" s="55">
        <f>F446</f>
        <v>434</v>
      </c>
      <c r="AA266" s="55">
        <f>F490</f>
        <v>478</v>
      </c>
      <c r="AB266" s="55">
        <f>F434</f>
        <v>422</v>
      </c>
      <c r="AC266" s="55">
        <f>F478</f>
        <v>466</v>
      </c>
      <c r="AD266" s="55">
        <f>F137</f>
        <v>125</v>
      </c>
      <c r="AE266" s="55">
        <f>F63</f>
        <v>51</v>
      </c>
      <c r="AF266" s="55">
        <f>F19</f>
        <v>7</v>
      </c>
      <c r="AG266" s="55">
        <f>F100</f>
        <v>88</v>
      </c>
      <c r="AH266" s="56">
        <f>F56</f>
        <v>44</v>
      </c>
      <c r="AI266" s="254">
        <f t="shared" si="49"/>
        <v>7825</v>
      </c>
      <c r="AJ266" s="107">
        <f t="shared" si="50"/>
        <v>3263025</v>
      </c>
      <c r="AK266" s="33"/>
      <c r="AL266" s="350" t="s">
        <v>56</v>
      </c>
      <c r="AM266" s="303" t="s">
        <v>280</v>
      </c>
      <c r="AN266" s="303" t="s">
        <v>577</v>
      </c>
      <c r="AO266" s="303" t="s">
        <v>508</v>
      </c>
      <c r="AP266" s="303" t="s">
        <v>148</v>
      </c>
      <c r="AQ266" s="303" t="s">
        <v>308</v>
      </c>
      <c r="AR266" s="303" t="s">
        <v>467</v>
      </c>
      <c r="AS266" s="303" t="s">
        <v>136</v>
      </c>
      <c r="AT266" s="303" t="s">
        <v>200</v>
      </c>
      <c r="AU266" s="303" t="s">
        <v>65</v>
      </c>
      <c r="AV266" s="303" t="s">
        <v>746</v>
      </c>
      <c r="AW266" s="303" t="s">
        <v>237</v>
      </c>
      <c r="AX266" s="303" t="s">
        <v>354</v>
      </c>
      <c r="AY266" s="303" t="s">
        <v>133</v>
      </c>
      <c r="AZ266" s="303" t="s">
        <v>180</v>
      </c>
      <c r="BA266" s="303" t="s">
        <v>473</v>
      </c>
      <c r="BB266" s="303" t="s">
        <v>588</v>
      </c>
      <c r="BC266" s="303" t="s">
        <v>295</v>
      </c>
      <c r="BD266" s="303" t="s">
        <v>108</v>
      </c>
      <c r="BE266" s="303" t="s">
        <v>612</v>
      </c>
      <c r="BF266" s="382" t="s">
        <v>476</v>
      </c>
      <c r="BG266" s="382" t="s">
        <v>225</v>
      </c>
      <c r="BH266" s="382" t="s">
        <v>272</v>
      </c>
      <c r="BI266" s="382" t="s">
        <v>512</v>
      </c>
      <c r="BJ266" s="386" t="s">
        <v>380</v>
      </c>
      <c r="BK266" s="45"/>
      <c r="BM266" s="37"/>
      <c r="BN266" s="379">
        <v>119</v>
      </c>
      <c r="BO266" s="380">
        <v>508</v>
      </c>
      <c r="BP266" s="380">
        <v>422</v>
      </c>
      <c r="BQ266" s="380">
        <v>311</v>
      </c>
      <c r="BR266" s="380">
        <v>205</v>
      </c>
      <c r="BS266" s="380">
        <v>156</v>
      </c>
      <c r="BT266" s="380">
        <v>75</v>
      </c>
      <c r="BU266" s="380">
        <v>589</v>
      </c>
      <c r="BV266" s="380">
        <v>478</v>
      </c>
      <c r="BW266" s="380">
        <v>267</v>
      </c>
      <c r="BX266" s="380">
        <v>348</v>
      </c>
      <c r="BY266" s="380">
        <v>237</v>
      </c>
      <c r="BZ266" s="380">
        <v>1</v>
      </c>
      <c r="CA266" s="380">
        <v>545</v>
      </c>
      <c r="CB266" s="380">
        <v>434</v>
      </c>
      <c r="CC266" s="380">
        <v>390</v>
      </c>
      <c r="CD266" s="380">
        <v>279</v>
      </c>
      <c r="CE266" s="380">
        <v>193</v>
      </c>
      <c r="CF266" s="380">
        <v>82</v>
      </c>
      <c r="CG266" s="380">
        <v>621</v>
      </c>
      <c r="CH266" s="380">
        <v>552</v>
      </c>
      <c r="CI266" s="380">
        <v>466</v>
      </c>
      <c r="CJ266" s="380">
        <v>360</v>
      </c>
      <c r="CK266" s="380">
        <v>149</v>
      </c>
      <c r="CL266" s="381">
        <v>38</v>
      </c>
      <c r="CM266" s="254">
        <f t="shared" si="51"/>
        <v>7825</v>
      </c>
      <c r="CN266" s="107">
        <f t="shared" si="52"/>
        <v>3263025</v>
      </c>
      <c r="CO266" s="33"/>
      <c r="CP266" s="323" t="s">
        <v>657</v>
      </c>
      <c r="CQ266" s="324" t="s">
        <v>308</v>
      </c>
      <c r="CR266" s="324" t="s">
        <v>108</v>
      </c>
      <c r="CS266" s="324" t="s">
        <v>280</v>
      </c>
      <c r="CT266" s="324" t="s">
        <v>746</v>
      </c>
      <c r="CU266" s="324" t="s">
        <v>237</v>
      </c>
      <c r="CV266" s="324" t="s">
        <v>168</v>
      </c>
      <c r="CW266" s="324" t="s">
        <v>65</v>
      </c>
      <c r="CX266" s="324" t="s">
        <v>295</v>
      </c>
      <c r="CY266" s="324" t="s">
        <v>56</v>
      </c>
      <c r="CZ266" s="324" t="s">
        <v>148</v>
      </c>
      <c r="DA266" s="324" t="s">
        <v>354</v>
      </c>
      <c r="DB266" s="324" t="s">
        <v>198</v>
      </c>
      <c r="DC266" s="324" t="s">
        <v>200</v>
      </c>
      <c r="DD266" s="324" t="s">
        <v>588</v>
      </c>
      <c r="DE266" s="324" t="s">
        <v>473</v>
      </c>
      <c r="DF266" s="324" t="s">
        <v>508</v>
      </c>
      <c r="DG266" s="324" t="s">
        <v>133</v>
      </c>
      <c r="DH266" s="324" t="s">
        <v>303</v>
      </c>
      <c r="DI266" s="324" t="s">
        <v>136</v>
      </c>
      <c r="DJ266" s="324" t="s">
        <v>467</v>
      </c>
      <c r="DK266" s="324" t="s">
        <v>612</v>
      </c>
      <c r="DL266" s="324" t="s">
        <v>577</v>
      </c>
      <c r="DM266" s="324" t="s">
        <v>180</v>
      </c>
      <c r="DN266" s="325" t="s">
        <v>596</v>
      </c>
      <c r="DO266" s="45"/>
    </row>
    <row r="267" spans="1:119" ht="12.75" x14ac:dyDescent="0.2">
      <c r="A267" s="33"/>
      <c r="B267" s="33"/>
      <c r="C267" s="33"/>
      <c r="D267" s="176" t="s">
        <v>772</v>
      </c>
      <c r="E267" s="177" t="s">
        <v>345</v>
      </c>
      <c r="F267" s="178">
        <f>B3+(254*B5)</f>
        <v>255</v>
      </c>
      <c r="G267" s="143"/>
      <c r="H267" s="122"/>
      <c r="I267" s="37"/>
      <c r="J267" s="54">
        <f>F366</f>
        <v>354</v>
      </c>
      <c r="K267" s="55">
        <f>F310</f>
        <v>298</v>
      </c>
      <c r="L267" s="55">
        <f>F354</f>
        <v>342</v>
      </c>
      <c r="M267" s="55">
        <f>F273</f>
        <v>261</v>
      </c>
      <c r="N267" s="55">
        <f>F322</f>
        <v>310</v>
      </c>
      <c r="O267" s="55">
        <f>F632</f>
        <v>620</v>
      </c>
      <c r="P267" s="55">
        <f>F551</f>
        <v>539</v>
      </c>
      <c r="Q267" s="55">
        <f>F595</f>
        <v>583</v>
      </c>
      <c r="R267" s="55">
        <f>F514</f>
        <v>502</v>
      </c>
      <c r="S267" s="55">
        <f>F583</f>
        <v>571</v>
      </c>
      <c r="T267" s="55">
        <f>F199</f>
        <v>187</v>
      </c>
      <c r="U267" s="55">
        <f>F155</f>
        <v>143</v>
      </c>
      <c r="V267" s="55">
        <f>F236</f>
        <v>224</v>
      </c>
      <c r="W267" s="55">
        <f>F167</f>
        <v>155</v>
      </c>
      <c r="X267" s="55">
        <f>F243</f>
        <v>231</v>
      </c>
      <c r="Y267" s="55">
        <f>F509</f>
        <v>497</v>
      </c>
      <c r="Z267" s="55">
        <f>F428</f>
        <v>416</v>
      </c>
      <c r="AA267" s="55">
        <f>F477</f>
        <v>465</v>
      </c>
      <c r="AB267" s="55">
        <f>F396</f>
        <v>384</v>
      </c>
      <c r="AC267" s="55">
        <f>F440</f>
        <v>428</v>
      </c>
      <c r="AD267" s="55">
        <f>F25</f>
        <v>13</v>
      </c>
      <c r="AE267" s="55">
        <f>F106</f>
        <v>94</v>
      </c>
      <c r="AF267" s="55">
        <f>F62</f>
        <v>50</v>
      </c>
      <c r="AG267" s="55">
        <f>F113</f>
        <v>101</v>
      </c>
      <c r="AH267" s="56">
        <f>F69</f>
        <v>57</v>
      </c>
      <c r="AI267" s="254">
        <f t="shared" si="49"/>
        <v>7825</v>
      </c>
      <c r="AJ267" s="107">
        <f t="shared" si="50"/>
        <v>3263025</v>
      </c>
      <c r="AK267" s="33"/>
      <c r="AL267" s="350" t="s">
        <v>784</v>
      </c>
      <c r="AM267" s="303" t="s">
        <v>801</v>
      </c>
      <c r="AN267" s="303" t="s">
        <v>310</v>
      </c>
      <c r="AO267" s="303" t="s">
        <v>143</v>
      </c>
      <c r="AP267" s="303" t="s">
        <v>491</v>
      </c>
      <c r="AQ267" s="303" t="s">
        <v>480</v>
      </c>
      <c r="AR267" s="303" t="s">
        <v>94</v>
      </c>
      <c r="AS267" s="303" t="s">
        <v>277</v>
      </c>
      <c r="AT267" s="303" t="s">
        <v>382</v>
      </c>
      <c r="AU267" s="303" t="s">
        <v>623</v>
      </c>
      <c r="AV267" s="303" t="s">
        <v>42</v>
      </c>
      <c r="AW267" s="303" t="s">
        <v>43</v>
      </c>
      <c r="AX267" s="303" t="s">
        <v>460</v>
      </c>
      <c r="AY267" s="303" t="s">
        <v>554</v>
      </c>
      <c r="AZ267" s="303" t="s">
        <v>433</v>
      </c>
      <c r="BA267" s="303" t="s">
        <v>141</v>
      </c>
      <c r="BB267" s="303" t="s">
        <v>694</v>
      </c>
      <c r="BC267" s="303" t="s">
        <v>636</v>
      </c>
      <c r="BD267" s="303" t="s">
        <v>281</v>
      </c>
      <c r="BE267" s="303" t="s">
        <v>324</v>
      </c>
      <c r="BF267" s="378" t="s">
        <v>542</v>
      </c>
      <c r="BG267" s="378" t="s">
        <v>465</v>
      </c>
      <c r="BH267" s="378" t="s">
        <v>196</v>
      </c>
      <c r="BI267" s="378" t="s">
        <v>421</v>
      </c>
      <c r="BJ267" s="387" t="s">
        <v>359</v>
      </c>
      <c r="BK267" s="45"/>
      <c r="BM267" s="37"/>
      <c r="BN267" s="379">
        <v>231</v>
      </c>
      <c r="BO267" s="380">
        <v>25</v>
      </c>
      <c r="BP267" s="380">
        <v>539</v>
      </c>
      <c r="BQ267" s="380">
        <v>428</v>
      </c>
      <c r="BR267" s="380">
        <v>342</v>
      </c>
      <c r="BS267" s="380">
        <v>298</v>
      </c>
      <c r="BT267" s="380">
        <v>187</v>
      </c>
      <c r="BU267" s="380">
        <v>76</v>
      </c>
      <c r="BV267" s="380">
        <v>620</v>
      </c>
      <c r="BW267" s="380">
        <v>384</v>
      </c>
      <c r="BX267" s="380">
        <v>465</v>
      </c>
      <c r="BY267" s="380">
        <v>354</v>
      </c>
      <c r="BZ267" s="380">
        <v>143</v>
      </c>
      <c r="CA267" s="380">
        <v>32</v>
      </c>
      <c r="CB267" s="380">
        <v>571</v>
      </c>
      <c r="CC267" s="380">
        <v>502</v>
      </c>
      <c r="CD267" s="380">
        <v>416</v>
      </c>
      <c r="CE267" s="380">
        <v>310</v>
      </c>
      <c r="CF267" s="380">
        <v>224</v>
      </c>
      <c r="CG267" s="380">
        <v>113</v>
      </c>
      <c r="CH267" s="380">
        <v>69</v>
      </c>
      <c r="CI267" s="380">
        <v>583</v>
      </c>
      <c r="CJ267" s="380">
        <v>497</v>
      </c>
      <c r="CK267" s="380">
        <v>261</v>
      </c>
      <c r="CL267" s="381">
        <v>155</v>
      </c>
      <c r="CM267" s="254">
        <f t="shared" si="51"/>
        <v>7825</v>
      </c>
      <c r="CN267" s="107">
        <f t="shared" si="52"/>
        <v>3263025</v>
      </c>
      <c r="CO267" s="33"/>
      <c r="CP267" s="323" t="s">
        <v>433</v>
      </c>
      <c r="CQ267" s="324" t="s">
        <v>253</v>
      </c>
      <c r="CR267" s="324" t="s">
        <v>94</v>
      </c>
      <c r="CS267" s="324" t="s">
        <v>324</v>
      </c>
      <c r="CT267" s="324" t="s">
        <v>310</v>
      </c>
      <c r="CU267" s="324" t="s">
        <v>801</v>
      </c>
      <c r="CV267" s="324" t="s">
        <v>42</v>
      </c>
      <c r="CW267" s="324" t="s">
        <v>2</v>
      </c>
      <c r="CX267" s="324" t="s">
        <v>480</v>
      </c>
      <c r="CY267" s="324" t="s">
        <v>281</v>
      </c>
      <c r="CZ267" s="324" t="s">
        <v>636</v>
      </c>
      <c r="DA267" s="324" t="s">
        <v>784</v>
      </c>
      <c r="DB267" s="324" t="s">
        <v>43</v>
      </c>
      <c r="DC267" s="324" t="s">
        <v>332</v>
      </c>
      <c r="DD267" s="324" t="s">
        <v>623</v>
      </c>
      <c r="DE267" s="324" t="s">
        <v>382</v>
      </c>
      <c r="DF267" s="324" t="s">
        <v>694</v>
      </c>
      <c r="DG267" s="324" t="s">
        <v>491</v>
      </c>
      <c r="DH267" s="324" t="s">
        <v>460</v>
      </c>
      <c r="DI267" s="324" t="s">
        <v>761</v>
      </c>
      <c r="DJ267" s="324" t="s">
        <v>406</v>
      </c>
      <c r="DK267" s="324" t="s">
        <v>277</v>
      </c>
      <c r="DL267" s="324" t="s">
        <v>141</v>
      </c>
      <c r="DM267" s="324" t="s">
        <v>143</v>
      </c>
      <c r="DN267" s="325" t="s">
        <v>554</v>
      </c>
      <c r="DO267" s="45"/>
    </row>
    <row r="268" spans="1:119" ht="12.75" x14ac:dyDescent="0.2">
      <c r="A268" s="33"/>
      <c r="B268" s="33"/>
      <c r="C268" s="33"/>
      <c r="D268" s="176" t="s">
        <v>459</v>
      </c>
      <c r="E268" s="177" t="s">
        <v>345</v>
      </c>
      <c r="F268" s="179">
        <f>B3+(255*B5)</f>
        <v>256</v>
      </c>
      <c r="G268" s="143"/>
      <c r="H268" s="122"/>
      <c r="I268" s="37"/>
      <c r="J268" s="54">
        <f>F348</f>
        <v>336</v>
      </c>
      <c r="K268" s="55">
        <f>F272</f>
        <v>260</v>
      </c>
      <c r="L268" s="55">
        <f>F316</f>
        <v>304</v>
      </c>
      <c r="M268" s="55">
        <f>F385</f>
        <v>373</v>
      </c>
      <c r="N268" s="55">
        <f>F304</f>
        <v>292</v>
      </c>
      <c r="O268" s="55">
        <f>F589</f>
        <v>577</v>
      </c>
      <c r="P268" s="55">
        <f>F533</f>
        <v>521</v>
      </c>
      <c r="Q268" s="55">
        <f>F582</f>
        <v>570</v>
      </c>
      <c r="R268" s="55">
        <f>F626</f>
        <v>614</v>
      </c>
      <c r="S268" s="55">
        <f>F545</f>
        <v>533</v>
      </c>
      <c r="T268" s="55">
        <f>F186</f>
        <v>174</v>
      </c>
      <c r="U268" s="55">
        <f>F242</f>
        <v>230</v>
      </c>
      <c r="V268" s="55">
        <f>F193</f>
        <v>181</v>
      </c>
      <c r="W268" s="55">
        <f>F149</f>
        <v>137</v>
      </c>
      <c r="X268" s="55">
        <f>F230</f>
        <v>218</v>
      </c>
      <c r="Y268" s="55">
        <f>F471</f>
        <v>459</v>
      </c>
      <c r="Z268" s="55">
        <f>F390</f>
        <v>378</v>
      </c>
      <c r="AA268" s="55">
        <f>F459</f>
        <v>447</v>
      </c>
      <c r="AB268" s="55">
        <f>F503</f>
        <v>491</v>
      </c>
      <c r="AC268" s="55">
        <f>F427</f>
        <v>415</v>
      </c>
      <c r="AD268" s="55">
        <f>F38</f>
        <v>26</v>
      </c>
      <c r="AE268" s="55">
        <f>F119</f>
        <v>107</v>
      </c>
      <c r="AF268" s="55">
        <f>F75</f>
        <v>63</v>
      </c>
      <c r="AG268" s="55">
        <f>F31</f>
        <v>19</v>
      </c>
      <c r="AH268" s="56">
        <f>F112</f>
        <v>100</v>
      </c>
      <c r="AI268" s="254">
        <f t="shared" si="49"/>
        <v>7825</v>
      </c>
      <c r="AJ268" s="107">
        <f t="shared" si="50"/>
        <v>3263025</v>
      </c>
      <c r="AK268" s="33"/>
      <c r="AL268" s="350" t="s">
        <v>340</v>
      </c>
      <c r="AM268" s="303" t="s">
        <v>355</v>
      </c>
      <c r="AN268" s="303" t="s">
        <v>757</v>
      </c>
      <c r="AO268" s="303" t="s">
        <v>175</v>
      </c>
      <c r="AP268" s="303" t="s">
        <v>111</v>
      </c>
      <c r="AQ268" s="303" t="s">
        <v>412</v>
      </c>
      <c r="AR268" s="303" t="s">
        <v>706</v>
      </c>
      <c r="AS268" s="303" t="s">
        <v>172</v>
      </c>
      <c r="AT268" s="303" t="s">
        <v>260</v>
      </c>
      <c r="AU268" s="303" t="s">
        <v>362</v>
      </c>
      <c r="AV268" s="303" t="s">
        <v>153</v>
      </c>
      <c r="AW268" s="303" t="s">
        <v>798</v>
      </c>
      <c r="AX268" s="303" t="s">
        <v>181</v>
      </c>
      <c r="AY268" s="303" t="s">
        <v>130</v>
      </c>
      <c r="AZ268" s="303" t="s">
        <v>326</v>
      </c>
      <c r="BA268" s="303" t="s">
        <v>562</v>
      </c>
      <c r="BB268" s="303" t="s">
        <v>69</v>
      </c>
      <c r="BC268" s="303" t="s">
        <v>51</v>
      </c>
      <c r="BD268" s="303" t="s">
        <v>664</v>
      </c>
      <c r="BE268" s="303" t="s">
        <v>665</v>
      </c>
      <c r="BF268" s="303" t="s">
        <v>251</v>
      </c>
      <c r="BG268" s="303" t="s">
        <v>495</v>
      </c>
      <c r="BH268" s="303" t="s">
        <v>570</v>
      </c>
      <c r="BI268" s="303" t="s">
        <v>435</v>
      </c>
      <c r="BJ268" s="351" t="s">
        <v>223</v>
      </c>
      <c r="BK268" s="45"/>
      <c r="BM268" s="37"/>
      <c r="BN268" s="379">
        <v>373</v>
      </c>
      <c r="BO268" s="380">
        <v>137</v>
      </c>
      <c r="BP268" s="380">
        <v>26</v>
      </c>
      <c r="BQ268" s="380">
        <v>570</v>
      </c>
      <c r="BR268" s="380">
        <v>459</v>
      </c>
      <c r="BS268" s="380">
        <v>415</v>
      </c>
      <c r="BT268" s="380">
        <v>304</v>
      </c>
      <c r="BU268" s="380">
        <v>218</v>
      </c>
      <c r="BV268" s="380">
        <v>107</v>
      </c>
      <c r="BW268" s="380">
        <v>521</v>
      </c>
      <c r="BX268" s="380">
        <v>577</v>
      </c>
      <c r="BY268" s="380">
        <v>491</v>
      </c>
      <c r="BZ268" s="380">
        <v>260</v>
      </c>
      <c r="CA268" s="380">
        <v>174</v>
      </c>
      <c r="CB268" s="380">
        <v>63</v>
      </c>
      <c r="CC268" s="380">
        <v>19</v>
      </c>
      <c r="CD268" s="380">
        <v>533</v>
      </c>
      <c r="CE268" s="380">
        <v>447</v>
      </c>
      <c r="CF268" s="380">
        <v>336</v>
      </c>
      <c r="CG268" s="380">
        <v>230</v>
      </c>
      <c r="CH268" s="380">
        <v>181</v>
      </c>
      <c r="CI268" s="380">
        <v>100</v>
      </c>
      <c r="CJ268" s="380">
        <v>614</v>
      </c>
      <c r="CK268" s="380">
        <v>378</v>
      </c>
      <c r="CL268" s="381">
        <v>292</v>
      </c>
      <c r="CM268" s="254">
        <f t="shared" si="51"/>
        <v>7825</v>
      </c>
      <c r="CN268" s="107">
        <f t="shared" si="52"/>
        <v>3263025</v>
      </c>
      <c r="CO268" s="33"/>
      <c r="CP268" s="323" t="s">
        <v>175</v>
      </c>
      <c r="CQ268" s="324" t="s">
        <v>130</v>
      </c>
      <c r="CR268" s="324" t="s">
        <v>251</v>
      </c>
      <c r="CS268" s="324" t="s">
        <v>172</v>
      </c>
      <c r="CT268" s="324" t="s">
        <v>562</v>
      </c>
      <c r="CU268" s="324" t="s">
        <v>665</v>
      </c>
      <c r="CV268" s="324" t="s">
        <v>757</v>
      </c>
      <c r="CW268" s="324" t="s">
        <v>249</v>
      </c>
      <c r="CX268" s="324" t="s">
        <v>495</v>
      </c>
      <c r="CY268" s="324" t="s">
        <v>706</v>
      </c>
      <c r="CZ268" s="324" t="s">
        <v>412</v>
      </c>
      <c r="DA268" s="324" t="s">
        <v>664</v>
      </c>
      <c r="DB268" s="324" t="s">
        <v>355</v>
      </c>
      <c r="DC268" s="324" t="s">
        <v>153</v>
      </c>
      <c r="DD268" s="324" t="s">
        <v>570</v>
      </c>
      <c r="DE268" s="324" t="s">
        <v>435</v>
      </c>
      <c r="DF268" s="324" t="s">
        <v>362</v>
      </c>
      <c r="DG268" s="324" t="s">
        <v>51</v>
      </c>
      <c r="DH268" s="324" t="s">
        <v>340</v>
      </c>
      <c r="DI268" s="324" t="s">
        <v>798</v>
      </c>
      <c r="DJ268" s="324" t="s">
        <v>181</v>
      </c>
      <c r="DK268" s="324" t="s">
        <v>223</v>
      </c>
      <c r="DL268" s="324" t="s">
        <v>260</v>
      </c>
      <c r="DM268" s="324" t="s">
        <v>69</v>
      </c>
      <c r="DN268" s="325" t="s">
        <v>111</v>
      </c>
      <c r="DO268" s="45"/>
    </row>
    <row r="269" spans="1:119" ht="12.75" x14ac:dyDescent="0.2">
      <c r="A269" s="33"/>
      <c r="B269" s="33"/>
      <c r="C269" s="33"/>
      <c r="D269" s="176" t="s">
        <v>799</v>
      </c>
      <c r="E269" s="177" t="s">
        <v>345</v>
      </c>
      <c r="F269" s="179">
        <f>B3+(256*B5)</f>
        <v>257</v>
      </c>
      <c r="G269" s="143"/>
      <c r="H269" s="122"/>
      <c r="I269" s="37"/>
      <c r="J269" s="54">
        <f>F335</f>
        <v>323</v>
      </c>
      <c r="K269" s="55">
        <f>F379</f>
        <v>367</v>
      </c>
      <c r="L269" s="55">
        <f>F298</f>
        <v>286</v>
      </c>
      <c r="M269" s="55">
        <f>F347</f>
        <v>335</v>
      </c>
      <c r="N269" s="55">
        <f>F266</f>
        <v>254</v>
      </c>
      <c r="O269" s="55">
        <f>F576</f>
        <v>564</v>
      </c>
      <c r="P269" s="55">
        <f>F620</f>
        <v>608</v>
      </c>
      <c r="Q269" s="55">
        <f>F539</f>
        <v>527</v>
      </c>
      <c r="R269" s="55">
        <f>F608</f>
        <v>596</v>
      </c>
      <c r="S269" s="55">
        <f>F532</f>
        <v>520</v>
      </c>
      <c r="T269" s="55">
        <f>F143</f>
        <v>131</v>
      </c>
      <c r="U269" s="55">
        <f>F224</f>
        <v>212</v>
      </c>
      <c r="V269" s="55">
        <f>F180</f>
        <v>168</v>
      </c>
      <c r="W269" s="55">
        <f>F261</f>
        <v>249</v>
      </c>
      <c r="X269" s="55">
        <f>F192</f>
        <v>180</v>
      </c>
      <c r="Y269" s="55">
        <f>F453</f>
        <v>441</v>
      </c>
      <c r="Z269" s="55">
        <f>F502</f>
        <v>490</v>
      </c>
      <c r="AA269" s="55">
        <f>F421</f>
        <v>409</v>
      </c>
      <c r="AB269" s="55">
        <f>F465</f>
        <v>453</v>
      </c>
      <c r="AC269" s="55">
        <f>F409</f>
        <v>397</v>
      </c>
      <c r="AD269" s="55">
        <f>F81</f>
        <v>69</v>
      </c>
      <c r="AE269" s="55">
        <f>F37</f>
        <v>25</v>
      </c>
      <c r="AF269" s="55">
        <f>F88</f>
        <v>76</v>
      </c>
      <c r="AG269" s="55">
        <f>F44</f>
        <v>32</v>
      </c>
      <c r="AH269" s="56">
        <f>F125</f>
        <v>113</v>
      </c>
      <c r="AI269" s="254">
        <f t="shared" si="49"/>
        <v>7825</v>
      </c>
      <c r="AJ269" s="107">
        <f t="shared" si="50"/>
        <v>3263025</v>
      </c>
      <c r="AK269" s="33"/>
      <c r="AL269" s="350" t="s">
        <v>204</v>
      </c>
      <c r="AM269" s="303" t="s">
        <v>283</v>
      </c>
      <c r="AN269" s="303" t="s">
        <v>85</v>
      </c>
      <c r="AO269" s="303" t="s">
        <v>551</v>
      </c>
      <c r="AP269" s="303" t="s">
        <v>566</v>
      </c>
      <c r="AQ269" s="303" t="s">
        <v>123</v>
      </c>
      <c r="AR269" s="303" t="s">
        <v>530</v>
      </c>
      <c r="AS269" s="303" t="s">
        <v>441</v>
      </c>
      <c r="AT269" s="303" t="s">
        <v>676</v>
      </c>
      <c r="AU269" s="303" t="s">
        <v>257</v>
      </c>
      <c r="AV269" s="303" t="s">
        <v>210</v>
      </c>
      <c r="AW269" s="303" t="s">
        <v>300</v>
      </c>
      <c r="AX269" s="303" t="s">
        <v>71</v>
      </c>
      <c r="AY269" s="303" t="s">
        <v>403</v>
      </c>
      <c r="AZ269" s="303" t="s">
        <v>496</v>
      </c>
      <c r="BA269" s="303" t="s">
        <v>637</v>
      </c>
      <c r="BB269" s="303" t="s">
        <v>695</v>
      </c>
      <c r="BC269" s="303" t="s">
        <v>534</v>
      </c>
      <c r="BD269" s="303" t="s">
        <v>351</v>
      </c>
      <c r="BE269" s="303" t="s">
        <v>711</v>
      </c>
      <c r="BF269" s="378" t="s">
        <v>406</v>
      </c>
      <c r="BG269" s="378" t="s">
        <v>253</v>
      </c>
      <c r="BH269" s="378" t="s">
        <v>2</v>
      </c>
      <c r="BI269" s="378" t="s">
        <v>332</v>
      </c>
      <c r="BJ269" s="387" t="s">
        <v>761</v>
      </c>
      <c r="BK269" s="45"/>
      <c r="BM269" s="37"/>
      <c r="BN269" s="379">
        <v>490</v>
      </c>
      <c r="BO269" s="380">
        <v>254</v>
      </c>
      <c r="BP269" s="380">
        <v>168</v>
      </c>
      <c r="BQ269" s="380">
        <v>57</v>
      </c>
      <c r="BR269" s="380">
        <v>596</v>
      </c>
      <c r="BS269" s="380">
        <v>527</v>
      </c>
      <c r="BT269" s="380">
        <v>441</v>
      </c>
      <c r="BU269" s="380">
        <v>335</v>
      </c>
      <c r="BV269" s="380">
        <v>249</v>
      </c>
      <c r="BW269" s="380">
        <v>13</v>
      </c>
      <c r="BX269" s="380">
        <v>94</v>
      </c>
      <c r="BY269" s="380">
        <v>608</v>
      </c>
      <c r="BZ269" s="380">
        <v>397</v>
      </c>
      <c r="CA269" s="380">
        <v>286</v>
      </c>
      <c r="CB269" s="380">
        <v>180</v>
      </c>
      <c r="CC269" s="380">
        <v>131</v>
      </c>
      <c r="CD269" s="380">
        <v>50</v>
      </c>
      <c r="CE269" s="380">
        <v>564</v>
      </c>
      <c r="CF269" s="380">
        <v>453</v>
      </c>
      <c r="CG269" s="380">
        <v>367</v>
      </c>
      <c r="CH269" s="380">
        <v>323</v>
      </c>
      <c r="CI269" s="380">
        <v>212</v>
      </c>
      <c r="CJ269" s="380">
        <v>101</v>
      </c>
      <c r="CK269" s="380">
        <v>520</v>
      </c>
      <c r="CL269" s="381">
        <v>409</v>
      </c>
      <c r="CM269" s="254">
        <f t="shared" si="51"/>
        <v>7825</v>
      </c>
      <c r="CN269" s="107">
        <f t="shared" si="52"/>
        <v>3263025</v>
      </c>
      <c r="CO269" s="33"/>
      <c r="CP269" s="323" t="s">
        <v>695</v>
      </c>
      <c r="CQ269" s="324" t="s">
        <v>566</v>
      </c>
      <c r="CR269" s="324" t="s">
        <v>71</v>
      </c>
      <c r="CS269" s="324" t="s">
        <v>359</v>
      </c>
      <c r="CT269" s="324" t="s">
        <v>676</v>
      </c>
      <c r="CU269" s="324" t="s">
        <v>441</v>
      </c>
      <c r="CV269" s="324" t="s">
        <v>637</v>
      </c>
      <c r="CW269" s="324" t="s">
        <v>551</v>
      </c>
      <c r="CX269" s="324" t="s">
        <v>403</v>
      </c>
      <c r="CY269" s="324" t="s">
        <v>542</v>
      </c>
      <c r="CZ269" s="324" t="s">
        <v>465</v>
      </c>
      <c r="DA269" s="324" t="s">
        <v>530</v>
      </c>
      <c r="DB269" s="324" t="s">
        <v>711</v>
      </c>
      <c r="DC269" s="324" t="s">
        <v>85</v>
      </c>
      <c r="DD269" s="324" t="s">
        <v>496</v>
      </c>
      <c r="DE269" s="324" t="s">
        <v>210</v>
      </c>
      <c r="DF269" s="324" t="s">
        <v>196</v>
      </c>
      <c r="DG269" s="324" t="s">
        <v>123</v>
      </c>
      <c r="DH269" s="324" t="s">
        <v>351</v>
      </c>
      <c r="DI269" s="324" t="s">
        <v>283</v>
      </c>
      <c r="DJ269" s="324" t="s">
        <v>204</v>
      </c>
      <c r="DK269" s="324" t="s">
        <v>300</v>
      </c>
      <c r="DL269" s="324" t="s">
        <v>421</v>
      </c>
      <c r="DM269" s="324" t="s">
        <v>257</v>
      </c>
      <c r="DN269" s="325" t="s">
        <v>534</v>
      </c>
      <c r="DO269" s="45"/>
    </row>
    <row r="270" spans="1:119" ht="12.75" x14ac:dyDescent="0.2">
      <c r="A270" s="33"/>
      <c r="B270" s="33"/>
      <c r="C270" s="33"/>
      <c r="D270" s="176" t="s">
        <v>432</v>
      </c>
      <c r="E270" s="177" t="s">
        <v>345</v>
      </c>
      <c r="F270" s="178">
        <f>B3+(257*B5)</f>
        <v>258</v>
      </c>
      <c r="G270" s="143"/>
      <c r="H270" s="122"/>
      <c r="I270" s="37"/>
      <c r="J270" s="54">
        <f>F297</f>
        <v>285</v>
      </c>
      <c r="K270" s="55">
        <f>F341</f>
        <v>329</v>
      </c>
      <c r="L270" s="55">
        <f>F285</f>
        <v>273</v>
      </c>
      <c r="M270" s="55">
        <f>F329</f>
        <v>317</v>
      </c>
      <c r="N270" s="55">
        <f>F373</f>
        <v>361</v>
      </c>
      <c r="O270" s="55">
        <f>F558</f>
        <v>546</v>
      </c>
      <c r="P270" s="55">
        <f>F607</f>
        <v>595</v>
      </c>
      <c r="Q270" s="55">
        <f>F526</f>
        <v>514</v>
      </c>
      <c r="R270" s="55">
        <f>F570</f>
        <v>558</v>
      </c>
      <c r="S270" s="55">
        <f>F614</f>
        <v>602</v>
      </c>
      <c r="T270" s="55">
        <f>F255</f>
        <v>243</v>
      </c>
      <c r="U270" s="55">
        <f>F211</f>
        <v>199</v>
      </c>
      <c r="V270" s="55">
        <f>F142</f>
        <v>130</v>
      </c>
      <c r="W270" s="55">
        <f>F218</f>
        <v>206</v>
      </c>
      <c r="X270" s="55">
        <f>F174</f>
        <v>162</v>
      </c>
      <c r="Y270" s="55">
        <f>F415</f>
        <v>403</v>
      </c>
      <c r="Z270" s="55">
        <f>F484</f>
        <v>472</v>
      </c>
      <c r="AA270" s="55">
        <f>F403</f>
        <v>391</v>
      </c>
      <c r="AB270" s="55">
        <f>F452</f>
        <v>440</v>
      </c>
      <c r="AC270" s="55">
        <f>F496</f>
        <v>484</v>
      </c>
      <c r="AD270" s="55">
        <f>F94</f>
        <v>82</v>
      </c>
      <c r="AE270" s="55">
        <f>F50</f>
        <v>38</v>
      </c>
      <c r="AF270" s="55">
        <f>F131</f>
        <v>119</v>
      </c>
      <c r="AG270" s="55">
        <f>F87</f>
        <v>75</v>
      </c>
      <c r="AH270" s="56">
        <f>F13</f>
        <v>1</v>
      </c>
      <c r="AI270" s="254">
        <f t="shared" si="49"/>
        <v>7825</v>
      </c>
      <c r="AJ270" s="107">
        <f t="shared" si="50"/>
        <v>3263025</v>
      </c>
      <c r="AK270" s="33"/>
      <c r="AL270" s="350" t="s">
        <v>299</v>
      </c>
      <c r="AM270" s="303" t="s">
        <v>810</v>
      </c>
      <c r="AN270" s="303" t="s">
        <v>743</v>
      </c>
      <c r="AO270" s="303" t="s">
        <v>368</v>
      </c>
      <c r="AP270" s="303" t="s">
        <v>367</v>
      </c>
      <c r="AQ270" s="303" t="s">
        <v>649</v>
      </c>
      <c r="AR270" s="303" t="s">
        <v>227</v>
      </c>
      <c r="AS270" s="303" t="s">
        <v>33</v>
      </c>
      <c r="AT270" s="303" t="s">
        <v>335</v>
      </c>
      <c r="AU270" s="303" t="s">
        <v>605</v>
      </c>
      <c r="AV270" s="303" t="s">
        <v>270</v>
      </c>
      <c r="AW270" s="303" t="s">
        <v>207</v>
      </c>
      <c r="AX270" s="303" t="s">
        <v>580</v>
      </c>
      <c r="AY270" s="303" t="s">
        <v>374</v>
      </c>
      <c r="AZ270" s="303" t="s">
        <v>101</v>
      </c>
      <c r="BA270" s="303" t="s">
        <v>264</v>
      </c>
      <c r="BB270" s="303" t="s">
        <v>79</v>
      </c>
      <c r="BC270" s="303" t="s">
        <v>442</v>
      </c>
      <c r="BD270" s="303" t="s">
        <v>611</v>
      </c>
      <c r="BE270" s="303" t="s">
        <v>504</v>
      </c>
      <c r="BF270" s="382" t="s">
        <v>303</v>
      </c>
      <c r="BG270" s="382" t="s">
        <v>596</v>
      </c>
      <c r="BH270" s="382" t="s">
        <v>657</v>
      </c>
      <c r="BI270" s="382" t="s">
        <v>168</v>
      </c>
      <c r="BJ270" s="386" t="s">
        <v>198</v>
      </c>
      <c r="BK270" s="45"/>
      <c r="BM270" s="37"/>
      <c r="BN270" s="379">
        <v>602</v>
      </c>
      <c r="BO270" s="380">
        <v>391</v>
      </c>
      <c r="BP270" s="380">
        <v>285</v>
      </c>
      <c r="BQ270" s="380">
        <v>199</v>
      </c>
      <c r="BR270" s="380">
        <v>88</v>
      </c>
      <c r="BS270" s="380">
        <v>44</v>
      </c>
      <c r="BT270" s="380">
        <v>558</v>
      </c>
      <c r="BU270" s="380">
        <v>472</v>
      </c>
      <c r="BV270" s="380">
        <v>361</v>
      </c>
      <c r="BW270" s="380">
        <v>130</v>
      </c>
      <c r="BX270" s="380">
        <v>206</v>
      </c>
      <c r="BY270" s="380">
        <v>125</v>
      </c>
      <c r="BZ270" s="380">
        <v>514</v>
      </c>
      <c r="CA270" s="380">
        <v>403</v>
      </c>
      <c r="CB270" s="380">
        <v>317</v>
      </c>
      <c r="CC270" s="380">
        <v>273</v>
      </c>
      <c r="CD270" s="380">
        <v>162</v>
      </c>
      <c r="CE270" s="380">
        <v>51</v>
      </c>
      <c r="CF270" s="380">
        <v>595</v>
      </c>
      <c r="CG270" s="380">
        <v>484</v>
      </c>
      <c r="CH270" s="380">
        <v>440</v>
      </c>
      <c r="CI270" s="380">
        <v>329</v>
      </c>
      <c r="CJ270" s="380">
        <v>243</v>
      </c>
      <c r="CK270" s="380">
        <v>7</v>
      </c>
      <c r="CL270" s="381">
        <v>546</v>
      </c>
      <c r="CM270" s="254">
        <f t="shared" si="51"/>
        <v>7825</v>
      </c>
      <c r="CN270" s="107">
        <f t="shared" si="52"/>
        <v>3263025</v>
      </c>
      <c r="CO270" s="33"/>
      <c r="CP270" s="323" t="s">
        <v>605</v>
      </c>
      <c r="CQ270" s="324" t="s">
        <v>442</v>
      </c>
      <c r="CR270" s="324" t="s">
        <v>299</v>
      </c>
      <c r="CS270" s="324" t="s">
        <v>207</v>
      </c>
      <c r="CT270" s="324" t="s">
        <v>512</v>
      </c>
      <c r="CU270" s="324" t="s">
        <v>380</v>
      </c>
      <c r="CV270" s="324" t="s">
        <v>335</v>
      </c>
      <c r="CW270" s="324" t="s">
        <v>79</v>
      </c>
      <c r="CX270" s="324" t="s">
        <v>367</v>
      </c>
      <c r="CY270" s="324" t="s">
        <v>580</v>
      </c>
      <c r="CZ270" s="324" t="s">
        <v>374</v>
      </c>
      <c r="DA270" s="324" t="s">
        <v>476</v>
      </c>
      <c r="DB270" s="324" t="s">
        <v>33</v>
      </c>
      <c r="DC270" s="324" t="s">
        <v>264</v>
      </c>
      <c r="DD270" s="324" t="s">
        <v>368</v>
      </c>
      <c r="DE270" s="324" t="s">
        <v>743</v>
      </c>
      <c r="DF270" s="324" t="s">
        <v>101</v>
      </c>
      <c r="DG270" s="324" t="s">
        <v>225</v>
      </c>
      <c r="DH270" s="324" t="s">
        <v>227</v>
      </c>
      <c r="DI270" s="324" t="s">
        <v>504</v>
      </c>
      <c r="DJ270" s="324" t="s">
        <v>611</v>
      </c>
      <c r="DK270" s="324" t="s">
        <v>810</v>
      </c>
      <c r="DL270" s="324" t="s">
        <v>270</v>
      </c>
      <c r="DM270" s="324" t="s">
        <v>272</v>
      </c>
      <c r="DN270" s="325" t="s">
        <v>649</v>
      </c>
      <c r="DO270" s="45"/>
    </row>
    <row r="271" spans="1:119" ht="12.75" x14ac:dyDescent="0.2">
      <c r="A271" s="33"/>
      <c r="B271" s="33"/>
      <c r="C271" s="33"/>
      <c r="D271" s="176" t="s">
        <v>113</v>
      </c>
      <c r="E271" s="177" t="s">
        <v>345</v>
      </c>
      <c r="F271" s="178">
        <f>B3+(258*B5)</f>
        <v>259</v>
      </c>
      <c r="G271" s="143"/>
      <c r="H271" s="122"/>
      <c r="I271" s="37"/>
      <c r="J271" s="54">
        <f>F152</f>
        <v>140</v>
      </c>
      <c r="K271" s="55">
        <f>F196</f>
        <v>184</v>
      </c>
      <c r="L271" s="55">
        <f>F240</f>
        <v>228</v>
      </c>
      <c r="M271" s="55">
        <f>F184</f>
        <v>172</v>
      </c>
      <c r="N271" s="55">
        <f>F228</f>
        <v>216</v>
      </c>
      <c r="O271" s="55">
        <f>F512</f>
        <v>500</v>
      </c>
      <c r="P271" s="55">
        <f>F438</f>
        <v>426</v>
      </c>
      <c r="Q271" s="55">
        <f>F394</f>
        <v>382</v>
      </c>
      <c r="R271" s="55">
        <f>F475</f>
        <v>463</v>
      </c>
      <c r="S271" s="55">
        <f>F431</f>
        <v>419</v>
      </c>
      <c r="T271" s="55">
        <f>F110</f>
        <v>98</v>
      </c>
      <c r="U271" s="55">
        <f>F41</f>
        <v>29</v>
      </c>
      <c r="V271" s="55">
        <f>F122</f>
        <v>110</v>
      </c>
      <c r="W271" s="55">
        <f>F73</f>
        <v>61</v>
      </c>
      <c r="X271" s="55">
        <f>F29</f>
        <v>17</v>
      </c>
      <c r="Y271" s="55">
        <f>F270</f>
        <v>258</v>
      </c>
      <c r="Z271" s="55">
        <f>F314</f>
        <v>302</v>
      </c>
      <c r="AA271" s="55">
        <f>F383</f>
        <v>371</v>
      </c>
      <c r="AB271" s="55">
        <f>F307</f>
        <v>295</v>
      </c>
      <c r="AC271" s="55">
        <f>F351</f>
        <v>339</v>
      </c>
      <c r="AD271" s="55">
        <f>F536</f>
        <v>524</v>
      </c>
      <c r="AE271" s="55">
        <f>F580</f>
        <v>568</v>
      </c>
      <c r="AF271" s="55">
        <f>F624</f>
        <v>612</v>
      </c>
      <c r="AG271" s="55">
        <f>F543</f>
        <v>531</v>
      </c>
      <c r="AH271" s="56">
        <f>F592</f>
        <v>580</v>
      </c>
      <c r="AI271" s="254">
        <f t="shared" si="49"/>
        <v>7825</v>
      </c>
      <c r="AJ271" s="107">
        <f t="shared" si="50"/>
        <v>3263025</v>
      </c>
      <c r="AK271" s="33"/>
      <c r="AL271" s="350" t="s">
        <v>733</v>
      </c>
      <c r="AM271" s="303" t="s">
        <v>602</v>
      </c>
      <c r="AN271" s="303" t="s">
        <v>671</v>
      </c>
      <c r="AO271" s="303" t="s">
        <v>179</v>
      </c>
      <c r="AP271" s="303" t="s">
        <v>249</v>
      </c>
      <c r="AQ271" s="382" t="s">
        <v>322</v>
      </c>
      <c r="AR271" s="382" t="s">
        <v>350</v>
      </c>
      <c r="AS271" s="382" t="s">
        <v>177</v>
      </c>
      <c r="AT271" s="382" t="s">
        <v>666</v>
      </c>
      <c r="AU271" s="382" t="s">
        <v>561</v>
      </c>
      <c r="AV271" s="303" t="s">
        <v>361</v>
      </c>
      <c r="AW271" s="303" t="s">
        <v>118</v>
      </c>
      <c r="AX271" s="303" t="s">
        <v>41</v>
      </c>
      <c r="AY271" s="303" t="s">
        <v>463</v>
      </c>
      <c r="AZ271" s="303" t="s">
        <v>464</v>
      </c>
      <c r="BA271" s="303" t="s">
        <v>432</v>
      </c>
      <c r="BB271" s="303" t="s">
        <v>727</v>
      </c>
      <c r="BC271" s="303" t="s">
        <v>149</v>
      </c>
      <c r="BD271" s="303" t="s">
        <v>325</v>
      </c>
      <c r="BE271" s="303" t="s">
        <v>445</v>
      </c>
      <c r="BF271" s="303" t="s">
        <v>364</v>
      </c>
      <c r="BG271" s="303" t="s">
        <v>199</v>
      </c>
      <c r="BH271" s="303" t="s">
        <v>425</v>
      </c>
      <c r="BI271" s="303" t="s">
        <v>336</v>
      </c>
      <c r="BJ271" s="351" t="s">
        <v>621</v>
      </c>
      <c r="BK271" s="45"/>
      <c r="BM271" s="37"/>
      <c r="BN271" s="379">
        <v>61</v>
      </c>
      <c r="BO271" s="380">
        <v>580</v>
      </c>
      <c r="BP271" s="380">
        <v>494</v>
      </c>
      <c r="BQ271" s="380">
        <v>258</v>
      </c>
      <c r="BR271" s="380">
        <v>172</v>
      </c>
      <c r="BS271" s="380">
        <v>228</v>
      </c>
      <c r="BT271" s="380">
        <v>17</v>
      </c>
      <c r="BU271" s="380">
        <v>531</v>
      </c>
      <c r="BV271" s="380">
        <v>450</v>
      </c>
      <c r="BW271" s="380">
        <v>339</v>
      </c>
      <c r="BX271" s="380">
        <v>295</v>
      </c>
      <c r="BY271" s="380">
        <v>184</v>
      </c>
      <c r="BZ271" s="380">
        <v>98</v>
      </c>
      <c r="CA271" s="380">
        <v>612</v>
      </c>
      <c r="CB271" s="380">
        <v>376</v>
      </c>
      <c r="CC271" s="380">
        <v>457</v>
      </c>
      <c r="CD271" s="380">
        <v>371</v>
      </c>
      <c r="CE271" s="380">
        <v>140</v>
      </c>
      <c r="CF271" s="380">
        <v>29</v>
      </c>
      <c r="CG271" s="380">
        <v>568</v>
      </c>
      <c r="CH271" s="380">
        <v>524</v>
      </c>
      <c r="CI271" s="380">
        <v>413</v>
      </c>
      <c r="CJ271" s="380">
        <v>302</v>
      </c>
      <c r="CK271" s="380">
        <v>216</v>
      </c>
      <c r="CL271" s="381">
        <v>110</v>
      </c>
      <c r="CM271" s="254">
        <f t="shared" si="51"/>
        <v>7825</v>
      </c>
      <c r="CN271" s="107">
        <f t="shared" si="52"/>
        <v>3263025</v>
      </c>
      <c r="CO271" s="33"/>
      <c r="CP271" s="323" t="s">
        <v>463</v>
      </c>
      <c r="CQ271" s="324" t="s">
        <v>621</v>
      </c>
      <c r="CR271" s="324" t="s">
        <v>591</v>
      </c>
      <c r="CS271" s="324" t="s">
        <v>432</v>
      </c>
      <c r="CT271" s="324" t="s">
        <v>179</v>
      </c>
      <c r="CU271" s="324" t="s">
        <v>671</v>
      </c>
      <c r="CV271" s="324" t="s">
        <v>464</v>
      </c>
      <c r="CW271" s="324" t="s">
        <v>336</v>
      </c>
      <c r="CX271" s="324" t="s">
        <v>294</v>
      </c>
      <c r="CY271" s="324" t="s">
        <v>445</v>
      </c>
      <c r="CZ271" s="324" t="s">
        <v>325</v>
      </c>
      <c r="DA271" s="324" t="s">
        <v>602</v>
      </c>
      <c r="DB271" s="324" t="s">
        <v>361</v>
      </c>
      <c r="DC271" s="324" t="s">
        <v>425</v>
      </c>
      <c r="DD271" s="324" t="s">
        <v>38</v>
      </c>
      <c r="DE271" s="324" t="s">
        <v>483</v>
      </c>
      <c r="DF271" s="324" t="s">
        <v>149</v>
      </c>
      <c r="DG271" s="324" t="s">
        <v>733</v>
      </c>
      <c r="DH271" s="324" t="s">
        <v>118</v>
      </c>
      <c r="DI271" s="324" t="s">
        <v>199</v>
      </c>
      <c r="DJ271" s="324" t="s">
        <v>364</v>
      </c>
      <c r="DK271" s="324" t="s">
        <v>639</v>
      </c>
      <c r="DL271" s="324" t="s">
        <v>727</v>
      </c>
      <c r="DM271" s="324" t="s">
        <v>249</v>
      </c>
      <c r="DN271" s="325" t="s">
        <v>41</v>
      </c>
      <c r="DO271" s="45"/>
    </row>
    <row r="272" spans="1:119" ht="12.75" x14ac:dyDescent="0.2">
      <c r="A272" s="33"/>
      <c r="B272" s="33"/>
      <c r="C272" s="33"/>
      <c r="D272" s="176" t="s">
        <v>355</v>
      </c>
      <c r="E272" s="177" t="s">
        <v>345</v>
      </c>
      <c r="F272" s="179">
        <f>B3+(259*B5)</f>
        <v>260</v>
      </c>
      <c r="G272" s="143"/>
      <c r="H272" s="122"/>
      <c r="I272" s="37"/>
      <c r="J272" s="54">
        <f>F259</f>
        <v>247</v>
      </c>
      <c r="K272" s="55">
        <f>F178</f>
        <v>166</v>
      </c>
      <c r="L272" s="55">
        <f>F227</f>
        <v>215</v>
      </c>
      <c r="M272" s="55">
        <f>F146</f>
        <v>134</v>
      </c>
      <c r="N272" s="55">
        <f>F190</f>
        <v>178</v>
      </c>
      <c r="O272" s="55">
        <f>F400</f>
        <v>388</v>
      </c>
      <c r="P272" s="55">
        <f>F481</f>
        <v>469</v>
      </c>
      <c r="Q272" s="55">
        <f>F437</f>
        <v>425</v>
      </c>
      <c r="R272" s="55">
        <f>F488</f>
        <v>476</v>
      </c>
      <c r="S272" s="55">
        <f>F444</f>
        <v>432</v>
      </c>
      <c r="T272" s="55">
        <f>F72</f>
        <v>60</v>
      </c>
      <c r="U272" s="55">
        <f>F23</f>
        <v>11</v>
      </c>
      <c r="V272" s="55">
        <f>F104</f>
        <v>92</v>
      </c>
      <c r="W272" s="55">
        <f>F60</f>
        <v>48</v>
      </c>
      <c r="X272" s="55">
        <f>F116</f>
        <v>104</v>
      </c>
      <c r="Y272" s="55">
        <f>F382</f>
        <v>370</v>
      </c>
      <c r="Z272" s="55">
        <f>F301</f>
        <v>289</v>
      </c>
      <c r="AA272" s="55">
        <f>F345</f>
        <v>333</v>
      </c>
      <c r="AB272" s="55">
        <f>F264</f>
        <v>252</v>
      </c>
      <c r="AC272" s="55">
        <f>F333</f>
        <v>321</v>
      </c>
      <c r="AD272" s="55">
        <f>F618</f>
        <v>606</v>
      </c>
      <c r="AE272" s="55">
        <f>F542</f>
        <v>530</v>
      </c>
      <c r="AF272" s="55">
        <f>F611</f>
        <v>599</v>
      </c>
      <c r="AG272" s="55">
        <f>F530</f>
        <v>518</v>
      </c>
      <c r="AH272" s="56">
        <f>F574</f>
        <v>562</v>
      </c>
      <c r="AI272" s="254">
        <f t="shared" si="49"/>
        <v>7825</v>
      </c>
      <c r="AJ272" s="107">
        <f t="shared" si="50"/>
        <v>3263025</v>
      </c>
      <c r="AK272" s="33"/>
      <c r="AL272" s="350" t="s">
        <v>376</v>
      </c>
      <c r="AM272" s="303" t="s">
        <v>734</v>
      </c>
      <c r="AN272" s="303" t="s">
        <v>220</v>
      </c>
      <c r="AO272" s="303" t="s">
        <v>684</v>
      </c>
      <c r="AP272" s="303" t="s">
        <v>420</v>
      </c>
      <c r="AQ272" s="378" t="s">
        <v>387</v>
      </c>
      <c r="AR272" s="378" t="s">
        <v>531</v>
      </c>
      <c r="AS272" s="378" t="s">
        <v>352</v>
      </c>
      <c r="AT272" s="378" t="s">
        <v>265</v>
      </c>
      <c r="AU272" s="378" t="s">
        <v>457</v>
      </c>
      <c r="AV272" s="303" t="s">
        <v>701</v>
      </c>
      <c r="AW272" s="303" t="s">
        <v>378</v>
      </c>
      <c r="AX272" s="303" t="s">
        <v>434</v>
      </c>
      <c r="AY272" s="303" t="s">
        <v>274</v>
      </c>
      <c r="AZ272" s="303" t="s">
        <v>316</v>
      </c>
      <c r="BA272" s="303" t="s">
        <v>494</v>
      </c>
      <c r="BB272" s="303" t="s">
        <v>193</v>
      </c>
      <c r="BC272" s="303" t="s">
        <v>708</v>
      </c>
      <c r="BD272" s="303" t="s">
        <v>593</v>
      </c>
      <c r="BE272" s="303" t="s">
        <v>234</v>
      </c>
      <c r="BF272" s="303" t="s">
        <v>499</v>
      </c>
      <c r="BG272" s="303" t="s">
        <v>704</v>
      </c>
      <c r="BH272" s="303" t="s">
        <v>333</v>
      </c>
      <c r="BI272" s="303" t="s">
        <v>228</v>
      </c>
      <c r="BJ272" s="351" t="s">
        <v>229</v>
      </c>
      <c r="BK272" s="45"/>
      <c r="BM272" s="37"/>
      <c r="BN272" s="379">
        <v>178</v>
      </c>
      <c r="BO272" s="380">
        <v>92</v>
      </c>
      <c r="BP272" s="380">
        <v>606</v>
      </c>
      <c r="BQ272" s="380">
        <v>400</v>
      </c>
      <c r="BR272" s="380">
        <v>289</v>
      </c>
      <c r="BS272" s="380">
        <v>370</v>
      </c>
      <c r="BT272" s="380">
        <v>134</v>
      </c>
      <c r="BU272" s="380">
        <v>48</v>
      </c>
      <c r="BV272" s="380">
        <v>562</v>
      </c>
      <c r="BW272" s="380">
        <v>451</v>
      </c>
      <c r="BX272" s="380">
        <v>407</v>
      </c>
      <c r="BY272" s="380">
        <v>321</v>
      </c>
      <c r="BZ272" s="380">
        <v>215</v>
      </c>
      <c r="CA272" s="380">
        <v>104</v>
      </c>
      <c r="CB272" s="380">
        <v>518</v>
      </c>
      <c r="CC272" s="380">
        <v>599</v>
      </c>
      <c r="CD272" s="380">
        <v>488</v>
      </c>
      <c r="CE272" s="380">
        <v>252</v>
      </c>
      <c r="CF272" s="380">
        <v>166</v>
      </c>
      <c r="CG272" s="380">
        <v>60</v>
      </c>
      <c r="CH272" s="380">
        <v>11</v>
      </c>
      <c r="CI272" s="380">
        <v>530</v>
      </c>
      <c r="CJ272" s="380">
        <v>444</v>
      </c>
      <c r="CK272" s="380">
        <v>333</v>
      </c>
      <c r="CL272" s="381">
        <v>247</v>
      </c>
      <c r="CM272" s="254">
        <f t="shared" si="51"/>
        <v>7825</v>
      </c>
      <c r="CN272" s="107">
        <f t="shared" si="52"/>
        <v>3263025</v>
      </c>
      <c r="CO272" s="33"/>
      <c r="CP272" s="323" t="s">
        <v>420</v>
      </c>
      <c r="CQ272" s="324" t="s">
        <v>434</v>
      </c>
      <c r="CR272" s="324" t="s">
        <v>499</v>
      </c>
      <c r="CS272" s="324" t="s">
        <v>95</v>
      </c>
      <c r="CT272" s="324" t="s">
        <v>193</v>
      </c>
      <c r="CU272" s="324" t="s">
        <v>494</v>
      </c>
      <c r="CV272" s="324" t="s">
        <v>684</v>
      </c>
      <c r="CW272" s="324" t="s">
        <v>274</v>
      </c>
      <c r="CX272" s="324" t="s">
        <v>229</v>
      </c>
      <c r="CY272" s="324" t="s">
        <v>0</v>
      </c>
      <c r="CZ272" s="324" t="s">
        <v>398</v>
      </c>
      <c r="DA272" s="324" t="s">
        <v>234</v>
      </c>
      <c r="DB272" s="324" t="s">
        <v>220</v>
      </c>
      <c r="DC272" s="324" t="s">
        <v>316</v>
      </c>
      <c r="DD272" s="324" t="s">
        <v>228</v>
      </c>
      <c r="DE272" s="324" t="s">
        <v>333</v>
      </c>
      <c r="DF272" s="324" t="s">
        <v>610</v>
      </c>
      <c r="DG272" s="324" t="s">
        <v>593</v>
      </c>
      <c r="DH272" s="324" t="s">
        <v>734</v>
      </c>
      <c r="DI272" s="324" t="s">
        <v>701</v>
      </c>
      <c r="DJ272" s="324" t="s">
        <v>378</v>
      </c>
      <c r="DK272" s="324" t="s">
        <v>704</v>
      </c>
      <c r="DL272" s="324" t="s">
        <v>505</v>
      </c>
      <c r="DM272" s="324" t="s">
        <v>708</v>
      </c>
      <c r="DN272" s="325" t="s">
        <v>376</v>
      </c>
      <c r="DO272" s="45"/>
    </row>
    <row r="273" spans="1:119" ht="12.75" x14ac:dyDescent="0.2">
      <c r="A273" s="33"/>
      <c r="B273" s="33"/>
      <c r="C273" s="33"/>
      <c r="D273" s="176" t="s">
        <v>143</v>
      </c>
      <c r="E273" s="177" t="s">
        <v>345</v>
      </c>
      <c r="F273" s="179">
        <f>B3+(260*B5)</f>
        <v>261</v>
      </c>
      <c r="G273" s="143"/>
      <c r="H273" s="122"/>
      <c r="I273" s="37"/>
      <c r="J273" s="54">
        <f>F221</f>
        <v>209</v>
      </c>
      <c r="K273" s="55">
        <f>F140</f>
        <v>128</v>
      </c>
      <c r="L273" s="55">
        <f>F209</f>
        <v>197</v>
      </c>
      <c r="M273" s="55">
        <f>F253</f>
        <v>241</v>
      </c>
      <c r="N273" s="55">
        <f>F177</f>
        <v>165</v>
      </c>
      <c r="O273" s="55">
        <f>F413</f>
        <v>401</v>
      </c>
      <c r="P273" s="55">
        <f>F494</f>
        <v>482</v>
      </c>
      <c r="Q273" s="55">
        <f>F450</f>
        <v>438</v>
      </c>
      <c r="R273" s="55">
        <f>F406</f>
        <v>394</v>
      </c>
      <c r="S273" s="55">
        <f>F487</f>
        <v>475</v>
      </c>
      <c r="T273" s="55">
        <f>F54</f>
        <v>42</v>
      </c>
      <c r="U273" s="55">
        <f>F135</f>
        <v>123</v>
      </c>
      <c r="V273" s="55">
        <f>F66</f>
        <v>54</v>
      </c>
      <c r="W273" s="55">
        <f>F22</f>
        <v>10</v>
      </c>
      <c r="X273" s="55">
        <f>F98</f>
        <v>86</v>
      </c>
      <c r="Y273" s="55">
        <f>F339</f>
        <v>327</v>
      </c>
      <c r="Z273" s="55">
        <f>F283</f>
        <v>271</v>
      </c>
      <c r="AA273" s="55">
        <f>F332</f>
        <v>320</v>
      </c>
      <c r="AB273" s="55">
        <f>F376</f>
        <v>364</v>
      </c>
      <c r="AC273" s="55">
        <f>F295</f>
        <v>283</v>
      </c>
      <c r="AD273" s="55">
        <f>F605</f>
        <v>593</v>
      </c>
      <c r="AE273" s="55">
        <f>F524</f>
        <v>512</v>
      </c>
      <c r="AF273" s="55">
        <f>F568</f>
        <v>556</v>
      </c>
      <c r="AG273" s="55">
        <f>F617</f>
        <v>605</v>
      </c>
      <c r="AH273" s="56">
        <f>F561</f>
        <v>549</v>
      </c>
      <c r="AI273" s="254">
        <f t="shared" si="49"/>
        <v>7825</v>
      </c>
      <c r="AJ273" s="107">
        <f t="shared" si="50"/>
        <v>3263025</v>
      </c>
      <c r="AK273" s="33"/>
      <c r="AL273" s="350" t="s">
        <v>86</v>
      </c>
      <c r="AM273" s="303" t="s">
        <v>449</v>
      </c>
      <c r="AN273" s="303" t="s">
        <v>239</v>
      </c>
      <c r="AO273" s="303" t="s">
        <v>192</v>
      </c>
      <c r="AP273" s="303" t="s">
        <v>758</v>
      </c>
      <c r="AQ273" s="303" t="s">
        <v>296</v>
      </c>
      <c r="AR273" s="303" t="s">
        <v>428</v>
      </c>
      <c r="AS273" s="303" t="s">
        <v>692</v>
      </c>
      <c r="AT273" s="303" t="s">
        <v>369</v>
      </c>
      <c r="AU273" s="303" t="s">
        <v>267</v>
      </c>
      <c r="AV273" s="303" t="s">
        <v>407</v>
      </c>
      <c r="AW273" s="303" t="s">
        <v>553</v>
      </c>
      <c r="AX273" s="303" t="s">
        <v>89</v>
      </c>
      <c r="AY273" s="303" t="s">
        <v>600</v>
      </c>
      <c r="AZ273" s="303" t="s">
        <v>408</v>
      </c>
      <c r="BA273" s="303" t="s">
        <v>785</v>
      </c>
      <c r="BB273" s="303" t="s">
        <v>719</v>
      </c>
      <c r="BC273" s="303" t="s">
        <v>578</v>
      </c>
      <c r="BD273" s="303" t="s">
        <v>471</v>
      </c>
      <c r="BE273" s="303" t="s">
        <v>375</v>
      </c>
      <c r="BF273" s="303" t="s">
        <v>258</v>
      </c>
      <c r="BG273" s="303" t="s">
        <v>202</v>
      </c>
      <c r="BH273" s="303" t="s">
        <v>363</v>
      </c>
      <c r="BI273" s="303" t="s">
        <v>78</v>
      </c>
      <c r="BJ273" s="351" t="s">
        <v>306</v>
      </c>
      <c r="BK273" s="45"/>
      <c r="BM273" s="37"/>
      <c r="BN273" s="379">
        <v>320</v>
      </c>
      <c r="BO273" s="380">
        <v>209</v>
      </c>
      <c r="BP273" s="380">
        <v>123</v>
      </c>
      <c r="BQ273" s="380">
        <v>512</v>
      </c>
      <c r="BR273" s="380">
        <v>401</v>
      </c>
      <c r="BS273" s="380">
        <v>482</v>
      </c>
      <c r="BT273" s="380">
        <v>271</v>
      </c>
      <c r="BU273" s="380">
        <v>165</v>
      </c>
      <c r="BV273" s="380">
        <v>54</v>
      </c>
      <c r="BW273" s="380">
        <v>593</v>
      </c>
      <c r="BX273" s="380">
        <v>549</v>
      </c>
      <c r="BY273" s="380">
        <v>438</v>
      </c>
      <c r="BZ273" s="380">
        <v>327</v>
      </c>
      <c r="CA273" s="380">
        <v>241</v>
      </c>
      <c r="CB273" s="380">
        <v>10</v>
      </c>
      <c r="CC273" s="380">
        <v>86</v>
      </c>
      <c r="CD273" s="380">
        <v>605</v>
      </c>
      <c r="CE273" s="380">
        <v>394</v>
      </c>
      <c r="CF273" s="380">
        <v>283</v>
      </c>
      <c r="CG273" s="380">
        <v>197</v>
      </c>
      <c r="CH273" s="380">
        <v>128</v>
      </c>
      <c r="CI273" s="380">
        <v>42</v>
      </c>
      <c r="CJ273" s="380">
        <v>556</v>
      </c>
      <c r="CK273" s="380">
        <v>475</v>
      </c>
      <c r="CL273" s="381">
        <v>364</v>
      </c>
      <c r="CM273" s="254">
        <f t="shared" si="51"/>
        <v>7825</v>
      </c>
      <c r="CN273" s="107">
        <f t="shared" si="52"/>
        <v>3263025</v>
      </c>
      <c r="CO273" s="33"/>
      <c r="CP273" s="323" t="s">
        <v>578</v>
      </c>
      <c r="CQ273" s="324" t="s">
        <v>86</v>
      </c>
      <c r="CR273" s="324" t="s">
        <v>553</v>
      </c>
      <c r="CS273" s="324" t="s">
        <v>202</v>
      </c>
      <c r="CT273" s="324" t="s">
        <v>296</v>
      </c>
      <c r="CU273" s="324" t="s">
        <v>428</v>
      </c>
      <c r="CV273" s="324" t="s">
        <v>719</v>
      </c>
      <c r="CW273" s="324" t="s">
        <v>758</v>
      </c>
      <c r="CX273" s="324" t="s">
        <v>89</v>
      </c>
      <c r="CY273" s="324" t="s">
        <v>258</v>
      </c>
      <c r="CZ273" s="324" t="s">
        <v>306</v>
      </c>
      <c r="DA273" s="324" t="s">
        <v>692</v>
      </c>
      <c r="DB273" s="324" t="s">
        <v>785</v>
      </c>
      <c r="DC273" s="324" t="s">
        <v>192</v>
      </c>
      <c r="DD273" s="324" t="s">
        <v>600</v>
      </c>
      <c r="DE273" s="324" t="s">
        <v>408</v>
      </c>
      <c r="DF273" s="324" t="s">
        <v>78</v>
      </c>
      <c r="DG273" s="324" t="s">
        <v>369</v>
      </c>
      <c r="DH273" s="324" t="s">
        <v>375</v>
      </c>
      <c r="DI273" s="324" t="s">
        <v>239</v>
      </c>
      <c r="DJ273" s="324" t="s">
        <v>449</v>
      </c>
      <c r="DK273" s="324" t="s">
        <v>407</v>
      </c>
      <c r="DL273" s="324" t="s">
        <v>363</v>
      </c>
      <c r="DM273" s="324" t="s">
        <v>267</v>
      </c>
      <c r="DN273" s="325" t="s">
        <v>471</v>
      </c>
      <c r="DO273" s="45"/>
    </row>
    <row r="274" spans="1:119" ht="12.75" x14ac:dyDescent="0.2">
      <c r="A274" s="33"/>
      <c r="B274" s="33"/>
      <c r="C274" s="33"/>
      <c r="D274" s="176" t="s">
        <v>327</v>
      </c>
      <c r="E274" s="177" t="s">
        <v>345</v>
      </c>
      <c r="F274" s="178">
        <f>B3+(261*B5)</f>
        <v>262</v>
      </c>
      <c r="G274" s="143"/>
      <c r="H274" s="122"/>
      <c r="I274" s="37"/>
      <c r="J274" s="54">
        <f>F203</f>
        <v>191</v>
      </c>
      <c r="K274" s="55">
        <f>F252</f>
        <v>240</v>
      </c>
      <c r="L274" s="55">
        <f>F171</f>
        <v>159</v>
      </c>
      <c r="M274" s="55">
        <f>F215</f>
        <v>203</v>
      </c>
      <c r="N274" s="55">
        <f>F159</f>
        <v>147</v>
      </c>
      <c r="O274" s="55">
        <f>F456</f>
        <v>444</v>
      </c>
      <c r="P274" s="55">
        <f>F412</f>
        <v>400</v>
      </c>
      <c r="Q274" s="55">
        <f>F463</f>
        <v>451</v>
      </c>
      <c r="R274" s="55">
        <f>F419</f>
        <v>407</v>
      </c>
      <c r="S274" s="55">
        <f>F500</f>
        <v>488</v>
      </c>
      <c r="T274" s="55">
        <f>F16</f>
        <v>4</v>
      </c>
      <c r="U274" s="55">
        <f>F97</f>
        <v>85</v>
      </c>
      <c r="V274" s="55">
        <f>F48</f>
        <v>36</v>
      </c>
      <c r="W274" s="55">
        <f>F129</f>
        <v>117</v>
      </c>
      <c r="X274" s="55">
        <f>F85</f>
        <v>73</v>
      </c>
      <c r="Y274" s="55">
        <f>F326</f>
        <v>314</v>
      </c>
      <c r="Z274" s="55">
        <f>F370</f>
        <v>358</v>
      </c>
      <c r="AA274" s="55">
        <f>F289</f>
        <v>277</v>
      </c>
      <c r="AB274" s="55">
        <f>F358</f>
        <v>346</v>
      </c>
      <c r="AC274" s="55">
        <f>F282</f>
        <v>270</v>
      </c>
      <c r="AD274" s="55">
        <f>F567</f>
        <v>555</v>
      </c>
      <c r="AE274" s="55">
        <f>F636</f>
        <v>624</v>
      </c>
      <c r="AF274" s="55">
        <f>F555</f>
        <v>543</v>
      </c>
      <c r="AG274" s="55">
        <f>F599</f>
        <v>587</v>
      </c>
      <c r="AH274" s="56">
        <f>F518</f>
        <v>506</v>
      </c>
      <c r="AI274" s="254">
        <f t="shared" si="49"/>
        <v>7825</v>
      </c>
      <c r="AJ274" s="107">
        <f t="shared" si="50"/>
        <v>3263025</v>
      </c>
      <c r="AK274" s="33"/>
      <c r="AL274" s="350" t="s">
        <v>786</v>
      </c>
      <c r="AM274" s="303" t="s">
        <v>164</v>
      </c>
      <c r="AN274" s="303" t="s">
        <v>658</v>
      </c>
      <c r="AO274" s="303" t="s">
        <v>613</v>
      </c>
      <c r="AP274" s="303" t="s">
        <v>152</v>
      </c>
      <c r="AQ274" s="378" t="s">
        <v>505</v>
      </c>
      <c r="AR274" s="378" t="s">
        <v>95</v>
      </c>
      <c r="AS274" s="378" t="s">
        <v>0</v>
      </c>
      <c r="AT274" s="378" t="s">
        <v>398</v>
      </c>
      <c r="AU274" s="378" t="s">
        <v>610</v>
      </c>
      <c r="AV274" s="303" t="s">
        <v>62</v>
      </c>
      <c r="AW274" s="303" t="s">
        <v>646</v>
      </c>
      <c r="AX274" s="303" t="s">
        <v>437</v>
      </c>
      <c r="AY274" s="303" t="s">
        <v>686</v>
      </c>
      <c r="AZ274" s="303" t="s">
        <v>301</v>
      </c>
      <c r="BA274" s="303" t="s">
        <v>386</v>
      </c>
      <c r="BB274" s="303" t="s">
        <v>682</v>
      </c>
      <c r="BC274" s="303" t="s">
        <v>537</v>
      </c>
      <c r="BD274" s="303" t="s">
        <v>176</v>
      </c>
      <c r="BE274" s="303" t="s">
        <v>271</v>
      </c>
      <c r="BF274" s="303" t="s">
        <v>678</v>
      </c>
      <c r="BG274" s="303" t="s">
        <v>586</v>
      </c>
      <c r="BH274" s="303" t="s">
        <v>171</v>
      </c>
      <c r="BI274" s="303" t="s">
        <v>170</v>
      </c>
      <c r="BJ274" s="351" t="s">
        <v>276</v>
      </c>
      <c r="BK274" s="45"/>
      <c r="BM274" s="37"/>
      <c r="BN274" s="379">
        <v>432</v>
      </c>
      <c r="BO274" s="380">
        <v>346</v>
      </c>
      <c r="BP274" s="380">
        <v>240</v>
      </c>
      <c r="BQ274" s="380">
        <v>4</v>
      </c>
      <c r="BR274" s="380">
        <v>543</v>
      </c>
      <c r="BS274" s="380">
        <v>624</v>
      </c>
      <c r="BT274" s="380">
        <v>388</v>
      </c>
      <c r="BU274" s="380">
        <v>277</v>
      </c>
      <c r="BV274" s="380">
        <v>191</v>
      </c>
      <c r="BW274" s="380">
        <v>85</v>
      </c>
      <c r="BX274" s="380">
        <v>36</v>
      </c>
      <c r="BY274" s="380">
        <v>555</v>
      </c>
      <c r="BZ274" s="380">
        <v>469</v>
      </c>
      <c r="CA274" s="380">
        <v>358</v>
      </c>
      <c r="CB274" s="380">
        <v>147</v>
      </c>
      <c r="CC274" s="380">
        <v>203</v>
      </c>
      <c r="CD274" s="380">
        <v>117</v>
      </c>
      <c r="CE274" s="380">
        <v>506</v>
      </c>
      <c r="CF274" s="380">
        <v>425</v>
      </c>
      <c r="CG274" s="380">
        <v>314</v>
      </c>
      <c r="CH274" s="380">
        <v>270</v>
      </c>
      <c r="CI274" s="380">
        <v>159</v>
      </c>
      <c r="CJ274" s="380">
        <v>73</v>
      </c>
      <c r="CK274" s="380">
        <v>587</v>
      </c>
      <c r="CL274" s="381">
        <v>476</v>
      </c>
      <c r="CM274" s="254">
        <f t="shared" si="51"/>
        <v>7825</v>
      </c>
      <c r="CN274" s="107">
        <f t="shared" si="52"/>
        <v>3263025</v>
      </c>
      <c r="CO274" s="33"/>
      <c r="CP274" s="323" t="s">
        <v>457</v>
      </c>
      <c r="CQ274" s="324" t="s">
        <v>176</v>
      </c>
      <c r="CR274" s="324" t="s">
        <v>164</v>
      </c>
      <c r="CS274" s="324" t="s">
        <v>62</v>
      </c>
      <c r="CT274" s="324" t="s">
        <v>171</v>
      </c>
      <c r="CU274" s="324" t="s">
        <v>586</v>
      </c>
      <c r="CV274" s="324" t="s">
        <v>387</v>
      </c>
      <c r="CW274" s="324" t="s">
        <v>537</v>
      </c>
      <c r="CX274" s="324" t="s">
        <v>786</v>
      </c>
      <c r="CY274" s="324" t="s">
        <v>646</v>
      </c>
      <c r="CZ274" s="324" t="s">
        <v>437</v>
      </c>
      <c r="DA274" s="324" t="s">
        <v>678</v>
      </c>
      <c r="DB274" s="324" t="s">
        <v>531</v>
      </c>
      <c r="DC274" s="324" t="s">
        <v>682</v>
      </c>
      <c r="DD274" s="324" t="s">
        <v>152</v>
      </c>
      <c r="DE274" s="324" t="s">
        <v>613</v>
      </c>
      <c r="DF274" s="324" t="s">
        <v>686</v>
      </c>
      <c r="DG274" s="324" t="s">
        <v>276</v>
      </c>
      <c r="DH274" s="324" t="s">
        <v>352</v>
      </c>
      <c r="DI274" s="324" t="s">
        <v>386</v>
      </c>
      <c r="DJ274" s="324" t="s">
        <v>271</v>
      </c>
      <c r="DK274" s="324" t="s">
        <v>658</v>
      </c>
      <c r="DL274" s="324" t="s">
        <v>301</v>
      </c>
      <c r="DM274" s="324" t="s">
        <v>170</v>
      </c>
      <c r="DN274" s="325" t="s">
        <v>265</v>
      </c>
      <c r="DO274" s="45"/>
    </row>
    <row r="275" spans="1:119" ht="13.5" thickBot="1" x14ac:dyDescent="0.25">
      <c r="A275" s="33"/>
      <c r="B275" s="33"/>
      <c r="C275" s="33"/>
      <c r="D275" s="176" t="s">
        <v>221</v>
      </c>
      <c r="E275" s="177" t="s">
        <v>345</v>
      </c>
      <c r="F275" s="178">
        <f>B3+(262*B5)</f>
        <v>263</v>
      </c>
      <c r="G275" s="143"/>
      <c r="H275" s="122"/>
      <c r="I275" s="37"/>
      <c r="J275" s="79">
        <f>F165</f>
        <v>153</v>
      </c>
      <c r="K275" s="80">
        <f>F234</f>
        <v>222</v>
      </c>
      <c r="L275" s="80">
        <f>F153</f>
        <v>141</v>
      </c>
      <c r="M275" s="80">
        <f>F202</f>
        <v>190</v>
      </c>
      <c r="N275" s="80">
        <f>F246</f>
        <v>234</v>
      </c>
      <c r="O275" s="80">
        <f>F469</f>
        <v>457</v>
      </c>
      <c r="P275" s="80">
        <f>F425</f>
        <v>413</v>
      </c>
      <c r="Q275" s="80">
        <f>F506</f>
        <v>494</v>
      </c>
      <c r="R275" s="80">
        <f>F462</f>
        <v>450</v>
      </c>
      <c r="S275" s="80">
        <f>F388</f>
        <v>376</v>
      </c>
      <c r="T275" s="80">
        <f>F123</f>
        <v>111</v>
      </c>
      <c r="U275" s="80">
        <f>F79</f>
        <v>67</v>
      </c>
      <c r="V275" s="80">
        <f>F35</f>
        <v>23</v>
      </c>
      <c r="W275" s="80">
        <f>F91</f>
        <v>79</v>
      </c>
      <c r="X275" s="80">
        <f>F47</f>
        <v>35</v>
      </c>
      <c r="Y275" s="80">
        <f>F308</f>
        <v>296</v>
      </c>
      <c r="Z275" s="80">
        <f>F357</f>
        <v>345</v>
      </c>
      <c r="AA275" s="80">
        <f>F276</f>
        <v>264</v>
      </c>
      <c r="AB275" s="80">
        <f>F320</f>
        <v>308</v>
      </c>
      <c r="AC275" s="80">
        <f>F364</f>
        <v>352</v>
      </c>
      <c r="AD275" s="80">
        <f>F549</f>
        <v>537</v>
      </c>
      <c r="AE275" s="80">
        <f>F593</f>
        <v>581</v>
      </c>
      <c r="AF275" s="80">
        <f>F517</f>
        <v>505</v>
      </c>
      <c r="AG275" s="80">
        <f>F586</f>
        <v>574</v>
      </c>
      <c r="AH275" s="81">
        <f>F630</f>
        <v>618</v>
      </c>
      <c r="AI275" s="254">
        <f t="shared" si="49"/>
        <v>7825</v>
      </c>
      <c r="AJ275" s="107">
        <f t="shared" si="50"/>
        <v>3263025</v>
      </c>
      <c r="AK275" s="33"/>
      <c r="AL275" s="357" t="s">
        <v>475</v>
      </c>
      <c r="AM275" s="340" t="s">
        <v>431</v>
      </c>
      <c r="AN275" s="340" t="s">
        <v>759</v>
      </c>
      <c r="AO275" s="340" t="s">
        <v>817</v>
      </c>
      <c r="AP275" s="340" t="s">
        <v>142</v>
      </c>
      <c r="AQ275" s="388" t="s">
        <v>483</v>
      </c>
      <c r="AR275" s="388" t="s">
        <v>639</v>
      </c>
      <c r="AS275" s="388" t="s">
        <v>591</v>
      </c>
      <c r="AT275" s="388" t="s">
        <v>294</v>
      </c>
      <c r="AU275" s="388" t="s">
        <v>38</v>
      </c>
      <c r="AV275" s="340" t="s">
        <v>601</v>
      </c>
      <c r="AW275" s="340" t="s">
        <v>381</v>
      </c>
      <c r="AX275" s="340" t="s">
        <v>330</v>
      </c>
      <c r="AY275" s="340" t="s">
        <v>30</v>
      </c>
      <c r="AZ275" s="340" t="s">
        <v>675</v>
      </c>
      <c r="BA275" s="340" t="s">
        <v>770</v>
      </c>
      <c r="BB275" s="340" t="s">
        <v>520</v>
      </c>
      <c r="BC275" s="340" t="s">
        <v>248</v>
      </c>
      <c r="BD275" s="340" t="s">
        <v>655</v>
      </c>
      <c r="BE275" s="340" t="s">
        <v>811</v>
      </c>
      <c r="BF275" s="340" t="s">
        <v>255</v>
      </c>
      <c r="BG275" s="340" t="s">
        <v>307</v>
      </c>
      <c r="BH275" s="340" t="s">
        <v>651</v>
      </c>
      <c r="BI275" s="340" t="s">
        <v>279</v>
      </c>
      <c r="BJ275" s="358" t="s">
        <v>451</v>
      </c>
      <c r="BK275" s="45"/>
      <c r="BM275" s="37"/>
      <c r="BN275" s="389">
        <v>574</v>
      </c>
      <c r="BO275" s="390">
        <v>463</v>
      </c>
      <c r="BP275" s="390">
        <v>352</v>
      </c>
      <c r="BQ275" s="390">
        <v>141</v>
      </c>
      <c r="BR275" s="390">
        <v>35</v>
      </c>
      <c r="BS275" s="390">
        <v>111</v>
      </c>
      <c r="BT275" s="390">
        <v>505</v>
      </c>
      <c r="BU275" s="390">
        <v>419</v>
      </c>
      <c r="BV275" s="390">
        <v>308</v>
      </c>
      <c r="BW275" s="390">
        <v>222</v>
      </c>
      <c r="BX275" s="390">
        <v>153</v>
      </c>
      <c r="BY275" s="390">
        <v>67</v>
      </c>
      <c r="BZ275" s="390">
        <v>581</v>
      </c>
      <c r="CA275" s="390">
        <v>500</v>
      </c>
      <c r="CB275" s="390">
        <v>264</v>
      </c>
      <c r="CC275" s="390">
        <v>345</v>
      </c>
      <c r="CD275" s="390">
        <v>234</v>
      </c>
      <c r="CE275" s="390">
        <v>23</v>
      </c>
      <c r="CF275" s="390">
        <v>537</v>
      </c>
      <c r="CG275" s="390">
        <v>426</v>
      </c>
      <c r="CH275" s="390">
        <v>382</v>
      </c>
      <c r="CI275" s="390">
        <v>296</v>
      </c>
      <c r="CJ275" s="390">
        <v>190</v>
      </c>
      <c r="CK275" s="390">
        <v>79</v>
      </c>
      <c r="CL275" s="391">
        <v>618</v>
      </c>
      <c r="CM275" s="254">
        <f t="shared" si="51"/>
        <v>7825</v>
      </c>
      <c r="CN275" s="107">
        <f t="shared" si="52"/>
        <v>3263025</v>
      </c>
      <c r="CO275" s="33"/>
      <c r="CP275" s="330" t="s">
        <v>279</v>
      </c>
      <c r="CQ275" s="331" t="s">
        <v>666</v>
      </c>
      <c r="CR275" s="331" t="s">
        <v>811</v>
      </c>
      <c r="CS275" s="331" t="s">
        <v>759</v>
      </c>
      <c r="CT275" s="331" t="s">
        <v>675</v>
      </c>
      <c r="CU275" s="331" t="s">
        <v>601</v>
      </c>
      <c r="CV275" s="331" t="s">
        <v>651</v>
      </c>
      <c r="CW275" s="331" t="s">
        <v>561</v>
      </c>
      <c r="CX275" s="331" t="s">
        <v>655</v>
      </c>
      <c r="CY275" s="331" t="s">
        <v>431</v>
      </c>
      <c r="CZ275" s="331" t="s">
        <v>475</v>
      </c>
      <c r="DA275" s="331" t="s">
        <v>381</v>
      </c>
      <c r="DB275" s="331" t="s">
        <v>307</v>
      </c>
      <c r="DC275" s="331" t="s">
        <v>322</v>
      </c>
      <c r="DD275" s="331" t="s">
        <v>248</v>
      </c>
      <c r="DE275" s="331" t="s">
        <v>520</v>
      </c>
      <c r="DF275" s="331" t="s">
        <v>142</v>
      </c>
      <c r="DG275" s="331" t="s">
        <v>330</v>
      </c>
      <c r="DH275" s="331" t="s">
        <v>255</v>
      </c>
      <c r="DI275" s="331" t="s">
        <v>350</v>
      </c>
      <c r="DJ275" s="331" t="s">
        <v>177</v>
      </c>
      <c r="DK275" s="331" t="s">
        <v>770</v>
      </c>
      <c r="DL275" s="331" t="s">
        <v>817</v>
      </c>
      <c r="DM275" s="331" t="s">
        <v>30</v>
      </c>
      <c r="DN275" s="332" t="s">
        <v>451</v>
      </c>
      <c r="DO275" s="45"/>
    </row>
    <row r="276" spans="1:119" ht="12.75" x14ac:dyDescent="0.2">
      <c r="A276" s="33"/>
      <c r="B276" s="33"/>
      <c r="C276" s="33"/>
      <c r="D276" s="176" t="s">
        <v>248</v>
      </c>
      <c r="E276" s="177" t="s">
        <v>345</v>
      </c>
      <c r="F276" s="179">
        <f>B3+(263*B5)</f>
        <v>264</v>
      </c>
      <c r="G276" s="143"/>
      <c r="H276" s="122"/>
      <c r="I276" s="37"/>
      <c r="J276" s="241">
        <f>SUM(J251:J275)</f>
        <v>7825</v>
      </c>
      <c r="K276" s="288">
        <f t="shared" ref="K276:AH276" si="53">SUM(K251:K275)</f>
        <v>7825</v>
      </c>
      <c r="L276" s="288">
        <f t="shared" si="53"/>
        <v>7825</v>
      </c>
      <c r="M276" s="288">
        <f t="shared" si="53"/>
        <v>7825</v>
      </c>
      <c r="N276" s="288">
        <f t="shared" si="53"/>
        <v>7825</v>
      </c>
      <c r="O276" s="288">
        <f t="shared" si="53"/>
        <v>7825</v>
      </c>
      <c r="P276" s="288">
        <f t="shared" si="53"/>
        <v>7825</v>
      </c>
      <c r="Q276" s="288">
        <f t="shared" si="53"/>
        <v>7825</v>
      </c>
      <c r="R276" s="288">
        <f t="shared" si="53"/>
        <v>7825</v>
      </c>
      <c r="S276" s="288">
        <f t="shared" si="53"/>
        <v>7825</v>
      </c>
      <c r="T276" s="288">
        <f t="shared" si="53"/>
        <v>7825</v>
      </c>
      <c r="U276" s="288">
        <f t="shared" si="53"/>
        <v>7825</v>
      </c>
      <c r="V276" s="288">
        <f t="shared" si="53"/>
        <v>7825</v>
      </c>
      <c r="W276" s="288">
        <f t="shared" si="53"/>
        <v>7825</v>
      </c>
      <c r="X276" s="288">
        <f t="shared" si="53"/>
        <v>7825</v>
      </c>
      <c r="Y276" s="288">
        <f t="shared" si="53"/>
        <v>7825</v>
      </c>
      <c r="Z276" s="288">
        <f t="shared" si="53"/>
        <v>7825</v>
      </c>
      <c r="AA276" s="288">
        <f t="shared" si="53"/>
        <v>7825</v>
      </c>
      <c r="AB276" s="288">
        <f t="shared" si="53"/>
        <v>7825</v>
      </c>
      <c r="AC276" s="288">
        <f t="shared" si="53"/>
        <v>7825</v>
      </c>
      <c r="AD276" s="288">
        <f t="shared" si="53"/>
        <v>7825</v>
      </c>
      <c r="AE276" s="288">
        <f t="shared" si="53"/>
        <v>7825</v>
      </c>
      <c r="AF276" s="288">
        <f t="shared" si="53"/>
        <v>7825</v>
      </c>
      <c r="AG276" s="288">
        <f t="shared" si="53"/>
        <v>7825</v>
      </c>
      <c r="AH276" s="392">
        <f t="shared" si="53"/>
        <v>7825</v>
      </c>
      <c r="AI276" s="393">
        <f>J251^3+K252^3+L253^3+M254^3+N255^3+O256^3+P257^3+Q258^3+R259^3+S260^3+T261^3+U262^3+V263^3+W264^3+X265^3+Y266^3+Z267^3+AA268^3+AB269^3+AC270^3+AD271^3+AE272^3+AF273^3+AG274^3+AH275^3</f>
        <v>1530765625</v>
      </c>
      <c r="AJ276" s="394">
        <f>J263^3+K263^3+L263^3+M263^3+N263^3+O263^3+P263^3+Q263^3+R263^3+S263^3+T263^3+U263^3+V263^3+W263^3+X263^3+Y263^3+Z263^3+AA263^3+AB263^3+AC263^3+AD263^3+AE263^3+AF263^3+AG263^3+AH263^3</f>
        <v>1530765625</v>
      </c>
      <c r="AK276" s="33"/>
      <c r="AL276" s="296"/>
      <c r="AM276" s="296"/>
      <c r="AN276" s="296"/>
      <c r="AO276" s="296"/>
      <c r="AP276" s="296"/>
      <c r="AQ276" s="296"/>
      <c r="AR276" s="296"/>
      <c r="AS276" s="296"/>
      <c r="AT276" s="296"/>
      <c r="AU276" s="296"/>
      <c r="AV276" s="296"/>
      <c r="AW276" s="296"/>
      <c r="AX276" s="296"/>
      <c r="AY276" s="296"/>
      <c r="AZ276" s="296"/>
      <c r="BA276" s="296"/>
      <c r="BB276" s="296"/>
      <c r="BC276" s="296"/>
      <c r="BD276" s="296"/>
      <c r="BE276" s="296"/>
      <c r="BF276" s="296"/>
      <c r="BG276" s="296"/>
      <c r="BH276" s="296"/>
      <c r="BI276" s="296"/>
      <c r="BJ276" s="296"/>
      <c r="BK276" s="45"/>
      <c r="BM276" s="37"/>
      <c r="BN276" s="338">
        <f>SUMSQ(BN251,BO251,BP251,BQ251,BR251,BN252,BO252,BP252,BQ252,BR252,BN253,BO253,BP253,BQ253,BR253,BN254,BO254,BP254,BQ254,BR254,BN255,BO255,BP255,BQ255,BR255)</f>
        <v>3263025</v>
      </c>
      <c r="BO276" s="339">
        <f>SUMSQ(BN256,BO256,BP256,BQ256,BR256,BN257,BO257,BP257,BQ257,BR257,BN258,BO258,BP258,BQ258,BR258,BN259,BO259,BP259,BQ259,BR259,BN260,BO260,BP260,BQ260,BR260)</f>
        <v>3263025</v>
      </c>
      <c r="BP276" s="339">
        <f>SUMSQ(BN261,BO261,BP261,BQ261,BR261,BN262,BO262,BP262,BQ262,BR262,BN263,BO263,BP263,BQ263,BR263,BN264,BO264,BP264,BQ264,BR264,BN265,BO265,BP265,BQ265,BR265)</f>
        <v>3263025</v>
      </c>
      <c r="BQ276" s="339">
        <f>SUMSQ(BN266,BO266,BP266,BQ266,BR266,BN267,BO267,BP267,BQ267,BR267,BN268,BO268,BP268,BQ268,BR268,BN269,BO269,BP269,BQ269,BR269,BN270,BO270,BP270,BQ270,BR270)</f>
        <v>3263025</v>
      </c>
      <c r="BR276" s="339">
        <f>SUMSQ(BN271,BO271,BP271,BQ271,BR271,BN272,BO272,BP272,BQ272,BR272,BN273,BO273,BP273,BQ273,BR273,BN274,BO274,BP274,BQ274,BR274,BN275,BO275,BP275,BQ275,BR275)</f>
        <v>3263025</v>
      </c>
      <c r="BS276" s="339">
        <f>SUMSQ(BS251,BT251,BU251,BV251,BW251,BS252,BT252,BU252,BV252,BW252,BS253,BT253,BU253,BV253,BW253,BS254,BT254,BU254,BV254,BW254,BS255,BT255,BU255,BV255,BW255)</f>
        <v>3263025</v>
      </c>
      <c r="BT276" s="339">
        <f>SUMSQ(BS256,BT256,BU256,BV256,BW256,BS257,BT257,BU257,BV257,BW257,BS258,BT258,BU258,BV258,BW258,BS259,BT259,BU259,BV259,BW259,BS260,BT260,BU260,BV260,BW260)</f>
        <v>3263025</v>
      </c>
      <c r="BU276" s="339">
        <f>SUMSQ(BS261,BT261,BU261,BV261,BW261,BS262,BT262,BU262,BV262,BW262,BS263,BT263,BU263,BV263,BW263,BS264,BT264,BU264,BV264,BW264,BS265,BT265,BU265,BV265,BW265)</f>
        <v>3263025</v>
      </c>
      <c r="BV276" s="339">
        <f>SUMSQ(BS266,BT266,BU266,BV266,BW266,BS267,BT267,BU267,BV267,BW267,BS268,BT268,BU268,BV268,BW268,BS269,BT269,BU269,BV269,BW269,BS270,BT270,BU270,BV270,BW270)</f>
        <v>3263025</v>
      </c>
      <c r="BW276" s="339">
        <f>SUMSQ(BS271,BT271,BU271,BV271,BW271,BS272,BT272,BU272,BV272,BW272,BS273,BT273,BU273,BV273,BW273,BS274,BT274,BU274,BV274,BW274,BS275,BT275,BU275,BV275,BW275)</f>
        <v>3263025</v>
      </c>
      <c r="BX276" s="339">
        <f>SUMSQ(BX251,BY251,BZ251,CA251,CB251,BX252,BY252,BZ252,CA252,CB252,BX253,BY253,BZ253,CA253,CB253,BX254,BY254,BZ254,CA254,CB254,BX255,BY255,BZ255,CA255,CB255)</f>
        <v>3263025</v>
      </c>
      <c r="BY276" s="339">
        <f>SUMSQ(BX256,BY256,BZ256,CA256,CB256,BX257,BY257,BZ257,CA257,CB257,BX258,BY258,BZ258,CA258,CB258,BX259,BY259,BZ259,CA259,CB259,BX260,BY260,BZ260,CA260,CB260)</f>
        <v>3263025</v>
      </c>
      <c r="BZ276" s="339">
        <f>SUMSQ(BX261,BY261,BZ261,CA261,CB261,BX262,BY262,BZ262,CA262,CB262,BX263,BY263,BZ263,CA263,CB263,BX264,BY264,BZ264,CA264,CB264,BX265,BY265,BZ265,CA265,CB265)</f>
        <v>3263025</v>
      </c>
      <c r="CA276" s="339">
        <f>SUMSQ(BX266,BY266,BZ266,CA266,CB266,BX267,BY267,BZ267,CA267,CB267,BX268,BY268,BZ268,CA268,CB268,BX269,BY269,BZ269,CA269,CB269,BX270,BY270,BZ270,CA270,CB270)</f>
        <v>3263025</v>
      </c>
      <c r="CB276" s="339">
        <f>SUMSQ(BX271,BY271,BZ271,CA271,CB271,BX272,BY272,BZ272,CA272,CB272,BX273,BY273,BZ273,CA273,CB273,BX274,BY274,BZ274,CA274,CB274,BX275,BY275,BZ275,CA275,CB275)</f>
        <v>3263025</v>
      </c>
      <c r="CC276" s="339">
        <f>SUMSQ(CC251,CD251,CE251,CF251,CG251,CC252,CD252,CE252,CF252,CG252,CC253,CD253,CE253,CF253,CG253,CC254,CD254,CE254,CF254,CG254,CC255,CD255,CE255,CF255,CG255)</f>
        <v>3263025</v>
      </c>
      <c r="CD276" s="339">
        <f>SUMSQ(CC256,CD256,CE256,CF256,CG256,CC257,CD257,CE257,CF257,CG257,CC258,CD258,CE258,CF258,CG258,CC259,CD259,CE259,CF259,CG259,CC260,CD260,CE260,CF260,CG260)</f>
        <v>3263025</v>
      </c>
      <c r="CE276" s="339">
        <f>SUMSQ(CC261,CD261,CE261,CF261,CG261,CC262,CD262,CE262,CF262,CG262,CC263,CD263,CE263,CF263,CG263,CC264,CD264,CE264,CF264,CG264,CC265,CD265,CE265,CF265,CG265)</f>
        <v>3263025</v>
      </c>
      <c r="CF276" s="339">
        <f>SUMSQ(CC266,CD266,CE266,CF266,CG266,CC267,CD267,CE267,CF267,CG267,CC268,CD268,CE268,CF268,CG268,CC269,CD269,CE269,CF269,CG269,CC270,CD270,CE270,CF270,CG270)</f>
        <v>3263025</v>
      </c>
      <c r="CG276" s="339">
        <f>SUMSQ(CC271,CD271,CE271,CF271,CG271,CC272,CD272,CE272,CF272,CG272,CC273,CD273,CE273,CF273,CG273,CC274,CD274,CE274,CF274,CG274,CC275,CD275,CE275,CF275,CG275)</f>
        <v>3263025</v>
      </c>
      <c r="CH276" s="339">
        <f>SUMSQ(CH251,CI251,CJ251,CK251,CL251,CH252,CI252,CJ252,CK252,CL252,CH253,CI253,CJ253,CK253,CL253,CH254,CI254,CJ254,CK254,CL254,CH255,CI255,CJ255,CK255,CL255)</f>
        <v>3263025</v>
      </c>
      <c r="CI276" s="339">
        <f>SUMSQ(CH256,CI256,CJ256,CK256,CL256,CH257,CI257,CJ257,CK257,CL257,CH258,CI258,CJ258,CK258,CL258,CH259,CI259,CJ259,CK259,CL259,CH260,CI260,CJ260,CK260,CL260)</f>
        <v>3263025</v>
      </c>
      <c r="CJ276" s="339">
        <f>SUMSQ(CH261,CI261,CJ261,CK261,CL261,CH262,CI262,CJ262,CK262,CL262,CH263,CI263,CJ263,CK263,CL263,CH264,CI264,CJ264,CK264,CL264,CH265,CI265,CJ265,CK265,CL265)</f>
        <v>3263025</v>
      </c>
      <c r="CK276" s="339">
        <f>SUMSQ(CH266,CI266,CJ266,CK266,CL266,CH267,CI267,CJ267,CK267,CL267,CH268,CI268,CJ268,CK268,CL268,CH269,CI269,CJ269,CK269,CL269,CH270,CI270,CJ270,CK270,CL270)</f>
        <v>3263025</v>
      </c>
      <c r="CL276" s="339">
        <f>SUMSQ(CH271,CI271,CJ271,CK271,CL271,CH272,CI272,CJ272,CK272,CL272,CH273,CI273,CJ273,CK273,CL273,CH274,CI274,CJ274,CK274,CL274,CH275,CI275,CJ275,CK275,CL275)</f>
        <v>3263025</v>
      </c>
      <c r="CM276" s="295">
        <f>BN251^3+BO252^3+BP253^3+BQ254^3+BR255^3+BS256^3+BT257^3+BU258^3+BV259^3+BW260^3+BX261^3+BY262^3+BZ263^3+CA264^3+CB265^3+CC266^3+CD267^3+CE268^3+CF269^3+CG270^3+CH271^3+CI272^3+CJ273^3+CK274^3+CL275^3</f>
        <v>1530765625</v>
      </c>
      <c r="CN276" s="291">
        <f>BZ251^3+BZ252^3+BZ253^3+BZ254^3+BZ255^3+BZ256^3+BZ257^3+BZ258^3+BZ259^3+BZ260^3+BZ261^3+BZ262^3+BZ263^3+BZ264^3+BZ265^3+BZ266^3+BZ267^3+BZ268^3+BZ269^3+BZ270^3+BZ271^3+BZ272^3+BZ273^3+BZ274^3+BZ275^3</f>
        <v>1530765625</v>
      </c>
      <c r="CO276" s="33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45"/>
    </row>
    <row r="277" spans="1:119" ht="13.5" thickBot="1" x14ac:dyDescent="0.25">
      <c r="A277" s="33"/>
      <c r="B277" s="33"/>
      <c r="C277" s="33"/>
      <c r="D277" s="176" t="s">
        <v>191</v>
      </c>
      <c r="E277" s="177" t="s">
        <v>345</v>
      </c>
      <c r="F277" s="179">
        <f>B3+(264*B5)</f>
        <v>265</v>
      </c>
      <c r="G277" s="143"/>
      <c r="H277" s="122"/>
      <c r="I277" s="37"/>
      <c r="J277" s="93">
        <f>SUMSQ(J251:J275)</f>
        <v>3263025</v>
      </c>
      <c r="K277" s="94">
        <f t="shared" ref="K277:AH277" si="54">SUMSQ(K251:K275)</f>
        <v>3263025</v>
      </c>
      <c r="L277" s="94">
        <f t="shared" si="54"/>
        <v>3263025</v>
      </c>
      <c r="M277" s="94">
        <f t="shared" si="54"/>
        <v>3263025</v>
      </c>
      <c r="N277" s="94">
        <f t="shared" si="54"/>
        <v>3263025</v>
      </c>
      <c r="O277" s="94">
        <f t="shared" si="54"/>
        <v>3263025</v>
      </c>
      <c r="P277" s="94">
        <f t="shared" si="54"/>
        <v>3263025</v>
      </c>
      <c r="Q277" s="94">
        <f t="shared" si="54"/>
        <v>3263025</v>
      </c>
      <c r="R277" s="94">
        <f t="shared" si="54"/>
        <v>3263025</v>
      </c>
      <c r="S277" s="94">
        <f t="shared" si="54"/>
        <v>3263025</v>
      </c>
      <c r="T277" s="94">
        <f t="shared" si="54"/>
        <v>3263025</v>
      </c>
      <c r="U277" s="94">
        <f t="shared" si="54"/>
        <v>3263025</v>
      </c>
      <c r="V277" s="94">
        <f t="shared" si="54"/>
        <v>3263025</v>
      </c>
      <c r="W277" s="94">
        <f t="shared" si="54"/>
        <v>3263025</v>
      </c>
      <c r="X277" s="94">
        <f t="shared" si="54"/>
        <v>3263025</v>
      </c>
      <c r="Y277" s="94">
        <f t="shared" si="54"/>
        <v>3263025</v>
      </c>
      <c r="Z277" s="94">
        <f t="shared" si="54"/>
        <v>3263025</v>
      </c>
      <c r="AA277" s="94">
        <f t="shared" si="54"/>
        <v>3263025</v>
      </c>
      <c r="AB277" s="94">
        <f t="shared" si="54"/>
        <v>3263025</v>
      </c>
      <c r="AC277" s="94">
        <f t="shared" si="54"/>
        <v>3263025</v>
      </c>
      <c r="AD277" s="94">
        <f t="shared" si="54"/>
        <v>3263025</v>
      </c>
      <c r="AE277" s="94">
        <f t="shared" si="54"/>
        <v>3263025</v>
      </c>
      <c r="AF277" s="94">
        <f t="shared" si="54"/>
        <v>3263025</v>
      </c>
      <c r="AG277" s="94">
        <f t="shared" si="54"/>
        <v>3263025</v>
      </c>
      <c r="AH277" s="305">
        <f t="shared" si="54"/>
        <v>3263025</v>
      </c>
      <c r="AI277" s="395">
        <f>J275^3+K274^3+L273^3+M272^3+N271^3+O270^3+P269^3+Q268^3+R267^3+S266^3+T265^3+U264^3+V263^3+W262^3+X261^3+Y260^3+Z259^3+AA258^3+AB257^3+AC256^3+AD255^3+AE254^3+AF253^3+AG252^3+AH251^3</f>
        <v>1530765625</v>
      </c>
      <c r="AJ277" s="396">
        <f>V251^3+V252^3+V253^3+V254^3+V255^3+V256^3+V257^3+V258^3+V259^3+V260^3+V261^3+V262^3+V263^3+V264^3+V265^3+V266^3+V267^3+V268^3+V269^3+V270^3+V271^3+V272^3+V273^3+V274^3+V275^3</f>
        <v>1530765625</v>
      </c>
      <c r="AK277" s="33"/>
      <c r="AL277" s="303" t="s">
        <v>543</v>
      </c>
      <c r="AM277" s="303" t="s">
        <v>571</v>
      </c>
      <c r="AN277" s="303" t="s">
        <v>619</v>
      </c>
      <c r="AO277" s="303" t="s">
        <v>329</v>
      </c>
      <c r="AP277" s="303" t="s">
        <v>284</v>
      </c>
      <c r="AQ277" s="303" t="s">
        <v>629</v>
      </c>
      <c r="AR277" s="303" t="s">
        <v>523</v>
      </c>
      <c r="AS277" s="303" t="s">
        <v>285</v>
      </c>
      <c r="AT277" s="303" t="s">
        <v>268</v>
      </c>
      <c r="AU277" s="303" t="s">
        <v>114</v>
      </c>
      <c r="AV277" s="303" t="s">
        <v>670</v>
      </c>
      <c r="AW277" s="303" t="s">
        <v>745</v>
      </c>
      <c r="AX277" s="303" t="s">
        <v>417</v>
      </c>
      <c r="AY277" s="303" t="s">
        <v>282</v>
      </c>
      <c r="AZ277" s="303" t="s">
        <v>40</v>
      </c>
      <c r="BA277" s="303" t="s">
        <v>473</v>
      </c>
      <c r="BB277" s="303" t="s">
        <v>694</v>
      </c>
      <c r="BC277" s="303" t="s">
        <v>51</v>
      </c>
      <c r="BD277" s="303" t="s">
        <v>351</v>
      </c>
      <c r="BE277" s="303" t="s">
        <v>504</v>
      </c>
      <c r="BF277" s="303" t="s">
        <v>364</v>
      </c>
      <c r="BG277" s="303" t="s">
        <v>704</v>
      </c>
      <c r="BH277" s="303" t="s">
        <v>363</v>
      </c>
      <c r="BI277" s="303" t="s">
        <v>170</v>
      </c>
      <c r="BJ277" s="303" t="s">
        <v>451</v>
      </c>
      <c r="BK277" s="45"/>
      <c r="BM277" s="37"/>
      <c r="BN277" s="93">
        <f>SUMSQ(BN251:BN275)</f>
        <v>3263025</v>
      </c>
      <c r="BO277" s="94">
        <f t="shared" ref="BO277:CL277" si="55">SUMSQ(BO251:BO275)</f>
        <v>3263025</v>
      </c>
      <c r="BP277" s="94">
        <f t="shared" si="55"/>
        <v>3263025</v>
      </c>
      <c r="BQ277" s="94">
        <f t="shared" si="55"/>
        <v>3263025</v>
      </c>
      <c r="BR277" s="94">
        <f t="shared" si="55"/>
        <v>3263025</v>
      </c>
      <c r="BS277" s="94">
        <f t="shared" si="55"/>
        <v>3263025</v>
      </c>
      <c r="BT277" s="94">
        <f t="shared" si="55"/>
        <v>3263025</v>
      </c>
      <c r="BU277" s="94">
        <f t="shared" si="55"/>
        <v>3263025</v>
      </c>
      <c r="BV277" s="94">
        <f t="shared" si="55"/>
        <v>3263025</v>
      </c>
      <c r="BW277" s="94">
        <f t="shared" si="55"/>
        <v>3263025</v>
      </c>
      <c r="BX277" s="94">
        <f t="shared" si="55"/>
        <v>3263025</v>
      </c>
      <c r="BY277" s="94">
        <f t="shared" si="55"/>
        <v>3263025</v>
      </c>
      <c r="BZ277" s="94">
        <f t="shared" si="55"/>
        <v>3263025</v>
      </c>
      <c r="CA277" s="94">
        <f t="shared" si="55"/>
        <v>3263025</v>
      </c>
      <c r="CB277" s="94">
        <f t="shared" si="55"/>
        <v>3263025</v>
      </c>
      <c r="CC277" s="94">
        <f t="shared" si="55"/>
        <v>3263025</v>
      </c>
      <c r="CD277" s="94">
        <f t="shared" si="55"/>
        <v>3263025</v>
      </c>
      <c r="CE277" s="94">
        <f t="shared" si="55"/>
        <v>3263025</v>
      </c>
      <c r="CF277" s="94">
        <f t="shared" si="55"/>
        <v>3263025</v>
      </c>
      <c r="CG277" s="94">
        <f t="shared" si="55"/>
        <v>3263025</v>
      </c>
      <c r="CH277" s="94">
        <f t="shared" si="55"/>
        <v>3263025</v>
      </c>
      <c r="CI277" s="94">
        <f t="shared" si="55"/>
        <v>3263025</v>
      </c>
      <c r="CJ277" s="94">
        <f t="shared" si="55"/>
        <v>3263025</v>
      </c>
      <c r="CK277" s="94">
        <f t="shared" si="55"/>
        <v>3263025</v>
      </c>
      <c r="CL277" s="94">
        <f t="shared" si="55"/>
        <v>3263025</v>
      </c>
      <c r="CM277" s="301">
        <f>BN275^3+BO274^3+BP273^3+BQ272^3+BR271^3+BS270^3+BT269^3+BU268^3+BV267^3+BW266^3+BX265^3+BY264^3+BZ263^3+CA262^3+CB261^3+CC260^3+CD259^3+CE258^3+CF257^3+CG256^3+CH255^3+CI254^3+CJ253^3+CK252^3+CL251^3</f>
        <v>1530765625</v>
      </c>
      <c r="CN277" s="302">
        <f>BN263^3+BO263^3+BP263^3+BQ263^3+BR263^3+BS263^3+BT263^3+BU263^3+BV263^3+BW263^3+BX263^3+BY263^3+BZ263^3+CA263^3+CB263^3+CC263^3+CD263^3+CE263^3+CF263^3+CG263^3+CH263^3+CI263^3+CJ263^3+CK263^3+CL263^3</f>
        <v>1530765625</v>
      </c>
      <c r="CO277" s="33" t="s">
        <v>4</v>
      </c>
      <c r="CP277" s="303" t="s">
        <v>543</v>
      </c>
      <c r="CQ277" s="303" t="s">
        <v>571</v>
      </c>
      <c r="CR277" s="303" t="s">
        <v>619</v>
      </c>
      <c r="CS277" s="303" t="s">
        <v>329</v>
      </c>
      <c r="CT277" s="303" t="s">
        <v>284</v>
      </c>
      <c r="CU277" s="303" t="s">
        <v>629</v>
      </c>
      <c r="CV277" s="303" t="s">
        <v>523</v>
      </c>
      <c r="CW277" s="303" t="s">
        <v>285</v>
      </c>
      <c r="CX277" s="303" t="s">
        <v>268</v>
      </c>
      <c r="CY277" s="303" t="s">
        <v>114</v>
      </c>
      <c r="CZ277" s="303" t="s">
        <v>670</v>
      </c>
      <c r="DA277" s="303" t="s">
        <v>745</v>
      </c>
      <c r="DB277" s="303" t="s">
        <v>417</v>
      </c>
      <c r="DC277" s="303" t="s">
        <v>282</v>
      </c>
      <c r="DD277" s="303" t="s">
        <v>40</v>
      </c>
      <c r="DE277" s="303" t="s">
        <v>473</v>
      </c>
      <c r="DF277" s="303" t="s">
        <v>694</v>
      </c>
      <c r="DG277" s="303" t="s">
        <v>51</v>
      </c>
      <c r="DH277" s="303" t="s">
        <v>351</v>
      </c>
      <c r="DI277" s="303" t="s">
        <v>504</v>
      </c>
      <c r="DJ277" s="303" t="s">
        <v>364</v>
      </c>
      <c r="DK277" s="303" t="s">
        <v>704</v>
      </c>
      <c r="DL277" s="303" t="s">
        <v>363</v>
      </c>
      <c r="DM277" s="303" t="s">
        <v>170</v>
      </c>
      <c r="DN277" s="303" t="s">
        <v>451</v>
      </c>
      <c r="DO277" s="45"/>
    </row>
    <row r="278" spans="1:119" ht="13.5" thickBot="1" x14ac:dyDescent="0.25">
      <c r="A278" s="33"/>
      <c r="B278" s="33"/>
      <c r="C278" s="33"/>
      <c r="D278" s="176" t="s">
        <v>165</v>
      </c>
      <c r="E278" s="177" t="s">
        <v>345</v>
      </c>
      <c r="F278" s="178">
        <f>B3+(265*B5)</f>
        <v>266</v>
      </c>
      <c r="G278" s="143"/>
      <c r="H278" s="122"/>
      <c r="I278" s="102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340" t="s">
        <v>475</v>
      </c>
      <c r="AM278" s="340" t="s">
        <v>164</v>
      </c>
      <c r="AN278" s="340" t="s">
        <v>239</v>
      </c>
      <c r="AO278" s="340" t="s">
        <v>684</v>
      </c>
      <c r="AP278" s="340" t="s">
        <v>249</v>
      </c>
      <c r="AQ278" s="340" t="s">
        <v>649</v>
      </c>
      <c r="AR278" s="340" t="s">
        <v>530</v>
      </c>
      <c r="AS278" s="340" t="s">
        <v>172</v>
      </c>
      <c r="AT278" s="340" t="s">
        <v>382</v>
      </c>
      <c r="AU278" s="340" t="s">
        <v>65</v>
      </c>
      <c r="AV278" s="340" t="s">
        <v>145</v>
      </c>
      <c r="AW278" s="340" t="s">
        <v>97</v>
      </c>
      <c r="AX278" s="340" t="s">
        <v>417</v>
      </c>
      <c r="AY278" s="340" t="s">
        <v>616</v>
      </c>
      <c r="AZ278" s="340" t="s">
        <v>206</v>
      </c>
      <c r="BA278" s="340" t="s">
        <v>700</v>
      </c>
      <c r="BB278" s="340" t="s">
        <v>238</v>
      </c>
      <c r="BC278" s="340" t="s">
        <v>803</v>
      </c>
      <c r="BD278" s="340" t="s">
        <v>673</v>
      </c>
      <c r="BE278" s="340" t="s">
        <v>273</v>
      </c>
      <c r="BF278" s="340" t="s">
        <v>712</v>
      </c>
      <c r="BG278" s="340" t="s">
        <v>560</v>
      </c>
      <c r="BH278" s="340" t="s">
        <v>244</v>
      </c>
      <c r="BI278" s="340" t="s">
        <v>311</v>
      </c>
      <c r="BJ278" s="340" t="s">
        <v>426</v>
      </c>
      <c r="BK278" s="105"/>
      <c r="BM278" s="102"/>
      <c r="BN278" s="103"/>
      <c r="BO278" s="103"/>
      <c r="BP278" s="103"/>
      <c r="BQ278" s="103"/>
      <c r="BR278" s="103"/>
      <c r="BS278" s="103"/>
      <c r="BT278" s="103"/>
      <c r="BU278" s="103"/>
      <c r="BV278" s="103"/>
      <c r="BW278" s="103"/>
      <c r="BX278" s="103"/>
      <c r="BY278" s="103"/>
      <c r="BZ278" s="103"/>
      <c r="CA278" s="103"/>
      <c r="CB278" s="103"/>
      <c r="CC278" s="103"/>
      <c r="CD278" s="103"/>
      <c r="CE278" s="103"/>
      <c r="CF278" s="103"/>
      <c r="CG278" s="103"/>
      <c r="CH278" s="103"/>
      <c r="CI278" s="103"/>
      <c r="CJ278" s="103"/>
      <c r="CK278" s="103"/>
      <c r="CL278" s="103"/>
      <c r="CM278" s="103"/>
      <c r="CN278" s="103"/>
      <c r="CO278" s="103"/>
      <c r="CP278" s="340" t="s">
        <v>279</v>
      </c>
      <c r="CQ278" s="340" t="s">
        <v>176</v>
      </c>
      <c r="CR278" s="340" t="s">
        <v>553</v>
      </c>
      <c r="CS278" s="340" t="s">
        <v>95</v>
      </c>
      <c r="CT278" s="340" t="s">
        <v>179</v>
      </c>
      <c r="CU278" s="340" t="s">
        <v>380</v>
      </c>
      <c r="CV278" s="340" t="s">
        <v>637</v>
      </c>
      <c r="CW278" s="340" t="s">
        <v>249</v>
      </c>
      <c r="CX278" s="340" t="s">
        <v>480</v>
      </c>
      <c r="CY278" s="340" t="s">
        <v>56</v>
      </c>
      <c r="CZ278" s="340" t="s">
        <v>789</v>
      </c>
      <c r="DA278" s="340" t="s">
        <v>781</v>
      </c>
      <c r="DB278" s="340" t="s">
        <v>417</v>
      </c>
      <c r="DC278" s="340" t="s">
        <v>599</v>
      </c>
      <c r="DD278" s="340" t="s">
        <v>713</v>
      </c>
      <c r="DE278" s="340" t="s">
        <v>339</v>
      </c>
      <c r="DF278" s="340" t="s">
        <v>486</v>
      </c>
      <c r="DG278" s="340" t="s">
        <v>82</v>
      </c>
      <c r="DH278" s="340" t="s">
        <v>73</v>
      </c>
      <c r="DI278" s="340" t="s">
        <v>650</v>
      </c>
      <c r="DJ278" s="340" t="s">
        <v>217</v>
      </c>
      <c r="DK278" s="340" t="s">
        <v>696</v>
      </c>
      <c r="DL278" s="340" t="s">
        <v>487</v>
      </c>
      <c r="DM278" s="340" t="s">
        <v>717</v>
      </c>
      <c r="DN278" s="340" t="s">
        <v>119</v>
      </c>
      <c r="DO278" s="105"/>
    </row>
    <row r="279" spans="1:119" ht="13.5" thickBot="1" x14ac:dyDescent="0.25">
      <c r="A279" s="33"/>
      <c r="B279" s="33"/>
      <c r="C279" s="33"/>
      <c r="D279" s="176" t="s">
        <v>56</v>
      </c>
      <c r="E279" s="177" t="s">
        <v>345</v>
      </c>
      <c r="F279" s="178">
        <f>B3+(266*B5)</f>
        <v>267</v>
      </c>
      <c r="G279" s="143"/>
      <c r="H279" s="122"/>
      <c r="BN279" s="25" t="s">
        <v>4</v>
      </c>
    </row>
    <row r="280" spans="1:119" ht="13.5" customHeight="1" thickBot="1" x14ac:dyDescent="0.25">
      <c r="A280" s="33"/>
      <c r="B280" s="33"/>
      <c r="C280" s="33"/>
      <c r="D280" s="176" t="s">
        <v>297</v>
      </c>
      <c r="E280" s="177" t="s">
        <v>345</v>
      </c>
      <c r="F280" s="178">
        <f>B3+(267*B5)</f>
        <v>268</v>
      </c>
      <c r="G280" s="143"/>
      <c r="H280" s="122"/>
      <c r="I280" s="29" t="s">
        <v>4</v>
      </c>
      <c r="J280" s="30" t="s">
        <v>4</v>
      </c>
      <c r="K280" s="30" t="s">
        <v>4</v>
      </c>
      <c r="L280" s="30"/>
      <c r="M280" s="30"/>
      <c r="N280" s="30"/>
      <c r="O280" s="30"/>
      <c r="P280" s="30"/>
      <c r="Q280" s="30"/>
      <c r="R280" s="30"/>
      <c r="S280" s="30"/>
      <c r="T280" s="30"/>
      <c r="U280" s="237"/>
      <c r="V280" s="31" t="s">
        <v>884</v>
      </c>
      <c r="W280" s="30"/>
      <c r="X280" s="30"/>
      <c r="Y280" s="30"/>
      <c r="Z280" s="231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1"/>
      <c r="AX280" s="31" t="s">
        <v>885</v>
      </c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2"/>
      <c r="BM280" s="29" t="s">
        <v>4</v>
      </c>
      <c r="BN280" s="30" t="s">
        <v>4</v>
      </c>
      <c r="BO280" s="30" t="s">
        <v>4</v>
      </c>
      <c r="BP280" s="30"/>
      <c r="BQ280" s="30"/>
      <c r="BR280" s="30"/>
      <c r="BS280" s="30"/>
      <c r="BT280" s="30"/>
      <c r="BU280" s="30"/>
      <c r="BV280" s="30"/>
      <c r="BW280" s="30"/>
      <c r="BX280" s="30"/>
      <c r="BY280" s="237"/>
      <c r="BZ280" s="31" t="s">
        <v>886</v>
      </c>
      <c r="CA280" s="30"/>
      <c r="CB280" s="30"/>
      <c r="CC280" s="30"/>
      <c r="CD280" s="231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1"/>
      <c r="DB280" s="31" t="s">
        <v>887</v>
      </c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2"/>
    </row>
    <row r="281" spans="1:119" ht="12.75" x14ac:dyDescent="0.2">
      <c r="A281" s="33"/>
      <c r="B281" s="33"/>
      <c r="C281" s="33"/>
      <c r="D281" s="176" t="s">
        <v>83</v>
      </c>
      <c r="E281" s="177" t="s">
        <v>345</v>
      </c>
      <c r="F281" s="178">
        <f>B3+(268*B5)</f>
        <v>269</v>
      </c>
      <c r="G281" s="143"/>
      <c r="H281" s="122"/>
      <c r="I281" s="37"/>
      <c r="J281" s="38">
        <f>F24</f>
        <v>12</v>
      </c>
      <c r="K281" s="39">
        <f>F82</f>
        <v>70</v>
      </c>
      <c r="L281" s="39">
        <f>F135</f>
        <v>123</v>
      </c>
      <c r="M281" s="39">
        <f>F38</f>
        <v>26</v>
      </c>
      <c r="N281" s="39">
        <f>F96</f>
        <v>84</v>
      </c>
      <c r="O281" s="39">
        <f>F268</f>
        <v>256</v>
      </c>
      <c r="P281" s="39">
        <f>F326</f>
        <v>314</v>
      </c>
      <c r="Q281" s="39">
        <f>F379</f>
        <v>367</v>
      </c>
      <c r="R281" s="39">
        <f>F312</f>
        <v>300</v>
      </c>
      <c r="S281" s="39">
        <f>F340</f>
        <v>328</v>
      </c>
      <c r="T281" s="39">
        <f>F609</f>
        <v>597</v>
      </c>
      <c r="U281" s="39">
        <f>F556</f>
        <v>544</v>
      </c>
      <c r="V281" s="39">
        <f>F623</f>
        <v>611</v>
      </c>
      <c r="W281" s="39">
        <f>F570</f>
        <v>558</v>
      </c>
      <c r="X281" s="39">
        <f>F517</f>
        <v>505</v>
      </c>
      <c r="Y281" s="39">
        <f>F239</f>
        <v>227</v>
      </c>
      <c r="Z281" s="39">
        <f>F211</f>
        <v>199</v>
      </c>
      <c r="AA281" s="39">
        <f>F153</f>
        <v>141</v>
      </c>
      <c r="AB281" s="39">
        <f>F225</f>
        <v>213</v>
      </c>
      <c r="AC281" s="39">
        <f>F172</f>
        <v>160</v>
      </c>
      <c r="AD281" s="39">
        <f>F405</f>
        <v>393</v>
      </c>
      <c r="AE281" s="39">
        <f>F458</f>
        <v>446</v>
      </c>
      <c r="AF281" s="39">
        <f>F491</f>
        <v>479</v>
      </c>
      <c r="AG281" s="39">
        <f>F419</f>
        <v>407</v>
      </c>
      <c r="AH281" s="40">
        <f>F477</f>
        <v>465</v>
      </c>
      <c r="AI281" s="241">
        <f>SUM(J281:AH281)</f>
        <v>7825</v>
      </c>
      <c r="AJ281" s="242">
        <f>SUMSQ(J281:AH281)</f>
        <v>3263025</v>
      </c>
      <c r="AK281" s="33"/>
      <c r="AL281" s="346" t="s">
        <v>647</v>
      </c>
      <c r="AM281" s="347" t="s">
        <v>619</v>
      </c>
      <c r="AN281" s="347" t="s">
        <v>553</v>
      </c>
      <c r="AO281" s="347" t="s">
        <v>251</v>
      </c>
      <c r="AP281" s="347" t="s">
        <v>379</v>
      </c>
      <c r="AQ281" s="347" t="s">
        <v>459</v>
      </c>
      <c r="AR281" s="347" t="s">
        <v>386</v>
      </c>
      <c r="AS281" s="347" t="s">
        <v>283</v>
      </c>
      <c r="AT281" s="347" t="s">
        <v>668</v>
      </c>
      <c r="AU281" s="347" t="s">
        <v>98</v>
      </c>
      <c r="AV281" s="347" t="s">
        <v>365</v>
      </c>
      <c r="AW281" s="347" t="s">
        <v>725</v>
      </c>
      <c r="AX281" s="347" t="s">
        <v>154</v>
      </c>
      <c r="AY281" s="347" t="s">
        <v>335</v>
      </c>
      <c r="AZ281" s="347" t="s">
        <v>651</v>
      </c>
      <c r="BA281" s="374" t="s">
        <v>567</v>
      </c>
      <c r="BB281" s="374" t="s">
        <v>207</v>
      </c>
      <c r="BC281" s="374" t="s">
        <v>759</v>
      </c>
      <c r="BD281" s="374" t="s">
        <v>194</v>
      </c>
      <c r="BE281" s="374" t="s">
        <v>131</v>
      </c>
      <c r="BF281" s="347" t="s">
        <v>579</v>
      </c>
      <c r="BG281" s="347" t="s">
        <v>427</v>
      </c>
      <c r="BH281" s="347" t="s">
        <v>159</v>
      </c>
      <c r="BI281" s="347" t="s">
        <v>398</v>
      </c>
      <c r="BJ281" s="348" t="s">
        <v>636</v>
      </c>
      <c r="BK281" s="45"/>
      <c r="BM281" s="37"/>
      <c r="BN281" s="375">
        <f>F30</f>
        <v>18</v>
      </c>
      <c r="BO281" s="376">
        <f>F541</f>
        <v>529</v>
      </c>
      <c r="BP281" s="376">
        <f>F452</f>
        <v>440</v>
      </c>
      <c r="BQ281" s="376">
        <f>F358</f>
        <v>346</v>
      </c>
      <c r="BR281" s="376">
        <f>F244</f>
        <v>232</v>
      </c>
      <c r="BS281" s="376">
        <f>F188</f>
        <v>176</v>
      </c>
      <c r="BT281" s="376">
        <f>F99</f>
        <v>87</v>
      </c>
      <c r="BU281" s="376">
        <f>F635</f>
        <v>623</v>
      </c>
      <c r="BV281" s="376">
        <f>F396</f>
        <v>384</v>
      </c>
      <c r="BW281" s="376">
        <f>F307</f>
        <v>295</v>
      </c>
      <c r="BX281" s="376">
        <f>F376</f>
        <v>364</v>
      </c>
      <c r="BY281" s="376">
        <f>F162</f>
        <v>150</v>
      </c>
      <c r="BZ281" s="376">
        <f>F43</f>
        <v>31</v>
      </c>
      <c r="CA281" s="376">
        <f>F579</f>
        <v>567</v>
      </c>
      <c r="CB281" s="376">
        <f>F465</f>
        <v>453</v>
      </c>
      <c r="CC281" s="376">
        <f>F434</f>
        <v>422</v>
      </c>
      <c r="CD281" s="376">
        <f>F320</f>
        <v>308</v>
      </c>
      <c r="CE281" s="376">
        <f>F231</f>
        <v>219</v>
      </c>
      <c r="CF281" s="376">
        <f>F117</f>
        <v>105</v>
      </c>
      <c r="CG281" s="376">
        <f>F523</f>
        <v>511</v>
      </c>
      <c r="CH281" s="376">
        <f>F597</f>
        <v>585</v>
      </c>
      <c r="CI281" s="376">
        <f>F503</f>
        <v>491</v>
      </c>
      <c r="CJ281" s="376">
        <f>F264</f>
        <v>252</v>
      </c>
      <c r="CK281" s="376">
        <f>F175</f>
        <v>163</v>
      </c>
      <c r="CL281" s="377">
        <f>F86</f>
        <v>74</v>
      </c>
      <c r="CM281" s="241">
        <f>SUM(BN281:CL281)</f>
        <v>7825</v>
      </c>
      <c r="CN281" s="242">
        <f>SUMSQ(BN281:CL281)</f>
        <v>3263025</v>
      </c>
      <c r="CO281" s="33"/>
      <c r="CP281" s="316" t="s">
        <v>673</v>
      </c>
      <c r="CQ281" s="317" t="s">
        <v>466</v>
      </c>
      <c r="CR281" s="317" t="s">
        <v>611</v>
      </c>
      <c r="CS281" s="317" t="s">
        <v>176</v>
      </c>
      <c r="CT281" s="317" t="s">
        <v>773</v>
      </c>
      <c r="CU281" s="317" t="s">
        <v>391</v>
      </c>
      <c r="CV281" s="317" t="s">
        <v>617</v>
      </c>
      <c r="CW281" s="317" t="s">
        <v>104</v>
      </c>
      <c r="CX281" s="317" t="s">
        <v>281</v>
      </c>
      <c r="CY281" s="317" t="s">
        <v>325</v>
      </c>
      <c r="CZ281" s="317" t="s">
        <v>471</v>
      </c>
      <c r="DA281" s="317" t="s">
        <v>419</v>
      </c>
      <c r="DB281" s="317" t="s">
        <v>777</v>
      </c>
      <c r="DC281" s="317" t="s">
        <v>726</v>
      </c>
      <c r="DD281" s="317" t="s">
        <v>351</v>
      </c>
      <c r="DE281" s="317" t="s">
        <v>108</v>
      </c>
      <c r="DF281" s="317" t="s">
        <v>655</v>
      </c>
      <c r="DG281" s="317" t="s">
        <v>112</v>
      </c>
      <c r="DH281" s="317" t="s">
        <v>526</v>
      </c>
      <c r="DI281" s="317" t="s">
        <v>723</v>
      </c>
      <c r="DJ281" s="317" t="s">
        <v>201</v>
      </c>
      <c r="DK281" s="317" t="s">
        <v>664</v>
      </c>
      <c r="DL281" s="317" t="s">
        <v>593</v>
      </c>
      <c r="DM281" s="317" t="s">
        <v>788</v>
      </c>
      <c r="DN281" s="318" t="s">
        <v>722</v>
      </c>
      <c r="DO281" s="45"/>
    </row>
    <row r="282" spans="1:119" ht="12.75" x14ac:dyDescent="0.2">
      <c r="A282" s="33"/>
      <c r="B282" s="33"/>
      <c r="C282" s="33"/>
      <c r="D282" s="176" t="s">
        <v>271</v>
      </c>
      <c r="E282" s="177" t="s">
        <v>345</v>
      </c>
      <c r="F282" s="179">
        <f>B3+(269*B5)</f>
        <v>270</v>
      </c>
      <c r="G282" s="143"/>
      <c r="H282" s="122"/>
      <c r="I282" s="37"/>
      <c r="J282" s="54">
        <f>F113</f>
        <v>101</v>
      </c>
      <c r="K282" s="55">
        <f>F46</f>
        <v>34</v>
      </c>
      <c r="L282" s="55">
        <f>F99</f>
        <v>87</v>
      </c>
      <c r="M282" s="55">
        <f>F32</f>
        <v>20</v>
      </c>
      <c r="N282" s="55">
        <f>F85</f>
        <v>73</v>
      </c>
      <c r="O282" s="55">
        <f>F387</f>
        <v>375</v>
      </c>
      <c r="P282" s="55">
        <f>F290</f>
        <v>278</v>
      </c>
      <c r="Q282" s="55">
        <f>F343</f>
        <v>331</v>
      </c>
      <c r="R282" s="55">
        <f>F276</f>
        <v>264</v>
      </c>
      <c r="S282" s="55">
        <f>F329</f>
        <v>317</v>
      </c>
      <c r="T282" s="55">
        <f>F573</f>
        <v>561</v>
      </c>
      <c r="U282" s="55">
        <f>F520</f>
        <v>508</v>
      </c>
      <c r="V282" s="55">
        <f>F592</f>
        <v>580</v>
      </c>
      <c r="W282" s="55">
        <f>F559</f>
        <v>547</v>
      </c>
      <c r="X282" s="55">
        <f>F631</f>
        <v>619</v>
      </c>
      <c r="Y282" s="55">
        <f>F150</f>
        <v>138</v>
      </c>
      <c r="Z282" s="55">
        <f>F222</f>
        <v>210</v>
      </c>
      <c r="AA282" s="55">
        <f>F164</f>
        <v>152</v>
      </c>
      <c r="AB282" s="55">
        <f>F261</f>
        <v>249</v>
      </c>
      <c r="AC282" s="55">
        <f>F203</f>
        <v>191</v>
      </c>
      <c r="AD282" s="55">
        <f>F494</f>
        <v>482</v>
      </c>
      <c r="AE282" s="55">
        <f>F427</f>
        <v>415</v>
      </c>
      <c r="AF282" s="55">
        <f>F480</f>
        <v>468</v>
      </c>
      <c r="AG282" s="55">
        <f>F408</f>
        <v>396</v>
      </c>
      <c r="AH282" s="56">
        <f>F441</f>
        <v>429</v>
      </c>
      <c r="AI282" s="254">
        <f t="shared" ref="AI282:AI305" si="56">SUM(J282:AH282)</f>
        <v>7825</v>
      </c>
      <c r="AJ282" s="107">
        <f t="shared" ref="AJ282:AJ305" si="57">SUMSQ(J282:AH282)</f>
        <v>3263025</v>
      </c>
      <c r="AK282" s="33"/>
      <c r="AL282" s="350" t="s">
        <v>421</v>
      </c>
      <c r="AM282" s="303" t="s">
        <v>462</v>
      </c>
      <c r="AN282" s="303" t="s">
        <v>617</v>
      </c>
      <c r="AO282" s="303" t="s">
        <v>702</v>
      </c>
      <c r="AP282" s="303" t="s">
        <v>301</v>
      </c>
      <c r="AQ282" s="303" t="s">
        <v>40</v>
      </c>
      <c r="AR282" s="303" t="s">
        <v>642</v>
      </c>
      <c r="AS282" s="303" t="s">
        <v>683</v>
      </c>
      <c r="AT282" s="303" t="s">
        <v>248</v>
      </c>
      <c r="AU282" s="303" t="s">
        <v>368</v>
      </c>
      <c r="AV282" s="303" t="s">
        <v>807</v>
      </c>
      <c r="AW282" s="303" t="s">
        <v>308</v>
      </c>
      <c r="AX282" s="303" t="s">
        <v>621</v>
      </c>
      <c r="AY282" s="303" t="s">
        <v>278</v>
      </c>
      <c r="AZ282" s="303" t="s">
        <v>212</v>
      </c>
      <c r="BA282" s="378" t="s">
        <v>814</v>
      </c>
      <c r="BB282" s="378" t="s">
        <v>268</v>
      </c>
      <c r="BC282" s="378" t="s">
        <v>371</v>
      </c>
      <c r="BD282" s="378" t="s">
        <v>403</v>
      </c>
      <c r="BE282" s="378" t="s">
        <v>786</v>
      </c>
      <c r="BF282" s="303" t="s">
        <v>428</v>
      </c>
      <c r="BG282" s="303" t="s">
        <v>665</v>
      </c>
      <c r="BH282" s="303" t="s">
        <v>739</v>
      </c>
      <c r="BI282" s="303" t="s">
        <v>203</v>
      </c>
      <c r="BJ282" s="351" t="s">
        <v>244</v>
      </c>
      <c r="BK282" s="45"/>
      <c r="BM282" s="37"/>
      <c r="BN282" s="379">
        <f>F138</f>
        <v>126</v>
      </c>
      <c r="BO282" s="380">
        <f>F49</f>
        <v>37</v>
      </c>
      <c r="BP282" s="380">
        <f>F585</f>
        <v>573</v>
      </c>
      <c r="BQ282" s="380">
        <f>F471</f>
        <v>459</v>
      </c>
      <c r="BR282" s="380">
        <f>F382</f>
        <v>370</v>
      </c>
      <c r="BS282" s="380">
        <f>F326</f>
        <v>314</v>
      </c>
      <c r="BT282" s="380">
        <f>F237</f>
        <v>225</v>
      </c>
      <c r="BU282" s="380">
        <f>F118</f>
        <v>106</v>
      </c>
      <c r="BV282" s="380">
        <f>F529</f>
        <v>517</v>
      </c>
      <c r="BW282" s="380">
        <f>F415</f>
        <v>403</v>
      </c>
      <c r="BX282" s="380">
        <f>F509</f>
        <v>497</v>
      </c>
      <c r="BY282" s="380">
        <f>F270</f>
        <v>258</v>
      </c>
      <c r="BZ282" s="380">
        <f>F181</f>
        <v>169</v>
      </c>
      <c r="CA282" s="380">
        <f>F67</f>
        <v>55</v>
      </c>
      <c r="CB282" s="380">
        <f>F598</f>
        <v>586</v>
      </c>
      <c r="CC282" s="380">
        <f>F547</f>
        <v>535</v>
      </c>
      <c r="CD282" s="380">
        <f>F453</f>
        <v>441</v>
      </c>
      <c r="CE282" s="380">
        <f>F339</f>
        <v>327</v>
      </c>
      <c r="CF282" s="380">
        <f>F250</f>
        <v>238</v>
      </c>
      <c r="CG282" s="380">
        <f>F36</f>
        <v>24</v>
      </c>
      <c r="CH282" s="380">
        <f>F105</f>
        <v>93</v>
      </c>
      <c r="CI282" s="380">
        <f>F616</f>
        <v>604</v>
      </c>
      <c r="CJ282" s="380">
        <f>F402</f>
        <v>390</v>
      </c>
      <c r="CK282" s="380">
        <f>F308</f>
        <v>296</v>
      </c>
      <c r="CL282" s="381">
        <f>F194</f>
        <v>182</v>
      </c>
      <c r="CM282" s="254">
        <f t="shared" ref="CM282:CM305" si="58">SUM(BN282:CL282)</f>
        <v>7825</v>
      </c>
      <c r="CN282" s="107">
        <f t="shared" ref="CN282:CN305" si="59">SUMSQ(BN282:CL282)</f>
        <v>3263025</v>
      </c>
      <c r="CO282" s="33"/>
      <c r="CP282" s="323" t="s">
        <v>474</v>
      </c>
      <c r="CQ282" s="324" t="s">
        <v>700</v>
      </c>
      <c r="CR282" s="324" t="s">
        <v>648</v>
      </c>
      <c r="CS282" s="324" t="s">
        <v>562</v>
      </c>
      <c r="CT282" s="324" t="s">
        <v>494</v>
      </c>
      <c r="CU282" s="324" t="s">
        <v>386</v>
      </c>
      <c r="CV282" s="324" t="s">
        <v>698</v>
      </c>
      <c r="CW282" s="324" t="s">
        <v>150</v>
      </c>
      <c r="CX282" s="324" t="s">
        <v>808</v>
      </c>
      <c r="CY282" s="324" t="s">
        <v>264</v>
      </c>
      <c r="CZ282" s="324" t="s">
        <v>141</v>
      </c>
      <c r="DA282" s="324" t="s">
        <v>432</v>
      </c>
      <c r="DB282" s="324" t="s">
        <v>628</v>
      </c>
      <c r="DC282" s="324" t="s">
        <v>331</v>
      </c>
      <c r="DD282" s="324" t="s">
        <v>752</v>
      </c>
      <c r="DE282" s="324" t="s">
        <v>230</v>
      </c>
      <c r="DF282" s="324" t="s">
        <v>637</v>
      </c>
      <c r="DG282" s="324" t="s">
        <v>785</v>
      </c>
      <c r="DH282" s="324" t="s">
        <v>247</v>
      </c>
      <c r="DI282" s="324" t="s">
        <v>804</v>
      </c>
      <c r="DJ282" s="324" t="s">
        <v>703</v>
      </c>
      <c r="DK282" s="324" t="s">
        <v>635</v>
      </c>
      <c r="DL282" s="324" t="s">
        <v>473</v>
      </c>
      <c r="DM282" s="324" t="s">
        <v>770</v>
      </c>
      <c r="DN282" s="325" t="s">
        <v>525</v>
      </c>
      <c r="DO282" s="45"/>
    </row>
    <row r="283" spans="1:119" ht="12.75" x14ac:dyDescent="0.2">
      <c r="A283" s="33"/>
      <c r="B283" s="33"/>
      <c r="C283" s="33"/>
      <c r="D283" s="176" t="s">
        <v>719</v>
      </c>
      <c r="E283" s="177" t="s">
        <v>345</v>
      </c>
      <c r="F283" s="179">
        <f>B3+(270*B5)</f>
        <v>271</v>
      </c>
      <c r="G283" s="143"/>
      <c r="H283" s="122"/>
      <c r="I283" s="37"/>
      <c r="J283" s="54">
        <f>F107</f>
        <v>95</v>
      </c>
      <c r="K283" s="55">
        <f>F35</f>
        <v>23</v>
      </c>
      <c r="L283" s="55">
        <f>F63</f>
        <v>51</v>
      </c>
      <c r="M283" s="55">
        <f>F121</f>
        <v>109</v>
      </c>
      <c r="N283" s="55">
        <f>F49</f>
        <v>37</v>
      </c>
      <c r="O283" s="55">
        <f>F351</f>
        <v>339</v>
      </c>
      <c r="P283" s="55">
        <f>F279</f>
        <v>267</v>
      </c>
      <c r="Q283" s="55">
        <f>F337</f>
        <v>325</v>
      </c>
      <c r="R283" s="55">
        <f>F365</f>
        <v>353</v>
      </c>
      <c r="S283" s="55">
        <f>F293</f>
        <v>281</v>
      </c>
      <c r="T283" s="55">
        <f>F542</f>
        <v>530</v>
      </c>
      <c r="U283" s="55">
        <f>F634</f>
        <v>622</v>
      </c>
      <c r="V283" s="55">
        <f>F581</f>
        <v>569</v>
      </c>
      <c r="W283" s="55">
        <f>F523</f>
        <v>511</v>
      </c>
      <c r="X283" s="55">
        <f>F595</f>
        <v>583</v>
      </c>
      <c r="Y283" s="55">
        <f>F186</f>
        <v>174</v>
      </c>
      <c r="Z283" s="55">
        <f>F253</f>
        <v>241</v>
      </c>
      <c r="AA283" s="55">
        <f>F200</f>
        <v>188</v>
      </c>
      <c r="AB283" s="55">
        <f>F147</f>
        <v>135</v>
      </c>
      <c r="AC283" s="55">
        <f>F214</f>
        <v>202</v>
      </c>
      <c r="AD283" s="55">
        <f>F483</f>
        <v>471</v>
      </c>
      <c r="AE283" s="55">
        <f>F391</f>
        <v>379</v>
      </c>
      <c r="AF283" s="55">
        <f>F444</f>
        <v>432</v>
      </c>
      <c r="AG283" s="55">
        <f>F502</f>
        <v>490</v>
      </c>
      <c r="AH283" s="56">
        <f>F430</f>
        <v>418</v>
      </c>
      <c r="AI283" s="254">
        <f t="shared" si="56"/>
        <v>7825</v>
      </c>
      <c r="AJ283" s="107">
        <f t="shared" si="57"/>
        <v>3263025</v>
      </c>
      <c r="AK283" s="33"/>
      <c r="AL283" s="350" t="s">
        <v>672</v>
      </c>
      <c r="AM283" s="303" t="s">
        <v>330</v>
      </c>
      <c r="AN283" s="303" t="s">
        <v>225</v>
      </c>
      <c r="AO283" s="303" t="s">
        <v>631</v>
      </c>
      <c r="AP283" s="303" t="s">
        <v>700</v>
      </c>
      <c r="AQ283" s="303" t="s">
        <v>445</v>
      </c>
      <c r="AR283" s="303" t="s">
        <v>56</v>
      </c>
      <c r="AS283" s="303" t="s">
        <v>128</v>
      </c>
      <c r="AT283" s="303" t="s">
        <v>127</v>
      </c>
      <c r="AU283" s="303" t="s">
        <v>404</v>
      </c>
      <c r="AV283" s="303" t="s">
        <v>704</v>
      </c>
      <c r="AW283" s="303" t="s">
        <v>557</v>
      </c>
      <c r="AX283" s="303" t="s">
        <v>750</v>
      </c>
      <c r="AY283" s="303" t="s">
        <v>723</v>
      </c>
      <c r="AZ283" s="303" t="s">
        <v>277</v>
      </c>
      <c r="BA283" s="303" t="s">
        <v>153</v>
      </c>
      <c r="BB283" s="303" t="s">
        <v>192</v>
      </c>
      <c r="BC283" s="303" t="s">
        <v>732</v>
      </c>
      <c r="BD283" s="303" t="s">
        <v>102</v>
      </c>
      <c r="BE283" s="303" t="s">
        <v>507</v>
      </c>
      <c r="BF283" s="303" t="s">
        <v>401</v>
      </c>
      <c r="BG283" s="303" t="s">
        <v>728</v>
      </c>
      <c r="BH283" s="303" t="s">
        <v>457</v>
      </c>
      <c r="BI283" s="303" t="s">
        <v>695</v>
      </c>
      <c r="BJ283" s="351" t="s">
        <v>767</v>
      </c>
      <c r="BK283" s="45"/>
      <c r="BM283" s="37"/>
      <c r="BN283" s="379">
        <f>F276</f>
        <v>264</v>
      </c>
      <c r="BO283" s="380">
        <f>F187</f>
        <v>175</v>
      </c>
      <c r="BP283" s="380">
        <f>F68</f>
        <v>56</v>
      </c>
      <c r="BQ283" s="380">
        <f>F604</f>
        <v>592</v>
      </c>
      <c r="BR283" s="380">
        <f>F490</f>
        <v>478</v>
      </c>
      <c r="BS283" s="380">
        <f>F459</f>
        <v>447</v>
      </c>
      <c r="BT283" s="380">
        <f>F345</f>
        <v>333</v>
      </c>
      <c r="BU283" s="380">
        <f>F256</f>
        <v>244</v>
      </c>
      <c r="BV283" s="380">
        <f>F17</f>
        <v>5</v>
      </c>
      <c r="BW283" s="380">
        <f>F548</f>
        <v>536</v>
      </c>
      <c r="BX283" s="380">
        <f>F622</f>
        <v>610</v>
      </c>
      <c r="BY283" s="380">
        <f>F403</f>
        <v>391</v>
      </c>
      <c r="BZ283" s="380">
        <f>F289</f>
        <v>277</v>
      </c>
      <c r="CA283" s="380">
        <f>F200</f>
        <v>188</v>
      </c>
      <c r="CB283" s="380">
        <f>F111</f>
        <v>99</v>
      </c>
      <c r="CC283" s="380">
        <f>F55</f>
        <v>43</v>
      </c>
      <c r="CD283" s="380">
        <f>F566</f>
        <v>554</v>
      </c>
      <c r="CE283" s="380">
        <f>F477</f>
        <v>465</v>
      </c>
      <c r="CF283" s="380">
        <f>F383</f>
        <v>371</v>
      </c>
      <c r="CG283" s="380">
        <f>F144</f>
        <v>132</v>
      </c>
      <c r="CH283" s="380">
        <f>F213</f>
        <v>201</v>
      </c>
      <c r="CI283" s="380">
        <f>F124</f>
        <v>112</v>
      </c>
      <c r="CJ283" s="380">
        <f>F535</f>
        <v>523</v>
      </c>
      <c r="CK283" s="380">
        <f>F421</f>
        <v>409</v>
      </c>
      <c r="CL283" s="381">
        <f>F332</f>
        <v>320</v>
      </c>
      <c r="CM283" s="254">
        <f t="shared" si="58"/>
        <v>7825</v>
      </c>
      <c r="CN283" s="107">
        <f t="shared" si="59"/>
        <v>3263025</v>
      </c>
      <c r="CO283" s="33"/>
      <c r="CP283" s="323" t="s">
        <v>248</v>
      </c>
      <c r="CQ283" s="324" t="s">
        <v>393</v>
      </c>
      <c r="CR283" s="324" t="s">
        <v>803</v>
      </c>
      <c r="CS283" s="324" t="s">
        <v>778</v>
      </c>
      <c r="CT283" s="324" t="s">
        <v>295</v>
      </c>
      <c r="CU283" s="324" t="s">
        <v>51</v>
      </c>
      <c r="CV283" s="324" t="s">
        <v>708</v>
      </c>
      <c r="CW283" s="324" t="s">
        <v>55</v>
      </c>
      <c r="CX283" s="324" t="s">
        <v>304</v>
      </c>
      <c r="CY283" s="324" t="s">
        <v>781</v>
      </c>
      <c r="CZ283" s="324" t="s">
        <v>394</v>
      </c>
      <c r="DA283" s="324" t="s">
        <v>442</v>
      </c>
      <c r="DB283" s="324" t="s">
        <v>537</v>
      </c>
      <c r="DC283" s="324" t="s">
        <v>732</v>
      </c>
      <c r="DD283" s="324" t="s">
        <v>774</v>
      </c>
      <c r="DE283" s="324" t="s">
        <v>618</v>
      </c>
      <c r="DF283" s="324" t="s">
        <v>440</v>
      </c>
      <c r="DG283" s="324" t="s">
        <v>636</v>
      </c>
      <c r="DH283" s="324" t="s">
        <v>149</v>
      </c>
      <c r="DI283" s="324" t="s">
        <v>555</v>
      </c>
      <c r="DJ283" s="324" t="s">
        <v>643</v>
      </c>
      <c r="DK283" s="324" t="s">
        <v>74</v>
      </c>
      <c r="DL283" s="324" t="s">
        <v>677</v>
      </c>
      <c r="DM283" s="324" t="s">
        <v>534</v>
      </c>
      <c r="DN283" s="325" t="s">
        <v>578</v>
      </c>
      <c r="DO283" s="45"/>
    </row>
    <row r="284" spans="1:119" ht="12.75" x14ac:dyDescent="0.2">
      <c r="A284" s="33"/>
      <c r="B284" s="33"/>
      <c r="C284" s="33"/>
      <c r="D284" s="176" t="s">
        <v>402</v>
      </c>
      <c r="E284" s="177" t="s">
        <v>345</v>
      </c>
      <c r="F284" s="178">
        <f>B3+(271*B5)</f>
        <v>272</v>
      </c>
      <c r="G284" s="143"/>
      <c r="H284" s="122"/>
      <c r="I284" s="37"/>
      <c r="J284" s="54">
        <f>F71</f>
        <v>59</v>
      </c>
      <c r="K284" s="55">
        <f>F124</f>
        <v>112</v>
      </c>
      <c r="L284" s="55">
        <f>F57</f>
        <v>45</v>
      </c>
      <c r="M284" s="55">
        <f>F110</f>
        <v>98</v>
      </c>
      <c r="N284" s="55">
        <f>F13</f>
        <v>1</v>
      </c>
      <c r="O284" s="55">
        <f>F315</f>
        <v>303</v>
      </c>
      <c r="P284" s="55">
        <f>F368</f>
        <v>356</v>
      </c>
      <c r="Q284" s="55">
        <f>F301</f>
        <v>289</v>
      </c>
      <c r="R284" s="55">
        <f>F354</f>
        <v>342</v>
      </c>
      <c r="S284" s="55">
        <f>F287</f>
        <v>275</v>
      </c>
      <c r="T284" s="55">
        <f>F531</f>
        <v>519</v>
      </c>
      <c r="U284" s="55">
        <f>F598</f>
        <v>586</v>
      </c>
      <c r="V284" s="55">
        <f>F545</f>
        <v>533</v>
      </c>
      <c r="W284" s="55">
        <f>F617</f>
        <v>605</v>
      </c>
      <c r="X284" s="55">
        <f>F584</f>
        <v>572</v>
      </c>
      <c r="Y284" s="55">
        <f>F197</f>
        <v>185</v>
      </c>
      <c r="Z284" s="55">
        <f>F139</f>
        <v>127</v>
      </c>
      <c r="AA284" s="55">
        <f>F236</f>
        <v>224</v>
      </c>
      <c r="AB284" s="55">
        <f>F178</f>
        <v>166</v>
      </c>
      <c r="AC284" s="55">
        <f>F250</f>
        <v>238</v>
      </c>
      <c r="AD284" s="55">
        <f>F452</f>
        <v>440</v>
      </c>
      <c r="AE284" s="55">
        <f>F505</f>
        <v>493</v>
      </c>
      <c r="AF284" s="55">
        <f>F433</f>
        <v>421</v>
      </c>
      <c r="AG284" s="55">
        <f>F466</f>
        <v>454</v>
      </c>
      <c r="AH284" s="56">
        <f>F394</f>
        <v>382</v>
      </c>
      <c r="AI284" s="254">
        <f t="shared" si="56"/>
        <v>7825</v>
      </c>
      <c r="AJ284" s="107">
        <f t="shared" si="57"/>
        <v>3263025</v>
      </c>
      <c r="AK284" s="33"/>
      <c r="AL284" s="350" t="s">
        <v>436</v>
      </c>
      <c r="AM284" s="303" t="s">
        <v>74</v>
      </c>
      <c r="AN284" s="303" t="s">
        <v>645</v>
      </c>
      <c r="AO284" s="303" t="s">
        <v>361</v>
      </c>
      <c r="AP284" s="303" t="s">
        <v>198</v>
      </c>
      <c r="AQ284" s="303" t="s">
        <v>37</v>
      </c>
      <c r="AR284" s="303" t="s">
        <v>709</v>
      </c>
      <c r="AS284" s="303" t="s">
        <v>193</v>
      </c>
      <c r="AT284" s="303" t="s">
        <v>310</v>
      </c>
      <c r="AU284" s="303" t="s">
        <v>616</v>
      </c>
      <c r="AV284" s="303" t="s">
        <v>779</v>
      </c>
      <c r="AW284" s="303" t="s">
        <v>752</v>
      </c>
      <c r="AX284" s="303" t="s">
        <v>362</v>
      </c>
      <c r="AY284" s="303" t="s">
        <v>78</v>
      </c>
      <c r="AZ284" s="303" t="s">
        <v>305</v>
      </c>
      <c r="BA284" s="378" t="s">
        <v>73</v>
      </c>
      <c r="BB284" s="378" t="s">
        <v>344</v>
      </c>
      <c r="BC284" s="378" t="s">
        <v>460</v>
      </c>
      <c r="BD284" s="378" t="s">
        <v>734</v>
      </c>
      <c r="BE284" s="378" t="s">
        <v>247</v>
      </c>
      <c r="BF284" s="303" t="s">
        <v>611</v>
      </c>
      <c r="BG284" s="303" t="s">
        <v>797</v>
      </c>
      <c r="BH284" s="303" t="s">
        <v>484</v>
      </c>
      <c r="BI284" s="303" t="s">
        <v>217</v>
      </c>
      <c r="BJ284" s="351" t="s">
        <v>177</v>
      </c>
      <c r="BK284" s="45"/>
      <c r="BM284" s="37"/>
      <c r="BN284" s="379">
        <f>F409</f>
        <v>397</v>
      </c>
      <c r="BO284" s="380">
        <f>F295</f>
        <v>283</v>
      </c>
      <c r="BP284" s="380">
        <f>F206</f>
        <v>194</v>
      </c>
      <c r="BQ284" s="380">
        <f>F92</f>
        <v>80</v>
      </c>
      <c r="BR284" s="380">
        <f>F623</f>
        <v>611</v>
      </c>
      <c r="BS284" s="380">
        <f>F572</f>
        <v>560</v>
      </c>
      <c r="BT284" s="380">
        <f>F478</f>
        <v>466</v>
      </c>
      <c r="BU284" s="380">
        <f>F364</f>
        <v>352</v>
      </c>
      <c r="BV284" s="380">
        <f>F150</f>
        <v>138</v>
      </c>
      <c r="BW284" s="380">
        <f>F61</f>
        <v>49</v>
      </c>
      <c r="BX284" s="380">
        <f>F130</f>
        <v>118</v>
      </c>
      <c r="BY284" s="380">
        <f>F516</f>
        <v>504</v>
      </c>
      <c r="BZ284" s="380">
        <f>F427</f>
        <v>415</v>
      </c>
      <c r="CA284" s="380">
        <f>F333</f>
        <v>321</v>
      </c>
      <c r="CB284" s="380">
        <f>F219</f>
        <v>207</v>
      </c>
      <c r="CC284" s="380">
        <f>F163</f>
        <v>151</v>
      </c>
      <c r="CD284" s="380">
        <f>F74</f>
        <v>62</v>
      </c>
      <c r="CE284" s="380">
        <f>F610</f>
        <v>598</v>
      </c>
      <c r="CF284" s="380">
        <f>F496</f>
        <v>484</v>
      </c>
      <c r="CG284" s="380">
        <f>F282</f>
        <v>270</v>
      </c>
      <c r="CH284" s="380">
        <f>F351</f>
        <v>339</v>
      </c>
      <c r="CI284" s="380">
        <f>F262</f>
        <v>250</v>
      </c>
      <c r="CJ284" s="380">
        <f>F18</f>
        <v>6</v>
      </c>
      <c r="CK284" s="380">
        <f>F554</f>
        <v>542</v>
      </c>
      <c r="CL284" s="381">
        <f>F440</f>
        <v>428</v>
      </c>
      <c r="CM284" s="254">
        <f t="shared" si="58"/>
        <v>7825</v>
      </c>
      <c r="CN284" s="107">
        <f t="shared" si="59"/>
        <v>3263025</v>
      </c>
      <c r="CO284" s="33"/>
      <c r="CP284" s="323" t="s">
        <v>711</v>
      </c>
      <c r="CQ284" s="324" t="s">
        <v>375</v>
      </c>
      <c r="CR284" s="324" t="s">
        <v>687</v>
      </c>
      <c r="CS284" s="324" t="s">
        <v>273</v>
      </c>
      <c r="CT284" s="324" t="s">
        <v>154</v>
      </c>
      <c r="CU284" s="324" t="s">
        <v>256</v>
      </c>
      <c r="CV284" s="324" t="s">
        <v>612</v>
      </c>
      <c r="CW284" s="324" t="s">
        <v>811</v>
      </c>
      <c r="CX284" s="324" t="s">
        <v>814</v>
      </c>
      <c r="CY284" s="324" t="s">
        <v>748</v>
      </c>
      <c r="CZ284" s="324" t="s">
        <v>100</v>
      </c>
      <c r="DA284" s="324" t="s">
        <v>413</v>
      </c>
      <c r="DB284" s="324" t="s">
        <v>665</v>
      </c>
      <c r="DC284" s="324" t="s">
        <v>234</v>
      </c>
      <c r="DD284" s="324" t="s">
        <v>716</v>
      </c>
      <c r="DE284" s="324" t="s">
        <v>448</v>
      </c>
      <c r="DF284" s="324" t="s">
        <v>674</v>
      </c>
      <c r="DG284" s="324" t="s">
        <v>707</v>
      </c>
      <c r="DH284" s="324" t="s">
        <v>504</v>
      </c>
      <c r="DI284" s="324" t="s">
        <v>271</v>
      </c>
      <c r="DJ284" s="324" t="s">
        <v>445</v>
      </c>
      <c r="DK284" s="324" t="s">
        <v>641</v>
      </c>
      <c r="DL284" s="324" t="s">
        <v>486</v>
      </c>
      <c r="DM284" s="324" t="s">
        <v>751</v>
      </c>
      <c r="DN284" s="325" t="s">
        <v>324</v>
      </c>
      <c r="DO284" s="45"/>
    </row>
    <row r="285" spans="1:119" ht="12.75" x14ac:dyDescent="0.2">
      <c r="A285" s="33"/>
      <c r="B285" s="33"/>
      <c r="C285" s="33"/>
      <c r="D285" s="176" t="s">
        <v>743</v>
      </c>
      <c r="E285" s="177" t="s">
        <v>345</v>
      </c>
      <c r="F285" s="178">
        <f>B3+(272*B5)</f>
        <v>273</v>
      </c>
      <c r="G285" s="143"/>
      <c r="H285" s="122"/>
      <c r="I285" s="37"/>
      <c r="J285" s="54">
        <f>F60</f>
        <v>48</v>
      </c>
      <c r="K285" s="55">
        <f>F88</f>
        <v>76</v>
      </c>
      <c r="L285" s="55">
        <f>F21</f>
        <v>9</v>
      </c>
      <c r="M285" s="55">
        <f>F74</f>
        <v>62</v>
      </c>
      <c r="N285" s="55">
        <f>F132</f>
        <v>120</v>
      </c>
      <c r="O285" s="55">
        <f>F304</f>
        <v>292</v>
      </c>
      <c r="P285" s="55">
        <f>F362</f>
        <v>350</v>
      </c>
      <c r="Q285" s="55">
        <f>F265</f>
        <v>253</v>
      </c>
      <c r="R285" s="55">
        <f>F318</f>
        <v>306</v>
      </c>
      <c r="S285" s="55">
        <f>F376</f>
        <v>364</v>
      </c>
      <c r="T285" s="55">
        <f>F620</f>
        <v>608</v>
      </c>
      <c r="U285" s="55">
        <f>F567</f>
        <v>555</v>
      </c>
      <c r="V285" s="55">
        <f>F534</f>
        <v>522</v>
      </c>
      <c r="W285" s="55">
        <f>F606</f>
        <v>594</v>
      </c>
      <c r="X285" s="55">
        <f>F548</f>
        <v>536</v>
      </c>
      <c r="Y285" s="55">
        <f>F228</f>
        <v>216</v>
      </c>
      <c r="Z285" s="55">
        <f>F175</f>
        <v>163</v>
      </c>
      <c r="AA285" s="55">
        <f>F247</f>
        <v>235</v>
      </c>
      <c r="AB285" s="55">
        <f>F189</f>
        <v>177</v>
      </c>
      <c r="AC285" s="55">
        <f>F161</f>
        <v>149</v>
      </c>
      <c r="AD285" s="55">
        <f>F416</f>
        <v>404</v>
      </c>
      <c r="AE285" s="55">
        <f>F469</f>
        <v>457</v>
      </c>
      <c r="AF285" s="55">
        <f>F402</f>
        <v>390</v>
      </c>
      <c r="AG285" s="55">
        <f>F455</f>
        <v>443</v>
      </c>
      <c r="AH285" s="56">
        <f>F508</f>
        <v>496</v>
      </c>
      <c r="AI285" s="254">
        <f t="shared" si="56"/>
        <v>7825</v>
      </c>
      <c r="AJ285" s="107">
        <f t="shared" si="57"/>
        <v>3263025</v>
      </c>
      <c r="AK285" s="33"/>
      <c r="AL285" s="350" t="s">
        <v>274</v>
      </c>
      <c r="AM285" s="303" t="s">
        <v>2</v>
      </c>
      <c r="AN285" s="303" t="s">
        <v>409</v>
      </c>
      <c r="AO285" s="303" t="s">
        <v>674</v>
      </c>
      <c r="AP285" s="303" t="s">
        <v>132</v>
      </c>
      <c r="AQ285" s="303" t="s">
        <v>111</v>
      </c>
      <c r="AR285" s="303" t="s">
        <v>68</v>
      </c>
      <c r="AS285" s="303" t="s">
        <v>697</v>
      </c>
      <c r="AT285" s="303" t="s">
        <v>624</v>
      </c>
      <c r="AU285" s="303" t="s">
        <v>471</v>
      </c>
      <c r="AV285" s="303" t="s">
        <v>530</v>
      </c>
      <c r="AW285" s="303" t="s">
        <v>678</v>
      </c>
      <c r="AX285" s="303" t="s">
        <v>334</v>
      </c>
      <c r="AY285" s="303" t="s">
        <v>809</v>
      </c>
      <c r="AZ285" s="303" t="s">
        <v>781</v>
      </c>
      <c r="BA285" s="382" t="s">
        <v>249</v>
      </c>
      <c r="BB285" s="382" t="s">
        <v>788</v>
      </c>
      <c r="BC285" s="382" t="s">
        <v>328</v>
      </c>
      <c r="BD285" s="382" t="s">
        <v>315</v>
      </c>
      <c r="BE285" s="382" t="s">
        <v>180</v>
      </c>
      <c r="BF285" s="303" t="s">
        <v>190</v>
      </c>
      <c r="BG285" s="303" t="s">
        <v>483</v>
      </c>
      <c r="BH285" s="303" t="s">
        <v>473</v>
      </c>
      <c r="BI285" s="303" t="s">
        <v>714</v>
      </c>
      <c r="BJ285" s="351" t="s">
        <v>454</v>
      </c>
      <c r="BK285" s="45"/>
      <c r="BM285" s="37"/>
      <c r="BN285" s="379">
        <f>F522</f>
        <v>510</v>
      </c>
      <c r="BO285" s="380">
        <f>F428</f>
        <v>416</v>
      </c>
      <c r="BP285" s="380">
        <f>F314</f>
        <v>302</v>
      </c>
      <c r="BQ285" s="380">
        <f>F225</f>
        <v>213</v>
      </c>
      <c r="BR285" s="380">
        <f>F136</f>
        <v>124</v>
      </c>
      <c r="BS285" s="380">
        <f>F80</f>
        <v>68</v>
      </c>
      <c r="BT285" s="380">
        <f>F591</f>
        <v>579</v>
      </c>
      <c r="BU285" s="380">
        <f>F502</f>
        <v>490</v>
      </c>
      <c r="BV285" s="380">
        <f>F283</f>
        <v>271</v>
      </c>
      <c r="BW285" s="380">
        <f>F169</f>
        <v>157</v>
      </c>
      <c r="BX285" s="380">
        <f>F238</f>
        <v>226</v>
      </c>
      <c r="BY285" s="380">
        <f>F24</f>
        <v>12</v>
      </c>
      <c r="BZ285" s="380">
        <f>F560</f>
        <v>548</v>
      </c>
      <c r="CA285" s="380">
        <f>F446</f>
        <v>434</v>
      </c>
      <c r="CB285" s="380">
        <f>F357</f>
        <v>345</v>
      </c>
      <c r="CC285" s="380">
        <f>F301</f>
        <v>289</v>
      </c>
      <c r="CD285" s="380">
        <f>F212</f>
        <v>200</v>
      </c>
      <c r="CE285" s="380">
        <f>F93</f>
        <v>81</v>
      </c>
      <c r="CF285" s="380">
        <f>F629</f>
        <v>617</v>
      </c>
      <c r="CG285" s="380">
        <f>F390</f>
        <v>378</v>
      </c>
      <c r="CH285" s="380">
        <f>F484</f>
        <v>472</v>
      </c>
      <c r="CI285" s="380">
        <f>F370</f>
        <v>358</v>
      </c>
      <c r="CJ285" s="380">
        <f>F156</f>
        <v>144</v>
      </c>
      <c r="CK285" s="380">
        <f>F42</f>
        <v>30</v>
      </c>
      <c r="CL285" s="381">
        <f>F573</f>
        <v>561</v>
      </c>
      <c r="CM285" s="254">
        <f t="shared" si="58"/>
        <v>7825</v>
      </c>
      <c r="CN285" s="107">
        <f t="shared" si="59"/>
        <v>3263025</v>
      </c>
      <c r="CO285" s="33"/>
      <c r="CP285" s="323" t="s">
        <v>169</v>
      </c>
      <c r="CQ285" s="324" t="s">
        <v>694</v>
      </c>
      <c r="CR285" s="324" t="s">
        <v>727</v>
      </c>
      <c r="CS285" s="324" t="s">
        <v>194</v>
      </c>
      <c r="CT285" s="324" t="s">
        <v>238</v>
      </c>
      <c r="CU285" s="324" t="s">
        <v>644</v>
      </c>
      <c r="CV285" s="324" t="s">
        <v>383</v>
      </c>
      <c r="CW285" s="324" t="s">
        <v>695</v>
      </c>
      <c r="CX285" s="324" t="s">
        <v>719</v>
      </c>
      <c r="CY285" s="324" t="s">
        <v>581</v>
      </c>
      <c r="CZ285" s="324" t="s">
        <v>696</v>
      </c>
      <c r="DA285" s="324" t="s">
        <v>647</v>
      </c>
      <c r="DB285" s="324" t="s">
        <v>622</v>
      </c>
      <c r="DC285" s="324" t="s">
        <v>588</v>
      </c>
      <c r="DD285" s="324" t="s">
        <v>520</v>
      </c>
      <c r="DE285" s="324" t="s">
        <v>193</v>
      </c>
      <c r="DF285" s="324" t="s">
        <v>446</v>
      </c>
      <c r="DG285" s="324" t="s">
        <v>749</v>
      </c>
      <c r="DH285" s="324" t="s">
        <v>242</v>
      </c>
      <c r="DI285" s="324" t="s">
        <v>69</v>
      </c>
      <c r="DJ285" s="324" t="s">
        <v>79</v>
      </c>
      <c r="DK285" s="324" t="s">
        <v>682</v>
      </c>
      <c r="DL285" s="324" t="s">
        <v>603</v>
      </c>
      <c r="DM285" s="324" t="s">
        <v>358</v>
      </c>
      <c r="DN285" s="325" t="s">
        <v>807</v>
      </c>
      <c r="DO285" s="45"/>
    </row>
    <row r="286" spans="1:119" ht="12.75" x14ac:dyDescent="0.2">
      <c r="A286" s="33"/>
      <c r="B286" s="33"/>
      <c r="C286" s="33"/>
      <c r="D286" s="176" t="s">
        <v>377</v>
      </c>
      <c r="E286" s="177" t="s">
        <v>345</v>
      </c>
      <c r="F286" s="179">
        <f>B3+(273*B5)</f>
        <v>274</v>
      </c>
      <c r="G286" s="143"/>
      <c r="H286" s="122"/>
      <c r="I286" s="37"/>
      <c r="J286" s="54">
        <f>F614</f>
        <v>602</v>
      </c>
      <c r="K286" s="55">
        <f>F586</f>
        <v>574</v>
      </c>
      <c r="L286" s="55">
        <f>F528</f>
        <v>516</v>
      </c>
      <c r="M286" s="55">
        <f>F600</f>
        <v>588</v>
      </c>
      <c r="N286" s="55">
        <f>F547</f>
        <v>535</v>
      </c>
      <c r="O286" s="55">
        <f>F155</f>
        <v>143</v>
      </c>
      <c r="P286" s="55">
        <f>F208</f>
        <v>196</v>
      </c>
      <c r="Q286" s="55">
        <f>F241</f>
        <v>229</v>
      </c>
      <c r="R286" s="55">
        <f>F169</f>
        <v>157</v>
      </c>
      <c r="S286" s="55">
        <f>F227</f>
        <v>215</v>
      </c>
      <c r="T286" s="55">
        <f>F471</f>
        <v>459</v>
      </c>
      <c r="U286" s="55">
        <f>F413</f>
        <v>401</v>
      </c>
      <c r="V286" s="55">
        <f>F510</f>
        <v>498</v>
      </c>
      <c r="W286" s="55">
        <f>F457</f>
        <v>445</v>
      </c>
      <c r="X286" s="55">
        <f>F399</f>
        <v>387</v>
      </c>
      <c r="Y286" s="55">
        <f>F18</f>
        <v>6</v>
      </c>
      <c r="Z286" s="55">
        <f>F76</f>
        <v>64</v>
      </c>
      <c r="AA286" s="55">
        <f>F129</f>
        <v>117</v>
      </c>
      <c r="AB286" s="55">
        <f>F62</f>
        <v>50</v>
      </c>
      <c r="AC286" s="55">
        <f>F90</f>
        <v>78</v>
      </c>
      <c r="AD286" s="55">
        <f>F267</f>
        <v>255</v>
      </c>
      <c r="AE286" s="55">
        <f>F320</f>
        <v>308</v>
      </c>
      <c r="AF286" s="55">
        <f>F373</f>
        <v>361</v>
      </c>
      <c r="AG286" s="55">
        <f>F306</f>
        <v>294</v>
      </c>
      <c r="AH286" s="56">
        <f>F359</f>
        <v>347</v>
      </c>
      <c r="AI286" s="254">
        <f t="shared" si="56"/>
        <v>7825</v>
      </c>
      <c r="AJ286" s="107">
        <f t="shared" si="57"/>
        <v>3263025</v>
      </c>
      <c r="AK286" s="33"/>
      <c r="AL286" s="383" t="s">
        <v>605</v>
      </c>
      <c r="AM286" s="382" t="s">
        <v>279</v>
      </c>
      <c r="AN286" s="382" t="s">
        <v>124</v>
      </c>
      <c r="AO286" s="382" t="s">
        <v>34</v>
      </c>
      <c r="AP286" s="382" t="s">
        <v>230</v>
      </c>
      <c r="AQ286" s="303" t="s">
        <v>43</v>
      </c>
      <c r="AR286" s="303" t="s">
        <v>552</v>
      </c>
      <c r="AS286" s="303" t="s">
        <v>592</v>
      </c>
      <c r="AT286" s="303" t="s">
        <v>581</v>
      </c>
      <c r="AU286" s="303" t="s">
        <v>220</v>
      </c>
      <c r="AV286" s="303" t="s">
        <v>562</v>
      </c>
      <c r="AW286" s="303" t="s">
        <v>296</v>
      </c>
      <c r="AX286" s="303" t="s">
        <v>485</v>
      </c>
      <c r="AY286" s="303" t="s">
        <v>740</v>
      </c>
      <c r="AZ286" s="303" t="s">
        <v>492</v>
      </c>
      <c r="BA286" s="303" t="s">
        <v>486</v>
      </c>
      <c r="BB286" s="303" t="s">
        <v>597</v>
      </c>
      <c r="BC286" s="303" t="s">
        <v>686</v>
      </c>
      <c r="BD286" s="303" t="s">
        <v>196</v>
      </c>
      <c r="BE286" s="303" t="s">
        <v>197</v>
      </c>
      <c r="BF286" s="303" t="s">
        <v>772</v>
      </c>
      <c r="BG286" s="303" t="s">
        <v>655</v>
      </c>
      <c r="BH286" s="303" t="s">
        <v>367</v>
      </c>
      <c r="BI286" s="303" t="s">
        <v>145</v>
      </c>
      <c r="BJ286" s="351" t="s">
        <v>626</v>
      </c>
      <c r="BK286" s="45"/>
      <c r="BM286" s="37"/>
      <c r="BN286" s="379">
        <f>F108</f>
        <v>96</v>
      </c>
      <c r="BO286" s="380">
        <f>F619</f>
        <v>607</v>
      </c>
      <c r="BP286" s="380">
        <f>F405</f>
        <v>393</v>
      </c>
      <c r="BQ286" s="380">
        <f>F291</f>
        <v>279</v>
      </c>
      <c r="BR286" s="380">
        <f>F202</f>
        <v>190</v>
      </c>
      <c r="BS286" s="380">
        <f>F146</f>
        <v>134</v>
      </c>
      <c r="BT286" s="380">
        <f>F57</f>
        <v>45</v>
      </c>
      <c r="BU286" s="380">
        <f>F563</f>
        <v>551</v>
      </c>
      <c r="BV286" s="380">
        <f>F474</f>
        <v>462</v>
      </c>
      <c r="BW286" s="380">
        <f>F385</f>
        <v>373</v>
      </c>
      <c r="BX286" s="380">
        <f>F329</f>
        <v>317</v>
      </c>
      <c r="BY286" s="380">
        <f>F215</f>
        <v>203</v>
      </c>
      <c r="BZ286" s="380">
        <f>F126</f>
        <v>114</v>
      </c>
      <c r="CA286" s="380">
        <f>F537</f>
        <v>525</v>
      </c>
      <c r="CB286" s="380">
        <f>F418</f>
        <v>406</v>
      </c>
      <c r="CC286" s="380">
        <f>F492</f>
        <v>480</v>
      </c>
      <c r="CD286" s="380">
        <f>F273</f>
        <v>261</v>
      </c>
      <c r="CE286" s="380">
        <f>F184</f>
        <v>172</v>
      </c>
      <c r="CF286" s="380">
        <f>F70</f>
        <v>58</v>
      </c>
      <c r="CG286" s="380">
        <f>F606</f>
        <v>594</v>
      </c>
      <c r="CH286" s="380">
        <f>F550</f>
        <v>538</v>
      </c>
      <c r="CI286" s="380">
        <f>F461</f>
        <v>449</v>
      </c>
      <c r="CJ286" s="380">
        <f>F347</f>
        <v>335</v>
      </c>
      <c r="CK286" s="380">
        <f>F253</f>
        <v>241</v>
      </c>
      <c r="CL286" s="381">
        <f>F14</f>
        <v>2</v>
      </c>
      <c r="CM286" s="254">
        <f t="shared" si="58"/>
        <v>7825</v>
      </c>
      <c r="CN286" s="107">
        <f t="shared" si="59"/>
        <v>3263025</v>
      </c>
      <c r="CO286" s="33"/>
      <c r="CP286" s="323" t="s">
        <v>329</v>
      </c>
      <c r="CQ286" s="324" t="s">
        <v>45</v>
      </c>
      <c r="CR286" s="324" t="s">
        <v>579</v>
      </c>
      <c r="CS286" s="324" t="s">
        <v>508</v>
      </c>
      <c r="CT286" s="324" t="s">
        <v>817</v>
      </c>
      <c r="CU286" s="324" t="s">
        <v>684</v>
      </c>
      <c r="CV286" s="324" t="s">
        <v>645</v>
      </c>
      <c r="CW286" s="324" t="s">
        <v>546</v>
      </c>
      <c r="CX286" s="324" t="s">
        <v>768</v>
      </c>
      <c r="CY286" s="324" t="s">
        <v>175</v>
      </c>
      <c r="CZ286" s="324" t="s">
        <v>368</v>
      </c>
      <c r="DA286" s="324" t="s">
        <v>613</v>
      </c>
      <c r="DB286" s="324" t="s">
        <v>731</v>
      </c>
      <c r="DC286" s="324" t="s">
        <v>574</v>
      </c>
      <c r="DD286" s="324" t="s">
        <v>49</v>
      </c>
      <c r="DE286" s="324" t="s">
        <v>399</v>
      </c>
      <c r="DF286" s="324" t="s">
        <v>143</v>
      </c>
      <c r="DG286" s="324" t="s">
        <v>179</v>
      </c>
      <c r="DH286" s="324" t="s">
        <v>776</v>
      </c>
      <c r="DI286" s="324" t="s">
        <v>809</v>
      </c>
      <c r="DJ286" s="324" t="s">
        <v>122</v>
      </c>
      <c r="DK286" s="324" t="s">
        <v>80</v>
      </c>
      <c r="DL286" s="324" t="s">
        <v>551</v>
      </c>
      <c r="DM286" s="324" t="s">
        <v>192</v>
      </c>
      <c r="DN286" s="325" t="s">
        <v>29</v>
      </c>
      <c r="DO286" s="45"/>
    </row>
    <row r="287" spans="1:119" x14ac:dyDescent="0.2">
      <c r="A287" s="33"/>
      <c r="B287" s="33"/>
      <c r="C287" s="33"/>
      <c r="D287" s="176" t="s">
        <v>616</v>
      </c>
      <c r="E287" s="177" t="s">
        <v>345</v>
      </c>
      <c r="F287" s="179">
        <f>B3+(274*B5)</f>
        <v>275</v>
      </c>
      <c r="G287" s="33"/>
      <c r="I287" s="37"/>
      <c r="J287" s="54">
        <f>F525</f>
        <v>513</v>
      </c>
      <c r="K287" s="55">
        <f>F597</f>
        <v>585</v>
      </c>
      <c r="L287" s="55">
        <f>F539</f>
        <v>527</v>
      </c>
      <c r="M287" s="55">
        <f>F636</f>
        <v>624</v>
      </c>
      <c r="N287" s="55">
        <f>F578</f>
        <v>566</v>
      </c>
      <c r="O287" s="55">
        <f>F244</f>
        <v>232</v>
      </c>
      <c r="P287" s="55">
        <f>F177</f>
        <v>165</v>
      </c>
      <c r="Q287" s="55">
        <f>F230</f>
        <v>218</v>
      </c>
      <c r="R287" s="55">
        <f>F158</f>
        <v>146</v>
      </c>
      <c r="S287" s="55">
        <f>F191</f>
        <v>179</v>
      </c>
      <c r="T287" s="55">
        <f>F460</f>
        <v>448</v>
      </c>
      <c r="U287" s="55">
        <f>F407</f>
        <v>395</v>
      </c>
      <c r="V287" s="55">
        <f>F474</f>
        <v>462</v>
      </c>
      <c r="W287" s="55">
        <f>F421</f>
        <v>409</v>
      </c>
      <c r="X287" s="55">
        <f>F488</f>
        <v>476</v>
      </c>
      <c r="Y287" s="55">
        <f>F137</f>
        <v>125</v>
      </c>
      <c r="Z287" s="55">
        <f>F40</f>
        <v>28</v>
      </c>
      <c r="AA287" s="55">
        <f>F93</f>
        <v>81</v>
      </c>
      <c r="AB287" s="55">
        <f>F26</f>
        <v>14</v>
      </c>
      <c r="AC287" s="55">
        <f>F79</f>
        <v>67</v>
      </c>
      <c r="AD287" s="55">
        <f>F381</f>
        <v>369</v>
      </c>
      <c r="AE287" s="55">
        <f>F309</f>
        <v>297</v>
      </c>
      <c r="AF287" s="55">
        <f>F342</f>
        <v>330</v>
      </c>
      <c r="AG287" s="55">
        <f>F270</f>
        <v>258</v>
      </c>
      <c r="AH287" s="56">
        <f>F323</f>
        <v>311</v>
      </c>
      <c r="AI287" s="254">
        <f t="shared" si="56"/>
        <v>7825</v>
      </c>
      <c r="AJ287" s="107">
        <f t="shared" si="57"/>
        <v>3263025</v>
      </c>
      <c r="AK287" s="33"/>
      <c r="AL287" s="384" t="s">
        <v>66</v>
      </c>
      <c r="AM287" s="378" t="s">
        <v>201</v>
      </c>
      <c r="AN287" s="378" t="s">
        <v>441</v>
      </c>
      <c r="AO287" s="378" t="s">
        <v>586</v>
      </c>
      <c r="AP287" s="378" t="s">
        <v>36</v>
      </c>
      <c r="AQ287" s="303" t="s">
        <v>773</v>
      </c>
      <c r="AR287" s="303" t="s">
        <v>758</v>
      </c>
      <c r="AS287" s="303" t="s">
        <v>326</v>
      </c>
      <c r="AT287" s="303" t="s">
        <v>524</v>
      </c>
      <c r="AU287" s="303" t="s">
        <v>285</v>
      </c>
      <c r="AV287" s="303" t="s">
        <v>400</v>
      </c>
      <c r="AW287" s="303" t="s">
        <v>548</v>
      </c>
      <c r="AX287" s="303" t="s">
        <v>768</v>
      </c>
      <c r="AY287" s="303" t="s">
        <v>534</v>
      </c>
      <c r="AZ287" s="303" t="s">
        <v>265</v>
      </c>
      <c r="BA287" s="303" t="s">
        <v>476</v>
      </c>
      <c r="BB287" s="303" t="s">
        <v>226</v>
      </c>
      <c r="BC287" s="303" t="s">
        <v>749</v>
      </c>
      <c r="BD287" s="303" t="s">
        <v>511</v>
      </c>
      <c r="BE287" s="303" t="s">
        <v>381</v>
      </c>
      <c r="BF287" s="303" t="s">
        <v>309</v>
      </c>
      <c r="BG287" s="303" t="s">
        <v>461</v>
      </c>
      <c r="BH287" s="303" t="s">
        <v>232</v>
      </c>
      <c r="BI287" s="303" t="s">
        <v>432</v>
      </c>
      <c r="BJ287" s="351" t="s">
        <v>280</v>
      </c>
      <c r="BK287" s="45"/>
      <c r="BM287" s="37"/>
      <c r="BN287" s="379">
        <f>F221</f>
        <v>209</v>
      </c>
      <c r="BO287" s="380">
        <f>F132</f>
        <v>120</v>
      </c>
      <c r="BP287" s="380">
        <f>F513</f>
        <v>501</v>
      </c>
      <c r="BQ287" s="380">
        <f>F424</f>
        <v>412</v>
      </c>
      <c r="BR287" s="380">
        <f>F335</f>
        <v>323</v>
      </c>
      <c r="BS287" s="380">
        <f>F279</f>
        <v>267</v>
      </c>
      <c r="BT287" s="380">
        <f>F165</f>
        <v>153</v>
      </c>
      <c r="BU287" s="380">
        <f>F76</f>
        <v>64</v>
      </c>
      <c r="BV287" s="380">
        <f>F612</f>
        <v>600</v>
      </c>
      <c r="BW287" s="380">
        <f>F493</f>
        <v>481</v>
      </c>
      <c r="BX287" s="380">
        <f>F442</f>
        <v>430</v>
      </c>
      <c r="BY287" s="380">
        <f>F348</f>
        <v>336</v>
      </c>
      <c r="BZ287" s="380">
        <f>F259</f>
        <v>247</v>
      </c>
      <c r="CA287" s="380">
        <f>F20</f>
        <v>8</v>
      </c>
      <c r="CB287" s="380">
        <f>F556</f>
        <v>544</v>
      </c>
      <c r="CC287" s="380">
        <f>F625</f>
        <v>613</v>
      </c>
      <c r="CD287" s="380">
        <f>F411</f>
        <v>399</v>
      </c>
      <c r="CE287" s="380">
        <f>F297</f>
        <v>285</v>
      </c>
      <c r="CF287" s="380">
        <f>F203</f>
        <v>191</v>
      </c>
      <c r="CG287" s="380">
        <f>F89</f>
        <v>77</v>
      </c>
      <c r="CH287" s="380">
        <f>F58</f>
        <v>46</v>
      </c>
      <c r="CI287" s="380">
        <f>F569</f>
        <v>557</v>
      </c>
      <c r="CJ287" s="380">
        <f>F480</f>
        <v>468</v>
      </c>
      <c r="CK287" s="380">
        <f>F366</f>
        <v>354</v>
      </c>
      <c r="CL287" s="381">
        <f>F152</f>
        <v>140</v>
      </c>
      <c r="CM287" s="254">
        <f t="shared" si="58"/>
        <v>7825</v>
      </c>
      <c r="CN287" s="107">
        <f t="shared" si="59"/>
        <v>3263025</v>
      </c>
      <c r="CO287" s="33"/>
      <c r="CP287" s="323" t="s">
        <v>86</v>
      </c>
      <c r="CQ287" s="324" t="s">
        <v>132</v>
      </c>
      <c r="CR287" s="324" t="s">
        <v>518</v>
      </c>
      <c r="CS287" s="324" t="s">
        <v>742</v>
      </c>
      <c r="CT287" s="324" t="s">
        <v>204</v>
      </c>
      <c r="CU287" s="324" t="s">
        <v>56</v>
      </c>
      <c r="CV287" s="324" t="s">
        <v>475</v>
      </c>
      <c r="CW287" s="324" t="s">
        <v>597</v>
      </c>
      <c r="CX287" s="324" t="s">
        <v>544</v>
      </c>
      <c r="CY287" s="324" t="s">
        <v>81</v>
      </c>
      <c r="CZ287" s="324" t="s">
        <v>482</v>
      </c>
      <c r="DA287" s="324" t="s">
        <v>340</v>
      </c>
      <c r="DB287" s="324" t="s">
        <v>376</v>
      </c>
      <c r="DC287" s="324" t="s">
        <v>543</v>
      </c>
      <c r="DD287" s="324" t="s">
        <v>725</v>
      </c>
      <c r="DE287" s="324" t="s">
        <v>292</v>
      </c>
      <c r="DF287" s="324" t="s">
        <v>680</v>
      </c>
      <c r="DG287" s="324" t="s">
        <v>299</v>
      </c>
      <c r="DH287" s="324" t="s">
        <v>786</v>
      </c>
      <c r="DI287" s="324" t="s">
        <v>3</v>
      </c>
      <c r="DJ287" s="324" t="s">
        <v>302</v>
      </c>
      <c r="DK287" s="324" t="s">
        <v>705</v>
      </c>
      <c r="DL287" s="324" t="s">
        <v>739</v>
      </c>
      <c r="DM287" s="324" t="s">
        <v>784</v>
      </c>
      <c r="DN287" s="325" t="s">
        <v>733</v>
      </c>
      <c r="DO287" s="45"/>
    </row>
    <row r="288" spans="1:119" x14ac:dyDescent="0.2">
      <c r="A288" s="33"/>
      <c r="B288" s="33"/>
      <c r="C288" s="33"/>
      <c r="D288" s="176" t="s">
        <v>614</v>
      </c>
      <c r="E288" s="177" t="s">
        <v>345</v>
      </c>
      <c r="F288" s="178">
        <f>B3+(275*B5)</f>
        <v>276</v>
      </c>
      <c r="G288" s="33"/>
      <c r="I288" s="37"/>
      <c r="J288" s="54">
        <f>F561</f>
        <v>549</v>
      </c>
      <c r="K288" s="55">
        <f>F628</f>
        <v>616</v>
      </c>
      <c r="L288" s="55">
        <f>F575</f>
        <v>563</v>
      </c>
      <c r="M288" s="55">
        <f>F522</f>
        <v>510</v>
      </c>
      <c r="N288" s="55">
        <f>F589</f>
        <v>577</v>
      </c>
      <c r="O288" s="55">
        <f>F233</f>
        <v>221</v>
      </c>
      <c r="P288" s="55">
        <f>F141</f>
        <v>129</v>
      </c>
      <c r="Q288" s="55">
        <f>F194</f>
        <v>182</v>
      </c>
      <c r="R288" s="55">
        <f>F252</f>
        <v>240</v>
      </c>
      <c r="S288" s="55">
        <f>F180</f>
        <v>168</v>
      </c>
      <c r="T288" s="55">
        <f>F424</f>
        <v>412</v>
      </c>
      <c r="U288" s="55">
        <f>F496</f>
        <v>484</v>
      </c>
      <c r="V288" s="55">
        <f>F438</f>
        <v>426</v>
      </c>
      <c r="W288" s="55">
        <f>F410</f>
        <v>398</v>
      </c>
      <c r="X288" s="55">
        <f>F482</f>
        <v>470</v>
      </c>
      <c r="Y288" s="55">
        <f>F101</f>
        <v>89</v>
      </c>
      <c r="Z288" s="55">
        <f>F29</f>
        <v>17</v>
      </c>
      <c r="AA288" s="55">
        <f>F87</f>
        <v>75</v>
      </c>
      <c r="AB288" s="55">
        <f>F115</f>
        <v>103</v>
      </c>
      <c r="AC288" s="55">
        <f>F43</f>
        <v>31</v>
      </c>
      <c r="AD288" s="55">
        <f>F345</f>
        <v>333</v>
      </c>
      <c r="AE288" s="55">
        <f>F273</f>
        <v>261</v>
      </c>
      <c r="AF288" s="55">
        <f>F331</f>
        <v>319</v>
      </c>
      <c r="AG288" s="55">
        <f>F384</f>
        <v>372</v>
      </c>
      <c r="AH288" s="56">
        <f>F292</f>
        <v>280</v>
      </c>
      <c r="AI288" s="254">
        <f t="shared" si="56"/>
        <v>7825</v>
      </c>
      <c r="AJ288" s="107">
        <f t="shared" si="57"/>
        <v>3263025</v>
      </c>
      <c r="AK288" s="33"/>
      <c r="AL288" s="350" t="s">
        <v>306</v>
      </c>
      <c r="AM288" s="303" t="s">
        <v>348</v>
      </c>
      <c r="AN288" s="303" t="s">
        <v>93</v>
      </c>
      <c r="AO288" s="303" t="s">
        <v>169</v>
      </c>
      <c r="AP288" s="303" t="s">
        <v>412</v>
      </c>
      <c r="AQ288" s="303" t="s">
        <v>800</v>
      </c>
      <c r="AR288" s="303" t="s">
        <v>370</v>
      </c>
      <c r="AS288" s="303" t="s">
        <v>525</v>
      </c>
      <c r="AT288" s="303" t="s">
        <v>164</v>
      </c>
      <c r="AU288" s="303" t="s">
        <v>71</v>
      </c>
      <c r="AV288" s="303" t="s">
        <v>742</v>
      </c>
      <c r="AW288" s="303" t="s">
        <v>504</v>
      </c>
      <c r="AX288" s="303" t="s">
        <v>350</v>
      </c>
      <c r="AY288" s="303" t="s">
        <v>235</v>
      </c>
      <c r="AZ288" s="303" t="s">
        <v>715</v>
      </c>
      <c r="BA288" s="303" t="s">
        <v>541</v>
      </c>
      <c r="BB288" s="303" t="s">
        <v>464</v>
      </c>
      <c r="BC288" s="303" t="s">
        <v>168</v>
      </c>
      <c r="BD288" s="303" t="s">
        <v>390</v>
      </c>
      <c r="BE288" s="303" t="s">
        <v>777</v>
      </c>
      <c r="BF288" s="303" t="s">
        <v>708</v>
      </c>
      <c r="BG288" s="303" t="s">
        <v>143</v>
      </c>
      <c r="BH288" s="303" t="s">
        <v>338</v>
      </c>
      <c r="BI288" s="303" t="s">
        <v>652</v>
      </c>
      <c r="BJ288" s="351" t="s">
        <v>717</v>
      </c>
      <c r="BK288" s="45"/>
      <c r="BM288" s="37"/>
      <c r="BN288" s="379">
        <f>F354</f>
        <v>342</v>
      </c>
      <c r="BO288" s="380">
        <f>F240</f>
        <v>228</v>
      </c>
      <c r="BP288" s="380">
        <f>F26</f>
        <v>14</v>
      </c>
      <c r="BQ288" s="380">
        <f>F562</f>
        <v>550</v>
      </c>
      <c r="BR288" s="380">
        <f>F443</f>
        <v>431</v>
      </c>
      <c r="BS288" s="380">
        <f>F392</f>
        <v>380</v>
      </c>
      <c r="BT288" s="380">
        <f>F298</f>
        <v>286</v>
      </c>
      <c r="BU288" s="380">
        <f>F209</f>
        <v>197</v>
      </c>
      <c r="BV288" s="380">
        <f>F95</f>
        <v>83</v>
      </c>
      <c r="BW288" s="380">
        <f>F631</f>
        <v>619</v>
      </c>
      <c r="BX288" s="380">
        <f>F575</f>
        <v>563</v>
      </c>
      <c r="BY288" s="380">
        <f>F486</f>
        <v>474</v>
      </c>
      <c r="BZ288" s="380">
        <f>F372</f>
        <v>360</v>
      </c>
      <c r="CA288" s="380">
        <f>F153</f>
        <v>141</v>
      </c>
      <c r="CB288" s="380">
        <f>F39</f>
        <v>27</v>
      </c>
      <c r="CC288" s="380">
        <f>F133</f>
        <v>121</v>
      </c>
      <c r="CD288" s="380">
        <f>F519</f>
        <v>507</v>
      </c>
      <c r="CE288" s="380">
        <f>F430</f>
        <v>418</v>
      </c>
      <c r="CF288" s="380">
        <f>F316</f>
        <v>304</v>
      </c>
      <c r="CG288" s="380">
        <f>F227</f>
        <v>215</v>
      </c>
      <c r="CH288" s="380">
        <f>F171</f>
        <v>159</v>
      </c>
      <c r="CI288" s="380">
        <f>F82</f>
        <v>70</v>
      </c>
      <c r="CJ288" s="380">
        <f>F588</f>
        <v>576</v>
      </c>
      <c r="CK288" s="380">
        <f>F499</f>
        <v>487</v>
      </c>
      <c r="CL288" s="381">
        <f>F285</f>
        <v>273</v>
      </c>
      <c r="CM288" s="254">
        <f t="shared" si="58"/>
        <v>7825</v>
      </c>
      <c r="CN288" s="107">
        <f t="shared" si="59"/>
        <v>3263025</v>
      </c>
      <c r="CO288" s="33"/>
      <c r="CP288" s="323" t="s">
        <v>310</v>
      </c>
      <c r="CQ288" s="324" t="s">
        <v>671</v>
      </c>
      <c r="CR288" s="324" t="s">
        <v>511</v>
      </c>
      <c r="CS288" s="324" t="s">
        <v>516</v>
      </c>
      <c r="CT288" s="324" t="s">
        <v>110</v>
      </c>
      <c r="CU288" s="324" t="s">
        <v>147</v>
      </c>
      <c r="CV288" s="324" t="s">
        <v>85</v>
      </c>
      <c r="CW288" s="324" t="s">
        <v>239</v>
      </c>
      <c r="CX288" s="324" t="s">
        <v>720</v>
      </c>
      <c r="CY288" s="324" t="s">
        <v>212</v>
      </c>
      <c r="CZ288" s="324" t="s">
        <v>93</v>
      </c>
      <c r="DA288" s="324" t="s">
        <v>52</v>
      </c>
      <c r="DB288" s="324" t="s">
        <v>577</v>
      </c>
      <c r="DC288" s="324" t="s">
        <v>759</v>
      </c>
      <c r="DD288" s="324" t="s">
        <v>90</v>
      </c>
      <c r="DE288" s="324" t="s">
        <v>582</v>
      </c>
      <c r="DF288" s="324" t="s">
        <v>620</v>
      </c>
      <c r="DG288" s="324" t="s">
        <v>767</v>
      </c>
      <c r="DH288" s="324" t="s">
        <v>757</v>
      </c>
      <c r="DI288" s="324" t="s">
        <v>220</v>
      </c>
      <c r="DJ288" s="324" t="s">
        <v>658</v>
      </c>
      <c r="DK288" s="324" t="s">
        <v>619</v>
      </c>
      <c r="DL288" s="324" t="s">
        <v>488</v>
      </c>
      <c r="DM288" s="324" t="s">
        <v>713</v>
      </c>
      <c r="DN288" s="325" t="s">
        <v>743</v>
      </c>
      <c r="DO288" s="45"/>
    </row>
    <row r="289" spans="1:119" x14ac:dyDescent="0.2">
      <c r="A289" s="33"/>
      <c r="B289" s="33"/>
      <c r="C289" s="33"/>
      <c r="D289" s="176" t="s">
        <v>537</v>
      </c>
      <c r="E289" s="177" t="s">
        <v>345</v>
      </c>
      <c r="F289" s="178">
        <f>B3+(276*B5)</f>
        <v>277</v>
      </c>
      <c r="G289" s="33"/>
      <c r="I289" s="37"/>
      <c r="J289" s="54">
        <f>F572</f>
        <v>560</v>
      </c>
      <c r="K289" s="55">
        <f>F514</f>
        <v>502</v>
      </c>
      <c r="L289" s="55">
        <f>F611</f>
        <v>599</v>
      </c>
      <c r="M289" s="55">
        <f>F553</f>
        <v>541</v>
      </c>
      <c r="N289" s="55">
        <f>F625</f>
        <v>613</v>
      </c>
      <c r="O289" s="55">
        <f>F202</f>
        <v>190</v>
      </c>
      <c r="P289" s="55">
        <f>F255</f>
        <v>243</v>
      </c>
      <c r="Q289" s="55">
        <f>F183</f>
        <v>171</v>
      </c>
      <c r="R289" s="55">
        <f>F216</f>
        <v>204</v>
      </c>
      <c r="S289" s="55">
        <f>F144</f>
        <v>132</v>
      </c>
      <c r="T289" s="55">
        <f>F388</f>
        <v>376</v>
      </c>
      <c r="U289" s="55">
        <f>F485</f>
        <v>473</v>
      </c>
      <c r="V289" s="55">
        <f>F432</f>
        <v>420</v>
      </c>
      <c r="W289" s="55">
        <f>F499</f>
        <v>487</v>
      </c>
      <c r="X289" s="55">
        <f>F446</f>
        <v>434</v>
      </c>
      <c r="Y289" s="55">
        <f>F65</f>
        <v>53</v>
      </c>
      <c r="Z289" s="55">
        <f>F118</f>
        <v>106</v>
      </c>
      <c r="AA289" s="55">
        <f>F51</f>
        <v>39</v>
      </c>
      <c r="AB289" s="55">
        <f>F104</f>
        <v>92</v>
      </c>
      <c r="AC289" s="55">
        <f>F37</f>
        <v>25</v>
      </c>
      <c r="AD289" s="55">
        <f>F334</f>
        <v>322</v>
      </c>
      <c r="AE289" s="55">
        <f>F367</f>
        <v>355</v>
      </c>
      <c r="AF289" s="55">
        <f>F295</f>
        <v>283</v>
      </c>
      <c r="AG289" s="55">
        <f>F348</f>
        <v>336</v>
      </c>
      <c r="AH289" s="56">
        <f>F281</f>
        <v>269</v>
      </c>
      <c r="AI289" s="254">
        <f t="shared" si="56"/>
        <v>7825</v>
      </c>
      <c r="AJ289" s="107">
        <f t="shared" si="57"/>
        <v>3263025</v>
      </c>
      <c r="AK289" s="33"/>
      <c r="AL289" s="384" t="s">
        <v>256</v>
      </c>
      <c r="AM289" s="378" t="s">
        <v>382</v>
      </c>
      <c r="AN289" s="378" t="s">
        <v>333</v>
      </c>
      <c r="AO289" s="378" t="s">
        <v>64</v>
      </c>
      <c r="AP289" s="378" t="s">
        <v>292</v>
      </c>
      <c r="AQ289" s="303" t="s">
        <v>817</v>
      </c>
      <c r="AR289" s="303" t="s">
        <v>270</v>
      </c>
      <c r="AS289" s="303" t="s">
        <v>498</v>
      </c>
      <c r="AT289" s="303" t="s">
        <v>538</v>
      </c>
      <c r="AU289" s="303" t="s">
        <v>555</v>
      </c>
      <c r="AV289" s="303" t="s">
        <v>38</v>
      </c>
      <c r="AW289" s="303" t="s">
        <v>426</v>
      </c>
      <c r="AX289" s="303" t="s">
        <v>796</v>
      </c>
      <c r="AY289" s="303" t="s">
        <v>713</v>
      </c>
      <c r="AZ289" s="303" t="s">
        <v>588</v>
      </c>
      <c r="BA289" s="303" t="s">
        <v>252</v>
      </c>
      <c r="BB289" s="303" t="s">
        <v>150</v>
      </c>
      <c r="BC289" s="303" t="s">
        <v>571</v>
      </c>
      <c r="BD289" s="303" t="s">
        <v>434</v>
      </c>
      <c r="BE289" s="303" t="s">
        <v>253</v>
      </c>
      <c r="BF289" s="303" t="s">
        <v>681</v>
      </c>
      <c r="BG289" s="303" t="s">
        <v>205</v>
      </c>
      <c r="BH289" s="303" t="s">
        <v>375</v>
      </c>
      <c r="BI289" s="303" t="s">
        <v>340</v>
      </c>
      <c r="BJ289" s="351" t="s">
        <v>83</v>
      </c>
      <c r="BK289" s="45"/>
      <c r="BM289" s="37"/>
      <c r="BN289" s="379">
        <f>F467</f>
        <v>455</v>
      </c>
      <c r="BO289" s="380">
        <f>F373</f>
        <v>361</v>
      </c>
      <c r="BP289" s="380">
        <f>F159</f>
        <v>147</v>
      </c>
      <c r="BQ289" s="380">
        <f>F45</f>
        <v>33</v>
      </c>
      <c r="BR289" s="380">
        <f>F581</f>
        <v>569</v>
      </c>
      <c r="BS289" s="380">
        <f>F525</f>
        <v>513</v>
      </c>
      <c r="BT289" s="380">
        <f>F436</f>
        <v>424</v>
      </c>
      <c r="BU289" s="380">
        <f>F322</f>
        <v>310</v>
      </c>
      <c r="BV289" s="380">
        <f>F228</f>
        <v>216</v>
      </c>
      <c r="BW289" s="380">
        <f>F114</f>
        <v>102</v>
      </c>
      <c r="BX289" s="380">
        <f>F83</f>
        <v>71</v>
      </c>
      <c r="BY289" s="380">
        <f>F594</f>
        <v>582</v>
      </c>
      <c r="BZ289" s="380">
        <f>F505</f>
        <v>493</v>
      </c>
      <c r="CA289" s="380">
        <f>F266</f>
        <v>254</v>
      </c>
      <c r="CB289" s="380">
        <f>F177</f>
        <v>165</v>
      </c>
      <c r="CC289" s="380">
        <f>F246</f>
        <v>234</v>
      </c>
      <c r="CD289" s="380">
        <f>F32</f>
        <v>20</v>
      </c>
      <c r="CE289" s="380">
        <f>F538</f>
        <v>526</v>
      </c>
      <c r="CF289" s="380">
        <f>F449</f>
        <v>437</v>
      </c>
      <c r="CG289" s="380">
        <f>F360</f>
        <v>348</v>
      </c>
      <c r="CH289" s="380">
        <f>F304</f>
        <v>292</v>
      </c>
      <c r="CI289" s="380">
        <f>F190</f>
        <v>178</v>
      </c>
      <c r="CJ289" s="380">
        <f>F101</f>
        <v>89</v>
      </c>
      <c r="CK289" s="380">
        <f>F637</f>
        <v>625</v>
      </c>
      <c r="CL289" s="381">
        <f>F393</f>
        <v>381</v>
      </c>
      <c r="CM289" s="254">
        <f t="shared" si="58"/>
        <v>7825</v>
      </c>
      <c r="CN289" s="107">
        <f t="shared" si="59"/>
        <v>3263025</v>
      </c>
      <c r="CO289" s="33"/>
      <c r="CP289" s="323" t="s">
        <v>456</v>
      </c>
      <c r="CQ289" s="324" t="s">
        <v>367</v>
      </c>
      <c r="CR289" s="324" t="s">
        <v>152</v>
      </c>
      <c r="CS289" s="324" t="s">
        <v>802</v>
      </c>
      <c r="CT289" s="324" t="s">
        <v>750</v>
      </c>
      <c r="CU289" s="324" t="s">
        <v>66</v>
      </c>
      <c r="CV289" s="324" t="s">
        <v>140</v>
      </c>
      <c r="CW289" s="324" t="s">
        <v>491</v>
      </c>
      <c r="CX289" s="324" t="s">
        <v>249</v>
      </c>
      <c r="CY289" s="324" t="s">
        <v>284</v>
      </c>
      <c r="CZ289" s="324" t="s">
        <v>275</v>
      </c>
      <c r="DA289" s="324" t="s">
        <v>650</v>
      </c>
      <c r="DB289" s="324" t="s">
        <v>797</v>
      </c>
      <c r="DC289" s="324" t="s">
        <v>566</v>
      </c>
      <c r="DD289" s="324" t="s">
        <v>758</v>
      </c>
      <c r="DE289" s="324" t="s">
        <v>142</v>
      </c>
      <c r="DF289" s="324" t="s">
        <v>702</v>
      </c>
      <c r="DG289" s="324" t="s">
        <v>572</v>
      </c>
      <c r="DH289" s="324" t="s">
        <v>794</v>
      </c>
      <c r="DI289" s="324" t="s">
        <v>148</v>
      </c>
      <c r="DJ289" s="324" t="s">
        <v>111</v>
      </c>
      <c r="DK289" s="324" t="s">
        <v>420</v>
      </c>
      <c r="DL289" s="324" t="s">
        <v>541</v>
      </c>
      <c r="DM289" s="324" t="s">
        <v>820</v>
      </c>
      <c r="DN289" s="325" t="s">
        <v>654</v>
      </c>
      <c r="DO289" s="45"/>
    </row>
    <row r="290" spans="1:119" x14ac:dyDescent="0.2">
      <c r="A290" s="33"/>
      <c r="B290" s="33"/>
      <c r="C290" s="33"/>
      <c r="D290" s="176" t="s">
        <v>642</v>
      </c>
      <c r="E290" s="177" t="s">
        <v>345</v>
      </c>
      <c r="F290" s="179">
        <f>B3+(277*B5)</f>
        <v>278</v>
      </c>
      <c r="G290" s="33"/>
      <c r="I290" s="37"/>
      <c r="J290" s="54">
        <f>F603</f>
        <v>591</v>
      </c>
      <c r="K290" s="55">
        <f>F550</f>
        <v>538</v>
      </c>
      <c r="L290" s="55">
        <f>F622</f>
        <v>610</v>
      </c>
      <c r="M290" s="55">
        <f>F564</f>
        <v>552</v>
      </c>
      <c r="N290" s="55">
        <f>F536</f>
        <v>524</v>
      </c>
      <c r="O290" s="55">
        <f>F166</f>
        <v>154</v>
      </c>
      <c r="P290" s="55">
        <f>F219</f>
        <v>207</v>
      </c>
      <c r="Q290" s="55">
        <f>F152</f>
        <v>140</v>
      </c>
      <c r="R290" s="55">
        <f>F205</f>
        <v>193</v>
      </c>
      <c r="S290" s="55">
        <f>F258</f>
        <v>246</v>
      </c>
      <c r="T290" s="55">
        <f>F507</f>
        <v>495</v>
      </c>
      <c r="U290" s="55">
        <f>F449</f>
        <v>437</v>
      </c>
      <c r="V290" s="55">
        <f>F396</f>
        <v>384</v>
      </c>
      <c r="W290" s="55">
        <f>F463</f>
        <v>451</v>
      </c>
      <c r="X290" s="55">
        <f>F435</f>
        <v>423</v>
      </c>
      <c r="Y290" s="55">
        <f>F54</f>
        <v>42</v>
      </c>
      <c r="Z290" s="55">
        <f>F112</f>
        <v>100</v>
      </c>
      <c r="AA290" s="55">
        <f>F15</f>
        <v>3</v>
      </c>
      <c r="AB290" s="55">
        <f>F68</f>
        <v>56</v>
      </c>
      <c r="AC290" s="55">
        <f>F126</f>
        <v>114</v>
      </c>
      <c r="AD290" s="55">
        <f>F298</f>
        <v>286</v>
      </c>
      <c r="AE290" s="55">
        <f>F356</f>
        <v>344</v>
      </c>
      <c r="AF290" s="55">
        <f>F284</f>
        <v>272</v>
      </c>
      <c r="AG290" s="55">
        <f>F317</f>
        <v>305</v>
      </c>
      <c r="AH290" s="56">
        <f>F370</f>
        <v>358</v>
      </c>
      <c r="AI290" s="254">
        <f t="shared" si="56"/>
        <v>7825</v>
      </c>
      <c r="AJ290" s="107">
        <f t="shared" si="57"/>
        <v>3263025</v>
      </c>
      <c r="AK290" s="33"/>
      <c r="AL290" s="383" t="s">
        <v>91</v>
      </c>
      <c r="AM290" s="382" t="s">
        <v>122</v>
      </c>
      <c r="AN290" s="382" t="s">
        <v>394</v>
      </c>
      <c r="AO290" s="382" t="s">
        <v>467</v>
      </c>
      <c r="AP290" s="382" t="s">
        <v>364</v>
      </c>
      <c r="AQ290" s="303" t="s">
        <v>343</v>
      </c>
      <c r="AR290" s="303" t="s">
        <v>716</v>
      </c>
      <c r="AS290" s="303" t="s">
        <v>733</v>
      </c>
      <c r="AT290" s="303" t="s">
        <v>133</v>
      </c>
      <c r="AU290" s="303" t="s">
        <v>744</v>
      </c>
      <c r="AV290" s="303" t="s">
        <v>766</v>
      </c>
      <c r="AW290" s="303" t="s">
        <v>794</v>
      </c>
      <c r="AX290" s="303" t="s">
        <v>281</v>
      </c>
      <c r="AY290" s="303" t="s">
        <v>0</v>
      </c>
      <c r="AZ290" s="303" t="s">
        <v>455</v>
      </c>
      <c r="BA290" s="303" t="s">
        <v>407</v>
      </c>
      <c r="BB290" s="303" t="s">
        <v>223</v>
      </c>
      <c r="BC290" s="303" t="s">
        <v>166</v>
      </c>
      <c r="BD290" s="303" t="s">
        <v>803</v>
      </c>
      <c r="BE290" s="303" t="s">
        <v>731</v>
      </c>
      <c r="BF290" s="303" t="s">
        <v>85</v>
      </c>
      <c r="BG290" s="303" t="s">
        <v>282</v>
      </c>
      <c r="BH290" s="303" t="s">
        <v>402</v>
      </c>
      <c r="BI290" s="303" t="s">
        <v>178</v>
      </c>
      <c r="BJ290" s="351" t="s">
        <v>682</v>
      </c>
      <c r="BK290" s="45"/>
      <c r="BM290" s="37"/>
      <c r="BN290" s="379">
        <f>F600</f>
        <v>588</v>
      </c>
      <c r="BO290" s="380">
        <f>F511</f>
        <v>499</v>
      </c>
      <c r="BP290" s="380">
        <f>F272</f>
        <v>260</v>
      </c>
      <c r="BQ290" s="380">
        <f>F178</f>
        <v>166</v>
      </c>
      <c r="BR290" s="380">
        <f>F64</f>
        <v>52</v>
      </c>
      <c r="BS290" s="380">
        <f>F33</f>
        <v>21</v>
      </c>
      <c r="BT290" s="380">
        <f>F544</f>
        <v>532</v>
      </c>
      <c r="BU290" s="380">
        <f>F455</f>
        <v>443</v>
      </c>
      <c r="BV290" s="380">
        <f>F341</f>
        <v>329</v>
      </c>
      <c r="BW290" s="380">
        <f>F252</f>
        <v>240</v>
      </c>
      <c r="BX290" s="380">
        <f>F196</f>
        <v>184</v>
      </c>
      <c r="BY290" s="380">
        <f>F107</f>
        <v>95</v>
      </c>
      <c r="BZ290" s="380">
        <f>F613</f>
        <v>601</v>
      </c>
      <c r="CA290" s="380">
        <f>F399</f>
        <v>387</v>
      </c>
      <c r="CB290" s="380">
        <f>F310</f>
        <v>298</v>
      </c>
      <c r="CC290" s="380">
        <f>F379</f>
        <v>367</v>
      </c>
      <c r="CD290" s="380">
        <f>F140</f>
        <v>128</v>
      </c>
      <c r="CE290" s="380">
        <f>F51</f>
        <v>39</v>
      </c>
      <c r="CF290" s="380">
        <f>F587</f>
        <v>575</v>
      </c>
      <c r="CG290" s="380">
        <f>F468</f>
        <v>456</v>
      </c>
      <c r="CH290" s="380">
        <f>F417</f>
        <v>405</v>
      </c>
      <c r="CI290" s="380">
        <f>F323</f>
        <v>311</v>
      </c>
      <c r="CJ290" s="380">
        <f>F234</f>
        <v>222</v>
      </c>
      <c r="CK290" s="380">
        <f>F120</f>
        <v>108</v>
      </c>
      <c r="CL290" s="381">
        <f>F531</f>
        <v>519</v>
      </c>
      <c r="CM290" s="254">
        <f t="shared" si="58"/>
        <v>7825</v>
      </c>
      <c r="CN290" s="107">
        <f t="shared" si="59"/>
        <v>3263025</v>
      </c>
      <c r="CO290" s="33"/>
      <c r="CP290" s="323" t="s">
        <v>34</v>
      </c>
      <c r="CQ290" s="324" t="s">
        <v>107</v>
      </c>
      <c r="CR290" s="324" t="s">
        <v>355</v>
      </c>
      <c r="CS290" s="324" t="s">
        <v>734</v>
      </c>
      <c r="CT290" s="324" t="s">
        <v>119</v>
      </c>
      <c r="CU290" s="324" t="s">
        <v>360</v>
      </c>
      <c r="CV290" s="324" t="s">
        <v>679</v>
      </c>
      <c r="CW290" s="324" t="s">
        <v>714</v>
      </c>
      <c r="CX290" s="324" t="s">
        <v>810</v>
      </c>
      <c r="CY290" s="324" t="s">
        <v>164</v>
      </c>
      <c r="CZ290" s="324" t="s">
        <v>602</v>
      </c>
      <c r="DA290" s="324" t="s">
        <v>672</v>
      </c>
      <c r="DB290" s="324" t="s">
        <v>765</v>
      </c>
      <c r="DC290" s="324" t="s">
        <v>492</v>
      </c>
      <c r="DD290" s="324" t="s">
        <v>801</v>
      </c>
      <c r="DE290" s="324" t="s">
        <v>283</v>
      </c>
      <c r="DF290" s="324" t="s">
        <v>449</v>
      </c>
      <c r="DG290" s="324" t="s">
        <v>571</v>
      </c>
      <c r="DH290" s="324" t="s">
        <v>490</v>
      </c>
      <c r="DI290" s="324" t="s">
        <v>139</v>
      </c>
      <c r="DJ290" s="324" t="s">
        <v>429</v>
      </c>
      <c r="DK290" s="324" t="s">
        <v>280</v>
      </c>
      <c r="DL290" s="324" t="s">
        <v>431</v>
      </c>
      <c r="DM290" s="324" t="s">
        <v>182</v>
      </c>
      <c r="DN290" s="325" t="s">
        <v>779</v>
      </c>
      <c r="DO290" s="45"/>
    </row>
    <row r="291" spans="1:119" x14ac:dyDescent="0.2">
      <c r="A291" s="33"/>
      <c r="B291" s="33"/>
      <c r="C291" s="33"/>
      <c r="D291" s="176" t="s">
        <v>508</v>
      </c>
      <c r="E291" s="177" t="s">
        <v>345</v>
      </c>
      <c r="F291" s="179">
        <f>B3+(278*B5)</f>
        <v>279</v>
      </c>
      <c r="G291" s="33"/>
      <c r="I291" s="37"/>
      <c r="J291" s="54">
        <f>F429</f>
        <v>417</v>
      </c>
      <c r="K291" s="55">
        <f>F487</f>
        <v>475</v>
      </c>
      <c r="L291" s="55">
        <f>F390</f>
        <v>378</v>
      </c>
      <c r="M291" s="55">
        <f>F443</f>
        <v>431</v>
      </c>
      <c r="N291" s="55">
        <f>F501</f>
        <v>489</v>
      </c>
      <c r="O291" s="55">
        <f>F48</f>
        <v>36</v>
      </c>
      <c r="P291" s="55">
        <f>F106</f>
        <v>94</v>
      </c>
      <c r="Q291" s="55">
        <f>F34</f>
        <v>22</v>
      </c>
      <c r="R291" s="55">
        <f>F67</f>
        <v>55</v>
      </c>
      <c r="S291" s="55">
        <f>F120</f>
        <v>108</v>
      </c>
      <c r="T291" s="55">
        <f>F286</f>
        <v>274</v>
      </c>
      <c r="U291" s="55">
        <f>F314</f>
        <v>302</v>
      </c>
      <c r="V291" s="55">
        <f>F372</f>
        <v>360</v>
      </c>
      <c r="W291" s="55">
        <f>F300</f>
        <v>288</v>
      </c>
      <c r="X291" s="55">
        <f>F353</f>
        <v>341</v>
      </c>
      <c r="Y291" s="55">
        <f>F541</f>
        <v>529</v>
      </c>
      <c r="Z291" s="55">
        <f>F594</f>
        <v>582</v>
      </c>
      <c r="AA291" s="55">
        <f>F527</f>
        <v>515</v>
      </c>
      <c r="AB291" s="55">
        <f>F580</f>
        <v>568</v>
      </c>
      <c r="AC291" s="55">
        <f>F633</f>
        <v>621</v>
      </c>
      <c r="AD291" s="55">
        <f>F185</f>
        <v>173</v>
      </c>
      <c r="AE291" s="55">
        <f>F213</f>
        <v>201</v>
      </c>
      <c r="AF291" s="55">
        <f>F146</f>
        <v>134</v>
      </c>
      <c r="AG291" s="55">
        <f>F199</f>
        <v>187</v>
      </c>
      <c r="AH291" s="56">
        <f>F257</f>
        <v>245</v>
      </c>
      <c r="AI291" s="254">
        <f t="shared" si="56"/>
        <v>7825</v>
      </c>
      <c r="AJ291" s="107">
        <f t="shared" si="57"/>
        <v>3263025</v>
      </c>
      <c r="AK291" s="33"/>
      <c r="AL291" s="350" t="s">
        <v>590</v>
      </c>
      <c r="AM291" s="303" t="s">
        <v>267</v>
      </c>
      <c r="AN291" s="303" t="s">
        <v>69</v>
      </c>
      <c r="AO291" s="303" t="s">
        <v>110</v>
      </c>
      <c r="AP291" s="303" t="s">
        <v>638</v>
      </c>
      <c r="AQ291" s="303" t="s">
        <v>437</v>
      </c>
      <c r="AR291" s="303" t="s">
        <v>465</v>
      </c>
      <c r="AS291" s="303" t="s">
        <v>775</v>
      </c>
      <c r="AT291" s="303" t="s">
        <v>331</v>
      </c>
      <c r="AU291" s="303" t="s">
        <v>182</v>
      </c>
      <c r="AV291" s="382" t="s">
        <v>377</v>
      </c>
      <c r="AW291" s="382" t="s">
        <v>727</v>
      </c>
      <c r="AX291" s="382" t="s">
        <v>577</v>
      </c>
      <c r="AY291" s="382" t="s">
        <v>163</v>
      </c>
      <c r="AZ291" s="382" t="s">
        <v>415</v>
      </c>
      <c r="BA291" s="303" t="s">
        <v>466</v>
      </c>
      <c r="BB291" s="303" t="s">
        <v>650</v>
      </c>
      <c r="BC291" s="303" t="s">
        <v>92</v>
      </c>
      <c r="BD291" s="303" t="s">
        <v>199</v>
      </c>
      <c r="BE291" s="303" t="s">
        <v>136</v>
      </c>
      <c r="BF291" s="303" t="s">
        <v>523</v>
      </c>
      <c r="BG291" s="303" t="s">
        <v>643</v>
      </c>
      <c r="BH291" s="303" t="s">
        <v>684</v>
      </c>
      <c r="BI291" s="303" t="s">
        <v>42</v>
      </c>
      <c r="BJ291" s="351" t="s">
        <v>298</v>
      </c>
      <c r="BK291" s="45"/>
      <c r="BM291" s="37"/>
      <c r="BN291" s="379">
        <f>F553</f>
        <v>541</v>
      </c>
      <c r="BO291" s="380">
        <f>F439</f>
        <v>427</v>
      </c>
      <c r="BP291" s="380">
        <f>F350</f>
        <v>338</v>
      </c>
      <c r="BQ291" s="380">
        <f>F261</f>
        <v>249</v>
      </c>
      <c r="BR291" s="380">
        <f>F22</f>
        <v>10</v>
      </c>
      <c r="BS291" s="380">
        <f>F91</f>
        <v>79</v>
      </c>
      <c r="BT291" s="380">
        <f>F627</f>
        <v>615</v>
      </c>
      <c r="BU291" s="380">
        <f>F408</f>
        <v>396</v>
      </c>
      <c r="BV291" s="380">
        <f>F294</f>
        <v>282</v>
      </c>
      <c r="BW291" s="380">
        <f>F205</f>
        <v>193</v>
      </c>
      <c r="BX291" s="380">
        <f>F287</f>
        <v>275</v>
      </c>
      <c r="BY291" s="380">
        <f>F168</f>
        <v>156</v>
      </c>
      <c r="BZ291" s="380">
        <f>F79</f>
        <v>67</v>
      </c>
      <c r="CA291" s="380">
        <f>F590</f>
        <v>578</v>
      </c>
      <c r="CB291" s="380">
        <f>F501</f>
        <v>489</v>
      </c>
      <c r="CC291" s="380">
        <f>F337</f>
        <v>325</v>
      </c>
      <c r="CD291" s="380">
        <f>F218</f>
        <v>206</v>
      </c>
      <c r="CE291" s="380">
        <f>F129</f>
        <v>117</v>
      </c>
      <c r="CF291" s="380">
        <f>F515</f>
        <v>503</v>
      </c>
      <c r="CG291" s="380">
        <f>F426</f>
        <v>414</v>
      </c>
      <c r="CH291" s="380">
        <f>F495</f>
        <v>483</v>
      </c>
      <c r="CI291" s="380">
        <f>F281</f>
        <v>269</v>
      </c>
      <c r="CJ291" s="380">
        <f>F167</f>
        <v>155</v>
      </c>
      <c r="CK291" s="380">
        <f>F73</f>
        <v>61</v>
      </c>
      <c r="CL291" s="381">
        <f>F609</f>
        <v>597</v>
      </c>
      <c r="CM291" s="254">
        <f t="shared" si="58"/>
        <v>7825</v>
      </c>
      <c r="CN291" s="107">
        <f t="shared" si="59"/>
        <v>3263025</v>
      </c>
      <c r="CO291" s="33"/>
      <c r="CP291" s="323" t="s">
        <v>64</v>
      </c>
      <c r="CQ291" s="324" t="s">
        <v>218</v>
      </c>
      <c r="CR291" s="324" t="s">
        <v>470</v>
      </c>
      <c r="CS291" s="324" t="s">
        <v>403</v>
      </c>
      <c r="CT291" s="324" t="s">
        <v>600</v>
      </c>
      <c r="CU291" s="324" t="s">
        <v>30</v>
      </c>
      <c r="CV291" s="324" t="s">
        <v>319</v>
      </c>
      <c r="CW291" s="324" t="s">
        <v>203</v>
      </c>
      <c r="CX291" s="324" t="s">
        <v>745</v>
      </c>
      <c r="CY291" s="324" t="s">
        <v>133</v>
      </c>
      <c r="CZ291" s="349" t="s">
        <v>616</v>
      </c>
      <c r="DA291" s="349" t="s">
        <v>237</v>
      </c>
      <c r="DB291" s="349" t="s">
        <v>381</v>
      </c>
      <c r="DC291" s="349" t="s">
        <v>517</v>
      </c>
      <c r="DD291" s="349" t="s">
        <v>638</v>
      </c>
      <c r="DE291" s="324" t="s">
        <v>128</v>
      </c>
      <c r="DF291" s="324" t="s">
        <v>374</v>
      </c>
      <c r="DG291" s="324" t="s">
        <v>686</v>
      </c>
      <c r="DH291" s="324" t="s">
        <v>487</v>
      </c>
      <c r="DI291" s="324" t="s">
        <v>609</v>
      </c>
      <c r="DJ291" s="324" t="s">
        <v>50</v>
      </c>
      <c r="DK291" s="324" t="s">
        <v>83</v>
      </c>
      <c r="DL291" s="324" t="s">
        <v>554</v>
      </c>
      <c r="DM291" s="324" t="s">
        <v>463</v>
      </c>
      <c r="DN291" s="325" t="s">
        <v>365</v>
      </c>
      <c r="DO291" s="45"/>
    </row>
    <row r="292" spans="1:119" x14ac:dyDescent="0.2">
      <c r="A292" s="33"/>
      <c r="B292" s="33"/>
      <c r="C292" s="33"/>
      <c r="D292" s="176" t="s">
        <v>717</v>
      </c>
      <c r="E292" s="177" t="s">
        <v>345</v>
      </c>
      <c r="F292" s="178">
        <f>B3+(279*B5)</f>
        <v>280</v>
      </c>
      <c r="G292" s="33"/>
      <c r="I292" s="37"/>
      <c r="J292" s="54">
        <f>F440</f>
        <v>428</v>
      </c>
      <c r="K292" s="55">
        <f>F493</f>
        <v>481</v>
      </c>
      <c r="L292" s="55">
        <f>F426</f>
        <v>414</v>
      </c>
      <c r="M292" s="55">
        <f>F479</f>
        <v>467</v>
      </c>
      <c r="N292" s="55">
        <f>F412</f>
        <v>400</v>
      </c>
      <c r="O292" s="55">
        <f>F84</f>
        <v>72</v>
      </c>
      <c r="P292" s="55">
        <f>F117</f>
        <v>105</v>
      </c>
      <c r="Q292" s="55">
        <f>F45</f>
        <v>33</v>
      </c>
      <c r="R292" s="55">
        <f>F98</f>
        <v>86</v>
      </c>
      <c r="S292" s="55">
        <f>F31</f>
        <v>19</v>
      </c>
      <c r="T292" s="55">
        <f>F375</f>
        <v>363</v>
      </c>
      <c r="U292" s="55">
        <f>F303</f>
        <v>291</v>
      </c>
      <c r="V292" s="55">
        <f>F361</f>
        <v>349</v>
      </c>
      <c r="W292" s="55">
        <f>F264</f>
        <v>252</v>
      </c>
      <c r="X292" s="55">
        <f>F322</f>
        <v>310</v>
      </c>
      <c r="Y292" s="55">
        <f>F577</f>
        <v>565</v>
      </c>
      <c r="Z292" s="55">
        <f>F630</f>
        <v>618</v>
      </c>
      <c r="AA292" s="55">
        <f>F558</f>
        <v>546</v>
      </c>
      <c r="AB292" s="55">
        <f>F591</f>
        <v>579</v>
      </c>
      <c r="AC292" s="55">
        <f>F519</f>
        <v>507</v>
      </c>
      <c r="AD292" s="55">
        <f>F196</f>
        <v>184</v>
      </c>
      <c r="AE292" s="55">
        <f>F249</f>
        <v>237</v>
      </c>
      <c r="AF292" s="55">
        <f>F182</f>
        <v>170</v>
      </c>
      <c r="AG292" s="55">
        <f>F235</f>
        <v>223</v>
      </c>
      <c r="AH292" s="56">
        <f>F138</f>
        <v>126</v>
      </c>
      <c r="AI292" s="254">
        <f t="shared" si="56"/>
        <v>7825</v>
      </c>
      <c r="AJ292" s="107">
        <f t="shared" si="57"/>
        <v>3263025</v>
      </c>
      <c r="AK292" s="33"/>
      <c r="AL292" s="350" t="s">
        <v>324</v>
      </c>
      <c r="AM292" s="303" t="s">
        <v>81</v>
      </c>
      <c r="AN292" s="303" t="s">
        <v>609</v>
      </c>
      <c r="AO292" s="303" t="s">
        <v>506</v>
      </c>
      <c r="AP292" s="303" t="s">
        <v>95</v>
      </c>
      <c r="AQ292" s="303" t="s">
        <v>747</v>
      </c>
      <c r="AR292" s="303" t="s">
        <v>526</v>
      </c>
      <c r="AS292" s="303" t="s">
        <v>802</v>
      </c>
      <c r="AT292" s="303" t="s">
        <v>408</v>
      </c>
      <c r="AU292" s="303" t="s">
        <v>435</v>
      </c>
      <c r="AV292" s="378" t="s">
        <v>444</v>
      </c>
      <c r="AW292" s="378" t="s">
        <v>219</v>
      </c>
      <c r="AX292" s="378" t="s">
        <v>653</v>
      </c>
      <c r="AY292" s="378" t="s">
        <v>593</v>
      </c>
      <c r="AZ292" s="378" t="s">
        <v>491</v>
      </c>
      <c r="BA292" s="303" t="s">
        <v>63</v>
      </c>
      <c r="BB292" s="303" t="s">
        <v>451</v>
      </c>
      <c r="BC292" s="303" t="s">
        <v>649</v>
      </c>
      <c r="BD292" s="303" t="s">
        <v>383</v>
      </c>
      <c r="BE292" s="303" t="s">
        <v>620</v>
      </c>
      <c r="BF292" s="303" t="s">
        <v>602</v>
      </c>
      <c r="BG292" s="303" t="s">
        <v>354</v>
      </c>
      <c r="BH292" s="303" t="s">
        <v>44</v>
      </c>
      <c r="BI292" s="303" t="s">
        <v>771</v>
      </c>
      <c r="BJ292" s="351" t="s">
        <v>474</v>
      </c>
      <c r="BK292" s="45"/>
      <c r="BM292" s="37"/>
      <c r="BN292" s="379">
        <f>F420</f>
        <v>408</v>
      </c>
      <c r="BO292" s="380">
        <f>F331</f>
        <v>319</v>
      </c>
      <c r="BP292" s="380">
        <f>F217</f>
        <v>205</v>
      </c>
      <c r="BQ292" s="380">
        <f>F123</f>
        <v>111</v>
      </c>
      <c r="BR292" s="380">
        <f>F534</f>
        <v>522</v>
      </c>
      <c r="BS292" s="380">
        <f>F603</f>
        <v>591</v>
      </c>
      <c r="BT292" s="380">
        <f>F489</f>
        <v>477</v>
      </c>
      <c r="BU292" s="380">
        <f>F275</f>
        <v>263</v>
      </c>
      <c r="BV292" s="380">
        <f>F186</f>
        <v>174</v>
      </c>
      <c r="BW292" s="380">
        <f>F72</f>
        <v>60</v>
      </c>
      <c r="BX292" s="380">
        <f>F395</f>
        <v>383</v>
      </c>
      <c r="BY292" s="380">
        <f>F306</f>
        <v>294</v>
      </c>
      <c r="BZ292" s="380">
        <f>F192</f>
        <v>180</v>
      </c>
      <c r="CA292" s="380">
        <f>F98</f>
        <v>86</v>
      </c>
      <c r="CB292" s="380">
        <f>F634</f>
        <v>622</v>
      </c>
      <c r="CC292" s="380">
        <f>F199</f>
        <v>187</v>
      </c>
      <c r="CD292" s="380">
        <f>F110</f>
        <v>98</v>
      </c>
      <c r="CE292" s="380">
        <f>F621</f>
        <v>609</v>
      </c>
      <c r="CF292" s="380">
        <f>F407</f>
        <v>395</v>
      </c>
      <c r="CG292" s="380">
        <f>F288</f>
        <v>276</v>
      </c>
      <c r="CH292" s="380">
        <f>F387</f>
        <v>375</v>
      </c>
      <c r="CI292" s="380">
        <f>F143</f>
        <v>131</v>
      </c>
      <c r="CJ292" s="380">
        <f>F54</f>
        <v>42</v>
      </c>
      <c r="CK292" s="380">
        <f>F565</f>
        <v>553</v>
      </c>
      <c r="CL292" s="381">
        <f>F476</f>
        <v>464</v>
      </c>
      <c r="CM292" s="254">
        <f t="shared" si="58"/>
        <v>7825</v>
      </c>
      <c r="CN292" s="107">
        <f t="shared" si="59"/>
        <v>3263025</v>
      </c>
      <c r="CO292" s="33"/>
      <c r="CP292" s="323" t="s">
        <v>82</v>
      </c>
      <c r="CQ292" s="324" t="s">
        <v>338</v>
      </c>
      <c r="CR292" s="324" t="s">
        <v>746</v>
      </c>
      <c r="CS292" s="324" t="s">
        <v>601</v>
      </c>
      <c r="CT292" s="324" t="s">
        <v>334</v>
      </c>
      <c r="CU292" s="324" t="s">
        <v>91</v>
      </c>
      <c r="CV292" s="324" t="s">
        <v>189</v>
      </c>
      <c r="CW292" s="324" t="s">
        <v>221</v>
      </c>
      <c r="CX292" s="324" t="s">
        <v>153</v>
      </c>
      <c r="CY292" s="324" t="s">
        <v>701</v>
      </c>
      <c r="CZ292" s="385" t="s">
        <v>625</v>
      </c>
      <c r="DA292" s="385" t="s">
        <v>145</v>
      </c>
      <c r="DB292" s="385" t="s">
        <v>496</v>
      </c>
      <c r="DC292" s="385" t="s">
        <v>408</v>
      </c>
      <c r="DD292" s="385" t="s">
        <v>557</v>
      </c>
      <c r="DE292" s="324" t="s">
        <v>42</v>
      </c>
      <c r="DF292" s="324" t="s">
        <v>361</v>
      </c>
      <c r="DG292" s="324" t="s">
        <v>186</v>
      </c>
      <c r="DH292" s="324" t="s">
        <v>548</v>
      </c>
      <c r="DI292" s="324" t="s">
        <v>614</v>
      </c>
      <c r="DJ292" s="324" t="s">
        <v>40</v>
      </c>
      <c r="DK292" s="324" t="s">
        <v>210</v>
      </c>
      <c r="DL292" s="324" t="s">
        <v>407</v>
      </c>
      <c r="DM292" s="324" t="s">
        <v>573</v>
      </c>
      <c r="DN292" s="325" t="s">
        <v>693</v>
      </c>
      <c r="DO292" s="45"/>
    </row>
    <row r="293" spans="1:119" x14ac:dyDescent="0.2">
      <c r="A293" s="33"/>
      <c r="B293" s="33"/>
      <c r="C293" s="33"/>
      <c r="D293" s="176" t="s">
        <v>404</v>
      </c>
      <c r="E293" s="177" t="s">
        <v>345</v>
      </c>
      <c r="F293" s="178">
        <f>B3+(280*B5)</f>
        <v>281</v>
      </c>
      <c r="G293" s="33"/>
      <c r="I293" s="37"/>
      <c r="J293" s="54">
        <f>F476</f>
        <v>464</v>
      </c>
      <c r="K293" s="55">
        <f>F404</f>
        <v>392</v>
      </c>
      <c r="L293" s="55">
        <f>F462</f>
        <v>450</v>
      </c>
      <c r="M293" s="55">
        <f>F490</f>
        <v>478</v>
      </c>
      <c r="N293" s="55">
        <f>F418</f>
        <v>406</v>
      </c>
      <c r="O293" s="55">
        <f>F95</f>
        <v>83</v>
      </c>
      <c r="P293" s="55">
        <f>F23</f>
        <v>11</v>
      </c>
      <c r="Q293" s="55">
        <f>F81</f>
        <v>69</v>
      </c>
      <c r="R293" s="55">
        <f>F134</f>
        <v>122</v>
      </c>
      <c r="S293" s="55">
        <f>F42</f>
        <v>30</v>
      </c>
      <c r="T293" s="55">
        <f>F339</f>
        <v>327</v>
      </c>
      <c r="U293" s="55">
        <f>F272</f>
        <v>260</v>
      </c>
      <c r="V293" s="55">
        <f>F325</f>
        <v>313</v>
      </c>
      <c r="W293" s="55">
        <f>F378</f>
        <v>366</v>
      </c>
      <c r="X293" s="55">
        <f>F311</f>
        <v>299</v>
      </c>
      <c r="Y293" s="55">
        <f>F608</f>
        <v>596</v>
      </c>
      <c r="Z293" s="55">
        <f>F516</f>
        <v>504</v>
      </c>
      <c r="AA293" s="55">
        <f>F569</f>
        <v>557</v>
      </c>
      <c r="AB293" s="55">
        <f>F627</f>
        <v>615</v>
      </c>
      <c r="AC293" s="55">
        <f>F555</f>
        <v>543</v>
      </c>
      <c r="AD293" s="55">
        <f>F232</f>
        <v>220</v>
      </c>
      <c r="AE293" s="55">
        <f>F160</f>
        <v>148</v>
      </c>
      <c r="AF293" s="55">
        <f>F188</f>
        <v>176</v>
      </c>
      <c r="AG293" s="55">
        <f>F246</f>
        <v>234</v>
      </c>
      <c r="AH293" s="56">
        <f>F174</f>
        <v>162</v>
      </c>
      <c r="AI293" s="254">
        <f t="shared" si="56"/>
        <v>7825</v>
      </c>
      <c r="AJ293" s="107">
        <f t="shared" si="57"/>
        <v>3263025</v>
      </c>
      <c r="AK293" s="33"/>
      <c r="AL293" s="350" t="s">
        <v>693</v>
      </c>
      <c r="AM293" s="303" t="s">
        <v>337</v>
      </c>
      <c r="AN293" s="303" t="s">
        <v>294</v>
      </c>
      <c r="AO293" s="303" t="s">
        <v>295</v>
      </c>
      <c r="AP293" s="303" t="s">
        <v>49</v>
      </c>
      <c r="AQ293" s="303" t="s">
        <v>720</v>
      </c>
      <c r="AR293" s="303" t="s">
        <v>378</v>
      </c>
      <c r="AS293" s="303" t="s">
        <v>406</v>
      </c>
      <c r="AT293" s="303" t="s">
        <v>208</v>
      </c>
      <c r="AU293" s="303" t="s">
        <v>358</v>
      </c>
      <c r="AV293" s="303" t="s">
        <v>785</v>
      </c>
      <c r="AW293" s="303" t="s">
        <v>355</v>
      </c>
      <c r="AX293" s="354" t="s">
        <v>417</v>
      </c>
      <c r="AY293" s="303" t="s">
        <v>389</v>
      </c>
      <c r="AZ293" s="303" t="s">
        <v>430</v>
      </c>
      <c r="BA293" s="303" t="s">
        <v>676</v>
      </c>
      <c r="BB293" s="303" t="s">
        <v>413</v>
      </c>
      <c r="BC293" s="303" t="s">
        <v>705</v>
      </c>
      <c r="BD293" s="303" t="s">
        <v>319</v>
      </c>
      <c r="BE293" s="303" t="s">
        <v>171</v>
      </c>
      <c r="BF293" s="303" t="s">
        <v>356</v>
      </c>
      <c r="BG293" s="303" t="s">
        <v>497</v>
      </c>
      <c r="BH293" s="303" t="s">
        <v>391</v>
      </c>
      <c r="BI293" s="303" t="s">
        <v>142</v>
      </c>
      <c r="BJ293" s="351" t="s">
        <v>101</v>
      </c>
      <c r="BK293" s="45"/>
      <c r="BM293" s="37"/>
      <c r="BN293" s="379">
        <f>F312</f>
        <v>300</v>
      </c>
      <c r="BO293" s="380">
        <f>F193</f>
        <v>181</v>
      </c>
      <c r="BP293" s="380">
        <f>F104</f>
        <v>92</v>
      </c>
      <c r="BQ293" s="380">
        <f>F615</f>
        <v>603</v>
      </c>
      <c r="BR293" s="380">
        <f>F401</f>
        <v>389</v>
      </c>
      <c r="BS293" s="380">
        <f>F470</f>
        <v>458</v>
      </c>
      <c r="BT293" s="380">
        <f>F381</f>
        <v>369</v>
      </c>
      <c r="BU293" s="380">
        <f>F142</f>
        <v>130</v>
      </c>
      <c r="BV293" s="380">
        <f>F48</f>
        <v>36</v>
      </c>
      <c r="BW293" s="380">
        <f>F584</f>
        <v>572</v>
      </c>
      <c r="BX293" s="380">
        <f>F528</f>
        <v>516</v>
      </c>
      <c r="BY293" s="380">
        <f>F414</f>
        <v>402</v>
      </c>
      <c r="BZ293" s="380">
        <f>F325</f>
        <v>313</v>
      </c>
      <c r="CA293" s="380">
        <f>F236</f>
        <v>224</v>
      </c>
      <c r="CB293" s="380">
        <f>F122</f>
        <v>110</v>
      </c>
      <c r="CC293" s="380">
        <f>F66</f>
        <v>54</v>
      </c>
      <c r="CD293" s="380">
        <f>F602</f>
        <v>590</v>
      </c>
      <c r="CE293" s="380">
        <f>F508</f>
        <v>496</v>
      </c>
      <c r="CF293" s="380">
        <f>F269</f>
        <v>257</v>
      </c>
      <c r="CG293" s="380">
        <f>F180</f>
        <v>168</v>
      </c>
      <c r="CH293" s="380">
        <f>F249</f>
        <v>237</v>
      </c>
      <c r="CI293" s="380">
        <f>F35</f>
        <v>23</v>
      </c>
      <c r="CJ293" s="380">
        <f>F546</f>
        <v>534</v>
      </c>
      <c r="CK293" s="380">
        <f>F457</f>
        <v>445</v>
      </c>
      <c r="CL293" s="381">
        <f>F338</f>
        <v>326</v>
      </c>
      <c r="CM293" s="254">
        <f t="shared" si="58"/>
        <v>7825</v>
      </c>
      <c r="CN293" s="107">
        <f t="shared" si="59"/>
        <v>3263025</v>
      </c>
      <c r="CO293" s="33"/>
      <c r="CP293" s="323" t="s">
        <v>668</v>
      </c>
      <c r="CQ293" s="324" t="s">
        <v>181</v>
      </c>
      <c r="CR293" s="324" t="s">
        <v>434</v>
      </c>
      <c r="CS293" s="324" t="s">
        <v>735</v>
      </c>
      <c r="CT293" s="324" t="s">
        <v>416</v>
      </c>
      <c r="CU293" s="324" t="s">
        <v>109</v>
      </c>
      <c r="CV293" s="324" t="s">
        <v>309</v>
      </c>
      <c r="CW293" s="324" t="s">
        <v>580</v>
      </c>
      <c r="CX293" s="324" t="s">
        <v>437</v>
      </c>
      <c r="CY293" s="324" t="s">
        <v>305</v>
      </c>
      <c r="CZ293" s="324" t="s">
        <v>124</v>
      </c>
      <c r="DA293" s="324" t="s">
        <v>158</v>
      </c>
      <c r="DB293" s="324" t="s">
        <v>417</v>
      </c>
      <c r="DC293" s="324" t="s">
        <v>460</v>
      </c>
      <c r="DD293" s="324" t="s">
        <v>41</v>
      </c>
      <c r="DE293" s="324" t="s">
        <v>89</v>
      </c>
      <c r="DF293" s="324" t="s">
        <v>125</v>
      </c>
      <c r="DG293" s="324" t="s">
        <v>454</v>
      </c>
      <c r="DH293" s="324" t="s">
        <v>799</v>
      </c>
      <c r="DI293" s="324" t="s">
        <v>71</v>
      </c>
      <c r="DJ293" s="324" t="s">
        <v>354</v>
      </c>
      <c r="DK293" s="324" t="s">
        <v>330</v>
      </c>
      <c r="DL293" s="324" t="s">
        <v>806</v>
      </c>
      <c r="DM293" s="324" t="s">
        <v>740</v>
      </c>
      <c r="DN293" s="325" t="s">
        <v>126</v>
      </c>
      <c r="DO293" s="45"/>
    </row>
    <row r="294" spans="1:119" x14ac:dyDescent="0.2">
      <c r="A294" s="33"/>
      <c r="B294" s="33"/>
      <c r="C294" s="33"/>
      <c r="D294" s="176" t="s">
        <v>745</v>
      </c>
      <c r="E294" s="177" t="s">
        <v>345</v>
      </c>
      <c r="F294" s="178">
        <f>B3+(281*B5)</f>
        <v>282</v>
      </c>
      <c r="G294" s="33"/>
      <c r="I294" s="37"/>
      <c r="J294" s="54">
        <f>F512</f>
        <v>500</v>
      </c>
      <c r="K294" s="55">
        <f>F415</f>
        <v>403</v>
      </c>
      <c r="L294" s="55">
        <f>F468</f>
        <v>456</v>
      </c>
      <c r="M294" s="55">
        <f>F401</f>
        <v>389</v>
      </c>
      <c r="N294" s="55">
        <f>F454</f>
        <v>442</v>
      </c>
      <c r="O294" s="55">
        <f>F131</f>
        <v>119</v>
      </c>
      <c r="P294" s="55">
        <f>F59</f>
        <v>47</v>
      </c>
      <c r="Q294" s="55">
        <f>F92</f>
        <v>80</v>
      </c>
      <c r="R294" s="55">
        <f>F20</f>
        <v>8</v>
      </c>
      <c r="S294" s="55">
        <f>F73</f>
        <v>61</v>
      </c>
      <c r="T294" s="55">
        <f>F328</f>
        <v>316</v>
      </c>
      <c r="U294" s="55">
        <f>F386</f>
        <v>374</v>
      </c>
      <c r="V294" s="55">
        <f>F289</f>
        <v>277</v>
      </c>
      <c r="W294" s="55">
        <f>F347</f>
        <v>335</v>
      </c>
      <c r="X294" s="55">
        <f>F275</f>
        <v>263</v>
      </c>
      <c r="Y294" s="55">
        <f>F619</f>
        <v>607</v>
      </c>
      <c r="Z294" s="55">
        <f>F552</f>
        <v>540</v>
      </c>
      <c r="AA294" s="55">
        <f>F605</f>
        <v>593</v>
      </c>
      <c r="AB294" s="55">
        <f>F533</f>
        <v>521</v>
      </c>
      <c r="AC294" s="55">
        <f>F566</f>
        <v>554</v>
      </c>
      <c r="AD294" s="55">
        <f>F238</f>
        <v>226</v>
      </c>
      <c r="AE294" s="55">
        <f>F171</f>
        <v>159</v>
      </c>
      <c r="AF294" s="55">
        <f>F224</f>
        <v>212</v>
      </c>
      <c r="AG294" s="55">
        <f>F157</f>
        <v>145</v>
      </c>
      <c r="AH294" s="56">
        <f>F210</f>
        <v>198</v>
      </c>
      <c r="AI294" s="254">
        <f t="shared" si="56"/>
        <v>7825</v>
      </c>
      <c r="AJ294" s="107">
        <f t="shared" si="57"/>
        <v>3263025</v>
      </c>
      <c r="AK294" s="33"/>
      <c r="AL294" s="350" t="s">
        <v>322</v>
      </c>
      <c r="AM294" s="303" t="s">
        <v>264</v>
      </c>
      <c r="AN294" s="303" t="s">
        <v>139</v>
      </c>
      <c r="AO294" s="303" t="s">
        <v>416</v>
      </c>
      <c r="AP294" s="303" t="s">
        <v>532</v>
      </c>
      <c r="AQ294" s="303" t="s">
        <v>657</v>
      </c>
      <c r="AR294" s="303" t="s">
        <v>721</v>
      </c>
      <c r="AS294" s="303" t="s">
        <v>273</v>
      </c>
      <c r="AT294" s="303" t="s">
        <v>543</v>
      </c>
      <c r="AU294" s="303" t="s">
        <v>463</v>
      </c>
      <c r="AV294" s="378" t="s">
        <v>472</v>
      </c>
      <c r="AW294" s="378" t="s">
        <v>627</v>
      </c>
      <c r="AX294" s="378" t="s">
        <v>537</v>
      </c>
      <c r="AY294" s="378" t="s">
        <v>551</v>
      </c>
      <c r="AZ294" s="378" t="s">
        <v>221</v>
      </c>
      <c r="BA294" s="303" t="s">
        <v>45</v>
      </c>
      <c r="BB294" s="303" t="s">
        <v>35</v>
      </c>
      <c r="BC294" s="303" t="s">
        <v>258</v>
      </c>
      <c r="BD294" s="303" t="s">
        <v>706</v>
      </c>
      <c r="BE294" s="303" t="s">
        <v>440</v>
      </c>
      <c r="BF294" s="303" t="s">
        <v>696</v>
      </c>
      <c r="BG294" s="303" t="s">
        <v>658</v>
      </c>
      <c r="BH294" s="303" t="s">
        <v>300</v>
      </c>
      <c r="BI294" s="303" t="s">
        <v>72</v>
      </c>
      <c r="BJ294" s="351" t="s">
        <v>583</v>
      </c>
      <c r="BK294" s="45"/>
      <c r="BM294" s="37"/>
      <c r="BN294" s="379">
        <f>F174</f>
        <v>162</v>
      </c>
      <c r="BO294" s="380">
        <f>F85</f>
        <v>73</v>
      </c>
      <c r="BP294" s="380">
        <f>F596</f>
        <v>584</v>
      </c>
      <c r="BQ294" s="380">
        <f>F507</f>
        <v>495</v>
      </c>
      <c r="BR294" s="380">
        <f>F263</f>
        <v>251</v>
      </c>
      <c r="BS294" s="380">
        <f>F362</f>
        <v>350</v>
      </c>
      <c r="BT294" s="380">
        <f>F243</f>
        <v>231</v>
      </c>
      <c r="BU294" s="380">
        <f>F29</f>
        <v>17</v>
      </c>
      <c r="BV294" s="380">
        <f>F540</f>
        <v>528</v>
      </c>
      <c r="BW294" s="380">
        <f>F451</f>
        <v>439</v>
      </c>
      <c r="BX294" s="380">
        <f>F16</f>
        <v>4</v>
      </c>
      <c r="BY294" s="380">
        <f>F552</f>
        <v>540</v>
      </c>
      <c r="BZ294" s="380">
        <f>F458</f>
        <v>446</v>
      </c>
      <c r="CA294" s="380">
        <f>F344</f>
        <v>332</v>
      </c>
      <c r="CB294" s="380">
        <f>F255</f>
        <v>243</v>
      </c>
      <c r="CC294" s="380">
        <f>F578</f>
        <v>566</v>
      </c>
      <c r="CD294" s="380">
        <f>F464</f>
        <v>452</v>
      </c>
      <c r="CE294" s="380">
        <f>F375</f>
        <v>363</v>
      </c>
      <c r="CF294" s="380">
        <f>F161</f>
        <v>149</v>
      </c>
      <c r="CG294" s="380">
        <f>F47</f>
        <v>35</v>
      </c>
      <c r="CH294" s="380">
        <f>F116</f>
        <v>104</v>
      </c>
      <c r="CI294" s="380">
        <f>F527</f>
        <v>515</v>
      </c>
      <c r="CJ294" s="380">
        <f>F433</f>
        <v>421</v>
      </c>
      <c r="CK294" s="380">
        <f>F319</f>
        <v>307</v>
      </c>
      <c r="CL294" s="381">
        <f>F230</f>
        <v>218</v>
      </c>
      <c r="CM294" s="254">
        <f t="shared" si="58"/>
        <v>7825</v>
      </c>
      <c r="CN294" s="107">
        <f t="shared" si="59"/>
        <v>3263025</v>
      </c>
      <c r="CO294" s="33"/>
      <c r="CP294" s="323" t="s">
        <v>101</v>
      </c>
      <c r="CQ294" s="324" t="s">
        <v>301</v>
      </c>
      <c r="CR294" s="324" t="s">
        <v>724</v>
      </c>
      <c r="CS294" s="324" t="s">
        <v>766</v>
      </c>
      <c r="CT294" s="324" t="s">
        <v>670</v>
      </c>
      <c r="CU294" s="324" t="s">
        <v>68</v>
      </c>
      <c r="CV294" s="324" t="s">
        <v>433</v>
      </c>
      <c r="CW294" s="324" t="s">
        <v>464</v>
      </c>
      <c r="CX294" s="324" t="s">
        <v>547</v>
      </c>
      <c r="CY294" s="324" t="s">
        <v>667</v>
      </c>
      <c r="CZ294" s="385" t="s">
        <v>62</v>
      </c>
      <c r="DA294" s="385" t="s">
        <v>35</v>
      </c>
      <c r="DB294" s="385" t="s">
        <v>427</v>
      </c>
      <c r="DC294" s="385" t="s">
        <v>206</v>
      </c>
      <c r="DD294" s="385" t="s">
        <v>270</v>
      </c>
      <c r="DE294" s="324" t="s">
        <v>36</v>
      </c>
      <c r="DF294" s="324" t="s">
        <v>1</v>
      </c>
      <c r="DG294" s="324" t="s">
        <v>444</v>
      </c>
      <c r="DH294" s="324" t="s">
        <v>180</v>
      </c>
      <c r="DI294" s="324" t="s">
        <v>675</v>
      </c>
      <c r="DJ294" s="324" t="s">
        <v>316</v>
      </c>
      <c r="DK294" s="324" t="s">
        <v>92</v>
      </c>
      <c r="DL294" s="324" t="s">
        <v>484</v>
      </c>
      <c r="DM294" s="324" t="s">
        <v>146</v>
      </c>
      <c r="DN294" s="325" t="s">
        <v>326</v>
      </c>
      <c r="DO294" s="45"/>
    </row>
    <row r="295" spans="1:119" x14ac:dyDescent="0.2">
      <c r="A295" s="33"/>
      <c r="B295" s="33"/>
      <c r="C295" s="33"/>
      <c r="D295" s="176" t="s">
        <v>375</v>
      </c>
      <c r="E295" s="177" t="s">
        <v>345</v>
      </c>
      <c r="F295" s="178">
        <f>B3+(282*B5)</f>
        <v>283</v>
      </c>
      <c r="G295" s="33"/>
      <c r="I295" s="37"/>
      <c r="J295" s="54">
        <f>F393</f>
        <v>381</v>
      </c>
      <c r="K295" s="55">
        <f>F451</f>
        <v>439</v>
      </c>
      <c r="L295" s="55">
        <f>F504</f>
        <v>492</v>
      </c>
      <c r="M295" s="55">
        <f>F437</f>
        <v>425</v>
      </c>
      <c r="N295" s="55">
        <f>F465</f>
        <v>453</v>
      </c>
      <c r="O295" s="55">
        <f>F17</f>
        <v>5</v>
      </c>
      <c r="P295" s="55">
        <f>F70</f>
        <v>58</v>
      </c>
      <c r="Q295" s="55">
        <f>F123</f>
        <v>111</v>
      </c>
      <c r="R295" s="55">
        <f>F56</f>
        <v>44</v>
      </c>
      <c r="S295" s="55">
        <f>F109</f>
        <v>97</v>
      </c>
      <c r="T295" s="55">
        <f>F297</f>
        <v>285</v>
      </c>
      <c r="U295" s="55">
        <f>F350</f>
        <v>338</v>
      </c>
      <c r="V295" s="55">
        <f>F278</f>
        <v>266</v>
      </c>
      <c r="W295" s="55">
        <f>F336</f>
        <v>324</v>
      </c>
      <c r="X295" s="55">
        <f>F364</f>
        <v>352</v>
      </c>
      <c r="Y295" s="55">
        <f>F530</f>
        <v>518</v>
      </c>
      <c r="Z295" s="55">
        <f>F583</f>
        <v>571</v>
      </c>
      <c r="AA295" s="55">
        <f>F616</f>
        <v>604</v>
      </c>
      <c r="AB295" s="55">
        <f>F544</f>
        <v>532</v>
      </c>
      <c r="AC295" s="55">
        <f>F602</f>
        <v>590</v>
      </c>
      <c r="AD295" s="55">
        <f>F149</f>
        <v>137</v>
      </c>
      <c r="AE295" s="55">
        <f>F207</f>
        <v>195</v>
      </c>
      <c r="AF295" s="55">
        <f>F260</f>
        <v>248</v>
      </c>
      <c r="AG295" s="55">
        <f>F163</f>
        <v>151</v>
      </c>
      <c r="AH295" s="56">
        <f>F221</f>
        <v>209</v>
      </c>
      <c r="AI295" s="254">
        <f t="shared" si="56"/>
        <v>7825</v>
      </c>
      <c r="AJ295" s="107">
        <f t="shared" si="57"/>
        <v>3263025</v>
      </c>
      <c r="AK295" s="33"/>
      <c r="AL295" s="350" t="s">
        <v>654</v>
      </c>
      <c r="AM295" s="303" t="s">
        <v>667</v>
      </c>
      <c r="AN295" s="303" t="s">
        <v>560</v>
      </c>
      <c r="AO295" s="303" t="s">
        <v>352</v>
      </c>
      <c r="AP295" s="303" t="s">
        <v>351</v>
      </c>
      <c r="AQ295" s="303" t="s">
        <v>304</v>
      </c>
      <c r="AR295" s="303" t="s">
        <v>776</v>
      </c>
      <c r="AS295" s="303" t="s">
        <v>601</v>
      </c>
      <c r="AT295" s="303" t="s">
        <v>380</v>
      </c>
      <c r="AU295" s="303" t="s">
        <v>805</v>
      </c>
      <c r="AV295" s="382" t="s">
        <v>299</v>
      </c>
      <c r="AW295" s="382" t="s">
        <v>470</v>
      </c>
      <c r="AX295" s="382" t="s">
        <v>165</v>
      </c>
      <c r="AY295" s="382" t="s">
        <v>710</v>
      </c>
      <c r="AZ295" s="382" t="s">
        <v>811</v>
      </c>
      <c r="BA295" s="303" t="s">
        <v>228</v>
      </c>
      <c r="BB295" s="303" t="s">
        <v>623</v>
      </c>
      <c r="BC295" s="303" t="s">
        <v>635</v>
      </c>
      <c r="BD295" s="303" t="s">
        <v>679</v>
      </c>
      <c r="BE295" s="303" t="s">
        <v>125</v>
      </c>
      <c r="BF295" s="303" t="s">
        <v>130</v>
      </c>
      <c r="BG295" s="303" t="s">
        <v>99</v>
      </c>
      <c r="BH295" s="303" t="s">
        <v>718</v>
      </c>
      <c r="BI295" s="303" t="s">
        <v>448</v>
      </c>
      <c r="BJ295" s="351" t="s">
        <v>86</v>
      </c>
      <c r="BK295" s="45"/>
      <c r="BM295" s="37"/>
      <c r="BN295" s="379">
        <f>F41</f>
        <v>29</v>
      </c>
      <c r="BO295" s="380">
        <f>F577</f>
        <v>565</v>
      </c>
      <c r="BP295" s="380">
        <f>F483</f>
        <v>471</v>
      </c>
      <c r="BQ295" s="380">
        <f>F369</f>
        <v>357</v>
      </c>
      <c r="BR295" s="380">
        <f>F155</f>
        <v>143</v>
      </c>
      <c r="BS295" s="380">
        <f>F224</f>
        <v>212</v>
      </c>
      <c r="BT295" s="380">
        <f>F135</f>
        <v>123</v>
      </c>
      <c r="BU295" s="380">
        <f>F521</f>
        <v>509</v>
      </c>
      <c r="BV295" s="380">
        <f>F432</f>
        <v>420</v>
      </c>
      <c r="BW295" s="380">
        <f>F313</f>
        <v>301</v>
      </c>
      <c r="BX295" s="380">
        <f>F149</f>
        <v>137</v>
      </c>
      <c r="BY295" s="380">
        <f>F60</f>
        <v>48</v>
      </c>
      <c r="BZ295" s="380">
        <f>F571</f>
        <v>559</v>
      </c>
      <c r="CA295" s="380">
        <f>F482</f>
        <v>470</v>
      </c>
      <c r="CB295" s="380">
        <f>F363</f>
        <v>351</v>
      </c>
      <c r="CC295" s="380">
        <f>F445</f>
        <v>433</v>
      </c>
      <c r="CD295" s="380">
        <f>F356</f>
        <v>344</v>
      </c>
      <c r="CE295" s="380">
        <f>F242</f>
        <v>230</v>
      </c>
      <c r="CF295" s="380">
        <f>F23</f>
        <v>11</v>
      </c>
      <c r="CG295" s="380">
        <f>F559</f>
        <v>547</v>
      </c>
      <c r="CH295" s="380">
        <f>F628</f>
        <v>616</v>
      </c>
      <c r="CI295" s="380">
        <f>F389</f>
        <v>377</v>
      </c>
      <c r="CJ295" s="380">
        <f>F300</f>
        <v>288</v>
      </c>
      <c r="CK295" s="380">
        <f>F211</f>
        <v>199</v>
      </c>
      <c r="CL295" s="381">
        <f>F97</f>
        <v>85</v>
      </c>
      <c r="CM295" s="254">
        <f t="shared" si="58"/>
        <v>7825</v>
      </c>
      <c r="CN295" s="107">
        <f t="shared" si="59"/>
        <v>3263025</v>
      </c>
      <c r="CO295" s="33"/>
      <c r="CP295" s="323" t="s">
        <v>118</v>
      </c>
      <c r="CQ295" s="324" t="s">
        <v>63</v>
      </c>
      <c r="CR295" s="324" t="s">
        <v>401</v>
      </c>
      <c r="CS295" s="324" t="s">
        <v>233</v>
      </c>
      <c r="CT295" s="324" t="s">
        <v>43</v>
      </c>
      <c r="CU295" s="324" t="s">
        <v>300</v>
      </c>
      <c r="CV295" s="324" t="s">
        <v>553</v>
      </c>
      <c r="CW295" s="324" t="s">
        <v>753</v>
      </c>
      <c r="CX295" s="324" t="s">
        <v>796</v>
      </c>
      <c r="CY295" s="324" t="s">
        <v>70</v>
      </c>
      <c r="CZ295" s="349" t="s">
        <v>130</v>
      </c>
      <c r="DA295" s="349" t="s">
        <v>274</v>
      </c>
      <c r="DB295" s="349" t="s">
        <v>780</v>
      </c>
      <c r="DC295" s="349" t="s">
        <v>715</v>
      </c>
      <c r="DD295" s="349" t="s">
        <v>97</v>
      </c>
      <c r="DE295" s="324" t="s">
        <v>138</v>
      </c>
      <c r="DF295" s="324" t="s">
        <v>282</v>
      </c>
      <c r="DG295" s="324" t="s">
        <v>798</v>
      </c>
      <c r="DH295" s="324" t="s">
        <v>378</v>
      </c>
      <c r="DI295" s="324" t="s">
        <v>278</v>
      </c>
      <c r="DJ295" s="324" t="s">
        <v>348</v>
      </c>
      <c r="DK295" s="324" t="s">
        <v>756</v>
      </c>
      <c r="DL295" s="324" t="s">
        <v>163</v>
      </c>
      <c r="DM295" s="324" t="s">
        <v>207</v>
      </c>
      <c r="DN295" s="325" t="s">
        <v>646</v>
      </c>
      <c r="DO295" s="45"/>
    </row>
    <row r="296" spans="1:119" x14ac:dyDescent="0.2">
      <c r="A296" s="33"/>
      <c r="B296" s="33"/>
      <c r="C296" s="33"/>
      <c r="D296" s="176" t="s">
        <v>54</v>
      </c>
      <c r="E296" s="177" t="s">
        <v>345</v>
      </c>
      <c r="F296" s="179">
        <f>B3+(283*B5)</f>
        <v>284</v>
      </c>
      <c r="G296" s="33"/>
      <c r="I296" s="37"/>
      <c r="J296" s="54">
        <f>F280</f>
        <v>268</v>
      </c>
      <c r="K296" s="55">
        <f>F333</f>
        <v>321</v>
      </c>
      <c r="L296" s="55">
        <f>F366</f>
        <v>354</v>
      </c>
      <c r="M296" s="55">
        <f>F294</f>
        <v>282</v>
      </c>
      <c r="N296" s="55">
        <f>F352</f>
        <v>340</v>
      </c>
      <c r="O296" s="55">
        <f>F524</f>
        <v>512</v>
      </c>
      <c r="P296" s="55">
        <f>F582</f>
        <v>570</v>
      </c>
      <c r="Q296" s="55">
        <f>F635</f>
        <v>623</v>
      </c>
      <c r="R296" s="55">
        <f>F538</f>
        <v>526</v>
      </c>
      <c r="S296" s="55">
        <f>F596</f>
        <v>584</v>
      </c>
      <c r="T296" s="55">
        <f>F215</f>
        <v>203</v>
      </c>
      <c r="U296" s="55">
        <f>F187</f>
        <v>175</v>
      </c>
      <c r="V296" s="55">
        <f>F254</f>
        <v>242</v>
      </c>
      <c r="W296" s="55">
        <f>F201</f>
        <v>189</v>
      </c>
      <c r="X296" s="55">
        <f>F143</f>
        <v>131</v>
      </c>
      <c r="Y296" s="55">
        <f>F392</f>
        <v>380</v>
      </c>
      <c r="Z296" s="55">
        <f>F445</f>
        <v>433</v>
      </c>
      <c r="AA296" s="55">
        <f>F498</f>
        <v>486</v>
      </c>
      <c r="AB296" s="55">
        <f>F431</f>
        <v>419</v>
      </c>
      <c r="AC296" s="55">
        <f>F484</f>
        <v>472</v>
      </c>
      <c r="AD296" s="55">
        <f>F114</f>
        <v>102</v>
      </c>
      <c r="AE296" s="55">
        <f>F86</f>
        <v>74</v>
      </c>
      <c r="AF296" s="55">
        <f>F28</f>
        <v>16</v>
      </c>
      <c r="AG296" s="55">
        <f>F100</f>
        <v>88</v>
      </c>
      <c r="AH296" s="56">
        <f>F47</f>
        <v>35</v>
      </c>
      <c r="AI296" s="254">
        <f t="shared" si="56"/>
        <v>7825</v>
      </c>
      <c r="AJ296" s="107">
        <f t="shared" si="57"/>
        <v>3263025</v>
      </c>
      <c r="AK296" s="33"/>
      <c r="AL296" s="350" t="s">
        <v>297</v>
      </c>
      <c r="AM296" s="303" t="s">
        <v>234</v>
      </c>
      <c r="AN296" s="303" t="s">
        <v>784</v>
      </c>
      <c r="AO296" s="303" t="s">
        <v>745</v>
      </c>
      <c r="AP296" s="303" t="s">
        <v>388</v>
      </c>
      <c r="AQ296" s="303" t="s">
        <v>202</v>
      </c>
      <c r="AR296" s="303" t="s">
        <v>172</v>
      </c>
      <c r="AS296" s="303" t="s">
        <v>104</v>
      </c>
      <c r="AT296" s="303" t="s">
        <v>572</v>
      </c>
      <c r="AU296" s="303" t="s">
        <v>724</v>
      </c>
      <c r="AV296" s="303" t="s">
        <v>613</v>
      </c>
      <c r="AW296" s="303" t="s">
        <v>393</v>
      </c>
      <c r="AX296" s="303" t="s">
        <v>84</v>
      </c>
      <c r="AY296" s="303" t="s">
        <v>760</v>
      </c>
      <c r="AZ296" s="303" t="s">
        <v>210</v>
      </c>
      <c r="BA296" s="303" t="s">
        <v>147</v>
      </c>
      <c r="BB296" s="303" t="s">
        <v>138</v>
      </c>
      <c r="BC296" s="303" t="s">
        <v>533</v>
      </c>
      <c r="BD296" s="303" t="s">
        <v>561</v>
      </c>
      <c r="BE296" s="303" t="s">
        <v>79</v>
      </c>
      <c r="BF296" s="382" t="s">
        <v>284</v>
      </c>
      <c r="BG296" s="382" t="s">
        <v>722</v>
      </c>
      <c r="BH296" s="382" t="s">
        <v>598</v>
      </c>
      <c r="BI296" s="382" t="s">
        <v>512</v>
      </c>
      <c r="BJ296" s="386" t="s">
        <v>675</v>
      </c>
      <c r="BK296" s="45"/>
      <c r="BM296" s="37"/>
      <c r="BN296" s="379">
        <f>F119</f>
        <v>107</v>
      </c>
      <c r="BO296" s="380">
        <f>F530</f>
        <v>518</v>
      </c>
      <c r="BP296" s="380">
        <f>F416</f>
        <v>404</v>
      </c>
      <c r="BQ296" s="380">
        <f>F327</f>
        <v>315</v>
      </c>
      <c r="BR296" s="380">
        <f>F233</f>
        <v>221</v>
      </c>
      <c r="BS296" s="380">
        <f>F182</f>
        <v>170</v>
      </c>
      <c r="BT296" s="380">
        <f>F63</f>
        <v>51</v>
      </c>
      <c r="BU296" s="380">
        <f>F599</f>
        <v>587</v>
      </c>
      <c r="BV296" s="380">
        <f>F510</f>
        <v>498</v>
      </c>
      <c r="BW296" s="380">
        <f>F271</f>
        <v>259</v>
      </c>
      <c r="BX296" s="380">
        <f>F340</f>
        <v>328</v>
      </c>
      <c r="BY296" s="380">
        <f>F251</f>
        <v>239</v>
      </c>
      <c r="BZ296" s="380">
        <f>F37</f>
        <v>25</v>
      </c>
      <c r="CA296" s="380">
        <f>F543</f>
        <v>531</v>
      </c>
      <c r="CB296" s="380">
        <f>F454</f>
        <v>442</v>
      </c>
      <c r="CC296" s="380">
        <f>F398</f>
        <v>386</v>
      </c>
      <c r="CD296" s="380">
        <f>F309</f>
        <v>297</v>
      </c>
      <c r="CE296" s="380">
        <f>F195</f>
        <v>183</v>
      </c>
      <c r="CF296" s="380">
        <f>F106</f>
        <v>94</v>
      </c>
      <c r="CG296" s="380">
        <f>F617</f>
        <v>605</v>
      </c>
      <c r="CH296" s="380">
        <f>F586</f>
        <v>574</v>
      </c>
      <c r="CI296" s="380">
        <f>F472</f>
        <v>460</v>
      </c>
      <c r="CJ296" s="380">
        <f>F378</f>
        <v>366</v>
      </c>
      <c r="CK296" s="380">
        <f>F139</f>
        <v>127</v>
      </c>
      <c r="CL296" s="381">
        <f>F50</f>
        <v>38</v>
      </c>
      <c r="CM296" s="254">
        <f t="shared" si="58"/>
        <v>7825</v>
      </c>
      <c r="CN296" s="107">
        <f t="shared" si="59"/>
        <v>3263025</v>
      </c>
      <c r="CO296" s="33"/>
      <c r="CP296" s="323" t="s">
        <v>495</v>
      </c>
      <c r="CQ296" s="324" t="s">
        <v>228</v>
      </c>
      <c r="CR296" s="324" t="s">
        <v>190</v>
      </c>
      <c r="CS296" s="324" t="s">
        <v>443</v>
      </c>
      <c r="CT296" s="324" t="s">
        <v>800</v>
      </c>
      <c r="CU296" s="324" t="s">
        <v>44</v>
      </c>
      <c r="CV296" s="324" t="s">
        <v>225</v>
      </c>
      <c r="CW296" s="324" t="s">
        <v>170</v>
      </c>
      <c r="CX296" s="324" t="s">
        <v>485</v>
      </c>
      <c r="CY296" s="324" t="s">
        <v>113</v>
      </c>
      <c r="CZ296" s="324" t="s">
        <v>98</v>
      </c>
      <c r="DA296" s="324" t="s">
        <v>222</v>
      </c>
      <c r="DB296" s="324" t="s">
        <v>253</v>
      </c>
      <c r="DC296" s="324" t="s">
        <v>336</v>
      </c>
      <c r="DD296" s="324" t="s">
        <v>532</v>
      </c>
      <c r="DE296" s="324" t="s">
        <v>311</v>
      </c>
      <c r="DF296" s="324" t="s">
        <v>461</v>
      </c>
      <c r="DG296" s="324" t="s">
        <v>151</v>
      </c>
      <c r="DH296" s="324" t="s">
        <v>465</v>
      </c>
      <c r="DI296" s="324" t="s">
        <v>78</v>
      </c>
      <c r="DJ296" s="324" t="s">
        <v>279</v>
      </c>
      <c r="DK296" s="324" t="s">
        <v>795</v>
      </c>
      <c r="DL296" s="324" t="s">
        <v>389</v>
      </c>
      <c r="DM296" s="324" t="s">
        <v>344</v>
      </c>
      <c r="DN296" s="325" t="s">
        <v>596</v>
      </c>
      <c r="DO296" s="45"/>
    </row>
    <row r="297" spans="1:119" x14ac:dyDescent="0.2">
      <c r="A297" s="33"/>
      <c r="B297" s="33"/>
      <c r="C297" s="33"/>
      <c r="D297" s="176" t="s">
        <v>299</v>
      </c>
      <c r="E297" s="177" t="s">
        <v>345</v>
      </c>
      <c r="F297" s="179">
        <f>B3+(284*B5)</f>
        <v>285</v>
      </c>
      <c r="G297" s="33"/>
      <c r="I297" s="37"/>
      <c r="J297" s="54">
        <f>F369</f>
        <v>357</v>
      </c>
      <c r="K297" s="55">
        <f>F302</f>
        <v>290</v>
      </c>
      <c r="L297" s="55">
        <f>F355</f>
        <v>343</v>
      </c>
      <c r="M297" s="55">
        <f>F283</f>
        <v>271</v>
      </c>
      <c r="N297" s="55">
        <f>F316</f>
        <v>304</v>
      </c>
      <c r="O297" s="55">
        <f>F613</f>
        <v>601</v>
      </c>
      <c r="P297" s="55">
        <f>F546</f>
        <v>534</v>
      </c>
      <c r="Q297" s="55">
        <f>F599</f>
        <v>587</v>
      </c>
      <c r="R297" s="55">
        <f>F532</f>
        <v>520</v>
      </c>
      <c r="S297" s="55">
        <f>F585</f>
        <v>573</v>
      </c>
      <c r="T297" s="55">
        <f>F204</f>
        <v>192</v>
      </c>
      <c r="U297" s="55">
        <f>F151</f>
        <v>139</v>
      </c>
      <c r="V297" s="55">
        <f>F218</f>
        <v>206</v>
      </c>
      <c r="W297" s="55">
        <f>F165</f>
        <v>153</v>
      </c>
      <c r="X297" s="55">
        <f>F262</f>
        <v>250</v>
      </c>
      <c r="Y297" s="55">
        <f>F506</f>
        <v>494</v>
      </c>
      <c r="Z297" s="55">
        <f>F434</f>
        <v>422</v>
      </c>
      <c r="AA297" s="55">
        <f>F467</f>
        <v>455</v>
      </c>
      <c r="AB297" s="55">
        <f>F395</f>
        <v>383</v>
      </c>
      <c r="AC297" s="55">
        <f>F448</f>
        <v>436</v>
      </c>
      <c r="AD297" s="55">
        <f>F25</f>
        <v>13</v>
      </c>
      <c r="AE297" s="55">
        <f>F97</f>
        <v>85</v>
      </c>
      <c r="AF297" s="55">
        <f>F39</f>
        <v>27</v>
      </c>
      <c r="AG297" s="55">
        <f>F136</f>
        <v>124</v>
      </c>
      <c r="AH297" s="56">
        <f>F78</f>
        <v>66</v>
      </c>
      <c r="AI297" s="254">
        <f t="shared" si="56"/>
        <v>7825</v>
      </c>
      <c r="AJ297" s="107">
        <f t="shared" si="57"/>
        <v>3263025</v>
      </c>
      <c r="AK297" s="33"/>
      <c r="AL297" s="350" t="s">
        <v>233</v>
      </c>
      <c r="AM297" s="303" t="s">
        <v>250</v>
      </c>
      <c r="AN297" s="303" t="s">
        <v>493</v>
      </c>
      <c r="AO297" s="303" t="s">
        <v>719</v>
      </c>
      <c r="AP297" s="303" t="s">
        <v>757</v>
      </c>
      <c r="AQ297" s="303" t="s">
        <v>765</v>
      </c>
      <c r="AR297" s="303" t="s">
        <v>806</v>
      </c>
      <c r="AS297" s="303" t="s">
        <v>170</v>
      </c>
      <c r="AT297" s="303" t="s">
        <v>257</v>
      </c>
      <c r="AU297" s="303" t="s">
        <v>648</v>
      </c>
      <c r="AV297" s="303" t="s">
        <v>656</v>
      </c>
      <c r="AW297" s="303" t="s">
        <v>789</v>
      </c>
      <c r="AX297" s="303" t="s">
        <v>374</v>
      </c>
      <c r="AY297" s="303" t="s">
        <v>475</v>
      </c>
      <c r="AZ297" s="303" t="s">
        <v>641</v>
      </c>
      <c r="BA297" s="303" t="s">
        <v>591</v>
      </c>
      <c r="BB297" s="303" t="s">
        <v>108</v>
      </c>
      <c r="BC297" s="303" t="s">
        <v>456</v>
      </c>
      <c r="BD297" s="303" t="s">
        <v>625</v>
      </c>
      <c r="BE297" s="303" t="s">
        <v>563</v>
      </c>
      <c r="BF297" s="378" t="s">
        <v>542</v>
      </c>
      <c r="BG297" s="378" t="s">
        <v>646</v>
      </c>
      <c r="BH297" s="378" t="s">
        <v>90</v>
      </c>
      <c r="BI297" s="378" t="s">
        <v>238</v>
      </c>
      <c r="BJ297" s="387" t="s">
        <v>514</v>
      </c>
      <c r="BK297" s="45"/>
      <c r="BM297" s="37"/>
      <c r="BN297" s="379">
        <f>F257</f>
        <v>245</v>
      </c>
      <c r="BO297" s="380">
        <f>F13</f>
        <v>1</v>
      </c>
      <c r="BP297" s="380">
        <f>F549</f>
        <v>537</v>
      </c>
      <c r="BQ297" s="380">
        <f>F460</f>
        <v>448</v>
      </c>
      <c r="BR297" s="380">
        <f>F346</f>
        <v>334</v>
      </c>
      <c r="BS297" s="380">
        <f>F290</f>
        <v>278</v>
      </c>
      <c r="BT297" s="380">
        <f>F201</f>
        <v>189</v>
      </c>
      <c r="BU297" s="380">
        <f>F112</f>
        <v>100</v>
      </c>
      <c r="BV297" s="380">
        <f>F618</f>
        <v>606</v>
      </c>
      <c r="BW297" s="380">
        <f>F404</f>
        <v>392</v>
      </c>
      <c r="BX297" s="380">
        <f>F473</f>
        <v>461</v>
      </c>
      <c r="BY297" s="380">
        <f>F384</f>
        <v>372</v>
      </c>
      <c r="BZ297" s="380">
        <f>F145</f>
        <v>133</v>
      </c>
      <c r="CA297" s="380">
        <f>F56</f>
        <v>44</v>
      </c>
      <c r="CB297" s="380">
        <f>F567</f>
        <v>555</v>
      </c>
      <c r="CC297" s="380">
        <f>F536</f>
        <v>524</v>
      </c>
      <c r="CD297" s="380">
        <f>F422</f>
        <v>410</v>
      </c>
      <c r="CE297" s="380">
        <f>F328</f>
        <v>316</v>
      </c>
      <c r="CF297" s="380">
        <f>F214</f>
        <v>202</v>
      </c>
      <c r="CG297" s="380">
        <f>F125</f>
        <v>113</v>
      </c>
      <c r="CH297" s="380">
        <f>F69</f>
        <v>57</v>
      </c>
      <c r="CI297" s="380">
        <f>F605</f>
        <v>593</v>
      </c>
      <c r="CJ297" s="380">
        <f>F491</f>
        <v>479</v>
      </c>
      <c r="CK297" s="380">
        <f>F277</f>
        <v>265</v>
      </c>
      <c r="CL297" s="381">
        <f>F183</f>
        <v>171</v>
      </c>
      <c r="CM297" s="254">
        <f t="shared" si="58"/>
        <v>7825</v>
      </c>
      <c r="CN297" s="107">
        <f t="shared" si="59"/>
        <v>3263025</v>
      </c>
      <c r="CO297" s="33"/>
      <c r="CP297" s="323" t="s">
        <v>298</v>
      </c>
      <c r="CQ297" s="324" t="s">
        <v>198</v>
      </c>
      <c r="CR297" s="324" t="s">
        <v>255</v>
      </c>
      <c r="CS297" s="324" t="s">
        <v>400</v>
      </c>
      <c r="CT297" s="324" t="s">
        <v>366</v>
      </c>
      <c r="CU297" s="324" t="s">
        <v>642</v>
      </c>
      <c r="CV297" s="324" t="s">
        <v>760</v>
      </c>
      <c r="CW297" s="324" t="s">
        <v>223</v>
      </c>
      <c r="CX297" s="324" t="s">
        <v>499</v>
      </c>
      <c r="CY297" s="324" t="s">
        <v>337</v>
      </c>
      <c r="CZ297" s="324" t="s">
        <v>589</v>
      </c>
      <c r="DA297" s="324" t="s">
        <v>652</v>
      </c>
      <c r="DB297" s="324" t="s">
        <v>236</v>
      </c>
      <c r="DC297" s="324" t="s">
        <v>380</v>
      </c>
      <c r="DD297" s="324" t="s">
        <v>678</v>
      </c>
      <c r="DE297" s="324" t="s">
        <v>364</v>
      </c>
      <c r="DF297" s="324" t="s">
        <v>712</v>
      </c>
      <c r="DG297" s="324" t="s">
        <v>472</v>
      </c>
      <c r="DH297" s="324" t="s">
        <v>507</v>
      </c>
      <c r="DI297" s="324" t="s">
        <v>761</v>
      </c>
      <c r="DJ297" s="324" t="s">
        <v>359</v>
      </c>
      <c r="DK297" s="324" t="s">
        <v>258</v>
      </c>
      <c r="DL297" s="324" t="s">
        <v>159</v>
      </c>
      <c r="DM297" s="324" t="s">
        <v>191</v>
      </c>
      <c r="DN297" s="325" t="s">
        <v>498</v>
      </c>
      <c r="DO297" s="45"/>
    </row>
    <row r="298" spans="1:119" x14ac:dyDescent="0.2">
      <c r="A298" s="33"/>
      <c r="B298" s="33"/>
      <c r="C298" s="33"/>
      <c r="D298" s="176" t="s">
        <v>85</v>
      </c>
      <c r="E298" s="177" t="s">
        <v>345</v>
      </c>
      <c r="F298" s="178">
        <f>B3+(285*B5)</f>
        <v>286</v>
      </c>
      <c r="G298" s="33"/>
      <c r="I298" s="37"/>
      <c r="J298" s="54">
        <f>F358</f>
        <v>346</v>
      </c>
      <c r="K298" s="55">
        <f>F266</f>
        <v>254</v>
      </c>
      <c r="L298" s="55">
        <f>F319</f>
        <v>307</v>
      </c>
      <c r="M298" s="55">
        <f>F377</f>
        <v>365</v>
      </c>
      <c r="N298" s="55">
        <f>F305</f>
        <v>293</v>
      </c>
      <c r="O298" s="55">
        <f>F607</f>
        <v>595</v>
      </c>
      <c r="P298" s="55">
        <f>F535</f>
        <v>523</v>
      </c>
      <c r="Q298" s="55">
        <f>F563</f>
        <v>551</v>
      </c>
      <c r="R298" s="55">
        <f>F621</f>
        <v>609</v>
      </c>
      <c r="S298" s="55">
        <f>F549</f>
        <v>537</v>
      </c>
      <c r="T298" s="55">
        <f>F168</f>
        <v>156</v>
      </c>
      <c r="U298" s="55">
        <f>F240</f>
        <v>228</v>
      </c>
      <c r="V298" s="55">
        <f>F212</f>
        <v>200</v>
      </c>
      <c r="W298" s="55">
        <f>F154</f>
        <v>142</v>
      </c>
      <c r="X298" s="55">
        <f>F226</f>
        <v>214</v>
      </c>
      <c r="Y298" s="55">
        <f>F470</f>
        <v>458</v>
      </c>
      <c r="Z298" s="55">
        <f>F398</f>
        <v>386</v>
      </c>
      <c r="AA298" s="55">
        <f>F456</f>
        <v>444</v>
      </c>
      <c r="AB298" s="55">
        <f>F509</f>
        <v>497</v>
      </c>
      <c r="AC298" s="55">
        <f>F417</f>
        <v>405</v>
      </c>
      <c r="AD298" s="55">
        <f>F61</f>
        <v>49</v>
      </c>
      <c r="AE298" s="55">
        <f>F128</f>
        <v>116</v>
      </c>
      <c r="AF298" s="55">
        <f>F75</f>
        <v>63</v>
      </c>
      <c r="AG298" s="55">
        <f>F22</f>
        <v>10</v>
      </c>
      <c r="AH298" s="56">
        <f>F89</f>
        <v>77</v>
      </c>
      <c r="AI298" s="254">
        <f t="shared" si="56"/>
        <v>7825</v>
      </c>
      <c r="AJ298" s="107">
        <f t="shared" si="57"/>
        <v>3263025</v>
      </c>
      <c r="AK298" s="33"/>
      <c r="AL298" s="350" t="s">
        <v>176</v>
      </c>
      <c r="AM298" s="303" t="s">
        <v>566</v>
      </c>
      <c r="AN298" s="303" t="s">
        <v>146</v>
      </c>
      <c r="AO298" s="303" t="s">
        <v>414</v>
      </c>
      <c r="AP298" s="303" t="s">
        <v>357</v>
      </c>
      <c r="AQ298" s="303" t="s">
        <v>227</v>
      </c>
      <c r="AR298" s="303" t="s">
        <v>677</v>
      </c>
      <c r="AS298" s="303" t="s">
        <v>546</v>
      </c>
      <c r="AT298" s="303" t="s">
        <v>186</v>
      </c>
      <c r="AU298" s="303" t="s">
        <v>255</v>
      </c>
      <c r="AV298" s="303" t="s">
        <v>237</v>
      </c>
      <c r="AW298" s="303" t="s">
        <v>671</v>
      </c>
      <c r="AX298" s="303" t="s">
        <v>446</v>
      </c>
      <c r="AY298" s="303" t="s">
        <v>629</v>
      </c>
      <c r="AZ298" s="303" t="s">
        <v>162</v>
      </c>
      <c r="BA298" s="303" t="s">
        <v>109</v>
      </c>
      <c r="BB298" s="303" t="s">
        <v>311</v>
      </c>
      <c r="BC298" s="303" t="s">
        <v>505</v>
      </c>
      <c r="BD298" s="303" t="s">
        <v>141</v>
      </c>
      <c r="BE298" s="303" t="s">
        <v>429</v>
      </c>
      <c r="BF298" s="303" t="s">
        <v>748</v>
      </c>
      <c r="BG298" s="303" t="s">
        <v>816</v>
      </c>
      <c r="BH298" s="303" t="s">
        <v>570</v>
      </c>
      <c r="BI298" s="303" t="s">
        <v>600</v>
      </c>
      <c r="BJ298" s="351" t="s">
        <v>3</v>
      </c>
      <c r="BK298" s="45"/>
      <c r="BM298" s="37"/>
      <c r="BN298" s="379">
        <f>F365</f>
        <v>353</v>
      </c>
      <c r="BO298" s="380">
        <f>F151</f>
        <v>139</v>
      </c>
      <c r="BP298" s="380">
        <f>F62</f>
        <v>50</v>
      </c>
      <c r="BQ298" s="380">
        <f>F568</f>
        <v>556</v>
      </c>
      <c r="BR298" s="380">
        <f>F479</f>
        <v>467</v>
      </c>
      <c r="BS298" s="380">
        <f>F423</f>
        <v>411</v>
      </c>
      <c r="BT298" s="380">
        <f>F334</f>
        <v>322</v>
      </c>
      <c r="BU298" s="380">
        <f>F220</f>
        <v>208</v>
      </c>
      <c r="BV298" s="380">
        <f>F131</f>
        <v>119</v>
      </c>
      <c r="BW298" s="380">
        <f>F517</f>
        <v>505</v>
      </c>
      <c r="BX298" s="380">
        <f>F611</f>
        <v>599</v>
      </c>
      <c r="BY298" s="380">
        <f>F497</f>
        <v>485</v>
      </c>
      <c r="BZ298" s="380">
        <f>F278</f>
        <v>266</v>
      </c>
      <c r="CA298" s="380">
        <f>F164</f>
        <v>152</v>
      </c>
      <c r="CB298" s="380">
        <f>F75</f>
        <v>63</v>
      </c>
      <c r="CC298" s="380">
        <f>F19</f>
        <v>7</v>
      </c>
      <c r="CD298" s="380">
        <f>F555</f>
        <v>543</v>
      </c>
      <c r="CE298" s="380">
        <f>F441</f>
        <v>429</v>
      </c>
      <c r="CF298" s="380">
        <f>F352</f>
        <v>340</v>
      </c>
      <c r="CG298" s="380">
        <f>F258</f>
        <v>246</v>
      </c>
      <c r="CH298" s="380">
        <f>F207</f>
        <v>195</v>
      </c>
      <c r="CI298" s="380">
        <f>F88</f>
        <v>76</v>
      </c>
      <c r="CJ298" s="380">
        <f>F624</f>
        <v>612</v>
      </c>
      <c r="CK298" s="380">
        <f>F410</f>
        <v>398</v>
      </c>
      <c r="CL298" s="381">
        <f>F296</f>
        <v>284</v>
      </c>
      <c r="CM298" s="254">
        <f t="shared" si="58"/>
        <v>7825</v>
      </c>
      <c r="CN298" s="107">
        <f t="shared" si="59"/>
        <v>3263025</v>
      </c>
      <c r="CO298" s="33"/>
      <c r="CP298" s="323" t="s">
        <v>127</v>
      </c>
      <c r="CQ298" s="324" t="s">
        <v>789</v>
      </c>
      <c r="CR298" s="324" t="s">
        <v>196</v>
      </c>
      <c r="CS298" s="324" t="s">
        <v>363</v>
      </c>
      <c r="CT298" s="324" t="s">
        <v>506</v>
      </c>
      <c r="CU298" s="324" t="s">
        <v>503</v>
      </c>
      <c r="CV298" s="324" t="s">
        <v>681</v>
      </c>
      <c r="CW298" s="324" t="s">
        <v>405</v>
      </c>
      <c r="CX298" s="324" t="s">
        <v>657</v>
      </c>
      <c r="CY298" s="324" t="s">
        <v>651</v>
      </c>
      <c r="CZ298" s="324" t="s">
        <v>333</v>
      </c>
      <c r="DA298" s="324" t="s">
        <v>741</v>
      </c>
      <c r="DB298" s="324" t="s">
        <v>165</v>
      </c>
      <c r="DC298" s="324" t="s">
        <v>371</v>
      </c>
      <c r="DD298" s="324" t="s">
        <v>570</v>
      </c>
      <c r="DE298" s="324" t="s">
        <v>272</v>
      </c>
      <c r="DF298" s="324" t="s">
        <v>171</v>
      </c>
      <c r="DG298" s="324" t="s">
        <v>244</v>
      </c>
      <c r="DH298" s="324" t="s">
        <v>388</v>
      </c>
      <c r="DI298" s="324" t="s">
        <v>744</v>
      </c>
      <c r="DJ298" s="324" t="s">
        <v>99</v>
      </c>
      <c r="DK298" s="324" t="s">
        <v>2</v>
      </c>
      <c r="DL298" s="324" t="s">
        <v>425</v>
      </c>
      <c r="DM298" s="324" t="s">
        <v>235</v>
      </c>
      <c r="DN298" s="325" t="s">
        <v>54</v>
      </c>
      <c r="DO298" s="45"/>
    </row>
    <row r="299" spans="1:119" x14ac:dyDescent="0.2">
      <c r="A299" s="33"/>
      <c r="B299" s="33"/>
      <c r="C299" s="33"/>
      <c r="D299" s="176" t="s">
        <v>269</v>
      </c>
      <c r="E299" s="177" t="s">
        <v>345</v>
      </c>
      <c r="F299" s="178">
        <f>B3+(286*B5)</f>
        <v>287</v>
      </c>
      <c r="G299" s="33"/>
      <c r="I299" s="37"/>
      <c r="J299" s="54">
        <f>F327</f>
        <v>315</v>
      </c>
      <c r="K299" s="55">
        <f>F380</f>
        <v>368</v>
      </c>
      <c r="L299" s="55">
        <f>F308</f>
        <v>296</v>
      </c>
      <c r="M299" s="55">
        <f>F341</f>
        <v>329</v>
      </c>
      <c r="N299" s="55">
        <f>F269</f>
        <v>257</v>
      </c>
      <c r="O299" s="55">
        <f>F571</f>
        <v>559</v>
      </c>
      <c r="P299" s="55">
        <f>F624</f>
        <v>612</v>
      </c>
      <c r="Q299" s="55">
        <f>F557</f>
        <v>545</v>
      </c>
      <c r="R299" s="55">
        <f>F610</f>
        <v>598</v>
      </c>
      <c r="S299" s="55">
        <f>F513</f>
        <v>501</v>
      </c>
      <c r="T299" s="55">
        <f>F162</f>
        <v>150</v>
      </c>
      <c r="U299" s="55">
        <f>F229</f>
        <v>217</v>
      </c>
      <c r="V299" s="55">
        <f>F176</f>
        <v>164</v>
      </c>
      <c r="W299" s="55">
        <f>F243</f>
        <v>231</v>
      </c>
      <c r="X299" s="55">
        <f>F190</f>
        <v>178</v>
      </c>
      <c r="Y299" s="55">
        <f>F459</f>
        <v>447</v>
      </c>
      <c r="Z299" s="55">
        <f>F492</f>
        <v>480</v>
      </c>
      <c r="AA299" s="55">
        <f>F420</f>
        <v>408</v>
      </c>
      <c r="AB299" s="55">
        <f>F473</f>
        <v>461</v>
      </c>
      <c r="AC299" s="55">
        <f>F406</f>
        <v>394</v>
      </c>
      <c r="AD299" s="55">
        <f>F72</f>
        <v>60</v>
      </c>
      <c r="AE299" s="55">
        <f>F14</f>
        <v>2</v>
      </c>
      <c r="AF299" s="55">
        <f>F111</f>
        <v>99</v>
      </c>
      <c r="AG299" s="55">
        <f>F53</f>
        <v>41</v>
      </c>
      <c r="AH299" s="56">
        <f>F125</f>
        <v>113</v>
      </c>
      <c r="AI299" s="254">
        <f t="shared" si="56"/>
        <v>7825</v>
      </c>
      <c r="AJ299" s="107">
        <f t="shared" si="57"/>
        <v>3263025</v>
      </c>
      <c r="AK299" s="33"/>
      <c r="AL299" s="350" t="s">
        <v>443</v>
      </c>
      <c r="AM299" s="303" t="s">
        <v>519</v>
      </c>
      <c r="AN299" s="303" t="s">
        <v>770</v>
      </c>
      <c r="AO299" s="303" t="s">
        <v>810</v>
      </c>
      <c r="AP299" s="303" t="s">
        <v>799</v>
      </c>
      <c r="AQ299" s="303" t="s">
        <v>780</v>
      </c>
      <c r="AR299" s="303" t="s">
        <v>425</v>
      </c>
      <c r="AS299" s="303" t="s">
        <v>200</v>
      </c>
      <c r="AT299" s="303" t="s">
        <v>707</v>
      </c>
      <c r="AU299" s="303" t="s">
        <v>518</v>
      </c>
      <c r="AV299" s="303" t="s">
        <v>419</v>
      </c>
      <c r="AW299" s="303" t="s">
        <v>144</v>
      </c>
      <c r="AX299" s="303" t="s">
        <v>815</v>
      </c>
      <c r="AY299" s="303" t="s">
        <v>433</v>
      </c>
      <c r="AZ299" s="303" t="s">
        <v>420</v>
      </c>
      <c r="BA299" s="303" t="s">
        <v>51</v>
      </c>
      <c r="BB299" s="303" t="s">
        <v>399</v>
      </c>
      <c r="BC299" s="303" t="s">
        <v>82</v>
      </c>
      <c r="BD299" s="303" t="s">
        <v>589</v>
      </c>
      <c r="BE299" s="303" t="s">
        <v>369</v>
      </c>
      <c r="BF299" s="378" t="s">
        <v>701</v>
      </c>
      <c r="BG299" s="378" t="s">
        <v>29</v>
      </c>
      <c r="BH299" s="378" t="s">
        <v>774</v>
      </c>
      <c r="BI299" s="378" t="s">
        <v>540</v>
      </c>
      <c r="BJ299" s="387" t="s">
        <v>761</v>
      </c>
      <c r="BK299" s="45"/>
      <c r="BM299" s="37"/>
      <c r="BN299" s="379">
        <f>F498</f>
        <v>486</v>
      </c>
      <c r="BO299" s="380">
        <f>F284</f>
        <v>272</v>
      </c>
      <c r="BP299" s="380">
        <f>F170</f>
        <v>158</v>
      </c>
      <c r="BQ299" s="380">
        <f>F81</f>
        <v>69</v>
      </c>
      <c r="BR299" s="380">
        <f>F592</f>
        <v>580</v>
      </c>
      <c r="BS299" s="380">
        <f>F561</f>
        <v>549</v>
      </c>
      <c r="BT299" s="380">
        <f>F447</f>
        <v>435</v>
      </c>
      <c r="BU299" s="380">
        <f>F353</f>
        <v>341</v>
      </c>
      <c r="BV299" s="380">
        <f>F239</f>
        <v>227</v>
      </c>
      <c r="BW299" s="380">
        <f>F25</f>
        <v>13</v>
      </c>
      <c r="BX299" s="380">
        <f>F94</f>
        <v>82</v>
      </c>
      <c r="BY299" s="380">
        <f>F630</f>
        <v>618</v>
      </c>
      <c r="BZ299" s="380">
        <f>F391</f>
        <v>379</v>
      </c>
      <c r="CA299" s="380">
        <f>F302</f>
        <v>290</v>
      </c>
      <c r="CB299" s="380">
        <f>F208</f>
        <v>196</v>
      </c>
      <c r="CC299" s="380">
        <f>F157</f>
        <v>145</v>
      </c>
      <c r="CD299" s="380">
        <f>F38</f>
        <v>26</v>
      </c>
      <c r="CE299" s="380">
        <f>F574</f>
        <v>562</v>
      </c>
      <c r="CF299" s="380">
        <f>F485</f>
        <v>473</v>
      </c>
      <c r="CG299" s="380">
        <f>F371</f>
        <v>359</v>
      </c>
      <c r="CH299" s="380">
        <f>F315</f>
        <v>303</v>
      </c>
      <c r="CI299" s="380">
        <f>F226</f>
        <v>214</v>
      </c>
      <c r="CJ299" s="380">
        <f>F137</f>
        <v>125</v>
      </c>
      <c r="CK299" s="380">
        <f>F518</f>
        <v>506</v>
      </c>
      <c r="CL299" s="381">
        <f>F429</f>
        <v>417</v>
      </c>
      <c r="CM299" s="254">
        <f t="shared" si="58"/>
        <v>7825</v>
      </c>
      <c r="CN299" s="107">
        <f t="shared" si="59"/>
        <v>3263025</v>
      </c>
      <c r="CO299" s="33"/>
      <c r="CP299" s="323" t="s">
        <v>533</v>
      </c>
      <c r="CQ299" s="324" t="s">
        <v>402</v>
      </c>
      <c r="CR299" s="324" t="s">
        <v>209</v>
      </c>
      <c r="CS299" s="324" t="s">
        <v>406</v>
      </c>
      <c r="CT299" s="324" t="s">
        <v>621</v>
      </c>
      <c r="CU299" s="324" t="s">
        <v>306</v>
      </c>
      <c r="CV299" s="324" t="s">
        <v>769</v>
      </c>
      <c r="CW299" s="324" t="s">
        <v>415</v>
      </c>
      <c r="CX299" s="324" t="s">
        <v>567</v>
      </c>
      <c r="CY299" s="324" t="s">
        <v>542</v>
      </c>
      <c r="CZ299" s="324" t="s">
        <v>303</v>
      </c>
      <c r="DA299" s="324" t="s">
        <v>451</v>
      </c>
      <c r="DB299" s="324" t="s">
        <v>728</v>
      </c>
      <c r="DC299" s="324" t="s">
        <v>250</v>
      </c>
      <c r="DD299" s="324" t="s">
        <v>552</v>
      </c>
      <c r="DE299" s="324" t="s">
        <v>72</v>
      </c>
      <c r="DF299" s="324" t="s">
        <v>251</v>
      </c>
      <c r="DG299" s="324" t="s">
        <v>229</v>
      </c>
      <c r="DH299" s="324" t="s">
        <v>426</v>
      </c>
      <c r="DI299" s="324" t="s">
        <v>339</v>
      </c>
      <c r="DJ299" s="324" t="s">
        <v>37</v>
      </c>
      <c r="DK299" s="324" t="s">
        <v>162</v>
      </c>
      <c r="DL299" s="324" t="s">
        <v>476</v>
      </c>
      <c r="DM299" s="324" t="s">
        <v>276</v>
      </c>
      <c r="DN299" s="325" t="s">
        <v>590</v>
      </c>
      <c r="DO299" s="45"/>
    </row>
    <row r="300" spans="1:119" x14ac:dyDescent="0.2">
      <c r="A300" s="33"/>
      <c r="B300" s="33"/>
      <c r="C300" s="33"/>
      <c r="D300" s="176" t="s">
        <v>163</v>
      </c>
      <c r="E300" s="177" t="s">
        <v>345</v>
      </c>
      <c r="F300" s="178">
        <f>B3+(287*B5)</f>
        <v>288</v>
      </c>
      <c r="G300" s="33"/>
      <c r="I300" s="37"/>
      <c r="J300" s="54">
        <f>F291</f>
        <v>279</v>
      </c>
      <c r="K300" s="55">
        <f>F344</f>
        <v>332</v>
      </c>
      <c r="L300" s="55">
        <f>F277</f>
        <v>265</v>
      </c>
      <c r="M300" s="55">
        <f>F330</f>
        <v>318</v>
      </c>
      <c r="N300" s="55">
        <f>F383</f>
        <v>371</v>
      </c>
      <c r="O300" s="55">
        <f>F560</f>
        <v>548</v>
      </c>
      <c r="P300" s="55">
        <f>F588</f>
        <v>576</v>
      </c>
      <c r="Q300" s="55">
        <f>F521</f>
        <v>509</v>
      </c>
      <c r="R300" s="55">
        <f>F574</f>
        <v>562</v>
      </c>
      <c r="S300" s="55">
        <f>F632</f>
        <v>620</v>
      </c>
      <c r="T300" s="55">
        <f>F251</f>
        <v>239</v>
      </c>
      <c r="U300" s="55">
        <f>F193</f>
        <v>181</v>
      </c>
      <c r="V300" s="55">
        <f>F140</f>
        <v>128</v>
      </c>
      <c r="W300" s="55">
        <f>F237</f>
        <v>225</v>
      </c>
      <c r="X300" s="55">
        <f>F179</f>
        <v>167</v>
      </c>
      <c r="Y300" s="55">
        <f>F423</f>
        <v>411</v>
      </c>
      <c r="Z300" s="55">
        <f>F481</f>
        <v>469</v>
      </c>
      <c r="AA300" s="55">
        <f>F409</f>
        <v>397</v>
      </c>
      <c r="AB300" s="55">
        <f>F442</f>
        <v>430</v>
      </c>
      <c r="AC300" s="55">
        <f>F495</f>
        <v>483</v>
      </c>
      <c r="AD300" s="55">
        <f>F103</f>
        <v>91</v>
      </c>
      <c r="AE300" s="55">
        <f>F50</f>
        <v>38</v>
      </c>
      <c r="AF300" s="55">
        <f>F122</f>
        <v>110</v>
      </c>
      <c r="AG300" s="55">
        <f>F64</f>
        <v>52</v>
      </c>
      <c r="AH300" s="56">
        <f>F36</f>
        <v>24</v>
      </c>
      <c r="AI300" s="254">
        <f t="shared" si="56"/>
        <v>7825</v>
      </c>
      <c r="AJ300" s="107">
        <f t="shared" si="57"/>
        <v>3263025</v>
      </c>
      <c r="AK300" s="33"/>
      <c r="AL300" s="350" t="s">
        <v>508</v>
      </c>
      <c r="AM300" s="303" t="s">
        <v>206</v>
      </c>
      <c r="AN300" s="303" t="s">
        <v>191</v>
      </c>
      <c r="AO300" s="303" t="s">
        <v>549</v>
      </c>
      <c r="AP300" s="303" t="s">
        <v>149</v>
      </c>
      <c r="AQ300" s="303" t="s">
        <v>622</v>
      </c>
      <c r="AR300" s="303" t="s">
        <v>488</v>
      </c>
      <c r="AS300" s="303" t="s">
        <v>753</v>
      </c>
      <c r="AT300" s="303" t="s">
        <v>229</v>
      </c>
      <c r="AU300" s="303" t="s">
        <v>480</v>
      </c>
      <c r="AV300" s="303" t="s">
        <v>222</v>
      </c>
      <c r="AW300" s="303" t="s">
        <v>181</v>
      </c>
      <c r="AX300" s="303" t="s">
        <v>449</v>
      </c>
      <c r="AY300" s="303" t="s">
        <v>698</v>
      </c>
      <c r="AZ300" s="303" t="s">
        <v>604</v>
      </c>
      <c r="BA300" s="303" t="s">
        <v>503</v>
      </c>
      <c r="BB300" s="303" t="s">
        <v>531</v>
      </c>
      <c r="BC300" s="303" t="s">
        <v>711</v>
      </c>
      <c r="BD300" s="303" t="s">
        <v>482</v>
      </c>
      <c r="BE300" s="303" t="s">
        <v>50</v>
      </c>
      <c r="BF300" s="382" t="s">
        <v>568</v>
      </c>
      <c r="BG300" s="382" t="s">
        <v>596</v>
      </c>
      <c r="BH300" s="382" t="s">
        <v>41</v>
      </c>
      <c r="BI300" s="382" t="s">
        <v>119</v>
      </c>
      <c r="BJ300" s="386" t="s">
        <v>804</v>
      </c>
      <c r="BK300" s="45"/>
      <c r="BM300" s="37"/>
      <c r="BN300" s="379">
        <f>F636</f>
        <v>624</v>
      </c>
      <c r="BO300" s="380">
        <f>F397</f>
        <v>385</v>
      </c>
      <c r="BP300" s="380">
        <f>F303</f>
        <v>291</v>
      </c>
      <c r="BQ300" s="380">
        <f>F189</f>
        <v>177</v>
      </c>
      <c r="BR300" s="380">
        <f>F100</f>
        <v>88</v>
      </c>
      <c r="BS300" s="380">
        <f>F44</f>
        <v>32</v>
      </c>
      <c r="BT300" s="380">
        <f>F580</f>
        <v>568</v>
      </c>
      <c r="BU300" s="380">
        <f>F466</f>
        <v>454</v>
      </c>
      <c r="BV300" s="380">
        <f>F377</f>
        <v>365</v>
      </c>
      <c r="BW300" s="380">
        <f>F158</f>
        <v>146</v>
      </c>
      <c r="BX300" s="380">
        <f>F232</f>
        <v>220</v>
      </c>
      <c r="BY300" s="380">
        <f>F113</f>
        <v>101</v>
      </c>
      <c r="BZ300" s="380">
        <f>F524</f>
        <v>512</v>
      </c>
      <c r="CA300" s="380">
        <f>F435</f>
        <v>423</v>
      </c>
      <c r="CB300" s="380">
        <f>F321</f>
        <v>309</v>
      </c>
      <c r="CC300" s="380">
        <f>F265</f>
        <v>253</v>
      </c>
      <c r="CD300" s="380">
        <f>F176</f>
        <v>164</v>
      </c>
      <c r="CE300" s="380">
        <f>F87</f>
        <v>75</v>
      </c>
      <c r="CF300" s="380">
        <f>F593</f>
        <v>581</v>
      </c>
      <c r="CG300" s="380">
        <f>F504</f>
        <v>492</v>
      </c>
      <c r="CH300" s="380">
        <f>F448</f>
        <v>436</v>
      </c>
      <c r="CI300" s="380">
        <f>F359</f>
        <v>347</v>
      </c>
      <c r="CJ300" s="380">
        <f>F245</f>
        <v>233</v>
      </c>
      <c r="CK300" s="380">
        <f>F31</f>
        <v>19</v>
      </c>
      <c r="CL300" s="381">
        <f>F542</f>
        <v>530</v>
      </c>
      <c r="CM300" s="254">
        <f t="shared" si="58"/>
        <v>7825</v>
      </c>
      <c r="CN300" s="107">
        <f t="shared" si="59"/>
        <v>3263025</v>
      </c>
      <c r="CO300" s="33"/>
      <c r="CP300" s="323" t="s">
        <v>586</v>
      </c>
      <c r="CQ300" s="324" t="s">
        <v>521</v>
      </c>
      <c r="CR300" s="324" t="s">
        <v>219</v>
      </c>
      <c r="CS300" s="324" t="s">
        <v>315</v>
      </c>
      <c r="CT300" s="324" t="s">
        <v>512</v>
      </c>
      <c r="CU300" s="324" t="s">
        <v>332</v>
      </c>
      <c r="CV300" s="324" t="s">
        <v>199</v>
      </c>
      <c r="CW300" s="324" t="s">
        <v>217</v>
      </c>
      <c r="CX300" s="324" t="s">
        <v>414</v>
      </c>
      <c r="CY300" s="324" t="s">
        <v>524</v>
      </c>
      <c r="CZ300" s="324" t="s">
        <v>356</v>
      </c>
      <c r="DA300" s="324" t="s">
        <v>421</v>
      </c>
      <c r="DB300" s="324" t="s">
        <v>202</v>
      </c>
      <c r="DC300" s="324" t="s">
        <v>455</v>
      </c>
      <c r="DD300" s="324" t="s">
        <v>312</v>
      </c>
      <c r="DE300" s="324" t="s">
        <v>697</v>
      </c>
      <c r="DF300" s="324" t="s">
        <v>815</v>
      </c>
      <c r="DG300" s="324" t="s">
        <v>168</v>
      </c>
      <c r="DH300" s="324" t="s">
        <v>307</v>
      </c>
      <c r="DI300" s="324" t="s">
        <v>560</v>
      </c>
      <c r="DJ300" s="324" t="s">
        <v>563</v>
      </c>
      <c r="DK300" s="324" t="s">
        <v>626</v>
      </c>
      <c r="DL300" s="324" t="s">
        <v>458</v>
      </c>
      <c r="DM300" s="324" t="s">
        <v>435</v>
      </c>
      <c r="DN300" s="325" t="s">
        <v>704</v>
      </c>
      <c r="DO300" s="45"/>
    </row>
    <row r="301" spans="1:119" x14ac:dyDescent="0.2">
      <c r="A301" s="33"/>
      <c r="B301" s="33"/>
      <c r="C301" s="33"/>
      <c r="D301" s="176" t="s">
        <v>193</v>
      </c>
      <c r="E301" s="177" t="s">
        <v>345</v>
      </c>
      <c r="F301" s="178">
        <f>B3+(288*B5)</f>
        <v>289</v>
      </c>
      <c r="G301" s="33"/>
      <c r="I301" s="37"/>
      <c r="J301" s="54">
        <f>F142</f>
        <v>130</v>
      </c>
      <c r="K301" s="55">
        <f>F195</f>
        <v>183</v>
      </c>
      <c r="L301" s="55">
        <f>F248</f>
        <v>236</v>
      </c>
      <c r="M301" s="55">
        <f>F181</f>
        <v>169</v>
      </c>
      <c r="N301" s="55">
        <f>F234</f>
        <v>222</v>
      </c>
      <c r="O301" s="55">
        <f>F489</f>
        <v>477</v>
      </c>
      <c r="P301" s="55">
        <f>F461</f>
        <v>449</v>
      </c>
      <c r="Q301" s="55">
        <f>F403</f>
        <v>391</v>
      </c>
      <c r="R301" s="55">
        <f>F475</f>
        <v>463</v>
      </c>
      <c r="S301" s="55">
        <f>F422</f>
        <v>410</v>
      </c>
      <c r="T301" s="55">
        <f>F102</f>
        <v>90</v>
      </c>
      <c r="U301" s="55">
        <f>F44</f>
        <v>32</v>
      </c>
      <c r="V301" s="55">
        <f>F116</f>
        <v>104</v>
      </c>
      <c r="W301" s="55">
        <f>F83</f>
        <v>71</v>
      </c>
      <c r="X301" s="55">
        <f>F30</f>
        <v>18</v>
      </c>
      <c r="Y301" s="55">
        <f>F274</f>
        <v>262</v>
      </c>
      <c r="Z301" s="55">
        <f>F332</f>
        <v>320</v>
      </c>
      <c r="AA301" s="55">
        <f>F385</f>
        <v>373</v>
      </c>
      <c r="AB301" s="55">
        <f>F288</f>
        <v>276</v>
      </c>
      <c r="AC301" s="55">
        <f>F346</f>
        <v>334</v>
      </c>
      <c r="AD301" s="55">
        <f>F518</f>
        <v>506</v>
      </c>
      <c r="AE301" s="55">
        <f>F576</f>
        <v>564</v>
      </c>
      <c r="AF301" s="55">
        <f>F629</f>
        <v>617</v>
      </c>
      <c r="AG301" s="55">
        <f>F562</f>
        <v>550</v>
      </c>
      <c r="AH301" s="56">
        <f>F590</f>
        <v>578</v>
      </c>
      <c r="AI301" s="254">
        <f t="shared" si="56"/>
        <v>7825</v>
      </c>
      <c r="AJ301" s="107">
        <f t="shared" si="57"/>
        <v>3263025</v>
      </c>
      <c r="AK301" s="33"/>
      <c r="AL301" s="350" t="s">
        <v>580</v>
      </c>
      <c r="AM301" s="303" t="s">
        <v>151</v>
      </c>
      <c r="AN301" s="303" t="s">
        <v>114</v>
      </c>
      <c r="AO301" s="303" t="s">
        <v>628</v>
      </c>
      <c r="AP301" s="303" t="s">
        <v>431</v>
      </c>
      <c r="AQ301" s="382" t="s">
        <v>189</v>
      </c>
      <c r="AR301" s="382" t="s">
        <v>80</v>
      </c>
      <c r="AS301" s="382" t="s">
        <v>442</v>
      </c>
      <c r="AT301" s="382" t="s">
        <v>666</v>
      </c>
      <c r="AU301" s="382" t="s">
        <v>712</v>
      </c>
      <c r="AV301" s="303" t="s">
        <v>599</v>
      </c>
      <c r="AW301" s="303" t="s">
        <v>332</v>
      </c>
      <c r="AX301" s="303" t="s">
        <v>316</v>
      </c>
      <c r="AY301" s="303" t="s">
        <v>275</v>
      </c>
      <c r="AZ301" s="303" t="s">
        <v>673</v>
      </c>
      <c r="BA301" s="303" t="s">
        <v>327</v>
      </c>
      <c r="BB301" s="303" t="s">
        <v>578</v>
      </c>
      <c r="BC301" s="303" t="s">
        <v>175</v>
      </c>
      <c r="BD301" s="303" t="s">
        <v>614</v>
      </c>
      <c r="BE301" s="303" t="s">
        <v>366</v>
      </c>
      <c r="BF301" s="303" t="s">
        <v>276</v>
      </c>
      <c r="BG301" s="303" t="s">
        <v>123</v>
      </c>
      <c r="BH301" s="303" t="s">
        <v>242</v>
      </c>
      <c r="BI301" s="303" t="s">
        <v>516</v>
      </c>
      <c r="BJ301" s="351" t="s">
        <v>517</v>
      </c>
      <c r="BK301" s="45"/>
      <c r="BM301" s="37"/>
      <c r="BN301" s="379">
        <f>F77</f>
        <v>65</v>
      </c>
      <c r="BO301" s="380">
        <f>F608</f>
        <v>596</v>
      </c>
      <c r="BP301" s="380">
        <f>F494</f>
        <v>482</v>
      </c>
      <c r="BQ301" s="380">
        <f>F280</f>
        <v>268</v>
      </c>
      <c r="BR301" s="380">
        <f>F166</f>
        <v>154</v>
      </c>
      <c r="BS301" s="380">
        <f>F260</f>
        <v>248</v>
      </c>
      <c r="BT301" s="380">
        <f>F21</f>
        <v>9</v>
      </c>
      <c r="BU301" s="380">
        <f>F557</f>
        <v>545</v>
      </c>
      <c r="BV301" s="380">
        <f>F438</f>
        <v>426</v>
      </c>
      <c r="BW301" s="380">
        <f>F349</f>
        <v>337</v>
      </c>
      <c r="BX301" s="380">
        <f>F293</f>
        <v>281</v>
      </c>
      <c r="BY301" s="380">
        <f>F204</f>
        <v>192</v>
      </c>
      <c r="BZ301" s="380">
        <f>F90</f>
        <v>78</v>
      </c>
      <c r="CA301" s="380">
        <f>F626</f>
        <v>614</v>
      </c>
      <c r="CB301" s="380">
        <f>F412</f>
        <v>400</v>
      </c>
      <c r="CC301" s="380">
        <f>F481</f>
        <v>469</v>
      </c>
      <c r="CD301" s="380">
        <f>F367</f>
        <v>355</v>
      </c>
      <c r="CE301" s="380">
        <f>F148</f>
        <v>136</v>
      </c>
      <c r="CF301" s="380">
        <f>F59</f>
        <v>47</v>
      </c>
      <c r="CG301" s="380">
        <f>F570</f>
        <v>558</v>
      </c>
      <c r="CH301" s="380">
        <f>F514</f>
        <v>502</v>
      </c>
      <c r="CI301" s="380">
        <f>F425</f>
        <v>413</v>
      </c>
      <c r="CJ301" s="380">
        <f>F336</f>
        <v>324</v>
      </c>
      <c r="CK301" s="380">
        <f>F222</f>
        <v>210</v>
      </c>
      <c r="CL301" s="381">
        <f>F128</f>
        <v>116</v>
      </c>
      <c r="CM301" s="254">
        <f t="shared" si="58"/>
        <v>7825</v>
      </c>
      <c r="CN301" s="107">
        <f t="shared" si="59"/>
        <v>3263025</v>
      </c>
      <c r="CO301" s="33"/>
      <c r="CP301" s="323" t="s">
        <v>539</v>
      </c>
      <c r="CQ301" s="324" t="s">
        <v>676</v>
      </c>
      <c r="CR301" s="324" t="s">
        <v>428</v>
      </c>
      <c r="CS301" s="324" t="s">
        <v>297</v>
      </c>
      <c r="CT301" s="324" t="s">
        <v>343</v>
      </c>
      <c r="CU301" s="324" t="s">
        <v>718</v>
      </c>
      <c r="CV301" s="324" t="s">
        <v>409</v>
      </c>
      <c r="CW301" s="324" t="s">
        <v>200</v>
      </c>
      <c r="CX301" s="324" t="s">
        <v>350</v>
      </c>
      <c r="CY301" s="324" t="s">
        <v>576</v>
      </c>
      <c r="CZ301" s="324" t="s">
        <v>404</v>
      </c>
      <c r="DA301" s="324" t="s">
        <v>656</v>
      </c>
      <c r="DB301" s="324" t="s">
        <v>197</v>
      </c>
      <c r="DC301" s="324" t="s">
        <v>260</v>
      </c>
      <c r="DD301" s="324" t="s">
        <v>95</v>
      </c>
      <c r="DE301" s="324" t="s">
        <v>531</v>
      </c>
      <c r="DF301" s="324" t="s">
        <v>205</v>
      </c>
      <c r="DG301" s="324" t="s">
        <v>659</v>
      </c>
      <c r="DH301" s="324" t="s">
        <v>721</v>
      </c>
      <c r="DI301" s="324" t="s">
        <v>335</v>
      </c>
      <c r="DJ301" s="324" t="s">
        <v>382</v>
      </c>
      <c r="DK301" s="324" t="s">
        <v>639</v>
      </c>
      <c r="DL301" s="324" t="s">
        <v>710</v>
      </c>
      <c r="DM301" s="324" t="s">
        <v>268</v>
      </c>
      <c r="DN301" s="325" t="s">
        <v>816</v>
      </c>
      <c r="DO301" s="45"/>
    </row>
    <row r="302" spans="1:119" x14ac:dyDescent="0.2">
      <c r="A302" s="33"/>
      <c r="B302" s="33"/>
      <c r="C302" s="33"/>
      <c r="D302" s="176" t="s">
        <v>250</v>
      </c>
      <c r="E302" s="177" t="s">
        <v>345</v>
      </c>
      <c r="F302" s="178">
        <f>B3+(289*B5)</f>
        <v>290</v>
      </c>
      <c r="G302" s="33"/>
      <c r="I302" s="37"/>
      <c r="J302" s="54">
        <f>F256</f>
        <v>244</v>
      </c>
      <c r="K302" s="55">
        <f>F184</f>
        <v>172</v>
      </c>
      <c r="L302" s="55">
        <f>F217</f>
        <v>205</v>
      </c>
      <c r="M302" s="55">
        <f>F145</f>
        <v>133</v>
      </c>
      <c r="N302" s="55">
        <f>F198</f>
        <v>186</v>
      </c>
      <c r="O302" s="55">
        <f>F400</f>
        <v>388</v>
      </c>
      <c r="P302" s="55">
        <f>F472</f>
        <v>460</v>
      </c>
      <c r="Q302" s="55">
        <f>F414</f>
        <v>402</v>
      </c>
      <c r="R302" s="55">
        <f>F511</f>
        <v>499</v>
      </c>
      <c r="S302" s="55">
        <f>F453</f>
        <v>441</v>
      </c>
      <c r="T302" s="55">
        <f>F66</f>
        <v>54</v>
      </c>
      <c r="U302" s="55">
        <f>F33</f>
        <v>21</v>
      </c>
      <c r="V302" s="55">
        <f>F105</f>
        <v>93</v>
      </c>
      <c r="W302" s="55">
        <f>F52</f>
        <v>40</v>
      </c>
      <c r="X302" s="55">
        <f>F119</f>
        <v>107</v>
      </c>
      <c r="Y302" s="55">
        <f>F363</f>
        <v>351</v>
      </c>
      <c r="Z302" s="55">
        <f>F296</f>
        <v>284</v>
      </c>
      <c r="AA302" s="55">
        <f>F349</f>
        <v>337</v>
      </c>
      <c r="AB302" s="55">
        <f>F282</f>
        <v>270</v>
      </c>
      <c r="AC302" s="55">
        <f>F335</f>
        <v>323</v>
      </c>
      <c r="AD302" s="55">
        <f>F637</f>
        <v>625</v>
      </c>
      <c r="AE302" s="55">
        <f>F540</f>
        <v>528</v>
      </c>
      <c r="AF302" s="55">
        <f>F593</f>
        <v>581</v>
      </c>
      <c r="AG302" s="55">
        <f>F526</f>
        <v>514</v>
      </c>
      <c r="AH302" s="56">
        <f>F579</f>
        <v>567</v>
      </c>
      <c r="AI302" s="254">
        <f t="shared" si="56"/>
        <v>7825</v>
      </c>
      <c r="AJ302" s="107">
        <f t="shared" si="57"/>
        <v>3263025</v>
      </c>
      <c r="AK302" s="33"/>
      <c r="AL302" s="350" t="s">
        <v>55</v>
      </c>
      <c r="AM302" s="303" t="s">
        <v>179</v>
      </c>
      <c r="AN302" s="303" t="s">
        <v>746</v>
      </c>
      <c r="AO302" s="303" t="s">
        <v>236</v>
      </c>
      <c r="AP302" s="303" t="s">
        <v>630</v>
      </c>
      <c r="AQ302" s="378" t="s">
        <v>387</v>
      </c>
      <c r="AR302" s="378" t="s">
        <v>795</v>
      </c>
      <c r="AS302" s="378" t="s">
        <v>158</v>
      </c>
      <c r="AT302" s="378" t="s">
        <v>107</v>
      </c>
      <c r="AU302" s="378" t="s">
        <v>637</v>
      </c>
      <c r="AV302" s="303" t="s">
        <v>89</v>
      </c>
      <c r="AW302" s="303" t="s">
        <v>360</v>
      </c>
      <c r="AX302" s="303" t="s">
        <v>703</v>
      </c>
      <c r="AY302" s="303" t="s">
        <v>513</v>
      </c>
      <c r="AZ302" s="303" t="s">
        <v>495</v>
      </c>
      <c r="BA302" s="303" t="s">
        <v>97</v>
      </c>
      <c r="BB302" s="303" t="s">
        <v>54</v>
      </c>
      <c r="BC302" s="303" t="s">
        <v>576</v>
      </c>
      <c r="BD302" s="303" t="s">
        <v>271</v>
      </c>
      <c r="BE302" s="303" t="s">
        <v>204</v>
      </c>
      <c r="BF302" s="303" t="s">
        <v>820</v>
      </c>
      <c r="BG302" s="303" t="s">
        <v>547</v>
      </c>
      <c r="BH302" s="303" t="s">
        <v>307</v>
      </c>
      <c r="BI302" s="303" t="s">
        <v>33</v>
      </c>
      <c r="BJ302" s="351" t="s">
        <v>726</v>
      </c>
      <c r="BK302" s="45"/>
      <c r="BM302" s="37"/>
      <c r="BN302" s="379">
        <f>F210</f>
        <v>198</v>
      </c>
      <c r="BO302" s="380">
        <f>F96</f>
        <v>84</v>
      </c>
      <c r="BP302" s="380">
        <f>F632</f>
        <v>620</v>
      </c>
      <c r="BQ302" s="380">
        <f>F388</f>
        <v>376</v>
      </c>
      <c r="BR302" s="380">
        <f>F299</f>
        <v>287</v>
      </c>
      <c r="BS302" s="380">
        <f>F368</f>
        <v>356</v>
      </c>
      <c r="BT302" s="380">
        <f>F154</f>
        <v>142</v>
      </c>
      <c r="BU302" s="380">
        <f>F40</f>
        <v>28</v>
      </c>
      <c r="BV302" s="380">
        <f>F576</f>
        <v>564</v>
      </c>
      <c r="BW302" s="380">
        <f>F487</f>
        <v>475</v>
      </c>
      <c r="BX302" s="380">
        <f>F431</f>
        <v>419</v>
      </c>
      <c r="BY302" s="380">
        <f>F317</f>
        <v>305</v>
      </c>
      <c r="BZ302" s="380">
        <f>F223</f>
        <v>211</v>
      </c>
      <c r="CA302" s="380">
        <f>F134</f>
        <v>122</v>
      </c>
      <c r="CB302" s="380">
        <f>F520</f>
        <v>508</v>
      </c>
      <c r="CC302" s="380">
        <f>F589</f>
        <v>577</v>
      </c>
      <c r="CD302" s="380">
        <f>F500</f>
        <v>488</v>
      </c>
      <c r="CE302" s="380">
        <f>F286</f>
        <v>274</v>
      </c>
      <c r="CF302" s="380">
        <f>F172</f>
        <v>160</v>
      </c>
      <c r="CG302" s="380">
        <f>F78</f>
        <v>66</v>
      </c>
      <c r="CH302" s="380">
        <f>F27</f>
        <v>15</v>
      </c>
      <c r="CI302" s="380">
        <f>F558</f>
        <v>546</v>
      </c>
      <c r="CJ302" s="380">
        <f>F444</f>
        <v>432</v>
      </c>
      <c r="CK302" s="380">
        <f>F355</f>
        <v>343</v>
      </c>
      <c r="CL302" s="381">
        <f>F241</f>
        <v>229</v>
      </c>
      <c r="CM302" s="254">
        <f t="shared" si="58"/>
        <v>7825</v>
      </c>
      <c r="CN302" s="107">
        <f t="shared" si="59"/>
        <v>3263025</v>
      </c>
      <c r="CO302" s="33"/>
      <c r="CP302" s="323" t="s">
        <v>583</v>
      </c>
      <c r="CQ302" s="324" t="s">
        <v>379</v>
      </c>
      <c r="CR302" s="324" t="s">
        <v>480</v>
      </c>
      <c r="CS302" s="324" t="s">
        <v>38</v>
      </c>
      <c r="CT302" s="324" t="s">
        <v>269</v>
      </c>
      <c r="CU302" s="324" t="s">
        <v>709</v>
      </c>
      <c r="CV302" s="324" t="s">
        <v>629</v>
      </c>
      <c r="CW302" s="324" t="s">
        <v>226</v>
      </c>
      <c r="CX302" s="324" t="s">
        <v>123</v>
      </c>
      <c r="CY302" s="324" t="s">
        <v>267</v>
      </c>
      <c r="CZ302" s="324" t="s">
        <v>561</v>
      </c>
      <c r="DA302" s="324" t="s">
        <v>178</v>
      </c>
      <c r="DB302" s="324" t="s">
        <v>53</v>
      </c>
      <c r="DC302" s="324" t="s">
        <v>208</v>
      </c>
      <c r="DD302" s="324" t="s">
        <v>308</v>
      </c>
      <c r="DE302" s="324" t="s">
        <v>412</v>
      </c>
      <c r="DF302" s="324" t="s">
        <v>610</v>
      </c>
      <c r="DG302" s="324" t="s">
        <v>377</v>
      </c>
      <c r="DH302" s="324" t="s">
        <v>131</v>
      </c>
      <c r="DI302" s="324" t="s">
        <v>514</v>
      </c>
      <c r="DJ302" s="324" t="s">
        <v>569</v>
      </c>
      <c r="DK302" s="324" t="s">
        <v>649</v>
      </c>
      <c r="DL302" s="324" t="s">
        <v>457</v>
      </c>
      <c r="DM302" s="324" t="s">
        <v>493</v>
      </c>
      <c r="DN302" s="325" t="s">
        <v>592</v>
      </c>
      <c r="DO302" s="45"/>
    </row>
    <row r="303" spans="1:119" x14ac:dyDescent="0.2">
      <c r="A303" s="33"/>
      <c r="B303" s="33"/>
      <c r="C303" s="33"/>
      <c r="D303" s="176" t="s">
        <v>219</v>
      </c>
      <c r="E303" s="177" t="s">
        <v>345</v>
      </c>
      <c r="F303" s="178">
        <f>B3+(290*B5)</f>
        <v>291</v>
      </c>
      <c r="G303" s="33"/>
      <c r="I303" s="37"/>
      <c r="J303" s="54">
        <f>F220</f>
        <v>208</v>
      </c>
      <c r="K303" s="55">
        <f>F148</f>
        <v>136</v>
      </c>
      <c r="L303" s="55">
        <f>F206</f>
        <v>194</v>
      </c>
      <c r="M303" s="55">
        <f>F259</f>
        <v>247</v>
      </c>
      <c r="N303" s="55">
        <f>F167</f>
        <v>155</v>
      </c>
      <c r="O303" s="55">
        <f>F436</f>
        <v>424</v>
      </c>
      <c r="P303" s="55">
        <f>F503</f>
        <v>491</v>
      </c>
      <c r="Q303" s="55">
        <f>F450</f>
        <v>438</v>
      </c>
      <c r="R303" s="55">
        <f>F397</f>
        <v>385</v>
      </c>
      <c r="S303" s="55">
        <f>F464</f>
        <v>452</v>
      </c>
      <c r="T303" s="55">
        <f>F55</f>
        <v>43</v>
      </c>
      <c r="U303" s="55">
        <f>F127</f>
        <v>115</v>
      </c>
      <c r="V303" s="55">
        <f>F69</f>
        <v>57</v>
      </c>
      <c r="W303" s="55">
        <f>F16</f>
        <v>4</v>
      </c>
      <c r="X303" s="55">
        <f>F108</f>
        <v>96</v>
      </c>
      <c r="Y303" s="55">
        <f>F357</f>
        <v>345</v>
      </c>
      <c r="Z303" s="55">
        <f>F285</f>
        <v>273</v>
      </c>
      <c r="AA303" s="55">
        <f>F313</f>
        <v>301</v>
      </c>
      <c r="AB303" s="55">
        <f>F371</f>
        <v>359</v>
      </c>
      <c r="AC303" s="55">
        <f>F299</f>
        <v>287</v>
      </c>
      <c r="AD303" s="55">
        <f>F601</f>
        <v>589</v>
      </c>
      <c r="AE303" s="55">
        <f>F529</f>
        <v>517</v>
      </c>
      <c r="AF303" s="55">
        <f>F587</f>
        <v>575</v>
      </c>
      <c r="AG303" s="55">
        <f>F615</f>
        <v>603</v>
      </c>
      <c r="AH303" s="56">
        <f>F543</f>
        <v>531</v>
      </c>
      <c r="AI303" s="254">
        <f t="shared" si="56"/>
        <v>7825</v>
      </c>
      <c r="AJ303" s="107">
        <f t="shared" si="57"/>
        <v>3263025</v>
      </c>
      <c r="AK303" s="33"/>
      <c r="AL303" s="350" t="s">
        <v>405</v>
      </c>
      <c r="AM303" s="303" t="s">
        <v>659</v>
      </c>
      <c r="AN303" s="303" t="s">
        <v>687</v>
      </c>
      <c r="AO303" s="303" t="s">
        <v>376</v>
      </c>
      <c r="AP303" s="303" t="s">
        <v>554</v>
      </c>
      <c r="AQ303" s="303" t="s">
        <v>140</v>
      </c>
      <c r="AR303" s="303" t="s">
        <v>664</v>
      </c>
      <c r="AS303" s="303" t="s">
        <v>692</v>
      </c>
      <c r="AT303" s="303" t="s">
        <v>521</v>
      </c>
      <c r="AU303" s="303" t="s">
        <v>1</v>
      </c>
      <c r="AV303" s="303" t="s">
        <v>618</v>
      </c>
      <c r="AW303" s="303" t="s">
        <v>787</v>
      </c>
      <c r="AX303" s="303" t="s">
        <v>359</v>
      </c>
      <c r="AY303" s="303" t="s">
        <v>62</v>
      </c>
      <c r="AZ303" s="303" t="s">
        <v>329</v>
      </c>
      <c r="BA303" s="303" t="s">
        <v>520</v>
      </c>
      <c r="BB303" s="303" t="s">
        <v>743</v>
      </c>
      <c r="BC303" s="303" t="s">
        <v>70</v>
      </c>
      <c r="BD303" s="303" t="s">
        <v>339</v>
      </c>
      <c r="BE303" s="303" t="s">
        <v>269</v>
      </c>
      <c r="BF303" s="303" t="s">
        <v>65</v>
      </c>
      <c r="BG303" s="303" t="s">
        <v>808</v>
      </c>
      <c r="BH303" s="303" t="s">
        <v>490</v>
      </c>
      <c r="BI303" s="303" t="s">
        <v>735</v>
      </c>
      <c r="BJ303" s="351" t="s">
        <v>336</v>
      </c>
      <c r="BK303" s="45"/>
      <c r="BM303" s="37"/>
      <c r="BN303" s="379">
        <f>F318</f>
        <v>306</v>
      </c>
      <c r="BO303" s="380">
        <f>F229</f>
        <v>217</v>
      </c>
      <c r="BP303" s="380">
        <f>F115</f>
        <v>103</v>
      </c>
      <c r="BQ303" s="380">
        <f>F526</f>
        <v>514</v>
      </c>
      <c r="BR303" s="380">
        <f>F437</f>
        <v>425</v>
      </c>
      <c r="BS303" s="380">
        <f>F506</f>
        <v>494</v>
      </c>
      <c r="BT303" s="380">
        <f>F267</f>
        <v>255</v>
      </c>
      <c r="BU303" s="380">
        <f>F173</f>
        <v>161</v>
      </c>
      <c r="BV303" s="380">
        <f>F84</f>
        <v>72</v>
      </c>
      <c r="BW303" s="380">
        <f>F595</f>
        <v>583</v>
      </c>
      <c r="BX303" s="380">
        <f>F539</f>
        <v>527</v>
      </c>
      <c r="BY303" s="380">
        <f>F450</f>
        <v>438</v>
      </c>
      <c r="BZ303" s="380">
        <f>F361</f>
        <v>349</v>
      </c>
      <c r="CA303" s="380">
        <f>F247</f>
        <v>235</v>
      </c>
      <c r="CB303" s="380">
        <f>F28</f>
        <v>16</v>
      </c>
      <c r="CC303" s="380">
        <f>F102</f>
        <v>90</v>
      </c>
      <c r="CD303" s="380">
        <f>F633</f>
        <v>621</v>
      </c>
      <c r="CE303" s="380">
        <f>F394</f>
        <v>382</v>
      </c>
      <c r="CF303" s="380">
        <f>F305</f>
        <v>293</v>
      </c>
      <c r="CG303" s="380">
        <f>F191</f>
        <v>179</v>
      </c>
      <c r="CH303" s="380">
        <f>F160</f>
        <v>148</v>
      </c>
      <c r="CI303" s="380">
        <f>F46</f>
        <v>34</v>
      </c>
      <c r="CJ303" s="380">
        <f>F582</f>
        <v>570</v>
      </c>
      <c r="CK303" s="380">
        <f>F463</f>
        <v>451</v>
      </c>
      <c r="CL303" s="381">
        <f>F374</f>
        <v>362</v>
      </c>
      <c r="CM303" s="254">
        <f t="shared" si="58"/>
        <v>7825</v>
      </c>
      <c r="CN303" s="107">
        <f t="shared" si="59"/>
        <v>3263025</v>
      </c>
      <c r="CO303" s="33"/>
      <c r="CP303" s="323" t="s">
        <v>624</v>
      </c>
      <c r="CQ303" s="324" t="s">
        <v>144</v>
      </c>
      <c r="CR303" s="324" t="s">
        <v>390</v>
      </c>
      <c r="CS303" s="324" t="s">
        <v>33</v>
      </c>
      <c r="CT303" s="324" t="s">
        <v>352</v>
      </c>
      <c r="CU303" s="324" t="s">
        <v>591</v>
      </c>
      <c r="CV303" s="324" t="s">
        <v>772</v>
      </c>
      <c r="CW303" s="324" t="s">
        <v>685</v>
      </c>
      <c r="CX303" s="324" t="s">
        <v>747</v>
      </c>
      <c r="CY303" s="324" t="s">
        <v>277</v>
      </c>
      <c r="CZ303" s="324" t="s">
        <v>441</v>
      </c>
      <c r="DA303" s="324" t="s">
        <v>692</v>
      </c>
      <c r="DB303" s="324" t="s">
        <v>653</v>
      </c>
      <c r="DC303" s="324" t="s">
        <v>328</v>
      </c>
      <c r="DD303" s="324" t="s">
        <v>598</v>
      </c>
      <c r="DE303" s="324" t="s">
        <v>599</v>
      </c>
      <c r="DF303" s="324" t="s">
        <v>136</v>
      </c>
      <c r="DG303" s="324" t="s">
        <v>177</v>
      </c>
      <c r="DH303" s="324" t="s">
        <v>357</v>
      </c>
      <c r="DI303" s="324" t="s">
        <v>285</v>
      </c>
      <c r="DJ303" s="324" t="s">
        <v>497</v>
      </c>
      <c r="DK303" s="324" t="s">
        <v>462</v>
      </c>
      <c r="DL303" s="324" t="s">
        <v>172</v>
      </c>
      <c r="DM303" s="324" t="s">
        <v>0</v>
      </c>
      <c r="DN303" s="325" t="s">
        <v>550</v>
      </c>
      <c r="DO303" s="45"/>
    </row>
    <row r="304" spans="1:119" x14ac:dyDescent="0.2">
      <c r="A304" s="33"/>
      <c r="B304" s="33"/>
      <c r="C304" s="33"/>
      <c r="D304" s="176" t="s">
        <v>111</v>
      </c>
      <c r="E304" s="177" t="s">
        <v>345</v>
      </c>
      <c r="F304" s="178">
        <f>B3+(291*B5)</f>
        <v>292</v>
      </c>
      <c r="G304" s="33"/>
      <c r="I304" s="37"/>
      <c r="J304" s="54">
        <f>F209</f>
        <v>197</v>
      </c>
      <c r="K304" s="55">
        <f>F242</f>
        <v>230</v>
      </c>
      <c r="L304" s="55">
        <f>F170</f>
        <v>158</v>
      </c>
      <c r="M304" s="55">
        <f>F223</f>
        <v>211</v>
      </c>
      <c r="N304" s="55">
        <f>F156</f>
        <v>144</v>
      </c>
      <c r="O304" s="55">
        <f>F447</f>
        <v>435</v>
      </c>
      <c r="P304" s="55">
        <f>F389</f>
        <v>377</v>
      </c>
      <c r="Q304" s="55">
        <f>F486</f>
        <v>474</v>
      </c>
      <c r="R304" s="55">
        <f>F428</f>
        <v>416</v>
      </c>
      <c r="S304" s="55">
        <f>F500</f>
        <v>488</v>
      </c>
      <c r="T304" s="55">
        <f>F19</f>
        <v>7</v>
      </c>
      <c r="U304" s="55">
        <f>F91</f>
        <v>79</v>
      </c>
      <c r="V304" s="55">
        <f>F58</f>
        <v>46</v>
      </c>
      <c r="W304" s="55">
        <f>F130</f>
        <v>118</v>
      </c>
      <c r="X304" s="55">
        <f>F77</f>
        <v>65</v>
      </c>
      <c r="Y304" s="55">
        <f>F321</f>
        <v>309</v>
      </c>
      <c r="Z304" s="55">
        <f>F374</f>
        <v>362</v>
      </c>
      <c r="AA304" s="55">
        <f>F307</f>
        <v>295</v>
      </c>
      <c r="AB304" s="55">
        <f>F360</f>
        <v>348</v>
      </c>
      <c r="AC304" s="55">
        <f>F263</f>
        <v>251</v>
      </c>
      <c r="AD304" s="55">
        <f>F565</f>
        <v>553</v>
      </c>
      <c r="AE304" s="55">
        <f>F618</f>
        <v>606</v>
      </c>
      <c r="AF304" s="55">
        <f>F551</f>
        <v>539</v>
      </c>
      <c r="AG304" s="55">
        <f>F604</f>
        <v>592</v>
      </c>
      <c r="AH304" s="56">
        <f>F537</f>
        <v>525</v>
      </c>
      <c r="AI304" s="254">
        <f t="shared" si="56"/>
        <v>7825</v>
      </c>
      <c r="AJ304" s="107">
        <f t="shared" si="57"/>
        <v>3263025</v>
      </c>
      <c r="AK304" s="33"/>
      <c r="AL304" s="350" t="s">
        <v>239</v>
      </c>
      <c r="AM304" s="303" t="s">
        <v>798</v>
      </c>
      <c r="AN304" s="303" t="s">
        <v>209</v>
      </c>
      <c r="AO304" s="303" t="s">
        <v>53</v>
      </c>
      <c r="AP304" s="303" t="s">
        <v>603</v>
      </c>
      <c r="AQ304" s="378" t="s">
        <v>769</v>
      </c>
      <c r="AR304" s="378" t="s">
        <v>756</v>
      </c>
      <c r="AS304" s="378" t="s">
        <v>52</v>
      </c>
      <c r="AT304" s="378" t="s">
        <v>694</v>
      </c>
      <c r="AU304" s="378" t="s">
        <v>610</v>
      </c>
      <c r="AV304" s="303" t="s">
        <v>272</v>
      </c>
      <c r="AW304" s="303" t="s">
        <v>30</v>
      </c>
      <c r="AX304" s="303" t="s">
        <v>302</v>
      </c>
      <c r="AY304" s="303" t="s">
        <v>100</v>
      </c>
      <c r="AZ304" s="303" t="s">
        <v>539</v>
      </c>
      <c r="BA304" s="303" t="s">
        <v>312</v>
      </c>
      <c r="BB304" s="303" t="s">
        <v>550</v>
      </c>
      <c r="BC304" s="303" t="s">
        <v>325</v>
      </c>
      <c r="BD304" s="303" t="s">
        <v>148</v>
      </c>
      <c r="BE304" s="303" t="s">
        <v>670</v>
      </c>
      <c r="BF304" s="303" t="s">
        <v>573</v>
      </c>
      <c r="BG304" s="303" t="s">
        <v>499</v>
      </c>
      <c r="BH304" s="303" t="s">
        <v>94</v>
      </c>
      <c r="BI304" s="303" t="s">
        <v>778</v>
      </c>
      <c r="BJ304" s="351" t="s">
        <v>574</v>
      </c>
      <c r="BK304" s="45"/>
      <c r="BM304" s="37"/>
      <c r="BN304" s="379">
        <f>F456</f>
        <v>444</v>
      </c>
      <c r="BO304" s="380">
        <f>F342</f>
        <v>330</v>
      </c>
      <c r="BP304" s="380">
        <f>F248</f>
        <v>236</v>
      </c>
      <c r="BQ304" s="380">
        <f>F34</f>
        <v>22</v>
      </c>
      <c r="BR304" s="380">
        <f>F545</f>
        <v>533</v>
      </c>
      <c r="BS304" s="380">
        <f>F614</f>
        <v>602</v>
      </c>
      <c r="BT304" s="380">
        <f>F400</f>
        <v>388</v>
      </c>
      <c r="BU304" s="380">
        <f>F311</f>
        <v>299</v>
      </c>
      <c r="BV304" s="380">
        <f>F197</f>
        <v>185</v>
      </c>
      <c r="BW304" s="380">
        <f>F103</f>
        <v>91</v>
      </c>
      <c r="BX304" s="380">
        <f>F52</f>
        <v>40</v>
      </c>
      <c r="BY304" s="380">
        <f>F583</f>
        <v>571</v>
      </c>
      <c r="BZ304" s="380">
        <f>F469</f>
        <v>457</v>
      </c>
      <c r="CA304" s="380">
        <f>F380</f>
        <v>368</v>
      </c>
      <c r="CB304" s="380">
        <f>F141</f>
        <v>129</v>
      </c>
      <c r="CC304" s="380">
        <f>F235</f>
        <v>223</v>
      </c>
      <c r="CD304" s="380">
        <f>F121</f>
        <v>109</v>
      </c>
      <c r="CE304" s="380">
        <f>F532</f>
        <v>520</v>
      </c>
      <c r="CF304" s="380">
        <f>F413</f>
        <v>401</v>
      </c>
      <c r="CG304" s="380">
        <f>F324</f>
        <v>312</v>
      </c>
      <c r="CH304" s="380">
        <f>F268</f>
        <v>256</v>
      </c>
      <c r="CI304" s="380">
        <f>F179</f>
        <v>167</v>
      </c>
      <c r="CJ304" s="380">
        <f>F65</f>
        <v>53</v>
      </c>
      <c r="CK304" s="380">
        <f>F601</f>
        <v>589</v>
      </c>
      <c r="CL304" s="381">
        <f>F512</f>
        <v>500</v>
      </c>
      <c r="CM304" s="254">
        <f t="shared" si="58"/>
        <v>7825</v>
      </c>
      <c r="CN304" s="107">
        <f t="shared" si="59"/>
        <v>3263025</v>
      </c>
      <c r="CO304" s="33"/>
      <c r="CP304" s="323" t="s">
        <v>505</v>
      </c>
      <c r="CQ304" s="324" t="s">
        <v>232</v>
      </c>
      <c r="CR304" s="324" t="s">
        <v>114</v>
      </c>
      <c r="CS304" s="324" t="s">
        <v>775</v>
      </c>
      <c r="CT304" s="324" t="s">
        <v>362</v>
      </c>
      <c r="CU304" s="324" t="s">
        <v>605</v>
      </c>
      <c r="CV304" s="324" t="s">
        <v>387</v>
      </c>
      <c r="CW304" s="324" t="s">
        <v>430</v>
      </c>
      <c r="CX304" s="324" t="s">
        <v>73</v>
      </c>
      <c r="CY304" s="324" t="s">
        <v>568</v>
      </c>
      <c r="CZ304" s="324" t="s">
        <v>513</v>
      </c>
      <c r="DA304" s="324" t="s">
        <v>623</v>
      </c>
      <c r="DB304" s="324" t="s">
        <v>483</v>
      </c>
      <c r="DC304" s="324" t="s">
        <v>519</v>
      </c>
      <c r="DD304" s="324" t="s">
        <v>370</v>
      </c>
      <c r="DE304" s="324" t="s">
        <v>771</v>
      </c>
      <c r="DF304" s="324" t="s">
        <v>631</v>
      </c>
      <c r="DG304" s="324" t="s">
        <v>257</v>
      </c>
      <c r="DH304" s="324" t="s">
        <v>296</v>
      </c>
      <c r="DI304" s="324" t="s">
        <v>522</v>
      </c>
      <c r="DJ304" s="324" t="s">
        <v>459</v>
      </c>
      <c r="DK304" s="324" t="s">
        <v>604</v>
      </c>
      <c r="DL304" s="324" t="s">
        <v>252</v>
      </c>
      <c r="DM304" s="324" t="s">
        <v>65</v>
      </c>
      <c r="DN304" s="325" t="s">
        <v>322</v>
      </c>
      <c r="DO304" s="45"/>
    </row>
    <row r="305" spans="1:119" ht="12.75" thickBot="1" x14ac:dyDescent="0.25">
      <c r="A305" s="33"/>
      <c r="B305" s="33"/>
      <c r="C305" s="33"/>
      <c r="D305" s="176" t="s">
        <v>357</v>
      </c>
      <c r="E305" s="177" t="s">
        <v>345</v>
      </c>
      <c r="F305" s="179">
        <f>B3+(292*B5)</f>
        <v>293</v>
      </c>
      <c r="G305" s="33"/>
      <c r="I305" s="37"/>
      <c r="J305" s="79">
        <f>F173</f>
        <v>161</v>
      </c>
      <c r="K305" s="80">
        <f>F231</f>
        <v>219</v>
      </c>
      <c r="L305" s="80">
        <f>F159</f>
        <v>147</v>
      </c>
      <c r="M305" s="80">
        <f>F192</f>
        <v>180</v>
      </c>
      <c r="N305" s="80">
        <f>F245</f>
        <v>233</v>
      </c>
      <c r="O305" s="80">
        <f>F478</f>
        <v>466</v>
      </c>
      <c r="P305" s="80">
        <f>F425</f>
        <v>413</v>
      </c>
      <c r="Q305" s="80">
        <f>F497</f>
        <v>485</v>
      </c>
      <c r="R305" s="80">
        <f>F439</f>
        <v>427</v>
      </c>
      <c r="S305" s="80">
        <f>F411</f>
        <v>399</v>
      </c>
      <c r="T305" s="80">
        <f>F133</f>
        <v>121</v>
      </c>
      <c r="U305" s="80">
        <f>F80</f>
        <v>68</v>
      </c>
      <c r="V305" s="80">
        <f>F27</f>
        <v>15</v>
      </c>
      <c r="W305" s="80">
        <f>F94</f>
        <v>82</v>
      </c>
      <c r="X305" s="80">
        <f>F41</f>
        <v>29</v>
      </c>
      <c r="Y305" s="80">
        <f>F310</f>
        <v>298</v>
      </c>
      <c r="Z305" s="80">
        <f>F338</f>
        <v>326</v>
      </c>
      <c r="AA305" s="80">
        <f>F271</f>
        <v>259</v>
      </c>
      <c r="AB305" s="80">
        <f>F324</f>
        <v>312</v>
      </c>
      <c r="AC305" s="80">
        <f>F382</f>
        <v>370</v>
      </c>
      <c r="AD305" s="80">
        <f>F554</f>
        <v>542</v>
      </c>
      <c r="AE305" s="80">
        <f>F612</f>
        <v>600</v>
      </c>
      <c r="AF305" s="80">
        <f>F515</f>
        <v>503</v>
      </c>
      <c r="AG305" s="80">
        <f>F568</f>
        <v>556</v>
      </c>
      <c r="AH305" s="81">
        <f>F626</f>
        <v>614</v>
      </c>
      <c r="AI305" s="254">
        <f t="shared" si="56"/>
        <v>7825</v>
      </c>
      <c r="AJ305" s="107">
        <f t="shared" si="57"/>
        <v>3263025</v>
      </c>
      <c r="AK305" s="33"/>
      <c r="AL305" s="357" t="s">
        <v>685</v>
      </c>
      <c r="AM305" s="340" t="s">
        <v>112</v>
      </c>
      <c r="AN305" s="340" t="s">
        <v>152</v>
      </c>
      <c r="AO305" s="340" t="s">
        <v>496</v>
      </c>
      <c r="AP305" s="340" t="s">
        <v>458</v>
      </c>
      <c r="AQ305" s="388" t="s">
        <v>612</v>
      </c>
      <c r="AR305" s="388" t="s">
        <v>639</v>
      </c>
      <c r="AS305" s="388" t="s">
        <v>741</v>
      </c>
      <c r="AT305" s="388" t="s">
        <v>218</v>
      </c>
      <c r="AU305" s="388" t="s">
        <v>680</v>
      </c>
      <c r="AV305" s="340" t="s">
        <v>582</v>
      </c>
      <c r="AW305" s="340" t="s">
        <v>644</v>
      </c>
      <c r="AX305" s="340" t="s">
        <v>569</v>
      </c>
      <c r="AY305" s="340" t="s">
        <v>303</v>
      </c>
      <c r="AZ305" s="340" t="s">
        <v>118</v>
      </c>
      <c r="BA305" s="340" t="s">
        <v>801</v>
      </c>
      <c r="BB305" s="340" t="s">
        <v>126</v>
      </c>
      <c r="BC305" s="340" t="s">
        <v>113</v>
      </c>
      <c r="BD305" s="340" t="s">
        <v>522</v>
      </c>
      <c r="BE305" s="340" t="s">
        <v>494</v>
      </c>
      <c r="BF305" s="340" t="s">
        <v>751</v>
      </c>
      <c r="BG305" s="340" t="s">
        <v>544</v>
      </c>
      <c r="BH305" s="340" t="s">
        <v>487</v>
      </c>
      <c r="BI305" s="340" t="s">
        <v>363</v>
      </c>
      <c r="BJ305" s="358" t="s">
        <v>260</v>
      </c>
      <c r="BK305" s="45"/>
      <c r="BM305" s="37"/>
      <c r="BN305" s="389">
        <f>F564</f>
        <v>552</v>
      </c>
      <c r="BO305" s="390">
        <f>F475</f>
        <v>463</v>
      </c>
      <c r="BP305" s="390">
        <f>F386</f>
        <v>374</v>
      </c>
      <c r="BQ305" s="390">
        <f>F147</f>
        <v>135</v>
      </c>
      <c r="BR305" s="390">
        <f>F53</f>
        <v>41</v>
      </c>
      <c r="BS305" s="390">
        <f>F127</f>
        <v>115</v>
      </c>
      <c r="BT305" s="390">
        <f>F533</f>
        <v>521</v>
      </c>
      <c r="BU305" s="390">
        <f>F419</f>
        <v>407</v>
      </c>
      <c r="BV305" s="390">
        <f>F330</f>
        <v>318</v>
      </c>
      <c r="BW305" s="390">
        <f>F216</f>
        <v>204</v>
      </c>
      <c r="BX305" s="390">
        <f>F185</f>
        <v>173</v>
      </c>
      <c r="BY305" s="390">
        <f>F71</f>
        <v>59</v>
      </c>
      <c r="BZ305" s="390">
        <f>F607</f>
        <v>595</v>
      </c>
      <c r="CA305" s="390">
        <f>F488</f>
        <v>476</v>
      </c>
      <c r="CB305" s="390">
        <f>F274</f>
        <v>262</v>
      </c>
      <c r="CC305" s="390">
        <f>F343</f>
        <v>331</v>
      </c>
      <c r="CD305" s="390">
        <f>F254</f>
        <v>242</v>
      </c>
      <c r="CE305" s="390">
        <f>F15</f>
        <v>3</v>
      </c>
      <c r="CF305" s="390">
        <f>F551</f>
        <v>539</v>
      </c>
      <c r="CG305" s="390">
        <f>F462</f>
        <v>450</v>
      </c>
      <c r="CH305" s="390">
        <f>F406</f>
        <v>394</v>
      </c>
      <c r="CI305" s="390">
        <f>F292</f>
        <v>280</v>
      </c>
      <c r="CJ305" s="390">
        <f>F198</f>
        <v>186</v>
      </c>
      <c r="CK305" s="390">
        <f>F109</f>
        <v>97</v>
      </c>
      <c r="CL305" s="391">
        <f>F620</f>
        <v>608</v>
      </c>
      <c r="CM305" s="254">
        <f t="shared" si="58"/>
        <v>7825</v>
      </c>
      <c r="CN305" s="107">
        <f t="shared" si="59"/>
        <v>3263025</v>
      </c>
      <c r="CO305" s="33"/>
      <c r="CP305" s="330" t="s">
        <v>467</v>
      </c>
      <c r="CQ305" s="331" t="s">
        <v>666</v>
      </c>
      <c r="CR305" s="331" t="s">
        <v>627</v>
      </c>
      <c r="CS305" s="331" t="s">
        <v>102</v>
      </c>
      <c r="CT305" s="331" t="s">
        <v>540</v>
      </c>
      <c r="CU305" s="331" t="s">
        <v>787</v>
      </c>
      <c r="CV305" s="331" t="s">
        <v>706</v>
      </c>
      <c r="CW305" s="331" t="s">
        <v>398</v>
      </c>
      <c r="CX305" s="331" t="s">
        <v>549</v>
      </c>
      <c r="CY305" s="331" t="s">
        <v>538</v>
      </c>
      <c r="CZ305" s="331" t="s">
        <v>523</v>
      </c>
      <c r="DA305" s="331" t="s">
        <v>436</v>
      </c>
      <c r="DB305" s="331" t="s">
        <v>227</v>
      </c>
      <c r="DC305" s="331" t="s">
        <v>265</v>
      </c>
      <c r="DD305" s="331" t="s">
        <v>327</v>
      </c>
      <c r="DE305" s="331" t="s">
        <v>683</v>
      </c>
      <c r="DF305" s="331" t="s">
        <v>84</v>
      </c>
      <c r="DG305" s="331" t="s">
        <v>166</v>
      </c>
      <c r="DH305" s="331" t="s">
        <v>94</v>
      </c>
      <c r="DI305" s="331" t="s">
        <v>294</v>
      </c>
      <c r="DJ305" s="331" t="s">
        <v>369</v>
      </c>
      <c r="DK305" s="331" t="s">
        <v>717</v>
      </c>
      <c r="DL305" s="331" t="s">
        <v>630</v>
      </c>
      <c r="DM305" s="331" t="s">
        <v>805</v>
      </c>
      <c r="DN305" s="332" t="s">
        <v>530</v>
      </c>
      <c r="DO305" s="45"/>
    </row>
    <row r="306" spans="1:119" x14ac:dyDescent="0.2">
      <c r="A306" s="33"/>
      <c r="B306" s="33"/>
      <c r="C306" s="33"/>
      <c r="D306" s="176" t="s">
        <v>145</v>
      </c>
      <c r="E306" s="177" t="s">
        <v>345</v>
      </c>
      <c r="F306" s="179">
        <f>B3+(293*B5)</f>
        <v>294</v>
      </c>
      <c r="G306" s="33"/>
      <c r="I306" s="37"/>
      <c r="J306" s="241">
        <f>SUM(J281:J305)</f>
        <v>7825</v>
      </c>
      <c r="K306" s="288">
        <f t="shared" ref="K306:AH306" si="60">SUM(K281:K305)</f>
        <v>7825</v>
      </c>
      <c r="L306" s="288">
        <f t="shared" si="60"/>
        <v>7825</v>
      </c>
      <c r="M306" s="288">
        <f t="shared" si="60"/>
        <v>7825</v>
      </c>
      <c r="N306" s="288">
        <f t="shared" si="60"/>
        <v>7825</v>
      </c>
      <c r="O306" s="288">
        <f t="shared" si="60"/>
        <v>7825</v>
      </c>
      <c r="P306" s="288">
        <f t="shared" si="60"/>
        <v>7825</v>
      </c>
      <c r="Q306" s="288">
        <f t="shared" si="60"/>
        <v>7825</v>
      </c>
      <c r="R306" s="288">
        <f t="shared" si="60"/>
        <v>7825</v>
      </c>
      <c r="S306" s="288">
        <f t="shared" si="60"/>
        <v>7825</v>
      </c>
      <c r="T306" s="288">
        <f t="shared" si="60"/>
        <v>7825</v>
      </c>
      <c r="U306" s="288">
        <f t="shared" si="60"/>
        <v>7825</v>
      </c>
      <c r="V306" s="288">
        <f t="shared" si="60"/>
        <v>7825</v>
      </c>
      <c r="W306" s="288">
        <f t="shared" si="60"/>
        <v>7825</v>
      </c>
      <c r="X306" s="288">
        <f t="shared" si="60"/>
        <v>7825</v>
      </c>
      <c r="Y306" s="288">
        <f t="shared" si="60"/>
        <v>7825</v>
      </c>
      <c r="Z306" s="288">
        <f t="shared" si="60"/>
        <v>7825</v>
      </c>
      <c r="AA306" s="288">
        <f t="shared" si="60"/>
        <v>7825</v>
      </c>
      <c r="AB306" s="288">
        <f t="shared" si="60"/>
        <v>7825</v>
      </c>
      <c r="AC306" s="288">
        <f t="shared" si="60"/>
        <v>7825</v>
      </c>
      <c r="AD306" s="288">
        <f t="shared" si="60"/>
        <v>7825</v>
      </c>
      <c r="AE306" s="288">
        <f t="shared" si="60"/>
        <v>7825</v>
      </c>
      <c r="AF306" s="288">
        <f t="shared" si="60"/>
        <v>7825</v>
      </c>
      <c r="AG306" s="288">
        <f t="shared" si="60"/>
        <v>7825</v>
      </c>
      <c r="AH306" s="392">
        <f t="shared" si="60"/>
        <v>7825</v>
      </c>
      <c r="AI306" s="393">
        <f>J281^3+K282^3+L283^3+M284^3+N285^3+O286^3+P287^3+Q288^3+R289^3+S290^3+T291^3+U292^3+V293^3+W294^3+X295^3+Y296^3+Z297^3+AA298^3+AB299^3+AC300^3+AD301^3+AE302^3+AF303^3+AG304^3+AH305^3</f>
        <v>1530765625</v>
      </c>
      <c r="AJ306" s="394">
        <f>J293^3+K293^3+L293^3+M293^3+N293^3+O293^3+P293^3+Q293^3+R293^3+S293^3+T293^3+U293^3+V293^3+W293^3+X293^3+Y293^3+Z293^3+AA293^3+AB293^3+AC293^3+AD293^3+AE293^3+AF293^3+AG293^3+AH293^3</f>
        <v>1530765625</v>
      </c>
      <c r="AK306" s="33"/>
      <c r="AL306" s="296"/>
      <c r="AM306" s="296"/>
      <c r="AN306" s="296"/>
      <c r="AO306" s="296"/>
      <c r="AP306" s="296"/>
      <c r="AQ306" s="296"/>
      <c r="AR306" s="296"/>
      <c r="AS306" s="296"/>
      <c r="AT306" s="296"/>
      <c r="AU306" s="296"/>
      <c r="AV306" s="296"/>
      <c r="AW306" s="296"/>
      <c r="AX306" s="296"/>
      <c r="AY306" s="296"/>
      <c r="AZ306" s="296"/>
      <c r="BA306" s="296"/>
      <c r="BB306" s="296"/>
      <c r="BC306" s="296"/>
      <c r="BD306" s="296"/>
      <c r="BE306" s="296"/>
      <c r="BF306" s="296"/>
      <c r="BG306" s="296"/>
      <c r="BH306" s="296"/>
      <c r="BI306" s="296"/>
      <c r="BJ306" s="296"/>
      <c r="BK306" s="45"/>
      <c r="BM306" s="37"/>
      <c r="BN306" s="338">
        <f>SUMSQ(BN281,BO281,BP281,BQ281,BR281,BN282,BO282,BP282,BQ282,BR282,BN283,BO283,BP283,BQ283,BR283,BN284,BO284,BP284,BQ284,BR284,BN285,BO285,BP285,BQ285,BR285)</f>
        <v>3263025</v>
      </c>
      <c r="BO306" s="339">
        <f>SUMSQ(BN286,BO286,BP286,BQ286,BR286,BN287,BO287,BP287,BQ287,BR287,BN288,BO288,BP288,BQ288,BR288,BN289,BO289,BP289,BQ289,BR289,BN290,BO290,BP290,BQ290,BR290)</f>
        <v>3263025</v>
      </c>
      <c r="BP306" s="339">
        <f>SUMSQ(BN291,BO291,BP291,BQ291,BR291,BN292,BO292,BP292,BQ292,BR292,BN293,BO293,BP293,BQ293,BR293,BN294,BO294,BP294,BQ294,BR294,BN295,BO295,BP295,BQ295,BR295)</f>
        <v>3263025</v>
      </c>
      <c r="BQ306" s="339">
        <f>SUMSQ(BN296,BO296,BP296,BQ296,BR296,BN297,BO297,BP297,BQ297,BR297,BN298,BO298,BP298,BQ298,BR298,BN299,BO299,BP299,BQ299,BR299,BN300,BO300,BP300,BQ300,BR300)</f>
        <v>3263025</v>
      </c>
      <c r="BR306" s="339">
        <f>SUMSQ(BN301,BO301,BP301,BQ301,BR301,BN302,BO302,BP302,BQ302,BR302,BN303,BO303,BP303,BQ303,BR303,BN304,BO304,BP304,BQ304,BR304,BN305,BO305,BP305,BQ305,BR305)</f>
        <v>3263025</v>
      </c>
      <c r="BS306" s="339">
        <f>SUMSQ(BS281,BT281,BU281,BV281,BW281,BS282,BT282,BU282,BV282,BW282,BS283,BT283,BU283,BV283,BW283,BS284,BT284,BU284,BV284,BW284,BS285,BT285,BU285,BV285,BW285)</f>
        <v>3263025</v>
      </c>
      <c r="BT306" s="339">
        <f>SUMSQ(BS286,BT286,BU286,BV286,BW286,BS287,BT287,BU287,BV287,BW287,BS288,BT288,BU288,BV288,BW288,BS289,BT289,BU289,BV289,BW289,BS290,BT290,BU290,BV290,BW290)</f>
        <v>3263025</v>
      </c>
      <c r="BU306" s="339">
        <f>SUMSQ(BS291,BT291,BU291,BV291,BW291,BS292,BT292,BU292,BV292,BW292,BS293,BT293,BU293,BV293,BW293,BS294,BT294,BU294,BV294,BW294,BS295,BT295,BU295,BV295,BW295)</f>
        <v>3263025</v>
      </c>
      <c r="BV306" s="339">
        <f>SUMSQ(BS296,BT296,BU296,BV296,BW296,BS297,BT297,BU297,BV297,BW297,BS298,BT298,BU298,BV298,BW298,BS299,BT299,BU299,BV299,BW299,BS300,BT300,BU300,BV300,BW300)</f>
        <v>3263025</v>
      </c>
      <c r="BW306" s="339">
        <f>SUMSQ(BS301,BT301,BU301,BV301,BW301,BS302,BT302,BU302,BV302,BW302,BS303,BT303,BU303,BV303,BW303,BS304,BT304,BU304,BV304,BW304,BS305,BT305,BU305,BV305,BW305)</f>
        <v>3263025</v>
      </c>
      <c r="BX306" s="339">
        <f>SUMSQ(BX281,BY281,BZ281,CA281,CB281,BX282,BY282,BZ282,CA282,CB282,BX283,BY283,BZ283,CA283,CB283,BX284,BY284,BZ284,CA284,CB284,BX285,BY285,BZ285,CA285,CB285)</f>
        <v>3263025</v>
      </c>
      <c r="BY306" s="339">
        <f>SUMSQ(BX286,BY286,BZ286,CA286,CB286,BX287,BY287,BZ287,CA287,CB287,BX288,BY288,BZ288,CA288,CB288,BX289,BY289,BZ289,CA289,CB289,BX290,BY290,BZ290,CA290,CB290)</f>
        <v>3263025</v>
      </c>
      <c r="BZ306" s="339">
        <f>SUMSQ(BX291,BY291,BZ291,CA291,CB291,BX292,BY292,BZ292,CA292,CB292,BX293,BY293,BZ293,CA293,CB293,BX294,BY294,BZ294,CA294,CB294,BX295,BY295,BZ295,CA295,CB295)</f>
        <v>3263025</v>
      </c>
      <c r="CA306" s="339">
        <f>SUMSQ(BX296,BY296,BZ296,CA296,CB296,BX297,BY297,BZ297,CA297,CB297,BX298,BY298,BZ298,CA298,CB298,BX299,BY299,BZ299,CA299,CB299,BX300,BY300,BZ300,CA300,CB300)</f>
        <v>3263025</v>
      </c>
      <c r="CB306" s="339">
        <f>SUMSQ(BX301,BY301,BZ301,CA301,CB301,BX302,BY302,BZ302,CA302,CB302,BX303,BY303,BZ303,CA303,CB303,BX304,BY304,BZ304,CA304,CB304,BX305,BY305,BZ305,CA305,CB305)</f>
        <v>3263025</v>
      </c>
      <c r="CC306" s="339">
        <f>SUMSQ(CC281,CD281,CE281,CF281,CG281,CC282,CD282,CE282,CF282,CG282,CC283,CD283,CE283,CF283,CG283,CC284,CD284,CE284,CF284,CG284,CC285,CD285,CE285,CF285,CG285)</f>
        <v>3263025</v>
      </c>
      <c r="CD306" s="339">
        <f>SUMSQ(CC286,CD286,CE286,CF286,CG286,CC287,CD287,CE287,CF287,CG287,CC288,CD288,CE288,CF288,CG288,CC289,CD289,CE289,CF289,CG289,CC290,CD290,CE290,CF290,CG290)</f>
        <v>3263025</v>
      </c>
      <c r="CE306" s="339">
        <f>SUMSQ(CC291,CD291,CE291,CF291,CG291,CC292,CD292,CE292,CF292,CG292,CC293,CD293,CE293,CF293,CG293,CC294,CD294,CE294,CF294,CG294,CC295,CD295,CE295,CF295,CG295)</f>
        <v>3263025</v>
      </c>
      <c r="CF306" s="339">
        <f>SUMSQ(CC296,CD296,CE296,CF296,CG296,CC297,CD297,CE297,CF297,CG297,CC298,CD298,CE298,CF298,CG298,CC299,CD299,CE299,CF299,CG299,CC300,CD300,CE300,CF300,CG300)</f>
        <v>3263025</v>
      </c>
      <c r="CG306" s="339">
        <f>SUMSQ(CC301,CD301,CE301,CF301,CG301,CC302,CD302,CE302,CF302,CG302,CC303,CD303,CE303,CF303,CG303,CC304,CD304,CE304,CF304,CG304,CC305,CD305,CE305,CF305,CG305)</f>
        <v>3263025</v>
      </c>
      <c r="CH306" s="339">
        <f>SUMSQ(CH281,CI281,CJ281,CK281,CL281,CH282,CI282,CJ282,CK282,CL282,CH283,CI283,CJ283,CK283,CL283,CH284,CI284,CJ284,CK284,CL284,CH285,CI285,CJ285,CK285,CL285)</f>
        <v>3263025</v>
      </c>
      <c r="CI306" s="339">
        <f>SUMSQ(CH286,CI286,CJ286,CK286,CL286,CH287,CI287,CJ287,CK287,CL287,CH288,CI288,CJ288,CK288,CL288,CH289,CI289,CJ289,CK289,CL289,CH290,CI290,CJ290,CK290,CL290)</f>
        <v>3263025</v>
      </c>
      <c r="CJ306" s="339">
        <f>SUMSQ(CH291,CI291,CJ291,CK291,CL291,CH292,CI292,CJ292,CK292,CL292,CH293,CI293,CJ293,CK293,CL293,CH294,CI294,CJ294,CK294,CL294,CH295,CI295,CJ295,CK295,CL295)</f>
        <v>3263025</v>
      </c>
      <c r="CK306" s="339">
        <f>SUMSQ(CH296,CI296,CJ296,CK296,CL296,CH297,CI297,CJ297,CK297,CL297,CH298,CI298,CJ298,CK298,CL298,CH299,CI299,CJ299,CK299,CL299,CH300,CI300,CJ300,CK300,CL300)</f>
        <v>3263025</v>
      </c>
      <c r="CL306" s="339">
        <f>SUMSQ(CH301,CI301,CJ301,CK301,CL301,CH302,CI302,CJ302,CK302,CL302,CH303,CI303,CJ303,CK303,CL303,CH304,CI304,CJ304,CK304,CL304,CH305,CI305,CJ305,CK305,CL305)</f>
        <v>3263025</v>
      </c>
      <c r="CM306" s="295">
        <f>BN281^3+BO282^3+BP283^3+BQ284^3+BR285^3+BS286^3+BT287^3+BU288^3+BV289^3+BW290^3+BX291^3+BY292^3+BZ293^3+CA294^3+CB295^3+CC296^3+CD297^3+CE298^3+CF299^3+CG300^3+CH301^3+CI302^3+CJ303^3+CK304^3+CL305^3</f>
        <v>1530765625</v>
      </c>
      <c r="CN306" s="291">
        <f>BZ281^3+BZ282^3+BZ283^3+BZ284^3+BZ285^3+BZ286^3+BZ287^3+BZ288^3+BZ289^3+BZ290^3+BZ291^3+BZ292^3+BZ293^3+BZ294^3+BZ295^3+BZ296^3+BZ297^3+BZ298^3+BZ299^3+BZ300^3+BZ301^3+BZ302^3+BZ303^3+BZ304^3+BZ305^3</f>
        <v>1530765625</v>
      </c>
      <c r="CO306" s="33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45"/>
    </row>
    <row r="307" spans="1:119" ht="12.75" thickBot="1" x14ac:dyDescent="0.25">
      <c r="A307" s="33"/>
      <c r="B307" s="33"/>
      <c r="C307" s="33"/>
      <c r="D307" s="176" t="s">
        <v>325</v>
      </c>
      <c r="E307" s="177" t="s">
        <v>345</v>
      </c>
      <c r="F307" s="178">
        <f>B3+(294*B5)</f>
        <v>295</v>
      </c>
      <c r="G307" s="33"/>
      <c r="I307" s="37"/>
      <c r="J307" s="93">
        <f>SUMSQ(J281:J305)</f>
        <v>3263025</v>
      </c>
      <c r="K307" s="94">
        <f t="shared" ref="K307:AH307" si="61">SUMSQ(K281:K305)</f>
        <v>3263025</v>
      </c>
      <c r="L307" s="94">
        <f t="shared" si="61"/>
        <v>3263025</v>
      </c>
      <c r="M307" s="94">
        <f t="shared" si="61"/>
        <v>3263025</v>
      </c>
      <c r="N307" s="94">
        <f t="shared" si="61"/>
        <v>3263025</v>
      </c>
      <c r="O307" s="94">
        <f t="shared" si="61"/>
        <v>3263025</v>
      </c>
      <c r="P307" s="94">
        <f t="shared" si="61"/>
        <v>3263025</v>
      </c>
      <c r="Q307" s="94">
        <f t="shared" si="61"/>
        <v>3263025</v>
      </c>
      <c r="R307" s="94">
        <f t="shared" si="61"/>
        <v>3263025</v>
      </c>
      <c r="S307" s="94">
        <f t="shared" si="61"/>
        <v>3263025</v>
      </c>
      <c r="T307" s="94">
        <f t="shared" si="61"/>
        <v>3263025</v>
      </c>
      <c r="U307" s="94">
        <f t="shared" si="61"/>
        <v>3263025</v>
      </c>
      <c r="V307" s="94">
        <f t="shared" si="61"/>
        <v>3263025</v>
      </c>
      <c r="W307" s="94">
        <f t="shared" si="61"/>
        <v>3263025</v>
      </c>
      <c r="X307" s="94">
        <f t="shared" si="61"/>
        <v>3263025</v>
      </c>
      <c r="Y307" s="94">
        <f t="shared" si="61"/>
        <v>3263025</v>
      </c>
      <c r="Z307" s="94">
        <f t="shared" si="61"/>
        <v>3263025</v>
      </c>
      <c r="AA307" s="94">
        <f t="shared" si="61"/>
        <v>3263025</v>
      </c>
      <c r="AB307" s="94">
        <f t="shared" si="61"/>
        <v>3263025</v>
      </c>
      <c r="AC307" s="94">
        <f t="shared" si="61"/>
        <v>3263025</v>
      </c>
      <c r="AD307" s="94">
        <f t="shared" si="61"/>
        <v>3263025</v>
      </c>
      <c r="AE307" s="94">
        <f t="shared" si="61"/>
        <v>3263025</v>
      </c>
      <c r="AF307" s="94">
        <f t="shared" si="61"/>
        <v>3263025</v>
      </c>
      <c r="AG307" s="94">
        <f t="shared" si="61"/>
        <v>3263025</v>
      </c>
      <c r="AH307" s="305">
        <f t="shared" si="61"/>
        <v>3263025</v>
      </c>
      <c r="AI307" s="395">
        <f>J305^3+K304^3+L303^3+M302^3+N301^3+O300^3+P299^3+Q298^3+R297^3+S296^3+T295^3+U294^3+V293^3+W292^3+X291^3+Y290^3+Z289^3+AA288^3+AB287^3+AC286^3+AD285^3+AE284^3+AF283^3+AG282^3+AH281^3</f>
        <v>1530765625</v>
      </c>
      <c r="AJ307" s="396">
        <f>V281^3+V282^3+V283^3+V284^3+V285^3+V286^3+V287^3+V288^3+V289^3+V290^3+V291^3+V292^3+V293^3+V294^3+V295^3+V296^3+V297^3+V298^3+V299^3+V300^3+V301^3+V302^3+V303^3+V304^3+V305^3</f>
        <v>1530765625</v>
      </c>
      <c r="AK307" s="33"/>
      <c r="AL307" s="303" t="s">
        <v>647</v>
      </c>
      <c r="AM307" s="303" t="s">
        <v>462</v>
      </c>
      <c r="AN307" s="303" t="s">
        <v>225</v>
      </c>
      <c r="AO307" s="303" t="s">
        <v>361</v>
      </c>
      <c r="AP307" s="303" t="s">
        <v>132</v>
      </c>
      <c r="AQ307" s="303" t="s">
        <v>43</v>
      </c>
      <c r="AR307" s="303" t="s">
        <v>758</v>
      </c>
      <c r="AS307" s="303" t="s">
        <v>525</v>
      </c>
      <c r="AT307" s="303" t="s">
        <v>538</v>
      </c>
      <c r="AU307" s="303" t="s">
        <v>744</v>
      </c>
      <c r="AV307" s="303" t="s">
        <v>377</v>
      </c>
      <c r="AW307" s="303" t="s">
        <v>219</v>
      </c>
      <c r="AX307" s="303" t="s">
        <v>417</v>
      </c>
      <c r="AY307" s="303" t="s">
        <v>551</v>
      </c>
      <c r="AZ307" s="303" t="s">
        <v>811</v>
      </c>
      <c r="BA307" s="303" t="s">
        <v>147</v>
      </c>
      <c r="BB307" s="303" t="s">
        <v>108</v>
      </c>
      <c r="BC307" s="303" t="s">
        <v>505</v>
      </c>
      <c r="BD307" s="303" t="s">
        <v>589</v>
      </c>
      <c r="BE307" s="303" t="s">
        <v>50</v>
      </c>
      <c r="BF307" s="303" t="s">
        <v>276</v>
      </c>
      <c r="BG307" s="303" t="s">
        <v>547</v>
      </c>
      <c r="BH307" s="303" t="s">
        <v>490</v>
      </c>
      <c r="BI307" s="303" t="s">
        <v>778</v>
      </c>
      <c r="BJ307" s="303" t="s">
        <v>260</v>
      </c>
      <c r="BK307" s="45"/>
      <c r="BM307" s="37"/>
      <c r="BN307" s="93">
        <f>SUMSQ(BN281:BN305)</f>
        <v>3263025</v>
      </c>
      <c r="BO307" s="94">
        <f t="shared" ref="BO307:CL307" si="62">SUMSQ(BO281:BO305)</f>
        <v>3263025</v>
      </c>
      <c r="BP307" s="94">
        <f t="shared" si="62"/>
        <v>3263025</v>
      </c>
      <c r="BQ307" s="94">
        <f t="shared" si="62"/>
        <v>3263025</v>
      </c>
      <c r="BR307" s="94">
        <f t="shared" si="62"/>
        <v>3263025</v>
      </c>
      <c r="BS307" s="94">
        <f t="shared" si="62"/>
        <v>3263025</v>
      </c>
      <c r="BT307" s="94">
        <f t="shared" si="62"/>
        <v>3263025</v>
      </c>
      <c r="BU307" s="94">
        <f t="shared" si="62"/>
        <v>3263025</v>
      </c>
      <c r="BV307" s="94">
        <f t="shared" si="62"/>
        <v>3263025</v>
      </c>
      <c r="BW307" s="94">
        <f t="shared" si="62"/>
        <v>3263025</v>
      </c>
      <c r="BX307" s="94">
        <f t="shared" si="62"/>
        <v>3263025</v>
      </c>
      <c r="BY307" s="94">
        <f t="shared" si="62"/>
        <v>3263025</v>
      </c>
      <c r="BZ307" s="94">
        <f t="shared" si="62"/>
        <v>3263025</v>
      </c>
      <c r="CA307" s="94">
        <f t="shared" si="62"/>
        <v>3263025</v>
      </c>
      <c r="CB307" s="94">
        <f t="shared" si="62"/>
        <v>3263025</v>
      </c>
      <c r="CC307" s="94">
        <f t="shared" si="62"/>
        <v>3263025</v>
      </c>
      <c r="CD307" s="94">
        <f t="shared" si="62"/>
        <v>3263025</v>
      </c>
      <c r="CE307" s="94">
        <f t="shared" si="62"/>
        <v>3263025</v>
      </c>
      <c r="CF307" s="94">
        <f t="shared" si="62"/>
        <v>3263025</v>
      </c>
      <c r="CG307" s="94">
        <f t="shared" si="62"/>
        <v>3263025</v>
      </c>
      <c r="CH307" s="94">
        <f t="shared" si="62"/>
        <v>3263025</v>
      </c>
      <c r="CI307" s="94">
        <f t="shared" si="62"/>
        <v>3263025</v>
      </c>
      <c r="CJ307" s="94">
        <f t="shared" si="62"/>
        <v>3263025</v>
      </c>
      <c r="CK307" s="94">
        <f t="shared" si="62"/>
        <v>3263025</v>
      </c>
      <c r="CL307" s="94">
        <f t="shared" si="62"/>
        <v>3263025</v>
      </c>
      <c r="CM307" s="301">
        <f>BN305^3+BO304^3+BP303^3+BQ302^3+BR301^3+BS300^3+BT299^3+BU298^3+BV297^3+BW296^3+BX295^3+BY294^3+BZ293^3+CA292^3+CB291^3+CC290^3+CD289^3+CE288^3+CF287^3+CG286^3+CH285^3+CI284^3+CJ283^3+CK282^3+CL281^3</f>
        <v>1530765625</v>
      </c>
      <c r="CN307" s="302">
        <f>BN293^3+BO293^3+BP293^3+BQ293^3+BR293^3+BS293^3+BT293^3+BU293^3+BV293^3+BW293^3+BX293^3+BY293^3+BZ293^3+CA293^3+CB293^3+CC293^3+CD293^3+CE293^3+CF293^3+CG293^3+CH293^3+CI293^3+CJ293^3+CK293^3+CL293^3</f>
        <v>1530765625</v>
      </c>
      <c r="CO307" s="33" t="s">
        <v>4</v>
      </c>
      <c r="CP307" s="303" t="s">
        <v>673</v>
      </c>
      <c r="CQ307" s="303" t="s">
        <v>700</v>
      </c>
      <c r="CR307" s="303" t="s">
        <v>803</v>
      </c>
      <c r="CS307" s="303" t="s">
        <v>273</v>
      </c>
      <c r="CT307" s="303" t="s">
        <v>238</v>
      </c>
      <c r="CU307" s="303" t="s">
        <v>684</v>
      </c>
      <c r="CV307" s="303" t="s">
        <v>475</v>
      </c>
      <c r="CW307" s="303" t="s">
        <v>239</v>
      </c>
      <c r="CX307" s="303" t="s">
        <v>249</v>
      </c>
      <c r="CY307" s="303" t="s">
        <v>164</v>
      </c>
      <c r="CZ307" s="303" t="s">
        <v>616</v>
      </c>
      <c r="DA307" s="303" t="s">
        <v>145</v>
      </c>
      <c r="DB307" s="303" t="s">
        <v>417</v>
      </c>
      <c r="DC307" s="303" t="s">
        <v>206</v>
      </c>
      <c r="DD307" s="303" t="s">
        <v>97</v>
      </c>
      <c r="DE307" s="303" t="s">
        <v>311</v>
      </c>
      <c r="DF307" s="303" t="s">
        <v>712</v>
      </c>
      <c r="DG307" s="303" t="s">
        <v>244</v>
      </c>
      <c r="DH307" s="303" t="s">
        <v>426</v>
      </c>
      <c r="DI307" s="303" t="s">
        <v>560</v>
      </c>
      <c r="DJ307" s="303" t="s">
        <v>382</v>
      </c>
      <c r="DK307" s="303" t="s">
        <v>649</v>
      </c>
      <c r="DL307" s="303" t="s">
        <v>172</v>
      </c>
      <c r="DM307" s="303" t="s">
        <v>65</v>
      </c>
      <c r="DN307" s="303" t="s">
        <v>530</v>
      </c>
      <c r="DO307" s="45"/>
    </row>
    <row r="308" spans="1:119" ht="12.75" thickBot="1" x14ac:dyDescent="0.25">
      <c r="A308" s="33"/>
      <c r="B308" s="33"/>
      <c r="C308" s="33"/>
      <c r="D308" s="176" t="s">
        <v>770</v>
      </c>
      <c r="E308" s="177" t="s">
        <v>345</v>
      </c>
      <c r="F308" s="178">
        <f>B3+(295*B5)</f>
        <v>296</v>
      </c>
      <c r="G308" s="33"/>
      <c r="I308" s="102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340" t="s">
        <v>685</v>
      </c>
      <c r="AM308" s="340" t="s">
        <v>798</v>
      </c>
      <c r="AN308" s="340" t="s">
        <v>687</v>
      </c>
      <c r="AO308" s="340" t="s">
        <v>236</v>
      </c>
      <c r="AP308" s="340" t="s">
        <v>431</v>
      </c>
      <c r="AQ308" s="340" t="s">
        <v>622</v>
      </c>
      <c r="AR308" s="340" t="s">
        <v>425</v>
      </c>
      <c r="AS308" s="340" t="s">
        <v>546</v>
      </c>
      <c r="AT308" s="340" t="s">
        <v>257</v>
      </c>
      <c r="AU308" s="340" t="s">
        <v>724</v>
      </c>
      <c r="AV308" s="340" t="s">
        <v>299</v>
      </c>
      <c r="AW308" s="340" t="s">
        <v>627</v>
      </c>
      <c r="AX308" s="340" t="s">
        <v>417</v>
      </c>
      <c r="AY308" s="340" t="s">
        <v>593</v>
      </c>
      <c r="AZ308" s="340" t="s">
        <v>415</v>
      </c>
      <c r="BA308" s="340" t="s">
        <v>407</v>
      </c>
      <c r="BB308" s="340" t="s">
        <v>150</v>
      </c>
      <c r="BC308" s="340" t="s">
        <v>168</v>
      </c>
      <c r="BD308" s="340" t="s">
        <v>511</v>
      </c>
      <c r="BE308" s="340" t="s">
        <v>197</v>
      </c>
      <c r="BF308" s="340" t="s">
        <v>190</v>
      </c>
      <c r="BG308" s="340" t="s">
        <v>797</v>
      </c>
      <c r="BH308" s="340" t="s">
        <v>457</v>
      </c>
      <c r="BI308" s="340" t="s">
        <v>203</v>
      </c>
      <c r="BJ308" s="340" t="s">
        <v>636</v>
      </c>
      <c r="BK308" s="105"/>
      <c r="BM308" s="102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  <c r="CB308" s="103"/>
      <c r="CC308" s="103"/>
      <c r="CD308" s="103"/>
      <c r="CE308" s="103"/>
      <c r="CF308" s="103"/>
      <c r="CG308" s="103"/>
      <c r="CH308" s="103">
        <f t="shared" ref="CH308" si="63">SUM(CH281:CH305)</f>
        <v>7825</v>
      </c>
      <c r="CI308" s="103"/>
      <c r="CJ308" s="103"/>
      <c r="CK308" s="103"/>
      <c r="CL308" s="103"/>
      <c r="CM308" s="103"/>
      <c r="CN308" s="103"/>
      <c r="CO308" s="103"/>
      <c r="CP308" s="340" t="s">
        <v>467</v>
      </c>
      <c r="CQ308" s="340" t="s">
        <v>232</v>
      </c>
      <c r="CR308" s="340" t="s">
        <v>390</v>
      </c>
      <c r="CS308" s="340" t="s">
        <v>38</v>
      </c>
      <c r="CT308" s="340" t="s">
        <v>343</v>
      </c>
      <c r="CU308" s="340" t="s">
        <v>332</v>
      </c>
      <c r="CV308" s="340" t="s">
        <v>769</v>
      </c>
      <c r="CW308" s="340" t="s">
        <v>405</v>
      </c>
      <c r="CX308" s="340" t="s">
        <v>499</v>
      </c>
      <c r="CY308" s="340" t="s">
        <v>113</v>
      </c>
      <c r="CZ308" s="340" t="s">
        <v>130</v>
      </c>
      <c r="DA308" s="340" t="s">
        <v>35</v>
      </c>
      <c r="DB308" s="340" t="s">
        <v>417</v>
      </c>
      <c r="DC308" s="340" t="s">
        <v>408</v>
      </c>
      <c r="DD308" s="340" t="s">
        <v>638</v>
      </c>
      <c r="DE308" s="340" t="s">
        <v>283</v>
      </c>
      <c r="DF308" s="340" t="s">
        <v>702</v>
      </c>
      <c r="DG308" s="340" t="s">
        <v>767</v>
      </c>
      <c r="DH308" s="340" t="s">
        <v>786</v>
      </c>
      <c r="DI308" s="340" t="s">
        <v>809</v>
      </c>
      <c r="DJ308" s="340" t="s">
        <v>79</v>
      </c>
      <c r="DK308" s="340" t="s">
        <v>641</v>
      </c>
      <c r="DL308" s="340" t="s">
        <v>677</v>
      </c>
      <c r="DM308" s="340" t="s">
        <v>770</v>
      </c>
      <c r="DN308" s="340" t="s">
        <v>722</v>
      </c>
      <c r="DO308" s="105"/>
    </row>
    <row r="309" spans="1:119" ht="12.75" thickBot="1" x14ac:dyDescent="0.25">
      <c r="A309" s="33"/>
      <c r="B309" s="33"/>
      <c r="C309" s="33"/>
      <c r="D309" s="176" t="s">
        <v>461</v>
      </c>
      <c r="E309" s="177" t="s">
        <v>345</v>
      </c>
      <c r="F309" s="179">
        <f>B3+(296*B5)</f>
        <v>297</v>
      </c>
      <c r="G309" s="33"/>
    </row>
    <row r="310" spans="1:119" ht="12.75" thickBot="1" x14ac:dyDescent="0.25">
      <c r="A310" s="33"/>
      <c r="B310" s="33"/>
      <c r="C310" s="33"/>
      <c r="D310" s="176" t="s">
        <v>801</v>
      </c>
      <c r="E310" s="177" t="s">
        <v>345</v>
      </c>
      <c r="F310" s="179">
        <f>B3+(297*B5)</f>
        <v>298</v>
      </c>
      <c r="G310" s="33"/>
      <c r="I310" s="29" t="s">
        <v>4</v>
      </c>
      <c r="J310" s="30" t="s">
        <v>4</v>
      </c>
      <c r="K310" s="30" t="s">
        <v>4</v>
      </c>
      <c r="L310" s="30"/>
      <c r="M310" s="30"/>
      <c r="N310" s="30"/>
      <c r="O310" s="30"/>
      <c r="P310" s="30"/>
      <c r="Q310" s="30"/>
      <c r="R310" s="30"/>
      <c r="S310" s="30"/>
      <c r="T310" s="30"/>
      <c r="U310" s="237"/>
      <c r="V310" s="31" t="s">
        <v>888</v>
      </c>
      <c r="W310" s="30"/>
      <c r="X310" s="30"/>
      <c r="Y310" s="30"/>
      <c r="Z310" s="231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1"/>
      <c r="AX310" s="31" t="s">
        <v>889</v>
      </c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2"/>
      <c r="BM310" s="29" t="s">
        <v>4</v>
      </c>
      <c r="BN310" s="30" t="s">
        <v>4</v>
      </c>
      <c r="BO310" s="30" t="s">
        <v>4</v>
      </c>
      <c r="BP310" s="30"/>
      <c r="BQ310" s="30"/>
      <c r="BR310" s="30"/>
      <c r="BS310" s="30"/>
      <c r="BT310" s="30"/>
      <c r="BU310" s="30"/>
      <c r="BV310" s="30"/>
      <c r="BW310" s="30"/>
      <c r="BX310" s="30"/>
      <c r="BY310" s="237"/>
      <c r="BZ310" s="31" t="s">
        <v>890</v>
      </c>
      <c r="CA310" s="30"/>
      <c r="CB310" s="30"/>
      <c r="CC310" s="30"/>
      <c r="CD310" s="231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1"/>
      <c r="DB310" s="31" t="s">
        <v>891</v>
      </c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2"/>
    </row>
    <row r="311" spans="1:119" x14ac:dyDescent="0.2">
      <c r="A311" s="33"/>
      <c r="B311" s="33"/>
      <c r="C311" s="33"/>
      <c r="D311" s="176" t="s">
        <v>430</v>
      </c>
      <c r="E311" s="177" t="s">
        <v>345</v>
      </c>
      <c r="F311" s="178">
        <f>B3+(298*B5)</f>
        <v>299</v>
      </c>
      <c r="G311" s="33"/>
      <c r="I311" s="37"/>
      <c r="J311" s="38">
        <f>F27</f>
        <v>15</v>
      </c>
      <c r="K311" s="39">
        <f>F66</f>
        <v>54</v>
      </c>
      <c r="L311" s="39">
        <f>F130</f>
        <v>118</v>
      </c>
      <c r="M311" s="39">
        <f>F44</f>
        <v>32</v>
      </c>
      <c r="N311" s="39">
        <f>F108</f>
        <v>96</v>
      </c>
      <c r="O311" s="39">
        <f>F284</f>
        <v>272</v>
      </c>
      <c r="P311" s="39">
        <f>F323</f>
        <v>311</v>
      </c>
      <c r="Q311" s="39">
        <f>F367</f>
        <v>355</v>
      </c>
      <c r="R311" s="39">
        <f>F306</f>
        <v>294</v>
      </c>
      <c r="S311" s="39">
        <f>F345</f>
        <v>333</v>
      </c>
      <c r="T311" s="39">
        <f>F607</f>
        <v>595</v>
      </c>
      <c r="U311" s="39">
        <f>F538</f>
        <v>526</v>
      </c>
      <c r="V311" s="39">
        <f>F624</f>
        <v>612</v>
      </c>
      <c r="W311" s="39">
        <f>F585</f>
        <v>573</v>
      </c>
      <c r="X311" s="39">
        <f>F521</f>
        <v>509</v>
      </c>
      <c r="Y311" s="39">
        <f>F247</f>
        <v>235</v>
      </c>
      <c r="Z311" s="39">
        <f>F203</f>
        <v>191</v>
      </c>
      <c r="AA311" s="39">
        <f>F139</f>
        <v>127</v>
      </c>
      <c r="AB311" s="39">
        <f>F225</f>
        <v>213</v>
      </c>
      <c r="AC311" s="39">
        <f>F186</f>
        <v>174</v>
      </c>
      <c r="AD311" s="39">
        <f>F390</f>
        <v>378</v>
      </c>
      <c r="AE311" s="39">
        <f>F454</f>
        <v>442</v>
      </c>
      <c r="AF311" s="39">
        <f>F493</f>
        <v>481</v>
      </c>
      <c r="AG311" s="39">
        <f>F437</f>
        <v>425</v>
      </c>
      <c r="AH311" s="40">
        <f>F476</f>
        <v>464</v>
      </c>
      <c r="AI311" s="241">
        <f>SUM(J311:AH311)</f>
        <v>7825</v>
      </c>
      <c r="AJ311" s="242">
        <f>SUMSQ(J311:AH311)</f>
        <v>3263025</v>
      </c>
      <c r="AK311" s="33"/>
      <c r="AL311" s="346" t="s">
        <v>569</v>
      </c>
      <c r="AM311" s="347" t="s">
        <v>89</v>
      </c>
      <c r="AN311" s="347" t="s">
        <v>100</v>
      </c>
      <c r="AO311" s="347" t="s">
        <v>332</v>
      </c>
      <c r="AP311" s="347" t="s">
        <v>329</v>
      </c>
      <c r="AQ311" s="347" t="s">
        <v>402</v>
      </c>
      <c r="AR311" s="347" t="s">
        <v>280</v>
      </c>
      <c r="AS311" s="347" t="s">
        <v>205</v>
      </c>
      <c r="AT311" s="347" t="s">
        <v>145</v>
      </c>
      <c r="AU311" s="347" t="s">
        <v>708</v>
      </c>
      <c r="AV311" s="347" t="s">
        <v>227</v>
      </c>
      <c r="AW311" s="347" t="s">
        <v>572</v>
      </c>
      <c r="AX311" s="347" t="s">
        <v>425</v>
      </c>
      <c r="AY311" s="347" t="s">
        <v>648</v>
      </c>
      <c r="AZ311" s="347" t="s">
        <v>753</v>
      </c>
      <c r="BA311" s="374" t="s">
        <v>328</v>
      </c>
      <c r="BB311" s="374" t="s">
        <v>786</v>
      </c>
      <c r="BC311" s="374" t="s">
        <v>344</v>
      </c>
      <c r="BD311" s="374" t="s">
        <v>194</v>
      </c>
      <c r="BE311" s="374" t="s">
        <v>153</v>
      </c>
      <c r="BF311" s="347" t="s">
        <v>69</v>
      </c>
      <c r="BG311" s="347" t="s">
        <v>532</v>
      </c>
      <c r="BH311" s="347" t="s">
        <v>81</v>
      </c>
      <c r="BI311" s="347" t="s">
        <v>352</v>
      </c>
      <c r="BJ311" s="348" t="s">
        <v>693</v>
      </c>
      <c r="BK311" s="45"/>
      <c r="BM311" s="37"/>
      <c r="BN311" s="375">
        <f>F23</f>
        <v>11</v>
      </c>
      <c r="BO311" s="376">
        <f>F193</f>
        <v>181</v>
      </c>
      <c r="BP311" s="376">
        <f>F363</f>
        <v>351</v>
      </c>
      <c r="BQ311" s="376">
        <f>F433</f>
        <v>421</v>
      </c>
      <c r="BR311" s="376">
        <f>F603</f>
        <v>591</v>
      </c>
      <c r="BS311" s="376">
        <f>F324</f>
        <v>312</v>
      </c>
      <c r="BT311" s="376">
        <f>F494</f>
        <v>482</v>
      </c>
      <c r="BU311" s="376">
        <f>F539</f>
        <v>527</v>
      </c>
      <c r="BV311" s="376">
        <f>F109</f>
        <v>97</v>
      </c>
      <c r="BW311" s="376">
        <f>F154</f>
        <v>142</v>
      </c>
      <c r="BX311" s="376">
        <f>F455</f>
        <v>443</v>
      </c>
      <c r="BY311" s="376">
        <f>F285</f>
        <v>273</v>
      </c>
      <c r="BZ311" s="376">
        <f>F215</f>
        <v>203</v>
      </c>
      <c r="CA311" s="376">
        <f>F45</f>
        <v>33</v>
      </c>
      <c r="CB311" s="376">
        <f>F625</f>
        <v>613</v>
      </c>
      <c r="CC311" s="376">
        <f>F176</f>
        <v>164</v>
      </c>
      <c r="CD311" s="376">
        <f>F346</f>
        <v>334</v>
      </c>
      <c r="CE311" s="376">
        <f>F391</f>
        <v>379</v>
      </c>
      <c r="CF311" s="376">
        <f>F586</f>
        <v>574</v>
      </c>
      <c r="CG311" s="376">
        <f>F131</f>
        <v>119</v>
      </c>
      <c r="CH311" s="376">
        <f>F477</f>
        <v>465</v>
      </c>
      <c r="CI311" s="376">
        <f>F522</f>
        <v>510</v>
      </c>
      <c r="CJ311" s="376">
        <f>F67</f>
        <v>55</v>
      </c>
      <c r="CK311" s="376">
        <f>F262</f>
        <v>250</v>
      </c>
      <c r="CL311" s="377">
        <f>F307</f>
        <v>295</v>
      </c>
      <c r="CM311" s="241">
        <f>SUM(BN311:CL311)</f>
        <v>7825</v>
      </c>
      <c r="CN311" s="242">
        <f>SUMSQ(BN311:CL311)</f>
        <v>3263025</v>
      </c>
      <c r="CO311" s="33"/>
      <c r="CP311" s="346" t="s">
        <v>378</v>
      </c>
      <c r="CQ311" s="347" t="s">
        <v>181</v>
      </c>
      <c r="CR311" s="347" t="s">
        <v>97</v>
      </c>
      <c r="CS311" s="347" t="s">
        <v>484</v>
      </c>
      <c r="CT311" s="347" t="s">
        <v>91</v>
      </c>
      <c r="CU311" s="347" t="s">
        <v>522</v>
      </c>
      <c r="CV311" s="347" t="s">
        <v>428</v>
      </c>
      <c r="CW311" s="347" t="s">
        <v>441</v>
      </c>
      <c r="CX311" s="347" t="s">
        <v>805</v>
      </c>
      <c r="CY311" s="347" t="s">
        <v>629</v>
      </c>
      <c r="CZ311" s="347" t="s">
        <v>714</v>
      </c>
      <c r="DA311" s="347" t="s">
        <v>743</v>
      </c>
      <c r="DB311" s="347" t="s">
        <v>613</v>
      </c>
      <c r="DC311" s="347" t="s">
        <v>802</v>
      </c>
      <c r="DD311" s="347" t="s">
        <v>292</v>
      </c>
      <c r="DE311" s="347" t="s">
        <v>815</v>
      </c>
      <c r="DF311" s="347" t="s">
        <v>366</v>
      </c>
      <c r="DG311" s="347" t="s">
        <v>728</v>
      </c>
      <c r="DH311" s="347" t="s">
        <v>279</v>
      </c>
      <c r="DI311" s="347" t="s">
        <v>657</v>
      </c>
      <c r="DJ311" s="347" t="s">
        <v>636</v>
      </c>
      <c r="DK311" s="347" t="s">
        <v>169</v>
      </c>
      <c r="DL311" s="347" t="s">
        <v>331</v>
      </c>
      <c r="DM311" s="347" t="s">
        <v>641</v>
      </c>
      <c r="DN311" s="348" t="s">
        <v>325</v>
      </c>
      <c r="DO311" s="45"/>
    </row>
    <row r="312" spans="1:119" x14ac:dyDescent="0.2">
      <c r="A312" s="33"/>
      <c r="B312" s="33"/>
      <c r="C312" s="33"/>
      <c r="D312" s="176" t="s">
        <v>668</v>
      </c>
      <c r="E312" s="177" t="s">
        <v>345</v>
      </c>
      <c r="F312" s="179">
        <f>B3+(299*B5)</f>
        <v>300</v>
      </c>
      <c r="G312" s="33" t="s">
        <v>4</v>
      </c>
      <c r="I312" s="37"/>
      <c r="J312" s="54">
        <f>F119</f>
        <v>107</v>
      </c>
      <c r="K312" s="55">
        <f>F58</f>
        <v>46</v>
      </c>
      <c r="L312" s="55">
        <f>F102</f>
        <v>90</v>
      </c>
      <c r="M312" s="55">
        <f>F16</f>
        <v>4</v>
      </c>
      <c r="N312" s="55">
        <f>F80</f>
        <v>68</v>
      </c>
      <c r="O312" s="55">
        <f>F381</f>
        <v>369</v>
      </c>
      <c r="P312" s="55">
        <f>F295</f>
        <v>283</v>
      </c>
      <c r="Q312" s="55">
        <f>F359</f>
        <v>347</v>
      </c>
      <c r="R312" s="55">
        <f>F273</f>
        <v>261</v>
      </c>
      <c r="S312" s="55">
        <f>F317</f>
        <v>305</v>
      </c>
      <c r="T312" s="55">
        <f>F574</f>
        <v>562</v>
      </c>
      <c r="U312" s="55">
        <f>F535</f>
        <v>523</v>
      </c>
      <c r="V312" s="55">
        <f>F596</f>
        <v>584</v>
      </c>
      <c r="W312" s="55">
        <f>F557</f>
        <v>545</v>
      </c>
      <c r="X312" s="55">
        <f>F613</f>
        <v>601</v>
      </c>
      <c r="Y312" s="55">
        <f>F150</f>
        <v>138</v>
      </c>
      <c r="Z312" s="55">
        <f>F236</f>
        <v>224</v>
      </c>
      <c r="AA312" s="55">
        <f>F172</f>
        <v>160</v>
      </c>
      <c r="AB312" s="55">
        <f>F253</f>
        <v>241</v>
      </c>
      <c r="AC312" s="55">
        <f>F189</f>
        <v>177</v>
      </c>
      <c r="AD312" s="55">
        <f>F512</f>
        <v>500</v>
      </c>
      <c r="AE312" s="55">
        <f>F426</f>
        <v>414</v>
      </c>
      <c r="AF312" s="55">
        <f>F465</f>
        <v>453</v>
      </c>
      <c r="AG312" s="55">
        <f>F404</f>
        <v>392</v>
      </c>
      <c r="AH312" s="56">
        <f>F443</f>
        <v>431</v>
      </c>
      <c r="AI312" s="254">
        <f t="shared" ref="AI312:AI335" si="64">SUM(J312:AH312)</f>
        <v>7825</v>
      </c>
      <c r="AJ312" s="107">
        <f t="shared" ref="AJ312:AJ335" si="65">SUMSQ(J312:AH312)</f>
        <v>3263025</v>
      </c>
      <c r="AK312" s="33"/>
      <c r="AL312" s="350" t="s">
        <v>495</v>
      </c>
      <c r="AM312" s="303" t="s">
        <v>302</v>
      </c>
      <c r="AN312" s="303" t="s">
        <v>599</v>
      </c>
      <c r="AO312" s="303" t="s">
        <v>62</v>
      </c>
      <c r="AP312" s="303" t="s">
        <v>644</v>
      </c>
      <c r="AQ312" s="303" t="s">
        <v>309</v>
      </c>
      <c r="AR312" s="303" t="s">
        <v>375</v>
      </c>
      <c r="AS312" s="303" t="s">
        <v>626</v>
      </c>
      <c r="AT312" s="303" t="s">
        <v>143</v>
      </c>
      <c r="AU312" s="303" t="s">
        <v>178</v>
      </c>
      <c r="AV312" s="303" t="s">
        <v>229</v>
      </c>
      <c r="AW312" s="303" t="s">
        <v>677</v>
      </c>
      <c r="AX312" s="303" t="s">
        <v>724</v>
      </c>
      <c r="AY312" s="303" t="s">
        <v>200</v>
      </c>
      <c r="AZ312" s="303" t="s">
        <v>765</v>
      </c>
      <c r="BA312" s="378" t="s">
        <v>814</v>
      </c>
      <c r="BB312" s="378" t="s">
        <v>460</v>
      </c>
      <c r="BC312" s="378" t="s">
        <v>131</v>
      </c>
      <c r="BD312" s="378" t="s">
        <v>192</v>
      </c>
      <c r="BE312" s="378" t="s">
        <v>315</v>
      </c>
      <c r="BF312" s="303" t="s">
        <v>322</v>
      </c>
      <c r="BG312" s="303" t="s">
        <v>609</v>
      </c>
      <c r="BH312" s="303" t="s">
        <v>351</v>
      </c>
      <c r="BI312" s="303" t="s">
        <v>337</v>
      </c>
      <c r="BJ312" s="351" t="s">
        <v>110</v>
      </c>
      <c r="BK312" s="45"/>
      <c r="BM312" s="37"/>
      <c r="BN312" s="379">
        <f>F622</f>
        <v>610</v>
      </c>
      <c r="BO312" s="380">
        <f>F42</f>
        <v>30</v>
      </c>
      <c r="BP312" s="380">
        <f>F237</f>
        <v>225</v>
      </c>
      <c r="BQ312" s="380">
        <f>F282</f>
        <v>270</v>
      </c>
      <c r="BR312" s="380">
        <f>F452</f>
        <v>440</v>
      </c>
      <c r="BS312" s="380">
        <f>F168</f>
        <v>156</v>
      </c>
      <c r="BT312" s="380">
        <f>F338</f>
        <v>326</v>
      </c>
      <c r="BU312" s="380">
        <f>F408</f>
        <v>396</v>
      </c>
      <c r="BV312" s="380">
        <f>F578</f>
        <v>566</v>
      </c>
      <c r="BW312" s="380">
        <f>F123</f>
        <v>111</v>
      </c>
      <c r="BX312" s="380">
        <f>F299</f>
        <v>287</v>
      </c>
      <c r="BY312" s="380">
        <f>F254</f>
        <v>242</v>
      </c>
      <c r="BZ312" s="380">
        <f>F84</f>
        <v>72</v>
      </c>
      <c r="CA312" s="380">
        <f>F514</f>
        <v>502</v>
      </c>
      <c r="CB312" s="380">
        <f>F469</f>
        <v>457</v>
      </c>
      <c r="CC312" s="380">
        <f>F20</f>
        <v>8</v>
      </c>
      <c r="CD312" s="380">
        <f>F190</f>
        <v>178</v>
      </c>
      <c r="CE312" s="380">
        <f>F385</f>
        <v>373</v>
      </c>
      <c r="CF312" s="380">
        <f>F430</f>
        <v>418</v>
      </c>
      <c r="CG312" s="380">
        <f>F600</f>
        <v>588</v>
      </c>
      <c r="CH312" s="380">
        <f>F321</f>
        <v>309</v>
      </c>
      <c r="CI312" s="380">
        <f>F491</f>
        <v>479</v>
      </c>
      <c r="CJ312" s="380">
        <f>F561</f>
        <v>549</v>
      </c>
      <c r="CK312" s="380">
        <f>F106</f>
        <v>94</v>
      </c>
      <c r="CL312" s="381">
        <f>F151</f>
        <v>139</v>
      </c>
      <c r="CM312" s="254">
        <f t="shared" ref="CM312:CM335" si="66">SUM(BN312:CL312)</f>
        <v>7825</v>
      </c>
      <c r="CN312" s="107">
        <f t="shared" ref="CN312:CN335" si="67">SUMSQ(BN312:CL312)</f>
        <v>3263025</v>
      </c>
      <c r="CO312" s="33"/>
      <c r="CP312" s="350" t="s">
        <v>394</v>
      </c>
      <c r="CQ312" s="303" t="s">
        <v>358</v>
      </c>
      <c r="CR312" s="303" t="s">
        <v>698</v>
      </c>
      <c r="CS312" s="303" t="s">
        <v>271</v>
      </c>
      <c r="CT312" s="303" t="s">
        <v>611</v>
      </c>
      <c r="CU312" s="303" t="s">
        <v>237</v>
      </c>
      <c r="CV312" s="303" t="s">
        <v>126</v>
      </c>
      <c r="CW312" s="303" t="s">
        <v>203</v>
      </c>
      <c r="CX312" s="303" t="s">
        <v>36</v>
      </c>
      <c r="CY312" s="303" t="s">
        <v>601</v>
      </c>
      <c r="CZ312" s="303" t="s">
        <v>269</v>
      </c>
      <c r="DA312" s="303" t="s">
        <v>84</v>
      </c>
      <c r="DB312" s="303" t="s">
        <v>747</v>
      </c>
      <c r="DC312" s="303" t="s">
        <v>382</v>
      </c>
      <c r="DD312" s="303" t="s">
        <v>483</v>
      </c>
      <c r="DE312" s="303" t="s">
        <v>543</v>
      </c>
      <c r="DF312" s="303" t="s">
        <v>420</v>
      </c>
      <c r="DG312" s="303" t="s">
        <v>175</v>
      </c>
      <c r="DH312" s="303" t="s">
        <v>767</v>
      </c>
      <c r="DI312" s="303" t="s">
        <v>34</v>
      </c>
      <c r="DJ312" s="303" t="s">
        <v>312</v>
      </c>
      <c r="DK312" s="303" t="s">
        <v>159</v>
      </c>
      <c r="DL312" s="303" t="s">
        <v>306</v>
      </c>
      <c r="DM312" s="303" t="s">
        <v>465</v>
      </c>
      <c r="DN312" s="351" t="s">
        <v>789</v>
      </c>
      <c r="DO312" s="45"/>
    </row>
    <row r="313" spans="1:119" x14ac:dyDescent="0.2">
      <c r="A313" s="33"/>
      <c r="B313" s="33"/>
      <c r="C313" s="33"/>
      <c r="D313" s="176" t="s">
        <v>70</v>
      </c>
      <c r="E313" s="177" t="s">
        <v>345</v>
      </c>
      <c r="F313" s="178">
        <f>B3+(300*B5)</f>
        <v>301</v>
      </c>
      <c r="G313" s="33"/>
      <c r="I313" s="37"/>
      <c r="J313" s="54">
        <f>F91</f>
        <v>79</v>
      </c>
      <c r="K313" s="55">
        <f>F30</f>
        <v>18</v>
      </c>
      <c r="L313" s="55">
        <f>F69</f>
        <v>57</v>
      </c>
      <c r="M313" s="55">
        <f>F133</f>
        <v>121</v>
      </c>
      <c r="N313" s="55">
        <f>F52</f>
        <v>40</v>
      </c>
      <c r="O313" s="55">
        <f>F348</f>
        <v>336</v>
      </c>
      <c r="P313" s="55">
        <f>F267</f>
        <v>255</v>
      </c>
      <c r="Q313" s="55">
        <f>F331</f>
        <v>319</v>
      </c>
      <c r="R313" s="55">
        <f>F370</f>
        <v>358</v>
      </c>
      <c r="S313" s="55">
        <f>F309</f>
        <v>297</v>
      </c>
      <c r="T313" s="55">
        <f>F546</f>
        <v>534</v>
      </c>
      <c r="U313" s="55">
        <f>F632</f>
        <v>620</v>
      </c>
      <c r="V313" s="55">
        <f>F563</f>
        <v>551</v>
      </c>
      <c r="W313" s="55">
        <f>F524</f>
        <v>512</v>
      </c>
      <c r="X313" s="55">
        <f>F610</f>
        <v>598</v>
      </c>
      <c r="Y313" s="55">
        <f>F178</f>
        <v>166</v>
      </c>
      <c r="Z313" s="55">
        <f>F239</f>
        <v>227</v>
      </c>
      <c r="AA313" s="55">
        <f>F200</f>
        <v>188</v>
      </c>
      <c r="AB313" s="55">
        <f>F161</f>
        <v>149</v>
      </c>
      <c r="AC313" s="55">
        <f>F222</f>
        <v>210</v>
      </c>
      <c r="AD313" s="55">
        <f>F479</f>
        <v>467</v>
      </c>
      <c r="AE313" s="55">
        <f>F393</f>
        <v>381</v>
      </c>
      <c r="AF313" s="55">
        <f>F462</f>
        <v>450</v>
      </c>
      <c r="AG313" s="55">
        <f>F501</f>
        <v>489</v>
      </c>
      <c r="AH313" s="56">
        <f>F415</f>
        <v>403</v>
      </c>
      <c r="AI313" s="254">
        <f t="shared" si="64"/>
        <v>7825</v>
      </c>
      <c r="AJ313" s="107">
        <f t="shared" si="65"/>
        <v>3263025</v>
      </c>
      <c r="AK313" s="33"/>
      <c r="AL313" s="350" t="s">
        <v>30</v>
      </c>
      <c r="AM313" s="303" t="s">
        <v>673</v>
      </c>
      <c r="AN313" s="303" t="s">
        <v>359</v>
      </c>
      <c r="AO313" s="303" t="s">
        <v>582</v>
      </c>
      <c r="AP313" s="303" t="s">
        <v>513</v>
      </c>
      <c r="AQ313" s="303" t="s">
        <v>340</v>
      </c>
      <c r="AR313" s="303" t="s">
        <v>772</v>
      </c>
      <c r="AS313" s="303" t="s">
        <v>338</v>
      </c>
      <c r="AT313" s="303" t="s">
        <v>682</v>
      </c>
      <c r="AU313" s="303" t="s">
        <v>461</v>
      </c>
      <c r="AV313" s="303" t="s">
        <v>806</v>
      </c>
      <c r="AW313" s="303" t="s">
        <v>480</v>
      </c>
      <c r="AX313" s="303" t="s">
        <v>546</v>
      </c>
      <c r="AY313" s="303" t="s">
        <v>202</v>
      </c>
      <c r="AZ313" s="303" t="s">
        <v>707</v>
      </c>
      <c r="BA313" s="303" t="s">
        <v>734</v>
      </c>
      <c r="BB313" s="303" t="s">
        <v>567</v>
      </c>
      <c r="BC313" s="303" t="s">
        <v>732</v>
      </c>
      <c r="BD313" s="303" t="s">
        <v>180</v>
      </c>
      <c r="BE313" s="303" t="s">
        <v>268</v>
      </c>
      <c r="BF313" s="303" t="s">
        <v>506</v>
      </c>
      <c r="BG313" s="303" t="s">
        <v>654</v>
      </c>
      <c r="BH313" s="303" t="s">
        <v>294</v>
      </c>
      <c r="BI313" s="303" t="s">
        <v>638</v>
      </c>
      <c r="BJ313" s="351" t="s">
        <v>264</v>
      </c>
      <c r="BK313" s="45"/>
      <c r="BM313" s="37"/>
      <c r="BN313" s="379">
        <f>F466</f>
        <v>454</v>
      </c>
      <c r="BO313" s="380">
        <f>F536</f>
        <v>524</v>
      </c>
      <c r="BP313" s="380">
        <f>F81</f>
        <v>69</v>
      </c>
      <c r="BQ313" s="380">
        <f>F251</f>
        <v>239</v>
      </c>
      <c r="BR313" s="380">
        <f>F296</f>
        <v>284</v>
      </c>
      <c r="BS313" s="380">
        <f>F17</f>
        <v>5</v>
      </c>
      <c r="BT313" s="380">
        <f>F212</f>
        <v>200</v>
      </c>
      <c r="BU313" s="380">
        <f>F382</f>
        <v>370</v>
      </c>
      <c r="BV313" s="380">
        <f>F427</f>
        <v>415</v>
      </c>
      <c r="BW313" s="380">
        <f>F597</f>
        <v>585</v>
      </c>
      <c r="BX313" s="380">
        <f>F143</f>
        <v>131</v>
      </c>
      <c r="BY313" s="380">
        <f>F98</f>
        <v>86</v>
      </c>
      <c r="BZ313" s="380">
        <f>F553</f>
        <v>541</v>
      </c>
      <c r="CA313" s="380">
        <f>F508</f>
        <v>496</v>
      </c>
      <c r="CB313" s="380">
        <f>F313</f>
        <v>301</v>
      </c>
      <c r="CC313" s="380">
        <f>F614</f>
        <v>602</v>
      </c>
      <c r="CD313" s="380">
        <f>F59</f>
        <v>47</v>
      </c>
      <c r="CE313" s="380">
        <f>F229</f>
        <v>217</v>
      </c>
      <c r="CF313" s="380">
        <f>F274</f>
        <v>262</v>
      </c>
      <c r="CG313" s="380">
        <f>F444</f>
        <v>432</v>
      </c>
      <c r="CH313" s="380">
        <f>F165</f>
        <v>153</v>
      </c>
      <c r="CI313" s="380">
        <f>F360</f>
        <v>348</v>
      </c>
      <c r="CJ313" s="380">
        <f>F405</f>
        <v>393</v>
      </c>
      <c r="CK313" s="380">
        <f>F575</f>
        <v>563</v>
      </c>
      <c r="CL313" s="381">
        <f>F120</f>
        <v>108</v>
      </c>
      <c r="CM313" s="254">
        <f t="shared" si="66"/>
        <v>7825</v>
      </c>
      <c r="CN313" s="107">
        <f t="shared" si="67"/>
        <v>3263025</v>
      </c>
      <c r="CO313" s="33"/>
      <c r="CP313" s="350" t="s">
        <v>217</v>
      </c>
      <c r="CQ313" s="303" t="s">
        <v>364</v>
      </c>
      <c r="CR313" s="303" t="s">
        <v>406</v>
      </c>
      <c r="CS313" s="303" t="s">
        <v>222</v>
      </c>
      <c r="CT313" s="303" t="s">
        <v>54</v>
      </c>
      <c r="CU313" s="303" t="s">
        <v>304</v>
      </c>
      <c r="CV313" s="303" t="s">
        <v>446</v>
      </c>
      <c r="CW313" s="303" t="s">
        <v>494</v>
      </c>
      <c r="CX313" s="303" t="s">
        <v>665</v>
      </c>
      <c r="CY313" s="303" t="s">
        <v>201</v>
      </c>
      <c r="CZ313" s="303" t="s">
        <v>210</v>
      </c>
      <c r="DA313" s="303" t="s">
        <v>408</v>
      </c>
      <c r="DB313" s="303" t="s">
        <v>64</v>
      </c>
      <c r="DC313" s="303" t="s">
        <v>454</v>
      </c>
      <c r="DD313" s="303" t="s">
        <v>70</v>
      </c>
      <c r="DE313" s="303" t="s">
        <v>605</v>
      </c>
      <c r="DF313" s="303" t="s">
        <v>721</v>
      </c>
      <c r="DG313" s="303" t="s">
        <v>144</v>
      </c>
      <c r="DH313" s="303" t="s">
        <v>327</v>
      </c>
      <c r="DI313" s="303" t="s">
        <v>457</v>
      </c>
      <c r="DJ313" s="303" t="s">
        <v>475</v>
      </c>
      <c r="DK313" s="303" t="s">
        <v>148</v>
      </c>
      <c r="DL313" s="303" t="s">
        <v>579</v>
      </c>
      <c r="DM313" s="303" t="s">
        <v>93</v>
      </c>
      <c r="DN313" s="351" t="s">
        <v>182</v>
      </c>
      <c r="DO313" s="45"/>
    </row>
    <row r="314" spans="1:119" x14ac:dyDescent="0.2">
      <c r="A314" s="33"/>
      <c r="B314" s="33"/>
      <c r="C314" s="33"/>
      <c r="D314" s="176" t="s">
        <v>727</v>
      </c>
      <c r="E314" s="177" t="s">
        <v>345</v>
      </c>
      <c r="F314" s="178">
        <f>B3+(301*B5)</f>
        <v>302</v>
      </c>
      <c r="G314" s="33"/>
      <c r="I314" s="37"/>
      <c r="J314" s="54">
        <f>F83</f>
        <v>71</v>
      </c>
      <c r="K314" s="55">
        <f>F127</f>
        <v>115</v>
      </c>
      <c r="L314" s="55">
        <f>F41</f>
        <v>29</v>
      </c>
      <c r="M314" s="55">
        <f>F105</f>
        <v>93</v>
      </c>
      <c r="N314" s="55">
        <f>F19</f>
        <v>7</v>
      </c>
      <c r="O314" s="55">
        <f>F320</f>
        <v>308</v>
      </c>
      <c r="P314" s="55">
        <f>F384</f>
        <v>372</v>
      </c>
      <c r="Q314" s="55">
        <f>F298</f>
        <v>286</v>
      </c>
      <c r="R314" s="55">
        <f>F342</f>
        <v>330</v>
      </c>
      <c r="S314" s="55">
        <f>F281</f>
        <v>269</v>
      </c>
      <c r="T314" s="55">
        <f>F513</f>
        <v>501</v>
      </c>
      <c r="U314" s="55">
        <f>F599</f>
        <v>587</v>
      </c>
      <c r="V314" s="55">
        <f>F560</f>
        <v>548</v>
      </c>
      <c r="W314" s="55">
        <f>F621</f>
        <v>609</v>
      </c>
      <c r="X314" s="55">
        <f>F582</f>
        <v>570</v>
      </c>
      <c r="Y314" s="55">
        <f>F211</f>
        <v>199</v>
      </c>
      <c r="Z314" s="55">
        <f>F147</f>
        <v>135</v>
      </c>
      <c r="AA314" s="55">
        <f>F228</f>
        <v>216</v>
      </c>
      <c r="AB314" s="55">
        <f>F164</f>
        <v>152</v>
      </c>
      <c r="AC314" s="55">
        <f>F250</f>
        <v>238</v>
      </c>
      <c r="AD314" s="55">
        <f>F451</f>
        <v>439</v>
      </c>
      <c r="AE314" s="55">
        <f>F490</f>
        <v>478</v>
      </c>
      <c r="AF314" s="55">
        <f>F429</f>
        <v>417</v>
      </c>
      <c r="AG314" s="55">
        <f>F468</f>
        <v>456</v>
      </c>
      <c r="AH314" s="56">
        <f>F412</f>
        <v>400</v>
      </c>
      <c r="AI314" s="254">
        <f t="shared" si="64"/>
        <v>7825</v>
      </c>
      <c r="AJ314" s="107">
        <f t="shared" si="65"/>
        <v>3263025</v>
      </c>
      <c r="AK314" s="33"/>
      <c r="AL314" s="350" t="s">
        <v>275</v>
      </c>
      <c r="AM314" s="303" t="s">
        <v>787</v>
      </c>
      <c r="AN314" s="303" t="s">
        <v>118</v>
      </c>
      <c r="AO314" s="303" t="s">
        <v>703</v>
      </c>
      <c r="AP314" s="303" t="s">
        <v>272</v>
      </c>
      <c r="AQ314" s="303" t="s">
        <v>655</v>
      </c>
      <c r="AR314" s="303" t="s">
        <v>652</v>
      </c>
      <c r="AS314" s="303" t="s">
        <v>85</v>
      </c>
      <c r="AT314" s="303" t="s">
        <v>232</v>
      </c>
      <c r="AU314" s="303" t="s">
        <v>83</v>
      </c>
      <c r="AV314" s="303" t="s">
        <v>518</v>
      </c>
      <c r="AW314" s="303" t="s">
        <v>170</v>
      </c>
      <c r="AX314" s="303" t="s">
        <v>622</v>
      </c>
      <c r="AY314" s="303" t="s">
        <v>186</v>
      </c>
      <c r="AZ314" s="303" t="s">
        <v>172</v>
      </c>
      <c r="BA314" s="378" t="s">
        <v>207</v>
      </c>
      <c r="BB314" s="378" t="s">
        <v>102</v>
      </c>
      <c r="BC314" s="378" t="s">
        <v>249</v>
      </c>
      <c r="BD314" s="378" t="s">
        <v>371</v>
      </c>
      <c r="BE314" s="378" t="s">
        <v>247</v>
      </c>
      <c r="BF314" s="303" t="s">
        <v>667</v>
      </c>
      <c r="BG314" s="303" t="s">
        <v>295</v>
      </c>
      <c r="BH314" s="303" t="s">
        <v>590</v>
      </c>
      <c r="BI314" s="303" t="s">
        <v>139</v>
      </c>
      <c r="BJ314" s="351" t="s">
        <v>95</v>
      </c>
      <c r="BK314" s="45"/>
      <c r="BM314" s="37"/>
      <c r="BN314" s="379">
        <f>F335</f>
        <v>323</v>
      </c>
      <c r="BO314" s="380">
        <f>F505</f>
        <v>493</v>
      </c>
      <c r="BP314" s="380">
        <f>F550</f>
        <v>538</v>
      </c>
      <c r="BQ314" s="380">
        <f>F95</f>
        <v>83</v>
      </c>
      <c r="BR314" s="380">
        <f>F140</f>
        <v>128</v>
      </c>
      <c r="BS314" s="380">
        <f>F636</f>
        <v>624</v>
      </c>
      <c r="BT314" s="380">
        <f>F56</f>
        <v>44</v>
      </c>
      <c r="BU314" s="380">
        <f>F226</f>
        <v>214</v>
      </c>
      <c r="BV314" s="380">
        <f>F271</f>
        <v>259</v>
      </c>
      <c r="BW314" s="380">
        <f>F441</f>
        <v>429</v>
      </c>
      <c r="BX314" s="380">
        <f>F117</f>
        <v>105</v>
      </c>
      <c r="BY314" s="380">
        <f>F572</f>
        <v>560</v>
      </c>
      <c r="BZ314" s="380">
        <f>F402</f>
        <v>390</v>
      </c>
      <c r="CA314" s="380">
        <f>F357</f>
        <v>345</v>
      </c>
      <c r="CB314" s="380">
        <f>F187</f>
        <v>175</v>
      </c>
      <c r="CC314" s="380">
        <f>F483</f>
        <v>471</v>
      </c>
      <c r="CD314" s="380">
        <f>F528</f>
        <v>516</v>
      </c>
      <c r="CE314" s="380">
        <f>F73</f>
        <v>61</v>
      </c>
      <c r="CF314" s="380">
        <f>F243</f>
        <v>231</v>
      </c>
      <c r="CG314" s="380">
        <f>F288</f>
        <v>276</v>
      </c>
      <c r="CH314" s="380">
        <f>F34</f>
        <v>22</v>
      </c>
      <c r="CI314" s="380">
        <f>F204</f>
        <v>192</v>
      </c>
      <c r="CJ314" s="380">
        <f>F374</f>
        <v>362</v>
      </c>
      <c r="CK314" s="380">
        <f>F419</f>
        <v>407</v>
      </c>
      <c r="CL314" s="381">
        <f>F589</f>
        <v>577</v>
      </c>
      <c r="CM314" s="254">
        <f t="shared" si="66"/>
        <v>7825</v>
      </c>
      <c r="CN314" s="107">
        <f t="shared" si="67"/>
        <v>3263025</v>
      </c>
      <c r="CO314" s="33"/>
      <c r="CP314" s="350" t="s">
        <v>204</v>
      </c>
      <c r="CQ314" s="303" t="s">
        <v>797</v>
      </c>
      <c r="CR314" s="303" t="s">
        <v>122</v>
      </c>
      <c r="CS314" s="303" t="s">
        <v>720</v>
      </c>
      <c r="CT314" s="303" t="s">
        <v>449</v>
      </c>
      <c r="CU314" s="303" t="s">
        <v>586</v>
      </c>
      <c r="CV314" s="303" t="s">
        <v>380</v>
      </c>
      <c r="CW314" s="303" t="s">
        <v>162</v>
      </c>
      <c r="CX314" s="303" t="s">
        <v>113</v>
      </c>
      <c r="CY314" s="303" t="s">
        <v>244</v>
      </c>
      <c r="CZ314" s="303" t="s">
        <v>526</v>
      </c>
      <c r="DA314" s="303" t="s">
        <v>256</v>
      </c>
      <c r="DB314" s="303" t="s">
        <v>473</v>
      </c>
      <c r="DC314" s="303" t="s">
        <v>520</v>
      </c>
      <c r="DD314" s="303" t="s">
        <v>393</v>
      </c>
      <c r="DE314" s="303" t="s">
        <v>401</v>
      </c>
      <c r="DF314" s="303" t="s">
        <v>124</v>
      </c>
      <c r="DG314" s="303" t="s">
        <v>463</v>
      </c>
      <c r="DH314" s="303" t="s">
        <v>433</v>
      </c>
      <c r="DI314" s="303" t="s">
        <v>614</v>
      </c>
      <c r="DJ314" s="303" t="s">
        <v>775</v>
      </c>
      <c r="DK314" s="303" t="s">
        <v>656</v>
      </c>
      <c r="DL314" s="303" t="s">
        <v>550</v>
      </c>
      <c r="DM314" s="303" t="s">
        <v>398</v>
      </c>
      <c r="DN314" s="351" t="s">
        <v>412</v>
      </c>
      <c r="DO314" s="45"/>
    </row>
    <row r="315" spans="1:119" x14ac:dyDescent="0.2">
      <c r="A315" s="33"/>
      <c r="B315" s="33"/>
      <c r="C315" s="33"/>
      <c r="D315" s="176" t="s">
        <v>37</v>
      </c>
      <c r="E315" s="177" t="s">
        <v>345</v>
      </c>
      <c r="F315" s="179">
        <f>B3+(302*B5)</f>
        <v>303</v>
      </c>
      <c r="G315" s="33"/>
      <c r="I315" s="37"/>
      <c r="J315" s="54">
        <f>F55</f>
        <v>43</v>
      </c>
      <c r="K315" s="55">
        <f>F94</f>
        <v>82</v>
      </c>
      <c r="L315" s="55">
        <f>F33</f>
        <v>21</v>
      </c>
      <c r="M315" s="55">
        <f>F77</f>
        <v>65</v>
      </c>
      <c r="N315" s="55">
        <f>F116</f>
        <v>104</v>
      </c>
      <c r="O315" s="55">
        <f>F292</f>
        <v>280</v>
      </c>
      <c r="P315" s="55">
        <f>F356</f>
        <v>344</v>
      </c>
      <c r="Q315" s="55">
        <f>F270</f>
        <v>258</v>
      </c>
      <c r="R315" s="55">
        <f>F334</f>
        <v>322</v>
      </c>
      <c r="S315" s="55">
        <f>F373</f>
        <v>361</v>
      </c>
      <c r="T315" s="55">
        <f>F635</f>
        <v>623</v>
      </c>
      <c r="U315" s="55">
        <f>F571</f>
        <v>559</v>
      </c>
      <c r="V315" s="55">
        <f>F532</f>
        <v>520</v>
      </c>
      <c r="W315" s="55">
        <f>F588</f>
        <v>576</v>
      </c>
      <c r="X315" s="55">
        <f>F549</f>
        <v>537</v>
      </c>
      <c r="Y315" s="55">
        <f>F214</f>
        <v>202</v>
      </c>
      <c r="Z315" s="55">
        <f>F175</f>
        <v>163</v>
      </c>
      <c r="AA315" s="55">
        <f>F261</f>
        <v>249</v>
      </c>
      <c r="AB315" s="55">
        <f>F197</f>
        <v>185</v>
      </c>
      <c r="AC315" s="55">
        <f>F153</f>
        <v>141</v>
      </c>
      <c r="AD315" s="55">
        <f>F418</f>
        <v>406</v>
      </c>
      <c r="AE315" s="55">
        <f>F487</f>
        <v>475</v>
      </c>
      <c r="AF315" s="55">
        <f>F401</f>
        <v>389</v>
      </c>
      <c r="AG315" s="55">
        <f>F440</f>
        <v>428</v>
      </c>
      <c r="AH315" s="56">
        <f>F504</f>
        <v>492</v>
      </c>
      <c r="AI315" s="254">
        <f t="shared" si="64"/>
        <v>7825</v>
      </c>
      <c r="AJ315" s="107">
        <f t="shared" si="65"/>
        <v>3263025</v>
      </c>
      <c r="AK315" s="33"/>
      <c r="AL315" s="350" t="s">
        <v>618</v>
      </c>
      <c r="AM315" s="303" t="s">
        <v>303</v>
      </c>
      <c r="AN315" s="303" t="s">
        <v>360</v>
      </c>
      <c r="AO315" s="303" t="s">
        <v>539</v>
      </c>
      <c r="AP315" s="303" t="s">
        <v>316</v>
      </c>
      <c r="AQ315" s="303" t="s">
        <v>717</v>
      </c>
      <c r="AR315" s="303" t="s">
        <v>282</v>
      </c>
      <c r="AS315" s="303" t="s">
        <v>432</v>
      </c>
      <c r="AT315" s="303" t="s">
        <v>681</v>
      </c>
      <c r="AU315" s="303" t="s">
        <v>367</v>
      </c>
      <c r="AV315" s="303" t="s">
        <v>104</v>
      </c>
      <c r="AW315" s="303" t="s">
        <v>780</v>
      </c>
      <c r="AX315" s="303" t="s">
        <v>257</v>
      </c>
      <c r="AY315" s="303" t="s">
        <v>488</v>
      </c>
      <c r="AZ315" s="303" t="s">
        <v>255</v>
      </c>
      <c r="BA315" s="382" t="s">
        <v>507</v>
      </c>
      <c r="BB315" s="382" t="s">
        <v>788</v>
      </c>
      <c r="BC315" s="382" t="s">
        <v>403</v>
      </c>
      <c r="BD315" s="382" t="s">
        <v>73</v>
      </c>
      <c r="BE315" s="382" t="s">
        <v>759</v>
      </c>
      <c r="BF315" s="303" t="s">
        <v>49</v>
      </c>
      <c r="BG315" s="303" t="s">
        <v>267</v>
      </c>
      <c r="BH315" s="303" t="s">
        <v>416</v>
      </c>
      <c r="BI315" s="303" t="s">
        <v>324</v>
      </c>
      <c r="BJ315" s="351" t="s">
        <v>560</v>
      </c>
      <c r="BK315" s="45"/>
      <c r="BM315" s="37"/>
      <c r="BN315" s="379">
        <f>F179</f>
        <v>167</v>
      </c>
      <c r="BO315" s="380">
        <f>F349</f>
        <v>337</v>
      </c>
      <c r="BP315" s="380">
        <f>F394</f>
        <v>382</v>
      </c>
      <c r="BQ315" s="380">
        <f>F564</f>
        <v>552</v>
      </c>
      <c r="BR315" s="380">
        <f>F134</f>
        <v>122</v>
      </c>
      <c r="BS315" s="380">
        <f>F480</f>
        <v>468</v>
      </c>
      <c r="BT315" s="380">
        <f>F525</f>
        <v>513</v>
      </c>
      <c r="BU315" s="380">
        <f>F70</f>
        <v>58</v>
      </c>
      <c r="BV315" s="380">
        <f>F240</f>
        <v>228</v>
      </c>
      <c r="BW315" s="380">
        <f>F310</f>
        <v>298</v>
      </c>
      <c r="BX315" s="380">
        <f>F611</f>
        <v>599</v>
      </c>
      <c r="BY315" s="380">
        <f>F416</f>
        <v>404</v>
      </c>
      <c r="BZ315" s="380">
        <f>F371</f>
        <v>359</v>
      </c>
      <c r="CA315" s="380">
        <f>F201</f>
        <v>189</v>
      </c>
      <c r="CB315" s="380">
        <f>F31</f>
        <v>19</v>
      </c>
      <c r="CC315" s="380">
        <f>F332</f>
        <v>320</v>
      </c>
      <c r="CD315" s="380">
        <f>F502</f>
        <v>490</v>
      </c>
      <c r="CE315" s="380">
        <f>F547</f>
        <v>535</v>
      </c>
      <c r="CF315" s="380">
        <f>F92</f>
        <v>80</v>
      </c>
      <c r="CG315" s="380">
        <f>F162</f>
        <v>150</v>
      </c>
      <c r="CH315" s="380">
        <f>F628</f>
        <v>616</v>
      </c>
      <c r="CI315" s="380">
        <f>F48</f>
        <v>36</v>
      </c>
      <c r="CJ315" s="380">
        <f>F218</f>
        <v>206</v>
      </c>
      <c r="CK315" s="380">
        <f>F263</f>
        <v>251</v>
      </c>
      <c r="CL315" s="381">
        <f>F458</f>
        <v>446</v>
      </c>
      <c r="CM315" s="254">
        <f t="shared" si="66"/>
        <v>7825</v>
      </c>
      <c r="CN315" s="107">
        <f t="shared" si="67"/>
        <v>3263025</v>
      </c>
      <c r="CO315" s="33"/>
      <c r="CP315" s="350" t="s">
        <v>604</v>
      </c>
      <c r="CQ315" s="303" t="s">
        <v>576</v>
      </c>
      <c r="CR315" s="303" t="s">
        <v>177</v>
      </c>
      <c r="CS315" s="303" t="s">
        <v>467</v>
      </c>
      <c r="CT315" s="303" t="s">
        <v>208</v>
      </c>
      <c r="CU315" s="303" t="s">
        <v>739</v>
      </c>
      <c r="CV315" s="303" t="s">
        <v>66</v>
      </c>
      <c r="CW315" s="303" t="s">
        <v>776</v>
      </c>
      <c r="CX315" s="303" t="s">
        <v>671</v>
      </c>
      <c r="CY315" s="303" t="s">
        <v>801</v>
      </c>
      <c r="CZ315" s="303" t="s">
        <v>333</v>
      </c>
      <c r="DA315" s="303" t="s">
        <v>190</v>
      </c>
      <c r="DB315" s="303" t="s">
        <v>339</v>
      </c>
      <c r="DC315" s="303" t="s">
        <v>760</v>
      </c>
      <c r="DD315" s="303" t="s">
        <v>435</v>
      </c>
      <c r="DE315" s="303" t="s">
        <v>578</v>
      </c>
      <c r="DF315" s="303" t="s">
        <v>695</v>
      </c>
      <c r="DG315" s="303" t="s">
        <v>230</v>
      </c>
      <c r="DH315" s="303" t="s">
        <v>273</v>
      </c>
      <c r="DI315" s="303" t="s">
        <v>419</v>
      </c>
      <c r="DJ315" s="303" t="s">
        <v>348</v>
      </c>
      <c r="DK315" s="303" t="s">
        <v>437</v>
      </c>
      <c r="DL315" s="303" t="s">
        <v>374</v>
      </c>
      <c r="DM315" s="303" t="s">
        <v>670</v>
      </c>
      <c r="DN315" s="351" t="s">
        <v>427</v>
      </c>
      <c r="DO315" s="45"/>
    </row>
    <row r="316" spans="1:119" x14ac:dyDescent="0.2">
      <c r="A316" s="33"/>
      <c r="B316" s="33"/>
      <c r="C316" s="33"/>
      <c r="D316" s="176" t="s">
        <v>757</v>
      </c>
      <c r="E316" s="177" t="s">
        <v>345</v>
      </c>
      <c r="F316" s="179">
        <f>B3+(303*B5)</f>
        <v>304</v>
      </c>
      <c r="G316" s="33"/>
      <c r="I316" s="37"/>
      <c r="J316" s="54">
        <f>F622</f>
        <v>610</v>
      </c>
      <c r="K316" s="55">
        <f>F578</f>
        <v>566</v>
      </c>
      <c r="L316" s="55">
        <f>F514</f>
        <v>502</v>
      </c>
      <c r="M316" s="55">
        <f>F600</f>
        <v>588</v>
      </c>
      <c r="N316" s="55">
        <f>F561</f>
        <v>549</v>
      </c>
      <c r="O316" s="55">
        <f>F140</f>
        <v>128</v>
      </c>
      <c r="P316" s="55">
        <f>F204</f>
        <v>192</v>
      </c>
      <c r="Q316" s="55">
        <f>F243</f>
        <v>231</v>
      </c>
      <c r="R316" s="55">
        <f>F187</f>
        <v>175</v>
      </c>
      <c r="S316" s="55">
        <f>F226</f>
        <v>214</v>
      </c>
      <c r="T316" s="55">
        <f>F483</f>
        <v>471</v>
      </c>
      <c r="U316" s="55">
        <f>F419</f>
        <v>407</v>
      </c>
      <c r="V316" s="55">
        <f>F505</f>
        <v>493</v>
      </c>
      <c r="W316" s="55">
        <f>F441</f>
        <v>429</v>
      </c>
      <c r="X316" s="55">
        <f>F402</f>
        <v>390</v>
      </c>
      <c r="Y316" s="55">
        <f>F34</f>
        <v>22</v>
      </c>
      <c r="Z316" s="55">
        <f>F73</f>
        <v>61</v>
      </c>
      <c r="AA316" s="55">
        <f>F117</f>
        <v>105</v>
      </c>
      <c r="AB316" s="55">
        <f>F56</f>
        <v>44</v>
      </c>
      <c r="AC316" s="55">
        <f>F95</f>
        <v>83</v>
      </c>
      <c r="AD316" s="55">
        <f>F271</f>
        <v>259</v>
      </c>
      <c r="AE316" s="55">
        <f>F335</f>
        <v>323</v>
      </c>
      <c r="AF316" s="55">
        <f>F374</f>
        <v>362</v>
      </c>
      <c r="AG316" s="55">
        <f>F288</f>
        <v>276</v>
      </c>
      <c r="AH316" s="56">
        <f>F357</f>
        <v>345</v>
      </c>
      <c r="AI316" s="254">
        <f t="shared" si="64"/>
        <v>7825</v>
      </c>
      <c r="AJ316" s="107">
        <f t="shared" si="65"/>
        <v>3263025</v>
      </c>
      <c r="AK316" s="33"/>
      <c r="AL316" s="383" t="s">
        <v>394</v>
      </c>
      <c r="AM316" s="382" t="s">
        <v>36</v>
      </c>
      <c r="AN316" s="382" t="s">
        <v>382</v>
      </c>
      <c r="AO316" s="382" t="s">
        <v>34</v>
      </c>
      <c r="AP316" s="382" t="s">
        <v>306</v>
      </c>
      <c r="AQ316" s="303" t="s">
        <v>449</v>
      </c>
      <c r="AR316" s="303" t="s">
        <v>656</v>
      </c>
      <c r="AS316" s="303" t="s">
        <v>433</v>
      </c>
      <c r="AT316" s="303" t="s">
        <v>393</v>
      </c>
      <c r="AU316" s="303" t="s">
        <v>162</v>
      </c>
      <c r="AV316" s="303" t="s">
        <v>401</v>
      </c>
      <c r="AW316" s="303" t="s">
        <v>398</v>
      </c>
      <c r="AX316" s="303" t="s">
        <v>797</v>
      </c>
      <c r="AY316" s="303" t="s">
        <v>244</v>
      </c>
      <c r="AZ316" s="303" t="s">
        <v>473</v>
      </c>
      <c r="BA316" s="303" t="s">
        <v>775</v>
      </c>
      <c r="BB316" s="303" t="s">
        <v>463</v>
      </c>
      <c r="BC316" s="303" t="s">
        <v>526</v>
      </c>
      <c r="BD316" s="303" t="s">
        <v>380</v>
      </c>
      <c r="BE316" s="303" t="s">
        <v>720</v>
      </c>
      <c r="BF316" s="303" t="s">
        <v>113</v>
      </c>
      <c r="BG316" s="303" t="s">
        <v>204</v>
      </c>
      <c r="BH316" s="303" t="s">
        <v>550</v>
      </c>
      <c r="BI316" s="303" t="s">
        <v>614</v>
      </c>
      <c r="BJ316" s="351" t="s">
        <v>520</v>
      </c>
      <c r="BK316" s="45"/>
      <c r="BM316" s="37"/>
      <c r="BN316" s="379">
        <f>F609</f>
        <v>597</v>
      </c>
      <c r="BO316" s="380">
        <f>F29</f>
        <v>17</v>
      </c>
      <c r="BP316" s="380">
        <f>F199</f>
        <v>187</v>
      </c>
      <c r="BQ316" s="380">
        <f>F369</f>
        <v>357</v>
      </c>
      <c r="BR316" s="380">
        <f>F414</f>
        <v>402</v>
      </c>
      <c r="BS316" s="380">
        <f>F160</f>
        <v>148</v>
      </c>
      <c r="BT316" s="380">
        <f>F330</f>
        <v>318</v>
      </c>
      <c r="BU316" s="380">
        <f>F500</f>
        <v>488</v>
      </c>
      <c r="BV316" s="380">
        <f>F545</f>
        <v>533</v>
      </c>
      <c r="BW316" s="380">
        <f>F90</f>
        <v>78</v>
      </c>
      <c r="BX316" s="380">
        <f>F266</f>
        <v>254</v>
      </c>
      <c r="BY316" s="380">
        <f>F221</f>
        <v>209</v>
      </c>
      <c r="BZ316" s="380">
        <f>F51</f>
        <v>39</v>
      </c>
      <c r="CA316" s="380">
        <f>F631</f>
        <v>619</v>
      </c>
      <c r="CB316" s="380">
        <f>F461</f>
        <v>449</v>
      </c>
      <c r="CC316" s="380">
        <f>F137</f>
        <v>125</v>
      </c>
      <c r="CD316" s="380">
        <f>F182</f>
        <v>170</v>
      </c>
      <c r="CE316" s="380">
        <f>F352</f>
        <v>340</v>
      </c>
      <c r="CF316" s="380">
        <f>F397</f>
        <v>385</v>
      </c>
      <c r="CG316" s="380">
        <f>F567</f>
        <v>555</v>
      </c>
      <c r="CH316" s="380">
        <f>F308</f>
        <v>296</v>
      </c>
      <c r="CI316" s="380">
        <f>F478</f>
        <v>466</v>
      </c>
      <c r="CJ316" s="380">
        <f>F523</f>
        <v>511</v>
      </c>
      <c r="CK316" s="380">
        <f>F68</f>
        <v>56</v>
      </c>
      <c r="CL316" s="381">
        <f>F238</f>
        <v>226</v>
      </c>
      <c r="CM316" s="254">
        <f t="shared" si="66"/>
        <v>7825</v>
      </c>
      <c r="CN316" s="107">
        <f t="shared" si="67"/>
        <v>3263025</v>
      </c>
      <c r="CO316" s="33"/>
      <c r="CP316" s="350" t="s">
        <v>365</v>
      </c>
      <c r="CQ316" s="303" t="s">
        <v>464</v>
      </c>
      <c r="CR316" s="303" t="s">
        <v>42</v>
      </c>
      <c r="CS316" s="303" t="s">
        <v>233</v>
      </c>
      <c r="CT316" s="303" t="s">
        <v>158</v>
      </c>
      <c r="CU316" s="303" t="s">
        <v>497</v>
      </c>
      <c r="CV316" s="303" t="s">
        <v>549</v>
      </c>
      <c r="CW316" s="303" t="s">
        <v>610</v>
      </c>
      <c r="CX316" s="303" t="s">
        <v>362</v>
      </c>
      <c r="CY316" s="303" t="s">
        <v>197</v>
      </c>
      <c r="CZ316" s="303" t="s">
        <v>566</v>
      </c>
      <c r="DA316" s="303" t="s">
        <v>86</v>
      </c>
      <c r="DB316" s="303" t="s">
        <v>571</v>
      </c>
      <c r="DC316" s="303" t="s">
        <v>212</v>
      </c>
      <c r="DD316" s="303" t="s">
        <v>80</v>
      </c>
      <c r="DE316" s="303" t="s">
        <v>476</v>
      </c>
      <c r="DF316" s="303" t="s">
        <v>44</v>
      </c>
      <c r="DG316" s="303" t="s">
        <v>388</v>
      </c>
      <c r="DH316" s="303" t="s">
        <v>521</v>
      </c>
      <c r="DI316" s="303" t="s">
        <v>678</v>
      </c>
      <c r="DJ316" s="303" t="s">
        <v>770</v>
      </c>
      <c r="DK316" s="303" t="s">
        <v>612</v>
      </c>
      <c r="DL316" s="303" t="s">
        <v>723</v>
      </c>
      <c r="DM316" s="303" t="s">
        <v>803</v>
      </c>
      <c r="DN316" s="351" t="s">
        <v>696</v>
      </c>
      <c r="DO316" s="45"/>
    </row>
    <row r="317" spans="1:119" x14ac:dyDescent="0.2">
      <c r="A317" s="33"/>
      <c r="B317" s="33"/>
      <c r="C317" s="33"/>
      <c r="D317" s="176" t="s">
        <v>178</v>
      </c>
      <c r="E317" s="177" t="s">
        <v>345</v>
      </c>
      <c r="F317" s="178">
        <f>B3+(304*B5)</f>
        <v>305</v>
      </c>
      <c r="G317" s="33"/>
      <c r="I317" s="37"/>
      <c r="J317" s="54">
        <f>F525</f>
        <v>513</v>
      </c>
      <c r="K317" s="55">
        <f>F611</f>
        <v>599</v>
      </c>
      <c r="L317" s="55">
        <f>F547</f>
        <v>535</v>
      </c>
      <c r="M317" s="55">
        <f>F628</f>
        <v>616</v>
      </c>
      <c r="N317" s="55">
        <f>F564</f>
        <v>552</v>
      </c>
      <c r="O317" s="55">
        <f>F262</f>
        <v>250</v>
      </c>
      <c r="P317" s="55">
        <f>F176</f>
        <v>164</v>
      </c>
      <c r="Q317" s="55">
        <f>F215</f>
        <v>203</v>
      </c>
      <c r="R317" s="55">
        <f>F154</f>
        <v>142</v>
      </c>
      <c r="S317" s="55">
        <f>F193</f>
        <v>181</v>
      </c>
      <c r="T317" s="55">
        <f>F455</f>
        <v>443</v>
      </c>
      <c r="U317" s="55">
        <f>F391</f>
        <v>379</v>
      </c>
      <c r="V317" s="55">
        <f>F477</f>
        <v>465</v>
      </c>
      <c r="W317" s="55">
        <f>F433</f>
        <v>421</v>
      </c>
      <c r="X317" s="55">
        <f>F494</f>
        <v>482</v>
      </c>
      <c r="Y317" s="55">
        <f>F131</f>
        <v>119</v>
      </c>
      <c r="Z317" s="55">
        <f>F45</f>
        <v>33</v>
      </c>
      <c r="AA317" s="55">
        <f>F109</f>
        <v>97</v>
      </c>
      <c r="AB317" s="55">
        <f>F23</f>
        <v>11</v>
      </c>
      <c r="AC317" s="55">
        <f>F67</f>
        <v>55</v>
      </c>
      <c r="AD317" s="55">
        <f>F363</f>
        <v>351</v>
      </c>
      <c r="AE317" s="55">
        <f>F307</f>
        <v>295</v>
      </c>
      <c r="AF317" s="55">
        <f>F346</f>
        <v>334</v>
      </c>
      <c r="AG317" s="55">
        <f>F285</f>
        <v>273</v>
      </c>
      <c r="AH317" s="56">
        <f>F324</f>
        <v>312</v>
      </c>
      <c r="AI317" s="254">
        <f t="shared" si="64"/>
        <v>7825</v>
      </c>
      <c r="AJ317" s="107">
        <f t="shared" si="65"/>
        <v>3263025</v>
      </c>
      <c r="AK317" s="33"/>
      <c r="AL317" s="384" t="s">
        <v>66</v>
      </c>
      <c r="AM317" s="378" t="s">
        <v>333</v>
      </c>
      <c r="AN317" s="378" t="s">
        <v>230</v>
      </c>
      <c r="AO317" s="378" t="s">
        <v>348</v>
      </c>
      <c r="AP317" s="378" t="s">
        <v>467</v>
      </c>
      <c r="AQ317" s="303" t="s">
        <v>641</v>
      </c>
      <c r="AR317" s="303" t="s">
        <v>815</v>
      </c>
      <c r="AS317" s="303" t="s">
        <v>613</v>
      </c>
      <c r="AT317" s="303" t="s">
        <v>629</v>
      </c>
      <c r="AU317" s="303" t="s">
        <v>181</v>
      </c>
      <c r="AV317" s="303" t="s">
        <v>714</v>
      </c>
      <c r="AW317" s="303" t="s">
        <v>728</v>
      </c>
      <c r="AX317" s="303" t="s">
        <v>636</v>
      </c>
      <c r="AY317" s="303" t="s">
        <v>484</v>
      </c>
      <c r="AZ317" s="303" t="s">
        <v>428</v>
      </c>
      <c r="BA317" s="303" t="s">
        <v>657</v>
      </c>
      <c r="BB317" s="303" t="s">
        <v>802</v>
      </c>
      <c r="BC317" s="303" t="s">
        <v>805</v>
      </c>
      <c r="BD317" s="303" t="s">
        <v>378</v>
      </c>
      <c r="BE317" s="303" t="s">
        <v>331</v>
      </c>
      <c r="BF317" s="303" t="s">
        <v>97</v>
      </c>
      <c r="BG317" s="303" t="s">
        <v>325</v>
      </c>
      <c r="BH317" s="303" t="s">
        <v>366</v>
      </c>
      <c r="BI317" s="303" t="s">
        <v>743</v>
      </c>
      <c r="BJ317" s="351" t="s">
        <v>522</v>
      </c>
      <c r="BK317" s="45"/>
      <c r="BM317" s="37"/>
      <c r="BN317" s="379">
        <f>F453</f>
        <v>441</v>
      </c>
      <c r="BO317" s="380">
        <f>F623</f>
        <v>611</v>
      </c>
      <c r="BP317" s="380">
        <f>F43</f>
        <v>31</v>
      </c>
      <c r="BQ317" s="380">
        <f>F213</f>
        <v>201</v>
      </c>
      <c r="BR317" s="380">
        <f>F283</f>
        <v>271</v>
      </c>
      <c r="BS317" s="380">
        <f>F129</f>
        <v>117</v>
      </c>
      <c r="BT317" s="380">
        <f>F174</f>
        <v>162</v>
      </c>
      <c r="BU317" s="380">
        <f>F344</f>
        <v>332</v>
      </c>
      <c r="BV317" s="380">
        <f>F389</f>
        <v>377</v>
      </c>
      <c r="BW317" s="380">
        <f>F584</f>
        <v>572</v>
      </c>
      <c r="BX317" s="380">
        <f>F260</f>
        <v>248</v>
      </c>
      <c r="BY317" s="380">
        <f>F65</f>
        <v>53</v>
      </c>
      <c r="BZ317" s="380">
        <f>F520</f>
        <v>508</v>
      </c>
      <c r="CA317" s="380">
        <f>F475</f>
        <v>463</v>
      </c>
      <c r="CB317" s="380">
        <f>F305</f>
        <v>293</v>
      </c>
      <c r="CC317" s="380">
        <f>F606</f>
        <v>594</v>
      </c>
      <c r="CD317" s="380">
        <f>F26</f>
        <v>14</v>
      </c>
      <c r="CE317" s="380">
        <f>F196</f>
        <v>184</v>
      </c>
      <c r="CF317" s="380">
        <f>F366</f>
        <v>354</v>
      </c>
      <c r="CG317" s="380">
        <f>F436</f>
        <v>424</v>
      </c>
      <c r="CH317" s="380">
        <f>F157</f>
        <v>145</v>
      </c>
      <c r="CI317" s="380">
        <f>F327</f>
        <v>315</v>
      </c>
      <c r="CJ317" s="380">
        <f>F497</f>
        <v>485</v>
      </c>
      <c r="CK317" s="380">
        <f>F542</f>
        <v>530</v>
      </c>
      <c r="CL317" s="381">
        <f>F112</f>
        <v>100</v>
      </c>
      <c r="CM317" s="254">
        <f t="shared" si="66"/>
        <v>7825</v>
      </c>
      <c r="CN317" s="107">
        <f t="shared" si="67"/>
        <v>3263025</v>
      </c>
      <c r="CO317" s="33"/>
      <c r="CP317" s="350" t="s">
        <v>637</v>
      </c>
      <c r="CQ317" s="303" t="s">
        <v>154</v>
      </c>
      <c r="CR317" s="303" t="s">
        <v>777</v>
      </c>
      <c r="CS317" s="303" t="s">
        <v>643</v>
      </c>
      <c r="CT317" s="303" t="s">
        <v>719</v>
      </c>
      <c r="CU317" s="303" t="s">
        <v>686</v>
      </c>
      <c r="CV317" s="303" t="s">
        <v>101</v>
      </c>
      <c r="CW317" s="303" t="s">
        <v>206</v>
      </c>
      <c r="CX317" s="303" t="s">
        <v>756</v>
      </c>
      <c r="CY317" s="303" t="s">
        <v>305</v>
      </c>
      <c r="CZ317" s="303" t="s">
        <v>718</v>
      </c>
      <c r="DA317" s="303" t="s">
        <v>252</v>
      </c>
      <c r="DB317" s="303" t="s">
        <v>308</v>
      </c>
      <c r="DC317" s="303" t="s">
        <v>666</v>
      </c>
      <c r="DD317" s="303" t="s">
        <v>357</v>
      </c>
      <c r="DE317" s="303" t="s">
        <v>809</v>
      </c>
      <c r="DF317" s="303" t="s">
        <v>511</v>
      </c>
      <c r="DG317" s="303" t="s">
        <v>602</v>
      </c>
      <c r="DH317" s="303" t="s">
        <v>784</v>
      </c>
      <c r="DI317" s="303" t="s">
        <v>140</v>
      </c>
      <c r="DJ317" s="303" t="s">
        <v>72</v>
      </c>
      <c r="DK317" s="303" t="s">
        <v>443</v>
      </c>
      <c r="DL317" s="303" t="s">
        <v>741</v>
      </c>
      <c r="DM317" s="303" t="s">
        <v>704</v>
      </c>
      <c r="DN317" s="351" t="s">
        <v>223</v>
      </c>
      <c r="DO317" s="45"/>
    </row>
    <row r="318" spans="1:119" x14ac:dyDescent="0.2">
      <c r="A318" s="33"/>
      <c r="B318" s="33"/>
      <c r="C318" s="33"/>
      <c r="D318" s="176" t="s">
        <v>624</v>
      </c>
      <c r="E318" s="177" t="s">
        <v>345</v>
      </c>
      <c r="F318" s="178">
        <f>B3+(305*B5)</f>
        <v>306</v>
      </c>
      <c r="G318" s="33"/>
      <c r="I318" s="37"/>
      <c r="J318" s="54">
        <f>F553</f>
        <v>541</v>
      </c>
      <c r="K318" s="55">
        <f>F614</f>
        <v>602</v>
      </c>
      <c r="L318" s="55">
        <f>F575</f>
        <v>563</v>
      </c>
      <c r="M318" s="55">
        <f>F536</f>
        <v>524</v>
      </c>
      <c r="N318" s="55">
        <f>F597</f>
        <v>585</v>
      </c>
      <c r="O318" s="55">
        <f>F229</f>
        <v>217</v>
      </c>
      <c r="P318" s="55">
        <f>F143</f>
        <v>131</v>
      </c>
      <c r="Q318" s="55">
        <f>F212</f>
        <v>200</v>
      </c>
      <c r="R318" s="55">
        <f>F251</f>
        <v>239</v>
      </c>
      <c r="S318" s="55">
        <f>F165</f>
        <v>153</v>
      </c>
      <c r="T318" s="55">
        <f>F427</f>
        <v>415</v>
      </c>
      <c r="U318" s="55">
        <f>F508</f>
        <v>496</v>
      </c>
      <c r="V318" s="55">
        <f>F444</f>
        <v>432</v>
      </c>
      <c r="W318" s="55">
        <f>F405</f>
        <v>393</v>
      </c>
      <c r="X318" s="55">
        <f>F466</f>
        <v>454</v>
      </c>
      <c r="Y318" s="55">
        <f>F98</f>
        <v>86</v>
      </c>
      <c r="Z318" s="55">
        <f>F17</f>
        <v>5</v>
      </c>
      <c r="AA318" s="55">
        <f>F81</f>
        <v>69</v>
      </c>
      <c r="AB318" s="55">
        <f>F120</f>
        <v>108</v>
      </c>
      <c r="AC318" s="55">
        <f>F59</f>
        <v>47</v>
      </c>
      <c r="AD318" s="55">
        <f>F360</f>
        <v>348</v>
      </c>
      <c r="AE318" s="55">
        <f>F274</f>
        <v>262</v>
      </c>
      <c r="AF318" s="55">
        <f>F313</f>
        <v>301</v>
      </c>
      <c r="AG318" s="55">
        <f>F382</f>
        <v>370</v>
      </c>
      <c r="AH318" s="56">
        <f>F296</f>
        <v>284</v>
      </c>
      <c r="AI318" s="254">
        <f t="shared" si="64"/>
        <v>7825</v>
      </c>
      <c r="AJ318" s="107">
        <f t="shared" si="65"/>
        <v>3263025</v>
      </c>
      <c r="AK318" s="33"/>
      <c r="AL318" s="350" t="s">
        <v>64</v>
      </c>
      <c r="AM318" s="303" t="s">
        <v>605</v>
      </c>
      <c r="AN318" s="303" t="s">
        <v>93</v>
      </c>
      <c r="AO318" s="303" t="s">
        <v>364</v>
      </c>
      <c r="AP318" s="303" t="s">
        <v>201</v>
      </c>
      <c r="AQ318" s="303" t="s">
        <v>144</v>
      </c>
      <c r="AR318" s="303" t="s">
        <v>210</v>
      </c>
      <c r="AS318" s="303" t="s">
        <v>446</v>
      </c>
      <c r="AT318" s="303" t="s">
        <v>222</v>
      </c>
      <c r="AU318" s="303" t="s">
        <v>475</v>
      </c>
      <c r="AV318" s="303" t="s">
        <v>665</v>
      </c>
      <c r="AW318" s="303" t="s">
        <v>454</v>
      </c>
      <c r="AX318" s="303" t="s">
        <v>457</v>
      </c>
      <c r="AY318" s="303" t="s">
        <v>579</v>
      </c>
      <c r="AZ318" s="303" t="s">
        <v>217</v>
      </c>
      <c r="BA318" s="303" t="s">
        <v>408</v>
      </c>
      <c r="BB318" s="303" t="s">
        <v>304</v>
      </c>
      <c r="BC318" s="303" t="s">
        <v>406</v>
      </c>
      <c r="BD318" s="303" t="s">
        <v>182</v>
      </c>
      <c r="BE318" s="303" t="s">
        <v>721</v>
      </c>
      <c r="BF318" s="303" t="s">
        <v>148</v>
      </c>
      <c r="BG318" s="303" t="s">
        <v>327</v>
      </c>
      <c r="BH318" s="303" t="s">
        <v>70</v>
      </c>
      <c r="BI318" s="303" t="s">
        <v>494</v>
      </c>
      <c r="BJ318" s="351" t="s">
        <v>54</v>
      </c>
      <c r="BK318" s="45"/>
      <c r="BM318" s="37"/>
      <c r="BN318" s="379">
        <f>F302</f>
        <v>290</v>
      </c>
      <c r="BO318" s="380">
        <f>F472</f>
        <v>460</v>
      </c>
      <c r="BP318" s="380">
        <f>F517</f>
        <v>505</v>
      </c>
      <c r="BQ318" s="380">
        <f>F87</f>
        <v>75</v>
      </c>
      <c r="BR318" s="380">
        <f>F257</f>
        <v>245</v>
      </c>
      <c r="BS318" s="380">
        <f>F598</f>
        <v>586</v>
      </c>
      <c r="BT318" s="380">
        <f>F18</f>
        <v>6</v>
      </c>
      <c r="BU318" s="380">
        <f>F188</f>
        <v>176</v>
      </c>
      <c r="BV318" s="380">
        <f>F383</f>
        <v>371</v>
      </c>
      <c r="BW318" s="380">
        <f>F428</f>
        <v>416</v>
      </c>
      <c r="BX318" s="380">
        <f>F104</f>
        <v>92</v>
      </c>
      <c r="BY318" s="380">
        <f>F559</f>
        <v>547</v>
      </c>
      <c r="BZ318" s="380">
        <f>F489</f>
        <v>477</v>
      </c>
      <c r="CA318" s="380">
        <f>F319</f>
        <v>307</v>
      </c>
      <c r="CB318" s="380">
        <f>F149</f>
        <v>137</v>
      </c>
      <c r="CC318" s="380">
        <f>F450</f>
        <v>438</v>
      </c>
      <c r="CD318" s="380">
        <f>F620</f>
        <v>608</v>
      </c>
      <c r="CE318" s="380">
        <f>F40</f>
        <v>28</v>
      </c>
      <c r="CF318" s="380">
        <f>F235</f>
        <v>223</v>
      </c>
      <c r="CG318" s="380">
        <f>F280</f>
        <v>268</v>
      </c>
      <c r="CH318" s="380">
        <f>F126</f>
        <v>114</v>
      </c>
      <c r="CI318" s="380">
        <f>F171</f>
        <v>159</v>
      </c>
      <c r="CJ318" s="380">
        <f>F341</f>
        <v>329</v>
      </c>
      <c r="CK318" s="380">
        <f>F411</f>
        <v>399</v>
      </c>
      <c r="CL318" s="381">
        <f>F581</f>
        <v>569</v>
      </c>
      <c r="CM318" s="254">
        <f t="shared" si="66"/>
        <v>7825</v>
      </c>
      <c r="CN318" s="107">
        <f t="shared" si="67"/>
        <v>3263025</v>
      </c>
      <c r="CO318" s="33"/>
      <c r="CP318" s="350" t="s">
        <v>250</v>
      </c>
      <c r="CQ318" s="303" t="s">
        <v>795</v>
      </c>
      <c r="CR318" s="303" t="s">
        <v>651</v>
      </c>
      <c r="CS318" s="303" t="s">
        <v>168</v>
      </c>
      <c r="CT318" s="303" t="s">
        <v>298</v>
      </c>
      <c r="CU318" s="303" t="s">
        <v>752</v>
      </c>
      <c r="CV318" s="303" t="s">
        <v>486</v>
      </c>
      <c r="CW318" s="303" t="s">
        <v>391</v>
      </c>
      <c r="CX318" s="303" t="s">
        <v>149</v>
      </c>
      <c r="CY318" s="303" t="s">
        <v>694</v>
      </c>
      <c r="CZ318" s="303" t="s">
        <v>434</v>
      </c>
      <c r="DA318" s="303" t="s">
        <v>278</v>
      </c>
      <c r="DB318" s="303" t="s">
        <v>189</v>
      </c>
      <c r="DC318" s="303" t="s">
        <v>146</v>
      </c>
      <c r="DD318" s="303" t="s">
        <v>130</v>
      </c>
      <c r="DE318" s="303" t="s">
        <v>692</v>
      </c>
      <c r="DF318" s="303" t="s">
        <v>530</v>
      </c>
      <c r="DG318" s="303" t="s">
        <v>226</v>
      </c>
      <c r="DH318" s="303" t="s">
        <v>771</v>
      </c>
      <c r="DI318" s="303" t="s">
        <v>297</v>
      </c>
      <c r="DJ318" s="303" t="s">
        <v>731</v>
      </c>
      <c r="DK318" s="303" t="s">
        <v>658</v>
      </c>
      <c r="DL318" s="303" t="s">
        <v>810</v>
      </c>
      <c r="DM318" s="303" t="s">
        <v>680</v>
      </c>
      <c r="DN318" s="351" t="s">
        <v>750</v>
      </c>
      <c r="DO318" s="45"/>
    </row>
    <row r="319" spans="1:119" x14ac:dyDescent="0.2">
      <c r="A319" s="33"/>
      <c r="B319" s="33"/>
      <c r="C319" s="33"/>
      <c r="D319" s="176" t="s">
        <v>146</v>
      </c>
      <c r="E319" s="177" t="s">
        <v>345</v>
      </c>
      <c r="F319" s="178">
        <f>B3+(306*B5)</f>
        <v>307</v>
      </c>
      <c r="G319" s="33"/>
      <c r="I319" s="37"/>
      <c r="J319" s="54">
        <f>F586</f>
        <v>574</v>
      </c>
      <c r="K319" s="55">
        <f>F522</f>
        <v>510</v>
      </c>
      <c r="L319" s="55">
        <f>F603</f>
        <v>591</v>
      </c>
      <c r="M319" s="55">
        <f>F539</f>
        <v>527</v>
      </c>
      <c r="N319" s="55">
        <f>F625</f>
        <v>613</v>
      </c>
      <c r="O319" s="55">
        <f>F201</f>
        <v>189</v>
      </c>
      <c r="P319" s="55">
        <f>F240</f>
        <v>228</v>
      </c>
      <c r="Q319" s="55">
        <f>F179</f>
        <v>167</v>
      </c>
      <c r="R319" s="55">
        <f>F218</f>
        <v>206</v>
      </c>
      <c r="S319" s="55">
        <f>F162</f>
        <v>150</v>
      </c>
      <c r="T319" s="55">
        <f>F394</f>
        <v>382</v>
      </c>
      <c r="U319" s="55">
        <f>F480</f>
        <v>468</v>
      </c>
      <c r="V319" s="55">
        <f>F416</f>
        <v>404</v>
      </c>
      <c r="W319" s="55">
        <f>F502</f>
        <v>490</v>
      </c>
      <c r="X319" s="55">
        <f>F458</f>
        <v>446</v>
      </c>
      <c r="Y319" s="55">
        <f>F70</f>
        <v>58</v>
      </c>
      <c r="Z319" s="55">
        <f>F134</f>
        <v>122</v>
      </c>
      <c r="AA319" s="55">
        <f>F48</f>
        <v>36</v>
      </c>
      <c r="AB319" s="55">
        <f>F92</f>
        <v>80</v>
      </c>
      <c r="AC319" s="55">
        <f>F31</f>
        <v>19</v>
      </c>
      <c r="AD319" s="55">
        <f>F332</f>
        <v>320</v>
      </c>
      <c r="AE319" s="55">
        <f>F371</f>
        <v>359</v>
      </c>
      <c r="AF319" s="55">
        <f>F310</f>
        <v>298</v>
      </c>
      <c r="AG319" s="55">
        <f>F349</f>
        <v>337</v>
      </c>
      <c r="AH319" s="56">
        <f>F263</f>
        <v>251</v>
      </c>
      <c r="AI319" s="254">
        <f t="shared" si="64"/>
        <v>7825</v>
      </c>
      <c r="AJ319" s="107">
        <f t="shared" si="65"/>
        <v>3263025</v>
      </c>
      <c r="AK319" s="33"/>
      <c r="AL319" s="384" t="s">
        <v>279</v>
      </c>
      <c r="AM319" s="378" t="s">
        <v>169</v>
      </c>
      <c r="AN319" s="378" t="s">
        <v>91</v>
      </c>
      <c r="AO319" s="378" t="s">
        <v>441</v>
      </c>
      <c r="AP319" s="378" t="s">
        <v>292</v>
      </c>
      <c r="AQ319" s="303" t="s">
        <v>760</v>
      </c>
      <c r="AR319" s="303" t="s">
        <v>671</v>
      </c>
      <c r="AS319" s="303" t="s">
        <v>604</v>
      </c>
      <c r="AT319" s="303" t="s">
        <v>374</v>
      </c>
      <c r="AU319" s="303" t="s">
        <v>419</v>
      </c>
      <c r="AV319" s="303" t="s">
        <v>177</v>
      </c>
      <c r="AW319" s="303" t="s">
        <v>739</v>
      </c>
      <c r="AX319" s="303" t="s">
        <v>190</v>
      </c>
      <c r="AY319" s="303" t="s">
        <v>695</v>
      </c>
      <c r="AZ319" s="303" t="s">
        <v>427</v>
      </c>
      <c r="BA319" s="303" t="s">
        <v>776</v>
      </c>
      <c r="BB319" s="303" t="s">
        <v>208</v>
      </c>
      <c r="BC319" s="303" t="s">
        <v>437</v>
      </c>
      <c r="BD319" s="303" t="s">
        <v>273</v>
      </c>
      <c r="BE319" s="303" t="s">
        <v>435</v>
      </c>
      <c r="BF319" s="303" t="s">
        <v>578</v>
      </c>
      <c r="BG319" s="303" t="s">
        <v>339</v>
      </c>
      <c r="BH319" s="303" t="s">
        <v>801</v>
      </c>
      <c r="BI319" s="303" t="s">
        <v>576</v>
      </c>
      <c r="BJ319" s="351" t="s">
        <v>670</v>
      </c>
      <c r="BK319" s="45"/>
      <c r="BM319" s="37"/>
      <c r="BN319" s="379">
        <f>F146</f>
        <v>134</v>
      </c>
      <c r="BO319" s="380">
        <f>F316</f>
        <v>304</v>
      </c>
      <c r="BP319" s="380">
        <f>F511</f>
        <v>499</v>
      </c>
      <c r="BQ319" s="380">
        <f>F556</f>
        <v>544</v>
      </c>
      <c r="BR319" s="380">
        <f>F101</f>
        <v>89</v>
      </c>
      <c r="BS319" s="380">
        <f>F447</f>
        <v>435</v>
      </c>
      <c r="BT319" s="380">
        <f>F617</f>
        <v>605</v>
      </c>
      <c r="BU319" s="380">
        <f>F62</f>
        <v>50</v>
      </c>
      <c r="BV319" s="380">
        <f>F232</f>
        <v>220</v>
      </c>
      <c r="BW319" s="380">
        <f>F277</f>
        <v>265</v>
      </c>
      <c r="BX319" s="380">
        <f>F573</f>
        <v>561</v>
      </c>
      <c r="BY319" s="380">
        <f>F403</f>
        <v>391</v>
      </c>
      <c r="BZ319" s="380">
        <f>F358</f>
        <v>346</v>
      </c>
      <c r="CA319" s="380">
        <f>F163</f>
        <v>151</v>
      </c>
      <c r="CB319" s="380">
        <f>F118</f>
        <v>106</v>
      </c>
      <c r="CC319" s="380">
        <f>F294</f>
        <v>282</v>
      </c>
      <c r="CD319" s="380">
        <f>F464</f>
        <v>452</v>
      </c>
      <c r="CE319" s="380">
        <f>F534</f>
        <v>522</v>
      </c>
      <c r="CF319" s="380">
        <f>F79</f>
        <v>67</v>
      </c>
      <c r="CG319" s="380">
        <f>F249</f>
        <v>237</v>
      </c>
      <c r="CH319" s="380">
        <f>F595</f>
        <v>583</v>
      </c>
      <c r="CI319" s="380">
        <f>F15</f>
        <v>3</v>
      </c>
      <c r="CJ319" s="380">
        <f>F210</f>
        <v>198</v>
      </c>
      <c r="CK319" s="380">
        <f>F380</f>
        <v>368</v>
      </c>
      <c r="CL319" s="381">
        <f>F425</f>
        <v>413</v>
      </c>
      <c r="CM319" s="254">
        <f t="shared" si="66"/>
        <v>7825</v>
      </c>
      <c r="CN319" s="107">
        <f t="shared" si="67"/>
        <v>3263025</v>
      </c>
      <c r="CO319" s="33"/>
      <c r="CP319" s="350" t="s">
        <v>684</v>
      </c>
      <c r="CQ319" s="303" t="s">
        <v>757</v>
      </c>
      <c r="CR319" s="303" t="s">
        <v>107</v>
      </c>
      <c r="CS319" s="303" t="s">
        <v>725</v>
      </c>
      <c r="CT319" s="303" t="s">
        <v>541</v>
      </c>
      <c r="CU319" s="303" t="s">
        <v>769</v>
      </c>
      <c r="CV319" s="303" t="s">
        <v>78</v>
      </c>
      <c r="CW319" s="303" t="s">
        <v>196</v>
      </c>
      <c r="CX319" s="303" t="s">
        <v>356</v>
      </c>
      <c r="CY319" s="303" t="s">
        <v>191</v>
      </c>
      <c r="CZ319" s="303" t="s">
        <v>807</v>
      </c>
      <c r="DA319" s="303" t="s">
        <v>442</v>
      </c>
      <c r="DB319" s="303" t="s">
        <v>176</v>
      </c>
      <c r="DC319" s="303" t="s">
        <v>448</v>
      </c>
      <c r="DD319" s="303" t="s">
        <v>150</v>
      </c>
      <c r="DE319" s="303" t="s">
        <v>745</v>
      </c>
      <c r="DF319" s="303" t="s">
        <v>1</v>
      </c>
      <c r="DG319" s="303" t="s">
        <v>334</v>
      </c>
      <c r="DH319" s="303" t="s">
        <v>381</v>
      </c>
      <c r="DI319" s="303" t="s">
        <v>354</v>
      </c>
      <c r="DJ319" s="303" t="s">
        <v>277</v>
      </c>
      <c r="DK319" s="303" t="s">
        <v>166</v>
      </c>
      <c r="DL319" s="303" t="s">
        <v>583</v>
      </c>
      <c r="DM319" s="303" t="s">
        <v>519</v>
      </c>
      <c r="DN319" s="351" t="s">
        <v>639</v>
      </c>
      <c r="DO319" s="45"/>
    </row>
    <row r="320" spans="1:119" x14ac:dyDescent="0.2">
      <c r="A320" s="33"/>
      <c r="B320" s="33"/>
      <c r="C320" s="33"/>
      <c r="D320" s="176" t="s">
        <v>655</v>
      </c>
      <c r="E320" s="177" t="s">
        <v>345</v>
      </c>
      <c r="F320" s="178">
        <f>B3+(307*B5)</f>
        <v>308</v>
      </c>
      <c r="G320" s="33"/>
      <c r="I320" s="37"/>
      <c r="J320" s="54">
        <f>F589</f>
        <v>577</v>
      </c>
      <c r="K320" s="55">
        <f>F550</f>
        <v>538</v>
      </c>
      <c r="L320" s="55">
        <f>F636</f>
        <v>624</v>
      </c>
      <c r="M320" s="55">
        <f>F572</f>
        <v>560</v>
      </c>
      <c r="N320" s="55">
        <f>F528</f>
        <v>516</v>
      </c>
      <c r="O320" s="55">
        <f>F168</f>
        <v>156</v>
      </c>
      <c r="P320" s="55">
        <f>F237</f>
        <v>225</v>
      </c>
      <c r="Q320" s="55">
        <f>F151</f>
        <v>139</v>
      </c>
      <c r="R320" s="55">
        <f>F190</f>
        <v>178</v>
      </c>
      <c r="S320" s="55">
        <f>F254</f>
        <v>242</v>
      </c>
      <c r="T320" s="55">
        <f>F491</f>
        <v>479</v>
      </c>
      <c r="U320" s="55">
        <f>F452</f>
        <v>440</v>
      </c>
      <c r="V320" s="55">
        <f>F408</f>
        <v>396</v>
      </c>
      <c r="W320" s="55">
        <f>F469</f>
        <v>457</v>
      </c>
      <c r="X320" s="55">
        <f>F430</f>
        <v>418</v>
      </c>
      <c r="Y320" s="55">
        <f>F42</f>
        <v>30</v>
      </c>
      <c r="Z320" s="55">
        <f>F106</f>
        <v>94</v>
      </c>
      <c r="AA320" s="55">
        <f>F20</f>
        <v>8</v>
      </c>
      <c r="AB320" s="55">
        <f>F84</f>
        <v>72</v>
      </c>
      <c r="AC320" s="55">
        <f>F123</f>
        <v>111</v>
      </c>
      <c r="AD320" s="55">
        <f>F299</f>
        <v>287</v>
      </c>
      <c r="AE320" s="55">
        <f>F338</f>
        <v>326</v>
      </c>
      <c r="AF320" s="55">
        <f>F282</f>
        <v>270</v>
      </c>
      <c r="AG320" s="55">
        <f>F321</f>
        <v>309</v>
      </c>
      <c r="AH320" s="56">
        <f>F385</f>
        <v>373</v>
      </c>
      <c r="AI320" s="254">
        <f t="shared" si="64"/>
        <v>7825</v>
      </c>
      <c r="AJ320" s="107">
        <f t="shared" si="65"/>
        <v>3263025</v>
      </c>
      <c r="AK320" s="33"/>
      <c r="AL320" s="383" t="s">
        <v>412</v>
      </c>
      <c r="AM320" s="382" t="s">
        <v>122</v>
      </c>
      <c r="AN320" s="382" t="s">
        <v>586</v>
      </c>
      <c r="AO320" s="382" t="s">
        <v>256</v>
      </c>
      <c r="AP320" s="382" t="s">
        <v>124</v>
      </c>
      <c r="AQ320" s="303" t="s">
        <v>237</v>
      </c>
      <c r="AR320" s="303" t="s">
        <v>698</v>
      </c>
      <c r="AS320" s="303" t="s">
        <v>789</v>
      </c>
      <c r="AT320" s="303" t="s">
        <v>420</v>
      </c>
      <c r="AU320" s="303" t="s">
        <v>84</v>
      </c>
      <c r="AV320" s="303" t="s">
        <v>159</v>
      </c>
      <c r="AW320" s="303" t="s">
        <v>611</v>
      </c>
      <c r="AX320" s="303" t="s">
        <v>203</v>
      </c>
      <c r="AY320" s="303" t="s">
        <v>483</v>
      </c>
      <c r="AZ320" s="303" t="s">
        <v>767</v>
      </c>
      <c r="BA320" s="303" t="s">
        <v>358</v>
      </c>
      <c r="BB320" s="303" t="s">
        <v>465</v>
      </c>
      <c r="BC320" s="303" t="s">
        <v>543</v>
      </c>
      <c r="BD320" s="303" t="s">
        <v>747</v>
      </c>
      <c r="BE320" s="303" t="s">
        <v>601</v>
      </c>
      <c r="BF320" s="303" t="s">
        <v>269</v>
      </c>
      <c r="BG320" s="303" t="s">
        <v>126</v>
      </c>
      <c r="BH320" s="303" t="s">
        <v>271</v>
      </c>
      <c r="BI320" s="303" t="s">
        <v>312</v>
      </c>
      <c r="BJ320" s="351" t="s">
        <v>175</v>
      </c>
      <c r="BK320" s="45"/>
      <c r="BM320" s="37"/>
      <c r="BN320" s="379">
        <f>F115</f>
        <v>103</v>
      </c>
      <c r="BO320" s="380">
        <f>F185</f>
        <v>173</v>
      </c>
      <c r="BP320" s="380">
        <f>F355</f>
        <v>343</v>
      </c>
      <c r="BQ320" s="380">
        <f>F400</f>
        <v>388</v>
      </c>
      <c r="BR320" s="380">
        <f>F570</f>
        <v>558</v>
      </c>
      <c r="BS320" s="380">
        <f>F291</f>
        <v>279</v>
      </c>
      <c r="BT320" s="380">
        <f>F486</f>
        <v>474</v>
      </c>
      <c r="BU320" s="380">
        <f>F531</f>
        <v>519</v>
      </c>
      <c r="BV320" s="380">
        <f>F76</f>
        <v>64</v>
      </c>
      <c r="BW320" s="380">
        <f>F246</f>
        <v>234</v>
      </c>
      <c r="BX320" s="380">
        <f>F422</f>
        <v>410</v>
      </c>
      <c r="BY320" s="380">
        <f>F377</f>
        <v>365</v>
      </c>
      <c r="BZ320" s="380">
        <f>F207</f>
        <v>195</v>
      </c>
      <c r="CA320" s="380">
        <f>F37</f>
        <v>25</v>
      </c>
      <c r="CB320" s="380">
        <f>F592</f>
        <v>580</v>
      </c>
      <c r="CC320" s="380">
        <f>F138</f>
        <v>126</v>
      </c>
      <c r="CD320" s="380">
        <f>F333</f>
        <v>321</v>
      </c>
      <c r="CE320" s="380">
        <f>F503</f>
        <v>491</v>
      </c>
      <c r="CF320" s="380">
        <f>F548</f>
        <v>536</v>
      </c>
      <c r="CG320" s="380">
        <f>F93</f>
        <v>81</v>
      </c>
      <c r="CH320" s="380">
        <f>F439</f>
        <v>427</v>
      </c>
      <c r="CI320" s="380">
        <f>F634</f>
        <v>622</v>
      </c>
      <c r="CJ320" s="380">
        <f>F54</f>
        <v>42</v>
      </c>
      <c r="CK320" s="380">
        <f>F224</f>
        <v>212</v>
      </c>
      <c r="CL320" s="381">
        <f>F269</f>
        <v>257</v>
      </c>
      <c r="CM320" s="254">
        <f t="shared" si="66"/>
        <v>7825</v>
      </c>
      <c r="CN320" s="107">
        <f t="shared" si="67"/>
        <v>3263025</v>
      </c>
      <c r="CO320" s="33"/>
      <c r="CP320" s="350" t="s">
        <v>390</v>
      </c>
      <c r="CQ320" s="303" t="s">
        <v>523</v>
      </c>
      <c r="CR320" s="303" t="s">
        <v>493</v>
      </c>
      <c r="CS320" s="303" t="s">
        <v>387</v>
      </c>
      <c r="CT320" s="303" t="s">
        <v>335</v>
      </c>
      <c r="CU320" s="303" t="s">
        <v>508</v>
      </c>
      <c r="CV320" s="303" t="s">
        <v>52</v>
      </c>
      <c r="CW320" s="303" t="s">
        <v>779</v>
      </c>
      <c r="CX320" s="303" t="s">
        <v>597</v>
      </c>
      <c r="CY320" s="303" t="s">
        <v>142</v>
      </c>
      <c r="CZ320" s="303" t="s">
        <v>712</v>
      </c>
      <c r="DA320" s="303" t="s">
        <v>414</v>
      </c>
      <c r="DB320" s="303" t="s">
        <v>99</v>
      </c>
      <c r="DC320" s="303" t="s">
        <v>253</v>
      </c>
      <c r="DD320" s="303" t="s">
        <v>621</v>
      </c>
      <c r="DE320" s="303" t="s">
        <v>474</v>
      </c>
      <c r="DF320" s="303" t="s">
        <v>234</v>
      </c>
      <c r="DG320" s="303" t="s">
        <v>664</v>
      </c>
      <c r="DH320" s="303" t="s">
        <v>781</v>
      </c>
      <c r="DI320" s="303" t="s">
        <v>749</v>
      </c>
      <c r="DJ320" s="303" t="s">
        <v>218</v>
      </c>
      <c r="DK320" s="303" t="s">
        <v>557</v>
      </c>
      <c r="DL320" s="303" t="s">
        <v>407</v>
      </c>
      <c r="DM320" s="303" t="s">
        <v>300</v>
      </c>
      <c r="DN320" s="351" t="s">
        <v>799</v>
      </c>
      <c r="DO320" s="45"/>
    </row>
    <row r="321" spans="1:119" x14ac:dyDescent="0.2">
      <c r="A321" s="33"/>
      <c r="B321" s="33"/>
      <c r="C321" s="33"/>
      <c r="D321" s="176" t="s">
        <v>312</v>
      </c>
      <c r="E321" s="177" t="s">
        <v>345</v>
      </c>
      <c r="F321" s="178">
        <f>B3+(308*B5)</f>
        <v>309</v>
      </c>
      <c r="G321" s="33"/>
      <c r="I321" s="37"/>
      <c r="J321" s="54">
        <f>F417</f>
        <v>405</v>
      </c>
      <c r="K321" s="55">
        <f>F481</f>
        <v>469</v>
      </c>
      <c r="L321" s="55">
        <f>F395</f>
        <v>383</v>
      </c>
      <c r="M321" s="55">
        <f>F459</f>
        <v>447</v>
      </c>
      <c r="N321" s="55">
        <f>F498</f>
        <v>486</v>
      </c>
      <c r="O321" s="55">
        <f>F49</f>
        <v>37</v>
      </c>
      <c r="P321" s="55">
        <f>F88</f>
        <v>76</v>
      </c>
      <c r="Q321" s="55">
        <f>F32</f>
        <v>20</v>
      </c>
      <c r="R321" s="55">
        <f>F71</f>
        <v>59</v>
      </c>
      <c r="S321" s="55">
        <f>F135</f>
        <v>123</v>
      </c>
      <c r="T321" s="55">
        <f>F278</f>
        <v>266</v>
      </c>
      <c r="U321" s="55">
        <f>F322</f>
        <v>310</v>
      </c>
      <c r="V321" s="55">
        <f>F386</f>
        <v>374</v>
      </c>
      <c r="W321" s="55">
        <f>F300</f>
        <v>288</v>
      </c>
      <c r="X321" s="55">
        <f>F339</f>
        <v>327</v>
      </c>
      <c r="Y321" s="55">
        <f>F543</f>
        <v>531</v>
      </c>
      <c r="Z321" s="55">
        <f>F612</f>
        <v>600</v>
      </c>
      <c r="AA321" s="55">
        <f>F526</f>
        <v>514</v>
      </c>
      <c r="AB321" s="55">
        <f>F565</f>
        <v>553</v>
      </c>
      <c r="AC321" s="55">
        <f>F629</f>
        <v>617</v>
      </c>
      <c r="AD321" s="55">
        <f>F180</f>
        <v>168</v>
      </c>
      <c r="AE321" s="55">
        <f>F219</f>
        <v>207</v>
      </c>
      <c r="AF321" s="55">
        <f>F158</f>
        <v>146</v>
      </c>
      <c r="AG321" s="55">
        <f>F202</f>
        <v>190</v>
      </c>
      <c r="AH321" s="56">
        <f>F241</f>
        <v>229</v>
      </c>
      <c r="AI321" s="254">
        <f t="shared" si="64"/>
        <v>7825</v>
      </c>
      <c r="AJ321" s="107">
        <f t="shared" si="65"/>
        <v>3263025</v>
      </c>
      <c r="AK321" s="33"/>
      <c r="AL321" s="350" t="s">
        <v>429</v>
      </c>
      <c r="AM321" s="303" t="s">
        <v>531</v>
      </c>
      <c r="AN321" s="303" t="s">
        <v>625</v>
      </c>
      <c r="AO321" s="303" t="s">
        <v>51</v>
      </c>
      <c r="AP321" s="303" t="s">
        <v>533</v>
      </c>
      <c r="AQ321" s="303" t="s">
        <v>700</v>
      </c>
      <c r="AR321" s="303" t="s">
        <v>2</v>
      </c>
      <c r="AS321" s="303" t="s">
        <v>702</v>
      </c>
      <c r="AT321" s="303" t="s">
        <v>436</v>
      </c>
      <c r="AU321" s="303" t="s">
        <v>553</v>
      </c>
      <c r="AV321" s="382" t="s">
        <v>165</v>
      </c>
      <c r="AW321" s="382" t="s">
        <v>491</v>
      </c>
      <c r="AX321" s="382" t="s">
        <v>627</v>
      </c>
      <c r="AY321" s="382" t="s">
        <v>163</v>
      </c>
      <c r="AZ321" s="382" t="s">
        <v>785</v>
      </c>
      <c r="BA321" s="303" t="s">
        <v>336</v>
      </c>
      <c r="BB321" s="303" t="s">
        <v>544</v>
      </c>
      <c r="BC321" s="303" t="s">
        <v>33</v>
      </c>
      <c r="BD321" s="303" t="s">
        <v>390</v>
      </c>
      <c r="BE321" s="303" t="s">
        <v>242</v>
      </c>
      <c r="BF321" s="303" t="s">
        <v>71</v>
      </c>
      <c r="BG321" s="303" t="s">
        <v>716</v>
      </c>
      <c r="BH321" s="303" t="s">
        <v>524</v>
      </c>
      <c r="BI321" s="303" t="s">
        <v>817</v>
      </c>
      <c r="BJ321" s="351" t="s">
        <v>592</v>
      </c>
      <c r="BK321" s="45"/>
      <c r="BM321" s="37"/>
      <c r="BN321" s="379">
        <f>F74</f>
        <v>62</v>
      </c>
      <c r="BO321" s="380">
        <f>F529</f>
        <v>517</v>
      </c>
      <c r="BP321" s="380">
        <f>F484</f>
        <v>472</v>
      </c>
      <c r="BQ321" s="380">
        <f>F289</f>
        <v>277</v>
      </c>
      <c r="BR321" s="380">
        <f>F244</f>
        <v>232</v>
      </c>
      <c r="BS321" s="380">
        <f>F398</f>
        <v>386</v>
      </c>
      <c r="BT321" s="380">
        <f>F353</f>
        <v>341</v>
      </c>
      <c r="BU321" s="380">
        <f>F183</f>
        <v>171</v>
      </c>
      <c r="BV321" s="380">
        <f>F113</f>
        <v>101</v>
      </c>
      <c r="BW321" s="380">
        <f>F568</f>
        <v>556</v>
      </c>
      <c r="BX321" s="380">
        <f>F272</f>
        <v>260</v>
      </c>
      <c r="BY321" s="380">
        <f>F442</f>
        <v>430</v>
      </c>
      <c r="BZ321" s="380">
        <f>F637</f>
        <v>625</v>
      </c>
      <c r="CA321" s="380">
        <f>F57</f>
        <v>45</v>
      </c>
      <c r="CB321" s="380">
        <f>F227</f>
        <v>215</v>
      </c>
      <c r="CC321" s="380">
        <f>F551</f>
        <v>539</v>
      </c>
      <c r="CD321" s="380">
        <f>F506</f>
        <v>494</v>
      </c>
      <c r="CE321" s="380">
        <f>F336</f>
        <v>324</v>
      </c>
      <c r="CF321" s="380">
        <f>F141</f>
        <v>129</v>
      </c>
      <c r="CG321" s="380">
        <f>F96</f>
        <v>84</v>
      </c>
      <c r="CH321" s="380">
        <f>F375</f>
        <v>363</v>
      </c>
      <c r="CI321" s="380">
        <f>F205</f>
        <v>193</v>
      </c>
      <c r="CJ321" s="380">
        <f>F35</f>
        <v>23</v>
      </c>
      <c r="CK321" s="380">
        <f>F590</f>
        <v>578</v>
      </c>
      <c r="CL321" s="381">
        <f>F420</f>
        <v>408</v>
      </c>
      <c r="CM321" s="254">
        <f t="shared" si="66"/>
        <v>7825</v>
      </c>
      <c r="CN321" s="107">
        <f t="shared" si="67"/>
        <v>3263025</v>
      </c>
      <c r="CO321" s="33"/>
      <c r="CP321" s="383" t="s">
        <v>674</v>
      </c>
      <c r="CQ321" s="378" t="s">
        <v>808</v>
      </c>
      <c r="CR321" s="382" t="s">
        <v>79</v>
      </c>
      <c r="CS321" s="378" t="s">
        <v>537</v>
      </c>
      <c r="CT321" s="382" t="s">
        <v>773</v>
      </c>
      <c r="CU321" s="378" t="s">
        <v>311</v>
      </c>
      <c r="CV321" s="382" t="s">
        <v>415</v>
      </c>
      <c r="CW321" s="378" t="s">
        <v>498</v>
      </c>
      <c r="CX321" s="382" t="s">
        <v>421</v>
      </c>
      <c r="CY321" s="378" t="s">
        <v>363</v>
      </c>
      <c r="CZ321" s="382" t="s">
        <v>355</v>
      </c>
      <c r="DA321" s="378" t="s">
        <v>482</v>
      </c>
      <c r="DB321" s="303" t="s">
        <v>820</v>
      </c>
      <c r="DC321" s="378" t="s">
        <v>645</v>
      </c>
      <c r="DD321" s="382" t="s">
        <v>220</v>
      </c>
      <c r="DE321" s="378" t="s">
        <v>94</v>
      </c>
      <c r="DF321" s="382" t="s">
        <v>591</v>
      </c>
      <c r="DG321" s="378" t="s">
        <v>710</v>
      </c>
      <c r="DH321" s="382" t="s">
        <v>370</v>
      </c>
      <c r="DI321" s="378" t="s">
        <v>379</v>
      </c>
      <c r="DJ321" s="382" t="s">
        <v>444</v>
      </c>
      <c r="DK321" s="378" t="s">
        <v>133</v>
      </c>
      <c r="DL321" s="382" t="s">
        <v>330</v>
      </c>
      <c r="DM321" s="378" t="s">
        <v>517</v>
      </c>
      <c r="DN321" s="386" t="s">
        <v>82</v>
      </c>
      <c r="DO321" s="45"/>
    </row>
    <row r="322" spans="1:119" x14ac:dyDescent="0.2">
      <c r="A322" s="33"/>
      <c r="B322" s="33"/>
      <c r="C322" s="33"/>
      <c r="D322" s="176" t="s">
        <v>491</v>
      </c>
      <c r="E322" s="177" t="s">
        <v>345</v>
      </c>
      <c r="F322" s="178">
        <f>B3+(309*B5)</f>
        <v>310</v>
      </c>
      <c r="G322" s="33"/>
      <c r="I322" s="37"/>
      <c r="J322" s="54">
        <f>F445</f>
        <v>433</v>
      </c>
      <c r="K322" s="55">
        <f>F509</f>
        <v>497</v>
      </c>
      <c r="L322" s="55">
        <f>F423</f>
        <v>411</v>
      </c>
      <c r="M322" s="55">
        <f>F467</f>
        <v>455</v>
      </c>
      <c r="N322" s="55">
        <f>F406</f>
        <v>394</v>
      </c>
      <c r="O322" s="55">
        <f>F82</f>
        <v>70</v>
      </c>
      <c r="P322" s="55">
        <f>F121</f>
        <v>109</v>
      </c>
      <c r="Q322" s="55">
        <f>F60</f>
        <v>48</v>
      </c>
      <c r="R322" s="55">
        <f>F99</f>
        <v>87</v>
      </c>
      <c r="S322" s="55">
        <f>F13</f>
        <v>1</v>
      </c>
      <c r="T322" s="55">
        <f>F375</f>
        <v>363</v>
      </c>
      <c r="U322" s="55">
        <f>F289</f>
        <v>277</v>
      </c>
      <c r="V322" s="55">
        <f>F353</f>
        <v>341</v>
      </c>
      <c r="W322" s="55">
        <f>F272</f>
        <v>260</v>
      </c>
      <c r="X322" s="55">
        <f>F336</f>
        <v>324</v>
      </c>
      <c r="Y322" s="55">
        <f>F576</f>
        <v>564</v>
      </c>
      <c r="Z322" s="55">
        <f>F615</f>
        <v>603</v>
      </c>
      <c r="AA322" s="55">
        <f>F554</f>
        <v>542</v>
      </c>
      <c r="AB322" s="55">
        <f>F593</f>
        <v>581</v>
      </c>
      <c r="AC322" s="55">
        <f>F537</f>
        <v>525</v>
      </c>
      <c r="AD322" s="55">
        <f>F208</f>
        <v>196</v>
      </c>
      <c r="AE322" s="55">
        <f>F252</f>
        <v>240</v>
      </c>
      <c r="AF322" s="55">
        <f>F166</f>
        <v>154</v>
      </c>
      <c r="AG322" s="55">
        <f>F230</f>
        <v>218</v>
      </c>
      <c r="AH322" s="56">
        <f>F144</f>
        <v>132</v>
      </c>
      <c r="AI322" s="254">
        <f t="shared" si="64"/>
        <v>7825</v>
      </c>
      <c r="AJ322" s="107">
        <f t="shared" si="65"/>
        <v>3263025</v>
      </c>
      <c r="AK322" s="33"/>
      <c r="AL322" s="350" t="s">
        <v>138</v>
      </c>
      <c r="AM322" s="303" t="s">
        <v>141</v>
      </c>
      <c r="AN322" s="303" t="s">
        <v>503</v>
      </c>
      <c r="AO322" s="303" t="s">
        <v>456</v>
      </c>
      <c r="AP322" s="303" t="s">
        <v>369</v>
      </c>
      <c r="AQ322" s="303" t="s">
        <v>619</v>
      </c>
      <c r="AR322" s="303" t="s">
        <v>631</v>
      </c>
      <c r="AS322" s="303" t="s">
        <v>274</v>
      </c>
      <c r="AT322" s="303" t="s">
        <v>617</v>
      </c>
      <c r="AU322" s="303" t="s">
        <v>198</v>
      </c>
      <c r="AV322" s="378" t="s">
        <v>444</v>
      </c>
      <c r="AW322" s="378" t="s">
        <v>537</v>
      </c>
      <c r="AX322" s="378" t="s">
        <v>415</v>
      </c>
      <c r="AY322" s="378" t="s">
        <v>355</v>
      </c>
      <c r="AZ322" s="378" t="s">
        <v>710</v>
      </c>
      <c r="BA322" s="303" t="s">
        <v>123</v>
      </c>
      <c r="BB322" s="303" t="s">
        <v>735</v>
      </c>
      <c r="BC322" s="303" t="s">
        <v>751</v>
      </c>
      <c r="BD322" s="303" t="s">
        <v>307</v>
      </c>
      <c r="BE322" s="303" t="s">
        <v>574</v>
      </c>
      <c r="BF322" s="303" t="s">
        <v>552</v>
      </c>
      <c r="BG322" s="303" t="s">
        <v>164</v>
      </c>
      <c r="BH322" s="303" t="s">
        <v>343</v>
      </c>
      <c r="BI322" s="303" t="s">
        <v>326</v>
      </c>
      <c r="BJ322" s="351" t="s">
        <v>555</v>
      </c>
      <c r="BK322" s="45"/>
      <c r="BM322" s="37"/>
      <c r="BN322" s="379">
        <f>F543</f>
        <v>531</v>
      </c>
      <c r="BO322" s="380">
        <f>F498</f>
        <v>486</v>
      </c>
      <c r="BP322" s="380">
        <f>F328</f>
        <v>316</v>
      </c>
      <c r="BQ322" s="380">
        <f>F158</f>
        <v>146</v>
      </c>
      <c r="BR322" s="380">
        <f>F88</f>
        <v>76</v>
      </c>
      <c r="BS322" s="380">
        <f>F372</f>
        <v>360</v>
      </c>
      <c r="BT322" s="380">
        <f>F202</f>
        <v>190</v>
      </c>
      <c r="BU322" s="380">
        <f>F32</f>
        <v>20</v>
      </c>
      <c r="BV322" s="380">
        <f>F612</f>
        <v>600</v>
      </c>
      <c r="BW322" s="380">
        <f>F417</f>
        <v>405</v>
      </c>
      <c r="BX322" s="380">
        <f>F241</f>
        <v>229</v>
      </c>
      <c r="BY322" s="380">
        <f>F311</f>
        <v>299</v>
      </c>
      <c r="BZ322" s="380">
        <f>F481</f>
        <v>469</v>
      </c>
      <c r="CA322" s="380">
        <f>F526</f>
        <v>514</v>
      </c>
      <c r="CB322" s="380">
        <f>F71</f>
        <v>59</v>
      </c>
      <c r="CC322" s="380">
        <f>F395</f>
        <v>383</v>
      </c>
      <c r="CD322" s="380">
        <f>F350</f>
        <v>338</v>
      </c>
      <c r="CE322" s="380">
        <f>F180</f>
        <v>168</v>
      </c>
      <c r="CF322" s="380">
        <f>F135</f>
        <v>123</v>
      </c>
      <c r="CG322" s="380">
        <f>F565</f>
        <v>553</v>
      </c>
      <c r="CH322" s="380">
        <f>F219</f>
        <v>207</v>
      </c>
      <c r="CI322" s="380">
        <f>F49</f>
        <v>37</v>
      </c>
      <c r="CJ322" s="380">
        <f>F629</f>
        <v>617</v>
      </c>
      <c r="CK322" s="380">
        <f>F459</f>
        <v>447</v>
      </c>
      <c r="CL322" s="381">
        <f>F264</f>
        <v>252</v>
      </c>
      <c r="CM322" s="254">
        <f t="shared" si="66"/>
        <v>7825</v>
      </c>
      <c r="CN322" s="107">
        <f t="shared" si="67"/>
        <v>3263025</v>
      </c>
      <c r="CO322" s="33"/>
      <c r="CP322" s="383" t="s">
        <v>336</v>
      </c>
      <c r="CQ322" s="378" t="s">
        <v>533</v>
      </c>
      <c r="CR322" s="382" t="s">
        <v>472</v>
      </c>
      <c r="CS322" s="378" t="s">
        <v>524</v>
      </c>
      <c r="CT322" s="382" t="s">
        <v>2</v>
      </c>
      <c r="CU322" s="378" t="s">
        <v>577</v>
      </c>
      <c r="CV322" s="382" t="s">
        <v>817</v>
      </c>
      <c r="CW322" s="378" t="s">
        <v>702</v>
      </c>
      <c r="CX322" s="382" t="s">
        <v>544</v>
      </c>
      <c r="CY322" s="378" t="s">
        <v>429</v>
      </c>
      <c r="CZ322" s="382" t="s">
        <v>592</v>
      </c>
      <c r="DA322" s="378" t="s">
        <v>430</v>
      </c>
      <c r="DB322" s="303" t="s">
        <v>531</v>
      </c>
      <c r="DC322" s="378" t="s">
        <v>33</v>
      </c>
      <c r="DD322" s="382" t="s">
        <v>436</v>
      </c>
      <c r="DE322" s="378" t="s">
        <v>625</v>
      </c>
      <c r="DF322" s="382" t="s">
        <v>470</v>
      </c>
      <c r="DG322" s="378" t="s">
        <v>71</v>
      </c>
      <c r="DH322" s="382" t="s">
        <v>553</v>
      </c>
      <c r="DI322" s="378" t="s">
        <v>573</v>
      </c>
      <c r="DJ322" s="382" t="s">
        <v>716</v>
      </c>
      <c r="DK322" s="378" t="s">
        <v>700</v>
      </c>
      <c r="DL322" s="382" t="s">
        <v>242</v>
      </c>
      <c r="DM322" s="378" t="s">
        <v>51</v>
      </c>
      <c r="DN322" s="386" t="s">
        <v>593</v>
      </c>
      <c r="DO322" s="45"/>
    </row>
    <row r="323" spans="1:119" x14ac:dyDescent="0.2">
      <c r="A323" s="33"/>
      <c r="B323" s="33"/>
      <c r="C323" s="33"/>
      <c r="D323" s="176" t="s">
        <v>280</v>
      </c>
      <c r="E323" s="177" t="s">
        <v>345</v>
      </c>
      <c r="F323" s="178">
        <f>B3+(310*B5)</f>
        <v>311</v>
      </c>
      <c r="G323" s="33"/>
      <c r="I323" s="37"/>
      <c r="J323" s="54">
        <f>F473</f>
        <v>461</v>
      </c>
      <c r="K323" s="55">
        <f>F392</f>
        <v>380</v>
      </c>
      <c r="L323" s="55">
        <f>F456</f>
        <v>444</v>
      </c>
      <c r="M323" s="55">
        <f>F495</f>
        <v>483</v>
      </c>
      <c r="N323" s="55">
        <f>F434</f>
        <v>422</v>
      </c>
      <c r="O323" s="55">
        <f>F110</f>
        <v>98</v>
      </c>
      <c r="P323" s="55">
        <f>F24</f>
        <v>12</v>
      </c>
      <c r="Q323" s="55">
        <f>F63</f>
        <v>51</v>
      </c>
      <c r="R323" s="55">
        <f>F132</f>
        <v>120</v>
      </c>
      <c r="S323" s="55">
        <f>F46</f>
        <v>34</v>
      </c>
      <c r="T323" s="55">
        <f>F347</f>
        <v>335</v>
      </c>
      <c r="U323" s="55">
        <f>F286</f>
        <v>274</v>
      </c>
      <c r="V323" s="55">
        <f>F325</f>
        <v>313</v>
      </c>
      <c r="W323" s="55">
        <f>F364</f>
        <v>352</v>
      </c>
      <c r="X323" s="55">
        <f>F303</f>
        <v>291</v>
      </c>
      <c r="Y323" s="55">
        <f>F604</f>
        <v>592</v>
      </c>
      <c r="Z323" s="55">
        <f>F518</f>
        <v>506</v>
      </c>
      <c r="AA323" s="55">
        <f>F587</f>
        <v>575</v>
      </c>
      <c r="AB323" s="55">
        <f>F626</f>
        <v>614</v>
      </c>
      <c r="AC323" s="55">
        <f>F540</f>
        <v>528</v>
      </c>
      <c r="AD323" s="55">
        <f>F216</f>
        <v>204</v>
      </c>
      <c r="AE323" s="55">
        <f>F155</f>
        <v>143</v>
      </c>
      <c r="AF323" s="55">
        <f>F194</f>
        <v>182</v>
      </c>
      <c r="AG323" s="55">
        <f>F258</f>
        <v>246</v>
      </c>
      <c r="AH323" s="56">
        <f>F177</f>
        <v>165</v>
      </c>
      <c r="AI323" s="254">
        <f t="shared" si="64"/>
        <v>7825</v>
      </c>
      <c r="AJ323" s="107">
        <f t="shared" si="65"/>
        <v>3263025</v>
      </c>
      <c r="AK323" s="33"/>
      <c r="AL323" s="350" t="s">
        <v>589</v>
      </c>
      <c r="AM323" s="303" t="s">
        <v>147</v>
      </c>
      <c r="AN323" s="303" t="s">
        <v>505</v>
      </c>
      <c r="AO323" s="303" t="s">
        <v>50</v>
      </c>
      <c r="AP323" s="303" t="s">
        <v>108</v>
      </c>
      <c r="AQ323" s="303" t="s">
        <v>361</v>
      </c>
      <c r="AR323" s="303" t="s">
        <v>647</v>
      </c>
      <c r="AS323" s="303" t="s">
        <v>225</v>
      </c>
      <c r="AT323" s="303" t="s">
        <v>132</v>
      </c>
      <c r="AU323" s="303" t="s">
        <v>462</v>
      </c>
      <c r="AV323" s="303" t="s">
        <v>551</v>
      </c>
      <c r="AW323" s="303" t="s">
        <v>377</v>
      </c>
      <c r="AX323" s="354" t="s">
        <v>417</v>
      </c>
      <c r="AY323" s="303" t="s">
        <v>811</v>
      </c>
      <c r="AZ323" s="303" t="s">
        <v>219</v>
      </c>
      <c r="BA323" s="303" t="s">
        <v>778</v>
      </c>
      <c r="BB323" s="303" t="s">
        <v>276</v>
      </c>
      <c r="BC323" s="303" t="s">
        <v>490</v>
      </c>
      <c r="BD323" s="303" t="s">
        <v>260</v>
      </c>
      <c r="BE323" s="303" t="s">
        <v>547</v>
      </c>
      <c r="BF323" s="303" t="s">
        <v>538</v>
      </c>
      <c r="BG323" s="303" t="s">
        <v>43</v>
      </c>
      <c r="BH323" s="303" t="s">
        <v>525</v>
      </c>
      <c r="BI323" s="303" t="s">
        <v>744</v>
      </c>
      <c r="BJ323" s="351" t="s">
        <v>758</v>
      </c>
      <c r="BK323" s="45"/>
      <c r="BM323" s="37"/>
      <c r="BN323" s="379">
        <f>F392</f>
        <v>380</v>
      </c>
      <c r="BO323" s="380">
        <f>F347</f>
        <v>335</v>
      </c>
      <c r="BP323" s="380">
        <f>F177</f>
        <v>165</v>
      </c>
      <c r="BQ323" s="380">
        <f>F132</f>
        <v>120</v>
      </c>
      <c r="BR323" s="380">
        <f>F587</f>
        <v>575</v>
      </c>
      <c r="BS323" s="380">
        <f>F216</f>
        <v>204</v>
      </c>
      <c r="BT323" s="380">
        <f>F46</f>
        <v>34</v>
      </c>
      <c r="BU323" s="380">
        <f>F626</f>
        <v>614</v>
      </c>
      <c r="BV323" s="380">
        <f>F456</f>
        <v>444</v>
      </c>
      <c r="BW323" s="380">
        <f>F286</f>
        <v>274</v>
      </c>
      <c r="BX323" s="380">
        <f>F110</f>
        <v>98</v>
      </c>
      <c r="BY323" s="380">
        <f>F155</f>
        <v>143</v>
      </c>
      <c r="BZ323" s="380">
        <f>F325</f>
        <v>313</v>
      </c>
      <c r="CA323" s="380">
        <f>F495</f>
        <v>483</v>
      </c>
      <c r="CB323" s="380">
        <f>F540</f>
        <v>528</v>
      </c>
      <c r="CC323" s="380">
        <f>F364</f>
        <v>352</v>
      </c>
      <c r="CD323" s="380">
        <f>F194</f>
        <v>182</v>
      </c>
      <c r="CE323" s="380">
        <f>F24</f>
        <v>12</v>
      </c>
      <c r="CF323" s="380">
        <f>F604</f>
        <v>592</v>
      </c>
      <c r="CG323" s="380">
        <f>F434</f>
        <v>422</v>
      </c>
      <c r="CH323" s="380">
        <f>F63</f>
        <v>51</v>
      </c>
      <c r="CI323" s="380">
        <f>F518</f>
        <v>506</v>
      </c>
      <c r="CJ323" s="380">
        <f>F473</f>
        <v>461</v>
      </c>
      <c r="CK323" s="380">
        <f>F303</f>
        <v>291</v>
      </c>
      <c r="CL323" s="381">
        <f>F258</f>
        <v>246</v>
      </c>
      <c r="CM323" s="254">
        <f t="shared" si="66"/>
        <v>7825</v>
      </c>
      <c r="CN323" s="107">
        <f t="shared" si="67"/>
        <v>3263025</v>
      </c>
      <c r="CO323" s="33"/>
      <c r="CP323" s="383" t="s">
        <v>147</v>
      </c>
      <c r="CQ323" s="378" t="s">
        <v>551</v>
      </c>
      <c r="CR323" s="382" t="s">
        <v>758</v>
      </c>
      <c r="CS323" s="378" t="s">
        <v>132</v>
      </c>
      <c r="CT323" s="382" t="s">
        <v>490</v>
      </c>
      <c r="CU323" s="378" t="s">
        <v>538</v>
      </c>
      <c r="CV323" s="382" t="s">
        <v>462</v>
      </c>
      <c r="CW323" s="378" t="s">
        <v>260</v>
      </c>
      <c r="CX323" s="382" t="s">
        <v>505</v>
      </c>
      <c r="CY323" s="378" t="s">
        <v>377</v>
      </c>
      <c r="CZ323" s="382" t="s">
        <v>361</v>
      </c>
      <c r="DA323" s="378" t="s">
        <v>43</v>
      </c>
      <c r="DB323" s="303" t="s">
        <v>417</v>
      </c>
      <c r="DC323" s="378" t="s">
        <v>50</v>
      </c>
      <c r="DD323" s="382" t="s">
        <v>547</v>
      </c>
      <c r="DE323" s="378" t="s">
        <v>811</v>
      </c>
      <c r="DF323" s="382" t="s">
        <v>525</v>
      </c>
      <c r="DG323" s="378" t="s">
        <v>647</v>
      </c>
      <c r="DH323" s="382" t="s">
        <v>778</v>
      </c>
      <c r="DI323" s="378" t="s">
        <v>108</v>
      </c>
      <c r="DJ323" s="382" t="s">
        <v>225</v>
      </c>
      <c r="DK323" s="378" t="s">
        <v>276</v>
      </c>
      <c r="DL323" s="382" t="s">
        <v>589</v>
      </c>
      <c r="DM323" s="378" t="s">
        <v>219</v>
      </c>
      <c r="DN323" s="386" t="s">
        <v>744</v>
      </c>
      <c r="DO323" s="45"/>
    </row>
    <row r="324" spans="1:119" x14ac:dyDescent="0.2">
      <c r="A324" s="33"/>
      <c r="B324" s="33"/>
      <c r="C324" s="33"/>
      <c r="D324" s="176" t="s">
        <v>522</v>
      </c>
      <c r="E324" s="177" t="s">
        <v>345</v>
      </c>
      <c r="F324" s="178">
        <f>B3+(311*B5)</f>
        <v>312</v>
      </c>
      <c r="G324" s="33"/>
      <c r="I324" s="37"/>
      <c r="J324" s="54">
        <f>F506</f>
        <v>494</v>
      </c>
      <c r="K324" s="55">
        <f>F420</f>
        <v>408</v>
      </c>
      <c r="L324" s="55">
        <f>F484</f>
        <v>472</v>
      </c>
      <c r="M324" s="55">
        <f>F398</f>
        <v>386</v>
      </c>
      <c r="N324" s="55">
        <f>F442</f>
        <v>430</v>
      </c>
      <c r="O324" s="55">
        <f>F113</f>
        <v>101</v>
      </c>
      <c r="P324" s="55">
        <f>F57</f>
        <v>45</v>
      </c>
      <c r="Q324" s="55">
        <f>F96</f>
        <v>84</v>
      </c>
      <c r="R324" s="55">
        <f>F35</f>
        <v>23</v>
      </c>
      <c r="S324" s="55">
        <f>F74</f>
        <v>62</v>
      </c>
      <c r="T324" s="55">
        <f>F314</f>
        <v>302</v>
      </c>
      <c r="U324" s="55">
        <f>F378</f>
        <v>366</v>
      </c>
      <c r="V324" s="55">
        <f>F297</f>
        <v>285</v>
      </c>
      <c r="W324" s="55">
        <f>F361</f>
        <v>349</v>
      </c>
      <c r="X324" s="55">
        <f>F275</f>
        <v>263</v>
      </c>
      <c r="Y324" s="55">
        <f>F637</f>
        <v>625</v>
      </c>
      <c r="Z324" s="55">
        <f>F551</f>
        <v>539</v>
      </c>
      <c r="AA324" s="55">
        <f>F590</f>
        <v>578</v>
      </c>
      <c r="AB324" s="55">
        <f>F529</f>
        <v>517</v>
      </c>
      <c r="AC324" s="55">
        <f>F568</f>
        <v>556</v>
      </c>
      <c r="AD324" s="55">
        <f>F244</f>
        <v>232</v>
      </c>
      <c r="AE324" s="55">
        <f>F183</f>
        <v>171</v>
      </c>
      <c r="AF324" s="55">
        <f>F227</f>
        <v>215</v>
      </c>
      <c r="AG324" s="55">
        <f>F141</f>
        <v>129</v>
      </c>
      <c r="AH324" s="56">
        <f>F205</f>
        <v>193</v>
      </c>
      <c r="AI324" s="254">
        <f t="shared" si="64"/>
        <v>7825</v>
      </c>
      <c r="AJ324" s="107">
        <f t="shared" si="65"/>
        <v>3263025</v>
      </c>
      <c r="AK324" s="33"/>
      <c r="AL324" s="350" t="s">
        <v>591</v>
      </c>
      <c r="AM324" s="303" t="s">
        <v>82</v>
      </c>
      <c r="AN324" s="303" t="s">
        <v>79</v>
      </c>
      <c r="AO324" s="303" t="s">
        <v>311</v>
      </c>
      <c r="AP324" s="303" t="s">
        <v>482</v>
      </c>
      <c r="AQ324" s="303" t="s">
        <v>421</v>
      </c>
      <c r="AR324" s="303" t="s">
        <v>645</v>
      </c>
      <c r="AS324" s="303" t="s">
        <v>379</v>
      </c>
      <c r="AT324" s="303" t="s">
        <v>330</v>
      </c>
      <c r="AU324" s="303" t="s">
        <v>674</v>
      </c>
      <c r="AV324" s="378" t="s">
        <v>727</v>
      </c>
      <c r="AW324" s="378" t="s">
        <v>389</v>
      </c>
      <c r="AX324" s="378" t="s">
        <v>299</v>
      </c>
      <c r="AY324" s="378" t="s">
        <v>653</v>
      </c>
      <c r="AZ324" s="378" t="s">
        <v>221</v>
      </c>
      <c r="BA324" s="303" t="s">
        <v>820</v>
      </c>
      <c r="BB324" s="303" t="s">
        <v>94</v>
      </c>
      <c r="BC324" s="303" t="s">
        <v>517</v>
      </c>
      <c r="BD324" s="303" t="s">
        <v>808</v>
      </c>
      <c r="BE324" s="303" t="s">
        <v>363</v>
      </c>
      <c r="BF324" s="303" t="s">
        <v>773</v>
      </c>
      <c r="BG324" s="303" t="s">
        <v>498</v>
      </c>
      <c r="BH324" s="303" t="s">
        <v>220</v>
      </c>
      <c r="BI324" s="303" t="s">
        <v>370</v>
      </c>
      <c r="BJ324" s="351" t="s">
        <v>133</v>
      </c>
      <c r="BK324" s="45"/>
      <c r="BM324" s="37"/>
      <c r="BN324" s="379">
        <f>F386</f>
        <v>374</v>
      </c>
      <c r="BO324" s="380">
        <f>F191</f>
        <v>179</v>
      </c>
      <c r="BP324" s="380">
        <f>F21</f>
        <v>9</v>
      </c>
      <c r="BQ324" s="380">
        <f>F601</f>
        <v>589</v>
      </c>
      <c r="BR324" s="380">
        <f>F431</f>
        <v>419</v>
      </c>
      <c r="BS324" s="380">
        <f>F85</f>
        <v>73</v>
      </c>
      <c r="BT324" s="380">
        <f>F515</f>
        <v>503</v>
      </c>
      <c r="BU324" s="380">
        <f>F470</f>
        <v>458</v>
      </c>
      <c r="BV324" s="380">
        <f>F300</f>
        <v>288</v>
      </c>
      <c r="BW324" s="380">
        <f>F255</f>
        <v>243</v>
      </c>
      <c r="BX324" s="380">
        <f>F579</f>
        <v>567</v>
      </c>
      <c r="BY324" s="380">
        <f>F124</f>
        <v>112</v>
      </c>
      <c r="BZ324" s="380">
        <f>F169</f>
        <v>157</v>
      </c>
      <c r="CA324" s="380">
        <f>F339</f>
        <v>327</v>
      </c>
      <c r="CB324" s="380">
        <f>F409</f>
        <v>397</v>
      </c>
      <c r="CC324" s="380">
        <f>F233</f>
        <v>221</v>
      </c>
      <c r="CD324" s="380">
        <f>F38</f>
        <v>26</v>
      </c>
      <c r="CE324" s="380">
        <f>F618</f>
        <v>606</v>
      </c>
      <c r="CF324" s="380">
        <f>F448</f>
        <v>436</v>
      </c>
      <c r="CG324" s="380">
        <f>F278</f>
        <v>266</v>
      </c>
      <c r="CH324" s="380">
        <f>F562</f>
        <v>550</v>
      </c>
      <c r="CI324" s="380">
        <f>F492</f>
        <v>480</v>
      </c>
      <c r="CJ324" s="380">
        <f>F322</f>
        <v>310</v>
      </c>
      <c r="CK324" s="380">
        <f>F152</f>
        <v>140</v>
      </c>
      <c r="CL324" s="381">
        <f>F107</f>
        <v>95</v>
      </c>
      <c r="CM324" s="254">
        <f t="shared" si="66"/>
        <v>7825</v>
      </c>
      <c r="CN324" s="107">
        <f t="shared" si="67"/>
        <v>3263025</v>
      </c>
      <c r="CO324" s="33"/>
      <c r="CP324" s="383" t="s">
        <v>627</v>
      </c>
      <c r="CQ324" s="378" t="s">
        <v>285</v>
      </c>
      <c r="CR324" s="382" t="s">
        <v>409</v>
      </c>
      <c r="CS324" s="378" t="s">
        <v>65</v>
      </c>
      <c r="CT324" s="382" t="s">
        <v>561</v>
      </c>
      <c r="CU324" s="378" t="s">
        <v>301</v>
      </c>
      <c r="CV324" s="382" t="s">
        <v>487</v>
      </c>
      <c r="CW324" s="378" t="s">
        <v>109</v>
      </c>
      <c r="CX324" s="382" t="s">
        <v>163</v>
      </c>
      <c r="CY324" s="378" t="s">
        <v>270</v>
      </c>
      <c r="CZ324" s="382" t="s">
        <v>726</v>
      </c>
      <c r="DA324" s="378" t="s">
        <v>74</v>
      </c>
      <c r="DB324" s="303" t="s">
        <v>581</v>
      </c>
      <c r="DC324" s="378" t="s">
        <v>785</v>
      </c>
      <c r="DD324" s="382" t="s">
        <v>711</v>
      </c>
      <c r="DE324" s="378" t="s">
        <v>800</v>
      </c>
      <c r="DF324" s="382" t="s">
        <v>251</v>
      </c>
      <c r="DG324" s="378" t="s">
        <v>499</v>
      </c>
      <c r="DH324" s="382" t="s">
        <v>563</v>
      </c>
      <c r="DI324" s="378" t="s">
        <v>165</v>
      </c>
      <c r="DJ324" s="382" t="s">
        <v>516</v>
      </c>
      <c r="DK324" s="378" t="s">
        <v>399</v>
      </c>
      <c r="DL324" s="382" t="s">
        <v>491</v>
      </c>
      <c r="DM324" s="378" t="s">
        <v>733</v>
      </c>
      <c r="DN324" s="386" t="s">
        <v>672</v>
      </c>
      <c r="DO324" s="45"/>
    </row>
    <row r="325" spans="1:119" x14ac:dyDescent="0.2">
      <c r="A325" s="33"/>
      <c r="B325" s="33"/>
      <c r="C325" s="33"/>
      <c r="D325" s="176" t="s">
        <v>417</v>
      </c>
      <c r="E325" s="177" t="s">
        <v>345</v>
      </c>
      <c r="F325" s="178">
        <f>B3+(312*B5)</f>
        <v>313</v>
      </c>
      <c r="G325" s="33"/>
      <c r="I325" s="37"/>
      <c r="J325" s="54">
        <f>F409</f>
        <v>397</v>
      </c>
      <c r="K325" s="55">
        <f>F448</f>
        <v>436</v>
      </c>
      <c r="L325" s="55">
        <f>F492</f>
        <v>480</v>
      </c>
      <c r="M325" s="55">
        <f>F431</f>
        <v>419</v>
      </c>
      <c r="N325" s="55">
        <f>F470</f>
        <v>458</v>
      </c>
      <c r="O325" s="55">
        <f>F21</f>
        <v>9</v>
      </c>
      <c r="P325" s="55">
        <f>F85</f>
        <v>73</v>
      </c>
      <c r="Q325" s="55">
        <f>F124</f>
        <v>112</v>
      </c>
      <c r="R325" s="55">
        <f>F38</f>
        <v>26</v>
      </c>
      <c r="S325" s="55">
        <f>F107</f>
        <v>95</v>
      </c>
      <c r="T325" s="55">
        <f>F311</f>
        <v>299</v>
      </c>
      <c r="U325" s="55">
        <f>F350</f>
        <v>338</v>
      </c>
      <c r="V325" s="55">
        <f>F264</f>
        <v>252</v>
      </c>
      <c r="W325" s="55">
        <f>F328</f>
        <v>316</v>
      </c>
      <c r="X325" s="55">
        <f>F372</f>
        <v>360</v>
      </c>
      <c r="Y325" s="55">
        <f>F515</f>
        <v>503</v>
      </c>
      <c r="Z325" s="55">
        <f>F579</f>
        <v>567</v>
      </c>
      <c r="AA325" s="55">
        <f>F618</f>
        <v>606</v>
      </c>
      <c r="AB325" s="55">
        <f>F562</f>
        <v>550</v>
      </c>
      <c r="AC325" s="55">
        <f>F601</f>
        <v>589</v>
      </c>
      <c r="AD325" s="55">
        <f>F152</f>
        <v>140</v>
      </c>
      <c r="AE325" s="55">
        <f>F191</f>
        <v>179</v>
      </c>
      <c r="AF325" s="55">
        <f>F255</f>
        <v>243</v>
      </c>
      <c r="AG325" s="55">
        <f>F169</f>
        <v>157</v>
      </c>
      <c r="AH325" s="56">
        <f>F233</f>
        <v>221</v>
      </c>
      <c r="AI325" s="254">
        <f t="shared" si="64"/>
        <v>7825</v>
      </c>
      <c r="AJ325" s="107">
        <f t="shared" si="65"/>
        <v>3263025</v>
      </c>
      <c r="AK325" s="33"/>
      <c r="AL325" s="350" t="s">
        <v>711</v>
      </c>
      <c r="AM325" s="303" t="s">
        <v>563</v>
      </c>
      <c r="AN325" s="303" t="s">
        <v>399</v>
      </c>
      <c r="AO325" s="303" t="s">
        <v>561</v>
      </c>
      <c r="AP325" s="303" t="s">
        <v>109</v>
      </c>
      <c r="AQ325" s="303" t="s">
        <v>409</v>
      </c>
      <c r="AR325" s="303" t="s">
        <v>301</v>
      </c>
      <c r="AS325" s="303" t="s">
        <v>74</v>
      </c>
      <c r="AT325" s="303" t="s">
        <v>251</v>
      </c>
      <c r="AU325" s="303" t="s">
        <v>672</v>
      </c>
      <c r="AV325" s="382" t="s">
        <v>430</v>
      </c>
      <c r="AW325" s="382" t="s">
        <v>470</v>
      </c>
      <c r="AX325" s="382" t="s">
        <v>593</v>
      </c>
      <c r="AY325" s="382" t="s">
        <v>472</v>
      </c>
      <c r="AZ325" s="382" t="s">
        <v>577</v>
      </c>
      <c r="BA325" s="303" t="s">
        <v>487</v>
      </c>
      <c r="BB325" s="303" t="s">
        <v>726</v>
      </c>
      <c r="BC325" s="303" t="s">
        <v>499</v>
      </c>
      <c r="BD325" s="303" t="s">
        <v>516</v>
      </c>
      <c r="BE325" s="303" t="s">
        <v>65</v>
      </c>
      <c r="BF325" s="303" t="s">
        <v>733</v>
      </c>
      <c r="BG325" s="303" t="s">
        <v>285</v>
      </c>
      <c r="BH325" s="303" t="s">
        <v>270</v>
      </c>
      <c r="BI325" s="303" t="s">
        <v>581</v>
      </c>
      <c r="BJ325" s="351" t="s">
        <v>800</v>
      </c>
      <c r="BK325" s="45"/>
      <c r="BM325" s="37"/>
      <c r="BN325" s="379">
        <f>F230</f>
        <v>218</v>
      </c>
      <c r="BO325" s="380">
        <f>F60</f>
        <v>48</v>
      </c>
      <c r="BP325" s="380">
        <f>F615</f>
        <v>603</v>
      </c>
      <c r="BQ325" s="380">
        <f>F445</f>
        <v>433</v>
      </c>
      <c r="BR325" s="380">
        <f>F275</f>
        <v>263</v>
      </c>
      <c r="BS325" s="380">
        <f>F554</f>
        <v>542</v>
      </c>
      <c r="BT325" s="380">
        <f>F509</f>
        <v>497</v>
      </c>
      <c r="BU325" s="380">
        <f>F314</f>
        <v>302</v>
      </c>
      <c r="BV325" s="380">
        <f>F144</f>
        <v>132</v>
      </c>
      <c r="BW325" s="380">
        <f>F99</f>
        <v>87</v>
      </c>
      <c r="BX325" s="380">
        <f>F423</f>
        <v>411</v>
      </c>
      <c r="BY325" s="380">
        <f>F593</f>
        <v>581</v>
      </c>
      <c r="BZ325" s="380">
        <f>F13</f>
        <v>1</v>
      </c>
      <c r="CA325" s="380">
        <f>F208</f>
        <v>196</v>
      </c>
      <c r="CB325" s="380">
        <f>F378</f>
        <v>366</v>
      </c>
      <c r="CC325" s="380">
        <f>F82</f>
        <v>70</v>
      </c>
      <c r="CD325" s="380">
        <f>F537</f>
        <v>525</v>
      </c>
      <c r="CE325" s="380">
        <f>F467</f>
        <v>455</v>
      </c>
      <c r="CF325" s="380">
        <f>F297</f>
        <v>285</v>
      </c>
      <c r="CG325" s="380">
        <f>F252</f>
        <v>240</v>
      </c>
      <c r="CH325" s="380">
        <f>F406</f>
        <v>394</v>
      </c>
      <c r="CI325" s="380">
        <f>F361</f>
        <v>349</v>
      </c>
      <c r="CJ325" s="380">
        <f>F166</f>
        <v>154</v>
      </c>
      <c r="CK325" s="380">
        <f>F121</f>
        <v>109</v>
      </c>
      <c r="CL325" s="381">
        <f>F576</f>
        <v>564</v>
      </c>
      <c r="CM325" s="254">
        <f t="shared" si="66"/>
        <v>7825</v>
      </c>
      <c r="CN325" s="107">
        <f t="shared" si="67"/>
        <v>3263025</v>
      </c>
      <c r="CO325" s="33"/>
      <c r="CP325" s="383" t="s">
        <v>326</v>
      </c>
      <c r="CQ325" s="378" t="s">
        <v>274</v>
      </c>
      <c r="CR325" s="382" t="s">
        <v>735</v>
      </c>
      <c r="CS325" s="378" t="s">
        <v>138</v>
      </c>
      <c r="CT325" s="382" t="s">
        <v>221</v>
      </c>
      <c r="CU325" s="378" t="s">
        <v>751</v>
      </c>
      <c r="CV325" s="382" t="s">
        <v>141</v>
      </c>
      <c r="CW325" s="378" t="s">
        <v>727</v>
      </c>
      <c r="CX325" s="382" t="s">
        <v>555</v>
      </c>
      <c r="CY325" s="378" t="s">
        <v>617</v>
      </c>
      <c r="CZ325" s="382" t="s">
        <v>503</v>
      </c>
      <c r="DA325" s="378" t="s">
        <v>307</v>
      </c>
      <c r="DB325" s="303" t="s">
        <v>198</v>
      </c>
      <c r="DC325" s="378" t="s">
        <v>552</v>
      </c>
      <c r="DD325" s="382" t="s">
        <v>389</v>
      </c>
      <c r="DE325" s="378" t="s">
        <v>619</v>
      </c>
      <c r="DF325" s="382" t="s">
        <v>574</v>
      </c>
      <c r="DG325" s="378" t="s">
        <v>456</v>
      </c>
      <c r="DH325" s="382" t="s">
        <v>299</v>
      </c>
      <c r="DI325" s="378" t="s">
        <v>164</v>
      </c>
      <c r="DJ325" s="382" t="s">
        <v>369</v>
      </c>
      <c r="DK325" s="378" t="s">
        <v>653</v>
      </c>
      <c r="DL325" s="382" t="s">
        <v>343</v>
      </c>
      <c r="DM325" s="378" t="s">
        <v>631</v>
      </c>
      <c r="DN325" s="386" t="s">
        <v>123</v>
      </c>
      <c r="DO325" s="45"/>
    </row>
    <row r="326" spans="1:119" x14ac:dyDescent="0.2">
      <c r="A326" s="33"/>
      <c r="B326" s="33"/>
      <c r="C326" s="33"/>
      <c r="D326" s="176" t="s">
        <v>386</v>
      </c>
      <c r="E326" s="177" t="s">
        <v>345</v>
      </c>
      <c r="F326" s="178">
        <f>B3+(313*B5)</f>
        <v>314</v>
      </c>
      <c r="G326" s="33"/>
      <c r="I326" s="37"/>
      <c r="J326" s="54">
        <f>F265</f>
        <v>253</v>
      </c>
      <c r="K326" s="55">
        <f>F329</f>
        <v>317</v>
      </c>
      <c r="L326" s="55">
        <f>F368</f>
        <v>356</v>
      </c>
      <c r="M326" s="55">
        <f>F312</f>
        <v>300</v>
      </c>
      <c r="N326" s="55">
        <f>F351</f>
        <v>339</v>
      </c>
      <c r="O326" s="55">
        <f>F527</f>
        <v>515</v>
      </c>
      <c r="P326" s="55">
        <f>F566</f>
        <v>554</v>
      </c>
      <c r="Q326" s="55">
        <f>F630</f>
        <v>618</v>
      </c>
      <c r="R326" s="55">
        <f>F544</f>
        <v>532</v>
      </c>
      <c r="S326" s="55">
        <f>F608</f>
        <v>596</v>
      </c>
      <c r="T326" s="55">
        <f>F220</f>
        <v>208</v>
      </c>
      <c r="U326" s="55">
        <f>F181</f>
        <v>169</v>
      </c>
      <c r="V326" s="55">
        <f>F242</f>
        <v>230</v>
      </c>
      <c r="W326" s="55">
        <f>F198</f>
        <v>186</v>
      </c>
      <c r="X326" s="55">
        <f>F159</f>
        <v>147</v>
      </c>
      <c r="Y326" s="55">
        <f>F396</f>
        <v>384</v>
      </c>
      <c r="Z326" s="55">
        <f>F460</f>
        <v>448</v>
      </c>
      <c r="AA326" s="55">
        <f>F499</f>
        <v>487</v>
      </c>
      <c r="AB326" s="55">
        <f>F413</f>
        <v>401</v>
      </c>
      <c r="AC326" s="55">
        <f>F482</f>
        <v>470</v>
      </c>
      <c r="AD326" s="55">
        <f>F122</f>
        <v>110</v>
      </c>
      <c r="AE326" s="55">
        <f>F78</f>
        <v>66</v>
      </c>
      <c r="AF326" s="55">
        <f>F14</f>
        <v>2</v>
      </c>
      <c r="AG326" s="55">
        <f>F100</f>
        <v>88</v>
      </c>
      <c r="AH326" s="56">
        <f>F61</f>
        <v>49</v>
      </c>
      <c r="AI326" s="254">
        <f t="shared" si="64"/>
        <v>7825</v>
      </c>
      <c r="AJ326" s="107">
        <f t="shared" si="65"/>
        <v>3263025</v>
      </c>
      <c r="AK326" s="33"/>
      <c r="AL326" s="350" t="s">
        <v>697</v>
      </c>
      <c r="AM326" s="303" t="s">
        <v>368</v>
      </c>
      <c r="AN326" s="303" t="s">
        <v>709</v>
      </c>
      <c r="AO326" s="303" t="s">
        <v>668</v>
      </c>
      <c r="AP326" s="303" t="s">
        <v>445</v>
      </c>
      <c r="AQ326" s="303" t="s">
        <v>92</v>
      </c>
      <c r="AR326" s="303" t="s">
        <v>440</v>
      </c>
      <c r="AS326" s="303" t="s">
        <v>451</v>
      </c>
      <c r="AT326" s="303" t="s">
        <v>679</v>
      </c>
      <c r="AU326" s="303" t="s">
        <v>676</v>
      </c>
      <c r="AV326" s="303" t="s">
        <v>405</v>
      </c>
      <c r="AW326" s="303" t="s">
        <v>628</v>
      </c>
      <c r="AX326" s="303" t="s">
        <v>798</v>
      </c>
      <c r="AY326" s="303" t="s">
        <v>630</v>
      </c>
      <c r="AZ326" s="303" t="s">
        <v>152</v>
      </c>
      <c r="BA326" s="303" t="s">
        <v>281</v>
      </c>
      <c r="BB326" s="303" t="s">
        <v>400</v>
      </c>
      <c r="BC326" s="303" t="s">
        <v>713</v>
      </c>
      <c r="BD326" s="303" t="s">
        <v>296</v>
      </c>
      <c r="BE326" s="303" t="s">
        <v>715</v>
      </c>
      <c r="BF326" s="382" t="s">
        <v>41</v>
      </c>
      <c r="BG326" s="382" t="s">
        <v>514</v>
      </c>
      <c r="BH326" s="382" t="s">
        <v>29</v>
      </c>
      <c r="BI326" s="382" t="s">
        <v>512</v>
      </c>
      <c r="BJ326" s="386" t="s">
        <v>748</v>
      </c>
      <c r="BK326" s="45"/>
      <c r="BM326" s="37"/>
      <c r="BN326" s="379">
        <f>F381</f>
        <v>369</v>
      </c>
      <c r="BO326" s="380">
        <f>F426</f>
        <v>414</v>
      </c>
      <c r="BP326" s="380">
        <f>F596</f>
        <v>584</v>
      </c>
      <c r="BQ326" s="380">
        <f>F16</f>
        <v>4</v>
      </c>
      <c r="BR326" s="380">
        <f>F211</f>
        <v>199</v>
      </c>
      <c r="BS326" s="380">
        <f>F557</f>
        <v>545</v>
      </c>
      <c r="BT326" s="380">
        <f>F102</f>
        <v>90</v>
      </c>
      <c r="BU326" s="380">
        <f>F147</f>
        <v>135</v>
      </c>
      <c r="BV326" s="380">
        <f>F317</f>
        <v>305</v>
      </c>
      <c r="BW326" s="380">
        <f>F512</f>
        <v>500</v>
      </c>
      <c r="BX326" s="380">
        <f>F58</f>
        <v>46</v>
      </c>
      <c r="BY326" s="380">
        <f>F613</f>
        <v>601</v>
      </c>
      <c r="BZ326" s="380">
        <f>F443</f>
        <v>431</v>
      </c>
      <c r="CA326" s="380">
        <f>F273</f>
        <v>261</v>
      </c>
      <c r="CB326" s="380">
        <f>F228</f>
        <v>216</v>
      </c>
      <c r="CC326" s="380">
        <f>F404</f>
        <v>392</v>
      </c>
      <c r="CD326" s="380">
        <f>F574</f>
        <v>562</v>
      </c>
      <c r="CE326" s="380">
        <f>F119</f>
        <v>107</v>
      </c>
      <c r="CF326" s="380">
        <f>F164</f>
        <v>152</v>
      </c>
      <c r="CG326" s="380">
        <f>F359</f>
        <v>347</v>
      </c>
      <c r="CH326" s="380">
        <f>F80</f>
        <v>68</v>
      </c>
      <c r="CI326" s="380">
        <f>F250</f>
        <v>238</v>
      </c>
      <c r="CJ326" s="380">
        <f>F295</f>
        <v>283</v>
      </c>
      <c r="CK326" s="380">
        <f>F465</f>
        <v>453</v>
      </c>
      <c r="CL326" s="381">
        <f>F535</f>
        <v>523</v>
      </c>
      <c r="CM326" s="254">
        <f t="shared" si="66"/>
        <v>7825</v>
      </c>
      <c r="CN326" s="107">
        <f t="shared" si="67"/>
        <v>3263025</v>
      </c>
      <c r="CO326" s="33"/>
      <c r="CP326" s="350" t="s">
        <v>309</v>
      </c>
      <c r="CQ326" s="303" t="s">
        <v>609</v>
      </c>
      <c r="CR326" s="303" t="s">
        <v>724</v>
      </c>
      <c r="CS326" s="303" t="s">
        <v>62</v>
      </c>
      <c r="CT326" s="303" t="s">
        <v>207</v>
      </c>
      <c r="CU326" s="303" t="s">
        <v>200</v>
      </c>
      <c r="CV326" s="303" t="s">
        <v>599</v>
      </c>
      <c r="CW326" s="303" t="s">
        <v>102</v>
      </c>
      <c r="CX326" s="303" t="s">
        <v>178</v>
      </c>
      <c r="CY326" s="303" t="s">
        <v>322</v>
      </c>
      <c r="CZ326" s="303" t="s">
        <v>302</v>
      </c>
      <c r="DA326" s="303" t="s">
        <v>765</v>
      </c>
      <c r="DB326" s="303" t="s">
        <v>110</v>
      </c>
      <c r="DC326" s="303" t="s">
        <v>143</v>
      </c>
      <c r="DD326" s="303" t="s">
        <v>249</v>
      </c>
      <c r="DE326" s="303" t="s">
        <v>337</v>
      </c>
      <c r="DF326" s="303" t="s">
        <v>229</v>
      </c>
      <c r="DG326" s="303" t="s">
        <v>495</v>
      </c>
      <c r="DH326" s="303" t="s">
        <v>371</v>
      </c>
      <c r="DI326" s="303" t="s">
        <v>626</v>
      </c>
      <c r="DJ326" s="303" t="s">
        <v>644</v>
      </c>
      <c r="DK326" s="303" t="s">
        <v>247</v>
      </c>
      <c r="DL326" s="303" t="s">
        <v>375</v>
      </c>
      <c r="DM326" s="303" t="s">
        <v>351</v>
      </c>
      <c r="DN326" s="351" t="s">
        <v>677</v>
      </c>
      <c r="DO326" s="45"/>
    </row>
    <row r="327" spans="1:119" x14ac:dyDescent="0.2">
      <c r="A327" s="33"/>
      <c r="B327" s="33"/>
      <c r="C327" s="33"/>
      <c r="D327" s="176" t="s">
        <v>443</v>
      </c>
      <c r="E327" s="177" t="s">
        <v>345</v>
      </c>
      <c r="F327" s="178">
        <f>B3+(314*B5)</f>
        <v>315</v>
      </c>
      <c r="G327" s="33"/>
      <c r="I327" s="37"/>
      <c r="J327" s="54">
        <f>F387</f>
        <v>375</v>
      </c>
      <c r="K327" s="55">
        <f>F301</f>
        <v>289</v>
      </c>
      <c r="L327" s="55">
        <f>F340</f>
        <v>328</v>
      </c>
      <c r="M327" s="55">
        <f>F279</f>
        <v>267</v>
      </c>
      <c r="N327" s="55">
        <f>F318</f>
        <v>306</v>
      </c>
      <c r="O327" s="55">
        <f>F619</f>
        <v>607</v>
      </c>
      <c r="P327" s="55">
        <f>F558</f>
        <v>546</v>
      </c>
      <c r="Q327" s="55">
        <f>F602</f>
        <v>590</v>
      </c>
      <c r="R327" s="55">
        <f>F516</f>
        <v>504</v>
      </c>
      <c r="S327" s="55">
        <f>F580</f>
        <v>568</v>
      </c>
      <c r="T327" s="55">
        <f>F192</f>
        <v>180</v>
      </c>
      <c r="U327" s="55">
        <f>F148</f>
        <v>136</v>
      </c>
      <c r="V327" s="55">
        <f>F234</f>
        <v>222</v>
      </c>
      <c r="W327" s="55">
        <f>F170</f>
        <v>158</v>
      </c>
      <c r="X327" s="55">
        <f>F256</f>
        <v>244</v>
      </c>
      <c r="Y327" s="55">
        <f>F488</f>
        <v>476</v>
      </c>
      <c r="Z327" s="55">
        <f>F432</f>
        <v>420</v>
      </c>
      <c r="AA327" s="55">
        <f>F471</f>
        <v>459</v>
      </c>
      <c r="AB327" s="55">
        <f>F410</f>
        <v>398</v>
      </c>
      <c r="AC327" s="55">
        <f>F449</f>
        <v>437</v>
      </c>
      <c r="AD327" s="55">
        <f>F25</f>
        <v>13</v>
      </c>
      <c r="AE327" s="55">
        <f>F111</f>
        <v>99</v>
      </c>
      <c r="AF327" s="55">
        <f>F47</f>
        <v>35</v>
      </c>
      <c r="AG327" s="55">
        <f>F128</f>
        <v>116</v>
      </c>
      <c r="AH327" s="56">
        <f>F64</f>
        <v>52</v>
      </c>
      <c r="AI327" s="254">
        <f t="shared" si="64"/>
        <v>7825</v>
      </c>
      <c r="AJ327" s="107">
        <f t="shared" si="65"/>
        <v>3263025</v>
      </c>
      <c r="AK327" s="33"/>
      <c r="AL327" s="350" t="s">
        <v>40</v>
      </c>
      <c r="AM327" s="303" t="s">
        <v>193</v>
      </c>
      <c r="AN327" s="303" t="s">
        <v>98</v>
      </c>
      <c r="AO327" s="303" t="s">
        <v>56</v>
      </c>
      <c r="AP327" s="303" t="s">
        <v>624</v>
      </c>
      <c r="AQ327" s="303" t="s">
        <v>45</v>
      </c>
      <c r="AR327" s="303" t="s">
        <v>649</v>
      </c>
      <c r="AS327" s="303" t="s">
        <v>125</v>
      </c>
      <c r="AT327" s="303" t="s">
        <v>413</v>
      </c>
      <c r="AU327" s="303" t="s">
        <v>199</v>
      </c>
      <c r="AV327" s="303" t="s">
        <v>525</v>
      </c>
      <c r="AW327" s="303" t="s">
        <v>659</v>
      </c>
      <c r="AX327" s="303" t="s">
        <v>431</v>
      </c>
      <c r="AY327" s="303" t="s">
        <v>209</v>
      </c>
      <c r="AZ327" s="303" t="s">
        <v>55</v>
      </c>
      <c r="BA327" s="303" t="s">
        <v>265</v>
      </c>
      <c r="BB327" s="303" t="s">
        <v>796</v>
      </c>
      <c r="BC327" s="303" t="s">
        <v>562</v>
      </c>
      <c r="BD327" s="303" t="s">
        <v>235</v>
      </c>
      <c r="BE327" s="303" t="s">
        <v>794</v>
      </c>
      <c r="BF327" s="378" t="s">
        <v>542</v>
      </c>
      <c r="BG327" s="378" t="s">
        <v>774</v>
      </c>
      <c r="BH327" s="378" t="s">
        <v>675</v>
      </c>
      <c r="BI327" s="378" t="s">
        <v>816</v>
      </c>
      <c r="BJ327" s="387" t="s">
        <v>119</v>
      </c>
      <c r="BK327" s="45"/>
      <c r="BM327" s="37"/>
      <c r="BN327" s="379">
        <f>F225</f>
        <v>213</v>
      </c>
      <c r="BO327" s="380">
        <f>F270</f>
        <v>258</v>
      </c>
      <c r="BP327" s="380">
        <f>F440</f>
        <v>428</v>
      </c>
      <c r="BQ327" s="380">
        <f>F635</f>
        <v>623</v>
      </c>
      <c r="BR327" s="380">
        <f>F55</f>
        <v>43</v>
      </c>
      <c r="BS327" s="380">
        <f>F401</f>
        <v>389</v>
      </c>
      <c r="BT327" s="380">
        <f>F571</f>
        <v>559</v>
      </c>
      <c r="BU327" s="380">
        <f>F116</f>
        <v>104</v>
      </c>
      <c r="BV327" s="380">
        <f>F186</f>
        <v>174</v>
      </c>
      <c r="BW327" s="380">
        <f>F356</f>
        <v>344</v>
      </c>
      <c r="BX327" s="380">
        <f>F532</f>
        <v>520</v>
      </c>
      <c r="BY327" s="380">
        <f>F487</f>
        <v>475</v>
      </c>
      <c r="BZ327" s="380">
        <f>F292</f>
        <v>280</v>
      </c>
      <c r="CA327" s="380">
        <f>F247</f>
        <v>235</v>
      </c>
      <c r="CB327" s="380">
        <f>F77</f>
        <v>65</v>
      </c>
      <c r="CC327" s="380">
        <f>F373</f>
        <v>361</v>
      </c>
      <c r="CD327" s="380">
        <f>F418</f>
        <v>406</v>
      </c>
      <c r="CE327" s="380">
        <f>F588</f>
        <v>576</v>
      </c>
      <c r="CF327" s="380">
        <f>F33</f>
        <v>21</v>
      </c>
      <c r="CG327" s="380">
        <f>F203</f>
        <v>191</v>
      </c>
      <c r="CH327" s="380">
        <f>F549</f>
        <v>537</v>
      </c>
      <c r="CI327" s="380">
        <f>F94</f>
        <v>82</v>
      </c>
      <c r="CJ327" s="380">
        <f>F139</f>
        <v>127</v>
      </c>
      <c r="CK327" s="380">
        <f>F334</f>
        <v>322</v>
      </c>
      <c r="CL327" s="381">
        <f>F504</f>
        <v>492</v>
      </c>
      <c r="CM327" s="254">
        <f t="shared" si="66"/>
        <v>7825</v>
      </c>
      <c r="CN327" s="107">
        <f t="shared" si="67"/>
        <v>3263025</v>
      </c>
      <c r="CO327" s="33"/>
      <c r="CP327" s="350" t="s">
        <v>194</v>
      </c>
      <c r="CQ327" s="303" t="s">
        <v>432</v>
      </c>
      <c r="CR327" s="303" t="s">
        <v>324</v>
      </c>
      <c r="CS327" s="303" t="s">
        <v>104</v>
      </c>
      <c r="CT327" s="303" t="s">
        <v>618</v>
      </c>
      <c r="CU327" s="303" t="s">
        <v>416</v>
      </c>
      <c r="CV327" s="303" t="s">
        <v>780</v>
      </c>
      <c r="CW327" s="303" t="s">
        <v>316</v>
      </c>
      <c r="CX327" s="303" t="s">
        <v>153</v>
      </c>
      <c r="CY327" s="303" t="s">
        <v>282</v>
      </c>
      <c r="CZ327" s="303" t="s">
        <v>257</v>
      </c>
      <c r="DA327" s="303" t="s">
        <v>267</v>
      </c>
      <c r="DB327" s="303" t="s">
        <v>717</v>
      </c>
      <c r="DC327" s="303" t="s">
        <v>328</v>
      </c>
      <c r="DD327" s="303" t="s">
        <v>539</v>
      </c>
      <c r="DE327" s="303" t="s">
        <v>367</v>
      </c>
      <c r="DF327" s="303" t="s">
        <v>49</v>
      </c>
      <c r="DG327" s="303" t="s">
        <v>488</v>
      </c>
      <c r="DH327" s="303" t="s">
        <v>360</v>
      </c>
      <c r="DI327" s="303" t="s">
        <v>786</v>
      </c>
      <c r="DJ327" s="303" t="s">
        <v>255</v>
      </c>
      <c r="DK327" s="303" t="s">
        <v>303</v>
      </c>
      <c r="DL327" s="303" t="s">
        <v>344</v>
      </c>
      <c r="DM327" s="303" t="s">
        <v>681</v>
      </c>
      <c r="DN327" s="351" t="s">
        <v>560</v>
      </c>
      <c r="DO327" s="45"/>
    </row>
    <row r="328" spans="1:119" x14ac:dyDescent="0.2">
      <c r="A328" s="33"/>
      <c r="B328" s="33"/>
      <c r="C328" s="33"/>
      <c r="D328" s="176" t="s">
        <v>472</v>
      </c>
      <c r="E328" s="177" t="s">
        <v>345</v>
      </c>
      <c r="F328" s="178">
        <f>B3+(315*B5)</f>
        <v>316</v>
      </c>
      <c r="G328" s="33"/>
      <c r="I328" s="37"/>
      <c r="J328" s="54">
        <f>F354</f>
        <v>342</v>
      </c>
      <c r="K328" s="55">
        <f>F268</f>
        <v>256</v>
      </c>
      <c r="L328" s="55">
        <f>F337</f>
        <v>325</v>
      </c>
      <c r="M328" s="55">
        <f>F376</f>
        <v>364</v>
      </c>
      <c r="N328" s="55">
        <f>F290</f>
        <v>278</v>
      </c>
      <c r="O328" s="55">
        <f>F591</f>
        <v>579</v>
      </c>
      <c r="P328" s="55">
        <f>F530</f>
        <v>518</v>
      </c>
      <c r="Q328" s="55">
        <f>F569</f>
        <v>557</v>
      </c>
      <c r="R328" s="55">
        <f>F633</f>
        <v>621</v>
      </c>
      <c r="S328" s="55">
        <f>F552</f>
        <v>540</v>
      </c>
      <c r="T328" s="55">
        <f>F184</f>
        <v>172</v>
      </c>
      <c r="U328" s="55">
        <f>F245</f>
        <v>233</v>
      </c>
      <c r="V328" s="55">
        <f>F206</f>
        <v>194</v>
      </c>
      <c r="W328" s="55">
        <f>F142</f>
        <v>130</v>
      </c>
      <c r="X328" s="55">
        <f>F223</f>
        <v>211</v>
      </c>
      <c r="Y328" s="55">
        <f>F485</f>
        <v>473</v>
      </c>
      <c r="Z328" s="55">
        <f>F399</f>
        <v>387</v>
      </c>
      <c r="AA328" s="55">
        <f>F438</f>
        <v>426</v>
      </c>
      <c r="AB328" s="55">
        <f>F507</f>
        <v>495</v>
      </c>
      <c r="AC328" s="55">
        <f>F421</f>
        <v>409</v>
      </c>
      <c r="AD328" s="55">
        <f>F53</f>
        <v>41</v>
      </c>
      <c r="AE328" s="55">
        <f>F114</f>
        <v>102</v>
      </c>
      <c r="AF328" s="55">
        <f>F75</f>
        <v>63</v>
      </c>
      <c r="AG328" s="55">
        <f>F36</f>
        <v>24</v>
      </c>
      <c r="AH328" s="56">
        <f>F97</f>
        <v>85</v>
      </c>
      <c r="AI328" s="254">
        <f t="shared" si="64"/>
        <v>7825</v>
      </c>
      <c r="AJ328" s="107">
        <f t="shared" si="65"/>
        <v>3263025</v>
      </c>
      <c r="AK328" s="33"/>
      <c r="AL328" s="350" t="s">
        <v>310</v>
      </c>
      <c r="AM328" s="303" t="s">
        <v>459</v>
      </c>
      <c r="AN328" s="303" t="s">
        <v>128</v>
      </c>
      <c r="AO328" s="303" t="s">
        <v>471</v>
      </c>
      <c r="AP328" s="303" t="s">
        <v>642</v>
      </c>
      <c r="AQ328" s="303" t="s">
        <v>383</v>
      </c>
      <c r="AR328" s="303" t="s">
        <v>228</v>
      </c>
      <c r="AS328" s="303" t="s">
        <v>705</v>
      </c>
      <c r="AT328" s="303" t="s">
        <v>136</v>
      </c>
      <c r="AU328" s="303" t="s">
        <v>35</v>
      </c>
      <c r="AV328" s="303" t="s">
        <v>179</v>
      </c>
      <c r="AW328" s="303" t="s">
        <v>458</v>
      </c>
      <c r="AX328" s="303" t="s">
        <v>687</v>
      </c>
      <c r="AY328" s="303" t="s">
        <v>580</v>
      </c>
      <c r="AZ328" s="303" t="s">
        <v>53</v>
      </c>
      <c r="BA328" s="303" t="s">
        <v>426</v>
      </c>
      <c r="BB328" s="303" t="s">
        <v>550</v>
      </c>
      <c r="BC328" s="303" t="s">
        <v>350</v>
      </c>
      <c r="BD328" s="303" t="s">
        <v>766</v>
      </c>
      <c r="BE328" s="303" t="s">
        <v>534</v>
      </c>
      <c r="BF328" s="303" t="s">
        <v>540</v>
      </c>
      <c r="BG328" s="303" t="s">
        <v>284</v>
      </c>
      <c r="BH328" s="303" t="s">
        <v>570</v>
      </c>
      <c r="BI328" s="303" t="s">
        <v>804</v>
      </c>
      <c r="BJ328" s="351" t="s">
        <v>646</v>
      </c>
      <c r="BK328" s="45"/>
      <c r="BM328" s="37"/>
      <c r="BN328" s="379">
        <f>F69</f>
        <v>57</v>
      </c>
      <c r="BO328" s="380">
        <f>F239</f>
        <v>227</v>
      </c>
      <c r="BP328" s="380">
        <f>F309</f>
        <v>297</v>
      </c>
      <c r="BQ328" s="380">
        <f>F479</f>
        <v>467</v>
      </c>
      <c r="BR328" s="380">
        <f>F524</f>
        <v>512</v>
      </c>
      <c r="BS328" s="380">
        <f>F370</f>
        <v>358</v>
      </c>
      <c r="BT328" s="380">
        <f>F415</f>
        <v>403</v>
      </c>
      <c r="BU328" s="380">
        <f>F610</f>
        <v>598</v>
      </c>
      <c r="BV328" s="380">
        <f>F30</f>
        <v>18</v>
      </c>
      <c r="BW328" s="380">
        <f>F200</f>
        <v>188</v>
      </c>
      <c r="BX328" s="380">
        <f>F501</f>
        <v>489</v>
      </c>
      <c r="BY328" s="380">
        <f>F331</f>
        <v>319</v>
      </c>
      <c r="BZ328" s="380">
        <f>F161</f>
        <v>149</v>
      </c>
      <c r="CA328" s="380">
        <f>F91</f>
        <v>79</v>
      </c>
      <c r="CB328" s="380">
        <f>F546</f>
        <v>534</v>
      </c>
      <c r="CC328" s="380">
        <f>F222</f>
        <v>210</v>
      </c>
      <c r="CD328" s="380">
        <f>F267</f>
        <v>255</v>
      </c>
      <c r="CE328" s="380">
        <f>F462</f>
        <v>450</v>
      </c>
      <c r="CF328" s="380">
        <f>F632</f>
        <v>620</v>
      </c>
      <c r="CG328" s="380">
        <f>F52</f>
        <v>40</v>
      </c>
      <c r="CH328" s="380">
        <f>F393</f>
        <v>381</v>
      </c>
      <c r="CI328" s="380">
        <f>F563</f>
        <v>551</v>
      </c>
      <c r="CJ328" s="380">
        <f>F133</f>
        <v>121</v>
      </c>
      <c r="CK328" s="380">
        <f>F178</f>
        <v>166</v>
      </c>
      <c r="CL328" s="381">
        <f>F348</f>
        <v>336</v>
      </c>
      <c r="CM328" s="254">
        <f t="shared" si="66"/>
        <v>7825</v>
      </c>
      <c r="CN328" s="107">
        <f t="shared" si="67"/>
        <v>3263025</v>
      </c>
      <c r="CO328" s="33"/>
      <c r="CP328" s="350" t="s">
        <v>359</v>
      </c>
      <c r="CQ328" s="303" t="s">
        <v>567</v>
      </c>
      <c r="CR328" s="303" t="s">
        <v>461</v>
      </c>
      <c r="CS328" s="303" t="s">
        <v>506</v>
      </c>
      <c r="CT328" s="303" t="s">
        <v>202</v>
      </c>
      <c r="CU328" s="303" t="s">
        <v>682</v>
      </c>
      <c r="CV328" s="303" t="s">
        <v>264</v>
      </c>
      <c r="CW328" s="303" t="s">
        <v>707</v>
      </c>
      <c r="CX328" s="303" t="s">
        <v>673</v>
      </c>
      <c r="CY328" s="303" t="s">
        <v>732</v>
      </c>
      <c r="CZ328" s="303" t="s">
        <v>638</v>
      </c>
      <c r="DA328" s="303" t="s">
        <v>338</v>
      </c>
      <c r="DB328" s="303" t="s">
        <v>180</v>
      </c>
      <c r="DC328" s="303" t="s">
        <v>30</v>
      </c>
      <c r="DD328" s="303" t="s">
        <v>806</v>
      </c>
      <c r="DE328" s="303" t="s">
        <v>268</v>
      </c>
      <c r="DF328" s="303" t="s">
        <v>772</v>
      </c>
      <c r="DG328" s="303" t="s">
        <v>294</v>
      </c>
      <c r="DH328" s="303" t="s">
        <v>480</v>
      </c>
      <c r="DI328" s="303" t="s">
        <v>513</v>
      </c>
      <c r="DJ328" s="303" t="s">
        <v>654</v>
      </c>
      <c r="DK328" s="303" t="s">
        <v>546</v>
      </c>
      <c r="DL328" s="303" t="s">
        <v>582</v>
      </c>
      <c r="DM328" s="303" t="s">
        <v>734</v>
      </c>
      <c r="DN328" s="351" t="s">
        <v>340</v>
      </c>
      <c r="DO328" s="45"/>
    </row>
    <row r="329" spans="1:119" x14ac:dyDescent="0.2">
      <c r="A329" s="33"/>
      <c r="B329" s="33"/>
      <c r="C329" s="33"/>
      <c r="D329" s="176" t="s">
        <v>368</v>
      </c>
      <c r="E329" s="177" t="s">
        <v>345</v>
      </c>
      <c r="F329" s="178">
        <f>B3+(316*B5)</f>
        <v>317</v>
      </c>
      <c r="G329" s="33"/>
      <c r="I329" s="37"/>
      <c r="J329" s="54">
        <f>F326</f>
        <v>314</v>
      </c>
      <c r="K329" s="55">
        <f>F365</f>
        <v>353</v>
      </c>
      <c r="L329" s="55">
        <f>F304</f>
        <v>292</v>
      </c>
      <c r="M329" s="55">
        <f>F343</f>
        <v>331</v>
      </c>
      <c r="N329" s="55">
        <f>F287</f>
        <v>275</v>
      </c>
      <c r="O329" s="55">
        <f>F583</f>
        <v>571</v>
      </c>
      <c r="P329" s="55">
        <f>F627</f>
        <v>615</v>
      </c>
      <c r="Q329" s="55">
        <f>F541</f>
        <v>529</v>
      </c>
      <c r="R329" s="55">
        <f>F605</f>
        <v>593</v>
      </c>
      <c r="S329" s="55">
        <f>F519</f>
        <v>507</v>
      </c>
      <c r="T329" s="55">
        <f>F156</f>
        <v>144</v>
      </c>
      <c r="U329" s="55">
        <f>F217</f>
        <v>205</v>
      </c>
      <c r="V329" s="55">
        <f>F173</f>
        <v>161</v>
      </c>
      <c r="W329" s="55">
        <f>F259</f>
        <v>247</v>
      </c>
      <c r="X329" s="55">
        <f>F195</f>
        <v>183</v>
      </c>
      <c r="Y329" s="55">
        <f>F457</f>
        <v>445</v>
      </c>
      <c r="Z329" s="55">
        <f>F496</f>
        <v>484</v>
      </c>
      <c r="AA329" s="55">
        <f>F435</f>
        <v>423</v>
      </c>
      <c r="AB329" s="55">
        <f>F474</f>
        <v>462</v>
      </c>
      <c r="AC329" s="55">
        <f>F388</f>
        <v>376</v>
      </c>
      <c r="AD329" s="55">
        <f>F86</f>
        <v>74</v>
      </c>
      <c r="AE329" s="55">
        <f>F22</f>
        <v>10</v>
      </c>
      <c r="AF329" s="55">
        <f>F103</f>
        <v>91</v>
      </c>
      <c r="AG329" s="55">
        <f>F39</f>
        <v>27</v>
      </c>
      <c r="AH329" s="56">
        <f>F125</f>
        <v>113</v>
      </c>
      <c r="AI329" s="254">
        <f t="shared" si="64"/>
        <v>7825</v>
      </c>
      <c r="AJ329" s="107">
        <f t="shared" si="65"/>
        <v>3263025</v>
      </c>
      <c r="AK329" s="33"/>
      <c r="AL329" s="350" t="s">
        <v>386</v>
      </c>
      <c r="AM329" s="303" t="s">
        <v>127</v>
      </c>
      <c r="AN329" s="303" t="s">
        <v>111</v>
      </c>
      <c r="AO329" s="303" t="s">
        <v>683</v>
      </c>
      <c r="AP329" s="303" t="s">
        <v>616</v>
      </c>
      <c r="AQ329" s="303" t="s">
        <v>623</v>
      </c>
      <c r="AR329" s="303" t="s">
        <v>319</v>
      </c>
      <c r="AS329" s="303" t="s">
        <v>466</v>
      </c>
      <c r="AT329" s="303" t="s">
        <v>258</v>
      </c>
      <c r="AU329" s="303" t="s">
        <v>620</v>
      </c>
      <c r="AV329" s="303" t="s">
        <v>603</v>
      </c>
      <c r="AW329" s="303" t="s">
        <v>746</v>
      </c>
      <c r="AX329" s="303" t="s">
        <v>685</v>
      </c>
      <c r="AY329" s="303" t="s">
        <v>376</v>
      </c>
      <c r="AZ329" s="303" t="s">
        <v>151</v>
      </c>
      <c r="BA329" s="303" t="s">
        <v>740</v>
      </c>
      <c r="BB329" s="303" t="s">
        <v>892</v>
      </c>
      <c r="BC329" s="303" t="s">
        <v>455</v>
      </c>
      <c r="BD329" s="303" t="s">
        <v>768</v>
      </c>
      <c r="BE329" s="303" t="s">
        <v>38</v>
      </c>
      <c r="BF329" s="378" t="s">
        <v>722</v>
      </c>
      <c r="BG329" s="378" t="s">
        <v>600</v>
      </c>
      <c r="BH329" s="378" t="s">
        <v>568</v>
      </c>
      <c r="BI329" s="378" t="s">
        <v>90</v>
      </c>
      <c r="BJ329" s="387" t="s">
        <v>761</v>
      </c>
      <c r="BK329" s="45"/>
      <c r="BM329" s="37"/>
      <c r="BN329" s="379">
        <f>F538</f>
        <v>526</v>
      </c>
      <c r="BO329" s="380">
        <f>F108</f>
        <v>96</v>
      </c>
      <c r="BP329" s="380">
        <f>F153</f>
        <v>141</v>
      </c>
      <c r="BQ329" s="380">
        <f>F323</f>
        <v>311</v>
      </c>
      <c r="BR329" s="380">
        <f>F493</f>
        <v>481</v>
      </c>
      <c r="BS329" s="380">
        <f>F214</f>
        <v>202</v>
      </c>
      <c r="BT329" s="380">
        <f>F284</f>
        <v>272</v>
      </c>
      <c r="BU329" s="380">
        <f>F454</f>
        <v>442</v>
      </c>
      <c r="BV329" s="380">
        <f>F624</f>
        <v>612</v>
      </c>
      <c r="BW329" s="380">
        <f>F44</f>
        <v>32</v>
      </c>
      <c r="BX329" s="380">
        <f>F345</f>
        <v>333</v>
      </c>
      <c r="BY329" s="380">
        <f>F175</f>
        <v>163</v>
      </c>
      <c r="BZ329" s="380">
        <f>F130</f>
        <v>118</v>
      </c>
      <c r="CA329" s="380">
        <f>F585</f>
        <v>573</v>
      </c>
      <c r="CB329" s="380">
        <f>F390</f>
        <v>378</v>
      </c>
      <c r="CC329" s="380">
        <f>F66</f>
        <v>54</v>
      </c>
      <c r="CD329" s="380">
        <f>F261</f>
        <v>249</v>
      </c>
      <c r="CE329" s="380">
        <f>F306</f>
        <v>294</v>
      </c>
      <c r="CF329" s="380">
        <f>F476</f>
        <v>464</v>
      </c>
      <c r="CG329" s="380">
        <f>F521</f>
        <v>509</v>
      </c>
      <c r="CH329" s="380">
        <f>F367</f>
        <v>355</v>
      </c>
      <c r="CI329" s="380">
        <f>F437</f>
        <v>425</v>
      </c>
      <c r="CJ329" s="380">
        <f>F607</f>
        <v>595</v>
      </c>
      <c r="CK329" s="380">
        <f>F27</f>
        <v>15</v>
      </c>
      <c r="CL329" s="381">
        <f>F197</f>
        <v>185</v>
      </c>
      <c r="CM329" s="254">
        <f t="shared" si="66"/>
        <v>7825</v>
      </c>
      <c r="CN329" s="107">
        <f t="shared" si="67"/>
        <v>3263025</v>
      </c>
      <c r="CO329" s="33"/>
      <c r="CP329" s="350" t="s">
        <v>572</v>
      </c>
      <c r="CQ329" s="303" t="s">
        <v>329</v>
      </c>
      <c r="CR329" s="303" t="s">
        <v>759</v>
      </c>
      <c r="CS329" s="303" t="s">
        <v>280</v>
      </c>
      <c r="CT329" s="303" t="s">
        <v>81</v>
      </c>
      <c r="CU329" s="303" t="s">
        <v>507</v>
      </c>
      <c r="CV329" s="303" t="s">
        <v>402</v>
      </c>
      <c r="CW329" s="303" t="s">
        <v>532</v>
      </c>
      <c r="CX329" s="303" t="s">
        <v>425</v>
      </c>
      <c r="CY329" s="303" t="s">
        <v>332</v>
      </c>
      <c r="CZ329" s="303" t="s">
        <v>708</v>
      </c>
      <c r="DA329" s="303" t="s">
        <v>788</v>
      </c>
      <c r="DB329" s="303" t="s">
        <v>100</v>
      </c>
      <c r="DC329" s="303" t="s">
        <v>648</v>
      </c>
      <c r="DD329" s="303" t="s">
        <v>69</v>
      </c>
      <c r="DE329" s="303" t="s">
        <v>89</v>
      </c>
      <c r="DF329" s="303" t="s">
        <v>403</v>
      </c>
      <c r="DG329" s="303" t="s">
        <v>145</v>
      </c>
      <c r="DH329" s="303" t="s">
        <v>693</v>
      </c>
      <c r="DI329" s="303" t="s">
        <v>753</v>
      </c>
      <c r="DJ329" s="303" t="s">
        <v>205</v>
      </c>
      <c r="DK329" s="303" t="s">
        <v>352</v>
      </c>
      <c r="DL329" s="303" t="s">
        <v>227</v>
      </c>
      <c r="DM329" s="303" t="s">
        <v>569</v>
      </c>
      <c r="DN329" s="351" t="s">
        <v>73</v>
      </c>
      <c r="DO329" s="45"/>
    </row>
    <row r="330" spans="1:119" x14ac:dyDescent="0.2">
      <c r="A330" s="33"/>
      <c r="B330" s="33"/>
      <c r="C330" s="33"/>
      <c r="D330" s="176" t="s">
        <v>549</v>
      </c>
      <c r="E330" s="177" t="s">
        <v>345</v>
      </c>
      <c r="F330" s="178">
        <f>B3+(317*B5)</f>
        <v>318</v>
      </c>
      <c r="G330" s="33"/>
      <c r="I330" s="37"/>
      <c r="J330" s="54">
        <f>F293</f>
        <v>281</v>
      </c>
      <c r="K330" s="55">
        <f>F362</f>
        <v>350</v>
      </c>
      <c r="L330" s="55">
        <f>F276</f>
        <v>264</v>
      </c>
      <c r="M330" s="55">
        <f>F315</f>
        <v>303</v>
      </c>
      <c r="N330" s="55">
        <f>F379</f>
        <v>367</v>
      </c>
      <c r="O330" s="55">
        <f>F555</f>
        <v>543</v>
      </c>
      <c r="P330" s="55">
        <f>F594</f>
        <v>582</v>
      </c>
      <c r="Q330" s="55">
        <f>F533</f>
        <v>521</v>
      </c>
      <c r="R330" s="55">
        <f>F577</f>
        <v>565</v>
      </c>
      <c r="S330" s="55">
        <f>F616</f>
        <v>604</v>
      </c>
      <c r="T330" s="55">
        <f>F248</f>
        <v>236</v>
      </c>
      <c r="U330" s="55">
        <f>F209</f>
        <v>197</v>
      </c>
      <c r="V330" s="55">
        <f>F145</f>
        <v>133</v>
      </c>
      <c r="W330" s="55">
        <f>F231</f>
        <v>219</v>
      </c>
      <c r="X330" s="55">
        <f>F167</f>
        <v>155</v>
      </c>
      <c r="Y330" s="55">
        <f>F424</f>
        <v>412</v>
      </c>
      <c r="Z330" s="55">
        <f>F463</f>
        <v>451</v>
      </c>
      <c r="AA330" s="55">
        <f>F407</f>
        <v>395</v>
      </c>
      <c r="AB330" s="55">
        <f>F446</f>
        <v>434</v>
      </c>
      <c r="AC330" s="55">
        <f>F510</f>
        <v>498</v>
      </c>
      <c r="AD330" s="55">
        <f>F89</f>
        <v>77</v>
      </c>
      <c r="AE330" s="55">
        <f>F50</f>
        <v>38</v>
      </c>
      <c r="AF330" s="55">
        <f>F136</f>
        <v>124</v>
      </c>
      <c r="AG330" s="55">
        <f>F72</f>
        <v>60</v>
      </c>
      <c r="AH330" s="56">
        <f>F28</f>
        <v>16</v>
      </c>
      <c r="AI330" s="254">
        <f t="shared" si="64"/>
        <v>7825</v>
      </c>
      <c r="AJ330" s="107">
        <f t="shared" si="65"/>
        <v>3263025</v>
      </c>
      <c r="AK330" s="33"/>
      <c r="AL330" s="350" t="s">
        <v>404</v>
      </c>
      <c r="AM330" s="303" t="s">
        <v>68</v>
      </c>
      <c r="AN330" s="303" t="s">
        <v>248</v>
      </c>
      <c r="AO330" s="303" t="s">
        <v>37</v>
      </c>
      <c r="AP330" s="303" t="s">
        <v>283</v>
      </c>
      <c r="AQ330" s="303" t="s">
        <v>171</v>
      </c>
      <c r="AR330" s="303" t="s">
        <v>650</v>
      </c>
      <c r="AS330" s="303" t="s">
        <v>706</v>
      </c>
      <c r="AT330" s="303" t="s">
        <v>63</v>
      </c>
      <c r="AU330" s="303" t="s">
        <v>635</v>
      </c>
      <c r="AV330" s="303" t="s">
        <v>114</v>
      </c>
      <c r="AW330" s="303" t="s">
        <v>239</v>
      </c>
      <c r="AX330" s="303" t="s">
        <v>236</v>
      </c>
      <c r="AY330" s="303" t="s">
        <v>112</v>
      </c>
      <c r="AZ330" s="303" t="s">
        <v>554</v>
      </c>
      <c r="BA330" s="303" t="s">
        <v>742</v>
      </c>
      <c r="BB330" s="303" t="s">
        <v>0</v>
      </c>
      <c r="BC330" s="303" t="s">
        <v>548</v>
      </c>
      <c r="BD330" s="303" t="s">
        <v>588</v>
      </c>
      <c r="BE330" s="303" t="s">
        <v>485</v>
      </c>
      <c r="BF330" s="382" t="s">
        <v>3</v>
      </c>
      <c r="BG330" s="382" t="s">
        <v>596</v>
      </c>
      <c r="BH330" s="382" t="s">
        <v>238</v>
      </c>
      <c r="BI330" s="382" t="s">
        <v>701</v>
      </c>
      <c r="BJ330" s="386" t="s">
        <v>598</v>
      </c>
      <c r="BK330" s="45"/>
      <c r="BM330" s="37"/>
      <c r="BN330" s="379">
        <f>F412</f>
        <v>400</v>
      </c>
      <c r="BO330" s="380">
        <f>F582</f>
        <v>570</v>
      </c>
      <c r="BP330" s="380">
        <f>F127</f>
        <v>115</v>
      </c>
      <c r="BQ330" s="380">
        <f>F172</f>
        <v>160</v>
      </c>
      <c r="BR330" s="380">
        <f>F342</f>
        <v>330</v>
      </c>
      <c r="BS330" s="380">
        <f>F83</f>
        <v>71</v>
      </c>
      <c r="BT330" s="380">
        <f>F253</f>
        <v>241</v>
      </c>
      <c r="BU330" s="380">
        <f>F298</f>
        <v>286</v>
      </c>
      <c r="BV330" s="380">
        <f>F468</f>
        <v>456</v>
      </c>
      <c r="BW330" s="380">
        <f>F513</f>
        <v>501</v>
      </c>
      <c r="BX330" s="380">
        <f>F189</f>
        <v>177</v>
      </c>
      <c r="BY330" s="380">
        <f>F19</f>
        <v>7</v>
      </c>
      <c r="BZ330" s="380">
        <f>F599</f>
        <v>587</v>
      </c>
      <c r="CA330" s="380">
        <f>F429</f>
        <v>417</v>
      </c>
      <c r="CB330" s="380">
        <f>F384</f>
        <v>372</v>
      </c>
      <c r="CC330" s="380">
        <f>F560</f>
        <v>548</v>
      </c>
      <c r="CD330" s="380">
        <f>F105</f>
        <v>93</v>
      </c>
      <c r="CE330" s="380">
        <f>F150</f>
        <v>138</v>
      </c>
      <c r="CF330" s="380">
        <f>F320</f>
        <v>308</v>
      </c>
      <c r="CG330" s="380">
        <f>F490</f>
        <v>478</v>
      </c>
      <c r="CH330" s="380">
        <f>F236</f>
        <v>224</v>
      </c>
      <c r="CI330" s="380">
        <f>F281</f>
        <v>269</v>
      </c>
      <c r="CJ330" s="380">
        <f>F451</f>
        <v>439</v>
      </c>
      <c r="CK330" s="380">
        <f>F621</f>
        <v>609</v>
      </c>
      <c r="CL330" s="381">
        <f>F41</f>
        <v>29</v>
      </c>
      <c r="CM330" s="254">
        <f t="shared" si="66"/>
        <v>7825</v>
      </c>
      <c r="CN330" s="107">
        <f t="shared" si="67"/>
        <v>3263025</v>
      </c>
      <c r="CO330" s="33"/>
      <c r="CP330" s="350" t="s">
        <v>95</v>
      </c>
      <c r="CQ330" s="303" t="s">
        <v>172</v>
      </c>
      <c r="CR330" s="303" t="s">
        <v>787</v>
      </c>
      <c r="CS330" s="303" t="s">
        <v>131</v>
      </c>
      <c r="CT330" s="303" t="s">
        <v>232</v>
      </c>
      <c r="CU330" s="303" t="s">
        <v>275</v>
      </c>
      <c r="CV330" s="303" t="s">
        <v>192</v>
      </c>
      <c r="CW330" s="303" t="s">
        <v>85</v>
      </c>
      <c r="CX330" s="303" t="s">
        <v>139</v>
      </c>
      <c r="CY330" s="303" t="s">
        <v>518</v>
      </c>
      <c r="CZ330" s="303" t="s">
        <v>315</v>
      </c>
      <c r="DA330" s="303" t="s">
        <v>272</v>
      </c>
      <c r="DB330" s="303" t="s">
        <v>170</v>
      </c>
      <c r="DC330" s="303" t="s">
        <v>590</v>
      </c>
      <c r="DD330" s="303" t="s">
        <v>652</v>
      </c>
      <c r="DE330" s="303" t="s">
        <v>622</v>
      </c>
      <c r="DF330" s="303" t="s">
        <v>703</v>
      </c>
      <c r="DG330" s="303" t="s">
        <v>814</v>
      </c>
      <c r="DH330" s="303" t="s">
        <v>655</v>
      </c>
      <c r="DI330" s="303" t="s">
        <v>295</v>
      </c>
      <c r="DJ330" s="303" t="s">
        <v>460</v>
      </c>
      <c r="DK330" s="303" t="s">
        <v>83</v>
      </c>
      <c r="DL330" s="303" t="s">
        <v>667</v>
      </c>
      <c r="DM330" s="303" t="s">
        <v>186</v>
      </c>
      <c r="DN330" s="351" t="s">
        <v>118</v>
      </c>
      <c r="DO330" s="45"/>
    </row>
    <row r="331" spans="1:119" x14ac:dyDescent="0.2">
      <c r="A331" s="33"/>
      <c r="B331" s="33"/>
      <c r="C331" s="33"/>
      <c r="D331" s="176" t="s">
        <v>338</v>
      </c>
      <c r="E331" s="177" t="s">
        <v>345</v>
      </c>
      <c r="F331" s="178">
        <f>B3+(318*B5)</f>
        <v>319</v>
      </c>
      <c r="G331" s="33"/>
      <c r="I331" s="37"/>
      <c r="J331" s="54">
        <f>F146</f>
        <v>134</v>
      </c>
      <c r="K331" s="55">
        <f>F210</f>
        <v>198</v>
      </c>
      <c r="L331" s="55">
        <f>F249</f>
        <v>237</v>
      </c>
      <c r="M331" s="55">
        <f>F163</f>
        <v>151</v>
      </c>
      <c r="N331" s="55">
        <f>F232</f>
        <v>220</v>
      </c>
      <c r="O331" s="55">
        <f>F497</f>
        <v>485</v>
      </c>
      <c r="P331" s="55">
        <f>F453</f>
        <v>441</v>
      </c>
      <c r="Q331" s="55">
        <f>F389</f>
        <v>377</v>
      </c>
      <c r="R331" s="55">
        <f>F475</f>
        <v>463</v>
      </c>
      <c r="S331" s="55">
        <f>F436</f>
        <v>424</v>
      </c>
      <c r="T331" s="55">
        <f>F101</f>
        <v>89</v>
      </c>
      <c r="U331" s="55">
        <f>F62</f>
        <v>50</v>
      </c>
      <c r="V331" s="55">
        <f>F118</f>
        <v>106</v>
      </c>
      <c r="W331" s="55">
        <f>F79</f>
        <v>67</v>
      </c>
      <c r="X331" s="55">
        <f>F15</f>
        <v>3</v>
      </c>
      <c r="Y331" s="55">
        <f>F277</f>
        <v>265</v>
      </c>
      <c r="Z331" s="55">
        <f>F316</f>
        <v>304</v>
      </c>
      <c r="AA331" s="55">
        <f>F380</f>
        <v>368</v>
      </c>
      <c r="AB331" s="55">
        <f>F294</f>
        <v>282</v>
      </c>
      <c r="AC331" s="55">
        <f>F358</f>
        <v>346</v>
      </c>
      <c r="AD331" s="55">
        <f>F534</f>
        <v>522</v>
      </c>
      <c r="AE331" s="55">
        <f>F573</f>
        <v>561</v>
      </c>
      <c r="AF331" s="55">
        <f>F617</f>
        <v>605</v>
      </c>
      <c r="AG331" s="55">
        <f>F556</f>
        <v>544</v>
      </c>
      <c r="AH331" s="56">
        <f>F595</f>
        <v>583</v>
      </c>
      <c r="AI331" s="254">
        <f t="shared" si="64"/>
        <v>7825</v>
      </c>
      <c r="AJ331" s="107">
        <f t="shared" si="65"/>
        <v>3263025</v>
      </c>
      <c r="AK331" s="33"/>
      <c r="AL331" s="350" t="s">
        <v>684</v>
      </c>
      <c r="AM331" s="303" t="s">
        <v>583</v>
      </c>
      <c r="AN331" s="303" t="s">
        <v>354</v>
      </c>
      <c r="AO331" s="303" t="s">
        <v>448</v>
      </c>
      <c r="AP331" s="303" t="s">
        <v>356</v>
      </c>
      <c r="AQ331" s="382" t="s">
        <v>741</v>
      </c>
      <c r="AR331" s="382" t="s">
        <v>637</v>
      </c>
      <c r="AS331" s="382" t="s">
        <v>756</v>
      </c>
      <c r="AT331" s="382" t="s">
        <v>666</v>
      </c>
      <c r="AU331" s="382" t="s">
        <v>140</v>
      </c>
      <c r="AV331" s="303" t="s">
        <v>541</v>
      </c>
      <c r="AW331" s="303" t="s">
        <v>196</v>
      </c>
      <c r="AX331" s="303" t="s">
        <v>150</v>
      </c>
      <c r="AY331" s="303" t="s">
        <v>381</v>
      </c>
      <c r="AZ331" s="303" t="s">
        <v>166</v>
      </c>
      <c r="BA331" s="303" t="s">
        <v>191</v>
      </c>
      <c r="BB331" s="303" t="s">
        <v>757</v>
      </c>
      <c r="BC331" s="303" t="s">
        <v>519</v>
      </c>
      <c r="BD331" s="303" t="s">
        <v>745</v>
      </c>
      <c r="BE331" s="303" t="s">
        <v>176</v>
      </c>
      <c r="BF331" s="303" t="s">
        <v>334</v>
      </c>
      <c r="BG331" s="303" t="s">
        <v>807</v>
      </c>
      <c r="BH331" s="303" t="s">
        <v>78</v>
      </c>
      <c r="BI331" s="303" t="s">
        <v>725</v>
      </c>
      <c r="BJ331" s="351" t="s">
        <v>277</v>
      </c>
      <c r="BK331" s="45"/>
      <c r="BM331" s="37"/>
      <c r="BN331" s="379">
        <f>F192</f>
        <v>180</v>
      </c>
      <c r="BO331" s="380">
        <f>F387</f>
        <v>375</v>
      </c>
      <c r="BP331" s="380">
        <f>F432</f>
        <v>420</v>
      </c>
      <c r="BQ331" s="380">
        <f>F602</f>
        <v>590</v>
      </c>
      <c r="BR331" s="380">
        <f>F22</f>
        <v>10</v>
      </c>
      <c r="BS331" s="380">
        <f>F488</f>
        <v>476</v>
      </c>
      <c r="BT331" s="380">
        <f>F558</f>
        <v>546</v>
      </c>
      <c r="BU331" s="380">
        <f>F103</f>
        <v>91</v>
      </c>
      <c r="BV331" s="380">
        <f>F148</f>
        <v>136</v>
      </c>
      <c r="BW331" s="380">
        <f>F318</f>
        <v>306</v>
      </c>
      <c r="BX331" s="380">
        <f>F619</f>
        <v>607</v>
      </c>
      <c r="BY331" s="380">
        <f>F449</f>
        <v>437</v>
      </c>
      <c r="BZ331" s="380">
        <f>F279</f>
        <v>267</v>
      </c>
      <c r="CA331" s="380">
        <f>F234</f>
        <v>222</v>
      </c>
      <c r="CB331" s="380">
        <f>F39</f>
        <v>27</v>
      </c>
      <c r="CC331" s="380">
        <f>F340</f>
        <v>328</v>
      </c>
      <c r="CD331" s="380">
        <f>F410</f>
        <v>398</v>
      </c>
      <c r="CE331" s="380">
        <f>F580</f>
        <v>568</v>
      </c>
      <c r="CF331" s="380">
        <f>F125</f>
        <v>113</v>
      </c>
      <c r="CG331" s="380">
        <f>F170</f>
        <v>158</v>
      </c>
      <c r="CH331" s="380">
        <f>F516</f>
        <v>504</v>
      </c>
      <c r="CI331" s="380">
        <f>F86</f>
        <v>74</v>
      </c>
      <c r="CJ331" s="380">
        <f>F256</f>
        <v>244</v>
      </c>
      <c r="CK331" s="380">
        <f>F301</f>
        <v>289</v>
      </c>
      <c r="CL331" s="381">
        <f>F471</f>
        <v>459</v>
      </c>
      <c r="CM331" s="254">
        <f t="shared" si="66"/>
        <v>7825</v>
      </c>
      <c r="CN331" s="107">
        <f t="shared" si="67"/>
        <v>3263025</v>
      </c>
      <c r="CO331" s="33"/>
      <c r="CP331" s="350" t="s">
        <v>496</v>
      </c>
      <c r="CQ331" s="303" t="s">
        <v>40</v>
      </c>
      <c r="CR331" s="303" t="s">
        <v>796</v>
      </c>
      <c r="CS331" s="303" t="s">
        <v>125</v>
      </c>
      <c r="CT331" s="303" t="s">
        <v>600</v>
      </c>
      <c r="CU331" s="303" t="s">
        <v>265</v>
      </c>
      <c r="CV331" s="303" t="s">
        <v>649</v>
      </c>
      <c r="CW331" s="303" t="s">
        <v>568</v>
      </c>
      <c r="CX331" s="303" t="s">
        <v>659</v>
      </c>
      <c r="CY331" s="303" t="s">
        <v>624</v>
      </c>
      <c r="CZ331" s="303" t="s">
        <v>45</v>
      </c>
      <c r="DA331" s="303" t="s">
        <v>794</v>
      </c>
      <c r="DB331" s="303" t="s">
        <v>56</v>
      </c>
      <c r="DC331" s="303" t="s">
        <v>431</v>
      </c>
      <c r="DD331" s="303" t="s">
        <v>90</v>
      </c>
      <c r="DE331" s="303" t="s">
        <v>98</v>
      </c>
      <c r="DF331" s="303" t="s">
        <v>235</v>
      </c>
      <c r="DG331" s="303" t="s">
        <v>199</v>
      </c>
      <c r="DH331" s="303" t="s">
        <v>761</v>
      </c>
      <c r="DI331" s="303" t="s">
        <v>209</v>
      </c>
      <c r="DJ331" s="303" t="s">
        <v>413</v>
      </c>
      <c r="DK331" s="303" t="s">
        <v>722</v>
      </c>
      <c r="DL331" s="303" t="s">
        <v>55</v>
      </c>
      <c r="DM331" s="303" t="s">
        <v>193</v>
      </c>
      <c r="DN331" s="351" t="s">
        <v>562</v>
      </c>
      <c r="DO331" s="45"/>
    </row>
    <row r="332" spans="1:119" x14ac:dyDescent="0.2">
      <c r="A332" s="33"/>
      <c r="B332" s="33"/>
      <c r="C332" s="33"/>
      <c r="D332" s="176" t="s">
        <v>578</v>
      </c>
      <c r="E332" s="177" t="s">
        <v>345</v>
      </c>
      <c r="F332" s="178">
        <f>B3+(319*B5)</f>
        <v>320</v>
      </c>
      <c r="G332" s="33"/>
      <c r="I332" s="37"/>
      <c r="J332" s="54">
        <f>F238</f>
        <v>226</v>
      </c>
      <c r="K332" s="55">
        <f>F182</f>
        <v>170</v>
      </c>
      <c r="L332" s="55">
        <f>F221</f>
        <v>209</v>
      </c>
      <c r="M332" s="55">
        <f>F160</f>
        <v>148</v>
      </c>
      <c r="N332" s="55">
        <f>F199</f>
        <v>187</v>
      </c>
      <c r="O332" s="55">
        <f>F400</f>
        <v>388</v>
      </c>
      <c r="P332" s="55">
        <f>F486</f>
        <v>474</v>
      </c>
      <c r="Q332" s="55">
        <f>F422</f>
        <v>410</v>
      </c>
      <c r="R332" s="55">
        <f>F503</f>
        <v>491</v>
      </c>
      <c r="S332" s="55">
        <f>F439</f>
        <v>427</v>
      </c>
      <c r="T332" s="55">
        <f>F68</f>
        <v>56</v>
      </c>
      <c r="U332" s="55">
        <f>F29</f>
        <v>17</v>
      </c>
      <c r="V332" s="55">
        <f>F90</f>
        <v>78</v>
      </c>
      <c r="W332" s="55">
        <f>F51</f>
        <v>39</v>
      </c>
      <c r="X332" s="55">
        <f>F137</f>
        <v>125</v>
      </c>
      <c r="Y332" s="55">
        <f>F369</f>
        <v>357</v>
      </c>
      <c r="Z332" s="55">
        <f>F308</f>
        <v>296</v>
      </c>
      <c r="AA332" s="55">
        <f>F352</f>
        <v>340</v>
      </c>
      <c r="AB332" s="55">
        <f>F266</f>
        <v>254</v>
      </c>
      <c r="AC332" s="55">
        <f>F330</f>
        <v>318</v>
      </c>
      <c r="AD332" s="55">
        <f>F631</f>
        <v>619</v>
      </c>
      <c r="AE332" s="55">
        <f>F545</f>
        <v>533</v>
      </c>
      <c r="AF332" s="55">
        <f>F609</f>
        <v>597</v>
      </c>
      <c r="AG332" s="55">
        <f>F523</f>
        <v>511</v>
      </c>
      <c r="AH332" s="56">
        <f>F567</f>
        <v>555</v>
      </c>
      <c r="AI332" s="254">
        <f t="shared" si="64"/>
        <v>7825</v>
      </c>
      <c r="AJ332" s="107">
        <f t="shared" si="65"/>
        <v>3263025</v>
      </c>
      <c r="AK332" s="33"/>
      <c r="AL332" s="350" t="s">
        <v>696</v>
      </c>
      <c r="AM332" s="303" t="s">
        <v>44</v>
      </c>
      <c r="AN332" s="303" t="s">
        <v>86</v>
      </c>
      <c r="AO332" s="303" t="s">
        <v>497</v>
      </c>
      <c r="AP332" s="303" t="s">
        <v>42</v>
      </c>
      <c r="AQ332" s="378" t="s">
        <v>387</v>
      </c>
      <c r="AR332" s="378" t="s">
        <v>52</v>
      </c>
      <c r="AS332" s="378" t="s">
        <v>712</v>
      </c>
      <c r="AT332" s="378" t="s">
        <v>664</v>
      </c>
      <c r="AU332" s="378" t="s">
        <v>218</v>
      </c>
      <c r="AV332" s="303" t="s">
        <v>803</v>
      </c>
      <c r="AW332" s="303" t="s">
        <v>464</v>
      </c>
      <c r="AX332" s="303" t="s">
        <v>197</v>
      </c>
      <c r="AY332" s="303" t="s">
        <v>571</v>
      </c>
      <c r="AZ332" s="303" t="s">
        <v>476</v>
      </c>
      <c r="BA332" s="303" t="s">
        <v>233</v>
      </c>
      <c r="BB332" s="303" t="s">
        <v>770</v>
      </c>
      <c r="BC332" s="303" t="s">
        <v>388</v>
      </c>
      <c r="BD332" s="303" t="s">
        <v>566</v>
      </c>
      <c r="BE332" s="303" t="s">
        <v>549</v>
      </c>
      <c r="BF332" s="303" t="s">
        <v>212</v>
      </c>
      <c r="BG332" s="303" t="s">
        <v>362</v>
      </c>
      <c r="BH332" s="303" t="s">
        <v>365</v>
      </c>
      <c r="BI332" s="303" t="s">
        <v>723</v>
      </c>
      <c r="BJ332" s="351" t="s">
        <v>678</v>
      </c>
      <c r="BK332" s="45"/>
      <c r="BM332" s="37"/>
      <c r="BN332" s="379">
        <f>F61</f>
        <v>49</v>
      </c>
      <c r="BO332" s="380">
        <f>F231</f>
        <v>219</v>
      </c>
      <c r="BP332" s="380">
        <f>F276</f>
        <v>264</v>
      </c>
      <c r="BQ332" s="380">
        <f>F446</f>
        <v>434</v>
      </c>
      <c r="BR332" s="380">
        <f>F616</f>
        <v>604</v>
      </c>
      <c r="BS332" s="380">
        <f>F362</f>
        <v>350</v>
      </c>
      <c r="BT332" s="380">
        <f>F407</f>
        <v>395</v>
      </c>
      <c r="BU332" s="380">
        <f>F577</f>
        <v>565</v>
      </c>
      <c r="BV332" s="380">
        <f>F122</f>
        <v>110</v>
      </c>
      <c r="BW332" s="380">
        <f>F167</f>
        <v>155</v>
      </c>
      <c r="BX332" s="380">
        <f>F463</f>
        <v>451</v>
      </c>
      <c r="BY332" s="380">
        <f>F293</f>
        <v>281</v>
      </c>
      <c r="BZ332" s="380">
        <f>F248</f>
        <v>236</v>
      </c>
      <c r="CA332" s="380">
        <f>F78</f>
        <v>66</v>
      </c>
      <c r="CB332" s="380">
        <f>F533</f>
        <v>521</v>
      </c>
      <c r="CC332" s="380">
        <f>F209</f>
        <v>197</v>
      </c>
      <c r="CD332" s="380">
        <f>F379</f>
        <v>367</v>
      </c>
      <c r="CE332" s="380">
        <f>F424</f>
        <v>412</v>
      </c>
      <c r="CF332" s="380">
        <f>F594</f>
        <v>582</v>
      </c>
      <c r="CG332" s="380">
        <f>F14</f>
        <v>2</v>
      </c>
      <c r="CH332" s="380">
        <f>F510</f>
        <v>498</v>
      </c>
      <c r="CI332" s="380">
        <f>F555</f>
        <v>543</v>
      </c>
      <c r="CJ332" s="380">
        <f>F100</f>
        <v>88</v>
      </c>
      <c r="CK332" s="380">
        <f>F145</f>
        <v>133</v>
      </c>
      <c r="CL332" s="381">
        <f>F315</f>
        <v>303</v>
      </c>
      <c r="CM332" s="254">
        <f t="shared" si="66"/>
        <v>7825</v>
      </c>
      <c r="CN332" s="107">
        <f t="shared" si="67"/>
        <v>3263025</v>
      </c>
      <c r="CO332" s="33"/>
      <c r="CP332" s="350" t="s">
        <v>748</v>
      </c>
      <c r="CQ332" s="303" t="s">
        <v>112</v>
      </c>
      <c r="CR332" s="303" t="s">
        <v>248</v>
      </c>
      <c r="CS332" s="303" t="s">
        <v>588</v>
      </c>
      <c r="CT332" s="303" t="s">
        <v>635</v>
      </c>
      <c r="CU332" s="303" t="s">
        <v>68</v>
      </c>
      <c r="CV332" s="303" t="s">
        <v>548</v>
      </c>
      <c r="CW332" s="303" t="s">
        <v>63</v>
      </c>
      <c r="CX332" s="303" t="s">
        <v>41</v>
      </c>
      <c r="CY332" s="303" t="s">
        <v>554</v>
      </c>
      <c r="CZ332" s="303" t="s">
        <v>0</v>
      </c>
      <c r="DA332" s="303" t="s">
        <v>404</v>
      </c>
      <c r="DB332" s="303" t="s">
        <v>114</v>
      </c>
      <c r="DC332" s="303" t="s">
        <v>514</v>
      </c>
      <c r="DD332" s="303" t="s">
        <v>706</v>
      </c>
      <c r="DE332" s="303" t="s">
        <v>239</v>
      </c>
      <c r="DF332" s="303" t="s">
        <v>283</v>
      </c>
      <c r="DG332" s="303" t="s">
        <v>742</v>
      </c>
      <c r="DH332" s="303" t="s">
        <v>650</v>
      </c>
      <c r="DI332" s="303" t="s">
        <v>29</v>
      </c>
      <c r="DJ332" s="303" t="s">
        <v>485</v>
      </c>
      <c r="DK332" s="303" t="s">
        <v>171</v>
      </c>
      <c r="DL332" s="303" t="s">
        <v>512</v>
      </c>
      <c r="DM332" s="303" t="s">
        <v>236</v>
      </c>
      <c r="DN332" s="351" t="s">
        <v>37</v>
      </c>
      <c r="DO332" s="45"/>
    </row>
    <row r="333" spans="1:119" x14ac:dyDescent="0.2">
      <c r="A333" s="33"/>
      <c r="B333" s="33"/>
      <c r="C333" s="33"/>
      <c r="D333" s="176" t="s">
        <v>234</v>
      </c>
      <c r="E333" s="177" t="s">
        <v>345</v>
      </c>
      <c r="F333" s="178">
        <f>B3+(320*B5)</f>
        <v>321</v>
      </c>
      <c r="G333" s="33"/>
      <c r="I333" s="37"/>
      <c r="J333" s="54">
        <f>F235</f>
        <v>223</v>
      </c>
      <c r="K333" s="55">
        <f>F149</f>
        <v>137</v>
      </c>
      <c r="L333" s="55">
        <f>F188</f>
        <v>176</v>
      </c>
      <c r="M333" s="55">
        <f>F257</f>
        <v>245</v>
      </c>
      <c r="N333" s="55">
        <f>F171</f>
        <v>159</v>
      </c>
      <c r="O333" s="55">
        <f>F428</f>
        <v>416</v>
      </c>
      <c r="P333" s="55">
        <f>F489</f>
        <v>477</v>
      </c>
      <c r="Q333" s="55">
        <f>F450</f>
        <v>438</v>
      </c>
      <c r="R333" s="55">
        <f>F411</f>
        <v>399</v>
      </c>
      <c r="S333" s="55">
        <f>F472</f>
        <v>460</v>
      </c>
      <c r="T333" s="55">
        <f>F40</f>
        <v>28</v>
      </c>
      <c r="U333" s="55">
        <f>F126</f>
        <v>114</v>
      </c>
      <c r="V333" s="55">
        <f>F87</f>
        <v>75</v>
      </c>
      <c r="W333" s="55">
        <f>F18</f>
        <v>6</v>
      </c>
      <c r="X333" s="55">
        <f>F104</f>
        <v>92</v>
      </c>
      <c r="Y333" s="55">
        <f>F341</f>
        <v>329</v>
      </c>
      <c r="Z333" s="55">
        <f>F280</f>
        <v>268</v>
      </c>
      <c r="AA333" s="55">
        <f>F319</f>
        <v>307</v>
      </c>
      <c r="AB333" s="55">
        <f>F383</f>
        <v>371</v>
      </c>
      <c r="AC333" s="55">
        <f>F302</f>
        <v>290</v>
      </c>
      <c r="AD333" s="55">
        <f>F598</f>
        <v>586</v>
      </c>
      <c r="AE333" s="55">
        <f>F517</f>
        <v>505</v>
      </c>
      <c r="AF333" s="55">
        <f>F581</f>
        <v>569</v>
      </c>
      <c r="AG333" s="55">
        <f>F620</f>
        <v>608</v>
      </c>
      <c r="AH333" s="56">
        <f>F559</f>
        <v>547</v>
      </c>
      <c r="AI333" s="254">
        <f t="shared" si="64"/>
        <v>7825</v>
      </c>
      <c r="AJ333" s="107">
        <f t="shared" si="65"/>
        <v>3263025</v>
      </c>
      <c r="AK333" s="33"/>
      <c r="AL333" s="350" t="s">
        <v>771</v>
      </c>
      <c r="AM333" s="303" t="s">
        <v>130</v>
      </c>
      <c r="AN333" s="303" t="s">
        <v>391</v>
      </c>
      <c r="AO333" s="303" t="s">
        <v>298</v>
      </c>
      <c r="AP333" s="303" t="s">
        <v>658</v>
      </c>
      <c r="AQ333" s="303" t="s">
        <v>694</v>
      </c>
      <c r="AR333" s="303" t="s">
        <v>189</v>
      </c>
      <c r="AS333" s="303" t="s">
        <v>692</v>
      </c>
      <c r="AT333" s="303" t="s">
        <v>680</v>
      </c>
      <c r="AU333" s="303" t="s">
        <v>795</v>
      </c>
      <c r="AV333" s="303" t="s">
        <v>226</v>
      </c>
      <c r="AW333" s="303" t="s">
        <v>731</v>
      </c>
      <c r="AX333" s="303" t="s">
        <v>168</v>
      </c>
      <c r="AY333" s="303" t="s">
        <v>486</v>
      </c>
      <c r="AZ333" s="303" t="s">
        <v>434</v>
      </c>
      <c r="BA333" s="303" t="s">
        <v>810</v>
      </c>
      <c r="BB333" s="303" t="s">
        <v>297</v>
      </c>
      <c r="BC333" s="303" t="s">
        <v>146</v>
      </c>
      <c r="BD333" s="303" t="s">
        <v>149</v>
      </c>
      <c r="BE333" s="303" t="s">
        <v>250</v>
      </c>
      <c r="BF333" s="303" t="s">
        <v>752</v>
      </c>
      <c r="BG333" s="303" t="s">
        <v>651</v>
      </c>
      <c r="BH333" s="303" t="s">
        <v>750</v>
      </c>
      <c r="BI333" s="303" t="s">
        <v>530</v>
      </c>
      <c r="BJ333" s="351" t="s">
        <v>278</v>
      </c>
      <c r="BK333" s="45"/>
      <c r="BM333" s="37"/>
      <c r="BN333" s="379">
        <f>F530</f>
        <v>518</v>
      </c>
      <c r="BO333" s="380">
        <f>F75</f>
        <v>63</v>
      </c>
      <c r="BP333" s="380">
        <f>F245</f>
        <v>233</v>
      </c>
      <c r="BQ333" s="380">
        <f>F290</f>
        <v>278</v>
      </c>
      <c r="BR333" s="380">
        <f>F485</f>
        <v>473</v>
      </c>
      <c r="BS333" s="380">
        <f>F206</f>
        <v>194</v>
      </c>
      <c r="BT333" s="380">
        <f>F376</f>
        <v>364</v>
      </c>
      <c r="BU333" s="380">
        <f>F421</f>
        <v>409</v>
      </c>
      <c r="BV333" s="380">
        <f>F591</f>
        <v>579</v>
      </c>
      <c r="BW333" s="380">
        <f>F36</f>
        <v>24</v>
      </c>
      <c r="BX333" s="380">
        <f>F337</f>
        <v>325</v>
      </c>
      <c r="BY333" s="380">
        <f>F142</f>
        <v>130</v>
      </c>
      <c r="BZ333" s="380">
        <f>F97</f>
        <v>85</v>
      </c>
      <c r="CA333" s="380">
        <f>F552</f>
        <v>540</v>
      </c>
      <c r="CB333" s="380">
        <f>F507</f>
        <v>495</v>
      </c>
      <c r="CC333" s="380">
        <f>F53</f>
        <v>41</v>
      </c>
      <c r="CD333" s="380">
        <f>F223</f>
        <v>211</v>
      </c>
      <c r="CE333" s="380">
        <f>F268</f>
        <v>256</v>
      </c>
      <c r="CF333" s="380">
        <f>F438</f>
        <v>426</v>
      </c>
      <c r="CG333" s="380">
        <f>F633</f>
        <v>621</v>
      </c>
      <c r="CH333" s="380">
        <f>F354</f>
        <v>342</v>
      </c>
      <c r="CI333" s="380">
        <f>F399</f>
        <v>387</v>
      </c>
      <c r="CJ333" s="380">
        <f>F569</f>
        <v>557</v>
      </c>
      <c r="CK333" s="380">
        <f>F114</f>
        <v>102</v>
      </c>
      <c r="CL333" s="381">
        <f>F184</f>
        <v>172</v>
      </c>
      <c r="CM333" s="254">
        <f t="shared" si="66"/>
        <v>7825</v>
      </c>
      <c r="CN333" s="107">
        <f t="shared" si="67"/>
        <v>3263025</v>
      </c>
      <c r="CO333" s="33"/>
      <c r="CP333" s="350" t="s">
        <v>228</v>
      </c>
      <c r="CQ333" s="303" t="s">
        <v>570</v>
      </c>
      <c r="CR333" s="303" t="s">
        <v>458</v>
      </c>
      <c r="CS333" s="303" t="s">
        <v>642</v>
      </c>
      <c r="CT333" s="303" t="s">
        <v>426</v>
      </c>
      <c r="CU333" s="303" t="s">
        <v>687</v>
      </c>
      <c r="CV333" s="303" t="s">
        <v>471</v>
      </c>
      <c r="CW333" s="303" t="s">
        <v>534</v>
      </c>
      <c r="CX333" s="303" t="s">
        <v>383</v>
      </c>
      <c r="CY333" s="303" t="s">
        <v>804</v>
      </c>
      <c r="CZ333" s="303" t="s">
        <v>128</v>
      </c>
      <c r="DA333" s="303" t="s">
        <v>580</v>
      </c>
      <c r="DB333" s="303" t="s">
        <v>646</v>
      </c>
      <c r="DC333" s="303" t="s">
        <v>35</v>
      </c>
      <c r="DD333" s="303" t="s">
        <v>766</v>
      </c>
      <c r="DE333" s="303" t="s">
        <v>540</v>
      </c>
      <c r="DF333" s="303" t="s">
        <v>53</v>
      </c>
      <c r="DG333" s="303" t="s">
        <v>459</v>
      </c>
      <c r="DH333" s="303" t="s">
        <v>350</v>
      </c>
      <c r="DI333" s="303" t="s">
        <v>136</v>
      </c>
      <c r="DJ333" s="303" t="s">
        <v>310</v>
      </c>
      <c r="DK333" s="303" t="s">
        <v>492</v>
      </c>
      <c r="DL333" s="303" t="s">
        <v>705</v>
      </c>
      <c r="DM333" s="303" t="s">
        <v>284</v>
      </c>
      <c r="DN333" s="351" t="s">
        <v>179</v>
      </c>
      <c r="DO333" s="45"/>
    </row>
    <row r="334" spans="1:119" x14ac:dyDescent="0.2">
      <c r="A334" s="33"/>
      <c r="B334" s="33"/>
      <c r="C334" s="33"/>
      <c r="D334" s="176" t="s">
        <v>681</v>
      </c>
      <c r="E334" s="177" t="s">
        <v>345</v>
      </c>
      <c r="F334" s="178">
        <f>B3+(321*B5)</f>
        <v>322</v>
      </c>
      <c r="G334" s="33"/>
      <c r="I334" s="37"/>
      <c r="J334" s="54">
        <f>F207</f>
        <v>195</v>
      </c>
      <c r="K334" s="55">
        <f>F246</f>
        <v>234</v>
      </c>
      <c r="L334" s="55">
        <f>F185</f>
        <v>173</v>
      </c>
      <c r="M334" s="55">
        <f>F224</f>
        <v>212</v>
      </c>
      <c r="N334" s="55">
        <f>F138</f>
        <v>126</v>
      </c>
      <c r="O334" s="55">
        <f>F461</f>
        <v>449</v>
      </c>
      <c r="P334" s="55">
        <f>F397</f>
        <v>385</v>
      </c>
      <c r="Q334" s="55">
        <f>F478</f>
        <v>466</v>
      </c>
      <c r="R334" s="55">
        <f>F414</f>
        <v>402</v>
      </c>
      <c r="S334" s="55">
        <f>F500</f>
        <v>488</v>
      </c>
      <c r="T334" s="55">
        <f>F37</f>
        <v>25</v>
      </c>
      <c r="U334" s="55">
        <f>F93</f>
        <v>81</v>
      </c>
      <c r="V334" s="55">
        <f>F54</f>
        <v>42</v>
      </c>
      <c r="W334" s="55">
        <f>F115</f>
        <v>103</v>
      </c>
      <c r="X334" s="55">
        <f>F76</f>
        <v>64</v>
      </c>
      <c r="Y334" s="55">
        <f>F333</f>
        <v>321</v>
      </c>
      <c r="Z334" s="55">
        <f>F377</f>
        <v>365</v>
      </c>
      <c r="AA334" s="55">
        <f>F291</f>
        <v>279</v>
      </c>
      <c r="AB334" s="55">
        <f>F355</f>
        <v>343</v>
      </c>
      <c r="AC334" s="55">
        <f>F269</f>
        <v>257</v>
      </c>
      <c r="AD334" s="55">
        <f>F570</f>
        <v>558</v>
      </c>
      <c r="AE334" s="55">
        <f>F634</f>
        <v>622</v>
      </c>
      <c r="AF334" s="55">
        <f>F548</f>
        <v>536</v>
      </c>
      <c r="AG334" s="55">
        <f>F592</f>
        <v>580</v>
      </c>
      <c r="AH334" s="56">
        <f>F531</f>
        <v>519</v>
      </c>
      <c r="AI334" s="254">
        <f t="shared" si="64"/>
        <v>7825</v>
      </c>
      <c r="AJ334" s="107">
        <f t="shared" si="65"/>
        <v>3263025</v>
      </c>
      <c r="AK334" s="33"/>
      <c r="AL334" s="350" t="s">
        <v>99</v>
      </c>
      <c r="AM334" s="303" t="s">
        <v>142</v>
      </c>
      <c r="AN334" s="303" t="s">
        <v>523</v>
      </c>
      <c r="AO334" s="303" t="s">
        <v>300</v>
      </c>
      <c r="AP334" s="303" t="s">
        <v>474</v>
      </c>
      <c r="AQ334" s="378" t="s">
        <v>80</v>
      </c>
      <c r="AR334" s="378" t="s">
        <v>521</v>
      </c>
      <c r="AS334" s="378" t="s">
        <v>612</v>
      </c>
      <c r="AT334" s="378" t="s">
        <v>158</v>
      </c>
      <c r="AU334" s="378" t="s">
        <v>610</v>
      </c>
      <c r="AV334" s="303" t="s">
        <v>253</v>
      </c>
      <c r="AW334" s="303" t="s">
        <v>749</v>
      </c>
      <c r="AX334" s="303" t="s">
        <v>407</v>
      </c>
      <c r="AY334" s="303" t="s">
        <v>390</v>
      </c>
      <c r="AZ334" s="303" t="s">
        <v>597</v>
      </c>
      <c r="BA334" s="303" t="s">
        <v>234</v>
      </c>
      <c r="BB334" s="303" t="s">
        <v>414</v>
      </c>
      <c r="BC334" s="303" t="s">
        <v>566</v>
      </c>
      <c r="BD334" s="303" t="s">
        <v>493</v>
      </c>
      <c r="BE334" s="303" t="s">
        <v>799</v>
      </c>
      <c r="BF334" s="303" t="s">
        <v>335</v>
      </c>
      <c r="BG334" s="303" t="s">
        <v>557</v>
      </c>
      <c r="BH334" s="303" t="s">
        <v>781</v>
      </c>
      <c r="BI334" s="303" t="s">
        <v>621</v>
      </c>
      <c r="BJ334" s="351" t="s">
        <v>779</v>
      </c>
      <c r="BK334" s="45"/>
      <c r="BM334" s="37"/>
      <c r="BN334" s="379">
        <f>F499</f>
        <v>487</v>
      </c>
      <c r="BO334" s="380">
        <f>F544</f>
        <v>532</v>
      </c>
      <c r="BP334" s="380">
        <f>F89</f>
        <v>77</v>
      </c>
      <c r="BQ334" s="380">
        <f>F159</f>
        <v>147</v>
      </c>
      <c r="BR334" s="380">
        <f>F329</f>
        <v>317</v>
      </c>
      <c r="BS334" s="380">
        <f>F50</f>
        <v>38</v>
      </c>
      <c r="BT334" s="380">
        <f>F220</f>
        <v>208</v>
      </c>
      <c r="BU334" s="380">
        <f>F265</f>
        <v>253</v>
      </c>
      <c r="BV334" s="380">
        <f>F460</f>
        <v>448</v>
      </c>
      <c r="BW334" s="380">
        <f>F630</f>
        <v>618</v>
      </c>
      <c r="BX334" s="380">
        <f>F181</f>
        <v>169</v>
      </c>
      <c r="BY334" s="380">
        <f>F136</f>
        <v>124</v>
      </c>
      <c r="BZ334" s="380">
        <f>F566</f>
        <v>554</v>
      </c>
      <c r="CA334" s="380">
        <f>F396</f>
        <v>384</v>
      </c>
      <c r="CB334" s="380">
        <f>F351</f>
        <v>339</v>
      </c>
      <c r="CC334" s="380">
        <f>F527</f>
        <v>515</v>
      </c>
      <c r="CD334" s="380">
        <f>F72</f>
        <v>60</v>
      </c>
      <c r="CE334" s="380">
        <f>F242</f>
        <v>230</v>
      </c>
      <c r="CF334" s="380">
        <f>F312</f>
        <v>300</v>
      </c>
      <c r="CG334" s="380">
        <f>F482</f>
        <v>470</v>
      </c>
      <c r="CH334" s="380">
        <f>F198</f>
        <v>186</v>
      </c>
      <c r="CI334" s="380">
        <f>F368</f>
        <v>356</v>
      </c>
      <c r="CJ334" s="380">
        <f>F413</f>
        <v>401</v>
      </c>
      <c r="CK334" s="380">
        <f>F608</f>
        <v>596</v>
      </c>
      <c r="CL334" s="381">
        <f>F28</f>
        <v>16</v>
      </c>
      <c r="CM334" s="254">
        <f t="shared" si="66"/>
        <v>7825</v>
      </c>
      <c r="CN334" s="107">
        <f t="shared" si="67"/>
        <v>3263025</v>
      </c>
      <c r="CO334" s="33"/>
      <c r="CP334" s="350" t="s">
        <v>713</v>
      </c>
      <c r="CQ334" s="303" t="s">
        <v>679</v>
      </c>
      <c r="CR334" s="303" t="s">
        <v>3</v>
      </c>
      <c r="CS334" s="303" t="s">
        <v>152</v>
      </c>
      <c r="CT334" s="303" t="s">
        <v>368</v>
      </c>
      <c r="CU334" s="303" t="s">
        <v>596</v>
      </c>
      <c r="CV334" s="303" t="s">
        <v>405</v>
      </c>
      <c r="CW334" s="303" t="s">
        <v>697</v>
      </c>
      <c r="CX334" s="303" t="s">
        <v>400</v>
      </c>
      <c r="CY334" s="303" t="s">
        <v>451</v>
      </c>
      <c r="CZ334" s="303" t="s">
        <v>628</v>
      </c>
      <c r="DA334" s="303" t="s">
        <v>238</v>
      </c>
      <c r="DB334" s="303" t="s">
        <v>440</v>
      </c>
      <c r="DC334" s="303" t="s">
        <v>281</v>
      </c>
      <c r="DD334" s="303" t="s">
        <v>445</v>
      </c>
      <c r="DE334" s="303" t="s">
        <v>92</v>
      </c>
      <c r="DF334" s="303" t="s">
        <v>701</v>
      </c>
      <c r="DG334" s="303" t="s">
        <v>798</v>
      </c>
      <c r="DH334" s="303" t="s">
        <v>668</v>
      </c>
      <c r="DI334" s="303" t="s">
        <v>715</v>
      </c>
      <c r="DJ334" s="303" t="s">
        <v>630</v>
      </c>
      <c r="DK334" s="303" t="s">
        <v>709</v>
      </c>
      <c r="DL334" s="303" t="s">
        <v>296</v>
      </c>
      <c r="DM334" s="303" t="s">
        <v>676</v>
      </c>
      <c r="DN334" s="351" t="s">
        <v>598</v>
      </c>
      <c r="DO334" s="45"/>
    </row>
    <row r="335" spans="1:119" ht="12.75" thickBot="1" x14ac:dyDescent="0.25">
      <c r="A335" s="33"/>
      <c r="B335" s="33"/>
      <c r="C335" s="33"/>
      <c r="D335" s="176" t="s">
        <v>204</v>
      </c>
      <c r="E335" s="177" t="s">
        <v>345</v>
      </c>
      <c r="F335" s="178">
        <f>B3+(322*B5)</f>
        <v>323</v>
      </c>
      <c r="G335" s="33"/>
      <c r="I335" s="37"/>
      <c r="J335" s="79">
        <f>F174</f>
        <v>162</v>
      </c>
      <c r="K335" s="80">
        <f>F213</f>
        <v>201</v>
      </c>
      <c r="L335" s="80">
        <f>F157</f>
        <v>145</v>
      </c>
      <c r="M335" s="80">
        <f>F196</f>
        <v>184</v>
      </c>
      <c r="N335" s="80">
        <f>F260</f>
        <v>248</v>
      </c>
      <c r="O335" s="80">
        <f>F464</f>
        <v>452</v>
      </c>
      <c r="P335" s="80">
        <f>F425</f>
        <v>413</v>
      </c>
      <c r="Q335" s="80">
        <f>F511</f>
        <v>499</v>
      </c>
      <c r="R335" s="80">
        <f>F447</f>
        <v>435</v>
      </c>
      <c r="S335" s="80">
        <f>F403</f>
        <v>391</v>
      </c>
      <c r="T335" s="80">
        <f>F129</f>
        <v>117</v>
      </c>
      <c r="U335" s="80">
        <f>F65</f>
        <v>53</v>
      </c>
      <c r="V335" s="80">
        <f>F26</f>
        <v>14</v>
      </c>
      <c r="W335" s="80">
        <f>F112</f>
        <v>100</v>
      </c>
      <c r="X335" s="80">
        <f>F43</f>
        <v>31</v>
      </c>
      <c r="Y335" s="80">
        <f>F305</f>
        <v>293</v>
      </c>
      <c r="Z335" s="80">
        <f>F344</f>
        <v>332</v>
      </c>
      <c r="AA335" s="80">
        <f>F283</f>
        <v>271</v>
      </c>
      <c r="AB335" s="80">
        <f>F327</f>
        <v>315</v>
      </c>
      <c r="AC335" s="80">
        <f>F366</f>
        <v>354</v>
      </c>
      <c r="AD335" s="80">
        <f>F542</f>
        <v>530</v>
      </c>
      <c r="AE335" s="80">
        <f>F606</f>
        <v>594</v>
      </c>
      <c r="AF335" s="80">
        <f>F520</f>
        <v>508</v>
      </c>
      <c r="AG335" s="80">
        <f>F584</f>
        <v>572</v>
      </c>
      <c r="AH335" s="81">
        <f>F623</f>
        <v>611</v>
      </c>
      <c r="AI335" s="254">
        <f t="shared" si="64"/>
        <v>7825</v>
      </c>
      <c r="AJ335" s="107">
        <f t="shared" si="65"/>
        <v>3263025</v>
      </c>
      <c r="AK335" s="33"/>
      <c r="AL335" s="357" t="s">
        <v>101</v>
      </c>
      <c r="AM335" s="340" t="s">
        <v>643</v>
      </c>
      <c r="AN335" s="340" t="s">
        <v>72</v>
      </c>
      <c r="AO335" s="340" t="s">
        <v>602</v>
      </c>
      <c r="AP335" s="340" t="s">
        <v>718</v>
      </c>
      <c r="AQ335" s="388" t="s">
        <v>1</v>
      </c>
      <c r="AR335" s="388" t="s">
        <v>639</v>
      </c>
      <c r="AS335" s="388" t="s">
        <v>107</v>
      </c>
      <c r="AT335" s="388" t="s">
        <v>769</v>
      </c>
      <c r="AU335" s="388" t="s">
        <v>442</v>
      </c>
      <c r="AV335" s="340" t="s">
        <v>686</v>
      </c>
      <c r="AW335" s="340" t="s">
        <v>252</v>
      </c>
      <c r="AX335" s="340" t="s">
        <v>511</v>
      </c>
      <c r="AY335" s="340" t="s">
        <v>223</v>
      </c>
      <c r="AZ335" s="340" t="s">
        <v>777</v>
      </c>
      <c r="BA335" s="340" t="s">
        <v>357</v>
      </c>
      <c r="BB335" s="340" t="s">
        <v>206</v>
      </c>
      <c r="BC335" s="340" t="s">
        <v>719</v>
      </c>
      <c r="BD335" s="340" t="s">
        <v>443</v>
      </c>
      <c r="BE335" s="340" t="s">
        <v>784</v>
      </c>
      <c r="BF335" s="340" t="s">
        <v>704</v>
      </c>
      <c r="BG335" s="340" t="s">
        <v>809</v>
      </c>
      <c r="BH335" s="340" t="s">
        <v>308</v>
      </c>
      <c r="BI335" s="340" t="s">
        <v>305</v>
      </c>
      <c r="BJ335" s="358" t="s">
        <v>154</v>
      </c>
      <c r="BK335" s="45"/>
      <c r="BM335" s="37"/>
      <c r="BN335" s="389">
        <f>F343</f>
        <v>331</v>
      </c>
      <c r="BO335" s="390">
        <f>F388</f>
        <v>376</v>
      </c>
      <c r="BP335" s="390">
        <f>F583</f>
        <v>571</v>
      </c>
      <c r="BQ335" s="390">
        <f>F128</f>
        <v>116</v>
      </c>
      <c r="BR335" s="390">
        <f>F173</f>
        <v>161</v>
      </c>
      <c r="BS335" s="390">
        <f>F519</f>
        <v>507</v>
      </c>
      <c r="BT335" s="390">
        <f>F64</f>
        <v>52</v>
      </c>
      <c r="BU335" s="390">
        <f>F259</f>
        <v>247</v>
      </c>
      <c r="BV335" s="390">
        <f>F304</f>
        <v>292</v>
      </c>
      <c r="BW335" s="390">
        <f>F474</f>
        <v>462</v>
      </c>
      <c r="BX335" s="390">
        <f>F25</f>
        <v>13</v>
      </c>
      <c r="BY335" s="390">
        <f>F605</f>
        <v>593</v>
      </c>
      <c r="BZ335" s="390">
        <f>F435</f>
        <v>423</v>
      </c>
      <c r="CA335" s="390">
        <f>F365</f>
        <v>353</v>
      </c>
      <c r="CB335" s="390">
        <f>F195</f>
        <v>183</v>
      </c>
      <c r="CC335" s="390">
        <f>F496</f>
        <v>484</v>
      </c>
      <c r="CD335" s="390">
        <f>F541</f>
        <v>529</v>
      </c>
      <c r="CE335" s="390">
        <f>F111</f>
        <v>99</v>
      </c>
      <c r="CF335" s="390">
        <f>F156</f>
        <v>144</v>
      </c>
      <c r="CG335" s="390">
        <f>F326</f>
        <v>314</v>
      </c>
      <c r="CH335" s="390">
        <f>F47</f>
        <v>35</v>
      </c>
      <c r="CI335" s="390">
        <f>F217</f>
        <v>205</v>
      </c>
      <c r="CJ335" s="390">
        <f>F287</f>
        <v>275</v>
      </c>
      <c r="CK335" s="390">
        <f>F457</f>
        <v>445</v>
      </c>
      <c r="CL335" s="391">
        <f>F627</f>
        <v>615</v>
      </c>
      <c r="CM335" s="254">
        <f t="shared" si="66"/>
        <v>7825</v>
      </c>
      <c r="CN335" s="107">
        <f t="shared" si="67"/>
        <v>3263025</v>
      </c>
      <c r="CO335" s="33"/>
      <c r="CP335" s="357" t="s">
        <v>683</v>
      </c>
      <c r="CQ335" s="340" t="s">
        <v>38</v>
      </c>
      <c r="CR335" s="340" t="s">
        <v>623</v>
      </c>
      <c r="CS335" s="340" t="s">
        <v>816</v>
      </c>
      <c r="CT335" s="340" t="s">
        <v>685</v>
      </c>
      <c r="CU335" s="340" t="s">
        <v>620</v>
      </c>
      <c r="CV335" s="340" t="s">
        <v>119</v>
      </c>
      <c r="CW335" s="340" t="s">
        <v>376</v>
      </c>
      <c r="CX335" s="340" t="s">
        <v>111</v>
      </c>
      <c r="CY335" s="340" t="s">
        <v>768</v>
      </c>
      <c r="CZ335" s="340" t="s">
        <v>542</v>
      </c>
      <c r="DA335" s="340" t="s">
        <v>258</v>
      </c>
      <c r="DB335" s="340" t="s">
        <v>455</v>
      </c>
      <c r="DC335" s="340" t="s">
        <v>127</v>
      </c>
      <c r="DD335" s="340" t="s">
        <v>151</v>
      </c>
      <c r="DE335" s="340" t="s">
        <v>504</v>
      </c>
      <c r="DF335" s="340" t="s">
        <v>466</v>
      </c>
      <c r="DG335" s="340" t="s">
        <v>774</v>
      </c>
      <c r="DH335" s="340" t="s">
        <v>603</v>
      </c>
      <c r="DI335" s="340" t="s">
        <v>386</v>
      </c>
      <c r="DJ335" s="340" t="s">
        <v>675</v>
      </c>
      <c r="DK335" s="340" t="s">
        <v>746</v>
      </c>
      <c r="DL335" s="340" t="s">
        <v>616</v>
      </c>
      <c r="DM335" s="340" t="s">
        <v>740</v>
      </c>
      <c r="DN335" s="358" t="s">
        <v>319</v>
      </c>
      <c r="DO335" s="45"/>
    </row>
    <row r="336" spans="1:119" x14ac:dyDescent="0.2">
      <c r="A336" s="33"/>
      <c r="B336" s="33"/>
      <c r="C336" s="33"/>
      <c r="D336" s="176" t="s">
        <v>710</v>
      </c>
      <c r="E336" s="177" t="s">
        <v>345</v>
      </c>
      <c r="F336" s="178">
        <f>B3+(323*B5)</f>
        <v>324</v>
      </c>
      <c r="G336" s="33"/>
      <c r="I336" s="37"/>
      <c r="J336" s="241">
        <f>SUM(J311:J335)</f>
        <v>7825</v>
      </c>
      <c r="K336" s="288">
        <f t="shared" ref="K336:AH336" si="68">SUM(K311:K335)</f>
        <v>7825</v>
      </c>
      <c r="L336" s="288">
        <f t="shared" si="68"/>
        <v>7825</v>
      </c>
      <c r="M336" s="288">
        <f t="shared" si="68"/>
        <v>7825</v>
      </c>
      <c r="N336" s="288">
        <f t="shared" si="68"/>
        <v>7825</v>
      </c>
      <c r="O336" s="288">
        <f t="shared" si="68"/>
        <v>7825</v>
      </c>
      <c r="P336" s="288">
        <f t="shared" si="68"/>
        <v>7825</v>
      </c>
      <c r="Q336" s="288">
        <f t="shared" si="68"/>
        <v>7825</v>
      </c>
      <c r="R336" s="288">
        <f t="shared" si="68"/>
        <v>7825</v>
      </c>
      <c r="S336" s="288">
        <f t="shared" si="68"/>
        <v>7825</v>
      </c>
      <c r="T336" s="288">
        <f t="shared" si="68"/>
        <v>7825</v>
      </c>
      <c r="U336" s="288">
        <f t="shared" si="68"/>
        <v>7825</v>
      </c>
      <c r="V336" s="288">
        <f t="shared" si="68"/>
        <v>7825</v>
      </c>
      <c r="W336" s="288">
        <f t="shared" si="68"/>
        <v>7825</v>
      </c>
      <c r="X336" s="288">
        <f t="shared" si="68"/>
        <v>7825</v>
      </c>
      <c r="Y336" s="288">
        <f t="shared" si="68"/>
        <v>7825</v>
      </c>
      <c r="Z336" s="288">
        <f t="shared" si="68"/>
        <v>7825</v>
      </c>
      <c r="AA336" s="288">
        <f t="shared" si="68"/>
        <v>7825</v>
      </c>
      <c r="AB336" s="288">
        <f t="shared" si="68"/>
        <v>7825</v>
      </c>
      <c r="AC336" s="288">
        <f t="shared" si="68"/>
        <v>7825</v>
      </c>
      <c r="AD336" s="288">
        <f t="shared" si="68"/>
        <v>7825</v>
      </c>
      <c r="AE336" s="288">
        <f t="shared" si="68"/>
        <v>7825</v>
      </c>
      <c r="AF336" s="288">
        <f t="shared" si="68"/>
        <v>7825</v>
      </c>
      <c r="AG336" s="288">
        <f t="shared" si="68"/>
        <v>7825</v>
      </c>
      <c r="AH336" s="392">
        <f t="shared" si="68"/>
        <v>7825</v>
      </c>
      <c r="AI336" s="393">
        <f>J311^3+K312^3+L313^3+M314^3+N315^3+O316^3+P317^3+Q318^3+R319^3+S320^3+T321^3+U322^3+V323^3+W324^3+X325^3+Y326^3+Z327^3+AA328^3+AB329^3+AC330^3+AD331^3+AE332^3+AF333^3+AG334^3+AH335^3</f>
        <v>1530765625</v>
      </c>
      <c r="AJ336" s="394">
        <f>J323^3+K323^3+L323^3+M323^3+N323^3+O323^3+P323^3+Q323^3+R323^3+S323^3+T323^3+U323^3+V323^3+W323^3+X323^3+Y323^3+Z323^3+AA323^3+AB323^3+AC323^3+AD323^3+AE323^3+AF323^3+AG323^3+AH323^3</f>
        <v>1530765625</v>
      </c>
      <c r="AK336" s="33"/>
      <c r="AL336" s="296"/>
      <c r="AM336" s="296"/>
      <c r="AN336" s="296"/>
      <c r="AO336" s="296"/>
      <c r="AP336" s="296"/>
      <c r="AQ336" s="296"/>
      <c r="AR336" s="296"/>
      <c r="AS336" s="296"/>
      <c r="AT336" s="296"/>
      <c r="AU336" s="296"/>
      <c r="AV336" s="296"/>
      <c r="AW336" s="296"/>
      <c r="AX336" s="296"/>
      <c r="AY336" s="296"/>
      <c r="AZ336" s="296"/>
      <c r="BA336" s="296"/>
      <c r="BB336" s="296"/>
      <c r="BC336" s="296"/>
      <c r="BD336" s="296"/>
      <c r="BE336" s="296"/>
      <c r="BF336" s="296"/>
      <c r="BG336" s="296"/>
      <c r="BH336" s="296"/>
      <c r="BI336" s="296"/>
      <c r="BJ336" s="296"/>
      <c r="BK336" s="45"/>
      <c r="BM336" s="37"/>
      <c r="BN336" s="338">
        <f>SUMSQ(BN311,BO311,BP311,BQ311,BR311,BN312,BO312,BP312,BQ312,BR312,BN313,BO313,BP313,BQ313,BR313,BN314,BO314,BP314,BQ314,BR314,BN315,BO315,BP315,BQ315,BR315)</f>
        <v>3263025</v>
      </c>
      <c r="BO336" s="339">
        <f>SUMSQ(BN316,BO316,BP316,BQ316,BR316,BN317,BO317,BP317,BQ317,BR317,BN318,BO318,BP318,BQ318,BR318,BN319,BO319,BP319,BQ319,BR319,BN320,BO320,BP320,BQ320,BR320)</f>
        <v>3263025</v>
      </c>
      <c r="BP336" s="339">
        <f>SUMSQ(BN321,BO321,BP321,BQ321,BR321,BN322,BO322,BP322,BQ322,BR322,BN323,BO323,BP323,BQ323,BR323,BN324,BO324,BP324,BQ324,BR324,BN325,BO325,BP325,BQ325,BR325)</f>
        <v>3263025</v>
      </c>
      <c r="BQ336" s="339">
        <f>SUMSQ(BN326,BO326,BP326,BQ326,BR326,BN327,BO327,BP327,BQ327,BR327,BN328,BO328,BP328,BQ328,BR328,BN329,BO329,BP329,BQ329,BR329,BN330,BO330,BP330,BQ330,BR330)</f>
        <v>3263025</v>
      </c>
      <c r="BR336" s="339">
        <f>SUMSQ(BN331,BO331,BP331,BQ331,BR331,BN332,BO332,BP332,BQ332,BR332,BN333,BO333,BP333,BQ333,BR333,BN334,BO334,BP334,BQ334,BR334,BN335,BO335,BP335,BQ335,BR335)</f>
        <v>3263025</v>
      </c>
      <c r="BS336" s="339">
        <f>SUMSQ(BS311,BT311,BU311,BV311,BW311,BS312,BT312,BU312,BV312,BW312,BS313,BT313,BU313,BV313,BW313,BS314,BT314,BU314,BV314,BW314,BS315,BT315,BU315,BV315,BW315)</f>
        <v>3263025</v>
      </c>
      <c r="BT336" s="339">
        <f>SUMSQ(BS316,BT316,BU316,BV316,BW316,BS317,BT317,BU317,BV317,BW317,BS318,BT318,BU318,BV318,BW318,BS319,BT319,BU319,BV319,BW319,BS320,BT320,BU320,BV320,BW320)</f>
        <v>3263025</v>
      </c>
      <c r="BU336" s="339">
        <f>SUMSQ(BS321,BT321,BU321,BV321,BW321,BS322,BT322,BU322,BV322,BW322,BS323,BT323,BU323,BV323,BW323,BS324,BT324,BU324,BV324,BW324,BS325,BT325,BU325,BV325,BW325)</f>
        <v>3263025</v>
      </c>
      <c r="BV336" s="339">
        <f>SUMSQ(BS326,BT326,BU326,BV326,BW326,BS327,BT327,BU327,BV327,BW327,BS328,BT328,BU328,BV328,BW328,BS329,BT329,BU329,BV329,BW329,BS330,BT330,BU330,BV330,BW330)</f>
        <v>3263025</v>
      </c>
      <c r="BW336" s="339">
        <f>SUMSQ(BS331,BT331,BU331,BV331,BW331,BS332,BT332,BU332,BV332,BW332,BS333,BT333,BU333,BV333,BW333,BS334,BT334,BU334,BV334,BW334,BS335,BT335,BU335,BV335,BW335)</f>
        <v>3263025</v>
      </c>
      <c r="BX336" s="339">
        <f>SUMSQ(BX311,BY311,BZ311,CA311,CB311,BX312,BY312,BZ312,CA312,CB312,BX313,BY313,BZ313,CA313,CB313,BX314,BY314,BZ314,CA314,CB314,BX315,BY315,BZ315,CA315,CB315)</f>
        <v>3263025</v>
      </c>
      <c r="BY336" s="339">
        <f>SUMSQ(BX316,BY316,BZ316,CA316,CB316,BX317,BY317,BZ317,CA317,CB317,BX318,BY318,BZ318,CA318,CB318,BX319,BY319,BZ319,CA319,CB319,BX320,BY320,BZ320,CA320,CB320)</f>
        <v>3263025</v>
      </c>
      <c r="BZ336" s="339">
        <f>SUMSQ(BX321,BY321,BZ321,CA321,CB321,BX322,BY322,BZ322,CA322,CB322,BX323,BY323,BZ323,CA323,CB323,BX324,BY324,BZ324,CA324,CB324,BX325,BY325,BZ325,CA325,CB325)</f>
        <v>3263025</v>
      </c>
      <c r="CA336" s="339">
        <f>SUMSQ(BX326,BY326,BZ326,CA326,CB326,BX327,BY327,BZ327,CA327,CB327,BX328,BY328,BZ328,CA328,CB328,BX329,BY329,BZ329,CA329,CB329,BX330,BY330,BZ330,CA330,CB330)</f>
        <v>3263025</v>
      </c>
      <c r="CB336" s="339">
        <f>SUMSQ(BX331,BY331,BZ331,CA331,CB331,BX332,BY332,BZ332,CA332,CB332,BX333,BY333,BZ333,CA333,CB333,BX334,BY334,BZ334,CA334,CB334,BX335,BY335,BZ335,CA335,CB335)</f>
        <v>3263025</v>
      </c>
      <c r="CC336" s="339">
        <f>SUMSQ(CC311,CD311,CE311,CF311,CG311,CC312,CD312,CE312,CF312,CG312,CC313,CD313,CE313,CF313,CG313,CC314,CD314,CE314,CF314,CG314,CC315,CD315,CE315,CF315,CG315)</f>
        <v>3263025</v>
      </c>
      <c r="CD336" s="339">
        <f>SUMSQ(CC316,CD316,CE316,CF316,CG316,CC317,CD317,CE317,CF317,CG317,CC318,CD318,CE318,CF318,CG318,CC319,CD319,CE319,CF319,CG319,CC320,CD320,CE320,CF320,CG320)</f>
        <v>3263025</v>
      </c>
      <c r="CE336" s="339">
        <f>SUMSQ(CC321,CD321,CE321,CF321,CG321,CC322,CD322,CE322,CF322,CG322,CC323,CD323,CE323,CF323,CG323,CC324,CD324,CE324,CF324,CG324,CC325,CD325,CE325,CF325,CG325)</f>
        <v>3263025</v>
      </c>
      <c r="CF336" s="339">
        <f>SUMSQ(CC326,CD326,CE326,CF326,CG326,CC327,CD327,CE327,CF327,CG327,CC328,CD328,CE328,CF328,CG328,CC329,CD329,CE329,CF329,CG329,CC330,CD330,CE330,CF330,CG330)</f>
        <v>3263025</v>
      </c>
      <c r="CG336" s="339">
        <f>SUMSQ(CC331,CD331,CE331,CF331,CG331,CC332,CD332,CE332,CF332,CG332,CC333,CD333,CE333,CF333,CG333,CC334,CD334,CE334,CF334,CG334,CC335,CD335,CE335,CF335,CG335)</f>
        <v>3263025</v>
      </c>
      <c r="CH336" s="339">
        <f>SUMSQ(CH311,CI311,CJ311,CK311,CL311,CH312,CI312,CJ312,CK312,CL312,CH313,CI313,CJ313,CK313,CL313,CH314,CI314,CJ314,CK314,CL314,CH315,CI315,CJ315,CK315,CL315)</f>
        <v>3263025</v>
      </c>
      <c r="CI336" s="339">
        <f>SUMSQ(CH316,CI316,CJ316,CK316,CL316,CH317,CI317,CJ317,CK317,CL317,CH318,CI318,CJ318,CK318,CL318,CH319,CI319,CJ319,CK319,CL319,CH320,CI320,CJ320,CK320,CL320)</f>
        <v>3263025</v>
      </c>
      <c r="CJ336" s="339">
        <f>SUMSQ(CH321,CI321,CJ321,CK321,CL321,CH322,CI322,CJ322,CK322,CL322,CH323,CI323,CJ323,CK323,CL323,CH324,CI324,CJ324,CK324,CL324,CH325,CI325,CJ325,CK325,CL325)</f>
        <v>3263025</v>
      </c>
      <c r="CK336" s="339">
        <f>SUMSQ(CH326,CI326,CJ326,CK326,CL326,CH327,CI327,CJ327,CK327,CL327,CH328,CI328,CJ328,CK328,CL328,CH329,CI329,CJ329,CK329,CL329,CH330,CI330,CJ330,CK330,CL330)</f>
        <v>3263025</v>
      </c>
      <c r="CL336" s="339">
        <f>SUMSQ(CH331,CI331,CJ331,CK331,CL331,CH332,CI332,CJ332,CK332,CL332,CH333,CI333,CJ333,CK333,CL333,CH334,CI334,CJ334,CK334,CL334,CH335,CI335,CJ335,CK335,CL335)</f>
        <v>3263025</v>
      </c>
      <c r="CM336" s="295">
        <f>BN311^3+BO312^3+BP313^3+BQ314^3+BR315^3+BS316^3+BT317^3+BU318^3+BV319^3+BW320^3+BX321^3+BY322^3+BZ323^3+CA324^3+CB325^3+CC326^3+CD327^3+CE328^3+CF329^3+CG330^3+CH331^3+CI332^3+CJ333^3+CK334^3+CL335^3</f>
        <v>1530765625</v>
      </c>
      <c r="CN336" s="291">
        <f>BZ311^3+BZ312^3+BZ313^3+BZ314^3+BZ315^3+BZ316^3+BZ317^3+BZ318^3+BZ319^3+BZ320^3+BZ321^3+BZ322^3+BZ323^3+BZ324^3+BZ325^3+BZ326^3+BZ327^3+BZ328^3+BZ329^3+BZ330^3+BZ331^3+BZ332^3+BZ333^3+BZ334^3+BZ335^3</f>
        <v>1530765625</v>
      </c>
      <c r="CO336" s="33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45"/>
    </row>
    <row r="337" spans="1:120" ht="12.75" thickBot="1" x14ac:dyDescent="0.25">
      <c r="A337" s="33"/>
      <c r="B337" s="33"/>
      <c r="C337" s="33"/>
      <c r="D337" s="176" t="s">
        <v>128</v>
      </c>
      <c r="E337" s="177" t="s">
        <v>345</v>
      </c>
      <c r="F337" s="178">
        <f>B3+(324*B5)</f>
        <v>325</v>
      </c>
      <c r="G337" s="33"/>
      <c r="I337" s="37"/>
      <c r="J337" s="93">
        <f>SUMSQ(J311:J335)</f>
        <v>3263025</v>
      </c>
      <c r="K337" s="94">
        <f t="shared" ref="K337:AH337" si="69">SUMSQ(K311:K335)</f>
        <v>3263025</v>
      </c>
      <c r="L337" s="94">
        <f t="shared" si="69"/>
        <v>3263025</v>
      </c>
      <c r="M337" s="94">
        <f t="shared" si="69"/>
        <v>3263025</v>
      </c>
      <c r="N337" s="94">
        <f t="shared" si="69"/>
        <v>3263025</v>
      </c>
      <c r="O337" s="94">
        <f t="shared" si="69"/>
        <v>3263025</v>
      </c>
      <c r="P337" s="94">
        <f t="shared" si="69"/>
        <v>3263025</v>
      </c>
      <c r="Q337" s="94">
        <f t="shared" si="69"/>
        <v>3263025</v>
      </c>
      <c r="R337" s="94">
        <f t="shared" si="69"/>
        <v>3263025</v>
      </c>
      <c r="S337" s="94">
        <f t="shared" si="69"/>
        <v>3263025</v>
      </c>
      <c r="T337" s="94">
        <f t="shared" si="69"/>
        <v>3263025</v>
      </c>
      <c r="U337" s="94">
        <f t="shared" si="69"/>
        <v>3263025</v>
      </c>
      <c r="V337" s="94">
        <f t="shared" si="69"/>
        <v>3263025</v>
      </c>
      <c r="W337" s="94">
        <f t="shared" si="69"/>
        <v>3263025</v>
      </c>
      <c r="X337" s="94">
        <f t="shared" si="69"/>
        <v>3263025</v>
      </c>
      <c r="Y337" s="94">
        <f t="shared" si="69"/>
        <v>3263025</v>
      </c>
      <c r="Z337" s="94">
        <f t="shared" si="69"/>
        <v>3263025</v>
      </c>
      <c r="AA337" s="94">
        <f t="shared" si="69"/>
        <v>3263025</v>
      </c>
      <c r="AB337" s="94">
        <f t="shared" si="69"/>
        <v>3263025</v>
      </c>
      <c r="AC337" s="94">
        <f t="shared" si="69"/>
        <v>3263025</v>
      </c>
      <c r="AD337" s="94">
        <f t="shared" si="69"/>
        <v>3263025</v>
      </c>
      <c r="AE337" s="94">
        <f t="shared" si="69"/>
        <v>3263025</v>
      </c>
      <c r="AF337" s="94">
        <f t="shared" si="69"/>
        <v>3263025</v>
      </c>
      <c r="AG337" s="94">
        <f t="shared" si="69"/>
        <v>3263025</v>
      </c>
      <c r="AH337" s="305">
        <f t="shared" si="69"/>
        <v>3263025</v>
      </c>
      <c r="AI337" s="395">
        <f>J335^3+K334^3+L333^3+M332^3+N331^3+O330^3+P329^3+Q328^3+R327^3+S326^3+T325^3+U324^3+V323^3+W322^3+X321^3+Y320^3+Z319^3+AA318^3+AB317^3+AC316^3+AD315^3+AE314^3+AF313^3+AG312^3+AH311^3</f>
        <v>1530765625</v>
      </c>
      <c r="AJ337" s="396">
        <f>V311^3+V312^3+V313^3+V314^3+V315^3+V316^3+V317^3+V318^3+V319^3+V320^3+V321^3+V322^3+V323^3+V324^3+V325^3+V326^3+V327^3+V328^3+V329^3+V330^3+V331^3+V332^3+V333^3+V334^3+V335^3</f>
        <v>1530765625</v>
      </c>
      <c r="AK337" s="33"/>
      <c r="AL337" s="303" t="s">
        <v>569</v>
      </c>
      <c r="AM337" s="303" t="s">
        <v>302</v>
      </c>
      <c r="AN337" s="303" t="s">
        <v>359</v>
      </c>
      <c r="AO337" s="303" t="s">
        <v>703</v>
      </c>
      <c r="AP337" s="303" t="s">
        <v>316</v>
      </c>
      <c r="AQ337" s="303" t="s">
        <v>449</v>
      </c>
      <c r="AR337" s="303" t="s">
        <v>815</v>
      </c>
      <c r="AS337" s="303" t="s">
        <v>446</v>
      </c>
      <c r="AT337" s="303" t="s">
        <v>374</v>
      </c>
      <c r="AU337" s="303" t="s">
        <v>84</v>
      </c>
      <c r="AV337" s="303" t="s">
        <v>165</v>
      </c>
      <c r="AW337" s="303" t="s">
        <v>537</v>
      </c>
      <c r="AX337" s="303" t="s">
        <v>417</v>
      </c>
      <c r="AY337" s="303" t="s">
        <v>653</v>
      </c>
      <c r="AZ337" s="303" t="s">
        <v>577</v>
      </c>
      <c r="BA337" s="303" t="s">
        <v>281</v>
      </c>
      <c r="BB337" s="303" t="s">
        <v>796</v>
      </c>
      <c r="BC337" s="303" t="s">
        <v>350</v>
      </c>
      <c r="BD337" s="303" t="s">
        <v>768</v>
      </c>
      <c r="BE337" s="303" t="s">
        <v>485</v>
      </c>
      <c r="BF337" s="303" t="s">
        <v>334</v>
      </c>
      <c r="BG337" s="303" t="s">
        <v>362</v>
      </c>
      <c r="BH337" s="303" t="s">
        <v>750</v>
      </c>
      <c r="BI337" s="303" t="s">
        <v>621</v>
      </c>
      <c r="BJ337" s="303" t="s">
        <v>154</v>
      </c>
      <c r="BK337" s="45"/>
      <c r="BM337" s="37"/>
      <c r="BN337" s="93">
        <f>SUMSQ(BN311:BN335)</f>
        <v>3263025</v>
      </c>
      <c r="BO337" s="94">
        <f t="shared" ref="BO337:CL337" si="70">SUMSQ(BO311:BO335)</f>
        <v>3263025</v>
      </c>
      <c r="BP337" s="94">
        <f t="shared" si="70"/>
        <v>3263025</v>
      </c>
      <c r="BQ337" s="94">
        <f t="shared" si="70"/>
        <v>3263025</v>
      </c>
      <c r="BR337" s="94">
        <f t="shared" si="70"/>
        <v>3263025</v>
      </c>
      <c r="BS337" s="94">
        <f t="shared" si="70"/>
        <v>3263025</v>
      </c>
      <c r="BT337" s="94">
        <f t="shared" si="70"/>
        <v>3263025</v>
      </c>
      <c r="BU337" s="94">
        <f t="shared" si="70"/>
        <v>3263025</v>
      </c>
      <c r="BV337" s="94">
        <f t="shared" si="70"/>
        <v>3263025</v>
      </c>
      <c r="BW337" s="94">
        <f t="shared" si="70"/>
        <v>3263025</v>
      </c>
      <c r="BX337" s="94">
        <f t="shared" si="70"/>
        <v>3263025</v>
      </c>
      <c r="BY337" s="94">
        <f t="shared" si="70"/>
        <v>3263025</v>
      </c>
      <c r="BZ337" s="94">
        <f t="shared" si="70"/>
        <v>3263025</v>
      </c>
      <c r="CA337" s="94">
        <f t="shared" si="70"/>
        <v>3263025</v>
      </c>
      <c r="CB337" s="94">
        <f t="shared" si="70"/>
        <v>3263025</v>
      </c>
      <c r="CC337" s="94">
        <f t="shared" si="70"/>
        <v>3263025</v>
      </c>
      <c r="CD337" s="94">
        <f t="shared" si="70"/>
        <v>3263025</v>
      </c>
      <c r="CE337" s="94">
        <f t="shared" si="70"/>
        <v>3263025</v>
      </c>
      <c r="CF337" s="94">
        <f t="shared" si="70"/>
        <v>3263025</v>
      </c>
      <c r="CG337" s="94">
        <f t="shared" si="70"/>
        <v>3263025</v>
      </c>
      <c r="CH337" s="94">
        <f t="shared" si="70"/>
        <v>3263025</v>
      </c>
      <c r="CI337" s="94">
        <f t="shared" si="70"/>
        <v>3263025</v>
      </c>
      <c r="CJ337" s="94">
        <f t="shared" si="70"/>
        <v>3263025</v>
      </c>
      <c r="CK337" s="94">
        <f t="shared" si="70"/>
        <v>3263025</v>
      </c>
      <c r="CL337" s="94">
        <f t="shared" si="70"/>
        <v>3263025</v>
      </c>
      <c r="CM337" s="301">
        <f>BN335^3+BO334^3+BP333^3+BQ332^3+BR331^3+BS330^3+BT329^3+BU328^3+BV327^3+BW326^3+BX325^3+BY324^3+BZ323^3+CA322^3+CB321^3+CC320^3+CD319^3+CE318^3+CF317^3+CG316^3+CH315^3+CI314^3+CJ313^3+CK312^3+CL311^3</f>
        <v>1530765625</v>
      </c>
      <c r="CN337" s="302">
        <f>BN323^3+BO323^3+BP323^3+BQ323^3+BR323^3+BS323^3+BT323^3+BU323^3+BV323^3+BW323^3+BX323^3+BY323^3+BZ323^3+CA323^3+CB323^3+CC323^3+CD323^3+CE323^3+CF323^3+CG323^3+CH323^3+CI323^3+CJ323^3+CK323^3+CL323^3</f>
        <v>1530765625</v>
      </c>
      <c r="CO337" s="33" t="s">
        <v>4</v>
      </c>
      <c r="CP337" s="303" t="s">
        <v>378</v>
      </c>
      <c r="CQ337" s="303" t="s">
        <v>358</v>
      </c>
      <c r="CR337" s="303" t="s">
        <v>406</v>
      </c>
      <c r="CS337" s="303" t="s">
        <v>720</v>
      </c>
      <c r="CT337" s="303" t="s">
        <v>208</v>
      </c>
      <c r="CU337" s="303" t="s">
        <v>497</v>
      </c>
      <c r="CV337" s="303" t="s">
        <v>101</v>
      </c>
      <c r="CW337" s="303" t="s">
        <v>391</v>
      </c>
      <c r="CX337" s="303" t="s">
        <v>356</v>
      </c>
      <c r="CY337" s="303" t="s">
        <v>142</v>
      </c>
      <c r="CZ337" s="303" t="s">
        <v>355</v>
      </c>
      <c r="DA337" s="303" t="s">
        <v>430</v>
      </c>
      <c r="DB337" s="303" t="s">
        <v>417</v>
      </c>
      <c r="DC337" s="303" t="s">
        <v>785</v>
      </c>
      <c r="DD337" s="303" t="s">
        <v>389</v>
      </c>
      <c r="DE337" s="303" t="s">
        <v>337</v>
      </c>
      <c r="DF337" s="303" t="s">
        <v>49</v>
      </c>
      <c r="DG337" s="303" t="s">
        <v>294</v>
      </c>
      <c r="DH337" s="303" t="s">
        <v>693</v>
      </c>
      <c r="DI337" s="303" t="s">
        <v>295</v>
      </c>
      <c r="DJ337" s="303" t="s">
        <v>413</v>
      </c>
      <c r="DK337" s="303" t="s">
        <v>171</v>
      </c>
      <c r="DL337" s="303" t="s">
        <v>705</v>
      </c>
      <c r="DM337" s="303" t="s">
        <v>676</v>
      </c>
      <c r="DN337" s="303" t="s">
        <v>319</v>
      </c>
      <c r="DO337" s="45"/>
    </row>
    <row r="338" spans="1:120" ht="12.75" thickBot="1" x14ac:dyDescent="0.25">
      <c r="A338" s="33"/>
      <c r="B338" s="33"/>
      <c r="C338" s="33"/>
      <c r="D338" s="176" t="s">
        <v>126</v>
      </c>
      <c r="E338" s="177" t="s">
        <v>345</v>
      </c>
      <c r="F338" s="178">
        <f>B3+(325*B5)</f>
        <v>326</v>
      </c>
      <c r="G338" s="33"/>
      <c r="I338" s="102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340" t="s">
        <v>101</v>
      </c>
      <c r="AM338" s="340" t="s">
        <v>142</v>
      </c>
      <c r="AN338" s="340" t="s">
        <v>391</v>
      </c>
      <c r="AO338" s="340" t="s">
        <v>497</v>
      </c>
      <c r="AP338" s="340" t="s">
        <v>356</v>
      </c>
      <c r="AQ338" s="340" t="s">
        <v>171</v>
      </c>
      <c r="AR338" s="340" t="s">
        <v>319</v>
      </c>
      <c r="AS338" s="340" t="s">
        <v>705</v>
      </c>
      <c r="AT338" s="340" t="s">
        <v>413</v>
      </c>
      <c r="AU338" s="340" t="s">
        <v>676</v>
      </c>
      <c r="AV338" s="340" t="s">
        <v>430</v>
      </c>
      <c r="AW338" s="340" t="s">
        <v>389</v>
      </c>
      <c r="AX338" s="340" t="s">
        <v>417</v>
      </c>
      <c r="AY338" s="340" t="s">
        <v>355</v>
      </c>
      <c r="AZ338" s="340" t="s">
        <v>785</v>
      </c>
      <c r="BA338" s="340" t="s">
        <v>358</v>
      </c>
      <c r="BB338" s="340" t="s">
        <v>208</v>
      </c>
      <c r="BC338" s="340" t="s">
        <v>406</v>
      </c>
      <c r="BD338" s="340" t="s">
        <v>378</v>
      </c>
      <c r="BE338" s="340" t="s">
        <v>720</v>
      </c>
      <c r="BF338" s="340" t="s">
        <v>49</v>
      </c>
      <c r="BG338" s="340" t="s">
        <v>295</v>
      </c>
      <c r="BH338" s="340" t="s">
        <v>294</v>
      </c>
      <c r="BI338" s="340" t="s">
        <v>337</v>
      </c>
      <c r="BJ338" s="340" t="s">
        <v>693</v>
      </c>
      <c r="BK338" s="105"/>
      <c r="BM338" s="102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  <c r="CB338" s="103"/>
      <c r="CC338" s="103"/>
      <c r="CD338" s="103"/>
      <c r="CE338" s="103"/>
      <c r="CF338" s="103"/>
      <c r="CG338" s="103"/>
      <c r="CH338" s="103"/>
      <c r="CI338" s="103"/>
      <c r="CJ338" s="103"/>
      <c r="CK338" s="103"/>
      <c r="CL338" s="103"/>
      <c r="CM338" s="103"/>
      <c r="CN338" s="103"/>
      <c r="CO338" s="103"/>
      <c r="CP338" s="307" t="s">
        <v>683</v>
      </c>
      <c r="CQ338" s="307" t="s">
        <v>679</v>
      </c>
      <c r="CR338" s="307" t="s">
        <v>458</v>
      </c>
      <c r="CS338" s="307" t="s">
        <v>588</v>
      </c>
      <c r="CT338" s="307" t="s">
        <v>600</v>
      </c>
      <c r="CU338" s="307" t="s">
        <v>275</v>
      </c>
      <c r="CV338" s="307" t="s">
        <v>402</v>
      </c>
      <c r="CW338" s="307" t="s">
        <v>707</v>
      </c>
      <c r="CX338" s="307" t="s">
        <v>153</v>
      </c>
      <c r="CY338" s="307" t="s">
        <v>322</v>
      </c>
      <c r="CZ338" s="307" t="s">
        <v>503</v>
      </c>
      <c r="DA338" s="307" t="s">
        <v>74</v>
      </c>
      <c r="DB338" s="307" t="s">
        <v>417</v>
      </c>
      <c r="DC338" s="307" t="s">
        <v>33</v>
      </c>
      <c r="DD338" s="307" t="s">
        <v>220</v>
      </c>
      <c r="DE338" s="307" t="s">
        <v>474</v>
      </c>
      <c r="DF338" s="307" t="s">
        <v>1</v>
      </c>
      <c r="DG338" s="307" t="s">
        <v>226</v>
      </c>
      <c r="DH338" s="307" t="s">
        <v>784</v>
      </c>
      <c r="DI338" s="307" t="s">
        <v>678</v>
      </c>
      <c r="DJ338" s="307" t="s">
        <v>348</v>
      </c>
      <c r="DK338" s="307" t="s">
        <v>656</v>
      </c>
      <c r="DL338" s="307" t="s">
        <v>579</v>
      </c>
      <c r="DM338" s="307" t="s">
        <v>465</v>
      </c>
      <c r="DN338" s="307" t="s">
        <v>325</v>
      </c>
      <c r="DO338" s="105"/>
    </row>
    <row r="339" spans="1:120" ht="12.75" thickBot="1" x14ac:dyDescent="0.25">
      <c r="A339" s="33"/>
      <c r="B339" s="33"/>
      <c r="C339" s="33"/>
      <c r="D339" s="176" t="s">
        <v>785</v>
      </c>
      <c r="E339" s="177" t="s">
        <v>345</v>
      </c>
      <c r="F339" s="178">
        <f>B3+(326*B5)</f>
        <v>327</v>
      </c>
      <c r="G339" s="33"/>
    </row>
    <row r="340" spans="1:120" ht="12.75" thickBot="1" x14ac:dyDescent="0.25">
      <c r="A340" s="33"/>
      <c r="B340" s="33"/>
      <c r="C340" s="33"/>
      <c r="D340" s="176" t="s">
        <v>98</v>
      </c>
      <c r="E340" s="177" t="s">
        <v>345</v>
      </c>
      <c r="F340" s="178">
        <f>B3+(327*B5)</f>
        <v>328</v>
      </c>
      <c r="G340" s="33"/>
      <c r="I340" s="29" t="s">
        <v>4</v>
      </c>
      <c r="J340" s="30" t="s">
        <v>4</v>
      </c>
      <c r="K340" s="30" t="s">
        <v>4</v>
      </c>
      <c r="L340" s="30"/>
      <c r="M340" s="30"/>
      <c r="N340" s="30"/>
      <c r="O340" s="30"/>
      <c r="P340" s="30"/>
      <c r="Q340" s="30"/>
      <c r="R340" s="30"/>
      <c r="S340" s="30"/>
      <c r="T340" s="30"/>
      <c r="U340" s="237"/>
      <c r="V340" s="31" t="s">
        <v>893</v>
      </c>
      <c r="W340" s="30"/>
      <c r="X340" s="30"/>
      <c r="Y340" s="30"/>
      <c r="Z340" s="231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1"/>
      <c r="AX340" s="31" t="s">
        <v>894</v>
      </c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2"/>
      <c r="BM340" s="29" t="s">
        <v>4</v>
      </c>
      <c r="BN340" s="30" t="s">
        <v>4</v>
      </c>
      <c r="BO340" s="30" t="s">
        <v>4</v>
      </c>
      <c r="BP340" s="30"/>
      <c r="BQ340" s="30"/>
      <c r="BR340" s="30"/>
      <c r="BS340" s="30"/>
      <c r="BT340" s="30"/>
      <c r="BU340" s="30"/>
      <c r="BV340" s="30"/>
      <c r="BW340" s="30"/>
      <c r="BX340" s="30"/>
      <c r="BY340" s="237"/>
      <c r="BZ340" s="31" t="s">
        <v>895</v>
      </c>
      <c r="CA340" s="30"/>
      <c r="CB340" s="30"/>
      <c r="CC340" s="30"/>
      <c r="CD340" s="231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1"/>
      <c r="DB340" s="31" t="s">
        <v>896</v>
      </c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2"/>
    </row>
    <row r="341" spans="1:120" x14ac:dyDescent="0.2">
      <c r="A341" s="33"/>
      <c r="B341" s="33"/>
      <c r="C341" s="33"/>
      <c r="D341" s="176" t="s">
        <v>810</v>
      </c>
      <c r="E341" s="177" t="s">
        <v>345</v>
      </c>
      <c r="F341" s="178">
        <f>B3+(328*B5)</f>
        <v>329</v>
      </c>
      <c r="G341" s="33"/>
      <c r="I341" s="37"/>
      <c r="J341" s="38">
        <f>F13</f>
        <v>1</v>
      </c>
      <c r="K341" s="39">
        <f>F74</f>
        <v>62</v>
      </c>
      <c r="L341" s="39">
        <f>F135</f>
        <v>123</v>
      </c>
      <c r="M341" s="39">
        <f>F46</f>
        <v>34</v>
      </c>
      <c r="N341" s="39">
        <f>F107</f>
        <v>95</v>
      </c>
      <c r="O341" s="39">
        <f>F276</f>
        <v>264</v>
      </c>
      <c r="P341" s="39">
        <f>F337</f>
        <v>325</v>
      </c>
      <c r="Q341" s="39">
        <f>F368</f>
        <v>356</v>
      </c>
      <c r="R341" s="39">
        <f>F304</f>
        <v>292</v>
      </c>
      <c r="S341" s="39">
        <f>F340</f>
        <v>328</v>
      </c>
      <c r="T341" s="39">
        <f>F598</f>
        <v>586</v>
      </c>
      <c r="U341" s="39">
        <f>F542</f>
        <v>530</v>
      </c>
      <c r="V341" s="39">
        <f>F631</f>
        <v>619</v>
      </c>
      <c r="W341" s="39">
        <f>F570</f>
        <v>558</v>
      </c>
      <c r="X341" s="39">
        <f>F534</f>
        <v>522</v>
      </c>
      <c r="Y341" s="39">
        <f>F253</f>
        <v>241</v>
      </c>
      <c r="Z341" s="39">
        <f>F197</f>
        <v>185</v>
      </c>
      <c r="AA341" s="39">
        <f>F161</f>
        <v>149</v>
      </c>
      <c r="AB341" s="39">
        <f>F225</f>
        <v>213</v>
      </c>
      <c r="AC341" s="39">
        <f>F164</f>
        <v>152</v>
      </c>
      <c r="AD341" s="39">
        <f>F405</f>
        <v>393</v>
      </c>
      <c r="AE341" s="39">
        <f>F441</f>
        <v>429</v>
      </c>
      <c r="AF341" s="39">
        <f>F502</f>
        <v>490</v>
      </c>
      <c r="AG341" s="39">
        <f>F433</f>
        <v>421</v>
      </c>
      <c r="AH341" s="40">
        <f>F469</f>
        <v>457</v>
      </c>
      <c r="AI341" s="241">
        <f>SUM(J341:AH341)</f>
        <v>7825</v>
      </c>
      <c r="AJ341" s="242">
        <f>SUMSQ(J341:AH341)</f>
        <v>3263025</v>
      </c>
      <c r="AK341" s="33"/>
      <c r="AL341" s="346" t="s">
        <v>198</v>
      </c>
      <c r="AM341" s="347" t="s">
        <v>674</v>
      </c>
      <c r="AN341" s="347" t="s">
        <v>553</v>
      </c>
      <c r="AO341" s="347" t="s">
        <v>462</v>
      </c>
      <c r="AP341" s="347" t="s">
        <v>672</v>
      </c>
      <c r="AQ341" s="347" t="s">
        <v>248</v>
      </c>
      <c r="AR341" s="347" t="s">
        <v>128</v>
      </c>
      <c r="AS341" s="347" t="s">
        <v>709</v>
      </c>
      <c r="AT341" s="347" t="s">
        <v>111</v>
      </c>
      <c r="AU341" s="347" t="s">
        <v>98</v>
      </c>
      <c r="AV341" s="347" t="s">
        <v>752</v>
      </c>
      <c r="AW341" s="347" t="s">
        <v>704</v>
      </c>
      <c r="AX341" s="347" t="s">
        <v>212</v>
      </c>
      <c r="AY341" s="347" t="s">
        <v>335</v>
      </c>
      <c r="AZ341" s="347" t="s">
        <v>334</v>
      </c>
      <c r="BA341" s="374" t="s">
        <v>192</v>
      </c>
      <c r="BB341" s="374" t="s">
        <v>73</v>
      </c>
      <c r="BC341" s="374" t="s">
        <v>180</v>
      </c>
      <c r="BD341" s="374" t="s">
        <v>194</v>
      </c>
      <c r="BE341" s="374" t="s">
        <v>371</v>
      </c>
      <c r="BF341" s="347" t="s">
        <v>579</v>
      </c>
      <c r="BG341" s="347" t="s">
        <v>244</v>
      </c>
      <c r="BH341" s="347" t="s">
        <v>695</v>
      </c>
      <c r="BI341" s="347" t="s">
        <v>484</v>
      </c>
      <c r="BJ341" s="348" t="s">
        <v>483</v>
      </c>
      <c r="BK341" s="45"/>
      <c r="BM341" s="37"/>
      <c r="BN341" s="375">
        <f>F27</f>
        <v>15</v>
      </c>
      <c r="BO341" s="376">
        <f>F207</f>
        <v>195</v>
      </c>
      <c r="BP341" s="376">
        <f>F387</f>
        <v>375</v>
      </c>
      <c r="BQ341" s="376">
        <f>F417</f>
        <v>405</v>
      </c>
      <c r="BR341" s="376">
        <f>F597</f>
        <v>585</v>
      </c>
      <c r="BS341" s="376">
        <f>F326</f>
        <v>314</v>
      </c>
      <c r="BT341" s="376">
        <f>F506</f>
        <v>494</v>
      </c>
      <c r="BU341" s="376">
        <f>F561</f>
        <v>549</v>
      </c>
      <c r="BV341" s="376">
        <f>F91</f>
        <v>79</v>
      </c>
      <c r="BW341" s="376">
        <f>F146</f>
        <v>134</v>
      </c>
      <c r="BX341" s="376">
        <f>F445</f>
        <v>433</v>
      </c>
      <c r="BY341" s="376">
        <f>F265</f>
        <v>253</v>
      </c>
      <c r="BZ341" s="376">
        <f>F235</f>
        <v>223</v>
      </c>
      <c r="CA341" s="376">
        <f>F55</f>
        <v>43</v>
      </c>
      <c r="CB341" s="376">
        <f>F625</f>
        <v>613</v>
      </c>
      <c r="CC341" s="376">
        <f>F174</f>
        <v>162</v>
      </c>
      <c r="CD341" s="376">
        <f>F354</f>
        <v>342</v>
      </c>
      <c r="CE341" s="376">
        <f>F409</f>
        <v>397</v>
      </c>
      <c r="CF341" s="376">
        <f>F564</f>
        <v>552</v>
      </c>
      <c r="CG341" s="376">
        <f>F119</f>
        <v>107</v>
      </c>
      <c r="CH341" s="376">
        <f>F473</f>
        <v>461</v>
      </c>
      <c r="CI341" s="376">
        <f>F528</f>
        <v>516</v>
      </c>
      <c r="CJ341" s="376">
        <f>F83</f>
        <v>71</v>
      </c>
      <c r="CK341" s="376">
        <f>F238</f>
        <v>226</v>
      </c>
      <c r="CL341" s="377">
        <f>F293</f>
        <v>281</v>
      </c>
      <c r="CM341" s="241">
        <f>SUM(BN341:CL341)</f>
        <v>7825</v>
      </c>
      <c r="CN341" s="242">
        <f>SUMSQ(BN341:CL341)</f>
        <v>3263025</v>
      </c>
      <c r="CO341" s="33"/>
      <c r="CP341" s="243" t="s">
        <v>569</v>
      </c>
      <c r="CQ341" s="244" t="s">
        <v>99</v>
      </c>
      <c r="CR341" s="244" t="s">
        <v>40</v>
      </c>
      <c r="CS341" s="244" t="s">
        <v>429</v>
      </c>
      <c r="CT341" s="244" t="s">
        <v>201</v>
      </c>
      <c r="CU341" s="244" t="s">
        <v>386</v>
      </c>
      <c r="CV341" s="244" t="s">
        <v>591</v>
      </c>
      <c r="CW341" s="244" t="s">
        <v>306</v>
      </c>
      <c r="CX341" s="244" t="s">
        <v>30</v>
      </c>
      <c r="CY341" s="244" t="s">
        <v>684</v>
      </c>
      <c r="CZ341" s="244" t="s">
        <v>138</v>
      </c>
      <c r="DA341" s="244" t="s">
        <v>697</v>
      </c>
      <c r="DB341" s="244" t="s">
        <v>771</v>
      </c>
      <c r="DC341" s="244" t="s">
        <v>618</v>
      </c>
      <c r="DD341" s="244" t="s">
        <v>292</v>
      </c>
      <c r="DE341" s="244" t="s">
        <v>101</v>
      </c>
      <c r="DF341" s="244" t="s">
        <v>310</v>
      </c>
      <c r="DG341" s="244" t="s">
        <v>711</v>
      </c>
      <c r="DH341" s="244" t="s">
        <v>467</v>
      </c>
      <c r="DI341" s="244" t="s">
        <v>495</v>
      </c>
      <c r="DJ341" s="244" t="s">
        <v>589</v>
      </c>
      <c r="DK341" s="244" t="s">
        <v>124</v>
      </c>
      <c r="DL341" s="244" t="s">
        <v>275</v>
      </c>
      <c r="DM341" s="244" t="s">
        <v>696</v>
      </c>
      <c r="DN341" s="245" t="s">
        <v>404</v>
      </c>
      <c r="DO341" s="45"/>
    </row>
    <row r="342" spans="1:120" x14ac:dyDescent="0.2">
      <c r="A342" s="33"/>
      <c r="B342" s="33"/>
      <c r="C342" s="33"/>
      <c r="D342" s="176" t="s">
        <v>232</v>
      </c>
      <c r="E342" s="177" t="s">
        <v>345</v>
      </c>
      <c r="F342" s="179">
        <f>B3+(329*B5)</f>
        <v>330</v>
      </c>
      <c r="G342" s="33" t="s">
        <v>4</v>
      </c>
      <c r="I342" s="37"/>
      <c r="J342" s="54">
        <f>F121</f>
        <v>109</v>
      </c>
      <c r="K342" s="55">
        <f>F57</f>
        <v>45</v>
      </c>
      <c r="L342" s="55">
        <f>F88</f>
        <v>76</v>
      </c>
      <c r="M342" s="55">
        <f>F24</f>
        <v>12</v>
      </c>
      <c r="N342" s="55">
        <f>F85</f>
        <v>73</v>
      </c>
      <c r="O342" s="55">
        <f>F379</f>
        <v>367</v>
      </c>
      <c r="P342" s="55">
        <f>F290</f>
        <v>278</v>
      </c>
      <c r="Q342" s="55">
        <f>F351</f>
        <v>339</v>
      </c>
      <c r="R342" s="55">
        <f>F287</f>
        <v>275</v>
      </c>
      <c r="S342" s="55">
        <f>F318</f>
        <v>306</v>
      </c>
      <c r="T342" s="55">
        <f>F581</f>
        <v>569</v>
      </c>
      <c r="U342" s="55">
        <f>F520</f>
        <v>508</v>
      </c>
      <c r="V342" s="55">
        <f>F609</f>
        <v>597</v>
      </c>
      <c r="W342" s="55">
        <f>F548</f>
        <v>536</v>
      </c>
      <c r="X342" s="55">
        <f>F617</f>
        <v>605</v>
      </c>
      <c r="Y342" s="55">
        <f>F150</f>
        <v>138</v>
      </c>
      <c r="Z342" s="55">
        <f>F214</f>
        <v>202</v>
      </c>
      <c r="AA342" s="55">
        <f>F178</f>
        <v>166</v>
      </c>
      <c r="AB342" s="55">
        <f>F247</f>
        <v>235</v>
      </c>
      <c r="AC342" s="55">
        <f>F211</f>
        <v>199</v>
      </c>
      <c r="AD342" s="55">
        <f>F508</f>
        <v>496</v>
      </c>
      <c r="AE342" s="55">
        <f>F419</f>
        <v>407</v>
      </c>
      <c r="AF342" s="55">
        <f>F480</f>
        <v>468</v>
      </c>
      <c r="AG342" s="55">
        <f>F391</f>
        <v>379</v>
      </c>
      <c r="AH342" s="56">
        <f>F452</f>
        <v>440</v>
      </c>
      <c r="AI342" s="254">
        <f t="shared" ref="AI342:AI365" si="71">SUM(J342:AH342)</f>
        <v>7825</v>
      </c>
      <c r="AJ342" s="107">
        <f t="shared" ref="AJ342:AJ365" si="72">SUMSQ(J342:AH342)</f>
        <v>3263025</v>
      </c>
      <c r="AK342" s="33"/>
      <c r="AL342" s="350" t="s">
        <v>631</v>
      </c>
      <c r="AM342" s="303" t="s">
        <v>645</v>
      </c>
      <c r="AN342" s="303" t="s">
        <v>2</v>
      </c>
      <c r="AO342" s="303" t="s">
        <v>647</v>
      </c>
      <c r="AP342" s="303" t="s">
        <v>301</v>
      </c>
      <c r="AQ342" s="303" t="s">
        <v>283</v>
      </c>
      <c r="AR342" s="303" t="s">
        <v>642</v>
      </c>
      <c r="AS342" s="303" t="s">
        <v>445</v>
      </c>
      <c r="AT342" s="303" t="s">
        <v>616</v>
      </c>
      <c r="AU342" s="303" t="s">
        <v>624</v>
      </c>
      <c r="AV342" s="303" t="s">
        <v>750</v>
      </c>
      <c r="AW342" s="303" t="s">
        <v>308</v>
      </c>
      <c r="AX342" s="303" t="s">
        <v>365</v>
      </c>
      <c r="AY342" s="303" t="s">
        <v>781</v>
      </c>
      <c r="AZ342" s="303" t="s">
        <v>78</v>
      </c>
      <c r="BA342" s="378" t="s">
        <v>814</v>
      </c>
      <c r="BB342" s="378" t="s">
        <v>507</v>
      </c>
      <c r="BC342" s="378" t="s">
        <v>734</v>
      </c>
      <c r="BD342" s="378" t="s">
        <v>328</v>
      </c>
      <c r="BE342" s="378" t="s">
        <v>207</v>
      </c>
      <c r="BF342" s="303" t="s">
        <v>454</v>
      </c>
      <c r="BG342" s="303" t="s">
        <v>398</v>
      </c>
      <c r="BH342" s="303" t="s">
        <v>739</v>
      </c>
      <c r="BI342" s="303" t="s">
        <v>728</v>
      </c>
      <c r="BJ342" s="351" t="s">
        <v>611</v>
      </c>
      <c r="BK342" s="45"/>
      <c r="BM342" s="37"/>
      <c r="BN342" s="379">
        <f>F628</f>
        <v>616</v>
      </c>
      <c r="BO342" s="380">
        <f>F58</f>
        <v>46</v>
      </c>
      <c r="BP342" s="380">
        <f>F213</f>
        <v>201</v>
      </c>
      <c r="BQ342" s="380">
        <f>F268</f>
        <v>256</v>
      </c>
      <c r="BR342" s="380">
        <f>F448</f>
        <v>436</v>
      </c>
      <c r="BS342" s="380">
        <f>F182</f>
        <v>170</v>
      </c>
      <c r="BT342" s="380">
        <f>F362</f>
        <v>350</v>
      </c>
      <c r="BU342" s="380">
        <f>F392</f>
        <v>380</v>
      </c>
      <c r="BV342" s="380">
        <f>F572</f>
        <v>560</v>
      </c>
      <c r="BW342" s="380">
        <f>F127</f>
        <v>115</v>
      </c>
      <c r="BX342" s="380">
        <f>F301</f>
        <v>289</v>
      </c>
      <c r="BY342" s="380">
        <f>F246</f>
        <v>234</v>
      </c>
      <c r="BZ342" s="380">
        <f>F66</f>
        <v>54</v>
      </c>
      <c r="CA342" s="380">
        <f>F536</f>
        <v>524</v>
      </c>
      <c r="CB342" s="380">
        <f>F481</f>
        <v>469</v>
      </c>
      <c r="CC342" s="380">
        <f>F30</f>
        <v>18</v>
      </c>
      <c r="CD342" s="380">
        <f>F210</f>
        <v>198</v>
      </c>
      <c r="CE342" s="380">
        <f>F365</f>
        <v>353</v>
      </c>
      <c r="CF342" s="380">
        <f>F420</f>
        <v>408</v>
      </c>
      <c r="CG342" s="380">
        <f>F600</f>
        <v>588</v>
      </c>
      <c r="CH342" s="380">
        <f>F329</f>
        <v>317</v>
      </c>
      <c r="CI342" s="380">
        <f>F509</f>
        <v>497</v>
      </c>
      <c r="CJ342" s="380">
        <f>F539</f>
        <v>527</v>
      </c>
      <c r="CK342" s="380">
        <f>F94</f>
        <v>82</v>
      </c>
      <c r="CL342" s="381">
        <f>F149</f>
        <v>137</v>
      </c>
      <c r="CM342" s="254">
        <f t="shared" ref="CM342:CM365" si="73">SUM(BN342:CL342)</f>
        <v>7825</v>
      </c>
      <c r="CN342" s="107">
        <f t="shared" ref="CN342:CN365" si="74">SUMSQ(BN342:CL342)</f>
        <v>3263025</v>
      </c>
      <c r="CO342" s="33"/>
      <c r="CP342" s="255" t="s">
        <v>348</v>
      </c>
      <c r="CQ342" s="256" t="s">
        <v>302</v>
      </c>
      <c r="CR342" s="256" t="s">
        <v>643</v>
      </c>
      <c r="CS342" s="256" t="s">
        <v>459</v>
      </c>
      <c r="CT342" s="256" t="s">
        <v>563</v>
      </c>
      <c r="CU342" s="256" t="s">
        <v>44</v>
      </c>
      <c r="CV342" s="256" t="s">
        <v>68</v>
      </c>
      <c r="CW342" s="256" t="s">
        <v>147</v>
      </c>
      <c r="CX342" s="256" t="s">
        <v>256</v>
      </c>
      <c r="CY342" s="256" t="s">
        <v>787</v>
      </c>
      <c r="CZ342" s="256" t="s">
        <v>193</v>
      </c>
      <c r="DA342" s="256" t="s">
        <v>142</v>
      </c>
      <c r="DB342" s="256" t="s">
        <v>89</v>
      </c>
      <c r="DC342" s="256" t="s">
        <v>364</v>
      </c>
      <c r="DD342" s="256" t="s">
        <v>531</v>
      </c>
      <c r="DE342" s="256" t="s">
        <v>673</v>
      </c>
      <c r="DF342" s="256" t="s">
        <v>583</v>
      </c>
      <c r="DG342" s="256" t="s">
        <v>127</v>
      </c>
      <c r="DH342" s="256" t="s">
        <v>82</v>
      </c>
      <c r="DI342" s="256" t="s">
        <v>34</v>
      </c>
      <c r="DJ342" s="256" t="s">
        <v>368</v>
      </c>
      <c r="DK342" s="256" t="s">
        <v>141</v>
      </c>
      <c r="DL342" s="256" t="s">
        <v>441</v>
      </c>
      <c r="DM342" s="256" t="s">
        <v>303</v>
      </c>
      <c r="DN342" s="257" t="s">
        <v>130</v>
      </c>
      <c r="DO342" s="45"/>
    </row>
    <row r="343" spans="1:120" ht="12.75" x14ac:dyDescent="0.2">
      <c r="A343" s="33"/>
      <c r="B343" s="33"/>
      <c r="C343" s="33"/>
      <c r="D343" s="176" t="s">
        <v>683</v>
      </c>
      <c r="E343" s="177" t="s">
        <v>345</v>
      </c>
      <c r="F343" s="178">
        <f>B3+(330*B5)</f>
        <v>331</v>
      </c>
      <c r="G343" s="33"/>
      <c r="I343" s="37"/>
      <c r="J343" s="54">
        <f>F99</f>
        <v>87</v>
      </c>
      <c r="K343" s="55">
        <f>F35</f>
        <v>23</v>
      </c>
      <c r="L343" s="55">
        <f>F71</f>
        <v>59</v>
      </c>
      <c r="M343" s="55">
        <f>F132</f>
        <v>120</v>
      </c>
      <c r="N343" s="55">
        <f>F38</f>
        <v>26</v>
      </c>
      <c r="O343" s="55">
        <f>F362</f>
        <v>350</v>
      </c>
      <c r="P343" s="55">
        <f>F268</f>
        <v>256</v>
      </c>
      <c r="Q343" s="55">
        <f>F329</f>
        <v>317</v>
      </c>
      <c r="R343" s="55">
        <f>F365</f>
        <v>353</v>
      </c>
      <c r="S343" s="55">
        <f>F301</f>
        <v>289</v>
      </c>
      <c r="T343" s="55">
        <f>F559</f>
        <v>547</v>
      </c>
      <c r="U343" s="55">
        <f>F623</f>
        <v>611</v>
      </c>
      <c r="V343" s="55">
        <f>F567</f>
        <v>555</v>
      </c>
      <c r="W343" s="55">
        <f>F531</f>
        <v>519</v>
      </c>
      <c r="X343" s="55">
        <f>F595</f>
        <v>583</v>
      </c>
      <c r="Y343" s="55">
        <f>F172</f>
        <v>160</v>
      </c>
      <c r="Z343" s="55">
        <f>F261</f>
        <v>249</v>
      </c>
      <c r="AA343" s="55">
        <f>F200</f>
        <v>188</v>
      </c>
      <c r="AB343" s="55">
        <f>F139</f>
        <v>127</v>
      </c>
      <c r="AC343" s="55">
        <f>F228</f>
        <v>216</v>
      </c>
      <c r="AD343" s="55">
        <f>F466</f>
        <v>454</v>
      </c>
      <c r="AE343" s="55">
        <f>F402</f>
        <v>390</v>
      </c>
      <c r="AF343" s="55">
        <f>F458</f>
        <v>446</v>
      </c>
      <c r="AG343" s="55">
        <f>F494</f>
        <v>482</v>
      </c>
      <c r="AH343" s="56">
        <f>F430</f>
        <v>418</v>
      </c>
      <c r="AI343" s="254">
        <f t="shared" si="71"/>
        <v>7825</v>
      </c>
      <c r="AJ343" s="107">
        <f t="shared" si="72"/>
        <v>3263025</v>
      </c>
      <c r="AK343" s="33"/>
      <c r="AL343" s="350" t="s">
        <v>617</v>
      </c>
      <c r="AM343" s="303" t="s">
        <v>330</v>
      </c>
      <c r="AN343" s="303" t="s">
        <v>436</v>
      </c>
      <c r="AO343" s="303" t="s">
        <v>132</v>
      </c>
      <c r="AP343" s="303" t="s">
        <v>251</v>
      </c>
      <c r="AQ343" s="303" t="s">
        <v>68</v>
      </c>
      <c r="AR343" s="303" t="s">
        <v>459</v>
      </c>
      <c r="AS343" s="303" t="s">
        <v>368</v>
      </c>
      <c r="AT343" s="303" t="s">
        <v>127</v>
      </c>
      <c r="AU343" s="303" t="s">
        <v>193</v>
      </c>
      <c r="AV343" s="303" t="s">
        <v>278</v>
      </c>
      <c r="AW343" s="303" t="s">
        <v>154</v>
      </c>
      <c r="AX343" s="303" t="s">
        <v>678</v>
      </c>
      <c r="AY343" s="303" t="s">
        <v>779</v>
      </c>
      <c r="AZ343" s="303" t="s">
        <v>277</v>
      </c>
      <c r="BA343" s="303" t="s">
        <v>131</v>
      </c>
      <c r="BB343" s="303" t="s">
        <v>403</v>
      </c>
      <c r="BC343" s="303" t="s">
        <v>732</v>
      </c>
      <c r="BD343" s="303" t="s">
        <v>344</v>
      </c>
      <c r="BE343" s="303" t="s">
        <v>249</v>
      </c>
      <c r="BF343" s="303" t="s">
        <v>217</v>
      </c>
      <c r="BG343" s="303" t="s">
        <v>473</v>
      </c>
      <c r="BH343" s="303" t="s">
        <v>427</v>
      </c>
      <c r="BI343" s="303" t="s">
        <v>428</v>
      </c>
      <c r="BJ343" s="351" t="s">
        <v>767</v>
      </c>
      <c r="BK343" s="45"/>
      <c r="BM343" s="37"/>
      <c r="BN343" s="379">
        <f>F484</f>
        <v>472</v>
      </c>
      <c r="BO343" s="380">
        <f>F514</f>
        <v>502</v>
      </c>
      <c r="BP343" s="380">
        <f>F69</f>
        <v>57</v>
      </c>
      <c r="BQ343" s="380">
        <f>F249</f>
        <v>237</v>
      </c>
      <c r="BR343" s="380">
        <f>F304</f>
        <v>292</v>
      </c>
      <c r="BS343" s="380">
        <f>F33</f>
        <v>21</v>
      </c>
      <c r="BT343" s="380">
        <f>F188</f>
        <v>176</v>
      </c>
      <c r="BU343" s="380">
        <f>F368</f>
        <v>356</v>
      </c>
      <c r="BV343" s="380">
        <f>F423</f>
        <v>411</v>
      </c>
      <c r="BW343" s="380">
        <f>F603</f>
        <v>591</v>
      </c>
      <c r="BX343" s="380">
        <f>F157</f>
        <v>145</v>
      </c>
      <c r="BY343" s="380">
        <f>F102</f>
        <v>90</v>
      </c>
      <c r="BZ343" s="380">
        <f>F547</f>
        <v>535</v>
      </c>
      <c r="CA343" s="380">
        <f>F492</f>
        <v>480</v>
      </c>
      <c r="CB343" s="380">
        <f>F337</f>
        <v>325</v>
      </c>
      <c r="CC343" s="380">
        <f>F636</f>
        <v>624</v>
      </c>
      <c r="CD343" s="380">
        <f>F41</f>
        <v>29</v>
      </c>
      <c r="CE343" s="380">
        <f>F221</f>
        <v>209</v>
      </c>
      <c r="CF343" s="380">
        <f>F276</f>
        <v>264</v>
      </c>
      <c r="CG343" s="380">
        <f>F456</f>
        <v>444</v>
      </c>
      <c r="CH343" s="380">
        <f>F185</f>
        <v>173</v>
      </c>
      <c r="CI343" s="380">
        <f>F340</f>
        <v>328</v>
      </c>
      <c r="CJ343" s="380">
        <f>F395</f>
        <v>383</v>
      </c>
      <c r="CK343" s="380">
        <f>F575</f>
        <v>563</v>
      </c>
      <c r="CL343" s="381">
        <f>F130</f>
        <v>118</v>
      </c>
      <c r="CM343" s="254">
        <f t="shared" si="73"/>
        <v>7825</v>
      </c>
      <c r="CN343" s="107">
        <f t="shared" si="74"/>
        <v>3263025</v>
      </c>
      <c r="CO343" s="33"/>
      <c r="CP343" s="255" t="s">
        <v>79</v>
      </c>
      <c r="CQ343" s="256" t="s">
        <v>382</v>
      </c>
      <c r="CR343" s="256" t="s">
        <v>359</v>
      </c>
      <c r="CS343" s="256" t="s">
        <v>354</v>
      </c>
      <c r="CT343" s="256" t="s">
        <v>111</v>
      </c>
      <c r="CU343" s="256" t="s">
        <v>360</v>
      </c>
      <c r="CV343" s="256" t="s">
        <v>391</v>
      </c>
      <c r="CW343" s="256" t="s">
        <v>709</v>
      </c>
      <c r="CX343" s="256" t="s">
        <v>503</v>
      </c>
      <c r="CY343" s="256" t="s">
        <v>91</v>
      </c>
      <c r="CZ343" s="256" t="s">
        <v>72</v>
      </c>
      <c r="DA343" s="256" t="s">
        <v>599</v>
      </c>
      <c r="DB343" s="256" t="s">
        <v>230</v>
      </c>
      <c r="DC343" s="256" t="s">
        <v>399</v>
      </c>
      <c r="DD343" s="256" t="s">
        <v>128</v>
      </c>
      <c r="DE343" s="256" t="s">
        <v>586</v>
      </c>
      <c r="DF343" s="256" t="s">
        <v>118</v>
      </c>
      <c r="DG343" s="256" t="s">
        <v>86</v>
      </c>
      <c r="DH343" s="256" t="s">
        <v>248</v>
      </c>
      <c r="DI343" s="256" t="s">
        <v>505</v>
      </c>
      <c r="DJ343" s="256" t="s">
        <v>523</v>
      </c>
      <c r="DK343" s="256" t="s">
        <v>98</v>
      </c>
      <c r="DL343" s="256" t="s">
        <v>625</v>
      </c>
      <c r="DM343" s="256" t="s">
        <v>93</v>
      </c>
      <c r="DN343" s="257" t="s">
        <v>100</v>
      </c>
      <c r="DO343" s="45"/>
      <c r="DP343" s="122"/>
    </row>
    <row r="344" spans="1:120" ht="12.75" x14ac:dyDescent="0.2">
      <c r="A344" s="33"/>
      <c r="B344" s="33"/>
      <c r="C344" s="33"/>
      <c r="D344" s="176" t="s">
        <v>206</v>
      </c>
      <c r="E344" s="177" t="s">
        <v>345</v>
      </c>
      <c r="F344" s="178">
        <f>B3+(331*B5)</f>
        <v>332</v>
      </c>
      <c r="G344" s="33"/>
      <c r="I344" s="37"/>
      <c r="J344" s="54">
        <f>F82</f>
        <v>70</v>
      </c>
      <c r="K344" s="55">
        <f>F113</f>
        <v>101</v>
      </c>
      <c r="L344" s="55">
        <f>F49</f>
        <v>37</v>
      </c>
      <c r="M344" s="55">
        <f>F110</f>
        <v>98</v>
      </c>
      <c r="N344" s="55">
        <f>F21</f>
        <v>9</v>
      </c>
      <c r="O344" s="55">
        <f>F315</f>
        <v>303</v>
      </c>
      <c r="P344" s="55">
        <f>F376</f>
        <v>364</v>
      </c>
      <c r="Q344" s="55">
        <f>F312</f>
        <v>300</v>
      </c>
      <c r="R344" s="55">
        <f>F343</f>
        <v>331</v>
      </c>
      <c r="S344" s="55">
        <f>F279</f>
        <v>267</v>
      </c>
      <c r="T344" s="55">
        <f>F517</f>
        <v>505</v>
      </c>
      <c r="U344" s="55">
        <f>F606</f>
        <v>594</v>
      </c>
      <c r="V344" s="55">
        <f>F545</f>
        <v>533</v>
      </c>
      <c r="W344" s="55">
        <f>F634</f>
        <v>622</v>
      </c>
      <c r="X344" s="55">
        <f>F573</f>
        <v>561</v>
      </c>
      <c r="Y344" s="55">
        <f>F189</f>
        <v>177</v>
      </c>
      <c r="Z344" s="55">
        <f>F153</f>
        <v>141</v>
      </c>
      <c r="AA344" s="55">
        <f>F222</f>
        <v>210</v>
      </c>
      <c r="AB344" s="55">
        <f>F186</f>
        <v>174</v>
      </c>
      <c r="AC344" s="55">
        <f>F250</f>
        <v>238</v>
      </c>
      <c r="AD344" s="55">
        <f>F444</f>
        <v>432</v>
      </c>
      <c r="AE344" s="55">
        <f>F505</f>
        <v>493</v>
      </c>
      <c r="AF344" s="55">
        <f>F416</f>
        <v>404</v>
      </c>
      <c r="AG344" s="55">
        <f>F477</f>
        <v>465</v>
      </c>
      <c r="AH344" s="56">
        <f>F408</f>
        <v>396</v>
      </c>
      <c r="AI344" s="254">
        <f t="shared" si="71"/>
        <v>7825</v>
      </c>
      <c r="AJ344" s="107">
        <f t="shared" si="72"/>
        <v>3263025</v>
      </c>
      <c r="AK344" s="33"/>
      <c r="AL344" s="350" t="s">
        <v>619</v>
      </c>
      <c r="AM344" s="303" t="s">
        <v>421</v>
      </c>
      <c r="AN344" s="303" t="s">
        <v>700</v>
      </c>
      <c r="AO344" s="303" t="s">
        <v>361</v>
      </c>
      <c r="AP344" s="303" t="s">
        <v>409</v>
      </c>
      <c r="AQ344" s="303" t="s">
        <v>37</v>
      </c>
      <c r="AR344" s="303" t="s">
        <v>471</v>
      </c>
      <c r="AS344" s="303" t="s">
        <v>668</v>
      </c>
      <c r="AT344" s="303" t="s">
        <v>683</v>
      </c>
      <c r="AU344" s="303" t="s">
        <v>56</v>
      </c>
      <c r="AV344" s="303" t="s">
        <v>651</v>
      </c>
      <c r="AW344" s="303" t="s">
        <v>809</v>
      </c>
      <c r="AX344" s="303" t="s">
        <v>362</v>
      </c>
      <c r="AY344" s="303" t="s">
        <v>557</v>
      </c>
      <c r="AZ344" s="303" t="s">
        <v>807</v>
      </c>
      <c r="BA344" s="378" t="s">
        <v>315</v>
      </c>
      <c r="BB344" s="378" t="s">
        <v>759</v>
      </c>
      <c r="BC344" s="378" t="s">
        <v>268</v>
      </c>
      <c r="BD344" s="378" t="s">
        <v>153</v>
      </c>
      <c r="BE344" s="378" t="s">
        <v>247</v>
      </c>
      <c r="BF344" s="303" t="s">
        <v>457</v>
      </c>
      <c r="BG344" s="303" t="s">
        <v>797</v>
      </c>
      <c r="BH344" s="303" t="s">
        <v>190</v>
      </c>
      <c r="BI344" s="303" t="s">
        <v>636</v>
      </c>
      <c r="BJ344" s="351" t="s">
        <v>203</v>
      </c>
      <c r="BK344" s="45"/>
      <c r="BM344" s="37"/>
      <c r="BN344" s="379">
        <f>F315</f>
        <v>303</v>
      </c>
      <c r="BO344" s="380">
        <f>F495</f>
        <v>483</v>
      </c>
      <c r="BP344" s="380">
        <f>F550</f>
        <v>538</v>
      </c>
      <c r="BQ344" s="380">
        <f>F105</f>
        <v>93</v>
      </c>
      <c r="BR344" s="380">
        <f>F160</f>
        <v>148</v>
      </c>
      <c r="BS344" s="380">
        <f>F614</f>
        <v>602</v>
      </c>
      <c r="BT344" s="380">
        <f>F44</f>
        <v>32</v>
      </c>
      <c r="BU344" s="380">
        <f>F224</f>
        <v>212</v>
      </c>
      <c r="BV344" s="380">
        <f>F279</f>
        <v>267</v>
      </c>
      <c r="BW344" s="380">
        <f>F459</f>
        <v>447</v>
      </c>
      <c r="BX344" s="380">
        <f>F133</f>
        <v>121</v>
      </c>
      <c r="BY344" s="380">
        <f>F578</f>
        <v>566</v>
      </c>
      <c r="BZ344" s="380">
        <f>F398</f>
        <v>386</v>
      </c>
      <c r="CA344" s="380">
        <f>F343</f>
        <v>331</v>
      </c>
      <c r="CB344" s="380">
        <f>F163</f>
        <v>151</v>
      </c>
      <c r="CC344" s="380">
        <f>F467</f>
        <v>455</v>
      </c>
      <c r="CD344" s="380">
        <f>F522</f>
        <v>510</v>
      </c>
      <c r="CE344" s="380">
        <f>F77</f>
        <v>65</v>
      </c>
      <c r="CF344" s="380">
        <f>F257</f>
        <v>245</v>
      </c>
      <c r="CG344" s="380">
        <f>F312</f>
        <v>300</v>
      </c>
      <c r="CH344" s="380">
        <f>F16</f>
        <v>4</v>
      </c>
      <c r="CI344" s="380">
        <f>F196</f>
        <v>184</v>
      </c>
      <c r="CJ344" s="380">
        <f>F376</f>
        <v>364</v>
      </c>
      <c r="CK344" s="380">
        <f>F431</f>
        <v>419</v>
      </c>
      <c r="CL344" s="381">
        <f>F611</f>
        <v>599</v>
      </c>
      <c r="CM344" s="254">
        <f t="shared" si="73"/>
        <v>7825</v>
      </c>
      <c r="CN344" s="107">
        <f t="shared" si="74"/>
        <v>3263025</v>
      </c>
      <c r="CO344" s="33"/>
      <c r="CP344" s="255" t="s">
        <v>37</v>
      </c>
      <c r="CQ344" s="256" t="s">
        <v>50</v>
      </c>
      <c r="CR344" s="256" t="s">
        <v>122</v>
      </c>
      <c r="CS344" s="256" t="s">
        <v>703</v>
      </c>
      <c r="CT344" s="256" t="s">
        <v>497</v>
      </c>
      <c r="CU344" s="256" t="s">
        <v>605</v>
      </c>
      <c r="CV344" s="256" t="s">
        <v>332</v>
      </c>
      <c r="CW344" s="256" t="s">
        <v>300</v>
      </c>
      <c r="CX344" s="256" t="s">
        <v>56</v>
      </c>
      <c r="CY344" s="256" t="s">
        <v>51</v>
      </c>
      <c r="CZ344" s="256" t="s">
        <v>582</v>
      </c>
      <c r="DA344" s="256" t="s">
        <v>36</v>
      </c>
      <c r="DB344" s="256" t="s">
        <v>311</v>
      </c>
      <c r="DC344" s="256" t="s">
        <v>683</v>
      </c>
      <c r="DD344" s="256" t="s">
        <v>448</v>
      </c>
      <c r="DE344" s="256" t="s">
        <v>456</v>
      </c>
      <c r="DF344" s="256" t="s">
        <v>169</v>
      </c>
      <c r="DG344" s="256" t="s">
        <v>539</v>
      </c>
      <c r="DH344" s="256" t="s">
        <v>298</v>
      </c>
      <c r="DI344" s="256" t="s">
        <v>668</v>
      </c>
      <c r="DJ344" s="256" t="s">
        <v>62</v>
      </c>
      <c r="DK344" s="256" t="s">
        <v>602</v>
      </c>
      <c r="DL344" s="256" t="s">
        <v>471</v>
      </c>
      <c r="DM344" s="256" t="s">
        <v>561</v>
      </c>
      <c r="DN344" s="257" t="s">
        <v>333</v>
      </c>
      <c r="DO344" s="45"/>
      <c r="DP344" s="122"/>
    </row>
    <row r="345" spans="1:120" ht="12.75" x14ac:dyDescent="0.2">
      <c r="A345" s="33"/>
      <c r="B345" s="33"/>
      <c r="C345" s="33"/>
      <c r="D345" s="176" t="s">
        <v>708</v>
      </c>
      <c r="E345" s="177" t="s">
        <v>345</v>
      </c>
      <c r="F345" s="178">
        <f>B3+(332*B5)</f>
        <v>333</v>
      </c>
      <c r="G345" s="33"/>
      <c r="I345" s="37"/>
      <c r="J345" s="54">
        <f>F60</f>
        <v>48</v>
      </c>
      <c r="K345" s="55">
        <f>F96</f>
        <v>84</v>
      </c>
      <c r="L345" s="55">
        <f>F32</f>
        <v>20</v>
      </c>
      <c r="M345" s="55">
        <f>F63</f>
        <v>51</v>
      </c>
      <c r="N345" s="55">
        <f>F124</f>
        <v>112</v>
      </c>
      <c r="O345" s="55">
        <f>F293</f>
        <v>281</v>
      </c>
      <c r="P345" s="55">
        <f>F354</f>
        <v>342</v>
      </c>
      <c r="Q345" s="55">
        <f>F265</f>
        <v>253</v>
      </c>
      <c r="R345" s="55">
        <f>F326</f>
        <v>314</v>
      </c>
      <c r="S345" s="55">
        <f>F387</f>
        <v>375</v>
      </c>
      <c r="T345" s="55">
        <f>F620</f>
        <v>608</v>
      </c>
      <c r="U345" s="55">
        <f>F584</f>
        <v>572</v>
      </c>
      <c r="V345" s="55">
        <f>F523</f>
        <v>511</v>
      </c>
      <c r="W345" s="55">
        <f>F592</f>
        <v>580</v>
      </c>
      <c r="X345" s="55">
        <f>F556</f>
        <v>544</v>
      </c>
      <c r="Y345" s="55">
        <f>F236</f>
        <v>224</v>
      </c>
      <c r="Z345" s="55">
        <f>F175</f>
        <v>163</v>
      </c>
      <c r="AA345" s="55">
        <f>F239</f>
        <v>227</v>
      </c>
      <c r="AB345" s="55">
        <f>F203</f>
        <v>191</v>
      </c>
      <c r="AC345" s="55">
        <f>F147</f>
        <v>135</v>
      </c>
      <c r="AD345" s="55">
        <f>F427</f>
        <v>415</v>
      </c>
      <c r="AE345" s="55">
        <f>F483</f>
        <v>471</v>
      </c>
      <c r="AF345" s="55">
        <f>F394</f>
        <v>382</v>
      </c>
      <c r="AG345" s="55">
        <f>F455</f>
        <v>443</v>
      </c>
      <c r="AH345" s="56">
        <f>F491</f>
        <v>479</v>
      </c>
      <c r="AI345" s="254">
        <f t="shared" si="71"/>
        <v>7825</v>
      </c>
      <c r="AJ345" s="107">
        <f t="shared" si="72"/>
        <v>3263025</v>
      </c>
      <c r="AK345" s="33"/>
      <c r="AL345" s="350" t="s">
        <v>274</v>
      </c>
      <c r="AM345" s="303" t="s">
        <v>379</v>
      </c>
      <c r="AN345" s="303" t="s">
        <v>702</v>
      </c>
      <c r="AO345" s="303" t="s">
        <v>225</v>
      </c>
      <c r="AP345" s="303" t="s">
        <v>74</v>
      </c>
      <c r="AQ345" s="303" t="s">
        <v>404</v>
      </c>
      <c r="AR345" s="303" t="s">
        <v>310</v>
      </c>
      <c r="AS345" s="303" t="s">
        <v>697</v>
      </c>
      <c r="AT345" s="303" t="s">
        <v>386</v>
      </c>
      <c r="AU345" s="303" t="s">
        <v>40</v>
      </c>
      <c r="AV345" s="303" t="s">
        <v>530</v>
      </c>
      <c r="AW345" s="303" t="s">
        <v>305</v>
      </c>
      <c r="AX345" s="303" t="s">
        <v>723</v>
      </c>
      <c r="AY345" s="303" t="s">
        <v>621</v>
      </c>
      <c r="AZ345" s="303" t="s">
        <v>725</v>
      </c>
      <c r="BA345" s="382" t="s">
        <v>460</v>
      </c>
      <c r="BB345" s="382" t="s">
        <v>788</v>
      </c>
      <c r="BC345" s="382" t="s">
        <v>567</v>
      </c>
      <c r="BD345" s="382" t="s">
        <v>786</v>
      </c>
      <c r="BE345" s="382" t="s">
        <v>102</v>
      </c>
      <c r="BF345" s="303" t="s">
        <v>665</v>
      </c>
      <c r="BG345" s="303" t="s">
        <v>401</v>
      </c>
      <c r="BH345" s="303" t="s">
        <v>177</v>
      </c>
      <c r="BI345" s="303" t="s">
        <v>714</v>
      </c>
      <c r="BJ345" s="351" t="s">
        <v>159</v>
      </c>
      <c r="BK345" s="45"/>
      <c r="BM345" s="37"/>
      <c r="BN345" s="379">
        <f>F171</f>
        <v>159</v>
      </c>
      <c r="BO345" s="380">
        <f>F351</f>
        <v>339</v>
      </c>
      <c r="BP345" s="380">
        <f>F406</f>
        <v>394</v>
      </c>
      <c r="BQ345" s="380">
        <f>F586</f>
        <v>574</v>
      </c>
      <c r="BR345" s="380">
        <f>F116</f>
        <v>104</v>
      </c>
      <c r="BS345" s="380">
        <f>F470</f>
        <v>458</v>
      </c>
      <c r="BT345" s="380">
        <f>F525</f>
        <v>513</v>
      </c>
      <c r="BU345" s="380">
        <f>F80</f>
        <v>68</v>
      </c>
      <c r="BV345" s="380">
        <f>F260</f>
        <v>248</v>
      </c>
      <c r="BW345" s="380">
        <f>F290</f>
        <v>278</v>
      </c>
      <c r="BX345" s="380">
        <f>F589</f>
        <v>577</v>
      </c>
      <c r="BY345" s="380">
        <f>F434</f>
        <v>422</v>
      </c>
      <c r="BZ345" s="380">
        <f>F379</f>
        <v>367</v>
      </c>
      <c r="CA345" s="380">
        <f>F199</f>
        <v>187</v>
      </c>
      <c r="CB345" s="380">
        <f>F19</f>
        <v>7</v>
      </c>
      <c r="CC345" s="380">
        <f>F318</f>
        <v>306</v>
      </c>
      <c r="CD345" s="380">
        <f>F498</f>
        <v>486</v>
      </c>
      <c r="CE345" s="380">
        <f>F553</f>
        <v>541</v>
      </c>
      <c r="CF345" s="380">
        <f>F108</f>
        <v>96</v>
      </c>
      <c r="CG345" s="380">
        <f>F138</f>
        <v>126</v>
      </c>
      <c r="CH345" s="380">
        <f>F622</f>
        <v>610</v>
      </c>
      <c r="CI345" s="380">
        <f>F52</f>
        <v>40</v>
      </c>
      <c r="CJ345" s="380">
        <f>F232</f>
        <v>220</v>
      </c>
      <c r="CK345" s="380">
        <f>F287</f>
        <v>275</v>
      </c>
      <c r="CL345" s="381">
        <f>F442</f>
        <v>430</v>
      </c>
      <c r="CM345" s="254">
        <f t="shared" si="73"/>
        <v>7825</v>
      </c>
      <c r="CN345" s="107">
        <f t="shared" si="74"/>
        <v>3263025</v>
      </c>
      <c r="CO345" s="33"/>
      <c r="CP345" s="255" t="s">
        <v>658</v>
      </c>
      <c r="CQ345" s="256" t="s">
        <v>445</v>
      </c>
      <c r="CR345" s="256" t="s">
        <v>369</v>
      </c>
      <c r="CS345" s="256" t="s">
        <v>279</v>
      </c>
      <c r="CT345" s="256" t="s">
        <v>316</v>
      </c>
      <c r="CU345" s="256" t="s">
        <v>109</v>
      </c>
      <c r="CV345" s="256" t="s">
        <v>66</v>
      </c>
      <c r="CW345" s="256" t="s">
        <v>644</v>
      </c>
      <c r="CX345" s="256" t="s">
        <v>718</v>
      </c>
      <c r="CY345" s="256" t="s">
        <v>642</v>
      </c>
      <c r="CZ345" s="256" t="s">
        <v>412</v>
      </c>
      <c r="DA345" s="256" t="s">
        <v>108</v>
      </c>
      <c r="DB345" s="256" t="s">
        <v>283</v>
      </c>
      <c r="DC345" s="256" t="s">
        <v>42</v>
      </c>
      <c r="DD345" s="256" t="s">
        <v>272</v>
      </c>
      <c r="DE345" s="256" t="s">
        <v>624</v>
      </c>
      <c r="DF345" s="256" t="s">
        <v>533</v>
      </c>
      <c r="DG345" s="256" t="s">
        <v>64</v>
      </c>
      <c r="DH345" s="256" t="s">
        <v>329</v>
      </c>
      <c r="DI345" s="256" t="s">
        <v>474</v>
      </c>
      <c r="DJ345" s="256" t="s">
        <v>394</v>
      </c>
      <c r="DK345" s="256" t="s">
        <v>513</v>
      </c>
      <c r="DL345" s="256" t="s">
        <v>356</v>
      </c>
      <c r="DM345" s="256" t="s">
        <v>616</v>
      </c>
      <c r="DN345" s="257" t="s">
        <v>482</v>
      </c>
      <c r="DO345" s="45"/>
      <c r="DP345" s="122"/>
    </row>
    <row r="346" spans="1:120" ht="12.75" x14ac:dyDescent="0.2">
      <c r="A346" s="33"/>
      <c r="B346" s="33"/>
      <c r="C346" s="33"/>
      <c r="D346" s="176" t="s">
        <v>366</v>
      </c>
      <c r="E346" s="177" t="s">
        <v>345</v>
      </c>
      <c r="F346" s="178">
        <f>B3+(333*B5)</f>
        <v>334</v>
      </c>
      <c r="G346" s="33"/>
      <c r="I346" s="37"/>
      <c r="J346" s="54">
        <f>F628</f>
        <v>616</v>
      </c>
      <c r="K346" s="55">
        <f>F572</f>
        <v>560</v>
      </c>
      <c r="L346" s="55">
        <f>F536</f>
        <v>524</v>
      </c>
      <c r="M346" s="55">
        <f>F600</f>
        <v>588</v>
      </c>
      <c r="N346" s="55">
        <f>F539</f>
        <v>527</v>
      </c>
      <c r="O346" s="55">
        <f>F155</f>
        <v>143</v>
      </c>
      <c r="P346" s="55">
        <f>F191</f>
        <v>179</v>
      </c>
      <c r="Q346" s="55">
        <f>F252</f>
        <v>240</v>
      </c>
      <c r="R346" s="55">
        <f>F183</f>
        <v>171</v>
      </c>
      <c r="S346" s="55">
        <f>F219</f>
        <v>207</v>
      </c>
      <c r="T346" s="55">
        <f>F482</f>
        <v>470</v>
      </c>
      <c r="U346" s="55">
        <f>F421</f>
        <v>409</v>
      </c>
      <c r="V346" s="55">
        <f>F510</f>
        <v>498</v>
      </c>
      <c r="W346" s="55">
        <f>F449</f>
        <v>437</v>
      </c>
      <c r="X346" s="55">
        <f>F388</f>
        <v>376</v>
      </c>
      <c r="Y346" s="55">
        <f>F26</f>
        <v>14</v>
      </c>
      <c r="Z346" s="55">
        <f>F87</f>
        <v>75</v>
      </c>
      <c r="AA346" s="55">
        <f>F118</f>
        <v>106</v>
      </c>
      <c r="AB346" s="55">
        <f>F54</f>
        <v>42</v>
      </c>
      <c r="AC346" s="55">
        <f>F90</f>
        <v>78</v>
      </c>
      <c r="AD346" s="55">
        <f>F284</f>
        <v>272</v>
      </c>
      <c r="AE346" s="55">
        <f>F320</f>
        <v>308</v>
      </c>
      <c r="AF346" s="55">
        <f>F381</f>
        <v>369</v>
      </c>
      <c r="AG346" s="55">
        <f>F292</f>
        <v>280</v>
      </c>
      <c r="AH346" s="56">
        <f>F348</f>
        <v>336</v>
      </c>
      <c r="AI346" s="254">
        <f t="shared" si="71"/>
        <v>7825</v>
      </c>
      <c r="AJ346" s="107">
        <f t="shared" si="72"/>
        <v>3263025</v>
      </c>
      <c r="AK346" s="33"/>
      <c r="AL346" s="383" t="s">
        <v>348</v>
      </c>
      <c r="AM346" s="382" t="s">
        <v>256</v>
      </c>
      <c r="AN346" s="382" t="s">
        <v>364</v>
      </c>
      <c r="AO346" s="382" t="s">
        <v>34</v>
      </c>
      <c r="AP346" s="382" t="s">
        <v>441</v>
      </c>
      <c r="AQ346" s="303" t="s">
        <v>43</v>
      </c>
      <c r="AR346" s="303" t="s">
        <v>285</v>
      </c>
      <c r="AS346" s="303" t="s">
        <v>164</v>
      </c>
      <c r="AT346" s="303" t="s">
        <v>498</v>
      </c>
      <c r="AU346" s="303" t="s">
        <v>716</v>
      </c>
      <c r="AV346" s="303" t="s">
        <v>715</v>
      </c>
      <c r="AW346" s="303" t="s">
        <v>534</v>
      </c>
      <c r="AX346" s="303" t="s">
        <v>485</v>
      </c>
      <c r="AY346" s="303" t="s">
        <v>794</v>
      </c>
      <c r="AZ346" s="303" t="s">
        <v>38</v>
      </c>
      <c r="BA346" s="303" t="s">
        <v>511</v>
      </c>
      <c r="BB346" s="303" t="s">
        <v>168</v>
      </c>
      <c r="BC346" s="303" t="s">
        <v>150</v>
      </c>
      <c r="BD346" s="303" t="s">
        <v>407</v>
      </c>
      <c r="BE346" s="303" t="s">
        <v>197</v>
      </c>
      <c r="BF346" s="303" t="s">
        <v>402</v>
      </c>
      <c r="BG346" s="303" t="s">
        <v>655</v>
      </c>
      <c r="BH346" s="303" t="s">
        <v>309</v>
      </c>
      <c r="BI346" s="303" t="s">
        <v>717</v>
      </c>
      <c r="BJ346" s="351" t="s">
        <v>340</v>
      </c>
      <c r="BK346" s="45"/>
      <c r="BM346" s="37"/>
      <c r="BN346" s="379">
        <f>F591</f>
        <v>579</v>
      </c>
      <c r="BO346" s="380">
        <f>F21</f>
        <v>9</v>
      </c>
      <c r="BP346" s="380">
        <f>F201</f>
        <v>189</v>
      </c>
      <c r="BQ346" s="380">
        <f>F381</f>
        <v>369</v>
      </c>
      <c r="BR346" s="380">
        <f>F436</f>
        <v>424</v>
      </c>
      <c r="BS346" s="380">
        <f>F140</f>
        <v>128</v>
      </c>
      <c r="BT346" s="380">
        <f>F320</f>
        <v>308</v>
      </c>
      <c r="BU346" s="380">
        <f>F500</f>
        <v>488</v>
      </c>
      <c r="BV346" s="380">
        <f>F555</f>
        <v>543</v>
      </c>
      <c r="BW346" s="380">
        <f>F110</f>
        <v>98</v>
      </c>
      <c r="BX346" s="380">
        <f>F284</f>
        <v>272</v>
      </c>
      <c r="BY346" s="380">
        <f>F229</f>
        <v>217</v>
      </c>
      <c r="BZ346" s="380">
        <f>F49</f>
        <v>37</v>
      </c>
      <c r="CA346" s="380">
        <f>F619</f>
        <v>607</v>
      </c>
      <c r="CB346" s="380">
        <f>F439</f>
        <v>427</v>
      </c>
      <c r="CC346" s="380">
        <f>F113</f>
        <v>101</v>
      </c>
      <c r="CD346" s="380">
        <f>F168</f>
        <v>156</v>
      </c>
      <c r="CE346" s="380">
        <f>F348</f>
        <v>336</v>
      </c>
      <c r="CF346" s="380">
        <f>F403</f>
        <v>391</v>
      </c>
      <c r="CG346" s="380">
        <f>F583</f>
        <v>571</v>
      </c>
      <c r="CH346" s="380">
        <f>F292</f>
        <v>280</v>
      </c>
      <c r="CI346" s="380">
        <f>F472</f>
        <v>460</v>
      </c>
      <c r="CJ346" s="380">
        <f>F527</f>
        <v>515</v>
      </c>
      <c r="CK346" s="380">
        <f>F82</f>
        <v>70</v>
      </c>
      <c r="CL346" s="381">
        <f>F262</f>
        <v>250</v>
      </c>
      <c r="CM346" s="254">
        <f t="shared" si="73"/>
        <v>7825</v>
      </c>
      <c r="CN346" s="107">
        <f t="shared" si="74"/>
        <v>3263025</v>
      </c>
      <c r="CO346" s="33"/>
      <c r="CP346" s="255" t="s">
        <v>383</v>
      </c>
      <c r="CQ346" s="256" t="s">
        <v>409</v>
      </c>
      <c r="CR346" s="256" t="s">
        <v>760</v>
      </c>
      <c r="CS346" s="256" t="s">
        <v>309</v>
      </c>
      <c r="CT346" s="256" t="s">
        <v>140</v>
      </c>
      <c r="CU346" s="256" t="s">
        <v>449</v>
      </c>
      <c r="CV346" s="256" t="s">
        <v>655</v>
      </c>
      <c r="CW346" s="256" t="s">
        <v>610</v>
      </c>
      <c r="CX346" s="256" t="s">
        <v>171</v>
      </c>
      <c r="CY346" s="256" t="s">
        <v>361</v>
      </c>
      <c r="CZ346" s="256" t="s">
        <v>402</v>
      </c>
      <c r="DA346" s="256" t="s">
        <v>144</v>
      </c>
      <c r="DB346" s="256" t="s">
        <v>700</v>
      </c>
      <c r="DC346" s="256" t="s">
        <v>45</v>
      </c>
      <c r="DD346" s="256" t="s">
        <v>218</v>
      </c>
      <c r="DE346" s="256" t="s">
        <v>421</v>
      </c>
      <c r="DF346" s="256" t="s">
        <v>237</v>
      </c>
      <c r="DG346" s="256" t="s">
        <v>340</v>
      </c>
      <c r="DH346" s="256" t="s">
        <v>442</v>
      </c>
      <c r="DI346" s="256" t="s">
        <v>623</v>
      </c>
      <c r="DJ346" s="256" t="s">
        <v>717</v>
      </c>
      <c r="DK346" s="256" t="s">
        <v>795</v>
      </c>
      <c r="DL346" s="256" t="s">
        <v>92</v>
      </c>
      <c r="DM346" s="256" t="s">
        <v>619</v>
      </c>
      <c r="DN346" s="257" t="s">
        <v>641</v>
      </c>
      <c r="DO346" s="45"/>
      <c r="DP346" s="122"/>
    </row>
    <row r="347" spans="1:120" ht="12.75" x14ac:dyDescent="0.2">
      <c r="A347" s="33"/>
      <c r="B347" s="33"/>
      <c r="C347" s="33"/>
      <c r="D347" s="176" t="s">
        <v>551</v>
      </c>
      <c r="E347" s="177" t="s">
        <v>345</v>
      </c>
      <c r="F347" s="179">
        <f>B3+(334*B5)</f>
        <v>335</v>
      </c>
      <c r="G347" s="33"/>
      <c r="I347" s="37"/>
      <c r="J347" s="54">
        <f>F525</f>
        <v>513</v>
      </c>
      <c r="K347" s="55">
        <f>F589</f>
        <v>577</v>
      </c>
      <c r="L347" s="55">
        <f>F553</f>
        <v>541</v>
      </c>
      <c r="M347" s="55">
        <f>F622</f>
        <v>610</v>
      </c>
      <c r="N347" s="55">
        <f>F586</f>
        <v>574</v>
      </c>
      <c r="O347" s="55">
        <f>F258</f>
        <v>246</v>
      </c>
      <c r="P347" s="55">
        <f>F169</f>
        <v>157</v>
      </c>
      <c r="Q347" s="55">
        <f>F230</f>
        <v>218</v>
      </c>
      <c r="R347" s="55">
        <f>F141</f>
        <v>129</v>
      </c>
      <c r="S347" s="55">
        <f>F202</f>
        <v>190</v>
      </c>
      <c r="T347" s="55">
        <f>F460</f>
        <v>448</v>
      </c>
      <c r="U347" s="55">
        <f>F399</f>
        <v>387</v>
      </c>
      <c r="V347" s="55">
        <f>F463</f>
        <v>451</v>
      </c>
      <c r="W347" s="55">
        <f>F432</f>
        <v>420</v>
      </c>
      <c r="X347" s="55">
        <f>F496</f>
        <v>484</v>
      </c>
      <c r="Y347" s="55">
        <f>F129</f>
        <v>117</v>
      </c>
      <c r="Z347" s="55">
        <f>F40</f>
        <v>28</v>
      </c>
      <c r="AA347" s="55">
        <f>F101</f>
        <v>89</v>
      </c>
      <c r="AB347" s="55">
        <f>F37</f>
        <v>25</v>
      </c>
      <c r="AC347" s="55">
        <f>F68</f>
        <v>56</v>
      </c>
      <c r="AD347" s="55">
        <f>F367</f>
        <v>355</v>
      </c>
      <c r="AE347" s="55">
        <f>F298</f>
        <v>286</v>
      </c>
      <c r="AF347" s="55">
        <f>F359</f>
        <v>347</v>
      </c>
      <c r="AG347" s="55">
        <f>F270</f>
        <v>258</v>
      </c>
      <c r="AH347" s="56">
        <f>F331</f>
        <v>319</v>
      </c>
      <c r="AI347" s="254">
        <f t="shared" si="71"/>
        <v>7825</v>
      </c>
      <c r="AJ347" s="107">
        <f t="shared" si="72"/>
        <v>3263025</v>
      </c>
      <c r="AK347" s="33"/>
      <c r="AL347" s="384" t="s">
        <v>66</v>
      </c>
      <c r="AM347" s="378" t="s">
        <v>412</v>
      </c>
      <c r="AN347" s="378" t="s">
        <v>64</v>
      </c>
      <c r="AO347" s="378" t="s">
        <v>394</v>
      </c>
      <c r="AP347" s="378" t="s">
        <v>279</v>
      </c>
      <c r="AQ347" s="303" t="s">
        <v>744</v>
      </c>
      <c r="AR347" s="303" t="s">
        <v>581</v>
      </c>
      <c r="AS347" s="303" t="s">
        <v>326</v>
      </c>
      <c r="AT347" s="303" t="s">
        <v>370</v>
      </c>
      <c r="AU347" s="303" t="s">
        <v>817</v>
      </c>
      <c r="AV347" s="303" t="s">
        <v>400</v>
      </c>
      <c r="AW347" s="303" t="s">
        <v>492</v>
      </c>
      <c r="AX347" s="303" t="s">
        <v>0</v>
      </c>
      <c r="AY347" s="303" t="s">
        <v>796</v>
      </c>
      <c r="AZ347" s="303" t="s">
        <v>504</v>
      </c>
      <c r="BA347" s="303" t="s">
        <v>686</v>
      </c>
      <c r="BB347" s="303" t="s">
        <v>226</v>
      </c>
      <c r="BC347" s="303" t="s">
        <v>541</v>
      </c>
      <c r="BD347" s="303" t="s">
        <v>253</v>
      </c>
      <c r="BE347" s="303" t="s">
        <v>803</v>
      </c>
      <c r="BF347" s="303" t="s">
        <v>205</v>
      </c>
      <c r="BG347" s="303" t="s">
        <v>85</v>
      </c>
      <c r="BH347" s="303" t="s">
        <v>626</v>
      </c>
      <c r="BI347" s="303" t="s">
        <v>432</v>
      </c>
      <c r="BJ347" s="351" t="s">
        <v>338</v>
      </c>
      <c r="BK347" s="45"/>
      <c r="BM347" s="37"/>
      <c r="BN347" s="379">
        <f>F447</f>
        <v>435</v>
      </c>
      <c r="BO347" s="380">
        <f>F627</f>
        <v>615</v>
      </c>
      <c r="BP347" s="380">
        <f>F57</f>
        <v>45</v>
      </c>
      <c r="BQ347" s="380">
        <f>F237</f>
        <v>225</v>
      </c>
      <c r="BR347" s="380">
        <f>F267</f>
        <v>255</v>
      </c>
      <c r="BS347" s="380">
        <f>F121</f>
        <v>109</v>
      </c>
      <c r="BT347" s="380">
        <f>F176</f>
        <v>164</v>
      </c>
      <c r="BU347" s="380">
        <f>F356</f>
        <v>344</v>
      </c>
      <c r="BV347" s="380">
        <f>F411</f>
        <v>399</v>
      </c>
      <c r="BW347" s="380">
        <f>F566</f>
        <v>554</v>
      </c>
      <c r="BX347" s="380">
        <f>F240</f>
        <v>228</v>
      </c>
      <c r="BY347" s="380">
        <f>F85</f>
        <v>73</v>
      </c>
      <c r="BZ347" s="380">
        <f>F530</f>
        <v>518</v>
      </c>
      <c r="CA347" s="380">
        <f>F475</f>
        <v>463</v>
      </c>
      <c r="CB347" s="380">
        <f>F295</f>
        <v>283</v>
      </c>
      <c r="CC347" s="380">
        <f>F594</f>
        <v>582</v>
      </c>
      <c r="CD347" s="380">
        <f>F24</f>
        <v>12</v>
      </c>
      <c r="CE347" s="380">
        <f>F204</f>
        <v>192</v>
      </c>
      <c r="CF347" s="380">
        <f>F384</f>
        <v>372</v>
      </c>
      <c r="CG347" s="380">
        <f>F414</f>
        <v>402</v>
      </c>
      <c r="CH347" s="380">
        <f>F143</f>
        <v>131</v>
      </c>
      <c r="CI347" s="380">
        <f>F323</f>
        <v>311</v>
      </c>
      <c r="CJ347" s="380">
        <f>F503</f>
        <v>491</v>
      </c>
      <c r="CK347" s="380">
        <f>F558</f>
        <v>546</v>
      </c>
      <c r="CL347" s="381">
        <f>F88</f>
        <v>76</v>
      </c>
      <c r="CM347" s="254">
        <f t="shared" si="73"/>
        <v>7825</v>
      </c>
      <c r="CN347" s="107">
        <f t="shared" si="74"/>
        <v>3263025</v>
      </c>
      <c r="CO347" s="33"/>
      <c r="CP347" s="255" t="s">
        <v>769</v>
      </c>
      <c r="CQ347" s="256" t="s">
        <v>319</v>
      </c>
      <c r="CR347" s="256" t="s">
        <v>645</v>
      </c>
      <c r="CS347" s="256" t="s">
        <v>698</v>
      </c>
      <c r="CT347" s="256" t="s">
        <v>772</v>
      </c>
      <c r="CU347" s="256" t="s">
        <v>631</v>
      </c>
      <c r="CV347" s="256" t="s">
        <v>815</v>
      </c>
      <c r="CW347" s="256" t="s">
        <v>282</v>
      </c>
      <c r="CX347" s="256" t="s">
        <v>680</v>
      </c>
      <c r="CY347" s="256" t="s">
        <v>440</v>
      </c>
      <c r="CZ347" s="256" t="s">
        <v>671</v>
      </c>
      <c r="DA347" s="256" t="s">
        <v>301</v>
      </c>
      <c r="DB347" s="256" t="s">
        <v>228</v>
      </c>
      <c r="DC347" s="256" t="s">
        <v>666</v>
      </c>
      <c r="DD347" s="256" t="s">
        <v>375</v>
      </c>
      <c r="DE347" s="256" t="s">
        <v>650</v>
      </c>
      <c r="DF347" s="256" t="s">
        <v>647</v>
      </c>
      <c r="DG347" s="256" t="s">
        <v>656</v>
      </c>
      <c r="DH347" s="256" t="s">
        <v>652</v>
      </c>
      <c r="DI347" s="256" t="s">
        <v>158</v>
      </c>
      <c r="DJ347" s="256" t="s">
        <v>210</v>
      </c>
      <c r="DK347" s="256" t="s">
        <v>280</v>
      </c>
      <c r="DL347" s="256" t="s">
        <v>664</v>
      </c>
      <c r="DM347" s="256" t="s">
        <v>649</v>
      </c>
      <c r="DN347" s="257" t="s">
        <v>2</v>
      </c>
      <c r="DO347" s="45"/>
      <c r="DP347" s="122"/>
    </row>
    <row r="348" spans="1:120" ht="12.75" x14ac:dyDescent="0.2">
      <c r="A348" s="33"/>
      <c r="B348" s="33"/>
      <c r="C348" s="33"/>
      <c r="D348" s="176" t="s">
        <v>340</v>
      </c>
      <c r="E348" s="177" t="s">
        <v>345</v>
      </c>
      <c r="F348" s="179">
        <f>B3+(335*B5)</f>
        <v>336</v>
      </c>
      <c r="G348" s="33"/>
      <c r="I348" s="37"/>
      <c r="J348" s="54">
        <f>F547</f>
        <v>535</v>
      </c>
      <c r="K348" s="55">
        <f>F636</f>
        <v>624</v>
      </c>
      <c r="L348" s="55">
        <f>F575</f>
        <v>563</v>
      </c>
      <c r="M348" s="55">
        <f>F514</f>
        <v>502</v>
      </c>
      <c r="N348" s="55">
        <f>F603</f>
        <v>591</v>
      </c>
      <c r="O348" s="55">
        <f>F216</f>
        <v>204</v>
      </c>
      <c r="P348" s="55">
        <f>F152</f>
        <v>140</v>
      </c>
      <c r="Q348" s="55">
        <f>F208</f>
        <v>196</v>
      </c>
      <c r="R348" s="55">
        <f>F244</f>
        <v>232</v>
      </c>
      <c r="S348" s="55">
        <f>F180</f>
        <v>168</v>
      </c>
      <c r="T348" s="55">
        <f>F413</f>
        <v>401</v>
      </c>
      <c r="U348" s="55">
        <f>F507</f>
        <v>495</v>
      </c>
      <c r="V348" s="55">
        <f>F446</f>
        <v>434</v>
      </c>
      <c r="W348" s="55">
        <f>F410</f>
        <v>398</v>
      </c>
      <c r="X348" s="55">
        <f>F474</f>
        <v>462</v>
      </c>
      <c r="Y348" s="55">
        <f>F112</f>
        <v>100</v>
      </c>
      <c r="Z348" s="55">
        <f>F18</f>
        <v>6</v>
      </c>
      <c r="AA348" s="55">
        <f>F79</f>
        <v>67</v>
      </c>
      <c r="AB348" s="55">
        <f>F115</f>
        <v>103</v>
      </c>
      <c r="AC348" s="55">
        <f>F51</f>
        <v>39</v>
      </c>
      <c r="AD348" s="55">
        <f>F345</f>
        <v>333</v>
      </c>
      <c r="AE348" s="55">
        <f>F281</f>
        <v>269</v>
      </c>
      <c r="AF348" s="55">
        <f>F317</f>
        <v>305</v>
      </c>
      <c r="AG348" s="55">
        <f>F373</f>
        <v>361</v>
      </c>
      <c r="AH348" s="56">
        <f>F309</f>
        <v>297</v>
      </c>
      <c r="AI348" s="254">
        <f t="shared" si="71"/>
        <v>7825</v>
      </c>
      <c r="AJ348" s="107">
        <f t="shared" si="72"/>
        <v>3263025</v>
      </c>
      <c r="AK348" s="33"/>
      <c r="AL348" s="350" t="s">
        <v>230</v>
      </c>
      <c r="AM348" s="303" t="s">
        <v>586</v>
      </c>
      <c r="AN348" s="303" t="s">
        <v>93</v>
      </c>
      <c r="AO348" s="303" t="s">
        <v>382</v>
      </c>
      <c r="AP348" s="303" t="s">
        <v>91</v>
      </c>
      <c r="AQ348" s="303" t="s">
        <v>538</v>
      </c>
      <c r="AR348" s="303" t="s">
        <v>733</v>
      </c>
      <c r="AS348" s="303" t="s">
        <v>552</v>
      </c>
      <c r="AT348" s="303" t="s">
        <v>773</v>
      </c>
      <c r="AU348" s="303" t="s">
        <v>71</v>
      </c>
      <c r="AV348" s="303" t="s">
        <v>296</v>
      </c>
      <c r="AW348" s="303" t="s">
        <v>766</v>
      </c>
      <c r="AX348" s="303" t="s">
        <v>588</v>
      </c>
      <c r="AY348" s="303" t="s">
        <v>235</v>
      </c>
      <c r="AZ348" s="303" t="s">
        <v>768</v>
      </c>
      <c r="BA348" s="303" t="s">
        <v>223</v>
      </c>
      <c r="BB348" s="303" t="s">
        <v>486</v>
      </c>
      <c r="BC348" s="303" t="s">
        <v>381</v>
      </c>
      <c r="BD348" s="303" t="s">
        <v>390</v>
      </c>
      <c r="BE348" s="303" t="s">
        <v>571</v>
      </c>
      <c r="BF348" s="303" t="s">
        <v>708</v>
      </c>
      <c r="BG348" s="303" t="s">
        <v>83</v>
      </c>
      <c r="BH348" s="303" t="s">
        <v>178</v>
      </c>
      <c r="BI348" s="303" t="s">
        <v>367</v>
      </c>
      <c r="BJ348" s="351" t="s">
        <v>461</v>
      </c>
      <c r="BK348" s="45"/>
      <c r="BM348" s="37"/>
      <c r="BN348" s="379">
        <f>F298</f>
        <v>286</v>
      </c>
      <c r="BO348" s="380">
        <f>F478</f>
        <v>466</v>
      </c>
      <c r="BP348" s="380">
        <f>F533</f>
        <v>521</v>
      </c>
      <c r="BQ348" s="380">
        <f>F63</f>
        <v>51</v>
      </c>
      <c r="BR348" s="380">
        <f>F243</f>
        <v>231</v>
      </c>
      <c r="BS348" s="380">
        <f>F602</f>
        <v>590</v>
      </c>
      <c r="BT348" s="380">
        <f>F32</f>
        <v>20</v>
      </c>
      <c r="BU348" s="380">
        <f>F212</f>
        <v>200</v>
      </c>
      <c r="BV348" s="380">
        <f>F367</f>
        <v>355</v>
      </c>
      <c r="BW348" s="380">
        <f>F422</f>
        <v>410</v>
      </c>
      <c r="BX348" s="380">
        <f>F96</f>
        <v>84</v>
      </c>
      <c r="BY348" s="380">
        <f>F541</f>
        <v>529</v>
      </c>
      <c r="BZ348" s="380">
        <f>F511</f>
        <v>499</v>
      </c>
      <c r="CA348" s="380">
        <f>F331</f>
        <v>319</v>
      </c>
      <c r="CB348" s="380">
        <f>F151</f>
        <v>139</v>
      </c>
      <c r="CC348" s="380">
        <f>F450</f>
        <v>438</v>
      </c>
      <c r="CD348" s="380">
        <f>F630</f>
        <v>618</v>
      </c>
      <c r="CE348" s="380">
        <f>F60</f>
        <v>48</v>
      </c>
      <c r="CF348" s="380">
        <f>F215</f>
        <v>203</v>
      </c>
      <c r="CG348" s="380">
        <f>F270</f>
        <v>258</v>
      </c>
      <c r="CH348" s="380">
        <f>F124</f>
        <v>112</v>
      </c>
      <c r="CI348" s="380">
        <f>F179</f>
        <v>167</v>
      </c>
      <c r="CJ348" s="380">
        <f>F359</f>
        <v>347</v>
      </c>
      <c r="CK348" s="380">
        <f>F389</f>
        <v>377</v>
      </c>
      <c r="CL348" s="381">
        <f>F569</f>
        <v>557</v>
      </c>
      <c r="CM348" s="254">
        <f t="shared" si="73"/>
        <v>7825</v>
      </c>
      <c r="CN348" s="107">
        <f t="shared" si="74"/>
        <v>3263025</v>
      </c>
      <c r="CO348" s="33"/>
      <c r="CP348" s="255" t="s">
        <v>85</v>
      </c>
      <c r="CQ348" s="256" t="s">
        <v>612</v>
      </c>
      <c r="CR348" s="256" t="s">
        <v>706</v>
      </c>
      <c r="CS348" s="256" t="s">
        <v>225</v>
      </c>
      <c r="CT348" s="256" t="s">
        <v>433</v>
      </c>
      <c r="CU348" s="256" t="s">
        <v>125</v>
      </c>
      <c r="CV348" s="256" t="s">
        <v>702</v>
      </c>
      <c r="CW348" s="256" t="s">
        <v>446</v>
      </c>
      <c r="CX348" s="256" t="s">
        <v>205</v>
      </c>
      <c r="CY348" s="256" t="s">
        <v>712</v>
      </c>
      <c r="CZ348" s="256" t="s">
        <v>379</v>
      </c>
      <c r="DA348" s="256" t="s">
        <v>466</v>
      </c>
      <c r="DB348" s="256" t="s">
        <v>107</v>
      </c>
      <c r="DC348" s="256" t="s">
        <v>338</v>
      </c>
      <c r="DD348" s="256" t="s">
        <v>789</v>
      </c>
      <c r="DE348" s="256" t="s">
        <v>692</v>
      </c>
      <c r="DF348" s="256" t="s">
        <v>451</v>
      </c>
      <c r="DG348" s="256" t="s">
        <v>274</v>
      </c>
      <c r="DH348" s="256" t="s">
        <v>613</v>
      </c>
      <c r="DI348" s="256" t="s">
        <v>432</v>
      </c>
      <c r="DJ348" s="256" t="s">
        <v>74</v>
      </c>
      <c r="DK348" s="256" t="s">
        <v>604</v>
      </c>
      <c r="DL348" s="256" t="s">
        <v>626</v>
      </c>
      <c r="DM348" s="256" t="s">
        <v>756</v>
      </c>
      <c r="DN348" s="257" t="s">
        <v>705</v>
      </c>
      <c r="DO348" s="45"/>
      <c r="DP348" s="122"/>
    </row>
    <row r="349" spans="1:120" ht="12.75" x14ac:dyDescent="0.2">
      <c r="A349" s="33"/>
      <c r="B349" s="33"/>
      <c r="C349" s="33"/>
      <c r="D349" s="176" t="s">
        <v>576</v>
      </c>
      <c r="E349" s="177" t="s">
        <v>345</v>
      </c>
      <c r="F349" s="178">
        <f>B3+(336*B5)</f>
        <v>337</v>
      </c>
      <c r="G349" s="33"/>
      <c r="I349" s="37"/>
      <c r="J349" s="54">
        <f>F564</f>
        <v>552</v>
      </c>
      <c r="K349" s="55">
        <f>F528</f>
        <v>516</v>
      </c>
      <c r="L349" s="55">
        <f>F597</f>
        <v>585</v>
      </c>
      <c r="M349" s="55">
        <f>F561</f>
        <v>549</v>
      </c>
      <c r="N349" s="55">
        <f>F625</f>
        <v>613</v>
      </c>
      <c r="O349" s="55">
        <f>F194</f>
        <v>182</v>
      </c>
      <c r="P349" s="55">
        <f>F255</f>
        <v>243</v>
      </c>
      <c r="Q349" s="55">
        <f>F166</f>
        <v>154</v>
      </c>
      <c r="R349" s="55">
        <f>F227</f>
        <v>215</v>
      </c>
      <c r="S349" s="55">
        <f>F158</f>
        <v>146</v>
      </c>
      <c r="T349" s="55">
        <f>F396</f>
        <v>384</v>
      </c>
      <c r="U349" s="55">
        <f>F485</f>
        <v>473</v>
      </c>
      <c r="V349" s="55">
        <f>F424</f>
        <v>412</v>
      </c>
      <c r="W349" s="55">
        <f>F488</f>
        <v>476</v>
      </c>
      <c r="X349" s="55">
        <f>F457</f>
        <v>445</v>
      </c>
      <c r="Y349" s="55">
        <f>F65</f>
        <v>53</v>
      </c>
      <c r="Z349" s="55">
        <f>F126</f>
        <v>114</v>
      </c>
      <c r="AA349" s="55">
        <f>F62</f>
        <v>50</v>
      </c>
      <c r="AB349" s="55">
        <f>F93</f>
        <v>81</v>
      </c>
      <c r="AC349" s="55">
        <f>F29</f>
        <v>17</v>
      </c>
      <c r="AD349" s="55">
        <f>F323</f>
        <v>311</v>
      </c>
      <c r="AE349" s="55">
        <f>F384</f>
        <v>372</v>
      </c>
      <c r="AF349" s="55">
        <f>F295</f>
        <v>283</v>
      </c>
      <c r="AG349" s="55">
        <f>F356</f>
        <v>344</v>
      </c>
      <c r="AH349" s="56">
        <f>F267</f>
        <v>255</v>
      </c>
      <c r="AI349" s="254">
        <f t="shared" si="71"/>
        <v>7825</v>
      </c>
      <c r="AJ349" s="107">
        <f t="shared" si="72"/>
        <v>3263025</v>
      </c>
      <c r="AK349" s="33"/>
      <c r="AL349" s="384" t="s">
        <v>467</v>
      </c>
      <c r="AM349" s="378" t="s">
        <v>124</v>
      </c>
      <c r="AN349" s="378" t="s">
        <v>201</v>
      </c>
      <c r="AO349" s="378" t="s">
        <v>306</v>
      </c>
      <c r="AP349" s="378" t="s">
        <v>292</v>
      </c>
      <c r="AQ349" s="303" t="s">
        <v>525</v>
      </c>
      <c r="AR349" s="303" t="s">
        <v>270</v>
      </c>
      <c r="AS349" s="303" t="s">
        <v>343</v>
      </c>
      <c r="AT349" s="303" t="s">
        <v>220</v>
      </c>
      <c r="AU349" s="303" t="s">
        <v>524</v>
      </c>
      <c r="AV349" s="303" t="s">
        <v>281</v>
      </c>
      <c r="AW349" s="303" t="s">
        <v>426</v>
      </c>
      <c r="AX349" s="303" t="s">
        <v>742</v>
      </c>
      <c r="AY349" s="303" t="s">
        <v>265</v>
      </c>
      <c r="AZ349" s="303" t="s">
        <v>740</v>
      </c>
      <c r="BA349" s="303" t="s">
        <v>252</v>
      </c>
      <c r="BB349" s="303" t="s">
        <v>731</v>
      </c>
      <c r="BC349" s="303" t="s">
        <v>196</v>
      </c>
      <c r="BD349" s="303" t="s">
        <v>749</v>
      </c>
      <c r="BE349" s="303" t="s">
        <v>464</v>
      </c>
      <c r="BF349" s="303" t="s">
        <v>280</v>
      </c>
      <c r="BG349" s="303" t="s">
        <v>652</v>
      </c>
      <c r="BH349" s="303" t="s">
        <v>375</v>
      </c>
      <c r="BI349" s="303" t="s">
        <v>282</v>
      </c>
      <c r="BJ349" s="351" t="s">
        <v>772</v>
      </c>
      <c r="BK349" s="45"/>
      <c r="BM349" s="37"/>
      <c r="BN349" s="379">
        <f>F154</f>
        <v>142</v>
      </c>
      <c r="BO349" s="380">
        <f>F334</f>
        <v>322</v>
      </c>
      <c r="BP349" s="380">
        <f>F489</f>
        <v>477</v>
      </c>
      <c r="BQ349" s="380">
        <f>F544</f>
        <v>532</v>
      </c>
      <c r="BR349" s="380">
        <f>F99</f>
        <v>87</v>
      </c>
      <c r="BS349" s="380">
        <f>F453</f>
        <v>441</v>
      </c>
      <c r="BT349" s="380">
        <f>F633</f>
        <v>621</v>
      </c>
      <c r="BU349" s="380">
        <f>F38</f>
        <v>26</v>
      </c>
      <c r="BV349" s="380">
        <f>F218</f>
        <v>206</v>
      </c>
      <c r="BW349" s="380">
        <f>F273</f>
        <v>261</v>
      </c>
      <c r="BX349" s="380">
        <f>F577</f>
        <v>565</v>
      </c>
      <c r="BY349" s="380">
        <f>F397</f>
        <v>385</v>
      </c>
      <c r="BZ349" s="380">
        <f>F342</f>
        <v>330</v>
      </c>
      <c r="CA349" s="380">
        <f>F187</f>
        <v>175</v>
      </c>
      <c r="CB349" s="380">
        <f>F132</f>
        <v>120</v>
      </c>
      <c r="CC349" s="380">
        <f>F306</f>
        <v>294</v>
      </c>
      <c r="CD349" s="380">
        <f>F486</f>
        <v>474</v>
      </c>
      <c r="CE349" s="380">
        <f>F516</f>
        <v>504</v>
      </c>
      <c r="CF349" s="380">
        <f>F71</f>
        <v>59</v>
      </c>
      <c r="CG349" s="380">
        <f>F251</f>
        <v>239</v>
      </c>
      <c r="CH349" s="380">
        <f>F605</f>
        <v>593</v>
      </c>
      <c r="CI349" s="380">
        <f>F35</f>
        <v>23</v>
      </c>
      <c r="CJ349" s="380">
        <f>F190</f>
        <v>178</v>
      </c>
      <c r="CK349" s="380">
        <f>F370</f>
        <v>358</v>
      </c>
      <c r="CL349" s="381">
        <f>F425</f>
        <v>413</v>
      </c>
      <c r="CM349" s="254">
        <f t="shared" si="73"/>
        <v>7825</v>
      </c>
      <c r="CN349" s="107">
        <f t="shared" si="74"/>
        <v>3263025</v>
      </c>
      <c r="CO349" s="33"/>
      <c r="CP349" s="255" t="s">
        <v>629</v>
      </c>
      <c r="CQ349" s="256" t="s">
        <v>681</v>
      </c>
      <c r="CR349" s="256" t="s">
        <v>189</v>
      </c>
      <c r="CS349" s="256" t="s">
        <v>679</v>
      </c>
      <c r="CT349" s="256" t="s">
        <v>617</v>
      </c>
      <c r="CU349" s="256" t="s">
        <v>637</v>
      </c>
      <c r="CV349" s="256" t="s">
        <v>136</v>
      </c>
      <c r="CW349" s="256" t="s">
        <v>251</v>
      </c>
      <c r="CX349" s="256" t="s">
        <v>374</v>
      </c>
      <c r="CY349" s="256" t="s">
        <v>143</v>
      </c>
      <c r="CZ349" s="256" t="s">
        <v>63</v>
      </c>
      <c r="DA349" s="256" t="s">
        <v>521</v>
      </c>
      <c r="DB349" s="256" t="s">
        <v>232</v>
      </c>
      <c r="DC349" s="256" t="s">
        <v>393</v>
      </c>
      <c r="DD349" s="256" t="s">
        <v>132</v>
      </c>
      <c r="DE349" s="256" t="s">
        <v>145</v>
      </c>
      <c r="DF349" s="256" t="s">
        <v>52</v>
      </c>
      <c r="DG349" s="256" t="s">
        <v>413</v>
      </c>
      <c r="DH349" s="256" t="s">
        <v>436</v>
      </c>
      <c r="DI349" s="256" t="s">
        <v>222</v>
      </c>
      <c r="DJ349" s="256" t="s">
        <v>258</v>
      </c>
      <c r="DK349" s="256" t="s">
        <v>330</v>
      </c>
      <c r="DL349" s="256" t="s">
        <v>420</v>
      </c>
      <c r="DM349" s="256" t="s">
        <v>682</v>
      </c>
      <c r="DN349" s="257" t="s">
        <v>639</v>
      </c>
      <c r="DO349" s="45"/>
      <c r="DP349" s="122"/>
    </row>
    <row r="350" spans="1:120" ht="12.75" x14ac:dyDescent="0.2">
      <c r="A350" s="33"/>
      <c r="B350" s="33"/>
      <c r="C350" s="33"/>
      <c r="D350" s="176" t="s">
        <v>470</v>
      </c>
      <c r="E350" s="177" t="s">
        <v>345</v>
      </c>
      <c r="F350" s="178">
        <f>B3+(337*B5)</f>
        <v>338</v>
      </c>
      <c r="G350" s="33"/>
      <c r="I350" s="37"/>
      <c r="J350" s="54">
        <f>F611</f>
        <v>599</v>
      </c>
      <c r="K350" s="55">
        <f>F550</f>
        <v>538</v>
      </c>
      <c r="L350" s="55">
        <f>F614</f>
        <v>602</v>
      </c>
      <c r="M350" s="55">
        <f>F578</f>
        <v>566</v>
      </c>
      <c r="N350" s="55">
        <f>F522</f>
        <v>510</v>
      </c>
      <c r="O350" s="55">
        <f>F177</f>
        <v>165</v>
      </c>
      <c r="P350" s="55">
        <f>F233</f>
        <v>221</v>
      </c>
      <c r="Q350" s="55">
        <f>F144</f>
        <v>132</v>
      </c>
      <c r="R350" s="55">
        <f>F205</f>
        <v>193</v>
      </c>
      <c r="S350" s="55">
        <f>F241</f>
        <v>229</v>
      </c>
      <c r="T350" s="55">
        <f>F499</f>
        <v>487</v>
      </c>
      <c r="U350" s="55">
        <f>F438</f>
        <v>426</v>
      </c>
      <c r="V350" s="55">
        <f>F407</f>
        <v>395</v>
      </c>
      <c r="W350" s="55">
        <f>F471</f>
        <v>459</v>
      </c>
      <c r="X350" s="55">
        <f>F435</f>
        <v>423</v>
      </c>
      <c r="Y350" s="55">
        <f>F43</f>
        <v>31</v>
      </c>
      <c r="Z350" s="55">
        <f>F104</f>
        <v>92</v>
      </c>
      <c r="AA350" s="55">
        <f>F15</f>
        <v>3</v>
      </c>
      <c r="AB350" s="55">
        <f>F76</f>
        <v>64</v>
      </c>
      <c r="AC350" s="55">
        <f>F137</f>
        <v>125</v>
      </c>
      <c r="AD350" s="55">
        <f>F306</f>
        <v>294</v>
      </c>
      <c r="AE350" s="55">
        <f>F342</f>
        <v>330</v>
      </c>
      <c r="AF350" s="55">
        <f>F273</f>
        <v>261</v>
      </c>
      <c r="AG350" s="55">
        <f>F334</f>
        <v>322</v>
      </c>
      <c r="AH350" s="56">
        <f>F370</f>
        <v>358</v>
      </c>
      <c r="AI350" s="254">
        <f t="shared" si="71"/>
        <v>7825</v>
      </c>
      <c r="AJ350" s="107">
        <f t="shared" si="72"/>
        <v>3263025</v>
      </c>
      <c r="AK350" s="33"/>
      <c r="AL350" s="383" t="s">
        <v>333</v>
      </c>
      <c r="AM350" s="382" t="s">
        <v>122</v>
      </c>
      <c r="AN350" s="382" t="s">
        <v>605</v>
      </c>
      <c r="AO350" s="382" t="s">
        <v>36</v>
      </c>
      <c r="AP350" s="382" t="s">
        <v>169</v>
      </c>
      <c r="AQ350" s="303" t="s">
        <v>758</v>
      </c>
      <c r="AR350" s="303" t="s">
        <v>800</v>
      </c>
      <c r="AS350" s="303" t="s">
        <v>555</v>
      </c>
      <c r="AT350" s="303" t="s">
        <v>133</v>
      </c>
      <c r="AU350" s="303" t="s">
        <v>592</v>
      </c>
      <c r="AV350" s="303" t="s">
        <v>713</v>
      </c>
      <c r="AW350" s="303" t="s">
        <v>350</v>
      </c>
      <c r="AX350" s="303" t="s">
        <v>548</v>
      </c>
      <c r="AY350" s="303" t="s">
        <v>562</v>
      </c>
      <c r="AZ350" s="303" t="s">
        <v>455</v>
      </c>
      <c r="BA350" s="303" t="s">
        <v>777</v>
      </c>
      <c r="BB350" s="303" t="s">
        <v>434</v>
      </c>
      <c r="BC350" s="303" t="s">
        <v>166</v>
      </c>
      <c r="BD350" s="303" t="s">
        <v>597</v>
      </c>
      <c r="BE350" s="303" t="s">
        <v>476</v>
      </c>
      <c r="BF350" s="303" t="s">
        <v>145</v>
      </c>
      <c r="BG350" s="303" t="s">
        <v>232</v>
      </c>
      <c r="BH350" s="303" t="s">
        <v>143</v>
      </c>
      <c r="BI350" s="303" t="s">
        <v>681</v>
      </c>
      <c r="BJ350" s="351" t="s">
        <v>682</v>
      </c>
      <c r="BK350" s="45"/>
      <c r="BM350" s="37"/>
      <c r="BN350" s="379">
        <f>F135</f>
        <v>123</v>
      </c>
      <c r="BO350" s="380">
        <f>F165</f>
        <v>153</v>
      </c>
      <c r="BP350" s="380">
        <f>F345</f>
        <v>333</v>
      </c>
      <c r="BQ350" s="380">
        <f>F400</f>
        <v>388</v>
      </c>
      <c r="BR350" s="380">
        <f>F580</f>
        <v>568</v>
      </c>
      <c r="BS350" s="380">
        <f>F309</f>
        <v>297</v>
      </c>
      <c r="BT350" s="380">
        <f>F464</f>
        <v>452</v>
      </c>
      <c r="BU350" s="380">
        <f>F519</f>
        <v>507</v>
      </c>
      <c r="BV350" s="380">
        <f>F74</f>
        <v>62</v>
      </c>
      <c r="BW350" s="380">
        <f>F254</f>
        <v>242</v>
      </c>
      <c r="BX350" s="380">
        <f>F428</f>
        <v>416</v>
      </c>
      <c r="BY350" s="380">
        <f>F373</f>
        <v>361</v>
      </c>
      <c r="BZ350" s="380">
        <f>F193</f>
        <v>181</v>
      </c>
      <c r="CA350" s="380">
        <f>F13</f>
        <v>1</v>
      </c>
      <c r="CB350" s="380">
        <f>F608</f>
        <v>596</v>
      </c>
      <c r="CC350" s="380">
        <f>F162</f>
        <v>150</v>
      </c>
      <c r="CD350" s="380">
        <f>F317</f>
        <v>305</v>
      </c>
      <c r="CE350" s="380">
        <f>F497</f>
        <v>485</v>
      </c>
      <c r="CF350" s="380">
        <f>F552</f>
        <v>540</v>
      </c>
      <c r="CG350" s="380">
        <f>F107</f>
        <v>95</v>
      </c>
      <c r="CH350" s="380">
        <f>F461</f>
        <v>449</v>
      </c>
      <c r="CI350" s="380">
        <f>F616</f>
        <v>604</v>
      </c>
      <c r="CJ350" s="380">
        <f>F46</f>
        <v>34</v>
      </c>
      <c r="CK350" s="380">
        <f>F226</f>
        <v>214</v>
      </c>
      <c r="CL350" s="381">
        <f>F281</f>
        <v>269</v>
      </c>
      <c r="CM350" s="254">
        <f t="shared" si="73"/>
        <v>7825</v>
      </c>
      <c r="CN350" s="107">
        <f t="shared" si="74"/>
        <v>3263025</v>
      </c>
      <c r="CO350" s="33"/>
      <c r="CP350" s="255" t="s">
        <v>553</v>
      </c>
      <c r="CQ350" s="256" t="s">
        <v>475</v>
      </c>
      <c r="CR350" s="256" t="s">
        <v>708</v>
      </c>
      <c r="CS350" s="256" t="s">
        <v>387</v>
      </c>
      <c r="CT350" s="256" t="s">
        <v>199</v>
      </c>
      <c r="CU350" s="256" t="s">
        <v>461</v>
      </c>
      <c r="CV350" s="256" t="s">
        <v>1</v>
      </c>
      <c r="CW350" s="256" t="s">
        <v>620</v>
      </c>
      <c r="CX350" s="256" t="s">
        <v>674</v>
      </c>
      <c r="CY350" s="256" t="s">
        <v>84</v>
      </c>
      <c r="CZ350" s="256" t="s">
        <v>694</v>
      </c>
      <c r="DA350" s="256" t="s">
        <v>367</v>
      </c>
      <c r="DB350" s="256" t="s">
        <v>181</v>
      </c>
      <c r="DC350" s="256" t="s">
        <v>198</v>
      </c>
      <c r="DD350" s="256" t="s">
        <v>676</v>
      </c>
      <c r="DE350" s="256" t="s">
        <v>419</v>
      </c>
      <c r="DF350" s="256" t="s">
        <v>178</v>
      </c>
      <c r="DG350" s="256" t="s">
        <v>741</v>
      </c>
      <c r="DH350" s="256" t="s">
        <v>35</v>
      </c>
      <c r="DI350" s="256" t="s">
        <v>672</v>
      </c>
      <c r="DJ350" s="256" t="s">
        <v>80</v>
      </c>
      <c r="DK350" s="256" t="s">
        <v>635</v>
      </c>
      <c r="DL350" s="256" t="s">
        <v>462</v>
      </c>
      <c r="DM350" s="256" t="s">
        <v>162</v>
      </c>
      <c r="DN350" s="257" t="s">
        <v>83</v>
      </c>
      <c r="DO350" s="45"/>
      <c r="DP350" s="122"/>
    </row>
    <row r="351" spans="1:120" ht="12.75" x14ac:dyDescent="0.2">
      <c r="A351" s="33"/>
      <c r="B351" s="33"/>
      <c r="C351" s="33"/>
      <c r="D351" s="176" t="s">
        <v>445</v>
      </c>
      <c r="E351" s="177" t="s">
        <v>345</v>
      </c>
      <c r="F351" s="179">
        <f>B3+(338*B5)</f>
        <v>339</v>
      </c>
      <c r="G351" s="33"/>
      <c r="I351" s="37"/>
      <c r="J351" s="54">
        <f>F418</f>
        <v>406</v>
      </c>
      <c r="K351" s="55">
        <f>F479</f>
        <v>467</v>
      </c>
      <c r="L351" s="55">
        <f>F390</f>
        <v>378</v>
      </c>
      <c r="M351" s="55">
        <f>F451</f>
        <v>439</v>
      </c>
      <c r="N351" s="55">
        <f>F512</f>
        <v>500</v>
      </c>
      <c r="O351" s="55">
        <f>F56</f>
        <v>44</v>
      </c>
      <c r="P351" s="55">
        <f>F92</f>
        <v>80</v>
      </c>
      <c r="Q351" s="55">
        <f>F23</f>
        <v>11</v>
      </c>
      <c r="R351" s="55">
        <f>F84</f>
        <v>72</v>
      </c>
      <c r="S351" s="55">
        <f>F120</f>
        <v>108</v>
      </c>
      <c r="T351" s="55">
        <f>F272</f>
        <v>260</v>
      </c>
      <c r="U351" s="55">
        <f>F328</f>
        <v>316</v>
      </c>
      <c r="V351" s="55">
        <f>F364</f>
        <v>352</v>
      </c>
      <c r="W351" s="55">
        <f>F300</f>
        <v>288</v>
      </c>
      <c r="X351" s="55">
        <f>F361</f>
        <v>349</v>
      </c>
      <c r="Y351" s="55">
        <f>F552</f>
        <v>540</v>
      </c>
      <c r="Z351" s="55">
        <f>F608</f>
        <v>596</v>
      </c>
      <c r="AA351" s="55">
        <f>F519</f>
        <v>507</v>
      </c>
      <c r="AB351" s="55">
        <f>F580</f>
        <v>568</v>
      </c>
      <c r="AC351" s="55">
        <f>F616</f>
        <v>604</v>
      </c>
      <c r="AD351" s="55">
        <f>F185</f>
        <v>173</v>
      </c>
      <c r="AE351" s="55">
        <f>F221</f>
        <v>209</v>
      </c>
      <c r="AF351" s="55">
        <f>F157</f>
        <v>145</v>
      </c>
      <c r="AG351" s="55">
        <f>F188</f>
        <v>176</v>
      </c>
      <c r="AH351" s="56">
        <f>F249</f>
        <v>237</v>
      </c>
      <c r="AI351" s="254">
        <f t="shared" si="71"/>
        <v>7825</v>
      </c>
      <c r="AJ351" s="107">
        <f t="shared" si="72"/>
        <v>3263025</v>
      </c>
      <c r="AK351" s="33"/>
      <c r="AL351" s="350" t="s">
        <v>49</v>
      </c>
      <c r="AM351" s="303" t="s">
        <v>506</v>
      </c>
      <c r="AN351" s="303" t="s">
        <v>69</v>
      </c>
      <c r="AO351" s="303" t="s">
        <v>667</v>
      </c>
      <c r="AP351" s="303" t="s">
        <v>322</v>
      </c>
      <c r="AQ351" s="303" t="s">
        <v>380</v>
      </c>
      <c r="AR351" s="303" t="s">
        <v>273</v>
      </c>
      <c r="AS351" s="303" t="s">
        <v>378</v>
      </c>
      <c r="AT351" s="303" t="s">
        <v>747</v>
      </c>
      <c r="AU351" s="303" t="s">
        <v>182</v>
      </c>
      <c r="AV351" s="382" t="s">
        <v>355</v>
      </c>
      <c r="AW351" s="382" t="s">
        <v>472</v>
      </c>
      <c r="AX351" s="382" t="s">
        <v>811</v>
      </c>
      <c r="AY351" s="382" t="s">
        <v>163</v>
      </c>
      <c r="AZ351" s="382" t="s">
        <v>653</v>
      </c>
      <c r="BA351" s="303" t="s">
        <v>35</v>
      </c>
      <c r="BB351" s="303" t="s">
        <v>676</v>
      </c>
      <c r="BC351" s="303" t="s">
        <v>620</v>
      </c>
      <c r="BD351" s="303" t="s">
        <v>199</v>
      </c>
      <c r="BE351" s="303" t="s">
        <v>635</v>
      </c>
      <c r="BF351" s="303" t="s">
        <v>523</v>
      </c>
      <c r="BG351" s="303" t="s">
        <v>86</v>
      </c>
      <c r="BH351" s="303" t="s">
        <v>72</v>
      </c>
      <c r="BI351" s="303" t="s">
        <v>391</v>
      </c>
      <c r="BJ351" s="351" t="s">
        <v>354</v>
      </c>
      <c r="BK351" s="45"/>
      <c r="BM351" s="37"/>
      <c r="BN351" s="379">
        <f>F76</f>
        <v>64</v>
      </c>
      <c r="BO351" s="380">
        <f>F521</f>
        <v>509</v>
      </c>
      <c r="BP351" s="380">
        <f>F466</f>
        <v>454</v>
      </c>
      <c r="BQ351" s="380">
        <f>F311</f>
        <v>299</v>
      </c>
      <c r="BR351" s="380">
        <f>F256</f>
        <v>244</v>
      </c>
      <c r="BS351" s="380">
        <f>F402</f>
        <v>390</v>
      </c>
      <c r="BT351" s="380">
        <f>F347</f>
        <v>335</v>
      </c>
      <c r="BU351" s="380">
        <f>F167</f>
        <v>155</v>
      </c>
      <c r="BV351" s="380">
        <f>F137</f>
        <v>125</v>
      </c>
      <c r="BW351" s="380">
        <f>F582</f>
        <v>570</v>
      </c>
      <c r="BX351" s="380">
        <f>F278</f>
        <v>266</v>
      </c>
      <c r="BY351" s="380">
        <f>F458</f>
        <v>446</v>
      </c>
      <c r="BZ351" s="380">
        <f>F613</f>
        <v>601</v>
      </c>
      <c r="CA351" s="380">
        <f>F43</f>
        <v>31</v>
      </c>
      <c r="CB351" s="380">
        <f>F223</f>
        <v>211</v>
      </c>
      <c r="CC351" s="380">
        <f>F549</f>
        <v>537</v>
      </c>
      <c r="CD351" s="380">
        <f>F494</f>
        <v>482</v>
      </c>
      <c r="CE351" s="380">
        <f>F314</f>
        <v>302</v>
      </c>
      <c r="CF351" s="380">
        <f>F159</f>
        <v>147</v>
      </c>
      <c r="CG351" s="380">
        <f>F104</f>
        <v>92</v>
      </c>
      <c r="CH351" s="380">
        <f>F375</f>
        <v>363</v>
      </c>
      <c r="CI351" s="380">
        <f>F195</f>
        <v>183</v>
      </c>
      <c r="CJ351" s="380">
        <f>F15</f>
        <v>3</v>
      </c>
      <c r="CK351" s="380">
        <f>F610</f>
        <v>598</v>
      </c>
      <c r="CL351" s="381">
        <f>F430</f>
        <v>418</v>
      </c>
      <c r="CM351" s="254">
        <f t="shared" si="73"/>
        <v>7825</v>
      </c>
      <c r="CN351" s="107">
        <f t="shared" si="74"/>
        <v>3263025</v>
      </c>
      <c r="CO351" s="33"/>
      <c r="CP351" s="397" t="s">
        <v>597</v>
      </c>
      <c r="CQ351" s="398" t="s">
        <v>753</v>
      </c>
      <c r="CR351" s="399" t="s">
        <v>217</v>
      </c>
      <c r="CS351" s="398" t="s">
        <v>430</v>
      </c>
      <c r="CT351" s="399" t="s">
        <v>55</v>
      </c>
      <c r="CU351" s="398" t="s">
        <v>473</v>
      </c>
      <c r="CV351" s="399" t="s">
        <v>551</v>
      </c>
      <c r="CW351" s="398" t="s">
        <v>554</v>
      </c>
      <c r="CX351" s="399" t="s">
        <v>476</v>
      </c>
      <c r="CY351" s="398" t="s">
        <v>172</v>
      </c>
      <c r="CZ351" s="399" t="s">
        <v>165</v>
      </c>
      <c r="DA351" s="398" t="s">
        <v>427</v>
      </c>
      <c r="DB351" s="256" t="s">
        <v>765</v>
      </c>
      <c r="DC351" s="398" t="s">
        <v>777</v>
      </c>
      <c r="DD351" s="399" t="s">
        <v>53</v>
      </c>
      <c r="DE351" s="398" t="s">
        <v>255</v>
      </c>
      <c r="DF351" s="399" t="s">
        <v>428</v>
      </c>
      <c r="DG351" s="398" t="s">
        <v>727</v>
      </c>
      <c r="DH351" s="399" t="s">
        <v>152</v>
      </c>
      <c r="DI351" s="398" t="s">
        <v>434</v>
      </c>
      <c r="DJ351" s="399" t="s">
        <v>444</v>
      </c>
      <c r="DK351" s="398" t="s">
        <v>151</v>
      </c>
      <c r="DL351" s="399" t="s">
        <v>166</v>
      </c>
      <c r="DM351" s="398" t="s">
        <v>707</v>
      </c>
      <c r="DN351" s="400" t="s">
        <v>767</v>
      </c>
      <c r="DO351" s="45"/>
      <c r="DP351" s="122"/>
    </row>
    <row r="352" spans="1:120" ht="12.75" x14ac:dyDescent="0.2">
      <c r="A352" s="33"/>
      <c r="B352" s="33"/>
      <c r="C352" s="33"/>
      <c r="D352" s="176" t="s">
        <v>388</v>
      </c>
      <c r="E352" s="177" t="s">
        <v>345</v>
      </c>
      <c r="F352" s="179">
        <f>B3+(339*B5)</f>
        <v>340</v>
      </c>
      <c r="G352" s="33"/>
      <c r="I352" s="37"/>
      <c r="J352" s="54">
        <f>F440</f>
        <v>428</v>
      </c>
      <c r="K352" s="55">
        <f>F501</f>
        <v>489</v>
      </c>
      <c r="L352" s="55">
        <f>F437</f>
        <v>425</v>
      </c>
      <c r="M352" s="55">
        <f>F468</f>
        <v>456</v>
      </c>
      <c r="N352" s="55">
        <f>F404</f>
        <v>392</v>
      </c>
      <c r="O352" s="55">
        <f>F73</f>
        <v>61</v>
      </c>
      <c r="P352" s="55">
        <f>F134</f>
        <v>122</v>
      </c>
      <c r="Q352" s="55">
        <f>F45</f>
        <v>33</v>
      </c>
      <c r="R352" s="55">
        <f>F106</f>
        <v>94</v>
      </c>
      <c r="S352" s="55">
        <f>F17</f>
        <v>5</v>
      </c>
      <c r="T352" s="55">
        <f>F375</f>
        <v>363</v>
      </c>
      <c r="U352" s="55">
        <f>F311</f>
        <v>299</v>
      </c>
      <c r="V352" s="55">
        <f>F347</f>
        <v>335</v>
      </c>
      <c r="W352" s="55">
        <f>F278</f>
        <v>266</v>
      </c>
      <c r="X352" s="55">
        <f>F314</f>
        <v>302</v>
      </c>
      <c r="Y352" s="55">
        <f>F569</f>
        <v>557</v>
      </c>
      <c r="Z352" s="55">
        <f>F630</f>
        <v>618</v>
      </c>
      <c r="AA352" s="55">
        <f>F541</f>
        <v>529</v>
      </c>
      <c r="AB352" s="55">
        <f>F602</f>
        <v>590</v>
      </c>
      <c r="AC352" s="55">
        <f>F533</f>
        <v>521</v>
      </c>
      <c r="AD352" s="55">
        <f>F207</f>
        <v>195</v>
      </c>
      <c r="AE352" s="55">
        <f>F238</f>
        <v>226</v>
      </c>
      <c r="AF352" s="55">
        <f>F174</f>
        <v>162</v>
      </c>
      <c r="AG352" s="55">
        <f>F235</f>
        <v>223</v>
      </c>
      <c r="AH352" s="56">
        <f>F146</f>
        <v>134</v>
      </c>
      <c r="AI352" s="254">
        <f t="shared" si="71"/>
        <v>7825</v>
      </c>
      <c r="AJ352" s="107">
        <f t="shared" si="72"/>
        <v>3263025</v>
      </c>
      <c r="AK352" s="33"/>
      <c r="AL352" s="350" t="s">
        <v>324</v>
      </c>
      <c r="AM352" s="303" t="s">
        <v>638</v>
      </c>
      <c r="AN352" s="303" t="s">
        <v>352</v>
      </c>
      <c r="AO352" s="303" t="s">
        <v>139</v>
      </c>
      <c r="AP352" s="303" t="s">
        <v>337</v>
      </c>
      <c r="AQ352" s="303" t="s">
        <v>463</v>
      </c>
      <c r="AR352" s="303" t="s">
        <v>208</v>
      </c>
      <c r="AS352" s="303" t="s">
        <v>802</v>
      </c>
      <c r="AT352" s="303" t="s">
        <v>465</v>
      </c>
      <c r="AU352" s="303" t="s">
        <v>304</v>
      </c>
      <c r="AV352" s="378" t="s">
        <v>444</v>
      </c>
      <c r="AW352" s="378" t="s">
        <v>430</v>
      </c>
      <c r="AX352" s="378" t="s">
        <v>551</v>
      </c>
      <c r="AY352" s="378" t="s">
        <v>165</v>
      </c>
      <c r="AZ352" s="378" t="s">
        <v>727</v>
      </c>
      <c r="BA352" s="303" t="s">
        <v>705</v>
      </c>
      <c r="BB352" s="303" t="s">
        <v>451</v>
      </c>
      <c r="BC352" s="303" t="s">
        <v>466</v>
      </c>
      <c r="BD352" s="303" t="s">
        <v>125</v>
      </c>
      <c r="BE352" s="303" t="s">
        <v>706</v>
      </c>
      <c r="BF352" s="303" t="s">
        <v>99</v>
      </c>
      <c r="BG352" s="303" t="s">
        <v>696</v>
      </c>
      <c r="BH352" s="303" t="s">
        <v>101</v>
      </c>
      <c r="BI352" s="303" t="s">
        <v>771</v>
      </c>
      <c r="BJ352" s="351" t="s">
        <v>684</v>
      </c>
      <c r="BK352" s="45"/>
      <c r="BM352" s="37"/>
      <c r="BN352" s="379">
        <f>F557</f>
        <v>545</v>
      </c>
      <c r="BO352" s="380">
        <f>F502</f>
        <v>490</v>
      </c>
      <c r="BP352" s="380">
        <f>F322</f>
        <v>310</v>
      </c>
      <c r="BQ352" s="380">
        <f>F142</f>
        <v>130</v>
      </c>
      <c r="BR352" s="380">
        <f>F112</f>
        <v>100</v>
      </c>
      <c r="BS352" s="380">
        <f>F378</f>
        <v>366</v>
      </c>
      <c r="BT352" s="380">
        <f>F198</f>
        <v>186</v>
      </c>
      <c r="BU352" s="380">
        <f>F18</f>
        <v>6</v>
      </c>
      <c r="BV352" s="380">
        <f>F588</f>
        <v>576</v>
      </c>
      <c r="BW352" s="380">
        <f>F433</f>
        <v>421</v>
      </c>
      <c r="BX352" s="380">
        <f>F259</f>
        <v>247</v>
      </c>
      <c r="BY352" s="380">
        <f>F289</f>
        <v>277</v>
      </c>
      <c r="BZ352" s="380">
        <f>F469</f>
        <v>457</v>
      </c>
      <c r="CA352" s="380">
        <f>F524</f>
        <v>512</v>
      </c>
      <c r="CB352" s="380">
        <f>F79</f>
        <v>67</v>
      </c>
      <c r="CC352" s="380">
        <f>F405</f>
        <v>393</v>
      </c>
      <c r="CD352" s="380">
        <f>F350</f>
        <v>338</v>
      </c>
      <c r="CE352" s="380">
        <f>F170</f>
        <v>158</v>
      </c>
      <c r="CF352" s="380">
        <f>F115</f>
        <v>103</v>
      </c>
      <c r="CG352" s="380">
        <f>F585</f>
        <v>573</v>
      </c>
      <c r="CH352" s="380">
        <f>F231</f>
        <v>219</v>
      </c>
      <c r="CI352" s="380">
        <f>F51</f>
        <v>39</v>
      </c>
      <c r="CJ352" s="380">
        <f>F621</f>
        <v>609</v>
      </c>
      <c r="CK352" s="380">
        <f>F441</f>
        <v>429</v>
      </c>
      <c r="CL352" s="381">
        <f>F286</f>
        <v>274</v>
      </c>
      <c r="CM352" s="254">
        <f t="shared" si="73"/>
        <v>7825</v>
      </c>
      <c r="CN352" s="107">
        <f t="shared" si="74"/>
        <v>3263025</v>
      </c>
      <c r="CO352" s="33"/>
      <c r="CP352" s="397" t="s">
        <v>200</v>
      </c>
      <c r="CQ352" s="398" t="s">
        <v>695</v>
      </c>
      <c r="CR352" s="399" t="s">
        <v>491</v>
      </c>
      <c r="CS352" s="398" t="s">
        <v>580</v>
      </c>
      <c r="CT352" s="399" t="s">
        <v>223</v>
      </c>
      <c r="CU352" s="398" t="s">
        <v>389</v>
      </c>
      <c r="CV352" s="399" t="s">
        <v>630</v>
      </c>
      <c r="CW352" s="398" t="s">
        <v>486</v>
      </c>
      <c r="CX352" s="399" t="s">
        <v>488</v>
      </c>
      <c r="CY352" s="398" t="s">
        <v>484</v>
      </c>
      <c r="CZ352" s="399" t="s">
        <v>376</v>
      </c>
      <c r="DA352" s="398" t="s">
        <v>537</v>
      </c>
      <c r="DB352" s="256" t="s">
        <v>483</v>
      </c>
      <c r="DC352" s="398" t="s">
        <v>202</v>
      </c>
      <c r="DD352" s="399" t="s">
        <v>381</v>
      </c>
      <c r="DE352" s="398" t="s">
        <v>579</v>
      </c>
      <c r="DF352" s="399" t="s">
        <v>470</v>
      </c>
      <c r="DG352" s="398" t="s">
        <v>209</v>
      </c>
      <c r="DH352" s="399" t="s">
        <v>390</v>
      </c>
      <c r="DI352" s="398" t="s">
        <v>648</v>
      </c>
      <c r="DJ352" s="399" t="s">
        <v>112</v>
      </c>
      <c r="DK352" s="398" t="s">
        <v>571</v>
      </c>
      <c r="DL352" s="399" t="s">
        <v>186</v>
      </c>
      <c r="DM352" s="398" t="s">
        <v>244</v>
      </c>
      <c r="DN352" s="400" t="s">
        <v>377</v>
      </c>
      <c r="DO352" s="45"/>
      <c r="DP352" s="122"/>
    </row>
    <row r="353" spans="1:120" ht="12.75" x14ac:dyDescent="0.2">
      <c r="A353" s="33"/>
      <c r="B353" s="33"/>
      <c r="C353" s="33"/>
      <c r="D353" s="176" t="s">
        <v>415</v>
      </c>
      <c r="E353" s="177" t="s">
        <v>345</v>
      </c>
      <c r="F353" s="178">
        <f>B3+(340*B5)</f>
        <v>341</v>
      </c>
      <c r="G353" s="33"/>
      <c r="I353" s="37"/>
      <c r="J353" s="54">
        <f>F487</f>
        <v>475</v>
      </c>
      <c r="K353" s="55">
        <f>F393</f>
        <v>381</v>
      </c>
      <c r="L353" s="55">
        <f>F454</f>
        <v>442</v>
      </c>
      <c r="M353" s="55">
        <f>F490</f>
        <v>478</v>
      </c>
      <c r="N353" s="55">
        <f>F426</f>
        <v>414</v>
      </c>
      <c r="O353" s="55">
        <f>F95</f>
        <v>83</v>
      </c>
      <c r="P353" s="55">
        <f>F31</f>
        <v>19</v>
      </c>
      <c r="Q353" s="55">
        <f>F67</f>
        <v>55</v>
      </c>
      <c r="R353" s="55">
        <f>F123</f>
        <v>111</v>
      </c>
      <c r="S353" s="55">
        <f>F59</f>
        <v>47</v>
      </c>
      <c r="T353" s="55">
        <f>F353</f>
        <v>341</v>
      </c>
      <c r="U353" s="55">
        <f>F264</f>
        <v>252</v>
      </c>
      <c r="V353" s="55">
        <f>F325</f>
        <v>313</v>
      </c>
      <c r="W353" s="55">
        <f>F386</f>
        <v>374</v>
      </c>
      <c r="X353" s="55">
        <f>F297</f>
        <v>285</v>
      </c>
      <c r="Y353" s="55">
        <f>F591</f>
        <v>579</v>
      </c>
      <c r="Z353" s="55">
        <f>F527</f>
        <v>515</v>
      </c>
      <c r="AA353" s="55">
        <f>F583</f>
        <v>571</v>
      </c>
      <c r="AB353" s="55">
        <f>F619</f>
        <v>607</v>
      </c>
      <c r="AC353" s="55">
        <f>F555</f>
        <v>543</v>
      </c>
      <c r="AD353" s="55">
        <f>F224</f>
        <v>212</v>
      </c>
      <c r="AE353" s="55">
        <f>F160</f>
        <v>148</v>
      </c>
      <c r="AF353" s="55">
        <f>F196</f>
        <v>184</v>
      </c>
      <c r="AG353" s="55">
        <f>F257</f>
        <v>245</v>
      </c>
      <c r="AH353" s="56">
        <f>F163</f>
        <v>151</v>
      </c>
      <c r="AI353" s="254">
        <f t="shared" si="71"/>
        <v>7825</v>
      </c>
      <c r="AJ353" s="107">
        <f t="shared" si="72"/>
        <v>3263025</v>
      </c>
      <c r="AK353" s="33"/>
      <c r="AL353" s="350" t="s">
        <v>267</v>
      </c>
      <c r="AM353" s="303" t="s">
        <v>654</v>
      </c>
      <c r="AN353" s="303" t="s">
        <v>532</v>
      </c>
      <c r="AO353" s="303" t="s">
        <v>295</v>
      </c>
      <c r="AP353" s="303" t="s">
        <v>609</v>
      </c>
      <c r="AQ353" s="303" t="s">
        <v>720</v>
      </c>
      <c r="AR353" s="303" t="s">
        <v>435</v>
      </c>
      <c r="AS353" s="303" t="s">
        <v>331</v>
      </c>
      <c r="AT353" s="303" t="s">
        <v>601</v>
      </c>
      <c r="AU353" s="303" t="s">
        <v>721</v>
      </c>
      <c r="AV353" s="303" t="s">
        <v>415</v>
      </c>
      <c r="AW353" s="303" t="s">
        <v>593</v>
      </c>
      <c r="AX353" s="354" t="s">
        <v>417</v>
      </c>
      <c r="AY353" s="303" t="s">
        <v>627</v>
      </c>
      <c r="AZ353" s="303" t="s">
        <v>299</v>
      </c>
      <c r="BA353" s="303" t="s">
        <v>383</v>
      </c>
      <c r="BB353" s="303" t="s">
        <v>92</v>
      </c>
      <c r="BC353" s="303" t="s">
        <v>623</v>
      </c>
      <c r="BD353" s="303" t="s">
        <v>45</v>
      </c>
      <c r="BE353" s="303" t="s">
        <v>171</v>
      </c>
      <c r="BF353" s="303" t="s">
        <v>300</v>
      </c>
      <c r="BG353" s="303" t="s">
        <v>497</v>
      </c>
      <c r="BH353" s="303" t="s">
        <v>602</v>
      </c>
      <c r="BI353" s="303" t="s">
        <v>298</v>
      </c>
      <c r="BJ353" s="351" t="s">
        <v>448</v>
      </c>
      <c r="BK353" s="45"/>
      <c r="BM353" s="37"/>
      <c r="BN353" s="379">
        <f>F408</f>
        <v>396</v>
      </c>
      <c r="BO353" s="380">
        <f>F353</f>
        <v>341</v>
      </c>
      <c r="BP353" s="380">
        <f>F173</f>
        <v>161</v>
      </c>
      <c r="BQ353" s="380">
        <f>F118</f>
        <v>106</v>
      </c>
      <c r="BR353" s="380">
        <f>F563</f>
        <v>551</v>
      </c>
      <c r="BS353" s="380">
        <f>F234</f>
        <v>222</v>
      </c>
      <c r="BT353" s="380">
        <f>F54</f>
        <v>42</v>
      </c>
      <c r="BU353" s="380">
        <f>F624</f>
        <v>612</v>
      </c>
      <c r="BV353" s="380">
        <f>F444</f>
        <v>432</v>
      </c>
      <c r="BW353" s="380">
        <f>F264</f>
        <v>252</v>
      </c>
      <c r="BX353" s="380">
        <f>F90</f>
        <v>78</v>
      </c>
      <c r="BY353" s="380">
        <f>F145</f>
        <v>133</v>
      </c>
      <c r="BZ353" s="380">
        <f>F325</f>
        <v>313</v>
      </c>
      <c r="CA353" s="380">
        <f>F505</f>
        <v>493</v>
      </c>
      <c r="CB353" s="380">
        <f>F560</f>
        <v>548</v>
      </c>
      <c r="CC353" s="380">
        <f>F386</f>
        <v>374</v>
      </c>
      <c r="CD353" s="380">
        <f>F206</f>
        <v>194</v>
      </c>
      <c r="CE353" s="380">
        <f>F26</f>
        <v>14</v>
      </c>
      <c r="CF353" s="380">
        <f>F596</f>
        <v>584</v>
      </c>
      <c r="CG353" s="380">
        <f>F416</f>
        <v>404</v>
      </c>
      <c r="CH353" s="380">
        <f>F87</f>
        <v>75</v>
      </c>
      <c r="CI353" s="380">
        <f>F532</f>
        <v>520</v>
      </c>
      <c r="CJ353" s="380">
        <f>F477</f>
        <v>465</v>
      </c>
      <c r="CK353" s="380">
        <f>F297</f>
        <v>285</v>
      </c>
      <c r="CL353" s="381">
        <f>F242</f>
        <v>230</v>
      </c>
      <c r="CM353" s="254">
        <f t="shared" si="73"/>
        <v>7825</v>
      </c>
      <c r="CN353" s="107">
        <f t="shared" si="74"/>
        <v>3263025</v>
      </c>
      <c r="CO353" s="33"/>
      <c r="CP353" s="397" t="s">
        <v>203</v>
      </c>
      <c r="CQ353" s="398" t="s">
        <v>415</v>
      </c>
      <c r="CR353" s="399" t="s">
        <v>685</v>
      </c>
      <c r="CS353" s="398" t="s">
        <v>150</v>
      </c>
      <c r="CT353" s="399" t="s">
        <v>546</v>
      </c>
      <c r="CU353" s="398" t="s">
        <v>431</v>
      </c>
      <c r="CV353" s="399" t="s">
        <v>407</v>
      </c>
      <c r="CW353" s="398" t="s">
        <v>425</v>
      </c>
      <c r="CX353" s="399" t="s">
        <v>457</v>
      </c>
      <c r="CY353" s="398" t="s">
        <v>593</v>
      </c>
      <c r="CZ353" s="399" t="s">
        <v>197</v>
      </c>
      <c r="DA353" s="398" t="s">
        <v>236</v>
      </c>
      <c r="DB353" s="274" t="s">
        <v>417</v>
      </c>
      <c r="DC353" s="398" t="s">
        <v>797</v>
      </c>
      <c r="DD353" s="399" t="s">
        <v>622</v>
      </c>
      <c r="DE353" s="398" t="s">
        <v>627</v>
      </c>
      <c r="DF353" s="399" t="s">
        <v>687</v>
      </c>
      <c r="DG353" s="398" t="s">
        <v>511</v>
      </c>
      <c r="DH353" s="399" t="s">
        <v>724</v>
      </c>
      <c r="DI353" s="398" t="s">
        <v>190</v>
      </c>
      <c r="DJ353" s="399" t="s">
        <v>168</v>
      </c>
      <c r="DK353" s="398" t="s">
        <v>257</v>
      </c>
      <c r="DL353" s="399" t="s">
        <v>636</v>
      </c>
      <c r="DM353" s="398" t="s">
        <v>299</v>
      </c>
      <c r="DN353" s="400" t="s">
        <v>798</v>
      </c>
      <c r="DO353" s="45"/>
      <c r="DP353" s="122"/>
    </row>
    <row r="354" spans="1:120" ht="12.75" x14ac:dyDescent="0.2">
      <c r="A354" s="33"/>
      <c r="B354" s="33"/>
      <c r="C354" s="33"/>
      <c r="D354" s="176" t="s">
        <v>310</v>
      </c>
      <c r="E354" s="177" t="s">
        <v>345</v>
      </c>
      <c r="F354" s="178">
        <f>B3+(341*B5)</f>
        <v>342</v>
      </c>
      <c r="G354" s="33"/>
      <c r="I354" s="37"/>
      <c r="J354" s="54">
        <f>F504</f>
        <v>492</v>
      </c>
      <c r="K354" s="55">
        <f>F415</f>
        <v>403</v>
      </c>
      <c r="L354" s="55">
        <f>F476</f>
        <v>464</v>
      </c>
      <c r="M354" s="55">
        <f>F412</f>
        <v>400</v>
      </c>
      <c r="N354" s="55">
        <f>F443</f>
        <v>431</v>
      </c>
      <c r="O354" s="55">
        <f>F117</f>
        <v>105</v>
      </c>
      <c r="P354" s="55">
        <f>F48</f>
        <v>36</v>
      </c>
      <c r="Q354" s="55">
        <f>F109</f>
        <v>97</v>
      </c>
      <c r="R354" s="55">
        <f>F20</f>
        <v>8</v>
      </c>
      <c r="S354" s="55">
        <f>F81</f>
        <v>69</v>
      </c>
      <c r="T354" s="55">
        <f>F336</f>
        <v>324</v>
      </c>
      <c r="U354" s="55">
        <f>F372</f>
        <v>360</v>
      </c>
      <c r="V354" s="55">
        <f>F303</f>
        <v>291</v>
      </c>
      <c r="W354" s="55">
        <f>F339</f>
        <v>327</v>
      </c>
      <c r="X354" s="55">
        <f>F275</f>
        <v>263</v>
      </c>
      <c r="Y354" s="55">
        <f>F633</f>
        <v>621</v>
      </c>
      <c r="Z354" s="55">
        <f>F544</f>
        <v>532</v>
      </c>
      <c r="AA354" s="55">
        <f>F605</f>
        <v>593</v>
      </c>
      <c r="AB354" s="55">
        <f>F516</f>
        <v>504</v>
      </c>
      <c r="AC354" s="55">
        <f>F577</f>
        <v>565</v>
      </c>
      <c r="AD354" s="55">
        <f>F246</f>
        <v>234</v>
      </c>
      <c r="AE354" s="55">
        <f>F182</f>
        <v>170</v>
      </c>
      <c r="AF354" s="55">
        <f>F213</f>
        <v>201</v>
      </c>
      <c r="AG354" s="55">
        <f>F149</f>
        <v>137</v>
      </c>
      <c r="AH354" s="56">
        <f>F210</f>
        <v>198</v>
      </c>
      <c r="AI354" s="254">
        <f t="shared" si="71"/>
        <v>7825</v>
      </c>
      <c r="AJ354" s="107">
        <f t="shared" si="72"/>
        <v>3263025</v>
      </c>
      <c r="AK354" s="33"/>
      <c r="AL354" s="350" t="s">
        <v>560</v>
      </c>
      <c r="AM354" s="303" t="s">
        <v>264</v>
      </c>
      <c r="AN354" s="303" t="s">
        <v>693</v>
      </c>
      <c r="AO354" s="303" t="s">
        <v>95</v>
      </c>
      <c r="AP354" s="303" t="s">
        <v>110</v>
      </c>
      <c r="AQ354" s="303" t="s">
        <v>526</v>
      </c>
      <c r="AR354" s="303" t="s">
        <v>437</v>
      </c>
      <c r="AS354" s="303" t="s">
        <v>805</v>
      </c>
      <c r="AT354" s="303" t="s">
        <v>543</v>
      </c>
      <c r="AU354" s="303" t="s">
        <v>406</v>
      </c>
      <c r="AV354" s="378" t="s">
        <v>710</v>
      </c>
      <c r="AW354" s="378" t="s">
        <v>577</v>
      </c>
      <c r="AX354" s="378" t="s">
        <v>219</v>
      </c>
      <c r="AY354" s="378" t="s">
        <v>785</v>
      </c>
      <c r="AZ354" s="378" t="s">
        <v>221</v>
      </c>
      <c r="BA354" s="303" t="s">
        <v>136</v>
      </c>
      <c r="BB354" s="303" t="s">
        <v>679</v>
      </c>
      <c r="BC354" s="303" t="s">
        <v>258</v>
      </c>
      <c r="BD354" s="303" t="s">
        <v>413</v>
      </c>
      <c r="BE354" s="303" t="s">
        <v>63</v>
      </c>
      <c r="BF354" s="303" t="s">
        <v>142</v>
      </c>
      <c r="BG354" s="303" t="s">
        <v>44</v>
      </c>
      <c r="BH354" s="303" t="s">
        <v>643</v>
      </c>
      <c r="BI354" s="303" t="s">
        <v>130</v>
      </c>
      <c r="BJ354" s="351" t="s">
        <v>583</v>
      </c>
      <c r="BK354" s="45"/>
      <c r="BM354" s="37"/>
      <c r="BN354" s="379">
        <f>F364</f>
        <v>352</v>
      </c>
      <c r="BO354" s="380">
        <f>F209</f>
        <v>197</v>
      </c>
      <c r="BP354" s="380">
        <f>F29</f>
        <v>17</v>
      </c>
      <c r="BQ354" s="380">
        <f>F599</f>
        <v>587</v>
      </c>
      <c r="BR354" s="380">
        <f>F419</f>
        <v>407</v>
      </c>
      <c r="BS354" s="380">
        <f>F65</f>
        <v>53</v>
      </c>
      <c r="BT354" s="380">
        <f>F535</f>
        <v>523</v>
      </c>
      <c r="BU354" s="380">
        <f>F480</f>
        <v>468</v>
      </c>
      <c r="BV354" s="380">
        <f>F300</f>
        <v>288</v>
      </c>
      <c r="BW354" s="380">
        <f>F245</f>
        <v>233</v>
      </c>
      <c r="BX354" s="380">
        <f>F571</f>
        <v>559</v>
      </c>
      <c r="BY354" s="380">
        <f>F126</f>
        <v>114</v>
      </c>
      <c r="BZ354" s="380">
        <f>F181</f>
        <v>169</v>
      </c>
      <c r="CA354" s="380">
        <f>F361</f>
        <v>349</v>
      </c>
      <c r="CB354" s="380">
        <f>F391</f>
        <v>379</v>
      </c>
      <c r="CC354" s="380">
        <f>F217</f>
        <v>205</v>
      </c>
      <c r="CD354" s="380">
        <f>F62</f>
        <v>50</v>
      </c>
      <c r="CE354" s="380">
        <f>F632</f>
        <v>620</v>
      </c>
      <c r="CF354" s="380">
        <f>F452</f>
        <v>440</v>
      </c>
      <c r="CG354" s="380">
        <f>F272</f>
        <v>260</v>
      </c>
      <c r="CH354" s="380">
        <f>F538</f>
        <v>526</v>
      </c>
      <c r="CI354" s="380">
        <f>F508</f>
        <v>496</v>
      </c>
      <c r="CJ354" s="380">
        <f>F328</f>
        <v>316</v>
      </c>
      <c r="CK354" s="380">
        <f>F148</f>
        <v>136</v>
      </c>
      <c r="CL354" s="381">
        <f>F93</f>
        <v>81</v>
      </c>
      <c r="CM354" s="254">
        <f t="shared" si="73"/>
        <v>7825</v>
      </c>
      <c r="CN354" s="107">
        <f t="shared" si="74"/>
        <v>3263025</v>
      </c>
      <c r="CO354" s="33"/>
      <c r="CP354" s="397" t="s">
        <v>811</v>
      </c>
      <c r="CQ354" s="398" t="s">
        <v>239</v>
      </c>
      <c r="CR354" s="399" t="s">
        <v>464</v>
      </c>
      <c r="CS354" s="398" t="s">
        <v>170</v>
      </c>
      <c r="CT354" s="399" t="s">
        <v>398</v>
      </c>
      <c r="CU354" s="398" t="s">
        <v>252</v>
      </c>
      <c r="CV354" s="399" t="s">
        <v>677</v>
      </c>
      <c r="CW354" s="398" t="s">
        <v>739</v>
      </c>
      <c r="CX354" s="399" t="s">
        <v>163</v>
      </c>
      <c r="CY354" s="398" t="s">
        <v>458</v>
      </c>
      <c r="CZ354" s="399" t="s">
        <v>780</v>
      </c>
      <c r="DA354" s="398" t="s">
        <v>731</v>
      </c>
      <c r="DB354" s="256" t="s">
        <v>628</v>
      </c>
      <c r="DC354" s="398" t="s">
        <v>653</v>
      </c>
      <c r="DD354" s="399" t="s">
        <v>728</v>
      </c>
      <c r="DE354" s="398" t="s">
        <v>746</v>
      </c>
      <c r="DF354" s="399" t="s">
        <v>196</v>
      </c>
      <c r="DG354" s="398" t="s">
        <v>480</v>
      </c>
      <c r="DH354" s="399" t="s">
        <v>611</v>
      </c>
      <c r="DI354" s="398" t="s">
        <v>355</v>
      </c>
      <c r="DJ354" s="399" t="s">
        <v>572</v>
      </c>
      <c r="DK354" s="398" t="s">
        <v>454</v>
      </c>
      <c r="DL354" s="399" t="s">
        <v>472</v>
      </c>
      <c r="DM354" s="398" t="s">
        <v>659</v>
      </c>
      <c r="DN354" s="400" t="s">
        <v>749</v>
      </c>
      <c r="DO354" s="45"/>
      <c r="DP354" s="122"/>
    </row>
    <row r="355" spans="1:120" ht="12.75" x14ac:dyDescent="0.2">
      <c r="A355" s="33"/>
      <c r="B355" s="33"/>
      <c r="C355" s="33"/>
      <c r="D355" s="176" t="s">
        <v>493</v>
      </c>
      <c r="E355" s="177" t="s">
        <v>345</v>
      </c>
      <c r="F355" s="179">
        <f>B3+(342*B5)</f>
        <v>343</v>
      </c>
      <c r="G355" s="33"/>
      <c r="I355" s="37"/>
      <c r="J355" s="54">
        <f>F401</f>
        <v>389</v>
      </c>
      <c r="K355" s="55">
        <f>F462</f>
        <v>450</v>
      </c>
      <c r="L355" s="55">
        <f>F493</f>
        <v>481</v>
      </c>
      <c r="M355" s="55">
        <f>F429</f>
        <v>417</v>
      </c>
      <c r="N355" s="55">
        <f>F465</f>
        <v>453</v>
      </c>
      <c r="O355" s="55">
        <f>F34</f>
        <v>22</v>
      </c>
      <c r="P355" s="55">
        <f>F70</f>
        <v>58</v>
      </c>
      <c r="Q355" s="55">
        <f>F131</f>
        <v>119</v>
      </c>
      <c r="R355" s="55">
        <f>F42</f>
        <v>30</v>
      </c>
      <c r="S355" s="55">
        <f>F98</f>
        <v>86</v>
      </c>
      <c r="T355" s="55">
        <f>F289</f>
        <v>277</v>
      </c>
      <c r="U355" s="55">
        <f>F350</f>
        <v>338</v>
      </c>
      <c r="V355" s="55">
        <f>F286</f>
        <v>274</v>
      </c>
      <c r="W355" s="55">
        <f>F322</f>
        <v>310</v>
      </c>
      <c r="X355" s="55">
        <f>F378</f>
        <v>366</v>
      </c>
      <c r="Y355" s="55">
        <f>F530</f>
        <v>518</v>
      </c>
      <c r="Z355" s="55">
        <f>F566</f>
        <v>554</v>
      </c>
      <c r="AA355" s="55">
        <f>F627</f>
        <v>615</v>
      </c>
      <c r="AB355" s="55">
        <f>F558</f>
        <v>546</v>
      </c>
      <c r="AC355" s="55">
        <f>F594</f>
        <v>582</v>
      </c>
      <c r="AD355" s="55">
        <f>F138</f>
        <v>126</v>
      </c>
      <c r="AE355" s="55">
        <f>F199</f>
        <v>187</v>
      </c>
      <c r="AF355" s="55">
        <f>F260</f>
        <v>248</v>
      </c>
      <c r="AG355" s="55">
        <f>F171</f>
        <v>159</v>
      </c>
      <c r="AH355" s="56">
        <f>F232</f>
        <v>220</v>
      </c>
      <c r="AI355" s="254">
        <f t="shared" si="71"/>
        <v>7825</v>
      </c>
      <c r="AJ355" s="107">
        <f t="shared" si="72"/>
        <v>3263025</v>
      </c>
      <c r="AK355" s="33"/>
      <c r="AL355" s="350" t="s">
        <v>416</v>
      </c>
      <c r="AM355" s="303" t="s">
        <v>294</v>
      </c>
      <c r="AN355" s="303" t="s">
        <v>81</v>
      </c>
      <c r="AO355" s="303" t="s">
        <v>590</v>
      </c>
      <c r="AP355" s="303" t="s">
        <v>351</v>
      </c>
      <c r="AQ355" s="303" t="s">
        <v>775</v>
      </c>
      <c r="AR355" s="303" t="s">
        <v>776</v>
      </c>
      <c r="AS355" s="303" t="s">
        <v>657</v>
      </c>
      <c r="AT355" s="303" t="s">
        <v>358</v>
      </c>
      <c r="AU355" s="303" t="s">
        <v>408</v>
      </c>
      <c r="AV355" s="382" t="s">
        <v>537</v>
      </c>
      <c r="AW355" s="382" t="s">
        <v>470</v>
      </c>
      <c r="AX355" s="382" t="s">
        <v>377</v>
      </c>
      <c r="AY355" s="382" t="s">
        <v>491</v>
      </c>
      <c r="AZ355" s="382" t="s">
        <v>389</v>
      </c>
      <c r="BA355" s="303" t="s">
        <v>228</v>
      </c>
      <c r="BB355" s="303" t="s">
        <v>440</v>
      </c>
      <c r="BC355" s="303" t="s">
        <v>319</v>
      </c>
      <c r="BD355" s="303" t="s">
        <v>649</v>
      </c>
      <c r="BE355" s="303" t="s">
        <v>650</v>
      </c>
      <c r="BF355" s="303" t="s">
        <v>474</v>
      </c>
      <c r="BG355" s="303" t="s">
        <v>42</v>
      </c>
      <c r="BH355" s="303" t="s">
        <v>718</v>
      </c>
      <c r="BI355" s="303" t="s">
        <v>658</v>
      </c>
      <c r="BJ355" s="351" t="s">
        <v>356</v>
      </c>
      <c r="BK355" s="45"/>
      <c r="BM355" s="37"/>
      <c r="BN355" s="379">
        <f>F220</f>
        <v>208</v>
      </c>
      <c r="BO355" s="380">
        <f>F40</f>
        <v>28</v>
      </c>
      <c r="BP355" s="380">
        <f>F635</f>
        <v>623</v>
      </c>
      <c r="BQ355" s="380">
        <f>F455</f>
        <v>443</v>
      </c>
      <c r="BR355" s="380">
        <f>F275</f>
        <v>263</v>
      </c>
      <c r="BS355" s="380">
        <f>F546</f>
        <v>534</v>
      </c>
      <c r="BT355" s="380">
        <f>F491</f>
        <v>479</v>
      </c>
      <c r="BU355" s="380">
        <f>F336</f>
        <v>324</v>
      </c>
      <c r="BV355" s="380">
        <f>F156</f>
        <v>144</v>
      </c>
      <c r="BW355" s="380">
        <f>F101</f>
        <v>89</v>
      </c>
      <c r="BX355" s="380">
        <f>F427</f>
        <v>415</v>
      </c>
      <c r="BY355" s="380">
        <f>F607</f>
        <v>595</v>
      </c>
      <c r="BZ355" s="380">
        <f>F37</f>
        <v>25</v>
      </c>
      <c r="CA355" s="380">
        <f>F192</f>
        <v>180</v>
      </c>
      <c r="CB355" s="380">
        <f>F372</f>
        <v>360</v>
      </c>
      <c r="CC355" s="380">
        <f>F68</f>
        <v>56</v>
      </c>
      <c r="CD355" s="380">
        <f>F513</f>
        <v>501</v>
      </c>
      <c r="CE355" s="380">
        <f>F483</f>
        <v>471</v>
      </c>
      <c r="CF355" s="380">
        <f>F303</f>
        <v>291</v>
      </c>
      <c r="CG355" s="380">
        <f>F248</f>
        <v>236</v>
      </c>
      <c r="CH355" s="380">
        <f>F394</f>
        <v>382</v>
      </c>
      <c r="CI355" s="380">
        <f>F339</f>
        <v>327</v>
      </c>
      <c r="CJ355" s="380">
        <f>F184</f>
        <v>172</v>
      </c>
      <c r="CK355" s="380">
        <f>F129</f>
        <v>117</v>
      </c>
      <c r="CL355" s="381">
        <f>F574</f>
        <v>562</v>
      </c>
      <c r="CM355" s="254">
        <f t="shared" si="73"/>
        <v>7825</v>
      </c>
      <c r="CN355" s="107">
        <f t="shared" si="74"/>
        <v>3263025</v>
      </c>
      <c r="CO355" s="33"/>
      <c r="CP355" s="397" t="s">
        <v>405</v>
      </c>
      <c r="CQ355" s="398" t="s">
        <v>226</v>
      </c>
      <c r="CR355" s="399" t="s">
        <v>104</v>
      </c>
      <c r="CS355" s="398" t="s">
        <v>714</v>
      </c>
      <c r="CT355" s="399" t="s">
        <v>221</v>
      </c>
      <c r="CU355" s="398" t="s">
        <v>806</v>
      </c>
      <c r="CV355" s="399" t="s">
        <v>159</v>
      </c>
      <c r="CW355" s="398" t="s">
        <v>710</v>
      </c>
      <c r="CX355" s="399" t="s">
        <v>603</v>
      </c>
      <c r="CY355" s="398" t="s">
        <v>541</v>
      </c>
      <c r="CZ355" s="399" t="s">
        <v>665</v>
      </c>
      <c r="DA355" s="398" t="s">
        <v>227</v>
      </c>
      <c r="DB355" s="256" t="s">
        <v>253</v>
      </c>
      <c r="DC355" s="398" t="s">
        <v>496</v>
      </c>
      <c r="DD355" s="399" t="s">
        <v>577</v>
      </c>
      <c r="DE355" s="398" t="s">
        <v>803</v>
      </c>
      <c r="DF355" s="399" t="s">
        <v>518</v>
      </c>
      <c r="DG355" s="398" t="s">
        <v>401</v>
      </c>
      <c r="DH355" s="399" t="s">
        <v>219</v>
      </c>
      <c r="DI355" s="398" t="s">
        <v>114</v>
      </c>
      <c r="DJ355" s="399" t="s">
        <v>177</v>
      </c>
      <c r="DK355" s="398" t="s">
        <v>785</v>
      </c>
      <c r="DL355" s="399" t="s">
        <v>179</v>
      </c>
      <c r="DM355" s="398" t="s">
        <v>686</v>
      </c>
      <c r="DN355" s="400" t="s">
        <v>229</v>
      </c>
      <c r="DO355" s="45"/>
      <c r="DP355" s="122"/>
    </row>
    <row r="356" spans="1:120" ht="12.75" x14ac:dyDescent="0.2">
      <c r="A356" s="33"/>
      <c r="B356" s="33"/>
      <c r="C356" s="33"/>
      <c r="D356" s="176" t="s">
        <v>282</v>
      </c>
      <c r="E356" s="177" t="s">
        <v>345</v>
      </c>
      <c r="F356" s="179">
        <f>B3+(343*B5)</f>
        <v>344</v>
      </c>
      <c r="G356" s="33"/>
      <c r="I356" s="37"/>
      <c r="J356" s="54">
        <f>F280</f>
        <v>268</v>
      </c>
      <c r="K356" s="55">
        <f>F316</f>
        <v>304</v>
      </c>
      <c r="L356" s="55">
        <f>F377</f>
        <v>365</v>
      </c>
      <c r="M356" s="55">
        <f>F308</f>
        <v>296</v>
      </c>
      <c r="N356" s="55">
        <f>F344</f>
        <v>332</v>
      </c>
      <c r="O356" s="55">
        <f>F513</f>
        <v>501</v>
      </c>
      <c r="P356" s="55">
        <f>F574</f>
        <v>562</v>
      </c>
      <c r="Q356" s="55">
        <f>F635</f>
        <v>623</v>
      </c>
      <c r="R356" s="55">
        <f>F546</f>
        <v>534</v>
      </c>
      <c r="S356" s="55">
        <f>F607</f>
        <v>595</v>
      </c>
      <c r="T356" s="55">
        <f>F215</f>
        <v>203</v>
      </c>
      <c r="U356" s="55">
        <f>F179</f>
        <v>167</v>
      </c>
      <c r="V356" s="55">
        <f>F243</f>
        <v>231</v>
      </c>
      <c r="W356" s="55">
        <f>F212</f>
        <v>200</v>
      </c>
      <c r="X356" s="55">
        <f>F151</f>
        <v>139</v>
      </c>
      <c r="Y356" s="55">
        <f>F409</f>
        <v>397</v>
      </c>
      <c r="Z356" s="55">
        <f>F445</f>
        <v>433</v>
      </c>
      <c r="AA356" s="55">
        <f>F506</f>
        <v>494</v>
      </c>
      <c r="AB356" s="55">
        <f>F417</f>
        <v>405</v>
      </c>
      <c r="AC356" s="55">
        <f>F473</f>
        <v>461</v>
      </c>
      <c r="AD356" s="55">
        <f>F128</f>
        <v>116</v>
      </c>
      <c r="AE356" s="55">
        <f>F72</f>
        <v>60</v>
      </c>
      <c r="AF356" s="55">
        <f>F36</f>
        <v>24</v>
      </c>
      <c r="AG356" s="55">
        <f>F100</f>
        <v>88</v>
      </c>
      <c r="AH356" s="56">
        <f>F39</f>
        <v>27</v>
      </c>
      <c r="AI356" s="254">
        <f t="shared" si="71"/>
        <v>7825</v>
      </c>
      <c r="AJ356" s="107">
        <f t="shared" si="72"/>
        <v>3263025</v>
      </c>
      <c r="AK356" s="33"/>
      <c r="AL356" s="350" t="s">
        <v>297</v>
      </c>
      <c r="AM356" s="303" t="s">
        <v>757</v>
      </c>
      <c r="AN356" s="303" t="s">
        <v>414</v>
      </c>
      <c r="AO356" s="303" t="s">
        <v>770</v>
      </c>
      <c r="AP356" s="303" t="s">
        <v>206</v>
      </c>
      <c r="AQ356" s="303" t="s">
        <v>518</v>
      </c>
      <c r="AR356" s="303" t="s">
        <v>229</v>
      </c>
      <c r="AS356" s="303" t="s">
        <v>104</v>
      </c>
      <c r="AT356" s="303" t="s">
        <v>806</v>
      </c>
      <c r="AU356" s="303" t="s">
        <v>227</v>
      </c>
      <c r="AV356" s="303" t="s">
        <v>613</v>
      </c>
      <c r="AW356" s="303" t="s">
        <v>604</v>
      </c>
      <c r="AX356" s="303" t="s">
        <v>433</v>
      </c>
      <c r="AY356" s="303" t="s">
        <v>446</v>
      </c>
      <c r="AZ356" s="303" t="s">
        <v>789</v>
      </c>
      <c r="BA356" s="303" t="s">
        <v>711</v>
      </c>
      <c r="BB356" s="303" t="s">
        <v>138</v>
      </c>
      <c r="BC356" s="303" t="s">
        <v>591</v>
      </c>
      <c r="BD356" s="303" t="s">
        <v>429</v>
      </c>
      <c r="BE356" s="303" t="s">
        <v>589</v>
      </c>
      <c r="BF356" s="382" t="s">
        <v>816</v>
      </c>
      <c r="BG356" s="382" t="s">
        <v>701</v>
      </c>
      <c r="BH356" s="382" t="s">
        <v>804</v>
      </c>
      <c r="BI356" s="382" t="s">
        <v>512</v>
      </c>
      <c r="BJ356" s="386" t="s">
        <v>90</v>
      </c>
      <c r="BK356" s="45"/>
      <c r="BM356" s="37"/>
      <c r="BN356" s="379">
        <f>F369</f>
        <v>357</v>
      </c>
      <c r="BO356" s="380">
        <f>F424</f>
        <v>412</v>
      </c>
      <c r="BP356" s="380">
        <f>F604</f>
        <v>592</v>
      </c>
      <c r="BQ356" s="380">
        <f>F34</f>
        <v>22</v>
      </c>
      <c r="BR356" s="380">
        <f>F189</f>
        <v>177</v>
      </c>
      <c r="BS356" s="380">
        <f>F543</f>
        <v>531</v>
      </c>
      <c r="BT356" s="380">
        <f>F98</f>
        <v>86</v>
      </c>
      <c r="BU356" s="380">
        <f>F153</f>
        <v>141</v>
      </c>
      <c r="BV356" s="380">
        <f>F333</f>
        <v>321</v>
      </c>
      <c r="BW356" s="380">
        <f>F488</f>
        <v>476</v>
      </c>
      <c r="BX356" s="380">
        <f>F42</f>
        <v>30</v>
      </c>
      <c r="BY356" s="380">
        <f>F637</f>
        <v>625</v>
      </c>
      <c r="BZ356" s="380">
        <f>F457</f>
        <v>445</v>
      </c>
      <c r="CA356" s="380">
        <f>F277</f>
        <v>265</v>
      </c>
      <c r="CB356" s="380">
        <f>F222</f>
        <v>210</v>
      </c>
      <c r="CC356" s="380">
        <f>F396</f>
        <v>384</v>
      </c>
      <c r="CD356" s="380">
        <f>F576</f>
        <v>564</v>
      </c>
      <c r="CE356" s="380">
        <f>F131</f>
        <v>119</v>
      </c>
      <c r="CF356" s="380">
        <f>F186</f>
        <v>174</v>
      </c>
      <c r="CG356" s="380">
        <f>F341</f>
        <v>329</v>
      </c>
      <c r="CH356" s="380">
        <f>F70</f>
        <v>58</v>
      </c>
      <c r="CI356" s="380">
        <f>F250</f>
        <v>238</v>
      </c>
      <c r="CJ356" s="380">
        <f>F305</f>
        <v>293</v>
      </c>
      <c r="CK356" s="380">
        <f>F485</f>
        <v>473</v>
      </c>
      <c r="CL356" s="381">
        <f>F515</f>
        <v>503</v>
      </c>
      <c r="CM356" s="254">
        <f t="shared" si="73"/>
        <v>7825</v>
      </c>
      <c r="CN356" s="107">
        <f t="shared" si="74"/>
        <v>3263025</v>
      </c>
      <c r="CO356" s="33"/>
      <c r="CP356" s="255" t="s">
        <v>233</v>
      </c>
      <c r="CQ356" s="256" t="s">
        <v>742</v>
      </c>
      <c r="CR356" s="256" t="s">
        <v>778</v>
      </c>
      <c r="CS356" s="256" t="s">
        <v>775</v>
      </c>
      <c r="CT356" s="256" t="s">
        <v>315</v>
      </c>
      <c r="CU356" s="256" t="s">
        <v>336</v>
      </c>
      <c r="CV356" s="256" t="s">
        <v>408</v>
      </c>
      <c r="CW356" s="256" t="s">
        <v>759</v>
      </c>
      <c r="CX356" s="256" t="s">
        <v>234</v>
      </c>
      <c r="CY356" s="256" t="s">
        <v>265</v>
      </c>
      <c r="CZ356" s="256" t="s">
        <v>358</v>
      </c>
      <c r="DA356" s="256" t="s">
        <v>820</v>
      </c>
      <c r="DB356" s="256" t="s">
        <v>740</v>
      </c>
      <c r="DC356" s="256" t="s">
        <v>191</v>
      </c>
      <c r="DD356" s="256" t="s">
        <v>268</v>
      </c>
      <c r="DE356" s="256" t="s">
        <v>281</v>
      </c>
      <c r="DF356" s="256" t="s">
        <v>123</v>
      </c>
      <c r="DG356" s="256" t="s">
        <v>657</v>
      </c>
      <c r="DH356" s="256" t="s">
        <v>153</v>
      </c>
      <c r="DI356" s="256" t="s">
        <v>810</v>
      </c>
      <c r="DJ356" s="256" t="s">
        <v>776</v>
      </c>
      <c r="DK356" s="256" t="s">
        <v>247</v>
      </c>
      <c r="DL356" s="256" t="s">
        <v>357</v>
      </c>
      <c r="DM356" s="256" t="s">
        <v>426</v>
      </c>
      <c r="DN356" s="257" t="s">
        <v>487</v>
      </c>
      <c r="DO356" s="45"/>
      <c r="DP356" s="122"/>
    </row>
    <row r="357" spans="1:120" ht="12.75" x14ac:dyDescent="0.2">
      <c r="A357" s="33"/>
      <c r="B357" s="33"/>
      <c r="C357" s="33"/>
      <c r="D357" s="176" t="s">
        <v>520</v>
      </c>
      <c r="E357" s="177" t="s">
        <v>345</v>
      </c>
      <c r="F357" s="178">
        <f>B3+(344*B5)</f>
        <v>345</v>
      </c>
      <c r="G357" s="33"/>
      <c r="I357" s="37"/>
      <c r="J357" s="54">
        <f>F383</f>
        <v>371</v>
      </c>
      <c r="K357" s="55">
        <f>F294</f>
        <v>282</v>
      </c>
      <c r="L357" s="55">
        <f>F355</f>
        <v>343</v>
      </c>
      <c r="M357" s="55">
        <f>F266</f>
        <v>254</v>
      </c>
      <c r="N357" s="55">
        <f>F327</f>
        <v>315</v>
      </c>
      <c r="O357" s="55">
        <f>F621</f>
        <v>609</v>
      </c>
      <c r="P357" s="55">
        <f>F557</f>
        <v>545</v>
      </c>
      <c r="Q357" s="55">
        <f>F588</f>
        <v>576</v>
      </c>
      <c r="R357" s="55">
        <f>F524</f>
        <v>512</v>
      </c>
      <c r="S357" s="55">
        <f>F585</f>
        <v>573</v>
      </c>
      <c r="T357" s="55">
        <f>F193</f>
        <v>181</v>
      </c>
      <c r="U357" s="55">
        <f>F162</f>
        <v>150</v>
      </c>
      <c r="V357" s="55">
        <f>F226</f>
        <v>214</v>
      </c>
      <c r="W357" s="55">
        <f>F165</f>
        <v>153</v>
      </c>
      <c r="X357" s="55">
        <f>F254</f>
        <v>242</v>
      </c>
      <c r="Y357" s="55">
        <f>F492</f>
        <v>480</v>
      </c>
      <c r="Z357" s="55">
        <f>F423</f>
        <v>411</v>
      </c>
      <c r="AA357" s="55">
        <f>F484</f>
        <v>472</v>
      </c>
      <c r="AB357" s="55">
        <f>F395</f>
        <v>383</v>
      </c>
      <c r="AC357" s="55">
        <f>F456</f>
        <v>444</v>
      </c>
      <c r="AD357" s="55">
        <f>F25</f>
        <v>13</v>
      </c>
      <c r="AE357" s="55">
        <f>F89</f>
        <v>77</v>
      </c>
      <c r="AF357" s="55">
        <f>F53</f>
        <v>41</v>
      </c>
      <c r="AG357" s="55">
        <f>F122</f>
        <v>110</v>
      </c>
      <c r="AH357" s="56">
        <f>F86</f>
        <v>74</v>
      </c>
      <c r="AI357" s="254">
        <f t="shared" si="71"/>
        <v>7825</v>
      </c>
      <c r="AJ357" s="107">
        <f t="shared" si="72"/>
        <v>3263025</v>
      </c>
      <c r="AK357" s="33"/>
      <c r="AL357" s="350" t="s">
        <v>149</v>
      </c>
      <c r="AM357" s="303" t="s">
        <v>745</v>
      </c>
      <c r="AN357" s="303" t="s">
        <v>493</v>
      </c>
      <c r="AO357" s="303" t="s">
        <v>566</v>
      </c>
      <c r="AP357" s="303" t="s">
        <v>443</v>
      </c>
      <c r="AQ357" s="303" t="s">
        <v>186</v>
      </c>
      <c r="AR357" s="303" t="s">
        <v>200</v>
      </c>
      <c r="AS357" s="303" t="s">
        <v>488</v>
      </c>
      <c r="AT357" s="303" t="s">
        <v>202</v>
      </c>
      <c r="AU357" s="303" t="s">
        <v>648</v>
      </c>
      <c r="AV357" s="303" t="s">
        <v>181</v>
      </c>
      <c r="AW357" s="303" t="s">
        <v>419</v>
      </c>
      <c r="AX357" s="303" t="s">
        <v>162</v>
      </c>
      <c r="AY357" s="303" t="s">
        <v>475</v>
      </c>
      <c r="AZ357" s="303" t="s">
        <v>84</v>
      </c>
      <c r="BA357" s="303" t="s">
        <v>399</v>
      </c>
      <c r="BB357" s="303" t="s">
        <v>503</v>
      </c>
      <c r="BC357" s="303" t="s">
        <v>79</v>
      </c>
      <c r="BD357" s="303" t="s">
        <v>625</v>
      </c>
      <c r="BE357" s="303" t="s">
        <v>505</v>
      </c>
      <c r="BF357" s="378" t="s">
        <v>542</v>
      </c>
      <c r="BG357" s="378" t="s">
        <v>3</v>
      </c>
      <c r="BH357" s="378" t="s">
        <v>540</v>
      </c>
      <c r="BI357" s="378" t="s">
        <v>41</v>
      </c>
      <c r="BJ357" s="387" t="s">
        <v>722</v>
      </c>
      <c r="BK357" s="45"/>
      <c r="BM357" s="37"/>
      <c r="BN357" s="379">
        <f>F225</f>
        <v>213</v>
      </c>
      <c r="BO357" s="380">
        <f>F280</f>
        <v>268</v>
      </c>
      <c r="BP357" s="380">
        <f>F460</f>
        <v>448</v>
      </c>
      <c r="BQ357" s="380">
        <f>F615</f>
        <v>603</v>
      </c>
      <c r="BR357" s="380">
        <f>F45</f>
        <v>33</v>
      </c>
      <c r="BS357" s="380">
        <f>F399</f>
        <v>387</v>
      </c>
      <c r="BT357" s="380">
        <f>F579</f>
        <v>567</v>
      </c>
      <c r="BU357" s="380">
        <f>F134</f>
        <v>122</v>
      </c>
      <c r="BV357" s="380">
        <f>F164</f>
        <v>152</v>
      </c>
      <c r="BW357" s="380">
        <f>F344</f>
        <v>332</v>
      </c>
      <c r="BX357" s="380">
        <f>F518</f>
        <v>506</v>
      </c>
      <c r="BY357" s="380">
        <f>F463</f>
        <v>451</v>
      </c>
      <c r="BZ357" s="380">
        <f>F308</f>
        <v>296</v>
      </c>
      <c r="CA357" s="380">
        <f>F253</f>
        <v>241</v>
      </c>
      <c r="CB357" s="380">
        <f>F73</f>
        <v>61</v>
      </c>
      <c r="CC357" s="380">
        <f>F377</f>
        <v>365</v>
      </c>
      <c r="CD357" s="380">
        <f>F432</f>
        <v>420</v>
      </c>
      <c r="CE357" s="380">
        <f>F612</f>
        <v>600</v>
      </c>
      <c r="CF357" s="380">
        <f>F17</f>
        <v>5</v>
      </c>
      <c r="CG357" s="380">
        <f>F197</f>
        <v>185</v>
      </c>
      <c r="CH357" s="380">
        <f>F551</f>
        <v>539</v>
      </c>
      <c r="CI357" s="380">
        <f>F106</f>
        <v>94</v>
      </c>
      <c r="CJ357" s="380">
        <f>F161</f>
        <v>149</v>
      </c>
      <c r="CK357" s="380">
        <f>F316</f>
        <v>304</v>
      </c>
      <c r="CL357" s="381">
        <f>F496</f>
        <v>484</v>
      </c>
      <c r="CM357" s="254">
        <f t="shared" si="73"/>
        <v>7825</v>
      </c>
      <c r="CN357" s="107">
        <f t="shared" si="74"/>
        <v>3263025</v>
      </c>
      <c r="CO357" s="33"/>
      <c r="CP357" s="255" t="s">
        <v>194</v>
      </c>
      <c r="CQ357" s="256" t="s">
        <v>297</v>
      </c>
      <c r="CR357" s="256" t="s">
        <v>400</v>
      </c>
      <c r="CS357" s="256" t="s">
        <v>735</v>
      </c>
      <c r="CT357" s="256" t="s">
        <v>802</v>
      </c>
      <c r="CU357" s="256" t="s">
        <v>492</v>
      </c>
      <c r="CV357" s="256" t="s">
        <v>726</v>
      </c>
      <c r="CW357" s="256" t="s">
        <v>208</v>
      </c>
      <c r="CX357" s="256" t="s">
        <v>371</v>
      </c>
      <c r="CY357" s="256" t="s">
        <v>206</v>
      </c>
      <c r="CZ357" s="256" t="s">
        <v>276</v>
      </c>
      <c r="DA357" s="256" t="s">
        <v>0</v>
      </c>
      <c r="DB357" s="256" t="s">
        <v>770</v>
      </c>
      <c r="DC357" s="256" t="s">
        <v>192</v>
      </c>
      <c r="DD357" s="256" t="s">
        <v>463</v>
      </c>
      <c r="DE357" s="256" t="s">
        <v>414</v>
      </c>
      <c r="DF357" s="256" t="s">
        <v>796</v>
      </c>
      <c r="DG357" s="256" t="s">
        <v>544</v>
      </c>
      <c r="DH357" s="256" t="s">
        <v>304</v>
      </c>
      <c r="DI357" s="256" t="s">
        <v>73</v>
      </c>
      <c r="DJ357" s="256" t="s">
        <v>94</v>
      </c>
      <c r="DK357" s="256" t="s">
        <v>465</v>
      </c>
      <c r="DL357" s="256" t="s">
        <v>180</v>
      </c>
      <c r="DM357" s="256" t="s">
        <v>757</v>
      </c>
      <c r="DN357" s="257" t="s">
        <v>504</v>
      </c>
      <c r="DO357" s="45"/>
      <c r="DP357" s="122"/>
    </row>
    <row r="358" spans="1:120" ht="12.75" x14ac:dyDescent="0.2">
      <c r="A358" s="33"/>
      <c r="B358" s="33"/>
      <c r="C358" s="33"/>
      <c r="D358" s="176" t="s">
        <v>176</v>
      </c>
      <c r="E358" s="177" t="s">
        <v>345</v>
      </c>
      <c r="F358" s="178">
        <f>B3+(345*B5)</f>
        <v>346</v>
      </c>
      <c r="G358" s="33"/>
      <c r="I358" s="37"/>
      <c r="J358" s="54">
        <f>F341</f>
        <v>329</v>
      </c>
      <c r="K358" s="55">
        <f>F277</f>
        <v>265</v>
      </c>
      <c r="L358" s="55">
        <f>F333</f>
        <v>321</v>
      </c>
      <c r="M358" s="55">
        <f>F369</f>
        <v>357</v>
      </c>
      <c r="N358" s="55">
        <f>F305</f>
        <v>293</v>
      </c>
      <c r="O358" s="55">
        <f>F599</f>
        <v>587</v>
      </c>
      <c r="P358" s="55">
        <f>F535</f>
        <v>523</v>
      </c>
      <c r="Q358" s="55">
        <f>F571</f>
        <v>559</v>
      </c>
      <c r="R358" s="55">
        <f>F632</f>
        <v>620</v>
      </c>
      <c r="S358" s="55">
        <f>F538</f>
        <v>526</v>
      </c>
      <c r="T358" s="55">
        <f>F176</f>
        <v>164</v>
      </c>
      <c r="U358" s="55">
        <f>F240</f>
        <v>228</v>
      </c>
      <c r="V358" s="55">
        <f>F204</f>
        <v>192</v>
      </c>
      <c r="W358" s="55">
        <f>F143</f>
        <v>131</v>
      </c>
      <c r="X358" s="55">
        <f>F237</f>
        <v>225</v>
      </c>
      <c r="Y358" s="55">
        <f>F470</f>
        <v>458</v>
      </c>
      <c r="Z358" s="55">
        <f>F406</f>
        <v>394</v>
      </c>
      <c r="AA358" s="55">
        <f>F442</f>
        <v>430</v>
      </c>
      <c r="AB358" s="55">
        <f>F498</f>
        <v>486</v>
      </c>
      <c r="AC358" s="55">
        <f>F434</f>
        <v>422</v>
      </c>
      <c r="AD358" s="55">
        <f>F47</f>
        <v>35</v>
      </c>
      <c r="AE358" s="55">
        <f>F136</f>
        <v>124</v>
      </c>
      <c r="AF358" s="55">
        <f>F75</f>
        <v>63</v>
      </c>
      <c r="AG358" s="55">
        <f>F14</f>
        <v>2</v>
      </c>
      <c r="AH358" s="56">
        <f>F103</f>
        <v>91</v>
      </c>
      <c r="AI358" s="254">
        <f t="shared" si="71"/>
        <v>7825</v>
      </c>
      <c r="AJ358" s="107">
        <f t="shared" si="72"/>
        <v>3263025</v>
      </c>
      <c r="AK358" s="33"/>
      <c r="AL358" s="350" t="s">
        <v>810</v>
      </c>
      <c r="AM358" s="303" t="s">
        <v>191</v>
      </c>
      <c r="AN358" s="303" t="s">
        <v>234</v>
      </c>
      <c r="AO358" s="303" t="s">
        <v>233</v>
      </c>
      <c r="AP358" s="303" t="s">
        <v>357</v>
      </c>
      <c r="AQ358" s="303" t="s">
        <v>170</v>
      </c>
      <c r="AR358" s="303" t="s">
        <v>677</v>
      </c>
      <c r="AS358" s="303" t="s">
        <v>780</v>
      </c>
      <c r="AT358" s="303" t="s">
        <v>480</v>
      </c>
      <c r="AU358" s="303" t="s">
        <v>572</v>
      </c>
      <c r="AV358" s="303" t="s">
        <v>815</v>
      </c>
      <c r="AW358" s="303" t="s">
        <v>671</v>
      </c>
      <c r="AX358" s="303" t="s">
        <v>656</v>
      </c>
      <c r="AY358" s="303" t="s">
        <v>210</v>
      </c>
      <c r="AZ358" s="303" t="s">
        <v>698</v>
      </c>
      <c r="BA358" s="303" t="s">
        <v>109</v>
      </c>
      <c r="BB358" s="303" t="s">
        <v>369</v>
      </c>
      <c r="BC358" s="303" t="s">
        <v>482</v>
      </c>
      <c r="BD358" s="303" t="s">
        <v>533</v>
      </c>
      <c r="BE358" s="303" t="s">
        <v>108</v>
      </c>
      <c r="BF358" s="303" t="s">
        <v>675</v>
      </c>
      <c r="BG358" s="303" t="s">
        <v>238</v>
      </c>
      <c r="BH358" s="303" t="s">
        <v>570</v>
      </c>
      <c r="BI358" s="303" t="s">
        <v>29</v>
      </c>
      <c r="BJ358" s="351" t="s">
        <v>568</v>
      </c>
      <c r="BK358" s="45"/>
      <c r="BM358" s="37"/>
      <c r="BN358" s="379">
        <f>F81</f>
        <v>69</v>
      </c>
      <c r="BO358" s="380">
        <f>F261</f>
        <v>249</v>
      </c>
      <c r="BP358" s="380">
        <f>F291</f>
        <v>279</v>
      </c>
      <c r="BQ358" s="380">
        <f>F471</f>
        <v>459</v>
      </c>
      <c r="BR358" s="380">
        <f>F526</f>
        <v>514</v>
      </c>
      <c r="BS358" s="380">
        <f>F380</f>
        <v>368</v>
      </c>
      <c r="BT358" s="380">
        <f>F435</f>
        <v>423</v>
      </c>
      <c r="BU358" s="380">
        <f>F590</f>
        <v>578</v>
      </c>
      <c r="BV358" s="380">
        <f>F20</f>
        <v>8</v>
      </c>
      <c r="BW358" s="380">
        <f>F200</f>
        <v>188</v>
      </c>
      <c r="BX358" s="380">
        <f>F499</f>
        <v>487</v>
      </c>
      <c r="BY358" s="380">
        <f>F319</f>
        <v>307</v>
      </c>
      <c r="BZ358" s="380">
        <f>F139</f>
        <v>127</v>
      </c>
      <c r="CA358" s="380">
        <f>F109</f>
        <v>97</v>
      </c>
      <c r="CB358" s="380">
        <f>F554</f>
        <v>542</v>
      </c>
      <c r="CC358" s="380">
        <f>F228</f>
        <v>216</v>
      </c>
      <c r="CD358" s="380">
        <f>F283</f>
        <v>271</v>
      </c>
      <c r="CE358" s="380">
        <f>F438</f>
        <v>426</v>
      </c>
      <c r="CF358" s="380">
        <f>F618</f>
        <v>606</v>
      </c>
      <c r="CG358" s="380">
        <f>F48</f>
        <v>36</v>
      </c>
      <c r="CH358" s="380">
        <f>F407</f>
        <v>395</v>
      </c>
      <c r="CI358" s="380">
        <f>F587</f>
        <v>575</v>
      </c>
      <c r="CJ358" s="380">
        <f>F117</f>
        <v>105</v>
      </c>
      <c r="CK358" s="380">
        <f>F172</f>
        <v>160</v>
      </c>
      <c r="CL358" s="381">
        <f>F352</f>
        <v>340</v>
      </c>
      <c r="CM358" s="254">
        <f t="shared" si="73"/>
        <v>7825</v>
      </c>
      <c r="CN358" s="107">
        <f t="shared" si="74"/>
        <v>3263025</v>
      </c>
      <c r="CO358" s="33"/>
      <c r="CP358" s="255" t="s">
        <v>406</v>
      </c>
      <c r="CQ358" s="256" t="s">
        <v>403</v>
      </c>
      <c r="CR358" s="256" t="s">
        <v>508</v>
      </c>
      <c r="CS358" s="256" t="s">
        <v>562</v>
      </c>
      <c r="CT358" s="256" t="s">
        <v>33</v>
      </c>
      <c r="CU358" s="256" t="s">
        <v>519</v>
      </c>
      <c r="CV358" s="256" t="s">
        <v>455</v>
      </c>
      <c r="CW358" s="256" t="s">
        <v>517</v>
      </c>
      <c r="CX358" s="256" t="s">
        <v>543</v>
      </c>
      <c r="CY358" s="256" t="s">
        <v>732</v>
      </c>
      <c r="CZ358" s="256" t="s">
        <v>713</v>
      </c>
      <c r="DA358" s="256" t="s">
        <v>146</v>
      </c>
      <c r="DB358" s="256" t="s">
        <v>344</v>
      </c>
      <c r="DC358" s="256" t="s">
        <v>805</v>
      </c>
      <c r="DD358" s="256" t="s">
        <v>751</v>
      </c>
      <c r="DE358" s="256" t="s">
        <v>249</v>
      </c>
      <c r="DF358" s="256" t="s">
        <v>719</v>
      </c>
      <c r="DG358" s="256" t="s">
        <v>350</v>
      </c>
      <c r="DH358" s="256" t="s">
        <v>499</v>
      </c>
      <c r="DI358" s="256" t="s">
        <v>437</v>
      </c>
      <c r="DJ358" s="256" t="s">
        <v>548</v>
      </c>
      <c r="DK358" s="256" t="s">
        <v>490</v>
      </c>
      <c r="DL358" s="256" t="s">
        <v>526</v>
      </c>
      <c r="DM358" s="256" t="s">
        <v>131</v>
      </c>
      <c r="DN358" s="257" t="s">
        <v>388</v>
      </c>
      <c r="DO358" s="45"/>
      <c r="DP358" s="122"/>
    </row>
    <row r="359" spans="1:120" ht="12.75" x14ac:dyDescent="0.2">
      <c r="A359" s="33"/>
      <c r="B359" s="33"/>
      <c r="C359" s="33"/>
      <c r="D359" s="176" t="s">
        <v>626</v>
      </c>
      <c r="E359" s="177" t="s">
        <v>345</v>
      </c>
      <c r="F359" s="178">
        <f>B3+(346*B5)</f>
        <v>347</v>
      </c>
      <c r="G359" s="33"/>
      <c r="I359" s="37"/>
      <c r="J359" s="54">
        <f>F319</f>
        <v>307</v>
      </c>
      <c r="K359" s="55">
        <f>F380</f>
        <v>368</v>
      </c>
      <c r="L359" s="55">
        <f>F291</f>
        <v>279</v>
      </c>
      <c r="M359" s="55">
        <f>F352</f>
        <v>340</v>
      </c>
      <c r="N359" s="55">
        <f>F283</f>
        <v>271</v>
      </c>
      <c r="O359" s="55">
        <f>F582</f>
        <v>570</v>
      </c>
      <c r="P359" s="55">
        <f>F613</f>
        <v>601</v>
      </c>
      <c r="Q359" s="55">
        <f>F549</f>
        <v>537</v>
      </c>
      <c r="R359" s="55">
        <f>F610</f>
        <v>598</v>
      </c>
      <c r="S359" s="55">
        <f>F521</f>
        <v>509</v>
      </c>
      <c r="T359" s="55">
        <f>F154</f>
        <v>142</v>
      </c>
      <c r="U359" s="55">
        <f>F218</f>
        <v>206</v>
      </c>
      <c r="V359" s="55">
        <f>F187</f>
        <v>175</v>
      </c>
      <c r="W359" s="55">
        <f>F251</f>
        <v>239</v>
      </c>
      <c r="X359" s="55">
        <f>F190</f>
        <v>178</v>
      </c>
      <c r="Y359" s="55">
        <f>F448</f>
        <v>436</v>
      </c>
      <c r="Z359" s="55">
        <f>F509</f>
        <v>497</v>
      </c>
      <c r="AA359" s="55">
        <f>F420</f>
        <v>408</v>
      </c>
      <c r="AB359" s="55">
        <f>F481</f>
        <v>469</v>
      </c>
      <c r="AC359" s="55">
        <f>F392</f>
        <v>380</v>
      </c>
      <c r="AD359" s="55">
        <f>F64</f>
        <v>52</v>
      </c>
      <c r="AE359" s="55">
        <f>F28</f>
        <v>16</v>
      </c>
      <c r="AF359" s="55">
        <f>F97</f>
        <v>85</v>
      </c>
      <c r="AG359" s="55">
        <f>F61</f>
        <v>49</v>
      </c>
      <c r="AH359" s="56">
        <f>F125</f>
        <v>113</v>
      </c>
      <c r="AI359" s="254">
        <f t="shared" si="71"/>
        <v>7825</v>
      </c>
      <c r="AJ359" s="107">
        <f t="shared" si="72"/>
        <v>3263025</v>
      </c>
      <c r="AK359" s="33"/>
      <c r="AL359" s="350" t="s">
        <v>146</v>
      </c>
      <c r="AM359" s="303" t="s">
        <v>519</v>
      </c>
      <c r="AN359" s="303" t="s">
        <v>508</v>
      </c>
      <c r="AO359" s="303" t="s">
        <v>388</v>
      </c>
      <c r="AP359" s="303" t="s">
        <v>719</v>
      </c>
      <c r="AQ359" s="303" t="s">
        <v>172</v>
      </c>
      <c r="AR359" s="303" t="s">
        <v>765</v>
      </c>
      <c r="AS359" s="303" t="s">
        <v>255</v>
      </c>
      <c r="AT359" s="303" t="s">
        <v>707</v>
      </c>
      <c r="AU359" s="303" t="s">
        <v>753</v>
      </c>
      <c r="AV359" s="303" t="s">
        <v>629</v>
      </c>
      <c r="AW359" s="303" t="s">
        <v>374</v>
      </c>
      <c r="AX359" s="303" t="s">
        <v>393</v>
      </c>
      <c r="AY359" s="303" t="s">
        <v>222</v>
      </c>
      <c r="AZ359" s="303" t="s">
        <v>420</v>
      </c>
      <c r="BA359" s="303" t="s">
        <v>563</v>
      </c>
      <c r="BB359" s="303" t="s">
        <v>141</v>
      </c>
      <c r="BC359" s="303" t="s">
        <v>82</v>
      </c>
      <c r="BD359" s="303" t="s">
        <v>531</v>
      </c>
      <c r="BE359" s="303" t="s">
        <v>147</v>
      </c>
      <c r="BF359" s="378" t="s">
        <v>119</v>
      </c>
      <c r="BG359" s="378" t="s">
        <v>598</v>
      </c>
      <c r="BH359" s="378" t="s">
        <v>646</v>
      </c>
      <c r="BI359" s="378" t="s">
        <v>748</v>
      </c>
      <c r="BJ359" s="387" t="s">
        <v>761</v>
      </c>
      <c r="BK359" s="45"/>
      <c r="BM359" s="37"/>
      <c r="BN359" s="379">
        <f>F562</f>
        <v>550</v>
      </c>
      <c r="BO359" s="380">
        <f>F92</f>
        <v>80</v>
      </c>
      <c r="BP359" s="380">
        <f>F147</f>
        <v>135</v>
      </c>
      <c r="BQ359" s="380">
        <f>F327</f>
        <v>315</v>
      </c>
      <c r="BR359" s="380">
        <f>F507</f>
        <v>495</v>
      </c>
      <c r="BS359" s="380">
        <f>F236</f>
        <v>224</v>
      </c>
      <c r="BT359" s="380">
        <f>F266</f>
        <v>254</v>
      </c>
      <c r="BU359" s="380">
        <f>F446</f>
        <v>434</v>
      </c>
      <c r="BV359" s="380">
        <f>F626</f>
        <v>614</v>
      </c>
      <c r="BW359" s="380">
        <f>F56</f>
        <v>44</v>
      </c>
      <c r="BX359" s="380">
        <f>F355</f>
        <v>343</v>
      </c>
      <c r="BY359" s="380">
        <f>F175</f>
        <v>163</v>
      </c>
      <c r="BZ359" s="380">
        <f>F120</f>
        <v>108</v>
      </c>
      <c r="CA359" s="380">
        <f>F565</f>
        <v>553</v>
      </c>
      <c r="CB359" s="380">
        <f>F410</f>
        <v>398</v>
      </c>
      <c r="CC359" s="380">
        <f>F84</f>
        <v>72</v>
      </c>
      <c r="CD359" s="380">
        <f>F239</f>
        <v>227</v>
      </c>
      <c r="CE359" s="380">
        <f>F294</f>
        <v>282</v>
      </c>
      <c r="CF359" s="380">
        <f>F474</f>
        <v>462</v>
      </c>
      <c r="CG359" s="380">
        <f>F529</f>
        <v>517</v>
      </c>
      <c r="CH359" s="380">
        <f>F383</f>
        <v>371</v>
      </c>
      <c r="CI359" s="380">
        <f>F413</f>
        <v>401</v>
      </c>
      <c r="CJ359" s="380">
        <f>F593</f>
        <v>581</v>
      </c>
      <c r="CK359" s="380">
        <f>F23</f>
        <v>11</v>
      </c>
      <c r="CL359" s="381">
        <f>F203</f>
        <v>191</v>
      </c>
      <c r="CM359" s="254">
        <f t="shared" si="73"/>
        <v>7825</v>
      </c>
      <c r="CN359" s="107">
        <f t="shared" si="74"/>
        <v>3263025</v>
      </c>
      <c r="CO359" s="33"/>
      <c r="CP359" s="255" t="s">
        <v>516</v>
      </c>
      <c r="CQ359" s="256" t="s">
        <v>273</v>
      </c>
      <c r="CR359" s="256" t="s">
        <v>102</v>
      </c>
      <c r="CS359" s="256" t="s">
        <v>443</v>
      </c>
      <c r="CT359" s="256" t="s">
        <v>766</v>
      </c>
      <c r="CU359" s="256" t="s">
        <v>460</v>
      </c>
      <c r="CV359" s="256" t="s">
        <v>566</v>
      </c>
      <c r="CW359" s="256" t="s">
        <v>588</v>
      </c>
      <c r="CX359" s="256" t="s">
        <v>260</v>
      </c>
      <c r="CY359" s="256" t="s">
        <v>380</v>
      </c>
      <c r="CZ359" s="256" t="s">
        <v>493</v>
      </c>
      <c r="DA359" s="256" t="s">
        <v>788</v>
      </c>
      <c r="DB359" s="256" t="s">
        <v>182</v>
      </c>
      <c r="DC359" s="256" t="s">
        <v>573</v>
      </c>
      <c r="DD359" s="256" t="s">
        <v>235</v>
      </c>
      <c r="DE359" s="256" t="s">
        <v>747</v>
      </c>
      <c r="DF359" s="256" t="s">
        <v>567</v>
      </c>
      <c r="DG359" s="256" t="s">
        <v>745</v>
      </c>
      <c r="DH359" s="256" t="s">
        <v>768</v>
      </c>
      <c r="DI359" s="256" t="s">
        <v>808</v>
      </c>
      <c r="DJ359" s="256" t="s">
        <v>149</v>
      </c>
      <c r="DK359" s="256" t="s">
        <v>296</v>
      </c>
      <c r="DL359" s="256" t="s">
        <v>307</v>
      </c>
      <c r="DM359" s="256" t="s">
        <v>378</v>
      </c>
      <c r="DN359" s="257" t="s">
        <v>786</v>
      </c>
      <c r="DO359" s="45"/>
      <c r="DP359" s="122"/>
    </row>
    <row r="360" spans="1:120" ht="12.75" x14ac:dyDescent="0.2">
      <c r="A360" s="33"/>
      <c r="B360" s="33"/>
      <c r="C360" s="33"/>
      <c r="D360" s="176" t="s">
        <v>148</v>
      </c>
      <c r="E360" s="177" t="s">
        <v>345</v>
      </c>
      <c r="F360" s="178">
        <f>B3+(347*B5)</f>
        <v>348</v>
      </c>
      <c r="G360" s="33"/>
      <c r="I360" s="37"/>
      <c r="J360" s="54">
        <f>F302</f>
        <v>290</v>
      </c>
      <c r="K360" s="55">
        <f>F358</f>
        <v>346</v>
      </c>
      <c r="L360" s="55">
        <f>F269</f>
        <v>257</v>
      </c>
      <c r="M360" s="55">
        <f>F330</f>
        <v>318</v>
      </c>
      <c r="N360" s="55">
        <f>F366</f>
        <v>354</v>
      </c>
      <c r="O360" s="55">
        <f>F560</f>
        <v>548</v>
      </c>
      <c r="P360" s="55">
        <f>F596</f>
        <v>584</v>
      </c>
      <c r="Q360" s="55">
        <f>F532</f>
        <v>520</v>
      </c>
      <c r="R360" s="55">
        <f>F563</f>
        <v>551</v>
      </c>
      <c r="S360" s="55">
        <f>F624</f>
        <v>612</v>
      </c>
      <c r="T360" s="55">
        <f>F262</f>
        <v>250</v>
      </c>
      <c r="U360" s="55">
        <f>F201</f>
        <v>189</v>
      </c>
      <c r="V360" s="55">
        <f>F140</f>
        <v>128</v>
      </c>
      <c r="W360" s="55">
        <f>F229</f>
        <v>217</v>
      </c>
      <c r="X360" s="55">
        <f>F168</f>
        <v>156</v>
      </c>
      <c r="Y360" s="55">
        <f>F431</f>
        <v>419</v>
      </c>
      <c r="Z360" s="55">
        <f>F467</f>
        <v>455</v>
      </c>
      <c r="AA360" s="55">
        <f>F398</f>
        <v>386</v>
      </c>
      <c r="AB360" s="55">
        <f>F459</f>
        <v>447</v>
      </c>
      <c r="AC360" s="55">
        <f>F495</f>
        <v>483</v>
      </c>
      <c r="AD360" s="55">
        <f>F111</f>
        <v>99</v>
      </c>
      <c r="AE360" s="55">
        <f>F50</f>
        <v>38</v>
      </c>
      <c r="AF360" s="55">
        <f>F114</f>
        <v>102</v>
      </c>
      <c r="AG360" s="55">
        <f>F78</f>
        <v>66</v>
      </c>
      <c r="AH360" s="56">
        <f>F22</f>
        <v>10</v>
      </c>
      <c r="AI360" s="254">
        <f t="shared" si="71"/>
        <v>7825</v>
      </c>
      <c r="AJ360" s="107">
        <f t="shared" si="72"/>
        <v>3263025</v>
      </c>
      <c r="AK360" s="33"/>
      <c r="AL360" s="350" t="s">
        <v>250</v>
      </c>
      <c r="AM360" s="303" t="s">
        <v>176</v>
      </c>
      <c r="AN360" s="303" t="s">
        <v>799</v>
      </c>
      <c r="AO360" s="303" t="s">
        <v>549</v>
      </c>
      <c r="AP360" s="303" t="s">
        <v>784</v>
      </c>
      <c r="AQ360" s="303" t="s">
        <v>622</v>
      </c>
      <c r="AR360" s="303" t="s">
        <v>724</v>
      </c>
      <c r="AS360" s="303" t="s">
        <v>257</v>
      </c>
      <c r="AT360" s="303" t="s">
        <v>546</v>
      </c>
      <c r="AU360" s="303" t="s">
        <v>425</v>
      </c>
      <c r="AV360" s="303" t="s">
        <v>641</v>
      </c>
      <c r="AW360" s="303" t="s">
        <v>760</v>
      </c>
      <c r="AX360" s="303" t="s">
        <v>449</v>
      </c>
      <c r="AY360" s="303" t="s">
        <v>144</v>
      </c>
      <c r="AZ360" s="303" t="s">
        <v>237</v>
      </c>
      <c r="BA360" s="303" t="s">
        <v>561</v>
      </c>
      <c r="BB360" s="303" t="s">
        <v>456</v>
      </c>
      <c r="BC360" s="303" t="s">
        <v>311</v>
      </c>
      <c r="BD360" s="303" t="s">
        <v>51</v>
      </c>
      <c r="BE360" s="303" t="s">
        <v>50</v>
      </c>
      <c r="BF360" s="382" t="s">
        <v>774</v>
      </c>
      <c r="BG360" s="382" t="s">
        <v>596</v>
      </c>
      <c r="BH360" s="382" t="s">
        <v>284</v>
      </c>
      <c r="BI360" s="382" t="s">
        <v>514</v>
      </c>
      <c r="BJ360" s="386" t="s">
        <v>600</v>
      </c>
      <c r="BK360" s="45"/>
      <c r="BM360" s="37"/>
      <c r="BN360" s="379">
        <f>F388</f>
        <v>376</v>
      </c>
      <c r="BO360" s="380">
        <f>F568</f>
        <v>556</v>
      </c>
      <c r="BP360" s="380">
        <f>F123</f>
        <v>111</v>
      </c>
      <c r="BQ360" s="380">
        <f>F178</f>
        <v>166</v>
      </c>
      <c r="BR360" s="380">
        <f>F358</f>
        <v>346</v>
      </c>
      <c r="BS360" s="380">
        <f>F67</f>
        <v>55</v>
      </c>
      <c r="BT360" s="380">
        <f>F247</f>
        <v>235</v>
      </c>
      <c r="BU360" s="380">
        <f>F302</f>
        <v>290</v>
      </c>
      <c r="BV360" s="380">
        <f>F482</f>
        <v>470</v>
      </c>
      <c r="BW360" s="380">
        <f>F537</f>
        <v>525</v>
      </c>
      <c r="BX360" s="380">
        <f>F211</f>
        <v>199</v>
      </c>
      <c r="BY360" s="380">
        <f>F31</f>
        <v>19</v>
      </c>
      <c r="BZ360" s="380">
        <f>F601</f>
        <v>589</v>
      </c>
      <c r="CA360" s="380">
        <f>F421</f>
        <v>409</v>
      </c>
      <c r="CB360" s="380">
        <f>F366</f>
        <v>354</v>
      </c>
      <c r="CC360" s="380">
        <f>F540</f>
        <v>528</v>
      </c>
      <c r="CD360" s="380">
        <f>F95</f>
        <v>83</v>
      </c>
      <c r="CE360" s="380">
        <f>F150</f>
        <v>138</v>
      </c>
      <c r="CF360" s="380">
        <f>F330</f>
        <v>318</v>
      </c>
      <c r="CG360" s="380">
        <f>F510</f>
        <v>498</v>
      </c>
      <c r="CH360" s="380">
        <f>F214</f>
        <v>202</v>
      </c>
      <c r="CI360" s="380">
        <f>F269</f>
        <v>257</v>
      </c>
      <c r="CJ360" s="380">
        <f>F449</f>
        <v>437</v>
      </c>
      <c r="CK360" s="380">
        <f>F629</f>
        <v>617</v>
      </c>
      <c r="CL360" s="381">
        <f>F59</f>
        <v>47</v>
      </c>
      <c r="CM360" s="254">
        <f t="shared" si="73"/>
        <v>7825</v>
      </c>
      <c r="CN360" s="107">
        <f t="shared" si="74"/>
        <v>3263025</v>
      </c>
      <c r="CO360" s="33"/>
      <c r="CP360" s="255" t="s">
        <v>38</v>
      </c>
      <c r="CQ360" s="256" t="s">
        <v>363</v>
      </c>
      <c r="CR360" s="256" t="s">
        <v>601</v>
      </c>
      <c r="CS360" s="256" t="s">
        <v>734</v>
      </c>
      <c r="CT360" s="256" t="s">
        <v>176</v>
      </c>
      <c r="CU360" s="256" t="s">
        <v>331</v>
      </c>
      <c r="CV360" s="256" t="s">
        <v>328</v>
      </c>
      <c r="CW360" s="256" t="s">
        <v>250</v>
      </c>
      <c r="CX360" s="256" t="s">
        <v>715</v>
      </c>
      <c r="CY360" s="256" t="s">
        <v>574</v>
      </c>
      <c r="CZ360" s="256" t="s">
        <v>207</v>
      </c>
      <c r="DA360" s="256" t="s">
        <v>435</v>
      </c>
      <c r="DB360" s="256" t="s">
        <v>65</v>
      </c>
      <c r="DC360" s="256" t="s">
        <v>534</v>
      </c>
      <c r="DD360" s="256" t="s">
        <v>784</v>
      </c>
      <c r="DE360" s="256" t="s">
        <v>547</v>
      </c>
      <c r="DF360" s="256" t="s">
        <v>720</v>
      </c>
      <c r="DG360" s="256" t="s">
        <v>814</v>
      </c>
      <c r="DH360" s="256" t="s">
        <v>549</v>
      </c>
      <c r="DI360" s="256" t="s">
        <v>485</v>
      </c>
      <c r="DJ360" s="256" t="s">
        <v>507</v>
      </c>
      <c r="DK360" s="256" t="s">
        <v>799</v>
      </c>
      <c r="DL360" s="256" t="s">
        <v>794</v>
      </c>
      <c r="DM360" s="256" t="s">
        <v>242</v>
      </c>
      <c r="DN360" s="257" t="s">
        <v>721</v>
      </c>
      <c r="DO360" s="45"/>
      <c r="DP360" s="122"/>
    </row>
    <row r="361" spans="1:120" ht="12.75" x14ac:dyDescent="0.2">
      <c r="A361" s="33"/>
      <c r="B361" s="33"/>
      <c r="C361" s="33"/>
      <c r="D361" s="176" t="s">
        <v>653</v>
      </c>
      <c r="E361" s="177" t="s">
        <v>345</v>
      </c>
      <c r="F361" s="179">
        <f>B3+(348*B5)</f>
        <v>349</v>
      </c>
      <c r="G361" s="33"/>
      <c r="I361" s="37"/>
      <c r="J361" s="54">
        <f>F159</f>
        <v>147</v>
      </c>
      <c r="K361" s="55">
        <f>F195</f>
        <v>183</v>
      </c>
      <c r="L361" s="55">
        <f>F256</f>
        <v>244</v>
      </c>
      <c r="M361" s="55">
        <f>F167</f>
        <v>155</v>
      </c>
      <c r="N361" s="55">
        <f>F223</f>
        <v>211</v>
      </c>
      <c r="O361" s="55">
        <f>F503</f>
        <v>491</v>
      </c>
      <c r="P361" s="55">
        <f>F447</f>
        <v>435</v>
      </c>
      <c r="Q361" s="55">
        <f>F411</f>
        <v>399</v>
      </c>
      <c r="R361" s="55">
        <f>F475</f>
        <v>463</v>
      </c>
      <c r="S361" s="55">
        <f>F414</f>
        <v>402</v>
      </c>
      <c r="T361" s="55">
        <f>F94</f>
        <v>82</v>
      </c>
      <c r="U361" s="55">
        <f>F58</f>
        <v>46</v>
      </c>
      <c r="V361" s="55">
        <f>F127</f>
        <v>115</v>
      </c>
      <c r="W361" s="55">
        <f>F66</f>
        <v>54</v>
      </c>
      <c r="X361" s="55">
        <f>F30</f>
        <v>18</v>
      </c>
      <c r="Y361" s="55">
        <f>F263</f>
        <v>251</v>
      </c>
      <c r="Z361" s="55">
        <f>F324</f>
        <v>312</v>
      </c>
      <c r="AA361" s="55">
        <f>F385</f>
        <v>373</v>
      </c>
      <c r="AB361" s="55">
        <f>F296</f>
        <v>284</v>
      </c>
      <c r="AC361" s="55">
        <f>F357</f>
        <v>345</v>
      </c>
      <c r="AD361" s="55">
        <f>F526</f>
        <v>514</v>
      </c>
      <c r="AE361" s="55">
        <f>F587</f>
        <v>575</v>
      </c>
      <c r="AF361" s="55">
        <f>F618</f>
        <v>606</v>
      </c>
      <c r="AG361" s="55">
        <f>F554</f>
        <v>542</v>
      </c>
      <c r="AH361" s="56">
        <f>F590</f>
        <v>578</v>
      </c>
      <c r="AI361" s="254">
        <f t="shared" si="71"/>
        <v>7825</v>
      </c>
      <c r="AJ361" s="107">
        <f t="shared" si="72"/>
        <v>3263025</v>
      </c>
      <c r="AK361" s="33"/>
      <c r="AL361" s="350" t="s">
        <v>152</v>
      </c>
      <c r="AM361" s="303" t="s">
        <v>151</v>
      </c>
      <c r="AN361" s="303" t="s">
        <v>55</v>
      </c>
      <c r="AO361" s="303" t="s">
        <v>554</v>
      </c>
      <c r="AP361" s="303" t="s">
        <v>53</v>
      </c>
      <c r="AQ361" s="382" t="s">
        <v>664</v>
      </c>
      <c r="AR361" s="382" t="s">
        <v>769</v>
      </c>
      <c r="AS361" s="382" t="s">
        <v>680</v>
      </c>
      <c r="AT361" s="382" t="s">
        <v>666</v>
      </c>
      <c r="AU361" s="382" t="s">
        <v>158</v>
      </c>
      <c r="AV361" s="303" t="s">
        <v>303</v>
      </c>
      <c r="AW361" s="303" t="s">
        <v>302</v>
      </c>
      <c r="AX361" s="303" t="s">
        <v>787</v>
      </c>
      <c r="AY361" s="303" t="s">
        <v>89</v>
      </c>
      <c r="AZ361" s="303" t="s">
        <v>673</v>
      </c>
      <c r="BA361" s="303" t="s">
        <v>670</v>
      </c>
      <c r="BB361" s="303" t="s">
        <v>522</v>
      </c>
      <c r="BC361" s="303" t="s">
        <v>175</v>
      </c>
      <c r="BD361" s="303" t="s">
        <v>54</v>
      </c>
      <c r="BE361" s="303" t="s">
        <v>520</v>
      </c>
      <c r="BF361" s="303" t="s">
        <v>33</v>
      </c>
      <c r="BG361" s="303" t="s">
        <v>490</v>
      </c>
      <c r="BH361" s="303" t="s">
        <v>499</v>
      </c>
      <c r="BI361" s="303" t="s">
        <v>751</v>
      </c>
      <c r="BJ361" s="351" t="s">
        <v>517</v>
      </c>
      <c r="BK361" s="45"/>
      <c r="BM361" s="37"/>
      <c r="BN361" s="379">
        <f>F208</f>
        <v>196</v>
      </c>
      <c r="BO361" s="380">
        <f>F363</f>
        <v>351</v>
      </c>
      <c r="BP361" s="380">
        <f>F418</f>
        <v>406</v>
      </c>
      <c r="BQ361" s="380">
        <f>F598</f>
        <v>586</v>
      </c>
      <c r="BR361" s="380">
        <f>F28</f>
        <v>16</v>
      </c>
      <c r="BS361" s="380">
        <f>F512</f>
        <v>500</v>
      </c>
      <c r="BT361" s="380">
        <f>F542</f>
        <v>530</v>
      </c>
      <c r="BU361" s="380">
        <f>F97</f>
        <v>85</v>
      </c>
      <c r="BV361" s="380">
        <f>F152</f>
        <v>140</v>
      </c>
      <c r="BW361" s="380">
        <f>F332</f>
        <v>320</v>
      </c>
      <c r="BX361" s="380">
        <f>F631</f>
        <v>619</v>
      </c>
      <c r="BY361" s="380">
        <f>F451</f>
        <v>439</v>
      </c>
      <c r="BZ361" s="380">
        <f>F271</f>
        <v>259</v>
      </c>
      <c r="CA361" s="380">
        <f>F216</f>
        <v>204</v>
      </c>
      <c r="CB361" s="380">
        <f>F61</f>
        <v>49</v>
      </c>
      <c r="CC361" s="380">
        <f>F360</f>
        <v>348</v>
      </c>
      <c r="CD361" s="380">
        <f>F390</f>
        <v>378</v>
      </c>
      <c r="CE361" s="380">
        <f>F570</f>
        <v>558</v>
      </c>
      <c r="CF361" s="380">
        <f>F125</f>
        <v>113</v>
      </c>
      <c r="CG361" s="380">
        <f>F180</f>
        <v>168</v>
      </c>
      <c r="CH361" s="380">
        <f>F534</f>
        <v>522</v>
      </c>
      <c r="CI361" s="380">
        <f>F64</f>
        <v>52</v>
      </c>
      <c r="CJ361" s="380">
        <f>F244</f>
        <v>232</v>
      </c>
      <c r="CK361" s="380">
        <f>F299</f>
        <v>287</v>
      </c>
      <c r="CL361" s="381">
        <f>F479</f>
        <v>467</v>
      </c>
      <c r="CM361" s="254">
        <f t="shared" si="73"/>
        <v>7825</v>
      </c>
      <c r="CN361" s="107">
        <f t="shared" si="74"/>
        <v>3263025</v>
      </c>
      <c r="CO361" s="33"/>
      <c r="CP361" s="255" t="s">
        <v>552</v>
      </c>
      <c r="CQ361" s="256" t="s">
        <v>97</v>
      </c>
      <c r="CR361" s="256" t="s">
        <v>49</v>
      </c>
      <c r="CS361" s="256" t="s">
        <v>752</v>
      </c>
      <c r="CT361" s="256" t="s">
        <v>598</v>
      </c>
      <c r="CU361" s="256" t="s">
        <v>322</v>
      </c>
      <c r="CV361" s="256" t="s">
        <v>704</v>
      </c>
      <c r="CW361" s="256" t="s">
        <v>646</v>
      </c>
      <c r="CX361" s="256" t="s">
        <v>733</v>
      </c>
      <c r="CY361" s="256" t="s">
        <v>578</v>
      </c>
      <c r="CZ361" s="256" t="s">
        <v>212</v>
      </c>
      <c r="DA361" s="256" t="s">
        <v>667</v>
      </c>
      <c r="DB361" s="256" t="s">
        <v>113</v>
      </c>
      <c r="DC361" s="256" t="s">
        <v>538</v>
      </c>
      <c r="DD361" s="256" t="s">
        <v>748</v>
      </c>
      <c r="DE361" s="256" t="s">
        <v>148</v>
      </c>
      <c r="DF361" s="256" t="s">
        <v>69</v>
      </c>
      <c r="DG361" s="256" t="s">
        <v>335</v>
      </c>
      <c r="DH361" s="256" t="s">
        <v>761</v>
      </c>
      <c r="DI361" s="256" t="s">
        <v>71</v>
      </c>
      <c r="DJ361" s="256" t="s">
        <v>334</v>
      </c>
      <c r="DK361" s="256" t="s">
        <v>119</v>
      </c>
      <c r="DL361" s="256" t="s">
        <v>773</v>
      </c>
      <c r="DM361" s="256" t="s">
        <v>269</v>
      </c>
      <c r="DN361" s="257" t="s">
        <v>506</v>
      </c>
      <c r="DO361" s="45"/>
      <c r="DP361" s="122"/>
    </row>
    <row r="362" spans="1:120" ht="12.75" x14ac:dyDescent="0.2">
      <c r="A362" s="33"/>
      <c r="B362" s="33"/>
      <c r="C362" s="33"/>
      <c r="D362" s="176" t="s">
        <v>68</v>
      </c>
      <c r="E362" s="177" t="s">
        <v>345</v>
      </c>
      <c r="F362" s="179">
        <f>B3+(349*B5)</f>
        <v>350</v>
      </c>
      <c r="G362" s="33"/>
      <c r="I362" s="37"/>
      <c r="J362" s="54">
        <f>F242</f>
        <v>230</v>
      </c>
      <c r="K362" s="55">
        <f>F173</f>
        <v>161</v>
      </c>
      <c r="L362" s="55">
        <f>F234</f>
        <v>222</v>
      </c>
      <c r="M362" s="55">
        <f>F145</f>
        <v>133</v>
      </c>
      <c r="N362" s="55">
        <f>F206</f>
        <v>194</v>
      </c>
      <c r="O362" s="55">
        <f>F400</f>
        <v>388</v>
      </c>
      <c r="P362" s="55">
        <f>F464</f>
        <v>452</v>
      </c>
      <c r="Q362" s="55">
        <f>F428</f>
        <v>416</v>
      </c>
      <c r="R362" s="55">
        <f>F497</f>
        <v>485</v>
      </c>
      <c r="S362" s="55">
        <f>F461</f>
        <v>449</v>
      </c>
      <c r="T362" s="55">
        <f>F77</f>
        <v>65</v>
      </c>
      <c r="U362" s="55">
        <f>F16</f>
        <v>4</v>
      </c>
      <c r="V362" s="55">
        <f>F105</f>
        <v>93</v>
      </c>
      <c r="W362" s="55">
        <f>F44</f>
        <v>32</v>
      </c>
      <c r="X362" s="55">
        <f>F133</f>
        <v>121</v>
      </c>
      <c r="Y362" s="55">
        <f>F371</f>
        <v>359</v>
      </c>
      <c r="Z362" s="55">
        <f>F307</f>
        <v>295</v>
      </c>
      <c r="AA362" s="55">
        <f>F338</f>
        <v>326</v>
      </c>
      <c r="AB362" s="55">
        <f>F274</f>
        <v>262</v>
      </c>
      <c r="AC362" s="55">
        <f>F335</f>
        <v>323</v>
      </c>
      <c r="AD362" s="55">
        <f>F629</f>
        <v>617</v>
      </c>
      <c r="AE362" s="55">
        <f>F540</f>
        <v>528</v>
      </c>
      <c r="AF362" s="55">
        <f>F601</f>
        <v>589</v>
      </c>
      <c r="AG362" s="55">
        <f>F537</f>
        <v>525</v>
      </c>
      <c r="AH362" s="56">
        <f>F568</f>
        <v>556</v>
      </c>
      <c r="AI362" s="254">
        <f t="shared" si="71"/>
        <v>7825</v>
      </c>
      <c r="AJ362" s="107">
        <f t="shared" si="72"/>
        <v>3263025</v>
      </c>
      <c r="AK362" s="33"/>
      <c r="AL362" s="350" t="s">
        <v>798</v>
      </c>
      <c r="AM362" s="303" t="s">
        <v>685</v>
      </c>
      <c r="AN362" s="303" t="s">
        <v>431</v>
      </c>
      <c r="AO362" s="303" t="s">
        <v>236</v>
      </c>
      <c r="AP362" s="303" t="s">
        <v>687</v>
      </c>
      <c r="AQ362" s="378" t="s">
        <v>387</v>
      </c>
      <c r="AR362" s="378" t="s">
        <v>1</v>
      </c>
      <c r="AS362" s="378" t="s">
        <v>694</v>
      </c>
      <c r="AT362" s="378" t="s">
        <v>741</v>
      </c>
      <c r="AU362" s="378" t="s">
        <v>80</v>
      </c>
      <c r="AV362" s="303" t="s">
        <v>539</v>
      </c>
      <c r="AW362" s="303" t="s">
        <v>62</v>
      </c>
      <c r="AX362" s="303" t="s">
        <v>703</v>
      </c>
      <c r="AY362" s="303" t="s">
        <v>332</v>
      </c>
      <c r="AZ362" s="303" t="s">
        <v>582</v>
      </c>
      <c r="BA362" s="303" t="s">
        <v>339</v>
      </c>
      <c r="BB362" s="303" t="s">
        <v>325</v>
      </c>
      <c r="BC362" s="303" t="s">
        <v>126</v>
      </c>
      <c r="BD362" s="303" t="s">
        <v>327</v>
      </c>
      <c r="BE362" s="303" t="s">
        <v>204</v>
      </c>
      <c r="BF362" s="303" t="s">
        <v>242</v>
      </c>
      <c r="BG362" s="303" t="s">
        <v>547</v>
      </c>
      <c r="BH362" s="303" t="s">
        <v>65</v>
      </c>
      <c r="BI362" s="303" t="s">
        <v>574</v>
      </c>
      <c r="BJ362" s="351" t="s">
        <v>363</v>
      </c>
      <c r="BK362" s="45"/>
      <c r="BM362" s="37"/>
      <c r="BN362" s="379">
        <f>F39</f>
        <v>27</v>
      </c>
      <c r="BO362" s="380">
        <f>F219</f>
        <v>207</v>
      </c>
      <c r="BP362" s="380">
        <f>F274</f>
        <v>262</v>
      </c>
      <c r="BQ362" s="380">
        <f>F454</f>
        <v>442</v>
      </c>
      <c r="BR362" s="380">
        <f>F634</f>
        <v>622</v>
      </c>
      <c r="BS362" s="380">
        <f>F338</f>
        <v>326</v>
      </c>
      <c r="BT362" s="380">
        <f>F393</f>
        <v>381</v>
      </c>
      <c r="BU362" s="380">
        <f>F573</f>
        <v>561</v>
      </c>
      <c r="BV362" s="380">
        <f>F128</f>
        <v>116</v>
      </c>
      <c r="BW362" s="380">
        <f>F183</f>
        <v>171</v>
      </c>
      <c r="BX362" s="380">
        <f>F487</f>
        <v>475</v>
      </c>
      <c r="BY362" s="380">
        <f>F307</f>
        <v>295</v>
      </c>
      <c r="BZ362" s="380">
        <f>F252</f>
        <v>240</v>
      </c>
      <c r="CA362" s="380">
        <f>F72</f>
        <v>60</v>
      </c>
      <c r="CB362" s="380">
        <f>F517</f>
        <v>505</v>
      </c>
      <c r="CC362" s="380">
        <f>F191</f>
        <v>179</v>
      </c>
      <c r="CD362" s="380">
        <f>F371</f>
        <v>359</v>
      </c>
      <c r="CE362" s="380">
        <f>F426</f>
        <v>414</v>
      </c>
      <c r="CF362" s="380">
        <f>F606</f>
        <v>594</v>
      </c>
      <c r="CG362" s="380">
        <f>F36</f>
        <v>24</v>
      </c>
      <c r="CH362" s="380">
        <f>F490</f>
        <v>478</v>
      </c>
      <c r="CI362" s="380">
        <f>F545</f>
        <v>533</v>
      </c>
      <c r="CJ362" s="380">
        <f>F100</f>
        <v>88</v>
      </c>
      <c r="CK362" s="380">
        <f>F155</f>
        <v>143</v>
      </c>
      <c r="CL362" s="381">
        <f>F335</f>
        <v>323</v>
      </c>
      <c r="CM362" s="254">
        <f t="shared" si="73"/>
        <v>7825</v>
      </c>
      <c r="CN362" s="107">
        <f t="shared" si="74"/>
        <v>3263025</v>
      </c>
      <c r="CO362" s="33"/>
      <c r="CP362" s="255" t="s">
        <v>90</v>
      </c>
      <c r="CQ362" s="256" t="s">
        <v>716</v>
      </c>
      <c r="CR362" s="256" t="s">
        <v>327</v>
      </c>
      <c r="CS362" s="256" t="s">
        <v>532</v>
      </c>
      <c r="CT362" s="256" t="s">
        <v>557</v>
      </c>
      <c r="CU362" s="256" t="s">
        <v>126</v>
      </c>
      <c r="CV362" s="256" t="s">
        <v>654</v>
      </c>
      <c r="CW362" s="256" t="s">
        <v>807</v>
      </c>
      <c r="CX362" s="256" t="s">
        <v>816</v>
      </c>
      <c r="CY362" s="256" t="s">
        <v>498</v>
      </c>
      <c r="CZ362" s="256" t="s">
        <v>267</v>
      </c>
      <c r="DA362" s="256" t="s">
        <v>325</v>
      </c>
      <c r="DB362" s="256" t="s">
        <v>164</v>
      </c>
      <c r="DC362" s="256" t="s">
        <v>701</v>
      </c>
      <c r="DD362" s="256" t="s">
        <v>651</v>
      </c>
      <c r="DE362" s="256" t="s">
        <v>285</v>
      </c>
      <c r="DF362" s="256" t="s">
        <v>339</v>
      </c>
      <c r="DG362" s="256" t="s">
        <v>609</v>
      </c>
      <c r="DH362" s="256" t="s">
        <v>809</v>
      </c>
      <c r="DI362" s="256" t="s">
        <v>804</v>
      </c>
      <c r="DJ362" s="256" t="s">
        <v>295</v>
      </c>
      <c r="DK362" s="256" t="s">
        <v>362</v>
      </c>
      <c r="DL362" s="256" t="s">
        <v>512</v>
      </c>
      <c r="DM362" s="256" t="s">
        <v>43</v>
      </c>
      <c r="DN362" s="257" t="s">
        <v>204</v>
      </c>
      <c r="DO362" s="45"/>
      <c r="DP362" s="122"/>
    </row>
    <row r="363" spans="1:120" ht="12.75" x14ac:dyDescent="0.2">
      <c r="A363" s="33"/>
      <c r="B363" s="33"/>
      <c r="C363" s="33"/>
      <c r="D363" s="176" t="s">
        <v>97</v>
      </c>
      <c r="E363" s="177" t="s">
        <v>345</v>
      </c>
      <c r="F363" s="178">
        <f>B3+(350*B5)</f>
        <v>351</v>
      </c>
      <c r="G363" s="33"/>
      <c r="I363" s="37"/>
      <c r="J363" s="54">
        <f>F220</f>
        <v>208</v>
      </c>
      <c r="K363" s="55">
        <f>F156</f>
        <v>144</v>
      </c>
      <c r="L363" s="55">
        <f>F192</f>
        <v>180</v>
      </c>
      <c r="M363" s="55">
        <f>F248</f>
        <v>236</v>
      </c>
      <c r="N363" s="55">
        <f>F184</f>
        <v>172</v>
      </c>
      <c r="O363" s="55">
        <f>F422</f>
        <v>410</v>
      </c>
      <c r="P363" s="55">
        <f>F511</f>
        <v>499</v>
      </c>
      <c r="Q363" s="55">
        <f>F450</f>
        <v>438</v>
      </c>
      <c r="R363" s="55">
        <f>F389</f>
        <v>377</v>
      </c>
      <c r="S363" s="55">
        <f>F478</f>
        <v>466</v>
      </c>
      <c r="T363" s="55">
        <f>F55</f>
        <v>43</v>
      </c>
      <c r="U363" s="55">
        <f>F119</f>
        <v>107</v>
      </c>
      <c r="V363" s="55">
        <f>F83</f>
        <v>71</v>
      </c>
      <c r="W363" s="55">
        <f>F27</f>
        <v>15</v>
      </c>
      <c r="X363" s="55">
        <f>F91</f>
        <v>79</v>
      </c>
      <c r="Y363" s="55">
        <f>F349</f>
        <v>337</v>
      </c>
      <c r="Z363" s="55">
        <f>F285</f>
        <v>273</v>
      </c>
      <c r="AA363" s="55">
        <f>F321</f>
        <v>309</v>
      </c>
      <c r="AB363" s="55">
        <f>F382</f>
        <v>370</v>
      </c>
      <c r="AC363" s="55">
        <f>F288</f>
        <v>276</v>
      </c>
      <c r="AD363" s="55">
        <f>F612</f>
        <v>600</v>
      </c>
      <c r="AE363" s="55">
        <f>F518</f>
        <v>506</v>
      </c>
      <c r="AF363" s="55">
        <f>F579</f>
        <v>567</v>
      </c>
      <c r="AG363" s="55">
        <f>F615</f>
        <v>603</v>
      </c>
      <c r="AH363" s="56">
        <f>F551</f>
        <v>539</v>
      </c>
      <c r="AI363" s="254">
        <f t="shared" si="71"/>
        <v>7825</v>
      </c>
      <c r="AJ363" s="107">
        <f t="shared" si="72"/>
        <v>3263025</v>
      </c>
      <c r="AK363" s="33"/>
      <c r="AL363" s="350" t="s">
        <v>405</v>
      </c>
      <c r="AM363" s="303" t="s">
        <v>603</v>
      </c>
      <c r="AN363" s="303" t="s">
        <v>496</v>
      </c>
      <c r="AO363" s="303" t="s">
        <v>114</v>
      </c>
      <c r="AP363" s="303" t="s">
        <v>179</v>
      </c>
      <c r="AQ363" s="303" t="s">
        <v>712</v>
      </c>
      <c r="AR363" s="303" t="s">
        <v>107</v>
      </c>
      <c r="AS363" s="303" t="s">
        <v>692</v>
      </c>
      <c r="AT363" s="303" t="s">
        <v>756</v>
      </c>
      <c r="AU363" s="303" t="s">
        <v>612</v>
      </c>
      <c r="AV363" s="303" t="s">
        <v>618</v>
      </c>
      <c r="AW363" s="303" t="s">
        <v>495</v>
      </c>
      <c r="AX363" s="303" t="s">
        <v>275</v>
      </c>
      <c r="AY363" s="303" t="s">
        <v>569</v>
      </c>
      <c r="AZ363" s="303" t="s">
        <v>30</v>
      </c>
      <c r="BA363" s="303" t="s">
        <v>576</v>
      </c>
      <c r="BB363" s="303" t="s">
        <v>743</v>
      </c>
      <c r="BC363" s="303" t="s">
        <v>312</v>
      </c>
      <c r="BD363" s="303" t="s">
        <v>494</v>
      </c>
      <c r="BE363" s="303" t="s">
        <v>614</v>
      </c>
      <c r="BF363" s="303" t="s">
        <v>544</v>
      </c>
      <c r="BG363" s="303" t="s">
        <v>276</v>
      </c>
      <c r="BH363" s="303" t="s">
        <v>726</v>
      </c>
      <c r="BI363" s="303" t="s">
        <v>735</v>
      </c>
      <c r="BJ363" s="351" t="s">
        <v>94</v>
      </c>
      <c r="BK363" s="45"/>
      <c r="BM363" s="37"/>
      <c r="BN363" s="379">
        <f>F520</f>
        <v>508</v>
      </c>
      <c r="BO363" s="380">
        <f>F75</f>
        <v>63</v>
      </c>
      <c r="BP363" s="380">
        <f>F255</f>
        <v>243</v>
      </c>
      <c r="BQ363" s="380">
        <f>F310</f>
        <v>298</v>
      </c>
      <c r="BR363" s="380">
        <f>F465</f>
        <v>453</v>
      </c>
      <c r="BS363" s="380">
        <f>F194</f>
        <v>182</v>
      </c>
      <c r="BT363" s="380">
        <f>F374</f>
        <v>362</v>
      </c>
      <c r="BU363" s="380">
        <f>F429</f>
        <v>417</v>
      </c>
      <c r="BV363" s="380">
        <f>F609</f>
        <v>597</v>
      </c>
      <c r="BW363" s="380">
        <f>F14</f>
        <v>2</v>
      </c>
      <c r="BX363" s="380">
        <f>F313</f>
        <v>301</v>
      </c>
      <c r="BY363" s="380">
        <f>F158</f>
        <v>146</v>
      </c>
      <c r="BZ363" s="380">
        <f>F103</f>
        <v>91</v>
      </c>
      <c r="CA363" s="380">
        <f>F548</f>
        <v>536</v>
      </c>
      <c r="CB363" s="380">
        <f>F493</f>
        <v>481</v>
      </c>
      <c r="CC363" s="380">
        <f>F47</f>
        <v>35</v>
      </c>
      <c r="CD363" s="380">
        <f>F227</f>
        <v>215</v>
      </c>
      <c r="CE363" s="380">
        <f>F282</f>
        <v>270</v>
      </c>
      <c r="CF363" s="380">
        <f>F462</f>
        <v>450</v>
      </c>
      <c r="CG363" s="380">
        <f>F617</f>
        <v>605</v>
      </c>
      <c r="CH363" s="380">
        <f>F346</f>
        <v>334</v>
      </c>
      <c r="CI363" s="380">
        <f>F401</f>
        <v>389</v>
      </c>
      <c r="CJ363" s="380">
        <f>F581</f>
        <v>569</v>
      </c>
      <c r="CK363" s="380">
        <f>F136</f>
        <v>124</v>
      </c>
      <c r="CL363" s="381">
        <f>F166</f>
        <v>154</v>
      </c>
      <c r="CM363" s="254">
        <f t="shared" si="73"/>
        <v>7825</v>
      </c>
      <c r="CN363" s="107">
        <f t="shared" si="74"/>
        <v>3263025</v>
      </c>
      <c r="CO363" s="33"/>
      <c r="CP363" s="255" t="s">
        <v>308</v>
      </c>
      <c r="CQ363" s="256" t="s">
        <v>570</v>
      </c>
      <c r="CR363" s="256" t="s">
        <v>270</v>
      </c>
      <c r="CS363" s="256" t="s">
        <v>801</v>
      </c>
      <c r="CT363" s="256" t="s">
        <v>351</v>
      </c>
      <c r="CU363" s="256" t="s">
        <v>525</v>
      </c>
      <c r="CV363" s="256" t="s">
        <v>550</v>
      </c>
      <c r="CW363" s="256" t="s">
        <v>590</v>
      </c>
      <c r="CX363" s="256" t="s">
        <v>365</v>
      </c>
      <c r="CY363" s="256" t="s">
        <v>29</v>
      </c>
      <c r="CZ363" s="256" t="s">
        <v>70</v>
      </c>
      <c r="DA363" s="256" t="s">
        <v>524</v>
      </c>
      <c r="DB363" s="256" t="s">
        <v>568</v>
      </c>
      <c r="DC363" s="256" t="s">
        <v>781</v>
      </c>
      <c r="DD363" s="256" t="s">
        <v>81</v>
      </c>
      <c r="DE363" s="256" t="s">
        <v>675</v>
      </c>
      <c r="DF363" s="256" t="s">
        <v>220</v>
      </c>
      <c r="DG363" s="256" t="s">
        <v>271</v>
      </c>
      <c r="DH363" s="256" t="s">
        <v>294</v>
      </c>
      <c r="DI363" s="256" t="s">
        <v>78</v>
      </c>
      <c r="DJ363" s="256" t="s">
        <v>366</v>
      </c>
      <c r="DK363" s="256" t="s">
        <v>416</v>
      </c>
      <c r="DL363" s="256" t="s">
        <v>750</v>
      </c>
      <c r="DM363" s="256" t="s">
        <v>238</v>
      </c>
      <c r="DN363" s="257" t="s">
        <v>343</v>
      </c>
      <c r="DO363" s="45"/>
      <c r="DP363" s="122"/>
    </row>
    <row r="364" spans="1:120" ht="12.75" x14ac:dyDescent="0.2">
      <c r="A364" s="33"/>
      <c r="B364" s="33"/>
      <c r="C364" s="33"/>
      <c r="D364" s="176" t="s">
        <v>811</v>
      </c>
      <c r="E364" s="177" t="s">
        <v>345</v>
      </c>
      <c r="F364" s="178">
        <f>B3+(351*B5)</f>
        <v>352</v>
      </c>
      <c r="G364" s="33"/>
      <c r="I364" s="37"/>
      <c r="J364" s="54">
        <f>F198</f>
        <v>186</v>
      </c>
      <c r="K364" s="55">
        <f>F259</f>
        <v>247</v>
      </c>
      <c r="L364" s="55">
        <f>F170</f>
        <v>158</v>
      </c>
      <c r="M364" s="55">
        <f>F231</f>
        <v>219</v>
      </c>
      <c r="N364" s="55">
        <f>F142</f>
        <v>130</v>
      </c>
      <c r="O364" s="55">
        <f>F439</f>
        <v>427</v>
      </c>
      <c r="P364" s="55">
        <f>F403</f>
        <v>391</v>
      </c>
      <c r="Q364" s="55">
        <f>F472</f>
        <v>460</v>
      </c>
      <c r="R364" s="55">
        <f>F436</f>
        <v>424</v>
      </c>
      <c r="S364" s="55">
        <f>F500</f>
        <v>488</v>
      </c>
      <c r="T364" s="55">
        <f>F33</f>
        <v>21</v>
      </c>
      <c r="U364" s="55">
        <f>F102</f>
        <v>90</v>
      </c>
      <c r="V364" s="55">
        <f>F41</f>
        <v>29</v>
      </c>
      <c r="W364" s="55">
        <f>F130</f>
        <v>118</v>
      </c>
      <c r="X364" s="55">
        <f>F69</f>
        <v>57</v>
      </c>
      <c r="Y364" s="55">
        <f>F332</f>
        <v>320</v>
      </c>
      <c r="Z364" s="55">
        <f>F363</f>
        <v>351</v>
      </c>
      <c r="AA364" s="55">
        <f>F299</f>
        <v>287</v>
      </c>
      <c r="AB364" s="55">
        <f>F360</f>
        <v>348</v>
      </c>
      <c r="AC364" s="55">
        <f>F271</f>
        <v>259</v>
      </c>
      <c r="AD364" s="55">
        <f>F565</f>
        <v>553</v>
      </c>
      <c r="AE364" s="55">
        <f>F626</f>
        <v>614</v>
      </c>
      <c r="AF364" s="55">
        <f>F562</f>
        <v>550</v>
      </c>
      <c r="AG364" s="55">
        <f>F593</f>
        <v>581</v>
      </c>
      <c r="AH364" s="56">
        <f>F529</f>
        <v>517</v>
      </c>
      <c r="AI364" s="254">
        <f t="shared" si="71"/>
        <v>7825</v>
      </c>
      <c r="AJ364" s="107">
        <f t="shared" si="72"/>
        <v>3263025</v>
      </c>
      <c r="AK364" s="33"/>
      <c r="AL364" s="350" t="s">
        <v>630</v>
      </c>
      <c r="AM364" s="303" t="s">
        <v>376</v>
      </c>
      <c r="AN364" s="303" t="s">
        <v>209</v>
      </c>
      <c r="AO364" s="303" t="s">
        <v>112</v>
      </c>
      <c r="AP364" s="303" t="s">
        <v>580</v>
      </c>
      <c r="AQ364" s="378" t="s">
        <v>218</v>
      </c>
      <c r="AR364" s="378" t="s">
        <v>442</v>
      </c>
      <c r="AS364" s="378" t="s">
        <v>795</v>
      </c>
      <c r="AT364" s="378" t="s">
        <v>140</v>
      </c>
      <c r="AU364" s="378" t="s">
        <v>610</v>
      </c>
      <c r="AV364" s="303" t="s">
        <v>360</v>
      </c>
      <c r="AW364" s="303" t="s">
        <v>599</v>
      </c>
      <c r="AX364" s="303" t="s">
        <v>118</v>
      </c>
      <c r="AY364" s="303" t="s">
        <v>100</v>
      </c>
      <c r="AZ364" s="303" t="s">
        <v>359</v>
      </c>
      <c r="BA364" s="303" t="s">
        <v>578</v>
      </c>
      <c r="BB364" s="303" t="s">
        <v>97</v>
      </c>
      <c r="BC364" s="303" t="s">
        <v>269</v>
      </c>
      <c r="BD364" s="303" t="s">
        <v>148</v>
      </c>
      <c r="BE364" s="303" t="s">
        <v>113</v>
      </c>
      <c r="BF364" s="303" t="s">
        <v>573</v>
      </c>
      <c r="BG364" s="303" t="s">
        <v>260</v>
      </c>
      <c r="BH364" s="303" t="s">
        <v>516</v>
      </c>
      <c r="BI364" s="303" t="s">
        <v>307</v>
      </c>
      <c r="BJ364" s="351" t="s">
        <v>808</v>
      </c>
      <c r="BK364" s="45"/>
      <c r="BM364" s="37"/>
      <c r="BN364" s="379">
        <f>F501</f>
        <v>489</v>
      </c>
      <c r="BO364" s="380">
        <f>F556</f>
        <v>544</v>
      </c>
      <c r="BP364" s="380">
        <f>F111</f>
        <v>99</v>
      </c>
      <c r="BQ364" s="380">
        <f>F141</f>
        <v>129</v>
      </c>
      <c r="BR364" s="380">
        <f>F321</f>
        <v>309</v>
      </c>
      <c r="BS364" s="380">
        <f>F50</f>
        <v>38</v>
      </c>
      <c r="BT364" s="380">
        <f>F230</f>
        <v>218</v>
      </c>
      <c r="BU364" s="380">
        <f>F285</f>
        <v>273</v>
      </c>
      <c r="BV364" s="380">
        <f>F440</f>
        <v>428</v>
      </c>
      <c r="BW364" s="380">
        <f>F620</f>
        <v>608</v>
      </c>
      <c r="BX364" s="380">
        <f>F169</f>
        <v>157</v>
      </c>
      <c r="BY364" s="380">
        <f>F114</f>
        <v>102</v>
      </c>
      <c r="BZ364" s="380">
        <f>F584</f>
        <v>572</v>
      </c>
      <c r="CA364" s="380">
        <f>F404</f>
        <v>392</v>
      </c>
      <c r="CB364" s="380">
        <f>F349</f>
        <v>337</v>
      </c>
      <c r="CC364" s="380">
        <f>F523</f>
        <v>511</v>
      </c>
      <c r="CD364" s="380">
        <f>F78</f>
        <v>66</v>
      </c>
      <c r="CE364" s="380">
        <f>F258</f>
        <v>246</v>
      </c>
      <c r="CF364" s="380">
        <f>F288</f>
        <v>276</v>
      </c>
      <c r="CG364" s="380">
        <f>F468</f>
        <v>456</v>
      </c>
      <c r="CH364" s="380">
        <f>F202</f>
        <v>190</v>
      </c>
      <c r="CI364" s="380">
        <f>F382</f>
        <v>370</v>
      </c>
      <c r="CJ364" s="380">
        <f>F437</f>
        <v>425</v>
      </c>
      <c r="CK364" s="380">
        <f>F592</f>
        <v>580</v>
      </c>
      <c r="CL364" s="381">
        <f>F22</f>
        <v>10</v>
      </c>
      <c r="CM364" s="254">
        <f t="shared" si="73"/>
        <v>7825</v>
      </c>
      <c r="CN364" s="107">
        <f t="shared" si="74"/>
        <v>3263025</v>
      </c>
      <c r="CO364" s="33"/>
      <c r="CP364" s="255" t="s">
        <v>638</v>
      </c>
      <c r="CQ364" s="256" t="s">
        <v>725</v>
      </c>
      <c r="CR364" s="256" t="s">
        <v>774</v>
      </c>
      <c r="CS364" s="256" t="s">
        <v>370</v>
      </c>
      <c r="CT364" s="256" t="s">
        <v>312</v>
      </c>
      <c r="CU364" s="256" t="s">
        <v>596</v>
      </c>
      <c r="CV364" s="256" t="s">
        <v>326</v>
      </c>
      <c r="CW364" s="256" t="s">
        <v>743</v>
      </c>
      <c r="CX364" s="256" t="s">
        <v>324</v>
      </c>
      <c r="CY364" s="256" t="s">
        <v>530</v>
      </c>
      <c r="CZ364" s="256" t="s">
        <v>581</v>
      </c>
      <c r="DA364" s="256" t="s">
        <v>284</v>
      </c>
      <c r="DB364" s="256" t="s">
        <v>305</v>
      </c>
      <c r="DC364" s="256" t="s">
        <v>337</v>
      </c>
      <c r="DD364" s="256" t="s">
        <v>576</v>
      </c>
      <c r="DE364" s="256" t="s">
        <v>723</v>
      </c>
      <c r="DF364" s="256" t="s">
        <v>514</v>
      </c>
      <c r="DG364" s="256" t="s">
        <v>744</v>
      </c>
      <c r="DH364" s="256" t="s">
        <v>614</v>
      </c>
      <c r="DI364" s="256" t="s">
        <v>139</v>
      </c>
      <c r="DJ364" s="256" t="s">
        <v>817</v>
      </c>
      <c r="DK364" s="256" t="s">
        <v>494</v>
      </c>
      <c r="DL364" s="256" t="s">
        <v>352</v>
      </c>
      <c r="DM364" s="256" t="s">
        <v>621</v>
      </c>
      <c r="DN364" s="257" t="s">
        <v>600</v>
      </c>
      <c r="DO364" s="45"/>
      <c r="DP364" s="122"/>
    </row>
    <row r="365" spans="1:120" ht="13.5" thickBot="1" x14ac:dyDescent="0.25">
      <c r="A365" s="33"/>
      <c r="B365" s="33"/>
      <c r="C365" s="33"/>
      <c r="D365" s="176" t="s">
        <v>127</v>
      </c>
      <c r="E365" s="177" t="s">
        <v>345</v>
      </c>
      <c r="F365" s="179">
        <f>B3+(352*B5)</f>
        <v>353</v>
      </c>
      <c r="G365" s="33"/>
      <c r="I365" s="37"/>
      <c r="J365" s="79">
        <f>F181</f>
        <v>169</v>
      </c>
      <c r="K365" s="80">
        <f>F217</f>
        <v>205</v>
      </c>
      <c r="L365" s="80">
        <f>F148</f>
        <v>136</v>
      </c>
      <c r="M365" s="80">
        <f>F209</f>
        <v>197</v>
      </c>
      <c r="N365" s="80">
        <f>F245</f>
        <v>233</v>
      </c>
      <c r="O365" s="80">
        <f>F486</f>
        <v>474</v>
      </c>
      <c r="P365" s="80">
        <f>F425</f>
        <v>413</v>
      </c>
      <c r="Q365" s="80">
        <f>F489</f>
        <v>477</v>
      </c>
      <c r="R365" s="80">
        <f>F453</f>
        <v>441</v>
      </c>
      <c r="S365" s="80">
        <f>F397</f>
        <v>385</v>
      </c>
      <c r="T365" s="80">
        <f>F116</f>
        <v>104</v>
      </c>
      <c r="U365" s="80">
        <f>F80</f>
        <v>68</v>
      </c>
      <c r="V365" s="80">
        <f>F19</f>
        <v>7</v>
      </c>
      <c r="W365" s="80">
        <f>F108</f>
        <v>96</v>
      </c>
      <c r="X365" s="80">
        <f>F52</f>
        <v>40</v>
      </c>
      <c r="Y365" s="80">
        <f>F310</f>
        <v>298</v>
      </c>
      <c r="Z365" s="80">
        <f>F346</f>
        <v>334</v>
      </c>
      <c r="AA365" s="80">
        <f>F282</f>
        <v>270</v>
      </c>
      <c r="AB365" s="80">
        <f>F313</f>
        <v>301</v>
      </c>
      <c r="AC365" s="80">
        <f>F374</f>
        <v>362</v>
      </c>
      <c r="AD365" s="80">
        <f>F543</f>
        <v>531</v>
      </c>
      <c r="AE365" s="80">
        <f>F604</f>
        <v>592</v>
      </c>
      <c r="AF365" s="80">
        <f>F515</f>
        <v>503</v>
      </c>
      <c r="AG365" s="80">
        <f>F576</f>
        <v>564</v>
      </c>
      <c r="AH365" s="81">
        <f>F637</f>
        <v>625</v>
      </c>
      <c r="AI365" s="254">
        <f t="shared" si="71"/>
        <v>7825</v>
      </c>
      <c r="AJ365" s="107">
        <f t="shared" si="72"/>
        <v>3263025</v>
      </c>
      <c r="AK365" s="33"/>
      <c r="AL365" s="357" t="s">
        <v>628</v>
      </c>
      <c r="AM365" s="340" t="s">
        <v>746</v>
      </c>
      <c r="AN365" s="340" t="s">
        <v>659</v>
      </c>
      <c r="AO365" s="340" t="s">
        <v>239</v>
      </c>
      <c r="AP365" s="340" t="s">
        <v>458</v>
      </c>
      <c r="AQ365" s="388" t="s">
        <v>52</v>
      </c>
      <c r="AR365" s="388" t="s">
        <v>639</v>
      </c>
      <c r="AS365" s="388" t="s">
        <v>189</v>
      </c>
      <c r="AT365" s="388" t="s">
        <v>637</v>
      </c>
      <c r="AU365" s="388" t="s">
        <v>521</v>
      </c>
      <c r="AV365" s="340" t="s">
        <v>316</v>
      </c>
      <c r="AW365" s="340" t="s">
        <v>644</v>
      </c>
      <c r="AX365" s="340" t="s">
        <v>272</v>
      </c>
      <c r="AY365" s="340" t="s">
        <v>329</v>
      </c>
      <c r="AZ365" s="340" t="s">
        <v>513</v>
      </c>
      <c r="BA365" s="340" t="s">
        <v>801</v>
      </c>
      <c r="BB365" s="340" t="s">
        <v>366</v>
      </c>
      <c r="BC365" s="340" t="s">
        <v>271</v>
      </c>
      <c r="BD365" s="340" t="s">
        <v>70</v>
      </c>
      <c r="BE365" s="340" t="s">
        <v>550</v>
      </c>
      <c r="BF365" s="340" t="s">
        <v>336</v>
      </c>
      <c r="BG365" s="340" t="s">
        <v>778</v>
      </c>
      <c r="BH365" s="340" t="s">
        <v>487</v>
      </c>
      <c r="BI365" s="340" t="s">
        <v>123</v>
      </c>
      <c r="BJ365" s="358" t="s">
        <v>820</v>
      </c>
      <c r="BK365" s="45"/>
      <c r="BM365" s="37"/>
      <c r="BN365" s="389">
        <f>F357</f>
        <v>345</v>
      </c>
      <c r="BO365" s="390">
        <f>F412</f>
        <v>400</v>
      </c>
      <c r="BP365" s="390">
        <f>F567</f>
        <v>555</v>
      </c>
      <c r="BQ365" s="390">
        <f>F122</f>
        <v>110</v>
      </c>
      <c r="BR365" s="390">
        <f>F177</f>
        <v>165</v>
      </c>
      <c r="BS365" s="390">
        <f>F531</f>
        <v>519</v>
      </c>
      <c r="BT365" s="390">
        <f>F86</f>
        <v>74</v>
      </c>
      <c r="BU365" s="390">
        <f>F241</f>
        <v>229</v>
      </c>
      <c r="BV365" s="390">
        <f>F296</f>
        <v>284</v>
      </c>
      <c r="BW365" s="390">
        <f>F476</f>
        <v>464</v>
      </c>
      <c r="BX365" s="390">
        <f>F25</f>
        <v>13</v>
      </c>
      <c r="BY365" s="390">
        <f>F595</f>
        <v>583</v>
      </c>
      <c r="BZ365" s="390">
        <f>F415</f>
        <v>403</v>
      </c>
      <c r="CA365" s="390">
        <f>F385</f>
        <v>373</v>
      </c>
      <c r="CB365" s="390">
        <f>F205</f>
        <v>193</v>
      </c>
      <c r="CC365" s="390">
        <f>F504</f>
        <v>492</v>
      </c>
      <c r="CD365" s="390">
        <f>F559</f>
        <v>547</v>
      </c>
      <c r="CE365" s="390">
        <f>F89</f>
        <v>77</v>
      </c>
      <c r="CF365" s="390">
        <f>F144</f>
        <v>132</v>
      </c>
      <c r="CG365" s="390">
        <f>F324</f>
        <v>312</v>
      </c>
      <c r="CH365" s="390">
        <f>F53</f>
        <v>41</v>
      </c>
      <c r="CI365" s="390">
        <f>F233</f>
        <v>221</v>
      </c>
      <c r="CJ365" s="390">
        <f>F263</f>
        <v>251</v>
      </c>
      <c r="CK365" s="390">
        <f>F443</f>
        <v>431</v>
      </c>
      <c r="CL365" s="391">
        <f>F623</f>
        <v>611</v>
      </c>
      <c r="CM365" s="254">
        <f t="shared" si="73"/>
        <v>7825</v>
      </c>
      <c r="CN365" s="107">
        <f t="shared" si="74"/>
        <v>3263025</v>
      </c>
      <c r="CO365" s="33"/>
      <c r="CP365" s="278" t="s">
        <v>520</v>
      </c>
      <c r="CQ365" s="279" t="s">
        <v>95</v>
      </c>
      <c r="CR365" s="279" t="s">
        <v>678</v>
      </c>
      <c r="CS365" s="279" t="s">
        <v>41</v>
      </c>
      <c r="CT365" s="279" t="s">
        <v>758</v>
      </c>
      <c r="CU365" s="279" t="s">
        <v>779</v>
      </c>
      <c r="CV365" s="279" t="s">
        <v>722</v>
      </c>
      <c r="CW365" s="279" t="s">
        <v>592</v>
      </c>
      <c r="CX365" s="279" t="s">
        <v>54</v>
      </c>
      <c r="CY365" s="279" t="s">
        <v>693</v>
      </c>
      <c r="CZ365" s="279" t="s">
        <v>542</v>
      </c>
      <c r="DA365" s="279" t="s">
        <v>277</v>
      </c>
      <c r="DB365" s="279" t="s">
        <v>264</v>
      </c>
      <c r="DC365" s="279" t="s">
        <v>175</v>
      </c>
      <c r="DD365" s="279" t="s">
        <v>133</v>
      </c>
      <c r="DE365" s="279" t="s">
        <v>560</v>
      </c>
      <c r="DF365" s="279" t="s">
        <v>278</v>
      </c>
      <c r="DG365" s="279" t="s">
        <v>3</v>
      </c>
      <c r="DH365" s="279" t="s">
        <v>555</v>
      </c>
      <c r="DI365" s="279" t="s">
        <v>522</v>
      </c>
      <c r="DJ365" s="279" t="s">
        <v>540</v>
      </c>
      <c r="DK365" s="279" t="s">
        <v>800</v>
      </c>
      <c r="DL365" s="279" t="s">
        <v>670</v>
      </c>
      <c r="DM365" s="279" t="s">
        <v>110</v>
      </c>
      <c r="DN365" s="280" t="s">
        <v>154</v>
      </c>
      <c r="DO365" s="45"/>
      <c r="DP365" s="122"/>
    </row>
    <row r="366" spans="1:120" ht="12.75" x14ac:dyDescent="0.2">
      <c r="A366" s="33"/>
      <c r="B366" s="33"/>
      <c r="C366" s="33"/>
      <c r="D366" s="176" t="s">
        <v>784</v>
      </c>
      <c r="E366" s="177" t="s">
        <v>345</v>
      </c>
      <c r="F366" s="179">
        <f>B3+(353*B5)</f>
        <v>354</v>
      </c>
      <c r="G366" s="33"/>
      <c r="I366" s="37"/>
      <c r="J366" s="241">
        <f>SUM(J341:J365)</f>
        <v>7825</v>
      </c>
      <c r="K366" s="288">
        <f t="shared" ref="K366:AH366" si="75">SUM(K341:K365)</f>
        <v>7825</v>
      </c>
      <c r="L366" s="288">
        <f t="shared" si="75"/>
        <v>7825</v>
      </c>
      <c r="M366" s="288">
        <f t="shared" si="75"/>
        <v>7825</v>
      </c>
      <c r="N366" s="288">
        <f t="shared" si="75"/>
        <v>7825</v>
      </c>
      <c r="O366" s="288">
        <f t="shared" si="75"/>
        <v>7825</v>
      </c>
      <c r="P366" s="288">
        <f t="shared" si="75"/>
        <v>7825</v>
      </c>
      <c r="Q366" s="288">
        <f t="shared" si="75"/>
        <v>7825</v>
      </c>
      <c r="R366" s="288">
        <f t="shared" si="75"/>
        <v>7825</v>
      </c>
      <c r="S366" s="288">
        <f t="shared" si="75"/>
        <v>7825</v>
      </c>
      <c r="T366" s="288">
        <f t="shared" si="75"/>
        <v>7825</v>
      </c>
      <c r="U366" s="288">
        <f t="shared" si="75"/>
        <v>7825</v>
      </c>
      <c r="V366" s="288">
        <f t="shared" si="75"/>
        <v>7825</v>
      </c>
      <c r="W366" s="288">
        <f t="shared" si="75"/>
        <v>7825</v>
      </c>
      <c r="X366" s="288">
        <f t="shared" si="75"/>
        <v>7825</v>
      </c>
      <c r="Y366" s="288">
        <f t="shared" si="75"/>
        <v>7825</v>
      </c>
      <c r="Z366" s="288">
        <f t="shared" si="75"/>
        <v>7825</v>
      </c>
      <c r="AA366" s="288">
        <f t="shared" si="75"/>
        <v>7825</v>
      </c>
      <c r="AB366" s="288">
        <f t="shared" si="75"/>
        <v>7825</v>
      </c>
      <c r="AC366" s="288">
        <f t="shared" si="75"/>
        <v>7825</v>
      </c>
      <c r="AD366" s="288">
        <f t="shared" si="75"/>
        <v>7825</v>
      </c>
      <c r="AE366" s="288">
        <f t="shared" si="75"/>
        <v>7825</v>
      </c>
      <c r="AF366" s="288">
        <f t="shared" si="75"/>
        <v>7825</v>
      </c>
      <c r="AG366" s="288">
        <f t="shared" si="75"/>
        <v>7825</v>
      </c>
      <c r="AH366" s="392">
        <f t="shared" si="75"/>
        <v>7825</v>
      </c>
      <c r="AI366" s="393">
        <f>J341^3+K342^3+L343^3+M344^3+N345^3+O346^3+P347^3+Q348^3+R349^3+S350^3+T351^3+U352^3+V353^3+W354^3+X355^3+Y356^3+Z357^3+AA358^3+AB359^3+AC360^3+AD361^3+AE362^3+AF363^3+AG364^3+AH365^3</f>
        <v>1530765625</v>
      </c>
      <c r="AJ366" s="394">
        <f>J353^3+K353^3+L353^3+M353^3+N353^3+O353^3+P353^3+Q353^3+R353^3+S353^3+T353^3+U353^3+V353^3+W353^3+X353^3+Y353^3+Z353^3+AA353^3+AB353^3+AC353^3+AD353^3+AE353^3+AF353^3+AG353^3+AH353^3</f>
        <v>1530765625</v>
      </c>
      <c r="AK366" s="33"/>
      <c r="AL366" s="296"/>
      <c r="AM366" s="296"/>
      <c r="AN366" s="296"/>
      <c r="AO366" s="296"/>
      <c r="AP366" s="296"/>
      <c r="AQ366" s="296"/>
      <c r="AR366" s="296"/>
      <c r="AS366" s="296"/>
      <c r="AT366" s="296"/>
      <c r="AU366" s="296"/>
      <c r="AV366" s="296"/>
      <c r="AW366" s="296"/>
      <c r="AX366" s="296"/>
      <c r="AY366" s="296"/>
      <c r="AZ366" s="296"/>
      <c r="BA366" s="296"/>
      <c r="BB366" s="296"/>
      <c r="BC366" s="296"/>
      <c r="BD366" s="296"/>
      <c r="BE366" s="296"/>
      <c r="BF366" s="296"/>
      <c r="BG366" s="296"/>
      <c r="BH366" s="296"/>
      <c r="BI366" s="296"/>
      <c r="BJ366" s="296"/>
      <c r="BK366" s="45"/>
      <c r="BM366" s="37"/>
      <c r="BN366" s="338">
        <f>SUMSQ(BN341,BO341,BP341,BQ341,BR341,BN342,BO342,BP342,BQ342,BR342,BN343,BO343,BP343,BQ343,BR343,BN344,BO344,BP344,BQ344,BR344,BN345,BO345,BP345,BQ345,BR345)</f>
        <v>3263025</v>
      </c>
      <c r="BO366" s="339">
        <f>SUMSQ(BN346,BO346,BP346,BQ346,BR346,BN347,BO347,BP347,BQ347,BR347,BN348,BO348,BP348,BQ348,BR348,BN349,BO349,BP349,BQ349,BR349,BN350,BO350,BP350,BQ350,BR350)</f>
        <v>3263025</v>
      </c>
      <c r="BP366" s="339">
        <f>SUMSQ(BN351,BO351,BP351,BQ351,BR351,BN352,BO352,BP352,BQ352,BR352,BN353,BO353,BP353,BQ353,BR353,BN354,BO354,BP354,BQ354,BR354,BN355,BO355,BP355,BQ355,BR355)</f>
        <v>3263025</v>
      </c>
      <c r="BQ366" s="339">
        <f>SUMSQ(BN356,BO356,BP356,BQ356,BR356,BN357,BO357,BP357,BQ357,BR357,BN358,BO358,BP358,BQ358,BR358,BN359,BO359,BP359,BQ359,BR359,BN360,BO360,BP360,BQ360,BR360)</f>
        <v>3263025</v>
      </c>
      <c r="BR366" s="339">
        <f>SUMSQ(BN361,BO361,BP361,BQ361,BR361,BN362,BO362,BP362,BQ362,BR362,BN363,BO363,BP363,BQ363,BR363,BN364,BO364,BP364,BQ364,BR364,BN365,BO365,BP365,BQ365,BR365)</f>
        <v>3263025</v>
      </c>
      <c r="BS366" s="339">
        <f>SUMSQ(BS341,BT341,BU341,BV341,BW341,BS342,BT342,BU342,BV342,BW342,BS343,BT343,BU343,BV343,BW343,BS344,BT344,BU344,BV344,BW344,BS345,BT345,BU345,BV345,BW345)</f>
        <v>3263025</v>
      </c>
      <c r="BT366" s="339">
        <f>SUMSQ(BS346,BT346,BU346,BV346,BW346,BS347,BT347,BU347,BV347,BW347,BS348,BT348,BU348,BV348,BW348,BS349,BT349,BU349,BV349,BW349,BS350,BT350,BU350,BV350,BW350)</f>
        <v>3263025</v>
      </c>
      <c r="BU366" s="339">
        <f>SUMSQ(BS351,BT351,BU351,BV351,BW351,BS352,BT352,BU352,BV352,BW352,BS353,BT353,BU353,BV353,BW353,BS354,BT354,BU354,BV354,BW354,BS355,BT355,BU355,BV355,BW355)</f>
        <v>3263025</v>
      </c>
      <c r="BV366" s="339">
        <f>SUMSQ(BS356,BT356,BU356,BV356,BW356,BS357,BT357,BU357,BV357,BW357,BS358,BT358,BU358,BV358,BW358,BS359,BT359,BU359,BV359,BW359,BS360,BT360,BU360,BV360,BW360)</f>
        <v>3263025</v>
      </c>
      <c r="BW366" s="339">
        <f>SUMSQ(BS361,BT361,BU361,BV361,BW361,BS362,BT362,BU362,BV362,BW362,BS363,BT363,BU363,BV363,BW363,BS364,BT364,BU364,BV364,BW364,BS365,BT365,BU365,BV365,BW365)</f>
        <v>3263025</v>
      </c>
      <c r="BX366" s="339">
        <f>SUMSQ(BX341,BY341,BZ341,CA341,CB341,BX342,BY342,BZ342,CA342,CB342,BX343,BY343,BZ343,CA343,CB343,BX344,BY344,BZ344,CA344,CB344,BX345,BY345,BZ345,CA345,CB345)</f>
        <v>3263025</v>
      </c>
      <c r="BY366" s="339">
        <f>SUMSQ(BX346,BY346,BZ346,CA346,CB346,BX347,BY347,BZ347,CA347,CB347,BX348,BY348,BZ348,CA348,CB348,BX349,BY349,BZ349,CA349,CB349,BX350,BY350,BZ350,CA350,CB350)</f>
        <v>3263025</v>
      </c>
      <c r="BZ366" s="339">
        <f>SUMSQ(BX351,BY351,BZ351,CA351,CB351,BX352,BY352,BZ352,CA352,CB352,BX353,BY353,BZ353,CA353,CB353,BX354,BY354,BZ354,CA354,CB354,BX355,BY355,BZ355,CA355,CB355)</f>
        <v>3263025</v>
      </c>
      <c r="CA366" s="339">
        <f>SUMSQ(BX356,BY356,BZ356,CA356,CB356,BX357,BY357,BZ357,CA357,CB357,BX358,BY358,BZ358,CA358,CB358,BX359,BY359,BZ359,CA359,CB359,BX360,BY360,BZ360,CA360,CB360)</f>
        <v>3263025</v>
      </c>
      <c r="CB366" s="339">
        <f>SUMSQ(BX361,BY361,BZ361,CA361,CB361,BX362,BY362,BZ362,CA362,CB362,BX363,BY363,BZ363,CA363,CB363,BX364,BY364,BZ364,CA364,CB364,BX365,BY365,BZ365,CA365,CB365)</f>
        <v>3263025</v>
      </c>
      <c r="CC366" s="339">
        <f>SUMSQ(CC341,CD341,CE341,CF341,CG341,CC342,CD342,CE342,CF342,CG342,CC343,CD343,CE343,CF343,CG343,CC344,CD344,CE344,CF344,CG344,CC345,CD345,CE345,CF345,CG345)</f>
        <v>3263025</v>
      </c>
      <c r="CD366" s="339">
        <f>SUMSQ(CC346,CD346,CE346,CF346,CG346,CC347,CD347,CE347,CF347,CG347,CC348,CD348,CE348,CF348,CG348,CC349,CD349,CE349,CF349,CG349,CC350,CD350,CE350,CF350,CG350)</f>
        <v>3263025</v>
      </c>
      <c r="CE366" s="339">
        <f>SUMSQ(CC351,CD351,CE351,CF351,CG351,CC352,CD352,CE352,CF352,CG352,CC353,CD353,CE353,CF353,CG353,CC354,CD354,CE354,CF354,CG354,CC355,CD355,CE355,CF355,CG355)</f>
        <v>3263025</v>
      </c>
      <c r="CF366" s="339">
        <f>SUMSQ(CC356,CD356,CE356,CF356,CG356,CC357,CD357,CE357,CF357,CG357,CC358,CD358,CE358,CF358,CG358,CC359,CD359,CE359,CF359,CG359,CC360,CD360,CE360,CF360,CG360)</f>
        <v>3263025</v>
      </c>
      <c r="CG366" s="339">
        <f>SUMSQ(CC361,CD361,CE361,CF361,CG361,CC362,CD362,CE362,CF362,CG362,CC363,CD363,CE363,CF363,CG363,CC364,CD364,CE364,CF364,CG364,CC365,CD365,CE365,CF365,CG365)</f>
        <v>3263025</v>
      </c>
      <c r="CH366" s="339">
        <f>SUMSQ(CH341,CI341,CJ341,CK341,CL341,CH342,CI342,CJ342,CK342,CL342,CH343,CI343,CJ343,CK343,CL343,CH344,CI344,CJ344,CK344,CL344,CH345,CI345,CJ345,CK345,CL345)</f>
        <v>3263025</v>
      </c>
      <c r="CI366" s="339">
        <f>SUMSQ(CH346,CI346,CJ346,CK346,CL346,CH347,CI347,CJ347,CK347,CL347,CH348,CI348,CJ348,CK348,CL348,CH349,CI349,CJ349,CK349,CL349,CH350,CI350,CJ350,CK350,CL350)</f>
        <v>3263025</v>
      </c>
      <c r="CJ366" s="339">
        <f>SUMSQ(CH351,CI351,CJ351,CK351,CL351,CH352,CI352,CJ352,CK352,CL352,CH353,CI353,CJ353,CK353,CL353,CH354,CI354,CJ354,CK354,CL354,CH355,CI355,CJ355,CK355,CL355)</f>
        <v>3263025</v>
      </c>
      <c r="CK366" s="339">
        <f>SUMSQ(CH356,CI356,CJ356,CK356,CL356,CH357,CI357,CJ357,CK357,CL357,CH358,CI358,CJ358,CK358,CL358,CH359,CI359,CJ359,CK359,CL359,CH360,CI360,CJ360,CK360,CL360)</f>
        <v>3263025</v>
      </c>
      <c r="CL366" s="339">
        <f>SUMSQ(CH361,CI361,CJ361,CK361,CL361,CH362,CI362,CJ362,CK362,CL362,CH363,CI363,CJ363,CK363,CL363,CH364,CI364,CJ364,CK364,CL364,CH365,CI365,CJ365,CK365,CL365)</f>
        <v>3263025</v>
      </c>
      <c r="CM366" s="295">
        <f>BN341^3+BO342^3+BP343^3+BQ344^3+BR345^3+BS346^3+BT347^3+BU348^3+BV349^3+BW350^3+BX351^3+BY352^3+BZ353^3+CA354^3+CB355^3+CC356^3+CD357^3+CE358^3+CF359^3+CG360^3+CH361^3+CI362^3+CJ363^3+CK364^3+CL365^3</f>
        <v>1530765625</v>
      </c>
      <c r="CN366" s="291">
        <f>BZ341^3+BZ342^3+BZ343^3+BZ344^3+BZ345^3+BZ346^3+BZ347^3+BZ348^3+BZ349^3+BZ350^3+BZ351^3+BZ352^3+BZ353^3+BZ354^3+BZ355^3+BZ356^3+BZ357^3+BZ358^3+BZ359^3+BZ360^3+BZ361^3+BZ362^3+BZ363^3+BZ364^3+BZ365^3</f>
        <v>1530765625</v>
      </c>
      <c r="CO366" s="33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45"/>
      <c r="DP366" s="122"/>
    </row>
    <row r="367" spans="1:120" ht="13.5" thickBot="1" x14ac:dyDescent="0.25">
      <c r="A367" s="33"/>
      <c r="B367" s="33"/>
      <c r="C367" s="33"/>
      <c r="D367" s="176" t="s">
        <v>205</v>
      </c>
      <c r="E367" s="177" t="s">
        <v>345</v>
      </c>
      <c r="F367" s="178">
        <f>B3+(354*B5)</f>
        <v>355</v>
      </c>
      <c r="G367" s="33"/>
      <c r="I367" s="37"/>
      <c r="J367" s="93">
        <f>SUMSQ(J341:J365)</f>
        <v>3263025</v>
      </c>
      <c r="K367" s="94">
        <f t="shared" ref="K367:AH367" si="76">SUMSQ(K341:K365)</f>
        <v>3263025</v>
      </c>
      <c r="L367" s="94">
        <f t="shared" si="76"/>
        <v>3263025</v>
      </c>
      <c r="M367" s="94">
        <f t="shared" si="76"/>
        <v>3263025</v>
      </c>
      <c r="N367" s="94">
        <f t="shared" si="76"/>
        <v>3263025</v>
      </c>
      <c r="O367" s="94">
        <f t="shared" si="76"/>
        <v>3263025</v>
      </c>
      <c r="P367" s="94">
        <f t="shared" si="76"/>
        <v>3263025</v>
      </c>
      <c r="Q367" s="94">
        <f t="shared" si="76"/>
        <v>3263025</v>
      </c>
      <c r="R367" s="94">
        <f t="shared" si="76"/>
        <v>3263025</v>
      </c>
      <c r="S367" s="94">
        <f t="shared" si="76"/>
        <v>3263025</v>
      </c>
      <c r="T367" s="94">
        <f t="shared" si="76"/>
        <v>3263025</v>
      </c>
      <c r="U367" s="94">
        <f t="shared" si="76"/>
        <v>3263025</v>
      </c>
      <c r="V367" s="94">
        <f t="shared" si="76"/>
        <v>3263025</v>
      </c>
      <c r="W367" s="94">
        <f t="shared" si="76"/>
        <v>3263025</v>
      </c>
      <c r="X367" s="94">
        <f t="shared" si="76"/>
        <v>3263025</v>
      </c>
      <c r="Y367" s="94">
        <f t="shared" si="76"/>
        <v>3263025</v>
      </c>
      <c r="Z367" s="94">
        <f t="shared" si="76"/>
        <v>3263025</v>
      </c>
      <c r="AA367" s="94">
        <f t="shared" si="76"/>
        <v>3263025</v>
      </c>
      <c r="AB367" s="94">
        <f t="shared" si="76"/>
        <v>3263025</v>
      </c>
      <c r="AC367" s="94">
        <f t="shared" si="76"/>
        <v>3263025</v>
      </c>
      <c r="AD367" s="94">
        <f t="shared" si="76"/>
        <v>3263025</v>
      </c>
      <c r="AE367" s="94">
        <f t="shared" si="76"/>
        <v>3263025</v>
      </c>
      <c r="AF367" s="94">
        <f t="shared" si="76"/>
        <v>3263025</v>
      </c>
      <c r="AG367" s="94">
        <f t="shared" si="76"/>
        <v>3263025</v>
      </c>
      <c r="AH367" s="305">
        <f t="shared" si="76"/>
        <v>3263025</v>
      </c>
      <c r="AI367" s="395">
        <f>J365^3+K364^3+L363^3+M362^3+N361^3+O360^3+P359^3+Q358^3+R357^3+S356^3+T355^3+U354^3+V353^3+W352^3+X351^3+Y350^3+Z349^3+AA348^3+AB347^3+AC346^3+AD345^3+AE344^3+AF343^3+AG342^3+AH341^3</f>
        <v>1530765625</v>
      </c>
      <c r="AJ367" s="396">
        <f>V341^3+V342^3+V343^3+V344^3+V345^3+V346^3+V347^3+V348^3+V349^3+V350^3+V351^3+V352^3+V353^3+V354^3+V355^3+V356^3+V357^3+V358^3+V359^3+V360^3+V361^3+V362^3+V363^3+V364^3+V365^3</f>
        <v>1530765625</v>
      </c>
      <c r="AK367" s="33"/>
      <c r="AL367" s="303" t="s">
        <v>198</v>
      </c>
      <c r="AM367" s="303" t="s">
        <v>645</v>
      </c>
      <c r="AN367" s="303" t="s">
        <v>436</v>
      </c>
      <c r="AO367" s="303" t="s">
        <v>361</v>
      </c>
      <c r="AP367" s="303" t="s">
        <v>74</v>
      </c>
      <c r="AQ367" s="303" t="s">
        <v>43</v>
      </c>
      <c r="AR367" s="303" t="s">
        <v>581</v>
      </c>
      <c r="AS367" s="303" t="s">
        <v>552</v>
      </c>
      <c r="AT367" s="303" t="s">
        <v>220</v>
      </c>
      <c r="AU367" s="303" t="s">
        <v>592</v>
      </c>
      <c r="AV367" s="303" t="s">
        <v>355</v>
      </c>
      <c r="AW367" s="303" t="s">
        <v>430</v>
      </c>
      <c r="AX367" s="303" t="s">
        <v>417</v>
      </c>
      <c r="AY367" s="303" t="s">
        <v>785</v>
      </c>
      <c r="AZ367" s="303" t="s">
        <v>389</v>
      </c>
      <c r="BA367" s="303" t="s">
        <v>711</v>
      </c>
      <c r="BB367" s="303" t="s">
        <v>503</v>
      </c>
      <c r="BC367" s="303" t="s">
        <v>482</v>
      </c>
      <c r="BD367" s="303" t="s">
        <v>531</v>
      </c>
      <c r="BE367" s="303" t="s">
        <v>50</v>
      </c>
      <c r="BF367" s="303" t="s">
        <v>33</v>
      </c>
      <c r="BG367" s="303" t="s">
        <v>547</v>
      </c>
      <c r="BH367" s="303" t="s">
        <v>726</v>
      </c>
      <c r="BI367" s="303" t="s">
        <v>307</v>
      </c>
      <c r="BJ367" s="303" t="s">
        <v>820</v>
      </c>
      <c r="BK367" s="45"/>
      <c r="BM367" s="37"/>
      <c r="BN367" s="93">
        <f>SUMSQ(BN341:BN365)</f>
        <v>3263025</v>
      </c>
      <c r="BO367" s="94">
        <f t="shared" ref="BO367:CL367" si="77">SUMSQ(BO341:BO365)</f>
        <v>3263025</v>
      </c>
      <c r="BP367" s="94">
        <f t="shared" si="77"/>
        <v>3263025</v>
      </c>
      <c r="BQ367" s="94">
        <f t="shared" si="77"/>
        <v>3263025</v>
      </c>
      <c r="BR367" s="94">
        <f t="shared" si="77"/>
        <v>3263025</v>
      </c>
      <c r="BS367" s="94">
        <f t="shared" si="77"/>
        <v>3263025</v>
      </c>
      <c r="BT367" s="94">
        <f t="shared" si="77"/>
        <v>3263025</v>
      </c>
      <c r="BU367" s="94">
        <f t="shared" si="77"/>
        <v>3263025</v>
      </c>
      <c r="BV367" s="94">
        <f t="shared" si="77"/>
        <v>3263025</v>
      </c>
      <c r="BW367" s="94">
        <f t="shared" si="77"/>
        <v>3263025</v>
      </c>
      <c r="BX367" s="94">
        <f t="shared" si="77"/>
        <v>3263025</v>
      </c>
      <c r="BY367" s="94">
        <f t="shared" si="77"/>
        <v>3263025</v>
      </c>
      <c r="BZ367" s="94">
        <f t="shared" si="77"/>
        <v>3263025</v>
      </c>
      <c r="CA367" s="94">
        <f t="shared" si="77"/>
        <v>3263025</v>
      </c>
      <c r="CB367" s="94">
        <f t="shared" si="77"/>
        <v>3263025</v>
      </c>
      <c r="CC367" s="94">
        <f t="shared" si="77"/>
        <v>3263025</v>
      </c>
      <c r="CD367" s="94">
        <f t="shared" si="77"/>
        <v>3263025</v>
      </c>
      <c r="CE367" s="94">
        <f t="shared" si="77"/>
        <v>3263025</v>
      </c>
      <c r="CF367" s="94">
        <f t="shared" si="77"/>
        <v>3263025</v>
      </c>
      <c r="CG367" s="94">
        <f t="shared" si="77"/>
        <v>3263025</v>
      </c>
      <c r="CH367" s="94">
        <f t="shared" si="77"/>
        <v>3263025</v>
      </c>
      <c r="CI367" s="94">
        <f t="shared" si="77"/>
        <v>3263025</v>
      </c>
      <c r="CJ367" s="94">
        <f t="shared" si="77"/>
        <v>3263025</v>
      </c>
      <c r="CK367" s="94">
        <f t="shared" si="77"/>
        <v>3263025</v>
      </c>
      <c r="CL367" s="94">
        <f t="shared" si="77"/>
        <v>3263025</v>
      </c>
      <c r="CM367" s="301">
        <f>BN365^3+BO364^3+BP363^3+BQ362^3+BR361^3+BS360^3+BT359^3+BU358^3+BV357^3+BW356^3+BX355^3+BY354^3+BZ353^3+CA352^3+CB351^3+CC350^3+CD349^3+CE348^3+CF347^3+CG346^3+CH345^3+CI344^3+CJ343^3+CK342^3+CL341^3</f>
        <v>1530765625</v>
      </c>
      <c r="CN367" s="302">
        <f>BN353^3+BO353^3+BP353^3+BQ353^3+BR353^3+BS353^3+BT353^3+BU353^3+BV353^3+BW353^3+BX353^3+BY353^3+BZ353^3+CA353^3+CB353^3+CC353^3+CD353^3+CE353^3+CF353^3+CG353^3+CH353^3+CI353^3+CJ353^3+CK353^3+CL353^3</f>
        <v>1530765625</v>
      </c>
      <c r="CO367" s="33" t="s">
        <v>4</v>
      </c>
      <c r="CP367" s="303" t="s">
        <v>569</v>
      </c>
      <c r="CQ367" s="303" t="s">
        <v>302</v>
      </c>
      <c r="CR367" s="303" t="s">
        <v>359</v>
      </c>
      <c r="CS367" s="303" t="s">
        <v>703</v>
      </c>
      <c r="CT367" s="303" t="s">
        <v>316</v>
      </c>
      <c r="CU367" s="303" t="s">
        <v>449</v>
      </c>
      <c r="CV367" s="303" t="s">
        <v>815</v>
      </c>
      <c r="CW367" s="303" t="s">
        <v>446</v>
      </c>
      <c r="CX367" s="303" t="s">
        <v>374</v>
      </c>
      <c r="CY367" s="303" t="s">
        <v>84</v>
      </c>
      <c r="CZ367" s="303" t="s">
        <v>165</v>
      </c>
      <c r="DA367" s="303" t="s">
        <v>537</v>
      </c>
      <c r="DB367" s="303" t="s">
        <v>417</v>
      </c>
      <c r="DC367" s="303" t="s">
        <v>653</v>
      </c>
      <c r="DD367" s="303" t="s">
        <v>577</v>
      </c>
      <c r="DE367" s="303" t="s">
        <v>281</v>
      </c>
      <c r="DF367" s="303" t="s">
        <v>796</v>
      </c>
      <c r="DG367" s="303" t="s">
        <v>350</v>
      </c>
      <c r="DH367" s="303" t="s">
        <v>768</v>
      </c>
      <c r="DI367" s="303" t="s">
        <v>485</v>
      </c>
      <c r="DJ367" s="303" t="s">
        <v>334</v>
      </c>
      <c r="DK367" s="303" t="s">
        <v>362</v>
      </c>
      <c r="DL367" s="303" t="s">
        <v>750</v>
      </c>
      <c r="DM367" s="303" t="s">
        <v>621</v>
      </c>
      <c r="DN367" s="303" t="s">
        <v>154</v>
      </c>
      <c r="DO367" s="45"/>
      <c r="DP367" s="122"/>
    </row>
    <row r="368" spans="1:120" ht="13.5" thickBot="1" x14ac:dyDescent="0.25">
      <c r="A368" s="33"/>
      <c r="B368" s="33"/>
      <c r="C368" s="33"/>
      <c r="D368" s="176" t="s">
        <v>709</v>
      </c>
      <c r="E368" s="177" t="s">
        <v>345</v>
      </c>
      <c r="F368" s="178">
        <f>B3+(355*B5)</f>
        <v>356</v>
      </c>
      <c r="G368" s="33"/>
      <c r="I368" s="102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340" t="s">
        <v>628</v>
      </c>
      <c r="AM368" s="340" t="s">
        <v>376</v>
      </c>
      <c r="AN368" s="340" t="s">
        <v>496</v>
      </c>
      <c r="AO368" s="340" t="s">
        <v>236</v>
      </c>
      <c r="AP368" s="340" t="s">
        <v>53</v>
      </c>
      <c r="AQ368" s="340" t="s">
        <v>622</v>
      </c>
      <c r="AR368" s="340" t="s">
        <v>765</v>
      </c>
      <c r="AS368" s="340" t="s">
        <v>780</v>
      </c>
      <c r="AT368" s="340" t="s">
        <v>202</v>
      </c>
      <c r="AU368" s="340" t="s">
        <v>227</v>
      </c>
      <c r="AV368" s="340" t="s">
        <v>537</v>
      </c>
      <c r="AW368" s="340" t="s">
        <v>577</v>
      </c>
      <c r="AX368" s="340" t="s">
        <v>417</v>
      </c>
      <c r="AY368" s="340" t="s">
        <v>165</v>
      </c>
      <c r="AZ368" s="340" t="s">
        <v>653</v>
      </c>
      <c r="BA368" s="340" t="s">
        <v>777</v>
      </c>
      <c r="BB368" s="340" t="s">
        <v>731</v>
      </c>
      <c r="BC368" s="340" t="s">
        <v>381</v>
      </c>
      <c r="BD368" s="340" t="s">
        <v>253</v>
      </c>
      <c r="BE368" s="340" t="s">
        <v>197</v>
      </c>
      <c r="BF368" s="340" t="s">
        <v>665</v>
      </c>
      <c r="BG368" s="340" t="s">
        <v>797</v>
      </c>
      <c r="BH368" s="340" t="s">
        <v>427</v>
      </c>
      <c r="BI368" s="340" t="s">
        <v>728</v>
      </c>
      <c r="BJ368" s="340" t="s">
        <v>483</v>
      </c>
      <c r="BK368" s="105"/>
      <c r="BM368" s="102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  <c r="CB368" s="103"/>
      <c r="CC368" s="401"/>
      <c r="CD368" s="401"/>
      <c r="CE368" s="401"/>
      <c r="CF368" s="401"/>
      <c r="CG368" s="401"/>
      <c r="CH368" s="103"/>
      <c r="CI368" s="103"/>
      <c r="CJ368" s="103"/>
      <c r="CK368" s="103"/>
      <c r="CL368" s="103"/>
      <c r="CM368" s="103"/>
      <c r="CN368" s="103"/>
      <c r="CO368" s="33"/>
      <c r="CP368" s="307" t="s">
        <v>520</v>
      </c>
      <c r="CQ368" s="307" t="s">
        <v>725</v>
      </c>
      <c r="CR368" s="307" t="s">
        <v>270</v>
      </c>
      <c r="CS368" s="307" t="s">
        <v>532</v>
      </c>
      <c r="CT368" s="307" t="s">
        <v>598</v>
      </c>
      <c r="CU368" s="307" t="s">
        <v>331</v>
      </c>
      <c r="CV368" s="307" t="s">
        <v>566</v>
      </c>
      <c r="CW368" s="307" t="s">
        <v>517</v>
      </c>
      <c r="CX368" s="307" t="s">
        <v>371</v>
      </c>
      <c r="CY368" s="307" t="s">
        <v>265</v>
      </c>
      <c r="CZ368" s="307" t="s">
        <v>665</v>
      </c>
      <c r="DA368" s="307" t="s">
        <v>731</v>
      </c>
      <c r="DB368" s="307" t="s">
        <v>417</v>
      </c>
      <c r="DC368" s="307" t="s">
        <v>202</v>
      </c>
      <c r="DD368" s="307" t="s">
        <v>53</v>
      </c>
      <c r="DE368" s="307" t="s">
        <v>419</v>
      </c>
      <c r="DF368" s="307" t="s">
        <v>52</v>
      </c>
      <c r="DG368" s="307" t="s">
        <v>274</v>
      </c>
      <c r="DH368" s="307" t="s">
        <v>652</v>
      </c>
      <c r="DI368" s="307" t="s">
        <v>623</v>
      </c>
      <c r="DJ368" s="307" t="s">
        <v>394</v>
      </c>
      <c r="DK368" s="307" t="s">
        <v>602</v>
      </c>
      <c r="DL368" s="307" t="s">
        <v>625</v>
      </c>
      <c r="DM368" s="307" t="s">
        <v>303</v>
      </c>
      <c r="DN368" s="307" t="s">
        <v>404</v>
      </c>
      <c r="DO368" s="45"/>
      <c r="DP368" s="122"/>
    </row>
    <row r="369" spans="1:120" ht="12.75" x14ac:dyDescent="0.2">
      <c r="A369" s="33"/>
      <c r="B369" s="33"/>
      <c r="C369" s="33"/>
      <c r="D369" s="176" t="s">
        <v>233</v>
      </c>
      <c r="E369" s="177" t="s">
        <v>345</v>
      </c>
      <c r="F369" s="179">
        <f>B3+(356*B5)</f>
        <v>357</v>
      </c>
      <c r="G369" s="33"/>
      <c r="CO369" s="310"/>
      <c r="CP369" s="310"/>
      <c r="CQ369" s="310"/>
      <c r="CR369" s="310"/>
      <c r="CS369" s="310"/>
      <c r="CT369" s="310"/>
      <c r="CU369" s="310"/>
      <c r="CV369" s="310"/>
      <c r="CW369" s="310"/>
      <c r="CX369" s="310"/>
      <c r="CY369" s="310"/>
      <c r="CZ369" s="310"/>
      <c r="DA369" s="310"/>
      <c r="DB369" s="310"/>
      <c r="DC369" s="310"/>
      <c r="DD369" s="310"/>
      <c r="DE369" s="310"/>
      <c r="DF369" s="310"/>
      <c r="DG369" s="310"/>
      <c r="DH369" s="310"/>
      <c r="DI369" s="310"/>
      <c r="DJ369" s="310"/>
      <c r="DK369" s="310"/>
      <c r="DL369" s="310"/>
      <c r="DM369" s="310"/>
      <c r="DN369" s="310"/>
      <c r="DO369" s="310"/>
      <c r="DP369" s="122"/>
    </row>
    <row r="370" spans="1:120" ht="12.75" x14ac:dyDescent="0.2">
      <c r="A370" s="33"/>
      <c r="B370" s="33"/>
      <c r="C370" s="33"/>
      <c r="D370" s="176" t="s">
        <v>682</v>
      </c>
      <c r="E370" s="177" t="s">
        <v>345</v>
      </c>
      <c r="F370" s="179">
        <f>B3+(357*B5)</f>
        <v>358</v>
      </c>
      <c r="G370" s="33"/>
      <c r="DP370" s="122"/>
    </row>
    <row r="371" spans="1:120" ht="12.75" x14ac:dyDescent="0.2">
      <c r="A371" s="33"/>
      <c r="B371" s="33"/>
      <c r="C371" s="33"/>
      <c r="D371" s="176" t="s">
        <v>339</v>
      </c>
      <c r="E371" s="177" t="s">
        <v>345</v>
      </c>
      <c r="F371" s="178">
        <f>B3+(358*B5)</f>
        <v>359</v>
      </c>
      <c r="G371" s="33"/>
      <c r="DP371" s="122"/>
    </row>
    <row r="372" spans="1:120" ht="12.75" x14ac:dyDescent="0.2">
      <c r="A372" s="33"/>
      <c r="B372" s="33"/>
      <c r="C372" s="33"/>
      <c r="D372" s="176" t="s">
        <v>577</v>
      </c>
      <c r="E372" s="177" t="s">
        <v>345</v>
      </c>
      <c r="F372" s="178">
        <f>B3+(359*B5)</f>
        <v>360</v>
      </c>
      <c r="G372" s="33"/>
      <c r="DP372" s="122"/>
    </row>
    <row r="373" spans="1:120" ht="12.75" x14ac:dyDescent="0.2">
      <c r="A373" s="33"/>
      <c r="B373" s="33"/>
      <c r="C373" s="33"/>
      <c r="D373" s="176" t="s">
        <v>367</v>
      </c>
      <c r="E373" s="177" t="s">
        <v>345</v>
      </c>
      <c r="F373" s="178">
        <f>B3+(360*B5)</f>
        <v>361</v>
      </c>
      <c r="G373" s="33"/>
      <c r="DP373" s="122"/>
    </row>
    <row r="374" spans="1:120" x14ac:dyDescent="0.2">
      <c r="A374" s="33"/>
      <c r="B374" s="33"/>
      <c r="C374" s="33"/>
      <c r="D374" s="176" t="s">
        <v>550</v>
      </c>
      <c r="E374" s="177" t="s">
        <v>345</v>
      </c>
      <c r="F374" s="178">
        <f>B3+(361*B5)</f>
        <v>362</v>
      </c>
      <c r="G374" s="33"/>
    </row>
    <row r="375" spans="1:120" x14ac:dyDescent="0.2">
      <c r="A375" s="33"/>
      <c r="B375" s="33"/>
      <c r="C375" s="33"/>
      <c r="D375" s="176" t="s">
        <v>444</v>
      </c>
      <c r="E375" s="177" t="s">
        <v>345</v>
      </c>
      <c r="F375" s="179">
        <f>B3+(362*B5)</f>
        <v>363</v>
      </c>
      <c r="G375" s="33"/>
    </row>
    <row r="376" spans="1:120" x14ac:dyDescent="0.2">
      <c r="A376" s="33"/>
      <c r="B376" s="33"/>
      <c r="C376" s="33"/>
      <c r="D376" s="176" t="s">
        <v>471</v>
      </c>
      <c r="E376" s="177" t="s">
        <v>345</v>
      </c>
      <c r="F376" s="179">
        <f>B3+(363*B5)</f>
        <v>364</v>
      </c>
      <c r="G376" s="33"/>
    </row>
    <row r="377" spans="1:120" x14ac:dyDescent="0.2">
      <c r="A377" s="33"/>
      <c r="B377" s="33"/>
      <c r="C377" s="33"/>
      <c r="D377" s="176" t="s">
        <v>414</v>
      </c>
      <c r="E377" s="177" t="s">
        <v>345</v>
      </c>
      <c r="F377" s="178">
        <f>B3+(364*B5)</f>
        <v>365</v>
      </c>
      <c r="G377" s="33"/>
    </row>
    <row r="378" spans="1:120" x14ac:dyDescent="0.2">
      <c r="A378" s="33"/>
      <c r="B378" s="33"/>
      <c r="C378" s="33"/>
      <c r="D378" s="176" t="s">
        <v>389</v>
      </c>
      <c r="E378" s="177" t="s">
        <v>345</v>
      </c>
      <c r="F378" s="178">
        <f>B3+(365*B5)</f>
        <v>366</v>
      </c>
      <c r="G378" s="33"/>
    </row>
    <row r="379" spans="1:120" x14ac:dyDescent="0.2">
      <c r="A379" s="33"/>
      <c r="B379" s="33"/>
      <c r="C379" s="33"/>
      <c r="D379" s="176" t="s">
        <v>283</v>
      </c>
      <c r="E379" s="177" t="s">
        <v>345</v>
      </c>
      <c r="F379" s="179">
        <f>B3+(366*B5)</f>
        <v>367</v>
      </c>
      <c r="G379" s="33"/>
    </row>
    <row r="380" spans="1:120" x14ac:dyDescent="0.2">
      <c r="A380" s="33"/>
      <c r="B380" s="33"/>
      <c r="C380" s="33"/>
      <c r="D380" s="176" t="s">
        <v>519</v>
      </c>
      <c r="E380" s="177" t="s">
        <v>345</v>
      </c>
      <c r="F380" s="179">
        <f>B3+(367*B5)</f>
        <v>368</v>
      </c>
      <c r="G380" s="33"/>
    </row>
    <row r="381" spans="1:120" x14ac:dyDescent="0.2">
      <c r="A381" s="33"/>
      <c r="B381" s="33"/>
      <c r="C381" s="33"/>
      <c r="D381" s="176" t="s">
        <v>309</v>
      </c>
      <c r="E381" s="177" t="s">
        <v>345</v>
      </c>
      <c r="F381" s="178">
        <f>B3+(368*B5)</f>
        <v>369</v>
      </c>
      <c r="G381" s="33"/>
    </row>
    <row r="382" spans="1:120" x14ac:dyDescent="0.2">
      <c r="A382" s="33"/>
      <c r="B382" s="33"/>
      <c r="C382" s="33"/>
      <c r="D382" s="176" t="s">
        <v>494</v>
      </c>
      <c r="E382" s="177" t="s">
        <v>345</v>
      </c>
      <c r="F382" s="178">
        <f>B3+(369*B5)</f>
        <v>370</v>
      </c>
      <c r="G382" s="33"/>
    </row>
    <row r="383" spans="1:120" x14ac:dyDescent="0.2">
      <c r="A383" s="33"/>
      <c r="B383" s="33"/>
      <c r="C383" s="33"/>
      <c r="D383" s="176" t="s">
        <v>149</v>
      </c>
      <c r="E383" s="177" t="s">
        <v>345</v>
      </c>
      <c r="F383" s="179">
        <f>B3+(370*B5)</f>
        <v>371</v>
      </c>
      <c r="G383" s="33"/>
    </row>
    <row r="384" spans="1:120" x14ac:dyDescent="0.2">
      <c r="A384" s="33"/>
      <c r="B384" s="33"/>
      <c r="C384" s="33"/>
      <c r="D384" s="176" t="s">
        <v>652</v>
      </c>
      <c r="E384" s="177" t="s">
        <v>345</v>
      </c>
      <c r="F384" s="179">
        <f>B3+(371*B5)</f>
        <v>372</v>
      </c>
      <c r="G384" s="33"/>
    </row>
    <row r="385" spans="1:7" x14ac:dyDescent="0.2">
      <c r="A385" s="33"/>
      <c r="B385" s="33"/>
      <c r="C385" s="33"/>
      <c r="D385" s="176" t="s">
        <v>175</v>
      </c>
      <c r="E385" s="177" t="s">
        <v>345</v>
      </c>
      <c r="F385" s="178">
        <f>B3+(372*B5)</f>
        <v>373</v>
      </c>
      <c r="G385" s="33"/>
    </row>
    <row r="386" spans="1:7" x14ac:dyDescent="0.2">
      <c r="A386" s="33"/>
      <c r="B386" s="33"/>
      <c r="C386" s="33"/>
      <c r="D386" s="176" t="s">
        <v>627</v>
      </c>
      <c r="E386" s="177" t="s">
        <v>345</v>
      </c>
      <c r="F386" s="178">
        <f>B3+(373*B5)</f>
        <v>374</v>
      </c>
      <c r="G386" s="33"/>
    </row>
    <row r="387" spans="1:7" x14ac:dyDescent="0.2">
      <c r="A387" s="33"/>
      <c r="B387" s="33"/>
      <c r="C387" s="33"/>
      <c r="D387" s="176" t="s">
        <v>40</v>
      </c>
      <c r="E387" s="177" t="s">
        <v>345</v>
      </c>
      <c r="F387" s="178">
        <f>B3+(374*B5)</f>
        <v>375</v>
      </c>
      <c r="G387" s="33"/>
    </row>
    <row r="388" spans="1:7" x14ac:dyDescent="0.2">
      <c r="A388" s="33"/>
      <c r="B388" s="33"/>
      <c r="C388" s="33"/>
      <c r="D388" s="176" t="s">
        <v>38</v>
      </c>
      <c r="E388" s="177" t="s">
        <v>345</v>
      </c>
      <c r="F388" s="178">
        <f>B3+(375*B5)</f>
        <v>376</v>
      </c>
      <c r="G388" s="33"/>
    </row>
    <row r="389" spans="1:7" x14ac:dyDescent="0.2">
      <c r="A389" s="33"/>
      <c r="B389" s="33"/>
      <c r="C389" s="33"/>
      <c r="D389" s="176" t="s">
        <v>756</v>
      </c>
      <c r="E389" s="177" t="s">
        <v>345</v>
      </c>
      <c r="F389" s="179">
        <f>B3+(376*B5)</f>
        <v>377</v>
      </c>
      <c r="G389" s="33"/>
    </row>
    <row r="390" spans="1:7" x14ac:dyDescent="0.2">
      <c r="A390" s="33"/>
      <c r="B390" s="33"/>
      <c r="C390" s="33"/>
      <c r="D390" s="176" t="s">
        <v>69</v>
      </c>
      <c r="E390" s="177" t="s">
        <v>345</v>
      </c>
      <c r="F390" s="179">
        <f>B3+(377*B5)</f>
        <v>378</v>
      </c>
      <c r="G390" s="33"/>
    </row>
    <row r="391" spans="1:7" x14ac:dyDescent="0.2">
      <c r="A391" s="33"/>
      <c r="B391" s="33"/>
      <c r="C391" s="33"/>
      <c r="D391" s="176" t="s">
        <v>728</v>
      </c>
      <c r="E391" s="177" t="s">
        <v>345</v>
      </c>
      <c r="F391" s="178">
        <f>B3+(378*B5)</f>
        <v>379</v>
      </c>
      <c r="G391" s="33"/>
    </row>
    <row r="392" spans="1:7" x14ac:dyDescent="0.2">
      <c r="A392" s="33"/>
      <c r="B392" s="33"/>
      <c r="C392" s="33"/>
      <c r="D392" s="176" t="s">
        <v>147</v>
      </c>
      <c r="E392" s="177" t="s">
        <v>345</v>
      </c>
      <c r="F392" s="178">
        <f>B3+(379*B5)</f>
        <v>380</v>
      </c>
      <c r="G392" s="33"/>
    </row>
    <row r="393" spans="1:7" x14ac:dyDescent="0.2">
      <c r="A393" s="33"/>
      <c r="B393" s="33"/>
      <c r="C393" s="33"/>
      <c r="D393" s="176" t="s">
        <v>654</v>
      </c>
      <c r="E393" s="177" t="s">
        <v>345</v>
      </c>
      <c r="F393" s="179">
        <f>B3+(380*B5)</f>
        <v>381</v>
      </c>
      <c r="G393" s="33"/>
    </row>
    <row r="394" spans="1:7" x14ac:dyDescent="0.2">
      <c r="A394" s="33"/>
      <c r="B394" s="33"/>
      <c r="C394" s="33"/>
      <c r="D394" s="176" t="s">
        <v>177</v>
      </c>
      <c r="E394" s="177" t="s">
        <v>345</v>
      </c>
      <c r="F394" s="179">
        <f>B3+(381*B5)</f>
        <v>382</v>
      </c>
      <c r="G394" s="33"/>
    </row>
    <row r="395" spans="1:7" x14ac:dyDescent="0.2">
      <c r="A395" s="33"/>
      <c r="B395" s="33"/>
      <c r="C395" s="33"/>
      <c r="D395" s="176" t="s">
        <v>625</v>
      </c>
      <c r="E395" s="177" t="s">
        <v>345</v>
      </c>
      <c r="F395" s="178">
        <f>B3+(382*B5)</f>
        <v>383</v>
      </c>
      <c r="G395" s="33"/>
    </row>
    <row r="396" spans="1:7" x14ac:dyDescent="0.2">
      <c r="A396" s="33"/>
      <c r="B396" s="33"/>
      <c r="C396" s="33"/>
      <c r="D396" s="176" t="s">
        <v>281</v>
      </c>
      <c r="E396" s="177" t="s">
        <v>345</v>
      </c>
      <c r="F396" s="178">
        <f>B3+(383*B5)</f>
        <v>384</v>
      </c>
      <c r="G396" s="33"/>
    </row>
    <row r="397" spans="1:7" x14ac:dyDescent="0.2">
      <c r="A397" s="33"/>
      <c r="B397" s="33"/>
      <c r="C397" s="33"/>
      <c r="D397" s="176" t="s">
        <v>521</v>
      </c>
      <c r="E397" s="177" t="s">
        <v>345</v>
      </c>
      <c r="F397" s="179">
        <f>B3+(384*B5)</f>
        <v>385</v>
      </c>
      <c r="G397" s="33"/>
    </row>
    <row r="398" spans="1:7" x14ac:dyDescent="0.2">
      <c r="A398" s="33"/>
      <c r="B398" s="33"/>
      <c r="C398" s="33"/>
      <c r="D398" s="176" t="s">
        <v>311</v>
      </c>
      <c r="E398" s="177" t="s">
        <v>345</v>
      </c>
      <c r="F398" s="179">
        <f>B3+(385*B5)</f>
        <v>386</v>
      </c>
      <c r="G398" s="33"/>
    </row>
    <row r="399" spans="1:7" x14ac:dyDescent="0.2">
      <c r="A399" s="33"/>
      <c r="B399" s="33"/>
      <c r="C399" s="33"/>
      <c r="D399" s="176" t="s">
        <v>492</v>
      </c>
      <c r="E399" s="177" t="s">
        <v>345</v>
      </c>
      <c r="F399" s="178">
        <f>B3+(386*B5)</f>
        <v>387</v>
      </c>
      <c r="G399" s="33"/>
    </row>
    <row r="400" spans="1:7" x14ac:dyDescent="0.2">
      <c r="A400" s="33"/>
      <c r="B400" s="33"/>
      <c r="C400" s="33"/>
      <c r="D400" s="176" t="s">
        <v>387</v>
      </c>
      <c r="E400" s="177" t="s">
        <v>345</v>
      </c>
      <c r="F400" s="178">
        <f>B3+(387*B5)</f>
        <v>388</v>
      </c>
      <c r="G400" s="33"/>
    </row>
    <row r="401" spans="1:120" x14ac:dyDescent="0.2">
      <c r="A401" s="33"/>
      <c r="B401" s="33"/>
      <c r="C401" s="33"/>
      <c r="D401" s="176" t="s">
        <v>416</v>
      </c>
      <c r="E401" s="177" t="s">
        <v>345</v>
      </c>
      <c r="F401" s="178">
        <f>B3+(388*B5)</f>
        <v>389</v>
      </c>
      <c r="G401" s="33"/>
    </row>
    <row r="402" spans="1:120" x14ac:dyDescent="0.2">
      <c r="A402" s="33"/>
      <c r="B402" s="33"/>
      <c r="C402" s="33"/>
      <c r="D402" s="176" t="s">
        <v>473</v>
      </c>
      <c r="E402" s="177" t="s">
        <v>345</v>
      </c>
      <c r="F402" s="178">
        <f>B3+(389*B5)</f>
        <v>390</v>
      </c>
      <c r="G402" s="33"/>
    </row>
    <row r="403" spans="1:120" x14ac:dyDescent="0.2">
      <c r="A403" s="33"/>
      <c r="B403" s="33"/>
      <c r="C403" s="33"/>
      <c r="D403" s="176" t="s">
        <v>442</v>
      </c>
      <c r="E403" s="177" t="s">
        <v>345</v>
      </c>
      <c r="F403" s="179">
        <f>B3+(390*B5)</f>
        <v>391</v>
      </c>
      <c r="G403" s="33"/>
    </row>
    <row r="404" spans="1:120" x14ac:dyDescent="0.2">
      <c r="A404" s="33"/>
      <c r="B404" s="33"/>
      <c r="C404" s="33"/>
      <c r="D404" s="176" t="s">
        <v>337</v>
      </c>
      <c r="E404" s="177" t="s">
        <v>345</v>
      </c>
      <c r="F404" s="179">
        <f>B3+(391*B5)</f>
        <v>392</v>
      </c>
      <c r="G404" s="33"/>
      <c r="DP404" s="25" t="s">
        <v>4</v>
      </c>
    </row>
    <row r="405" spans="1:120" x14ac:dyDescent="0.2">
      <c r="A405" s="33"/>
      <c r="B405" s="33"/>
      <c r="C405" s="33"/>
      <c r="D405" s="176" t="s">
        <v>579</v>
      </c>
      <c r="E405" s="177" t="s">
        <v>345</v>
      </c>
      <c r="F405" s="178">
        <f>B3+(392*B5)</f>
        <v>393</v>
      </c>
      <c r="G405" s="33"/>
    </row>
    <row r="406" spans="1:120" x14ac:dyDescent="0.2">
      <c r="A406" s="33"/>
      <c r="B406" s="33"/>
      <c r="C406" s="33"/>
      <c r="D406" s="176" t="s">
        <v>369</v>
      </c>
      <c r="E406" s="177" t="s">
        <v>345</v>
      </c>
      <c r="F406" s="178">
        <f>B3+(393*B5)</f>
        <v>394</v>
      </c>
      <c r="G406" s="33"/>
    </row>
    <row r="407" spans="1:120" x14ac:dyDescent="0.2">
      <c r="A407" s="33"/>
      <c r="B407" s="33"/>
      <c r="C407" s="33"/>
      <c r="D407" s="176" t="s">
        <v>548</v>
      </c>
      <c r="E407" s="177" t="s">
        <v>345</v>
      </c>
      <c r="F407" s="179">
        <f>B3+(394*B5)</f>
        <v>395</v>
      </c>
      <c r="G407" s="33"/>
    </row>
    <row r="408" spans="1:120" x14ac:dyDescent="0.2">
      <c r="A408" s="33"/>
      <c r="B408" s="33"/>
      <c r="C408" s="33"/>
      <c r="D408" s="176" t="s">
        <v>203</v>
      </c>
      <c r="E408" s="177" t="s">
        <v>345</v>
      </c>
      <c r="F408" s="179">
        <f>B3+(395*B5)</f>
        <v>396</v>
      </c>
      <c r="G408" s="33"/>
    </row>
    <row r="409" spans="1:120" x14ac:dyDescent="0.2">
      <c r="A409" s="33"/>
      <c r="B409" s="33"/>
      <c r="C409" s="33"/>
      <c r="D409" s="176" t="s">
        <v>711</v>
      </c>
      <c r="E409" s="177" t="s">
        <v>345</v>
      </c>
      <c r="F409" s="178">
        <f>B3+(396*B5)</f>
        <v>397</v>
      </c>
      <c r="G409" s="33"/>
    </row>
    <row r="410" spans="1:120" x14ac:dyDescent="0.2">
      <c r="A410" s="33"/>
      <c r="B410" s="33"/>
      <c r="C410" s="33"/>
      <c r="D410" s="176" t="s">
        <v>235</v>
      </c>
      <c r="E410" s="177" t="s">
        <v>345</v>
      </c>
      <c r="F410" s="178">
        <f>B3+(397*B5)</f>
        <v>398</v>
      </c>
      <c r="G410" s="33"/>
    </row>
    <row r="411" spans="1:120" x14ac:dyDescent="0.2">
      <c r="A411" s="33"/>
      <c r="B411" s="33"/>
      <c r="C411" s="33"/>
      <c r="D411" s="176" t="s">
        <v>680</v>
      </c>
      <c r="E411" s="177" t="s">
        <v>345</v>
      </c>
      <c r="F411" s="179">
        <f>B3+(398*B5)</f>
        <v>399</v>
      </c>
      <c r="G411" s="33"/>
    </row>
    <row r="412" spans="1:120" x14ac:dyDescent="0.2">
      <c r="A412" s="33"/>
      <c r="B412" s="33"/>
      <c r="C412" s="33"/>
      <c r="D412" s="176" t="s">
        <v>95</v>
      </c>
      <c r="E412" s="177" t="s">
        <v>345</v>
      </c>
      <c r="F412" s="179">
        <f>B3+(399*B5)</f>
        <v>400</v>
      </c>
      <c r="G412" s="33"/>
    </row>
    <row r="413" spans="1:120" x14ac:dyDescent="0.2">
      <c r="A413" s="33"/>
      <c r="B413" s="33"/>
      <c r="C413" s="33"/>
      <c r="D413" s="176" t="s">
        <v>296</v>
      </c>
      <c r="E413" s="177" t="s">
        <v>345</v>
      </c>
      <c r="F413" s="178">
        <f>B3+(400*B5)</f>
        <v>401</v>
      </c>
      <c r="G413" s="33"/>
    </row>
    <row r="414" spans="1:120" x14ac:dyDescent="0.2">
      <c r="A414" s="33"/>
      <c r="B414" s="33"/>
      <c r="C414" s="33"/>
      <c r="D414" s="176" t="s">
        <v>158</v>
      </c>
      <c r="E414" s="177" t="s">
        <v>345</v>
      </c>
      <c r="F414" s="178">
        <f>B3+(401*B5)</f>
        <v>402</v>
      </c>
      <c r="G414" s="33"/>
    </row>
    <row r="415" spans="1:120" x14ac:dyDescent="0.2">
      <c r="A415" s="33"/>
      <c r="B415" s="33"/>
      <c r="C415" s="33"/>
      <c r="D415" s="176" t="s">
        <v>264</v>
      </c>
      <c r="E415" s="177" t="s">
        <v>345</v>
      </c>
      <c r="F415" s="178">
        <f>B3+(402*B5)</f>
        <v>403</v>
      </c>
      <c r="G415" s="33"/>
    </row>
    <row r="416" spans="1:120" x14ac:dyDescent="0.2">
      <c r="A416" s="33"/>
      <c r="B416" s="33"/>
      <c r="C416" s="33"/>
      <c r="D416" s="176" t="s">
        <v>190</v>
      </c>
      <c r="E416" s="177" t="s">
        <v>345</v>
      </c>
      <c r="F416" s="178">
        <f>B3+(403*B5)</f>
        <v>404</v>
      </c>
      <c r="G416" s="33"/>
    </row>
    <row r="417" spans="1:118" x14ac:dyDescent="0.2">
      <c r="A417" s="33"/>
      <c r="B417" s="33"/>
      <c r="C417" s="33"/>
      <c r="D417" s="176" t="s">
        <v>429</v>
      </c>
      <c r="E417" s="177" t="s">
        <v>345</v>
      </c>
      <c r="F417" s="179">
        <f>B3+(404*B5)</f>
        <v>405</v>
      </c>
      <c r="G417" s="33"/>
    </row>
    <row r="418" spans="1:118" x14ac:dyDescent="0.2">
      <c r="A418" s="33"/>
      <c r="B418" s="33"/>
      <c r="C418" s="33"/>
      <c r="D418" s="176" t="s">
        <v>49</v>
      </c>
      <c r="E418" s="177" t="s">
        <v>345</v>
      </c>
      <c r="F418" s="179">
        <f>B3+(405*B5)</f>
        <v>406</v>
      </c>
      <c r="G418" s="33"/>
    </row>
    <row r="419" spans="1:118" x14ac:dyDescent="0.2">
      <c r="A419" s="33"/>
      <c r="B419" s="33"/>
      <c r="C419" s="33"/>
      <c r="D419" s="176" t="s">
        <v>398</v>
      </c>
      <c r="E419" s="177" t="s">
        <v>345</v>
      </c>
      <c r="F419" s="178">
        <f>B3+(406*B5)</f>
        <v>407</v>
      </c>
      <c r="G419" s="33"/>
    </row>
    <row r="420" spans="1:118" x14ac:dyDescent="0.2">
      <c r="A420" s="33"/>
      <c r="B420" s="33"/>
      <c r="C420" s="33"/>
      <c r="D420" s="176" t="s">
        <v>82</v>
      </c>
      <c r="E420" s="177" t="s">
        <v>345</v>
      </c>
      <c r="F420" s="178">
        <f>B3+(407*B5)</f>
        <v>408</v>
      </c>
      <c r="G420" s="33"/>
    </row>
    <row r="421" spans="1:118" x14ac:dyDescent="0.2">
      <c r="A421" s="33"/>
      <c r="B421" s="33"/>
      <c r="C421" s="33"/>
      <c r="D421" s="176" t="s">
        <v>534</v>
      </c>
      <c r="E421" s="177" t="s">
        <v>345</v>
      </c>
      <c r="F421" s="179">
        <f>B3+(408*B5)</f>
        <v>409</v>
      </c>
      <c r="G421" s="33"/>
    </row>
    <row r="422" spans="1:118" x14ac:dyDescent="0.2">
      <c r="A422" s="33"/>
      <c r="B422" s="33"/>
      <c r="C422" s="33"/>
      <c r="D422" s="176" t="s">
        <v>712</v>
      </c>
      <c r="E422" s="177" t="s">
        <v>345</v>
      </c>
      <c r="F422" s="179">
        <f>B3+(409*B5)</f>
        <v>410</v>
      </c>
      <c r="G422" s="33"/>
    </row>
    <row r="423" spans="1:118" x14ac:dyDescent="0.2">
      <c r="A423" s="33"/>
      <c r="B423" s="33"/>
      <c r="C423" s="33"/>
      <c r="D423" s="176" t="s">
        <v>503</v>
      </c>
      <c r="E423" s="177" t="s">
        <v>345</v>
      </c>
      <c r="F423" s="178">
        <f>B3+(410*B5)</f>
        <v>411</v>
      </c>
      <c r="G423" s="33"/>
    </row>
    <row r="424" spans="1:118" x14ac:dyDescent="0.2">
      <c r="A424" s="33"/>
      <c r="B424" s="33"/>
      <c r="C424" s="33"/>
      <c r="D424" s="176" t="s">
        <v>742</v>
      </c>
      <c r="E424" s="177" t="s">
        <v>345</v>
      </c>
      <c r="F424" s="178">
        <f>B3+(411*B5)</f>
        <v>412</v>
      </c>
      <c r="G424" s="33"/>
    </row>
    <row r="425" spans="1:118" x14ac:dyDescent="0.2">
      <c r="A425" s="33"/>
      <c r="B425" s="33"/>
      <c r="C425" s="33"/>
      <c r="D425" s="176" t="s">
        <v>639</v>
      </c>
      <c r="E425" s="177" t="s">
        <v>345</v>
      </c>
      <c r="F425" s="179">
        <f>B3+(412*B5)</f>
        <v>413</v>
      </c>
      <c r="G425" s="33"/>
    </row>
    <row r="426" spans="1:118" x14ac:dyDescent="0.2">
      <c r="A426" s="33"/>
      <c r="B426" s="33"/>
      <c r="C426" s="33"/>
      <c r="D426" s="176" t="s">
        <v>609</v>
      </c>
      <c r="E426" s="177" t="s">
        <v>345</v>
      </c>
      <c r="F426" s="179">
        <f>B3+(413*B5)</f>
        <v>414</v>
      </c>
      <c r="G426" s="33"/>
    </row>
    <row r="427" spans="1:118" x14ac:dyDescent="0.2">
      <c r="A427" s="33"/>
      <c r="B427" s="33"/>
      <c r="C427" s="33"/>
      <c r="D427" s="176" t="s">
        <v>665</v>
      </c>
      <c r="E427" s="177" t="s">
        <v>345</v>
      </c>
      <c r="F427" s="178">
        <f>B3+(414*B5)</f>
        <v>415</v>
      </c>
      <c r="G427" s="33"/>
    </row>
    <row r="428" spans="1:118" x14ac:dyDescent="0.2">
      <c r="A428" s="33"/>
      <c r="B428" s="33"/>
      <c r="C428" s="33"/>
      <c r="D428" s="176" t="s">
        <v>694</v>
      </c>
      <c r="E428" s="177" t="s">
        <v>345</v>
      </c>
      <c r="F428" s="178">
        <f>B3+(415*B5)</f>
        <v>416</v>
      </c>
      <c r="G428" s="33"/>
    </row>
    <row r="429" spans="1:118" x14ac:dyDescent="0.2">
      <c r="A429" s="33"/>
      <c r="B429" s="33"/>
      <c r="C429" s="33"/>
      <c r="D429" s="176" t="s">
        <v>590</v>
      </c>
      <c r="E429" s="177" t="s">
        <v>345</v>
      </c>
      <c r="F429" s="178">
        <f>B3+(416*B5)</f>
        <v>417</v>
      </c>
      <c r="G429" s="33"/>
    </row>
    <row r="430" spans="1:118" x14ac:dyDescent="0.2">
      <c r="A430" s="33"/>
      <c r="B430" s="33"/>
      <c r="C430" s="33"/>
      <c r="D430" s="176" t="s">
        <v>767</v>
      </c>
      <c r="E430" s="177" t="s">
        <v>345</v>
      </c>
      <c r="F430" s="178">
        <f>B3+(417*B5)</f>
        <v>418</v>
      </c>
      <c r="G430" s="33"/>
    </row>
    <row r="431" spans="1:118" x14ac:dyDescent="0.2">
      <c r="A431" s="33"/>
      <c r="B431" s="33"/>
      <c r="C431" s="33"/>
      <c r="D431" s="176" t="s">
        <v>561</v>
      </c>
      <c r="E431" s="177" t="s">
        <v>345</v>
      </c>
      <c r="F431" s="179">
        <f>B3+(418*B5)</f>
        <v>419</v>
      </c>
      <c r="G431" s="33"/>
      <c r="BY431" s="402"/>
      <c r="BZ431" s="34"/>
      <c r="CD431" s="217"/>
      <c r="DA431" s="34"/>
      <c r="DB431" s="34"/>
    </row>
    <row r="432" spans="1:118" x14ac:dyDescent="0.2">
      <c r="A432" s="33"/>
      <c r="B432" s="33"/>
      <c r="C432" s="33"/>
      <c r="D432" s="176" t="s">
        <v>796</v>
      </c>
      <c r="E432" s="177" t="s">
        <v>345</v>
      </c>
      <c r="F432" s="179">
        <f>B3+(419*B5)</f>
        <v>420</v>
      </c>
      <c r="G432" s="33"/>
      <c r="CM432" s="403"/>
      <c r="CN432" s="101"/>
      <c r="CP432" s="404"/>
      <c r="CQ432" s="404"/>
      <c r="CR432" s="404"/>
      <c r="CS432" s="404"/>
      <c r="CT432" s="404"/>
      <c r="CU432" s="404"/>
      <c r="CV432" s="404"/>
      <c r="CW432" s="404"/>
      <c r="CX432" s="404"/>
      <c r="CY432" s="404"/>
      <c r="CZ432" s="404"/>
      <c r="DA432" s="404"/>
      <c r="DB432" s="404"/>
      <c r="DC432" s="404"/>
      <c r="DD432" s="404"/>
      <c r="DE432" s="404"/>
      <c r="DF432" s="404"/>
      <c r="DG432" s="404"/>
      <c r="DH432" s="404"/>
      <c r="DI432" s="404"/>
      <c r="DJ432" s="404"/>
      <c r="DK432" s="404"/>
      <c r="DL432" s="404"/>
      <c r="DM432" s="404"/>
      <c r="DN432" s="404"/>
    </row>
    <row r="433" spans="1:118" x14ac:dyDescent="0.2">
      <c r="A433" s="33"/>
      <c r="B433" s="33"/>
      <c r="C433" s="33"/>
      <c r="D433" s="176" t="s">
        <v>484</v>
      </c>
      <c r="E433" s="177" t="s">
        <v>345</v>
      </c>
      <c r="F433" s="178">
        <f>B3+(420*B5)</f>
        <v>421</v>
      </c>
      <c r="G433" s="33"/>
      <c r="CM433" s="403"/>
      <c r="CN433" s="101"/>
      <c r="CP433" s="404"/>
      <c r="CQ433" s="404"/>
      <c r="CR433" s="404"/>
      <c r="CS433" s="404"/>
      <c r="CT433" s="404"/>
      <c r="CU433" s="404"/>
      <c r="CV433" s="404"/>
      <c r="CW433" s="404"/>
      <c r="CX433" s="404"/>
      <c r="CY433" s="404"/>
      <c r="CZ433" s="404"/>
      <c r="DA433" s="404"/>
      <c r="DB433" s="404"/>
      <c r="DC433" s="404"/>
      <c r="DD433" s="404"/>
      <c r="DE433" s="404"/>
      <c r="DF433" s="404"/>
      <c r="DG433" s="404"/>
      <c r="DH433" s="404"/>
      <c r="DI433" s="404"/>
      <c r="DJ433" s="404"/>
      <c r="DK433" s="404"/>
      <c r="DL433" s="404"/>
      <c r="DM433" s="404"/>
      <c r="DN433" s="404"/>
    </row>
    <row r="434" spans="1:118" x14ac:dyDescent="0.2">
      <c r="A434" s="33"/>
      <c r="B434" s="33"/>
      <c r="C434" s="33"/>
      <c r="D434" s="176" t="s">
        <v>108</v>
      </c>
      <c r="E434" s="177" t="s">
        <v>345</v>
      </c>
      <c r="F434" s="178">
        <f>B3+(421*B5)</f>
        <v>422</v>
      </c>
      <c r="G434" s="33"/>
      <c r="CM434" s="403"/>
      <c r="CN434" s="101"/>
      <c r="CP434" s="404"/>
      <c r="CQ434" s="404"/>
      <c r="CR434" s="404"/>
      <c r="CS434" s="404"/>
      <c r="CT434" s="404"/>
      <c r="CU434" s="404"/>
      <c r="CV434" s="404"/>
      <c r="CW434" s="404"/>
      <c r="CX434" s="404"/>
      <c r="CY434" s="404"/>
      <c r="CZ434" s="404"/>
      <c r="DA434" s="404"/>
      <c r="DB434" s="404"/>
      <c r="DC434" s="404"/>
      <c r="DD434" s="404"/>
      <c r="DE434" s="404"/>
      <c r="DF434" s="404"/>
      <c r="DG434" s="404"/>
      <c r="DH434" s="404"/>
      <c r="DI434" s="404"/>
      <c r="DJ434" s="404"/>
      <c r="DK434" s="404"/>
      <c r="DL434" s="404"/>
      <c r="DM434" s="404"/>
      <c r="DN434" s="404"/>
    </row>
    <row r="435" spans="1:118" x14ac:dyDescent="0.2">
      <c r="A435" s="33"/>
      <c r="B435" s="33"/>
      <c r="C435" s="33"/>
      <c r="D435" s="176" t="s">
        <v>455</v>
      </c>
      <c r="E435" s="177" t="s">
        <v>345</v>
      </c>
      <c r="F435" s="179">
        <f>B3+(422*B5)</f>
        <v>423</v>
      </c>
      <c r="G435" s="33"/>
      <c r="BL435" s="25" t="s">
        <v>4</v>
      </c>
      <c r="CM435" s="403"/>
      <c r="CN435" s="101"/>
      <c r="CP435" s="404"/>
      <c r="CQ435" s="404"/>
      <c r="CR435" s="404"/>
      <c r="CS435" s="404"/>
      <c r="CT435" s="404"/>
      <c r="CU435" s="404"/>
      <c r="CV435" s="404"/>
      <c r="CW435" s="404"/>
      <c r="CX435" s="404"/>
      <c r="CY435" s="404"/>
      <c r="CZ435" s="404"/>
      <c r="DA435" s="404"/>
      <c r="DB435" s="404"/>
      <c r="DC435" s="404"/>
      <c r="DD435" s="404"/>
      <c r="DE435" s="404"/>
      <c r="DF435" s="404"/>
      <c r="DG435" s="404"/>
      <c r="DH435" s="404"/>
      <c r="DI435" s="404"/>
      <c r="DJ435" s="404"/>
      <c r="DK435" s="404"/>
      <c r="DL435" s="404"/>
      <c r="DM435" s="404"/>
      <c r="DN435" s="404"/>
    </row>
    <row r="436" spans="1:118" x14ac:dyDescent="0.2">
      <c r="A436" s="33"/>
      <c r="B436" s="33"/>
      <c r="C436" s="33"/>
      <c r="D436" s="176" t="s">
        <v>140</v>
      </c>
      <c r="E436" s="177" t="s">
        <v>345</v>
      </c>
      <c r="F436" s="179">
        <f>B3+(423*B5)</f>
        <v>424</v>
      </c>
      <c r="G436" s="33"/>
      <c r="U436" s="402"/>
      <c r="V436" s="34"/>
      <c r="Z436" s="217"/>
      <c r="AW436" s="34"/>
      <c r="AX436" s="34"/>
      <c r="CM436" s="403"/>
      <c r="CN436" s="101"/>
      <c r="CP436" s="404"/>
      <c r="CQ436" s="404"/>
      <c r="CR436" s="404"/>
      <c r="CS436" s="404"/>
      <c r="CT436" s="404"/>
      <c r="CU436" s="404"/>
      <c r="CV436" s="404"/>
      <c r="CW436" s="404"/>
      <c r="CX436" s="404"/>
      <c r="CY436" s="404"/>
      <c r="CZ436" s="404"/>
      <c r="DA436" s="404"/>
      <c r="DB436" s="404"/>
      <c r="DC436" s="404"/>
      <c r="DD436" s="404"/>
      <c r="DE436" s="404"/>
      <c r="DF436" s="404"/>
      <c r="DG436" s="404"/>
      <c r="DH436" s="404"/>
      <c r="DI436" s="404"/>
      <c r="DJ436" s="404"/>
      <c r="DK436" s="404"/>
      <c r="DL436" s="404"/>
      <c r="DM436" s="404"/>
      <c r="DN436" s="404"/>
    </row>
    <row r="437" spans="1:118" x14ac:dyDescent="0.2">
      <c r="A437" s="33"/>
      <c r="B437" s="33"/>
      <c r="C437" s="33"/>
      <c r="D437" s="176" t="s">
        <v>352</v>
      </c>
      <c r="E437" s="177" t="s">
        <v>345</v>
      </c>
      <c r="F437" s="178">
        <f>B3+(424*B5)</f>
        <v>425</v>
      </c>
      <c r="G437" s="33"/>
      <c r="J437" s="405"/>
      <c r="K437" s="405"/>
      <c r="L437" s="405"/>
      <c r="M437" s="405"/>
      <c r="N437" s="405"/>
      <c r="O437" s="405"/>
      <c r="P437" s="405"/>
      <c r="Q437" s="405"/>
      <c r="R437" s="405"/>
      <c r="S437" s="405"/>
      <c r="T437" s="405"/>
      <c r="U437" s="405"/>
      <c r="V437" s="405"/>
      <c r="W437" s="405"/>
      <c r="X437" s="405"/>
      <c r="Y437" s="405"/>
      <c r="Z437" s="405"/>
      <c r="AA437" s="405"/>
      <c r="AB437" s="405"/>
      <c r="AC437" s="405"/>
      <c r="AD437" s="405"/>
      <c r="AE437" s="405"/>
      <c r="AF437" s="405"/>
      <c r="AG437" s="405"/>
      <c r="AH437" s="405"/>
      <c r="AI437" s="403"/>
      <c r="AJ437" s="101"/>
      <c r="AL437" s="406"/>
      <c r="AM437" s="406"/>
      <c r="AN437" s="406"/>
      <c r="AO437" s="406"/>
      <c r="AP437" s="406"/>
      <c r="AQ437" s="406"/>
      <c r="AR437" s="406"/>
      <c r="AS437" s="406"/>
      <c r="AT437" s="406"/>
      <c r="AU437" s="406"/>
      <c r="AV437" s="406"/>
      <c r="AW437" s="406"/>
      <c r="AX437" s="406"/>
      <c r="AY437" s="406"/>
      <c r="AZ437" s="406"/>
      <c r="BA437" s="406"/>
      <c r="BB437" s="406"/>
      <c r="BC437" s="406"/>
      <c r="BD437" s="406"/>
      <c r="BE437" s="406"/>
      <c r="BF437" s="406"/>
      <c r="BG437" s="406"/>
      <c r="BH437" s="406"/>
      <c r="BI437" s="406"/>
      <c r="BJ437" s="406"/>
      <c r="CM437" s="403"/>
      <c r="CN437" s="101"/>
      <c r="CP437" s="404"/>
      <c r="CQ437" s="404"/>
      <c r="CR437" s="404"/>
      <c r="CS437" s="404"/>
      <c r="CT437" s="404"/>
      <c r="CU437" s="404"/>
      <c r="CV437" s="404"/>
      <c r="CW437" s="404"/>
      <c r="CX437" s="404"/>
      <c r="CY437" s="404"/>
      <c r="CZ437" s="404"/>
      <c r="DA437" s="404"/>
      <c r="DB437" s="404"/>
      <c r="DC437" s="404"/>
      <c r="DD437" s="404"/>
      <c r="DE437" s="404"/>
      <c r="DF437" s="404"/>
      <c r="DG437" s="404"/>
      <c r="DH437" s="404"/>
      <c r="DI437" s="404"/>
      <c r="DJ437" s="404"/>
      <c r="DK437" s="404"/>
      <c r="DL437" s="404"/>
      <c r="DM437" s="404"/>
      <c r="DN437" s="404"/>
    </row>
    <row r="438" spans="1:118" x14ac:dyDescent="0.2">
      <c r="A438" s="33"/>
      <c r="B438" s="33"/>
      <c r="C438" s="33"/>
      <c r="D438" s="176" t="s">
        <v>350</v>
      </c>
      <c r="E438" s="177" t="s">
        <v>345</v>
      </c>
      <c r="F438" s="178">
        <f>B3+(425*B5)</f>
        <v>426</v>
      </c>
      <c r="G438" s="33"/>
      <c r="J438" s="405"/>
      <c r="K438" s="405"/>
      <c r="L438" s="405"/>
      <c r="M438" s="405"/>
      <c r="N438" s="405"/>
      <c r="O438" s="405"/>
      <c r="P438" s="405"/>
      <c r="Q438" s="405"/>
      <c r="R438" s="405"/>
      <c r="S438" s="405"/>
      <c r="T438" s="405"/>
      <c r="U438" s="405"/>
      <c r="V438" s="405"/>
      <c r="W438" s="405"/>
      <c r="X438" s="405"/>
      <c r="Y438" s="405"/>
      <c r="Z438" s="405"/>
      <c r="AA438" s="405"/>
      <c r="AB438" s="405"/>
      <c r="AC438" s="405"/>
      <c r="AD438" s="405"/>
      <c r="AE438" s="405"/>
      <c r="AF438" s="405"/>
      <c r="AG438" s="405"/>
      <c r="AH438" s="405"/>
      <c r="AI438" s="403"/>
      <c r="AJ438" s="101"/>
      <c r="AL438" s="406"/>
      <c r="AM438" s="406"/>
      <c r="AN438" s="406"/>
      <c r="AO438" s="406"/>
      <c r="AP438" s="406"/>
      <c r="AQ438" s="406"/>
      <c r="AR438" s="406"/>
      <c r="AS438" s="406"/>
      <c r="AT438" s="406"/>
      <c r="AU438" s="406"/>
      <c r="AV438" s="406"/>
      <c r="AW438" s="406"/>
      <c r="AX438" s="406"/>
      <c r="AY438" s="406"/>
      <c r="AZ438" s="406"/>
      <c r="BA438" s="406"/>
      <c r="BB438" s="406"/>
      <c r="BC438" s="406"/>
      <c r="BD438" s="406"/>
      <c r="BE438" s="406"/>
      <c r="BF438" s="406"/>
      <c r="BG438" s="406"/>
      <c r="BH438" s="406"/>
      <c r="BI438" s="406"/>
      <c r="BJ438" s="406"/>
      <c r="CM438" s="403"/>
      <c r="CN438" s="101"/>
      <c r="CP438" s="404"/>
      <c r="CQ438" s="404"/>
      <c r="CR438" s="404"/>
      <c r="CS438" s="404"/>
      <c r="CT438" s="404"/>
      <c r="CU438" s="404"/>
      <c r="CV438" s="404"/>
      <c r="CW438" s="404"/>
      <c r="CX438" s="404"/>
      <c r="CY438" s="404"/>
      <c r="CZ438" s="404"/>
      <c r="DA438" s="404"/>
      <c r="DB438" s="404"/>
      <c r="DC438" s="404"/>
      <c r="DD438" s="404"/>
      <c r="DE438" s="404"/>
      <c r="DF438" s="404"/>
      <c r="DG438" s="404"/>
      <c r="DH438" s="404"/>
      <c r="DI438" s="404"/>
      <c r="DJ438" s="404"/>
      <c r="DK438" s="404"/>
      <c r="DL438" s="404"/>
      <c r="DM438" s="404"/>
      <c r="DN438" s="404"/>
    </row>
    <row r="439" spans="1:118" x14ac:dyDescent="0.2">
      <c r="A439" s="33"/>
      <c r="B439" s="33"/>
      <c r="C439" s="33"/>
      <c r="D439" s="176" t="s">
        <v>218</v>
      </c>
      <c r="E439" s="177" t="s">
        <v>345</v>
      </c>
      <c r="F439" s="179">
        <f>B3+(426*B5)</f>
        <v>427</v>
      </c>
      <c r="G439" s="33"/>
      <c r="J439" s="405"/>
      <c r="K439" s="405"/>
      <c r="L439" s="405"/>
      <c r="M439" s="405"/>
      <c r="N439" s="405"/>
      <c r="O439" s="405"/>
      <c r="P439" s="405"/>
      <c r="Q439" s="405"/>
      <c r="R439" s="405"/>
      <c r="S439" s="405"/>
      <c r="T439" s="405"/>
      <c r="U439" s="405"/>
      <c r="V439" s="405"/>
      <c r="W439" s="405"/>
      <c r="X439" s="405"/>
      <c r="Y439" s="405"/>
      <c r="Z439" s="405"/>
      <c r="AA439" s="405"/>
      <c r="AB439" s="405"/>
      <c r="AC439" s="405"/>
      <c r="AD439" s="405"/>
      <c r="AE439" s="405"/>
      <c r="AF439" s="405"/>
      <c r="AG439" s="405"/>
      <c r="AH439" s="405"/>
      <c r="AI439" s="403"/>
      <c r="AJ439" s="101"/>
      <c r="AL439" s="406"/>
      <c r="AM439" s="406"/>
      <c r="AN439" s="406"/>
      <c r="AO439" s="406"/>
      <c r="AP439" s="406"/>
      <c r="AQ439" s="406"/>
      <c r="AR439" s="406"/>
      <c r="AS439" s="406"/>
      <c r="AT439" s="406"/>
      <c r="AU439" s="406"/>
      <c r="AV439" s="406"/>
      <c r="AW439" s="406"/>
      <c r="AX439" s="406"/>
      <c r="AY439" s="406"/>
      <c r="AZ439" s="406"/>
      <c r="BA439" s="406"/>
      <c r="BB439" s="406"/>
      <c r="BC439" s="406"/>
      <c r="BD439" s="406"/>
      <c r="BE439" s="406"/>
      <c r="BF439" s="406"/>
      <c r="BG439" s="406"/>
      <c r="BH439" s="406"/>
      <c r="BI439" s="406"/>
      <c r="BJ439" s="406"/>
      <c r="CM439" s="403"/>
      <c r="CN439" s="101"/>
      <c r="CP439" s="404"/>
      <c r="CQ439" s="404"/>
      <c r="CR439" s="404"/>
      <c r="CS439" s="404"/>
      <c r="CT439" s="404"/>
      <c r="CU439" s="404"/>
      <c r="CV439" s="404"/>
      <c r="CW439" s="404"/>
      <c r="CX439" s="404"/>
      <c r="CY439" s="404"/>
      <c r="CZ439" s="404"/>
      <c r="DA439" s="404"/>
      <c r="DB439" s="404"/>
      <c r="DC439" s="404"/>
      <c r="DD439" s="404"/>
      <c r="DE439" s="404"/>
      <c r="DF439" s="404"/>
      <c r="DG439" s="404"/>
      <c r="DH439" s="404"/>
      <c r="DI439" s="404"/>
      <c r="DJ439" s="404"/>
      <c r="DK439" s="404"/>
      <c r="DL439" s="404"/>
      <c r="DM439" s="404"/>
      <c r="DN439" s="404"/>
    </row>
    <row r="440" spans="1:118" x14ac:dyDescent="0.2">
      <c r="A440" s="33"/>
      <c r="B440" s="33"/>
      <c r="C440" s="33"/>
      <c r="D440" s="176" t="s">
        <v>324</v>
      </c>
      <c r="E440" s="177" t="s">
        <v>345</v>
      </c>
      <c r="F440" s="179">
        <f>B3+(427*B5)</f>
        <v>428</v>
      </c>
      <c r="G440" s="33"/>
      <c r="J440" s="405"/>
      <c r="K440" s="405"/>
      <c r="L440" s="405"/>
      <c r="M440" s="405"/>
      <c r="N440" s="405"/>
      <c r="O440" s="405"/>
      <c r="P440" s="405"/>
      <c r="Q440" s="405"/>
      <c r="R440" s="405"/>
      <c r="S440" s="405"/>
      <c r="T440" s="405"/>
      <c r="U440" s="405"/>
      <c r="V440" s="405"/>
      <c r="W440" s="405"/>
      <c r="X440" s="405"/>
      <c r="Y440" s="405"/>
      <c r="Z440" s="405"/>
      <c r="AA440" s="405"/>
      <c r="AB440" s="405"/>
      <c r="AC440" s="405"/>
      <c r="AD440" s="405"/>
      <c r="AE440" s="405"/>
      <c r="AF440" s="405"/>
      <c r="AG440" s="405"/>
      <c r="AH440" s="405"/>
      <c r="AI440" s="403"/>
      <c r="AJ440" s="101"/>
      <c r="AL440" s="406"/>
      <c r="AM440" s="406"/>
      <c r="AN440" s="406"/>
      <c r="AO440" s="406"/>
      <c r="AP440" s="406"/>
      <c r="AQ440" s="406"/>
      <c r="AR440" s="406"/>
      <c r="AS440" s="406"/>
      <c r="AT440" s="406"/>
      <c r="AU440" s="406"/>
      <c r="AV440" s="406"/>
      <c r="AW440" s="406"/>
      <c r="AX440" s="406"/>
      <c r="AY440" s="406"/>
      <c r="AZ440" s="406"/>
      <c r="BA440" s="406"/>
      <c r="BB440" s="406"/>
      <c r="BC440" s="406"/>
      <c r="BD440" s="406"/>
      <c r="BE440" s="406"/>
      <c r="BF440" s="406"/>
      <c r="BG440" s="406"/>
      <c r="BH440" s="406"/>
      <c r="BI440" s="406"/>
      <c r="BJ440" s="406"/>
      <c r="CM440" s="403"/>
      <c r="CN440" s="101"/>
      <c r="CP440" s="404"/>
      <c r="CQ440" s="404"/>
      <c r="CR440" s="404"/>
      <c r="CS440" s="404"/>
      <c r="CT440" s="404"/>
      <c r="CU440" s="404"/>
      <c r="CV440" s="404"/>
      <c r="CW440" s="404"/>
      <c r="CX440" s="404"/>
      <c r="CY440" s="404"/>
      <c r="CZ440" s="404"/>
      <c r="DA440" s="404"/>
      <c r="DB440" s="404"/>
      <c r="DC440" s="404"/>
      <c r="DD440" s="404"/>
      <c r="DE440" s="404"/>
      <c r="DF440" s="404"/>
      <c r="DG440" s="404"/>
      <c r="DH440" s="404"/>
      <c r="DI440" s="404"/>
      <c r="DJ440" s="404"/>
      <c r="DK440" s="404"/>
      <c r="DL440" s="404"/>
      <c r="DM440" s="404"/>
      <c r="DN440" s="404"/>
    </row>
    <row r="441" spans="1:118" x14ac:dyDescent="0.2">
      <c r="A441" s="33"/>
      <c r="B441" s="33"/>
      <c r="C441" s="33"/>
      <c r="D441" s="176" t="s">
        <v>244</v>
      </c>
      <c r="E441" s="177" t="s">
        <v>345</v>
      </c>
      <c r="F441" s="178">
        <f>B3+(428*B5)</f>
        <v>429</v>
      </c>
      <c r="G441" s="33"/>
      <c r="J441" s="405"/>
      <c r="K441" s="405"/>
      <c r="L441" s="405"/>
      <c r="M441" s="405"/>
      <c r="N441" s="405"/>
      <c r="O441" s="405"/>
      <c r="P441" s="405"/>
      <c r="Q441" s="405"/>
      <c r="R441" s="405"/>
      <c r="S441" s="405"/>
      <c r="T441" s="405"/>
      <c r="U441" s="405"/>
      <c r="V441" s="405"/>
      <c r="W441" s="405"/>
      <c r="X441" s="405"/>
      <c r="Y441" s="405"/>
      <c r="Z441" s="405"/>
      <c r="AA441" s="405"/>
      <c r="AB441" s="405"/>
      <c r="AC441" s="405"/>
      <c r="AD441" s="405"/>
      <c r="AE441" s="405"/>
      <c r="AF441" s="405"/>
      <c r="AG441" s="405"/>
      <c r="AH441" s="405"/>
      <c r="AI441" s="403"/>
      <c r="AJ441" s="101"/>
      <c r="AL441" s="406"/>
      <c r="AM441" s="406"/>
      <c r="AN441" s="406"/>
      <c r="AO441" s="406"/>
      <c r="AP441" s="406"/>
      <c r="AQ441" s="406"/>
      <c r="AR441" s="406"/>
      <c r="AS441" s="406"/>
      <c r="AT441" s="406"/>
      <c r="AU441" s="406"/>
      <c r="AV441" s="406"/>
      <c r="AW441" s="406"/>
      <c r="AX441" s="406"/>
      <c r="AY441" s="406"/>
      <c r="AZ441" s="406"/>
      <c r="BA441" s="406"/>
      <c r="BB441" s="406"/>
      <c r="BC441" s="406"/>
      <c r="BD441" s="406"/>
      <c r="BE441" s="406"/>
      <c r="BF441" s="406"/>
      <c r="BG441" s="406"/>
      <c r="BH441" s="406"/>
      <c r="BI441" s="406"/>
      <c r="BJ441" s="406"/>
      <c r="CM441" s="403"/>
      <c r="CN441" s="101"/>
      <c r="CP441" s="404"/>
      <c r="CQ441" s="404"/>
      <c r="CR441" s="404"/>
      <c r="CS441" s="404"/>
      <c r="CT441" s="404"/>
      <c r="CU441" s="404"/>
      <c r="CV441" s="404"/>
      <c r="CW441" s="404"/>
      <c r="CX441" s="404"/>
      <c r="CY441" s="404"/>
      <c r="CZ441" s="404"/>
      <c r="DA441" s="404"/>
      <c r="DB441" s="404"/>
      <c r="DC441" s="404"/>
      <c r="DD441" s="404"/>
      <c r="DE441" s="404"/>
      <c r="DF441" s="404"/>
      <c r="DG441" s="404"/>
      <c r="DH441" s="404"/>
      <c r="DI441" s="404"/>
      <c r="DJ441" s="404"/>
      <c r="DK441" s="404"/>
      <c r="DL441" s="404"/>
      <c r="DM441" s="404"/>
      <c r="DN441" s="404"/>
    </row>
    <row r="442" spans="1:118" x14ac:dyDescent="0.2">
      <c r="A442" s="33"/>
      <c r="B442" s="33"/>
      <c r="C442" s="33"/>
      <c r="D442" s="176" t="s">
        <v>482</v>
      </c>
      <c r="E442" s="177" t="s">
        <v>345</v>
      </c>
      <c r="F442" s="178">
        <f>B3+(429*B5)</f>
        <v>430</v>
      </c>
      <c r="G442" s="33"/>
      <c r="J442" s="405"/>
      <c r="K442" s="405"/>
      <c r="L442" s="405"/>
      <c r="M442" s="405"/>
      <c r="N442" s="405"/>
      <c r="O442" s="405"/>
      <c r="P442" s="405"/>
      <c r="Q442" s="405"/>
      <c r="R442" s="405"/>
      <c r="S442" s="405"/>
      <c r="T442" s="405"/>
      <c r="U442" s="405"/>
      <c r="V442" s="405"/>
      <c r="W442" s="405"/>
      <c r="X442" s="405"/>
      <c r="Y442" s="405"/>
      <c r="Z442" s="405"/>
      <c r="AA442" s="405"/>
      <c r="AB442" s="405"/>
      <c r="AC442" s="405"/>
      <c r="AD442" s="405"/>
      <c r="AE442" s="405"/>
      <c r="AF442" s="405"/>
      <c r="AG442" s="405"/>
      <c r="AH442" s="405"/>
      <c r="AI442" s="403"/>
      <c r="AJ442" s="101"/>
      <c r="AL442" s="406"/>
      <c r="AM442" s="406"/>
      <c r="AN442" s="406"/>
      <c r="AO442" s="406"/>
      <c r="AP442" s="406"/>
      <c r="AQ442" s="406"/>
      <c r="AR442" s="406"/>
      <c r="AS442" s="406"/>
      <c r="AT442" s="406"/>
      <c r="AU442" s="406"/>
      <c r="AV442" s="406"/>
      <c r="AW442" s="406"/>
      <c r="AX442" s="406"/>
      <c r="AY442" s="406"/>
      <c r="AZ442" s="406"/>
      <c r="BA442" s="406"/>
      <c r="BB442" s="406"/>
      <c r="BC442" s="406"/>
      <c r="BD442" s="406"/>
      <c r="BE442" s="406"/>
      <c r="BF442" s="406"/>
      <c r="BG442" s="406"/>
      <c r="BH442" s="406"/>
      <c r="BI442" s="406"/>
      <c r="BJ442" s="406"/>
      <c r="CM442" s="403"/>
      <c r="CN442" s="101"/>
      <c r="CP442" s="404"/>
      <c r="CQ442" s="404"/>
      <c r="CR442" s="404"/>
      <c r="CS442" s="404"/>
      <c r="CT442" s="404"/>
      <c r="CU442" s="404"/>
      <c r="CV442" s="404"/>
      <c r="CW442" s="404"/>
      <c r="CX442" s="404"/>
      <c r="CY442" s="404"/>
      <c r="CZ442" s="404"/>
      <c r="DA442" s="404"/>
      <c r="DB442" s="404"/>
      <c r="DC442" s="404"/>
      <c r="DD442" s="404"/>
      <c r="DE442" s="404"/>
      <c r="DF442" s="404"/>
      <c r="DG442" s="404"/>
      <c r="DH442" s="404"/>
      <c r="DI442" s="404"/>
      <c r="DJ442" s="404"/>
      <c r="DK442" s="404"/>
      <c r="DL442" s="404"/>
      <c r="DM442" s="404"/>
      <c r="DN442" s="404"/>
    </row>
    <row r="443" spans="1:118" x14ac:dyDescent="0.2">
      <c r="A443" s="33"/>
      <c r="B443" s="33"/>
      <c r="C443" s="33"/>
      <c r="D443" s="176" t="s">
        <v>110</v>
      </c>
      <c r="E443" s="177" t="s">
        <v>345</v>
      </c>
      <c r="F443" s="178">
        <f>B3+(430*B5)</f>
        <v>431</v>
      </c>
      <c r="G443" s="33"/>
      <c r="J443" s="405"/>
      <c r="K443" s="405"/>
      <c r="L443" s="405"/>
      <c r="M443" s="405"/>
      <c r="N443" s="405"/>
      <c r="O443" s="405"/>
      <c r="P443" s="405"/>
      <c r="Q443" s="405"/>
      <c r="R443" s="405"/>
      <c r="S443" s="405"/>
      <c r="T443" s="405"/>
      <c r="U443" s="405"/>
      <c r="V443" s="405"/>
      <c r="W443" s="405"/>
      <c r="X443" s="405"/>
      <c r="Y443" s="405"/>
      <c r="Z443" s="405"/>
      <c r="AA443" s="405"/>
      <c r="AB443" s="405"/>
      <c r="AC443" s="405"/>
      <c r="AD443" s="405"/>
      <c r="AE443" s="405"/>
      <c r="AF443" s="405"/>
      <c r="AG443" s="405"/>
      <c r="AH443" s="405"/>
      <c r="AI443" s="403"/>
      <c r="AJ443" s="101"/>
      <c r="AL443" s="406"/>
      <c r="AM443" s="406"/>
      <c r="AN443" s="406"/>
      <c r="AO443" s="406"/>
      <c r="AP443" s="406"/>
      <c r="AQ443" s="406"/>
      <c r="AR443" s="406"/>
      <c r="AS443" s="406"/>
      <c r="AT443" s="406"/>
      <c r="AU443" s="406"/>
      <c r="AV443" s="406"/>
      <c r="AW443" s="406"/>
      <c r="AX443" s="406"/>
      <c r="AY443" s="406"/>
      <c r="AZ443" s="406"/>
      <c r="BA443" s="406"/>
      <c r="BB443" s="406"/>
      <c r="BC443" s="406"/>
      <c r="BD443" s="406"/>
      <c r="BE443" s="406"/>
      <c r="BF443" s="406"/>
      <c r="BG443" s="406"/>
      <c r="BH443" s="406"/>
      <c r="BI443" s="406"/>
      <c r="BJ443" s="406"/>
      <c r="CM443" s="403"/>
      <c r="CN443" s="101"/>
      <c r="CP443" s="404"/>
      <c r="CQ443" s="404"/>
      <c r="CR443" s="404"/>
      <c r="CS443" s="404"/>
      <c r="CT443" s="404"/>
      <c r="CU443" s="404"/>
      <c r="CV443" s="404"/>
      <c r="CW443" s="404"/>
      <c r="CX443" s="404"/>
      <c r="CY443" s="404"/>
      <c r="CZ443" s="404"/>
      <c r="DA443" s="404"/>
      <c r="DB443" s="404"/>
      <c r="DC443" s="404"/>
      <c r="DD443" s="404"/>
      <c r="DE443" s="404"/>
      <c r="DF443" s="404"/>
      <c r="DG443" s="404"/>
      <c r="DH443" s="404"/>
      <c r="DI443" s="404"/>
      <c r="DJ443" s="404"/>
      <c r="DK443" s="404"/>
      <c r="DL443" s="404"/>
      <c r="DM443" s="404"/>
      <c r="DN443" s="404"/>
    </row>
    <row r="444" spans="1:118" x14ac:dyDescent="0.2">
      <c r="A444" s="33"/>
      <c r="B444" s="33"/>
      <c r="C444" s="33"/>
      <c r="D444" s="176" t="s">
        <v>457</v>
      </c>
      <c r="E444" s="177" t="s">
        <v>345</v>
      </c>
      <c r="F444" s="178">
        <f>B3+(431*B5)</f>
        <v>432</v>
      </c>
      <c r="G444" s="33"/>
      <c r="J444" s="405"/>
      <c r="K444" s="405"/>
      <c r="L444" s="405"/>
      <c r="M444" s="405"/>
      <c r="N444" s="405"/>
      <c r="O444" s="405"/>
      <c r="P444" s="405"/>
      <c r="Q444" s="405"/>
      <c r="R444" s="405"/>
      <c r="S444" s="405"/>
      <c r="T444" s="405"/>
      <c r="U444" s="405"/>
      <c r="V444" s="405"/>
      <c r="W444" s="405"/>
      <c r="X444" s="405"/>
      <c r="Y444" s="405"/>
      <c r="Z444" s="405"/>
      <c r="AA444" s="405"/>
      <c r="AB444" s="405"/>
      <c r="AC444" s="405"/>
      <c r="AD444" s="405"/>
      <c r="AE444" s="405"/>
      <c r="AF444" s="405"/>
      <c r="AG444" s="405"/>
      <c r="AH444" s="405"/>
      <c r="AI444" s="403"/>
      <c r="AJ444" s="101"/>
      <c r="AL444" s="406"/>
      <c r="AM444" s="406"/>
      <c r="AN444" s="406"/>
      <c r="AO444" s="406"/>
      <c r="AP444" s="406"/>
      <c r="AQ444" s="406"/>
      <c r="AR444" s="406"/>
      <c r="AS444" s="406"/>
      <c r="AT444" s="406"/>
      <c r="AU444" s="406"/>
      <c r="AV444" s="406"/>
      <c r="AW444" s="406"/>
      <c r="AX444" s="406"/>
      <c r="AY444" s="406"/>
      <c r="AZ444" s="406"/>
      <c r="BA444" s="406"/>
      <c r="BB444" s="406"/>
      <c r="BC444" s="406"/>
      <c r="BD444" s="406"/>
      <c r="BE444" s="406"/>
      <c r="BF444" s="406"/>
      <c r="BG444" s="406"/>
      <c r="BH444" s="406"/>
      <c r="BI444" s="406"/>
      <c r="BJ444" s="406"/>
      <c r="CM444" s="403"/>
      <c r="CN444" s="101"/>
      <c r="CP444" s="404"/>
      <c r="CQ444" s="404"/>
      <c r="CR444" s="404"/>
      <c r="CS444" s="404"/>
      <c r="CT444" s="404"/>
      <c r="CU444" s="404"/>
      <c r="CV444" s="404"/>
      <c r="CW444" s="404"/>
      <c r="CX444" s="404"/>
      <c r="CY444" s="404"/>
      <c r="CZ444" s="404"/>
      <c r="DA444" s="404"/>
      <c r="DB444" s="404"/>
      <c r="DC444" s="404"/>
      <c r="DD444" s="404"/>
      <c r="DE444" s="404"/>
      <c r="DF444" s="404"/>
      <c r="DG444" s="404"/>
      <c r="DH444" s="404"/>
      <c r="DI444" s="404"/>
      <c r="DJ444" s="404"/>
      <c r="DK444" s="404"/>
      <c r="DL444" s="404"/>
      <c r="DM444" s="404"/>
      <c r="DN444" s="404"/>
    </row>
    <row r="445" spans="1:118" x14ac:dyDescent="0.2">
      <c r="A445" s="33"/>
      <c r="B445" s="33"/>
      <c r="C445" s="33"/>
      <c r="D445" s="176" t="s">
        <v>138</v>
      </c>
      <c r="E445" s="177" t="s">
        <v>345</v>
      </c>
      <c r="F445" s="179">
        <f>B3+(432*B5)</f>
        <v>433</v>
      </c>
      <c r="G445" s="33"/>
      <c r="J445" s="405"/>
      <c r="K445" s="405"/>
      <c r="L445" s="405"/>
      <c r="M445" s="405"/>
      <c r="N445" s="405"/>
      <c r="O445" s="405"/>
      <c r="P445" s="405"/>
      <c r="Q445" s="405"/>
      <c r="R445" s="405"/>
      <c r="S445" s="405"/>
      <c r="T445" s="405"/>
      <c r="U445" s="405"/>
      <c r="V445" s="405"/>
      <c r="W445" s="405"/>
      <c r="X445" s="405"/>
      <c r="Y445" s="405"/>
      <c r="Z445" s="405"/>
      <c r="AA445" s="405"/>
      <c r="AB445" s="405"/>
      <c r="AC445" s="405"/>
      <c r="AD445" s="405"/>
      <c r="AE445" s="405"/>
      <c r="AF445" s="405"/>
      <c r="AG445" s="405"/>
      <c r="AH445" s="405"/>
      <c r="AI445" s="403"/>
      <c r="AJ445" s="101"/>
      <c r="AL445" s="406"/>
      <c r="AM445" s="406"/>
      <c r="AN445" s="406"/>
      <c r="AO445" s="406"/>
      <c r="AP445" s="406"/>
      <c r="AQ445" s="406"/>
      <c r="AR445" s="406"/>
      <c r="AS445" s="406"/>
      <c r="AT445" s="406"/>
      <c r="AU445" s="406"/>
      <c r="AV445" s="406"/>
      <c r="AW445" s="406"/>
      <c r="AX445" s="406"/>
      <c r="AY445" s="406"/>
      <c r="AZ445" s="406"/>
      <c r="BA445" s="406"/>
      <c r="BB445" s="406"/>
      <c r="BC445" s="406"/>
      <c r="BD445" s="406"/>
      <c r="BE445" s="406"/>
      <c r="BF445" s="406"/>
      <c r="BG445" s="406"/>
      <c r="BH445" s="406"/>
      <c r="BI445" s="406"/>
      <c r="BJ445" s="406"/>
      <c r="CM445" s="403"/>
      <c r="CN445" s="101"/>
      <c r="CP445" s="404"/>
      <c r="CQ445" s="404"/>
      <c r="CR445" s="404"/>
      <c r="CS445" s="404"/>
      <c r="CT445" s="404"/>
      <c r="CU445" s="404"/>
      <c r="CV445" s="404"/>
      <c r="CW445" s="404"/>
      <c r="CX445" s="404"/>
      <c r="CY445" s="404"/>
      <c r="CZ445" s="404"/>
      <c r="DA445" s="404"/>
      <c r="DB445" s="404"/>
      <c r="DC445" s="404"/>
      <c r="DD445" s="404"/>
      <c r="DE445" s="404"/>
      <c r="DF445" s="404"/>
      <c r="DG445" s="404"/>
      <c r="DH445" s="404"/>
      <c r="DI445" s="404"/>
      <c r="DJ445" s="404"/>
      <c r="DK445" s="404"/>
      <c r="DL445" s="404"/>
      <c r="DM445" s="404"/>
      <c r="DN445" s="404"/>
    </row>
    <row r="446" spans="1:118" x14ac:dyDescent="0.2">
      <c r="A446" s="33"/>
      <c r="B446" s="33"/>
      <c r="C446" s="33"/>
      <c r="D446" s="176" t="s">
        <v>588</v>
      </c>
      <c r="E446" s="177" t="s">
        <v>345</v>
      </c>
      <c r="F446" s="179">
        <f>B3+(433*B5)</f>
        <v>434</v>
      </c>
      <c r="G446" s="33"/>
      <c r="J446" s="405"/>
      <c r="K446" s="405"/>
      <c r="L446" s="405"/>
      <c r="M446" s="405"/>
      <c r="N446" s="405"/>
      <c r="O446" s="405"/>
      <c r="P446" s="405"/>
      <c r="Q446" s="405"/>
      <c r="R446" s="405"/>
      <c r="S446" s="405"/>
      <c r="T446" s="405"/>
      <c r="U446" s="405"/>
      <c r="V446" s="405"/>
      <c r="W446" s="405"/>
      <c r="X446" s="405"/>
      <c r="Y446" s="405"/>
      <c r="Z446" s="405"/>
      <c r="AA446" s="405"/>
      <c r="AB446" s="405"/>
      <c r="AC446" s="405"/>
      <c r="AD446" s="405"/>
      <c r="AE446" s="405"/>
      <c r="AF446" s="405"/>
      <c r="AG446" s="405"/>
      <c r="AH446" s="405"/>
      <c r="AI446" s="403"/>
      <c r="AJ446" s="101"/>
      <c r="AL446" s="406"/>
      <c r="AM446" s="406"/>
      <c r="AN446" s="406"/>
      <c r="AO446" s="406"/>
      <c r="AP446" s="406"/>
      <c r="AQ446" s="406"/>
      <c r="AR446" s="406"/>
      <c r="AS446" s="406"/>
      <c r="AT446" s="406"/>
      <c r="AU446" s="406"/>
      <c r="AV446" s="406"/>
      <c r="AW446" s="406"/>
      <c r="AX446" s="406"/>
      <c r="AY446" s="406"/>
      <c r="AZ446" s="406"/>
      <c r="BA446" s="406"/>
      <c r="BB446" s="406"/>
      <c r="BC446" s="406"/>
      <c r="BD446" s="406"/>
      <c r="BE446" s="406"/>
      <c r="BF446" s="406"/>
      <c r="BG446" s="406"/>
      <c r="BH446" s="406"/>
      <c r="BI446" s="406"/>
      <c r="BJ446" s="406"/>
      <c r="CM446" s="403"/>
      <c r="CN446" s="101"/>
      <c r="CP446" s="404"/>
      <c r="CQ446" s="404"/>
      <c r="CR446" s="404"/>
      <c r="CS446" s="404"/>
      <c r="CT446" s="404"/>
      <c r="CU446" s="404"/>
      <c r="CV446" s="404"/>
      <c r="CW446" s="404"/>
      <c r="CX446" s="404"/>
      <c r="CY446" s="404"/>
      <c r="CZ446" s="404"/>
      <c r="DA446" s="404"/>
      <c r="DB446" s="404"/>
      <c r="DC446" s="404"/>
      <c r="DD446" s="404"/>
      <c r="DE446" s="404"/>
      <c r="DF446" s="404"/>
      <c r="DG446" s="404"/>
      <c r="DH446" s="404"/>
      <c r="DI446" s="404"/>
      <c r="DJ446" s="404"/>
      <c r="DK446" s="404"/>
      <c r="DL446" s="404"/>
      <c r="DM446" s="404"/>
      <c r="DN446" s="404"/>
    </row>
    <row r="447" spans="1:118" x14ac:dyDescent="0.2">
      <c r="A447" s="33"/>
      <c r="B447" s="33"/>
      <c r="C447" s="33"/>
      <c r="D447" s="176" t="s">
        <v>769</v>
      </c>
      <c r="E447" s="177" t="s">
        <v>345</v>
      </c>
      <c r="F447" s="178">
        <f>B3+(434*B5)</f>
        <v>435</v>
      </c>
      <c r="G447" s="33"/>
      <c r="J447" s="405"/>
      <c r="K447" s="405"/>
      <c r="L447" s="405"/>
      <c r="M447" s="405"/>
      <c r="N447" s="405"/>
      <c r="O447" s="405"/>
      <c r="P447" s="405"/>
      <c r="Q447" s="405"/>
      <c r="R447" s="405"/>
      <c r="S447" s="405"/>
      <c r="T447" s="405"/>
      <c r="U447" s="405"/>
      <c r="V447" s="405"/>
      <c r="W447" s="405"/>
      <c r="X447" s="405"/>
      <c r="Y447" s="405"/>
      <c r="Z447" s="405"/>
      <c r="AA447" s="405"/>
      <c r="AB447" s="405"/>
      <c r="AC447" s="405"/>
      <c r="AD447" s="405"/>
      <c r="AE447" s="405"/>
      <c r="AF447" s="405"/>
      <c r="AG447" s="405"/>
      <c r="AH447" s="405"/>
      <c r="AI447" s="403"/>
      <c r="AJ447" s="101"/>
      <c r="AL447" s="406"/>
      <c r="AM447" s="406"/>
      <c r="AN447" s="406"/>
      <c r="AO447" s="406"/>
      <c r="AP447" s="406"/>
      <c r="AQ447" s="406"/>
      <c r="AR447" s="406"/>
      <c r="AS447" s="406"/>
      <c r="AT447" s="406"/>
      <c r="AU447" s="406"/>
      <c r="AV447" s="406"/>
      <c r="AW447" s="406"/>
      <c r="AX447" s="406"/>
      <c r="AY447" s="406"/>
      <c r="AZ447" s="406"/>
      <c r="BA447" s="406"/>
      <c r="BB447" s="406"/>
      <c r="BC447" s="406"/>
      <c r="BD447" s="406"/>
      <c r="BE447" s="406"/>
      <c r="BF447" s="406"/>
      <c r="BG447" s="406"/>
      <c r="BH447" s="406"/>
      <c r="BI447" s="406"/>
      <c r="BJ447" s="406"/>
      <c r="CM447" s="403"/>
      <c r="CN447" s="101"/>
      <c r="CP447" s="404"/>
      <c r="CQ447" s="404"/>
      <c r="CR447" s="404"/>
      <c r="CS447" s="404"/>
      <c r="CT447" s="404"/>
      <c r="CU447" s="404"/>
      <c r="CV447" s="404"/>
      <c r="CW447" s="404"/>
      <c r="CX447" s="404"/>
      <c r="CY447" s="404"/>
      <c r="CZ447" s="404"/>
      <c r="DA447" s="404"/>
      <c r="DB447" s="404"/>
      <c r="DC447" s="404"/>
      <c r="DD447" s="404"/>
      <c r="DE447" s="404"/>
      <c r="DF447" s="404"/>
      <c r="DG447" s="404"/>
      <c r="DH447" s="404"/>
      <c r="DI447" s="404"/>
      <c r="DJ447" s="404"/>
      <c r="DK447" s="404"/>
      <c r="DL447" s="404"/>
      <c r="DM447" s="404"/>
      <c r="DN447" s="404"/>
    </row>
    <row r="448" spans="1:118" x14ac:dyDescent="0.2">
      <c r="A448" s="33"/>
      <c r="B448" s="33"/>
      <c r="C448" s="33"/>
      <c r="D448" s="176" t="s">
        <v>563</v>
      </c>
      <c r="E448" s="177" t="s">
        <v>345</v>
      </c>
      <c r="F448" s="178">
        <f>B3+(435*B5)</f>
        <v>436</v>
      </c>
      <c r="G448" s="33"/>
      <c r="J448" s="405"/>
      <c r="K448" s="405"/>
      <c r="L448" s="405"/>
      <c r="M448" s="405"/>
      <c r="N448" s="405"/>
      <c r="O448" s="405"/>
      <c r="P448" s="405"/>
      <c r="Q448" s="405"/>
      <c r="R448" s="405"/>
      <c r="S448" s="405"/>
      <c r="T448" s="405"/>
      <c r="U448" s="405"/>
      <c r="V448" s="405"/>
      <c r="W448" s="405"/>
      <c r="X448" s="405"/>
      <c r="Y448" s="405"/>
      <c r="Z448" s="405"/>
      <c r="AA448" s="405"/>
      <c r="AB448" s="405"/>
      <c r="AC448" s="405"/>
      <c r="AD448" s="405"/>
      <c r="AE448" s="405"/>
      <c r="AF448" s="405"/>
      <c r="AG448" s="405"/>
      <c r="AH448" s="405"/>
      <c r="AI448" s="403"/>
      <c r="AJ448" s="101"/>
      <c r="AL448" s="406"/>
      <c r="AM448" s="406"/>
      <c r="AN448" s="406"/>
      <c r="AO448" s="406"/>
      <c r="AP448" s="406"/>
      <c r="AQ448" s="406"/>
      <c r="AR448" s="406"/>
      <c r="AS448" s="406"/>
      <c r="AT448" s="406"/>
      <c r="AU448" s="406"/>
      <c r="AV448" s="406"/>
      <c r="AW448" s="406"/>
      <c r="AX448" s="406"/>
      <c r="AY448" s="406"/>
      <c r="AZ448" s="406"/>
      <c r="BA448" s="406"/>
      <c r="BB448" s="406"/>
      <c r="BC448" s="406"/>
      <c r="BD448" s="406"/>
      <c r="BE448" s="406"/>
      <c r="BF448" s="406"/>
      <c r="BG448" s="406"/>
      <c r="BH448" s="406"/>
      <c r="BI448" s="406"/>
      <c r="BJ448" s="406"/>
      <c r="CM448" s="403"/>
      <c r="CN448" s="101"/>
      <c r="CP448" s="404"/>
      <c r="CQ448" s="404"/>
      <c r="CR448" s="404"/>
      <c r="CS448" s="404"/>
      <c r="CT448" s="404"/>
      <c r="CU448" s="404"/>
      <c r="CV448" s="404"/>
      <c r="CW448" s="404"/>
      <c r="CX448" s="404"/>
      <c r="CY448" s="404"/>
      <c r="CZ448" s="404"/>
      <c r="DA448" s="404"/>
      <c r="DB448" s="404"/>
      <c r="DC448" s="404"/>
      <c r="DD448" s="404"/>
      <c r="DE448" s="404"/>
      <c r="DF448" s="404"/>
      <c r="DG448" s="404"/>
      <c r="DH448" s="404"/>
      <c r="DI448" s="404"/>
      <c r="DJ448" s="404"/>
      <c r="DK448" s="404"/>
      <c r="DL448" s="404"/>
      <c r="DM448" s="404"/>
      <c r="DN448" s="404"/>
    </row>
    <row r="449" spans="1:118" x14ac:dyDescent="0.2">
      <c r="A449" s="33"/>
      <c r="B449" s="33"/>
      <c r="C449" s="33"/>
      <c r="D449" s="176" t="s">
        <v>794</v>
      </c>
      <c r="E449" s="177" t="s">
        <v>345</v>
      </c>
      <c r="F449" s="179">
        <f>B3+(436*B5)</f>
        <v>437</v>
      </c>
      <c r="G449" s="33"/>
      <c r="J449" s="405"/>
      <c r="K449" s="405"/>
      <c r="L449" s="405"/>
      <c r="M449" s="405"/>
      <c r="N449" s="405"/>
      <c r="O449" s="405"/>
      <c r="P449" s="405"/>
      <c r="Q449" s="405"/>
      <c r="R449" s="405"/>
      <c r="S449" s="405"/>
      <c r="T449" s="405"/>
      <c r="U449" s="405"/>
      <c r="V449" s="405"/>
      <c r="W449" s="405"/>
      <c r="X449" s="405"/>
      <c r="Y449" s="405"/>
      <c r="Z449" s="405"/>
      <c r="AA449" s="405"/>
      <c r="AB449" s="405"/>
      <c r="AC449" s="405"/>
      <c r="AD449" s="405"/>
      <c r="AE449" s="405"/>
      <c r="AF449" s="405"/>
      <c r="AG449" s="405"/>
      <c r="AH449" s="405"/>
      <c r="AI449" s="403"/>
      <c r="AJ449" s="101"/>
      <c r="AL449" s="406"/>
      <c r="AM449" s="406"/>
      <c r="AN449" s="406"/>
      <c r="AO449" s="406"/>
      <c r="AP449" s="406"/>
      <c r="AQ449" s="406"/>
      <c r="AR449" s="406"/>
      <c r="AS449" s="406"/>
      <c r="AT449" s="406"/>
      <c r="AU449" s="406"/>
      <c r="AV449" s="406"/>
      <c r="AW449" s="406"/>
      <c r="AX449" s="406"/>
      <c r="AY449" s="406"/>
      <c r="AZ449" s="406"/>
      <c r="BA449" s="406"/>
      <c r="BB449" s="406"/>
      <c r="BC449" s="406"/>
      <c r="BD449" s="406"/>
      <c r="BE449" s="406"/>
      <c r="BF449" s="406"/>
      <c r="BG449" s="406"/>
      <c r="BH449" s="406"/>
      <c r="BI449" s="406"/>
      <c r="BJ449" s="406"/>
      <c r="CM449" s="403"/>
      <c r="CN449" s="101"/>
      <c r="CP449" s="404"/>
      <c r="CQ449" s="404"/>
      <c r="CR449" s="404"/>
      <c r="CS449" s="404"/>
      <c r="CT449" s="404"/>
      <c r="CU449" s="404"/>
      <c r="CV449" s="404"/>
      <c r="CW449" s="404"/>
      <c r="CX449" s="404"/>
      <c r="CY449" s="404"/>
      <c r="CZ449" s="404"/>
      <c r="DA449" s="404"/>
      <c r="DB449" s="404"/>
      <c r="DC449" s="404"/>
      <c r="DD449" s="404"/>
      <c r="DE449" s="404"/>
      <c r="DF449" s="404"/>
      <c r="DG449" s="404"/>
      <c r="DH449" s="404"/>
      <c r="DI449" s="404"/>
      <c r="DJ449" s="404"/>
      <c r="DK449" s="404"/>
      <c r="DL449" s="404"/>
      <c r="DM449" s="404"/>
      <c r="DN449" s="404"/>
    </row>
    <row r="450" spans="1:118" x14ac:dyDescent="0.2">
      <c r="A450" s="33"/>
      <c r="B450" s="33"/>
      <c r="C450" s="33"/>
      <c r="D450" s="176" t="s">
        <v>692</v>
      </c>
      <c r="E450" s="177" t="s">
        <v>345</v>
      </c>
      <c r="F450" s="179">
        <f>B3+(437*B5)</f>
        <v>438</v>
      </c>
      <c r="G450" s="33"/>
      <c r="J450" s="405"/>
      <c r="K450" s="405"/>
      <c r="L450" s="405"/>
      <c r="M450" s="405"/>
      <c r="N450" s="405"/>
      <c r="O450" s="405"/>
      <c r="P450" s="405"/>
      <c r="Q450" s="405"/>
      <c r="R450" s="405"/>
      <c r="S450" s="405"/>
      <c r="T450" s="405"/>
      <c r="U450" s="405"/>
      <c r="V450" s="405"/>
      <c r="W450" s="405"/>
      <c r="X450" s="405"/>
      <c r="Y450" s="405"/>
      <c r="Z450" s="405"/>
      <c r="AA450" s="405"/>
      <c r="AB450" s="405"/>
      <c r="AC450" s="405"/>
      <c r="AD450" s="405"/>
      <c r="AE450" s="405"/>
      <c r="AF450" s="405"/>
      <c r="AG450" s="405"/>
      <c r="AH450" s="405"/>
      <c r="AI450" s="403"/>
      <c r="AJ450" s="101"/>
      <c r="AL450" s="406"/>
      <c r="AM450" s="406"/>
      <c r="AN450" s="406"/>
      <c r="AO450" s="406"/>
      <c r="AP450" s="406"/>
      <c r="AQ450" s="406"/>
      <c r="AR450" s="406"/>
      <c r="AS450" s="406"/>
      <c r="AT450" s="406"/>
      <c r="AU450" s="406"/>
      <c r="AV450" s="406"/>
      <c r="AW450" s="406"/>
      <c r="AX450" s="406"/>
      <c r="AY450" s="406"/>
      <c r="AZ450" s="406"/>
      <c r="BA450" s="406"/>
      <c r="BB450" s="406"/>
      <c r="BC450" s="406"/>
      <c r="BD450" s="406"/>
      <c r="BE450" s="406"/>
      <c r="BF450" s="406"/>
      <c r="BG450" s="406"/>
      <c r="BH450" s="406"/>
      <c r="BI450" s="406"/>
      <c r="BJ450" s="406"/>
      <c r="CM450" s="403"/>
      <c r="CN450" s="101"/>
      <c r="CP450" s="404"/>
      <c r="CQ450" s="404"/>
      <c r="CR450" s="404"/>
      <c r="CS450" s="404"/>
      <c r="CT450" s="404"/>
      <c r="CU450" s="404"/>
      <c r="CV450" s="404"/>
      <c r="CW450" s="404"/>
      <c r="CX450" s="404"/>
      <c r="CY450" s="404"/>
      <c r="CZ450" s="404"/>
      <c r="DA450" s="404"/>
      <c r="DB450" s="404"/>
      <c r="DC450" s="404"/>
      <c r="DD450" s="404"/>
      <c r="DE450" s="404"/>
      <c r="DF450" s="404"/>
      <c r="DG450" s="404"/>
      <c r="DH450" s="404"/>
      <c r="DI450" s="404"/>
      <c r="DJ450" s="404"/>
      <c r="DK450" s="404"/>
      <c r="DL450" s="404"/>
      <c r="DM450" s="404"/>
      <c r="DN450" s="404"/>
    </row>
    <row r="451" spans="1:118" x14ac:dyDescent="0.2">
      <c r="A451" s="33"/>
      <c r="B451" s="33"/>
      <c r="C451" s="33"/>
      <c r="D451" s="176" t="s">
        <v>667</v>
      </c>
      <c r="E451" s="177" t="s">
        <v>345</v>
      </c>
      <c r="F451" s="178">
        <f>B3+(438*B5)</f>
        <v>439</v>
      </c>
      <c r="G451" s="33"/>
      <c r="J451" s="405"/>
      <c r="K451" s="405"/>
      <c r="L451" s="405"/>
      <c r="M451" s="405"/>
      <c r="N451" s="405"/>
      <c r="O451" s="405"/>
      <c r="P451" s="405"/>
      <c r="Q451" s="405"/>
      <c r="R451" s="405"/>
      <c r="S451" s="405"/>
      <c r="T451" s="405"/>
      <c r="U451" s="405"/>
      <c r="V451" s="405"/>
      <c r="W451" s="405"/>
      <c r="X451" s="405"/>
      <c r="Y451" s="405"/>
      <c r="Z451" s="405"/>
      <c r="AA451" s="405"/>
      <c r="AB451" s="405"/>
      <c r="AC451" s="405"/>
      <c r="AD451" s="405"/>
      <c r="AE451" s="405"/>
      <c r="AF451" s="405"/>
      <c r="AG451" s="405"/>
      <c r="AH451" s="405"/>
      <c r="AI451" s="403"/>
      <c r="AJ451" s="101"/>
      <c r="AL451" s="406"/>
      <c r="AM451" s="406"/>
      <c r="AN451" s="406"/>
      <c r="AO451" s="406"/>
      <c r="AP451" s="406"/>
      <c r="AQ451" s="406"/>
      <c r="AR451" s="406"/>
      <c r="AS451" s="406"/>
      <c r="AT451" s="406"/>
      <c r="AU451" s="406"/>
      <c r="AV451" s="406"/>
      <c r="AW451" s="406"/>
      <c r="AX451" s="406"/>
      <c r="AY451" s="406"/>
      <c r="AZ451" s="406"/>
      <c r="BA451" s="406"/>
      <c r="BB451" s="406"/>
      <c r="BC451" s="406"/>
      <c r="BD451" s="406"/>
      <c r="BE451" s="406"/>
      <c r="BF451" s="406"/>
      <c r="BG451" s="406"/>
      <c r="BH451" s="406"/>
      <c r="BI451" s="406"/>
      <c r="BJ451" s="406"/>
      <c r="CM451" s="403"/>
      <c r="CN451" s="101"/>
      <c r="CP451" s="404"/>
      <c r="CQ451" s="404"/>
      <c r="CR451" s="404"/>
      <c r="CS451" s="404"/>
      <c r="CT451" s="404"/>
      <c r="CU451" s="404"/>
      <c r="CV451" s="404"/>
      <c r="CW451" s="404"/>
      <c r="CX451" s="404"/>
      <c r="CY451" s="404"/>
      <c r="CZ451" s="404"/>
      <c r="DA451" s="404"/>
      <c r="DB451" s="404"/>
      <c r="DC451" s="404"/>
      <c r="DD451" s="404"/>
      <c r="DE451" s="404"/>
      <c r="DF451" s="404"/>
      <c r="DG451" s="404"/>
      <c r="DH451" s="404"/>
      <c r="DI451" s="404"/>
      <c r="DJ451" s="404"/>
      <c r="DK451" s="404"/>
      <c r="DL451" s="404"/>
      <c r="DM451" s="404"/>
      <c r="DN451" s="404"/>
    </row>
    <row r="452" spans="1:118" x14ac:dyDescent="0.2">
      <c r="A452" s="33"/>
      <c r="B452" s="33"/>
      <c r="C452" s="33"/>
      <c r="D452" s="176" t="s">
        <v>611</v>
      </c>
      <c r="E452" s="177" t="s">
        <v>345</v>
      </c>
      <c r="F452" s="178">
        <f>B3+(439*B5)</f>
        <v>440</v>
      </c>
      <c r="G452" s="33"/>
      <c r="J452" s="405"/>
      <c r="K452" s="405"/>
      <c r="L452" s="405"/>
      <c r="M452" s="405"/>
      <c r="N452" s="405"/>
      <c r="O452" s="405"/>
      <c r="P452" s="405"/>
      <c r="Q452" s="405"/>
      <c r="R452" s="405"/>
      <c r="S452" s="405"/>
      <c r="T452" s="405"/>
      <c r="U452" s="405"/>
      <c r="V452" s="405"/>
      <c r="W452" s="405"/>
      <c r="X452" s="405"/>
      <c r="Y452" s="405"/>
      <c r="Z452" s="405"/>
      <c r="AA452" s="405"/>
      <c r="AB452" s="405"/>
      <c r="AC452" s="405"/>
      <c r="AD452" s="405"/>
      <c r="AE452" s="405"/>
      <c r="AF452" s="405"/>
      <c r="AG452" s="405"/>
      <c r="AH452" s="405"/>
      <c r="AI452" s="403"/>
      <c r="AJ452" s="101"/>
      <c r="AL452" s="406"/>
      <c r="AM452" s="406"/>
      <c r="AN452" s="406"/>
      <c r="AO452" s="406"/>
      <c r="AP452" s="406"/>
      <c r="AQ452" s="406"/>
      <c r="AR452" s="406"/>
      <c r="AS452" s="406"/>
      <c r="AT452" s="406"/>
      <c r="AU452" s="406"/>
      <c r="AV452" s="406"/>
      <c r="AW452" s="406"/>
      <c r="AX452" s="406"/>
      <c r="AY452" s="406"/>
      <c r="AZ452" s="406"/>
      <c r="BA452" s="406"/>
      <c r="BB452" s="406"/>
      <c r="BC452" s="406"/>
      <c r="BD452" s="406"/>
      <c r="BE452" s="406"/>
      <c r="BF452" s="406"/>
      <c r="BG452" s="406"/>
      <c r="BH452" s="406"/>
      <c r="BI452" s="406"/>
      <c r="BJ452" s="406"/>
      <c r="CM452" s="403"/>
      <c r="CN452" s="101"/>
      <c r="CP452" s="404"/>
      <c r="CQ452" s="404"/>
      <c r="CR452" s="404"/>
      <c r="CS452" s="404"/>
      <c r="CT452" s="404"/>
      <c r="CU452" s="404"/>
      <c r="CV452" s="404"/>
      <c r="CW452" s="404"/>
      <c r="CX452" s="404"/>
      <c r="CY452" s="404"/>
      <c r="CZ452" s="404"/>
      <c r="DA452" s="404"/>
      <c r="DB452" s="404"/>
      <c r="DC452" s="404"/>
      <c r="DD452" s="404"/>
      <c r="DE452" s="404"/>
      <c r="DF452" s="404"/>
      <c r="DG452" s="404"/>
      <c r="DH452" s="404"/>
      <c r="DI452" s="404"/>
      <c r="DJ452" s="404"/>
      <c r="DK452" s="404"/>
      <c r="DL452" s="404"/>
      <c r="DM452" s="404"/>
      <c r="DN452" s="404"/>
    </row>
    <row r="453" spans="1:118" x14ac:dyDescent="0.2">
      <c r="A453" s="33"/>
      <c r="B453" s="33"/>
      <c r="C453" s="33"/>
      <c r="D453" s="176" t="s">
        <v>637</v>
      </c>
      <c r="E453" s="177" t="s">
        <v>345</v>
      </c>
      <c r="F453" s="179">
        <f>B3+(440*B5)</f>
        <v>441</v>
      </c>
      <c r="G453" s="33"/>
      <c r="J453" s="405"/>
      <c r="K453" s="405"/>
      <c r="L453" s="405"/>
      <c r="M453" s="405"/>
      <c r="N453" s="405"/>
      <c r="O453" s="405"/>
      <c r="P453" s="405"/>
      <c r="Q453" s="405"/>
      <c r="R453" s="405"/>
      <c r="S453" s="405"/>
      <c r="T453" s="405"/>
      <c r="U453" s="405"/>
      <c r="V453" s="405"/>
      <c r="W453" s="405"/>
      <c r="X453" s="405"/>
      <c r="Y453" s="405"/>
      <c r="Z453" s="405"/>
      <c r="AA453" s="405"/>
      <c r="AB453" s="405"/>
      <c r="AC453" s="405"/>
      <c r="AD453" s="405"/>
      <c r="AE453" s="405"/>
      <c r="AF453" s="405"/>
      <c r="AG453" s="405"/>
      <c r="AH453" s="405"/>
      <c r="AI453" s="403"/>
      <c r="AJ453" s="101"/>
      <c r="AL453" s="406"/>
      <c r="AM453" s="406"/>
      <c r="AN453" s="406"/>
      <c r="AO453" s="406"/>
      <c r="AP453" s="406"/>
      <c r="AQ453" s="406"/>
      <c r="AR453" s="406"/>
      <c r="AS453" s="406"/>
      <c r="AT453" s="406"/>
      <c r="AU453" s="406"/>
      <c r="AV453" s="406"/>
      <c r="AW453" s="406"/>
      <c r="AX453" s="406"/>
      <c r="AY453" s="406"/>
      <c r="AZ453" s="406"/>
      <c r="BA453" s="406"/>
      <c r="BB453" s="406"/>
      <c r="BC453" s="406"/>
      <c r="BD453" s="406"/>
      <c r="BE453" s="406"/>
      <c r="BF453" s="406"/>
      <c r="BG453" s="406"/>
      <c r="BH453" s="406"/>
      <c r="BI453" s="406"/>
      <c r="BJ453" s="406"/>
      <c r="CM453" s="403"/>
      <c r="CN453" s="101"/>
      <c r="CP453" s="404"/>
      <c r="CQ453" s="404"/>
      <c r="CR453" s="404"/>
      <c r="CS453" s="404"/>
      <c r="CT453" s="404"/>
      <c r="CU453" s="404"/>
      <c r="CV453" s="404"/>
      <c r="CW453" s="404"/>
      <c r="CX453" s="404"/>
      <c r="CY453" s="404"/>
      <c r="CZ453" s="404"/>
      <c r="DA453" s="404"/>
      <c r="DB453" s="404"/>
      <c r="DC453" s="404"/>
      <c r="DD453" s="404"/>
      <c r="DE453" s="404"/>
      <c r="DF453" s="404"/>
      <c r="DG453" s="404"/>
      <c r="DH453" s="404"/>
      <c r="DI453" s="404"/>
      <c r="DJ453" s="404"/>
      <c r="DK453" s="404"/>
      <c r="DL453" s="404"/>
      <c r="DM453" s="404"/>
      <c r="DN453" s="404"/>
    </row>
    <row r="454" spans="1:118" x14ac:dyDescent="0.2">
      <c r="A454" s="33"/>
      <c r="B454" s="33"/>
      <c r="C454" s="33"/>
      <c r="D454" s="176" t="s">
        <v>532</v>
      </c>
      <c r="E454" s="177" t="s">
        <v>345</v>
      </c>
      <c r="F454" s="179">
        <f>B3+(441*B5)</f>
        <v>442</v>
      </c>
      <c r="G454" s="33"/>
      <c r="J454" s="405"/>
      <c r="K454" s="405"/>
      <c r="L454" s="405"/>
      <c r="M454" s="405"/>
      <c r="N454" s="405"/>
      <c r="O454" s="405"/>
      <c r="P454" s="405"/>
      <c r="Q454" s="405"/>
      <c r="R454" s="405"/>
      <c r="S454" s="405"/>
      <c r="T454" s="405"/>
      <c r="U454" s="405"/>
      <c r="V454" s="405"/>
      <c r="W454" s="405"/>
      <c r="X454" s="405"/>
      <c r="Y454" s="405"/>
      <c r="Z454" s="405"/>
      <c r="AA454" s="405"/>
      <c r="AB454" s="405"/>
      <c r="AC454" s="405"/>
      <c r="AD454" s="405"/>
      <c r="AE454" s="405"/>
      <c r="AF454" s="405"/>
      <c r="AG454" s="405"/>
      <c r="AH454" s="405"/>
      <c r="AI454" s="403"/>
      <c r="AJ454" s="101"/>
      <c r="AL454" s="406"/>
      <c r="AM454" s="406"/>
      <c r="AN454" s="406"/>
      <c r="AO454" s="406"/>
      <c r="AP454" s="406"/>
      <c r="AQ454" s="406"/>
      <c r="AR454" s="406"/>
      <c r="AS454" s="406"/>
      <c r="AT454" s="406"/>
      <c r="AU454" s="406"/>
      <c r="AV454" s="406"/>
      <c r="AW454" s="406"/>
      <c r="AX454" s="406"/>
      <c r="AY454" s="406"/>
      <c r="AZ454" s="406"/>
      <c r="BA454" s="406"/>
      <c r="BB454" s="406"/>
      <c r="BC454" s="406"/>
      <c r="BD454" s="406"/>
      <c r="BE454" s="406"/>
      <c r="BF454" s="406"/>
      <c r="BG454" s="406"/>
      <c r="BH454" s="406"/>
      <c r="BI454" s="406"/>
      <c r="BJ454" s="406"/>
      <c r="CM454" s="403"/>
      <c r="CN454" s="101"/>
      <c r="CP454" s="404"/>
      <c r="CQ454" s="404"/>
      <c r="CR454" s="404"/>
      <c r="CS454" s="404"/>
      <c r="CT454" s="404"/>
      <c r="CU454" s="404"/>
      <c r="CV454" s="404"/>
      <c r="CW454" s="404"/>
      <c r="CX454" s="404"/>
      <c r="CY454" s="404"/>
      <c r="CZ454" s="404"/>
      <c r="DA454" s="404"/>
      <c r="DB454" s="404"/>
      <c r="DC454" s="404"/>
      <c r="DD454" s="404"/>
      <c r="DE454" s="404"/>
      <c r="DF454" s="404"/>
      <c r="DG454" s="404"/>
      <c r="DH454" s="404"/>
      <c r="DI454" s="404"/>
      <c r="DJ454" s="404"/>
      <c r="DK454" s="404"/>
      <c r="DL454" s="404"/>
      <c r="DM454" s="404"/>
      <c r="DN454" s="404"/>
    </row>
    <row r="455" spans="1:118" x14ac:dyDescent="0.2">
      <c r="A455" s="33"/>
      <c r="B455" s="33"/>
      <c r="C455" s="33"/>
      <c r="D455" s="176" t="s">
        <v>714</v>
      </c>
      <c r="E455" s="177" t="s">
        <v>345</v>
      </c>
      <c r="F455" s="178">
        <f>B3+(442*B5)</f>
        <v>443</v>
      </c>
      <c r="G455" s="33"/>
      <c r="J455" s="405"/>
      <c r="K455" s="405"/>
      <c r="L455" s="405"/>
      <c r="M455" s="405"/>
      <c r="N455" s="405"/>
      <c r="O455" s="405"/>
      <c r="P455" s="405"/>
      <c r="Q455" s="405"/>
      <c r="R455" s="405"/>
      <c r="S455" s="405"/>
      <c r="T455" s="405"/>
      <c r="U455" s="405"/>
      <c r="V455" s="405"/>
      <c r="W455" s="405"/>
      <c r="X455" s="405"/>
      <c r="Y455" s="405"/>
      <c r="Z455" s="405"/>
      <c r="AA455" s="405"/>
      <c r="AB455" s="405"/>
      <c r="AC455" s="405"/>
      <c r="AD455" s="405"/>
      <c r="AE455" s="405"/>
      <c r="AF455" s="405"/>
      <c r="AG455" s="405"/>
      <c r="AH455" s="405"/>
      <c r="AI455" s="403"/>
      <c r="AJ455" s="101"/>
      <c r="AL455" s="406"/>
      <c r="AM455" s="406"/>
      <c r="AN455" s="406"/>
      <c r="AO455" s="406"/>
      <c r="AP455" s="406"/>
      <c r="AQ455" s="406"/>
      <c r="AR455" s="406"/>
      <c r="AS455" s="406"/>
      <c r="AT455" s="406"/>
      <c r="AU455" s="406"/>
      <c r="AV455" s="406"/>
      <c r="AW455" s="406"/>
      <c r="AX455" s="406"/>
      <c r="AY455" s="406"/>
      <c r="AZ455" s="406"/>
      <c r="BA455" s="406"/>
      <c r="BB455" s="406"/>
      <c r="BC455" s="406"/>
      <c r="BD455" s="406"/>
      <c r="BE455" s="406"/>
      <c r="BF455" s="406"/>
      <c r="BG455" s="406"/>
      <c r="BH455" s="406"/>
      <c r="BI455" s="406"/>
      <c r="BJ455" s="406"/>
      <c r="CM455" s="403"/>
      <c r="CN455" s="101"/>
      <c r="CP455" s="404"/>
      <c r="CQ455" s="404"/>
      <c r="CR455" s="404"/>
      <c r="CS455" s="404"/>
      <c r="CT455" s="404"/>
      <c r="CU455" s="404"/>
      <c r="CV455" s="404"/>
      <c r="CW455" s="404"/>
      <c r="CX455" s="404"/>
      <c r="CY455" s="404"/>
      <c r="CZ455" s="404"/>
      <c r="DA455" s="404"/>
      <c r="DB455" s="404"/>
      <c r="DC455" s="404"/>
      <c r="DD455" s="404"/>
      <c r="DE455" s="404"/>
      <c r="DF455" s="404"/>
      <c r="DG455" s="404"/>
      <c r="DH455" s="404"/>
      <c r="DI455" s="404"/>
      <c r="DJ455" s="404"/>
      <c r="DK455" s="404"/>
      <c r="DL455" s="404"/>
      <c r="DM455" s="404"/>
      <c r="DN455" s="404"/>
    </row>
    <row r="456" spans="1:118" x14ac:dyDescent="0.2">
      <c r="A456" s="33"/>
      <c r="B456" s="33"/>
      <c r="C456" s="33"/>
      <c r="D456" s="176" t="s">
        <v>505</v>
      </c>
      <c r="E456" s="177" t="s">
        <v>345</v>
      </c>
      <c r="F456" s="178">
        <f>B3+(443*B5)</f>
        <v>444</v>
      </c>
      <c r="G456" s="33"/>
      <c r="J456" s="405"/>
      <c r="K456" s="405"/>
      <c r="L456" s="405"/>
      <c r="M456" s="405"/>
      <c r="N456" s="405"/>
      <c r="O456" s="405"/>
      <c r="P456" s="405"/>
      <c r="Q456" s="405"/>
      <c r="R456" s="405"/>
      <c r="S456" s="405"/>
      <c r="T456" s="405"/>
      <c r="U456" s="405"/>
      <c r="V456" s="405"/>
      <c r="W456" s="405"/>
      <c r="X456" s="405"/>
      <c r="Y456" s="405"/>
      <c r="Z456" s="405"/>
      <c r="AA456" s="405"/>
      <c r="AB456" s="405"/>
      <c r="AC456" s="405"/>
      <c r="AD456" s="405"/>
      <c r="AE456" s="405"/>
      <c r="AF456" s="405"/>
      <c r="AG456" s="405"/>
      <c r="AH456" s="405"/>
      <c r="AI456" s="403"/>
      <c r="AJ456" s="101"/>
      <c r="AL456" s="406"/>
      <c r="AM456" s="406"/>
      <c r="AN456" s="406"/>
      <c r="AO456" s="406"/>
      <c r="AP456" s="406"/>
      <c r="AQ456" s="406"/>
      <c r="AR456" s="406"/>
      <c r="AS456" s="406"/>
      <c r="AT456" s="406"/>
      <c r="AU456" s="406"/>
      <c r="AV456" s="406"/>
      <c r="AW456" s="406"/>
      <c r="AX456" s="406"/>
      <c r="AY456" s="406"/>
      <c r="AZ456" s="406"/>
      <c r="BA456" s="406"/>
      <c r="BB456" s="406"/>
      <c r="BC456" s="406"/>
      <c r="BD456" s="406"/>
      <c r="BE456" s="406"/>
      <c r="BF456" s="406"/>
      <c r="BG456" s="406"/>
      <c r="BH456" s="406"/>
      <c r="BI456" s="406"/>
      <c r="BJ456" s="406"/>
      <c r="CM456" s="403"/>
      <c r="CN456" s="101"/>
      <c r="CP456" s="404"/>
      <c r="CQ456" s="404"/>
      <c r="CR456" s="404"/>
      <c r="CS456" s="404"/>
      <c r="CT456" s="404"/>
      <c r="CU456" s="404"/>
      <c r="CV456" s="404"/>
      <c r="CW456" s="404"/>
      <c r="CX456" s="404"/>
      <c r="CY456" s="404"/>
      <c r="CZ456" s="404"/>
      <c r="DA456" s="404"/>
      <c r="DB456" s="404"/>
      <c r="DC456" s="404"/>
      <c r="DD456" s="404"/>
      <c r="DE456" s="404"/>
      <c r="DF456" s="404"/>
      <c r="DG456" s="404"/>
      <c r="DH456" s="404"/>
      <c r="DI456" s="404"/>
      <c r="DJ456" s="404"/>
      <c r="DK456" s="404"/>
      <c r="DL456" s="404"/>
      <c r="DM456" s="404"/>
      <c r="DN456" s="404"/>
    </row>
    <row r="457" spans="1:118" x14ac:dyDescent="0.2">
      <c r="A457" s="33"/>
      <c r="B457" s="33"/>
      <c r="C457" s="33"/>
      <c r="D457" s="176" t="s">
        <v>740</v>
      </c>
      <c r="E457" s="177" t="s">
        <v>345</v>
      </c>
      <c r="F457" s="178">
        <f>B3+(444*B5)</f>
        <v>445</v>
      </c>
      <c r="G457" s="33"/>
      <c r="J457" s="405"/>
      <c r="K457" s="405"/>
      <c r="L457" s="405"/>
      <c r="M457" s="405"/>
      <c r="N457" s="405"/>
      <c r="O457" s="405"/>
      <c r="P457" s="405"/>
      <c r="Q457" s="405"/>
      <c r="R457" s="405"/>
      <c r="S457" s="405"/>
      <c r="T457" s="405"/>
      <c r="U457" s="405"/>
      <c r="V457" s="405"/>
      <c r="W457" s="405"/>
      <c r="X457" s="405"/>
      <c r="Y457" s="405"/>
      <c r="Z457" s="405"/>
      <c r="AA457" s="405"/>
      <c r="AB457" s="405"/>
      <c r="AC457" s="405"/>
      <c r="AD457" s="405"/>
      <c r="AE457" s="405"/>
      <c r="AF457" s="405"/>
      <c r="AG457" s="405"/>
      <c r="AH457" s="405"/>
      <c r="AI457" s="403"/>
      <c r="AJ457" s="101"/>
      <c r="AL457" s="406"/>
      <c r="AM457" s="406"/>
      <c r="AN457" s="406"/>
      <c r="AO457" s="406"/>
      <c r="AP457" s="406"/>
      <c r="AQ457" s="406"/>
      <c r="AR457" s="406"/>
      <c r="AS457" s="406"/>
      <c r="AT457" s="406"/>
      <c r="AU457" s="406"/>
      <c r="AV457" s="406"/>
      <c r="AW457" s="406"/>
      <c r="AX457" s="406"/>
      <c r="AY457" s="406"/>
      <c r="AZ457" s="406"/>
      <c r="BA457" s="406"/>
      <c r="BB457" s="406"/>
      <c r="BC457" s="406"/>
      <c r="BD457" s="406"/>
      <c r="BE457" s="406"/>
      <c r="BF457" s="406"/>
      <c r="BG457" s="406"/>
      <c r="BH457" s="406"/>
      <c r="BI457" s="406"/>
      <c r="BJ457" s="406"/>
      <c r="BN457" s="403"/>
      <c r="BO457" s="403"/>
      <c r="BP457" s="403"/>
      <c r="BQ457" s="403"/>
      <c r="BR457" s="403"/>
      <c r="BS457" s="403"/>
      <c r="BT457" s="403"/>
      <c r="BU457" s="403"/>
      <c r="BV457" s="403"/>
      <c r="BW457" s="403"/>
      <c r="BX457" s="403"/>
      <c r="BY457" s="403"/>
      <c r="BZ457" s="403"/>
      <c r="CA457" s="403"/>
      <c r="CB457" s="403"/>
      <c r="CC457" s="403"/>
      <c r="CD457" s="403"/>
      <c r="CE457" s="403"/>
      <c r="CF457" s="403"/>
      <c r="CG457" s="403"/>
      <c r="CH457" s="403"/>
      <c r="CI457" s="403"/>
      <c r="CJ457" s="403"/>
      <c r="CK457" s="403"/>
      <c r="CL457" s="403"/>
      <c r="CM457" s="407"/>
      <c r="CN457" s="408"/>
    </row>
    <row r="458" spans="1:118" x14ac:dyDescent="0.2">
      <c r="A458" s="33"/>
      <c r="B458" s="33"/>
      <c r="C458" s="33"/>
      <c r="D458" s="176" t="s">
        <v>427</v>
      </c>
      <c r="E458" s="177" t="s">
        <v>345</v>
      </c>
      <c r="F458" s="178">
        <f>B3+(445*B5)</f>
        <v>446</v>
      </c>
      <c r="G458" s="33"/>
      <c r="J458" s="405"/>
      <c r="K458" s="405"/>
      <c r="L458" s="405"/>
      <c r="M458" s="405"/>
      <c r="N458" s="405"/>
      <c r="O458" s="405"/>
      <c r="P458" s="405"/>
      <c r="Q458" s="405"/>
      <c r="R458" s="405"/>
      <c r="S458" s="405"/>
      <c r="T458" s="405"/>
      <c r="U458" s="405"/>
      <c r="V458" s="405"/>
      <c r="W458" s="405"/>
      <c r="X458" s="405"/>
      <c r="Y458" s="405"/>
      <c r="Z458" s="405"/>
      <c r="AA458" s="405"/>
      <c r="AB458" s="405"/>
      <c r="AC458" s="405"/>
      <c r="AD458" s="405"/>
      <c r="AE458" s="405"/>
      <c r="AF458" s="405"/>
      <c r="AG458" s="405"/>
      <c r="AH458" s="405"/>
      <c r="AI458" s="403"/>
      <c r="AJ458" s="101"/>
      <c r="AL458" s="406"/>
      <c r="AM458" s="406"/>
      <c r="AN458" s="406"/>
      <c r="AO458" s="406"/>
      <c r="AP458" s="406"/>
      <c r="AQ458" s="406"/>
      <c r="AR458" s="406"/>
      <c r="AS458" s="406"/>
      <c r="AT458" s="406"/>
      <c r="AU458" s="406"/>
      <c r="AV458" s="406"/>
      <c r="AW458" s="406"/>
      <c r="AX458" s="406"/>
      <c r="AY458" s="406"/>
      <c r="AZ458" s="406"/>
      <c r="BA458" s="406"/>
      <c r="BB458" s="406"/>
      <c r="BC458" s="406"/>
      <c r="BD458" s="406"/>
      <c r="BE458" s="406"/>
      <c r="BF458" s="406"/>
      <c r="BG458" s="406"/>
      <c r="BH458" s="406"/>
      <c r="BI458" s="406"/>
      <c r="BJ458" s="406"/>
      <c r="BN458" s="101"/>
      <c r="BO458" s="101"/>
      <c r="BP458" s="101"/>
      <c r="BQ458" s="101"/>
      <c r="BR458" s="101"/>
      <c r="BS458" s="101"/>
      <c r="BT458" s="101"/>
      <c r="BU458" s="101"/>
      <c r="BV458" s="101"/>
      <c r="BW458" s="101"/>
      <c r="BX458" s="101"/>
      <c r="BY458" s="101"/>
      <c r="CA458" s="101"/>
      <c r="CB458" s="101"/>
      <c r="CC458" s="101"/>
      <c r="CD458" s="101"/>
      <c r="CE458" s="101"/>
      <c r="CF458" s="101"/>
      <c r="CG458" s="101"/>
      <c r="CH458" s="101"/>
      <c r="CI458" s="101"/>
      <c r="CJ458" s="101"/>
      <c r="CK458" s="101"/>
      <c r="CL458" s="101"/>
      <c r="CM458" s="407"/>
      <c r="CN458" s="408"/>
      <c r="CP458" s="406"/>
      <c r="CQ458" s="406"/>
      <c r="CR458" s="406"/>
      <c r="CS458" s="406"/>
      <c r="CT458" s="406"/>
      <c r="CU458" s="406"/>
      <c r="CV458" s="406"/>
      <c r="CW458" s="406"/>
      <c r="CX458" s="406"/>
      <c r="CY458" s="406"/>
      <c r="CZ458" s="406"/>
      <c r="DA458" s="406"/>
      <c r="DB458" s="406"/>
      <c r="DC458" s="406"/>
      <c r="DD458" s="406"/>
      <c r="DE458" s="406"/>
      <c r="DF458" s="406"/>
      <c r="DG458" s="406"/>
      <c r="DH458" s="406"/>
      <c r="DI458" s="406"/>
      <c r="DJ458" s="406"/>
      <c r="DK458" s="406"/>
      <c r="DL458" s="406"/>
      <c r="DM458" s="406"/>
      <c r="DN458" s="406"/>
    </row>
    <row r="459" spans="1:118" x14ac:dyDescent="0.2">
      <c r="A459" s="33"/>
      <c r="B459" s="33"/>
      <c r="C459" s="33"/>
      <c r="D459" s="176" t="s">
        <v>51</v>
      </c>
      <c r="E459" s="177" t="s">
        <v>345</v>
      </c>
      <c r="F459" s="179">
        <f>B3+(446*B5)</f>
        <v>447</v>
      </c>
      <c r="G459" s="33"/>
      <c r="J459" s="405"/>
      <c r="K459" s="405"/>
      <c r="L459" s="405"/>
      <c r="M459" s="405"/>
      <c r="N459" s="405"/>
      <c r="O459" s="405"/>
      <c r="P459" s="405"/>
      <c r="Q459" s="405"/>
      <c r="R459" s="405"/>
      <c r="S459" s="405"/>
      <c r="T459" s="405"/>
      <c r="U459" s="405"/>
      <c r="V459" s="405"/>
      <c r="W459" s="405"/>
      <c r="X459" s="405"/>
      <c r="Y459" s="405"/>
      <c r="Z459" s="405"/>
      <c r="AA459" s="405"/>
      <c r="AB459" s="405"/>
      <c r="AC459" s="405"/>
      <c r="AD459" s="405"/>
      <c r="AE459" s="405"/>
      <c r="AF459" s="405"/>
      <c r="AG459" s="405"/>
      <c r="AH459" s="405"/>
      <c r="AI459" s="403"/>
      <c r="AJ459" s="101"/>
      <c r="AL459" s="406"/>
      <c r="AM459" s="406"/>
      <c r="AN459" s="406"/>
      <c r="AO459" s="406"/>
      <c r="AP459" s="406"/>
      <c r="AQ459" s="406"/>
      <c r="AR459" s="406"/>
      <c r="AS459" s="406"/>
      <c r="AT459" s="406"/>
      <c r="AU459" s="406"/>
      <c r="AV459" s="406"/>
      <c r="AW459" s="406"/>
      <c r="AX459" s="406"/>
      <c r="AY459" s="406"/>
      <c r="AZ459" s="406"/>
      <c r="BA459" s="406"/>
      <c r="BB459" s="406"/>
      <c r="BC459" s="406"/>
      <c r="BD459" s="406"/>
      <c r="BE459" s="406"/>
      <c r="BF459" s="406"/>
      <c r="BG459" s="406"/>
      <c r="BH459" s="406"/>
      <c r="BI459" s="406"/>
      <c r="BJ459" s="406"/>
      <c r="BN459" s="101"/>
      <c r="BO459" s="101"/>
      <c r="BP459" s="101"/>
      <c r="BQ459" s="101"/>
      <c r="BR459" s="101"/>
      <c r="BS459" s="101"/>
      <c r="BT459" s="101"/>
      <c r="BU459" s="101"/>
      <c r="BV459" s="101"/>
      <c r="BW459" s="101"/>
      <c r="BX459" s="101"/>
      <c r="BY459" s="101"/>
      <c r="BZ459" s="101"/>
      <c r="CA459" s="101"/>
      <c r="CB459" s="101"/>
      <c r="CC459" s="101"/>
      <c r="CD459" s="101"/>
      <c r="CE459" s="101"/>
      <c r="CF459" s="101"/>
      <c r="CG459" s="101"/>
      <c r="CH459" s="101"/>
      <c r="CI459" s="101"/>
      <c r="CJ459" s="101"/>
      <c r="CK459" s="101"/>
      <c r="CL459" s="101"/>
      <c r="CM459" s="408"/>
      <c r="CN459" s="408"/>
      <c r="CP459" s="406"/>
      <c r="CQ459" s="406"/>
      <c r="CR459" s="406"/>
      <c r="CS459" s="406"/>
      <c r="CT459" s="406"/>
      <c r="CU459" s="406"/>
      <c r="CV459" s="406"/>
      <c r="CW459" s="406"/>
      <c r="CX459" s="406"/>
      <c r="CY459" s="406"/>
      <c r="CZ459" s="406"/>
      <c r="DA459" s="406"/>
      <c r="DB459" s="406"/>
      <c r="DC459" s="406"/>
      <c r="DD459" s="406"/>
      <c r="DE459" s="406"/>
      <c r="DF459" s="406"/>
      <c r="DG459" s="406"/>
      <c r="DH459" s="406"/>
      <c r="DI459" s="406"/>
      <c r="DJ459" s="406"/>
      <c r="DK459" s="406"/>
      <c r="DL459" s="406"/>
      <c r="DM459" s="406"/>
      <c r="DN459" s="406"/>
    </row>
    <row r="460" spans="1:118" x14ac:dyDescent="0.2">
      <c r="A460" s="33"/>
      <c r="B460" s="33"/>
      <c r="C460" s="33"/>
      <c r="D460" s="176" t="s">
        <v>400</v>
      </c>
      <c r="E460" s="177" t="s">
        <v>345</v>
      </c>
      <c r="F460" s="179">
        <f>B3+(447*B5)</f>
        <v>448</v>
      </c>
      <c r="G460" s="33"/>
      <c r="J460" s="405"/>
      <c r="K460" s="405"/>
      <c r="L460" s="405"/>
      <c r="M460" s="405"/>
      <c r="N460" s="405"/>
      <c r="O460" s="405"/>
      <c r="P460" s="405"/>
      <c r="Q460" s="405"/>
      <c r="R460" s="405"/>
      <c r="S460" s="405"/>
      <c r="T460" s="405"/>
      <c r="U460" s="405"/>
      <c r="V460" s="405"/>
      <c r="W460" s="405"/>
      <c r="X460" s="405"/>
      <c r="Y460" s="405"/>
      <c r="Z460" s="405"/>
      <c r="AA460" s="405"/>
      <c r="AB460" s="405"/>
      <c r="AC460" s="405"/>
      <c r="AD460" s="405"/>
      <c r="AE460" s="405"/>
      <c r="AF460" s="405"/>
      <c r="AG460" s="405"/>
      <c r="AH460" s="405"/>
      <c r="AI460" s="403"/>
      <c r="AJ460" s="101"/>
      <c r="AL460" s="406"/>
      <c r="AM460" s="406"/>
      <c r="AN460" s="406"/>
      <c r="AO460" s="406"/>
      <c r="AP460" s="406"/>
      <c r="AQ460" s="406"/>
      <c r="AR460" s="406"/>
      <c r="AS460" s="406"/>
      <c r="AT460" s="406"/>
      <c r="AU460" s="406"/>
      <c r="AV460" s="406"/>
      <c r="AW460" s="406"/>
      <c r="AX460" s="406"/>
      <c r="AY460" s="406"/>
      <c r="AZ460" s="406"/>
      <c r="BA460" s="406"/>
      <c r="BB460" s="406"/>
      <c r="BC460" s="406"/>
      <c r="BD460" s="406"/>
      <c r="BE460" s="406"/>
      <c r="BF460" s="406"/>
      <c r="BG460" s="406"/>
      <c r="BH460" s="406"/>
      <c r="BI460" s="406"/>
      <c r="BJ460" s="406"/>
    </row>
    <row r="461" spans="1:118" x14ac:dyDescent="0.2">
      <c r="A461" s="33"/>
      <c r="B461" s="33"/>
      <c r="C461" s="33"/>
      <c r="D461" s="176" t="s">
        <v>80</v>
      </c>
      <c r="E461" s="177" t="s">
        <v>345</v>
      </c>
      <c r="F461" s="178">
        <f>B3+(448*B5)</f>
        <v>449</v>
      </c>
      <c r="G461" s="33"/>
      <c r="J461" s="405"/>
      <c r="K461" s="405"/>
      <c r="L461" s="405"/>
      <c r="M461" s="405"/>
      <c r="N461" s="405"/>
      <c r="O461" s="405"/>
      <c r="P461" s="405"/>
      <c r="Q461" s="405"/>
      <c r="R461" s="405"/>
      <c r="S461" s="405"/>
      <c r="T461" s="405"/>
      <c r="U461" s="405"/>
      <c r="V461" s="405"/>
      <c r="W461" s="405"/>
      <c r="X461" s="405"/>
      <c r="Y461" s="405"/>
      <c r="Z461" s="405"/>
      <c r="AA461" s="405"/>
      <c r="AB461" s="405"/>
      <c r="AC461" s="405"/>
      <c r="AD461" s="405"/>
      <c r="AE461" s="405"/>
      <c r="AF461" s="405"/>
      <c r="AG461" s="405"/>
      <c r="AH461" s="405"/>
      <c r="AI461" s="403"/>
      <c r="AJ461" s="101"/>
      <c r="AL461" s="406"/>
      <c r="AM461" s="406"/>
      <c r="AN461" s="406"/>
      <c r="AO461" s="406"/>
      <c r="AP461" s="406"/>
      <c r="AQ461" s="406"/>
      <c r="AR461" s="406"/>
      <c r="AS461" s="406"/>
      <c r="AT461" s="406"/>
      <c r="AU461" s="406"/>
      <c r="AV461" s="406"/>
      <c r="AW461" s="406"/>
      <c r="AX461" s="406"/>
      <c r="AY461" s="406"/>
      <c r="AZ461" s="406"/>
      <c r="BA461" s="406"/>
      <c r="BB461" s="406"/>
      <c r="BC461" s="406"/>
      <c r="BD461" s="406"/>
      <c r="BE461" s="406"/>
      <c r="BF461" s="406"/>
      <c r="BG461" s="406"/>
      <c r="BH461" s="406"/>
      <c r="BI461" s="406"/>
      <c r="BJ461" s="406"/>
    </row>
    <row r="462" spans="1:118" x14ac:dyDescent="0.2">
      <c r="A462" s="33"/>
      <c r="B462" s="33"/>
      <c r="C462" s="33"/>
      <c r="D462" s="176" t="s">
        <v>294</v>
      </c>
      <c r="E462" s="177" t="s">
        <v>345</v>
      </c>
      <c r="F462" s="178">
        <f>B3+(449*B5)</f>
        <v>450</v>
      </c>
      <c r="G462" s="33"/>
      <c r="J462" s="403"/>
      <c r="K462" s="403"/>
      <c r="L462" s="403"/>
      <c r="M462" s="403"/>
      <c r="N462" s="403"/>
      <c r="O462" s="403"/>
      <c r="P462" s="403"/>
      <c r="Q462" s="403"/>
      <c r="R462" s="403"/>
      <c r="S462" s="403"/>
      <c r="T462" s="403"/>
      <c r="U462" s="403"/>
      <c r="V462" s="403"/>
      <c r="W462" s="403"/>
      <c r="X462" s="403"/>
      <c r="Y462" s="403"/>
      <c r="Z462" s="403"/>
      <c r="AA462" s="403"/>
      <c r="AB462" s="403"/>
      <c r="AC462" s="403"/>
      <c r="AD462" s="403"/>
      <c r="AE462" s="403"/>
      <c r="AF462" s="403"/>
      <c r="AG462" s="403"/>
      <c r="AH462" s="403"/>
      <c r="AI462" s="407"/>
      <c r="AJ462" s="101"/>
    </row>
    <row r="463" spans="1:118" x14ac:dyDescent="0.2">
      <c r="A463" s="33"/>
      <c r="B463" s="33"/>
      <c r="C463" s="33"/>
      <c r="D463" s="176" t="s">
        <v>0</v>
      </c>
      <c r="E463" s="177" t="s">
        <v>345</v>
      </c>
      <c r="F463" s="179">
        <f>B3+(450*B5)</f>
        <v>451</v>
      </c>
      <c r="G463" s="33"/>
      <c r="J463" s="403"/>
      <c r="K463" s="403"/>
      <c r="L463" s="403"/>
      <c r="M463" s="403"/>
      <c r="N463" s="403"/>
      <c r="O463" s="403"/>
      <c r="P463" s="403"/>
      <c r="Q463" s="403"/>
      <c r="R463" s="403"/>
      <c r="S463" s="403"/>
      <c r="T463" s="403"/>
      <c r="U463" s="403"/>
      <c r="V463" s="403"/>
      <c r="W463" s="403"/>
      <c r="X463" s="403"/>
      <c r="Y463" s="403"/>
      <c r="Z463" s="403"/>
      <c r="AA463" s="403"/>
      <c r="AB463" s="403"/>
      <c r="AC463" s="403"/>
      <c r="AD463" s="403"/>
      <c r="AE463" s="403"/>
      <c r="AF463" s="403"/>
      <c r="AG463" s="403"/>
      <c r="AH463" s="403"/>
      <c r="AI463" s="407"/>
      <c r="AJ463" s="101"/>
      <c r="AL463" s="409"/>
      <c r="AM463" s="409"/>
      <c r="AN463" s="409"/>
      <c r="AO463" s="409"/>
      <c r="AP463" s="409"/>
      <c r="AQ463" s="409"/>
      <c r="AR463" s="409"/>
      <c r="AS463" s="409"/>
      <c r="AT463" s="409"/>
      <c r="AU463" s="409"/>
      <c r="AV463" s="409"/>
      <c r="AW463" s="409"/>
      <c r="AX463" s="409"/>
      <c r="AY463" s="409"/>
      <c r="AZ463" s="409"/>
      <c r="BA463" s="409"/>
      <c r="BB463" s="409"/>
      <c r="BC463" s="409"/>
      <c r="BD463" s="409"/>
      <c r="BE463" s="409"/>
      <c r="BF463" s="409"/>
      <c r="BG463" s="409"/>
      <c r="BH463" s="409"/>
      <c r="BI463" s="409"/>
      <c r="BJ463" s="409"/>
    </row>
    <row r="464" spans="1:118" x14ac:dyDescent="0.2">
      <c r="A464" s="33"/>
      <c r="B464" s="33"/>
      <c r="C464" s="33"/>
      <c r="D464" s="176" t="s">
        <v>1</v>
      </c>
      <c r="E464" s="177" t="s">
        <v>345</v>
      </c>
      <c r="F464" s="179">
        <f>B3+(451*B5)</f>
        <v>452</v>
      </c>
      <c r="G464" s="33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01"/>
      <c r="AH464" s="101"/>
      <c r="AI464" s="101"/>
      <c r="AJ464" s="101"/>
      <c r="AL464" s="409"/>
      <c r="AM464" s="409"/>
      <c r="AN464" s="409"/>
      <c r="AO464" s="409"/>
      <c r="AP464" s="409"/>
      <c r="AQ464" s="409"/>
      <c r="AR464" s="409"/>
      <c r="AS464" s="409"/>
      <c r="AT464" s="409"/>
      <c r="AU464" s="409"/>
      <c r="AV464" s="409"/>
      <c r="AW464" s="409"/>
      <c r="AX464" s="409"/>
      <c r="AY464" s="409"/>
      <c r="AZ464" s="409"/>
      <c r="BA464" s="409"/>
      <c r="BB464" s="409"/>
      <c r="BC464" s="409"/>
      <c r="BD464" s="409"/>
      <c r="BE464" s="409"/>
      <c r="BF464" s="409"/>
      <c r="BG464" s="409"/>
      <c r="BH464" s="409"/>
      <c r="BI464" s="409"/>
      <c r="BJ464" s="409"/>
    </row>
    <row r="465" spans="1:62" x14ac:dyDescent="0.2">
      <c r="A465" s="33"/>
      <c r="B465" s="33"/>
      <c r="C465" s="33"/>
      <c r="D465" s="176" t="s">
        <v>351</v>
      </c>
      <c r="E465" s="177" t="s">
        <v>345</v>
      </c>
      <c r="F465" s="178">
        <f>B3+(452*B5)</f>
        <v>453</v>
      </c>
      <c r="G465" s="33"/>
    </row>
    <row r="466" spans="1:62" x14ac:dyDescent="0.2">
      <c r="A466" s="33"/>
      <c r="B466" s="33"/>
      <c r="C466" s="33"/>
      <c r="D466" s="176" t="s">
        <v>217</v>
      </c>
      <c r="E466" s="177" t="s">
        <v>345</v>
      </c>
      <c r="F466" s="178">
        <f>B3+(453*B5)</f>
        <v>454</v>
      </c>
      <c r="G466" s="33"/>
    </row>
    <row r="467" spans="1:62" x14ac:dyDescent="0.2">
      <c r="A467" s="33"/>
      <c r="B467" s="33"/>
      <c r="C467" s="33"/>
      <c r="D467" s="176" t="s">
        <v>456</v>
      </c>
      <c r="E467" s="177" t="s">
        <v>345</v>
      </c>
      <c r="F467" s="179">
        <f>B3+(454*B5)</f>
        <v>455</v>
      </c>
      <c r="G467" s="33"/>
      <c r="U467" s="402"/>
      <c r="V467" s="34"/>
      <c r="Z467" s="217"/>
      <c r="AW467" s="34"/>
      <c r="AX467" s="34"/>
    </row>
    <row r="468" spans="1:62" x14ac:dyDescent="0.2">
      <c r="A468" s="33"/>
      <c r="B468" s="33"/>
      <c r="C468" s="33"/>
      <c r="D468" s="176" t="s">
        <v>139</v>
      </c>
      <c r="E468" s="177" t="s">
        <v>345</v>
      </c>
      <c r="F468" s="179">
        <f>B3+(455*B5)</f>
        <v>456</v>
      </c>
      <c r="G468" s="33"/>
      <c r="J468" s="405"/>
      <c r="K468" s="405"/>
      <c r="L468" s="405"/>
      <c r="M468" s="405"/>
      <c r="N468" s="405"/>
      <c r="O468" s="405"/>
      <c r="P468" s="405"/>
      <c r="Q468" s="405"/>
      <c r="R468" s="405"/>
      <c r="S468" s="405"/>
      <c r="T468" s="405"/>
      <c r="U468" s="405"/>
      <c r="V468" s="405"/>
      <c r="W468" s="405"/>
      <c r="X468" s="405"/>
      <c r="Y468" s="405"/>
      <c r="Z468" s="405"/>
      <c r="AA468" s="405"/>
      <c r="AB468" s="405"/>
      <c r="AC468" s="405"/>
      <c r="AD468" s="405"/>
      <c r="AE468" s="405"/>
      <c r="AF468" s="405"/>
      <c r="AG468" s="405"/>
      <c r="AH468" s="405"/>
      <c r="AI468" s="403"/>
      <c r="AJ468" s="101"/>
      <c r="AL468" s="406"/>
      <c r="AM468" s="406"/>
      <c r="AN468" s="406"/>
      <c r="AO468" s="406"/>
      <c r="AP468" s="406"/>
      <c r="AQ468" s="406"/>
      <c r="AR468" s="406"/>
      <c r="AS468" s="406"/>
      <c r="AT468" s="406"/>
      <c r="AU468" s="406"/>
      <c r="AV468" s="406"/>
      <c r="AW468" s="406"/>
      <c r="AX468" s="406"/>
      <c r="AY468" s="406"/>
      <c r="AZ468" s="406"/>
      <c r="BA468" s="406"/>
      <c r="BB468" s="406"/>
      <c r="BC468" s="406"/>
      <c r="BD468" s="406"/>
      <c r="BE468" s="406"/>
      <c r="BF468" s="406"/>
      <c r="BG468" s="406"/>
      <c r="BH468" s="406"/>
      <c r="BI468" s="406"/>
      <c r="BJ468" s="406"/>
    </row>
    <row r="469" spans="1:62" x14ac:dyDescent="0.2">
      <c r="A469" s="33"/>
      <c r="B469" s="33"/>
      <c r="C469" s="33"/>
      <c r="D469" s="176" t="s">
        <v>483</v>
      </c>
      <c r="E469" s="177" t="s">
        <v>345</v>
      </c>
      <c r="F469" s="178">
        <f>B3+(456*B5)</f>
        <v>457</v>
      </c>
      <c r="G469" s="33"/>
      <c r="J469" s="405"/>
      <c r="K469" s="405"/>
      <c r="L469" s="405"/>
      <c r="M469" s="405"/>
      <c r="N469" s="405"/>
      <c r="O469" s="405"/>
      <c r="P469" s="405"/>
      <c r="Q469" s="405"/>
      <c r="R469" s="405"/>
      <c r="S469" s="405"/>
      <c r="T469" s="405"/>
      <c r="U469" s="405"/>
      <c r="V469" s="405"/>
      <c r="W469" s="405"/>
      <c r="X469" s="405"/>
      <c r="Y469" s="405"/>
      <c r="Z469" s="405"/>
      <c r="AA469" s="405"/>
      <c r="AB469" s="405"/>
      <c r="AC469" s="405"/>
      <c r="AD469" s="405"/>
      <c r="AE469" s="405"/>
      <c r="AF469" s="405"/>
      <c r="AG469" s="405"/>
      <c r="AH469" s="405"/>
      <c r="AI469" s="403"/>
      <c r="AJ469" s="101"/>
      <c r="AL469" s="406"/>
      <c r="AM469" s="406"/>
      <c r="AN469" s="406"/>
      <c r="AO469" s="406"/>
      <c r="AP469" s="406"/>
      <c r="AQ469" s="406"/>
      <c r="AR469" s="406"/>
      <c r="AS469" s="406"/>
      <c r="AT469" s="406"/>
      <c r="AU469" s="406"/>
      <c r="AV469" s="406"/>
      <c r="AW469" s="406"/>
      <c r="AX469" s="406"/>
      <c r="AY469" s="406"/>
      <c r="AZ469" s="406"/>
      <c r="BA469" s="406"/>
      <c r="BB469" s="406"/>
      <c r="BC469" s="406"/>
      <c r="BD469" s="406"/>
      <c r="BE469" s="406"/>
      <c r="BF469" s="406"/>
      <c r="BG469" s="406"/>
      <c r="BH469" s="406"/>
      <c r="BI469" s="406"/>
      <c r="BJ469" s="406"/>
    </row>
    <row r="470" spans="1:62" x14ac:dyDescent="0.2">
      <c r="A470" s="33"/>
      <c r="B470" s="33"/>
      <c r="C470" s="33"/>
      <c r="D470" s="176" t="s">
        <v>109</v>
      </c>
      <c r="E470" s="212" t="s">
        <v>345</v>
      </c>
      <c r="F470" s="213">
        <f>B3+(457*B5)</f>
        <v>458</v>
      </c>
      <c r="G470" s="33"/>
      <c r="J470" s="405"/>
      <c r="K470" s="405"/>
      <c r="L470" s="405"/>
      <c r="M470" s="405"/>
      <c r="N470" s="405"/>
      <c r="O470" s="405"/>
      <c r="P470" s="405"/>
      <c r="Q470" s="405"/>
      <c r="R470" s="405"/>
      <c r="S470" s="405"/>
      <c r="T470" s="405"/>
      <c r="U470" s="405"/>
      <c r="V470" s="405"/>
      <c r="W470" s="405"/>
      <c r="X470" s="405"/>
      <c r="Y470" s="405"/>
      <c r="Z470" s="405"/>
      <c r="AA470" s="405"/>
      <c r="AB470" s="405"/>
      <c r="AC470" s="405"/>
      <c r="AD470" s="405"/>
      <c r="AE470" s="405"/>
      <c r="AF470" s="405"/>
      <c r="AG470" s="405"/>
      <c r="AH470" s="405"/>
      <c r="AI470" s="403"/>
      <c r="AJ470" s="101"/>
      <c r="AL470" s="406"/>
      <c r="AM470" s="406"/>
      <c r="AN470" s="406"/>
      <c r="AO470" s="406"/>
      <c r="AP470" s="406"/>
      <c r="AQ470" s="406"/>
      <c r="AR470" s="406"/>
      <c r="AS470" s="406"/>
      <c r="AT470" s="406"/>
      <c r="AU470" s="406"/>
      <c r="AV470" s="406"/>
      <c r="AW470" s="406"/>
      <c r="AX470" s="406"/>
      <c r="AY470" s="406"/>
      <c r="AZ470" s="406"/>
      <c r="BA470" s="406"/>
      <c r="BB470" s="406"/>
      <c r="BC470" s="406"/>
      <c r="BD470" s="406"/>
      <c r="BE470" s="406"/>
      <c r="BF470" s="406"/>
      <c r="BG470" s="406"/>
      <c r="BH470" s="406"/>
      <c r="BI470" s="406"/>
      <c r="BJ470" s="406"/>
    </row>
    <row r="471" spans="1:62" x14ac:dyDescent="0.2">
      <c r="A471" s="33"/>
      <c r="B471" s="33"/>
      <c r="C471" s="33"/>
      <c r="D471" s="176" t="s">
        <v>562</v>
      </c>
      <c r="E471" s="177" t="s">
        <v>345</v>
      </c>
      <c r="F471" s="178">
        <f>B3+(458*B5)</f>
        <v>459</v>
      </c>
      <c r="G471" s="33"/>
      <c r="J471" s="405"/>
      <c r="K471" s="405"/>
      <c r="L471" s="405"/>
      <c r="M471" s="405"/>
      <c r="N471" s="405"/>
      <c r="O471" s="405"/>
      <c r="P471" s="405"/>
      <c r="Q471" s="405"/>
      <c r="R471" s="405"/>
      <c r="S471" s="405"/>
      <c r="T471" s="405"/>
      <c r="U471" s="405"/>
      <c r="V471" s="405"/>
      <c r="W471" s="405"/>
      <c r="X471" s="405"/>
      <c r="Y471" s="405"/>
      <c r="Z471" s="405"/>
      <c r="AA471" s="405"/>
      <c r="AB471" s="405"/>
      <c r="AC471" s="405"/>
      <c r="AD471" s="405"/>
      <c r="AE471" s="405"/>
      <c r="AF471" s="405"/>
      <c r="AG471" s="405"/>
      <c r="AH471" s="405"/>
      <c r="AI471" s="403"/>
      <c r="AJ471" s="101"/>
      <c r="AL471" s="406"/>
      <c r="AM471" s="406"/>
      <c r="AN471" s="406"/>
      <c r="AO471" s="406"/>
      <c r="AP471" s="406"/>
      <c r="AQ471" s="406"/>
      <c r="AR471" s="406"/>
      <c r="AS471" s="406"/>
      <c r="AT471" s="406"/>
      <c r="AU471" s="406"/>
      <c r="AV471" s="406"/>
      <c r="AW471" s="406"/>
      <c r="AX471" s="406"/>
      <c r="AY471" s="406"/>
      <c r="AZ471" s="406"/>
      <c r="BA471" s="406"/>
      <c r="BB471" s="406"/>
      <c r="BC471" s="406"/>
      <c r="BD471" s="406"/>
      <c r="BE471" s="406"/>
      <c r="BF471" s="406"/>
      <c r="BG471" s="406"/>
      <c r="BH471" s="406"/>
      <c r="BI471" s="406"/>
      <c r="BJ471" s="406"/>
    </row>
    <row r="472" spans="1:62" x14ac:dyDescent="0.2">
      <c r="A472" s="33"/>
      <c r="B472" s="33"/>
      <c r="C472" s="33"/>
      <c r="D472" s="176" t="s">
        <v>795</v>
      </c>
      <c r="E472" s="177" t="s">
        <v>345</v>
      </c>
      <c r="F472" s="178">
        <f>B3+(459*B5)</f>
        <v>460</v>
      </c>
      <c r="G472" s="33"/>
      <c r="J472" s="405"/>
      <c r="K472" s="405"/>
      <c r="L472" s="405"/>
      <c r="M472" s="405"/>
      <c r="N472" s="405"/>
      <c r="O472" s="405"/>
      <c r="P472" s="405"/>
      <c r="Q472" s="405"/>
      <c r="R472" s="405"/>
      <c r="S472" s="405"/>
      <c r="T472" s="405"/>
      <c r="U472" s="405"/>
      <c r="V472" s="405"/>
      <c r="W472" s="405"/>
      <c r="X472" s="405"/>
      <c r="Y472" s="405"/>
      <c r="Z472" s="405"/>
      <c r="AA472" s="405"/>
      <c r="AB472" s="405"/>
      <c r="AC472" s="405"/>
      <c r="AD472" s="405"/>
      <c r="AE472" s="405"/>
      <c r="AF472" s="405"/>
      <c r="AG472" s="405"/>
      <c r="AH472" s="405"/>
      <c r="AI472" s="403"/>
      <c r="AJ472" s="101"/>
      <c r="AL472" s="406"/>
      <c r="AM472" s="406"/>
      <c r="AN472" s="406"/>
      <c r="AO472" s="406"/>
      <c r="AP472" s="406"/>
      <c r="AQ472" s="406"/>
      <c r="AR472" s="406"/>
      <c r="AS472" s="406"/>
      <c r="AT472" s="406"/>
      <c r="AU472" s="406"/>
      <c r="AV472" s="406"/>
      <c r="AW472" s="406"/>
      <c r="AX472" s="406"/>
      <c r="AY472" s="406"/>
      <c r="AZ472" s="406"/>
      <c r="BA472" s="406"/>
      <c r="BB472" s="406"/>
      <c r="BC472" s="406"/>
      <c r="BD472" s="406"/>
      <c r="BE472" s="406"/>
      <c r="BF472" s="406"/>
      <c r="BG472" s="406"/>
      <c r="BH472" s="406"/>
      <c r="BI472" s="406"/>
      <c r="BJ472" s="406"/>
    </row>
    <row r="473" spans="1:62" x14ac:dyDescent="0.2">
      <c r="A473" s="33"/>
      <c r="B473" s="33"/>
      <c r="C473" s="33"/>
      <c r="D473" s="176" t="s">
        <v>589</v>
      </c>
      <c r="E473" s="177" t="s">
        <v>345</v>
      </c>
      <c r="F473" s="178">
        <f>B3+(460*B5)</f>
        <v>461</v>
      </c>
      <c r="G473" s="33"/>
      <c r="J473" s="405"/>
      <c r="K473" s="405"/>
      <c r="L473" s="405"/>
      <c r="M473" s="405"/>
      <c r="N473" s="405"/>
      <c r="O473" s="405"/>
      <c r="P473" s="405"/>
      <c r="Q473" s="405"/>
      <c r="R473" s="405"/>
      <c r="S473" s="405"/>
      <c r="T473" s="405"/>
      <c r="U473" s="405"/>
      <c r="V473" s="405"/>
      <c r="W473" s="405"/>
      <c r="X473" s="405"/>
      <c r="Y473" s="405"/>
      <c r="Z473" s="405"/>
      <c r="AA473" s="405"/>
      <c r="AB473" s="405"/>
      <c r="AC473" s="405"/>
      <c r="AD473" s="405"/>
      <c r="AE473" s="405"/>
      <c r="AF473" s="405"/>
      <c r="AG473" s="405"/>
      <c r="AH473" s="405"/>
      <c r="AI473" s="403"/>
      <c r="AJ473" s="101"/>
      <c r="AL473" s="406"/>
      <c r="AM473" s="406"/>
      <c r="AN473" s="406"/>
      <c r="AO473" s="406"/>
      <c r="AP473" s="406"/>
      <c r="AQ473" s="406"/>
      <c r="AR473" s="406"/>
      <c r="AS473" s="406"/>
      <c r="AT473" s="406"/>
      <c r="AU473" s="406"/>
      <c r="AV473" s="406"/>
      <c r="AW473" s="406"/>
      <c r="AX473" s="406"/>
      <c r="AY473" s="406"/>
      <c r="AZ473" s="406"/>
      <c r="BA473" s="406"/>
      <c r="BB473" s="406"/>
      <c r="BC473" s="406"/>
      <c r="BD473" s="406"/>
      <c r="BE473" s="406"/>
      <c r="BF473" s="406"/>
      <c r="BG473" s="406"/>
      <c r="BH473" s="406"/>
      <c r="BI473" s="406"/>
      <c r="BJ473" s="406"/>
    </row>
    <row r="474" spans="1:62" x14ac:dyDescent="0.2">
      <c r="A474" s="33"/>
      <c r="B474" s="33"/>
      <c r="C474" s="33"/>
      <c r="D474" s="176" t="s">
        <v>768</v>
      </c>
      <c r="E474" s="177" t="s">
        <v>345</v>
      </c>
      <c r="F474" s="178">
        <f>B3+(461*B5)</f>
        <v>462</v>
      </c>
      <c r="G474" s="33"/>
      <c r="J474" s="405"/>
      <c r="K474" s="405"/>
      <c r="L474" s="405"/>
      <c r="M474" s="405"/>
      <c r="N474" s="405"/>
      <c r="O474" s="405"/>
      <c r="P474" s="405"/>
      <c r="Q474" s="405"/>
      <c r="R474" s="405"/>
      <c r="S474" s="405"/>
      <c r="T474" s="405"/>
      <c r="U474" s="405"/>
      <c r="V474" s="405"/>
      <c r="W474" s="405"/>
      <c r="X474" s="405"/>
      <c r="Y474" s="405"/>
      <c r="Z474" s="405"/>
      <c r="AA474" s="405"/>
      <c r="AB474" s="405"/>
      <c r="AC474" s="405"/>
      <c r="AD474" s="405"/>
      <c r="AE474" s="405"/>
      <c r="AF474" s="405"/>
      <c r="AG474" s="405"/>
      <c r="AH474" s="405"/>
      <c r="AI474" s="403"/>
      <c r="AJ474" s="101"/>
      <c r="AL474" s="406"/>
      <c r="AM474" s="406"/>
      <c r="AN474" s="406"/>
      <c r="AO474" s="406"/>
      <c r="AP474" s="406"/>
      <c r="AQ474" s="406"/>
      <c r="AR474" s="406"/>
      <c r="AS474" s="406"/>
      <c r="AT474" s="406"/>
      <c r="AU474" s="406"/>
      <c r="AV474" s="406"/>
      <c r="AW474" s="406"/>
      <c r="AX474" s="406"/>
      <c r="AY474" s="406"/>
      <c r="AZ474" s="406"/>
      <c r="BA474" s="406"/>
      <c r="BB474" s="406"/>
      <c r="BC474" s="406"/>
      <c r="BD474" s="406"/>
      <c r="BE474" s="406"/>
      <c r="BF474" s="406"/>
      <c r="BG474" s="406"/>
      <c r="BH474" s="406"/>
      <c r="BI474" s="406"/>
      <c r="BJ474" s="406"/>
    </row>
    <row r="475" spans="1:62" x14ac:dyDescent="0.2">
      <c r="A475" s="33"/>
      <c r="B475" s="33"/>
      <c r="C475" s="33"/>
      <c r="D475" s="176" t="s">
        <v>666</v>
      </c>
      <c r="E475" s="177" t="s">
        <v>345</v>
      </c>
      <c r="F475" s="179">
        <f>B3+(462*B5)</f>
        <v>463</v>
      </c>
      <c r="G475" s="33"/>
      <c r="J475" s="405"/>
      <c r="K475" s="405"/>
      <c r="L475" s="405"/>
      <c r="M475" s="405"/>
      <c r="N475" s="405"/>
      <c r="O475" s="405"/>
      <c r="P475" s="405"/>
      <c r="Q475" s="405"/>
      <c r="R475" s="405"/>
      <c r="S475" s="405"/>
      <c r="T475" s="405"/>
      <c r="U475" s="405"/>
      <c r="V475" s="405"/>
      <c r="W475" s="405"/>
      <c r="X475" s="405"/>
      <c r="Y475" s="405"/>
      <c r="Z475" s="405"/>
      <c r="AA475" s="405"/>
      <c r="AB475" s="405"/>
      <c r="AC475" s="405"/>
      <c r="AD475" s="405"/>
      <c r="AE475" s="405"/>
      <c r="AF475" s="405"/>
      <c r="AG475" s="405"/>
      <c r="AH475" s="405"/>
      <c r="AI475" s="403"/>
      <c r="AJ475" s="101"/>
      <c r="AL475" s="406"/>
      <c r="AM475" s="406"/>
      <c r="AN475" s="406"/>
      <c r="AO475" s="406"/>
      <c r="AP475" s="406"/>
      <c r="AQ475" s="406"/>
      <c r="AR475" s="406"/>
      <c r="AS475" s="406"/>
      <c r="AT475" s="406"/>
      <c r="AU475" s="406"/>
      <c r="AV475" s="406"/>
      <c r="AW475" s="406"/>
      <c r="AX475" s="406"/>
      <c r="AY475" s="406"/>
      <c r="AZ475" s="406"/>
      <c r="BA475" s="406"/>
      <c r="BB475" s="406"/>
      <c r="BC475" s="406"/>
      <c r="BD475" s="406"/>
      <c r="BE475" s="406"/>
      <c r="BF475" s="406"/>
      <c r="BG475" s="406"/>
      <c r="BH475" s="406"/>
      <c r="BI475" s="406"/>
      <c r="BJ475" s="406"/>
    </row>
    <row r="476" spans="1:62" x14ac:dyDescent="0.2">
      <c r="A476" s="33"/>
      <c r="B476" s="33"/>
      <c r="C476" s="33"/>
      <c r="D476" s="176" t="s">
        <v>693</v>
      </c>
      <c r="E476" s="177" t="s">
        <v>345</v>
      </c>
      <c r="F476" s="179">
        <f>B3+(463*B5)</f>
        <v>464</v>
      </c>
      <c r="G476" s="33"/>
      <c r="J476" s="405"/>
      <c r="K476" s="405"/>
      <c r="L476" s="405"/>
      <c r="M476" s="405"/>
      <c r="N476" s="405"/>
      <c r="O476" s="405"/>
      <c r="P476" s="405"/>
      <c r="Q476" s="405"/>
      <c r="R476" s="405"/>
      <c r="S476" s="405"/>
      <c r="T476" s="405"/>
      <c r="U476" s="405"/>
      <c r="V476" s="405"/>
      <c r="W476" s="405"/>
      <c r="X476" s="405"/>
      <c r="Y476" s="405"/>
      <c r="Z476" s="405"/>
      <c r="AA476" s="405"/>
      <c r="AB476" s="405"/>
      <c r="AC476" s="405"/>
      <c r="AD476" s="405"/>
      <c r="AE476" s="405"/>
      <c r="AF476" s="405"/>
      <c r="AG476" s="405"/>
      <c r="AH476" s="405"/>
      <c r="AI476" s="403"/>
      <c r="AJ476" s="101"/>
      <c r="AL476" s="406"/>
      <c r="AM476" s="406"/>
      <c r="AN476" s="406"/>
      <c r="AO476" s="406"/>
      <c r="AP476" s="406"/>
      <c r="AQ476" s="406"/>
      <c r="AR476" s="406"/>
      <c r="AS476" s="406"/>
      <c r="AT476" s="406"/>
      <c r="AU476" s="406"/>
      <c r="AV476" s="406"/>
      <c r="AW476" s="406"/>
      <c r="AX476" s="406"/>
      <c r="AY476" s="406"/>
      <c r="AZ476" s="406"/>
      <c r="BA476" s="406"/>
      <c r="BB476" s="406"/>
      <c r="BC476" s="406"/>
      <c r="BD476" s="406"/>
      <c r="BE476" s="406"/>
      <c r="BF476" s="406"/>
      <c r="BG476" s="406"/>
      <c r="BH476" s="406"/>
      <c r="BI476" s="406"/>
      <c r="BJ476" s="406"/>
    </row>
    <row r="477" spans="1:62" x14ac:dyDescent="0.2">
      <c r="A477" s="33"/>
      <c r="B477" s="33"/>
      <c r="C477" s="33"/>
      <c r="D477" s="176" t="s">
        <v>636</v>
      </c>
      <c r="E477" s="177" t="s">
        <v>345</v>
      </c>
      <c r="F477" s="178">
        <f>B3+(464*B5)</f>
        <v>465</v>
      </c>
      <c r="G477" s="33"/>
      <c r="J477" s="405"/>
      <c r="K477" s="405"/>
      <c r="L477" s="405"/>
      <c r="M477" s="405"/>
      <c r="N477" s="405"/>
      <c r="O477" s="405"/>
      <c r="P477" s="405"/>
      <c r="Q477" s="405"/>
      <c r="R477" s="405"/>
      <c r="S477" s="405"/>
      <c r="T477" s="405"/>
      <c r="U477" s="405"/>
      <c r="V477" s="405"/>
      <c r="W477" s="405"/>
      <c r="X477" s="405"/>
      <c r="Y477" s="405"/>
      <c r="Z477" s="405"/>
      <c r="AA477" s="405"/>
      <c r="AB477" s="405"/>
      <c r="AC477" s="405"/>
      <c r="AD477" s="405"/>
      <c r="AE477" s="405"/>
      <c r="AF477" s="405"/>
      <c r="AG477" s="405"/>
      <c r="AH477" s="405"/>
      <c r="AI477" s="403"/>
      <c r="AJ477" s="101"/>
      <c r="AL477" s="406"/>
      <c r="AM477" s="406"/>
      <c r="AN477" s="406"/>
      <c r="AO477" s="406"/>
      <c r="AP477" s="406"/>
      <c r="AQ477" s="406"/>
      <c r="AR477" s="406"/>
      <c r="AS477" s="406"/>
      <c r="AT477" s="406"/>
      <c r="AU477" s="406"/>
      <c r="AV477" s="406"/>
      <c r="AW477" s="406"/>
      <c r="AX477" s="406"/>
      <c r="AY477" s="406"/>
      <c r="AZ477" s="406"/>
      <c r="BA477" s="406"/>
      <c r="BB477" s="406"/>
      <c r="BC477" s="406"/>
      <c r="BD477" s="406"/>
      <c r="BE477" s="406"/>
      <c r="BF477" s="406"/>
      <c r="BG477" s="406"/>
      <c r="BH477" s="406"/>
      <c r="BI477" s="406"/>
      <c r="BJ477" s="406"/>
    </row>
    <row r="478" spans="1:62" x14ac:dyDescent="0.2">
      <c r="A478" s="33"/>
      <c r="B478" s="33"/>
      <c r="C478" s="33"/>
      <c r="D478" s="176" t="s">
        <v>612</v>
      </c>
      <c r="E478" s="177" t="s">
        <v>345</v>
      </c>
      <c r="F478" s="178">
        <f>B3+(465*B5)</f>
        <v>466</v>
      </c>
      <c r="G478" s="33"/>
      <c r="J478" s="405"/>
      <c r="K478" s="405"/>
      <c r="L478" s="405"/>
      <c r="M478" s="405"/>
      <c r="N478" s="405"/>
      <c r="O478" s="405"/>
      <c r="P478" s="405"/>
      <c r="Q478" s="405"/>
      <c r="R478" s="405"/>
      <c r="S478" s="405"/>
      <c r="T478" s="405"/>
      <c r="U478" s="405"/>
      <c r="V478" s="405"/>
      <c r="W478" s="405"/>
      <c r="X478" s="405"/>
      <c r="Y478" s="405"/>
      <c r="Z478" s="405"/>
      <c r="AA478" s="405"/>
      <c r="AB478" s="405"/>
      <c r="AC478" s="405"/>
      <c r="AD478" s="405"/>
      <c r="AE478" s="405"/>
      <c r="AF478" s="405"/>
      <c r="AG478" s="405"/>
      <c r="AH478" s="405"/>
      <c r="AI478" s="403"/>
      <c r="AJ478" s="101"/>
      <c r="AL478" s="406"/>
      <c r="AM478" s="406"/>
      <c r="AN478" s="406"/>
      <c r="AO478" s="406"/>
      <c r="AP478" s="406"/>
      <c r="AQ478" s="406"/>
      <c r="AR478" s="406"/>
      <c r="AS478" s="406"/>
      <c r="AT478" s="406"/>
      <c r="AU478" s="406"/>
      <c r="AV478" s="406"/>
      <c r="AW478" s="406"/>
      <c r="AX478" s="406"/>
      <c r="AY478" s="406"/>
      <c r="AZ478" s="406"/>
      <c r="BA478" s="406"/>
      <c r="BB478" s="406"/>
      <c r="BC478" s="406"/>
      <c r="BD478" s="406"/>
      <c r="BE478" s="406"/>
      <c r="BF478" s="406"/>
      <c r="BG478" s="406"/>
      <c r="BH478" s="406"/>
      <c r="BI478" s="406"/>
      <c r="BJ478" s="406"/>
    </row>
    <row r="479" spans="1:62" x14ac:dyDescent="0.2">
      <c r="A479" s="33"/>
      <c r="B479" s="33"/>
      <c r="C479" s="33"/>
      <c r="D479" s="176" t="s">
        <v>506</v>
      </c>
      <c r="E479" s="177" t="s">
        <v>345</v>
      </c>
      <c r="F479" s="179">
        <f>B3+(466*B5)</f>
        <v>467</v>
      </c>
      <c r="G479" s="33"/>
      <c r="J479" s="405"/>
      <c r="K479" s="405"/>
      <c r="L479" s="405"/>
      <c r="M479" s="405"/>
      <c r="N479" s="405"/>
      <c r="O479" s="405"/>
      <c r="P479" s="405"/>
      <c r="Q479" s="405"/>
      <c r="R479" s="405"/>
      <c r="S479" s="405"/>
      <c r="T479" s="405"/>
      <c r="U479" s="405"/>
      <c r="V479" s="405"/>
      <c r="W479" s="405"/>
      <c r="X479" s="405"/>
      <c r="Y479" s="405"/>
      <c r="Z479" s="405"/>
      <c r="AA479" s="405"/>
      <c r="AB479" s="405"/>
      <c r="AC479" s="405"/>
      <c r="AD479" s="405"/>
      <c r="AE479" s="405"/>
      <c r="AF479" s="405"/>
      <c r="AG479" s="405"/>
      <c r="AH479" s="405"/>
      <c r="AI479" s="403"/>
      <c r="AJ479" s="101"/>
      <c r="AL479" s="406"/>
      <c r="AM479" s="406"/>
      <c r="AN479" s="406"/>
      <c r="AO479" s="406"/>
      <c r="AP479" s="406"/>
      <c r="AQ479" s="406"/>
      <c r="AR479" s="406"/>
      <c r="AS479" s="406"/>
      <c r="AT479" s="406"/>
      <c r="AU479" s="406"/>
      <c r="AV479" s="406"/>
      <c r="AW479" s="406"/>
      <c r="AX479" s="406"/>
      <c r="AY479" s="406"/>
      <c r="AZ479" s="406"/>
      <c r="BA479" s="406"/>
      <c r="BB479" s="406"/>
      <c r="BC479" s="406"/>
      <c r="BD479" s="406"/>
      <c r="BE479" s="406"/>
      <c r="BF479" s="406"/>
      <c r="BG479" s="406"/>
      <c r="BH479" s="406"/>
      <c r="BI479" s="406"/>
      <c r="BJ479" s="406"/>
    </row>
    <row r="480" spans="1:62" x14ac:dyDescent="0.2">
      <c r="A480" s="33"/>
      <c r="B480" s="33"/>
      <c r="C480" s="33"/>
      <c r="D480" s="176" t="s">
        <v>739</v>
      </c>
      <c r="E480" s="177" t="s">
        <v>345</v>
      </c>
      <c r="F480" s="179">
        <f>B3+(467*B5)</f>
        <v>468</v>
      </c>
      <c r="G480" s="33"/>
      <c r="J480" s="405"/>
      <c r="K480" s="405"/>
      <c r="L480" s="405"/>
      <c r="M480" s="405"/>
      <c r="N480" s="405"/>
      <c r="O480" s="405"/>
      <c r="P480" s="405"/>
      <c r="Q480" s="405"/>
      <c r="R480" s="405"/>
      <c r="S480" s="405"/>
      <c r="T480" s="405"/>
      <c r="U480" s="405"/>
      <c r="V480" s="405"/>
      <c r="W480" s="405"/>
      <c r="X480" s="405"/>
      <c r="Y480" s="405"/>
      <c r="Z480" s="405"/>
      <c r="AA480" s="405"/>
      <c r="AB480" s="405"/>
      <c r="AC480" s="405"/>
      <c r="AD480" s="405"/>
      <c r="AE480" s="405"/>
      <c r="AF480" s="405"/>
      <c r="AG480" s="405"/>
      <c r="AH480" s="405"/>
      <c r="AI480" s="403"/>
      <c r="AJ480" s="101"/>
      <c r="AL480" s="406"/>
      <c r="AM480" s="406"/>
      <c r="AN480" s="406"/>
      <c r="AO480" s="406"/>
      <c r="AP480" s="406"/>
      <c r="AQ480" s="406"/>
      <c r="AR480" s="406"/>
      <c r="AS480" s="406"/>
      <c r="AT480" s="406"/>
      <c r="AU480" s="406"/>
      <c r="AV480" s="406"/>
      <c r="AW480" s="406"/>
      <c r="AX480" s="406"/>
      <c r="AY480" s="406"/>
      <c r="AZ480" s="406"/>
      <c r="BA480" s="406"/>
      <c r="BB480" s="406"/>
      <c r="BC480" s="406"/>
      <c r="BD480" s="406"/>
      <c r="BE480" s="406"/>
      <c r="BF480" s="406"/>
      <c r="BG480" s="406"/>
      <c r="BH480" s="406"/>
      <c r="BI480" s="406"/>
      <c r="BJ480" s="406"/>
    </row>
    <row r="481" spans="1:62" x14ac:dyDescent="0.2">
      <c r="A481" s="33"/>
      <c r="B481" s="33"/>
      <c r="C481" s="33"/>
      <c r="D481" s="176" t="s">
        <v>531</v>
      </c>
      <c r="E481" s="177" t="s">
        <v>345</v>
      </c>
      <c r="F481" s="178">
        <f>B3+(468*B5)</f>
        <v>469</v>
      </c>
      <c r="G481" s="33"/>
      <c r="J481" s="405"/>
      <c r="K481" s="405"/>
      <c r="L481" s="405"/>
      <c r="M481" s="405"/>
      <c r="N481" s="405"/>
      <c r="O481" s="405"/>
      <c r="P481" s="405"/>
      <c r="Q481" s="405"/>
      <c r="R481" s="405"/>
      <c r="S481" s="405"/>
      <c r="T481" s="405"/>
      <c r="U481" s="405"/>
      <c r="V481" s="405"/>
      <c r="W481" s="405"/>
      <c r="X481" s="405"/>
      <c r="Y481" s="405"/>
      <c r="Z481" s="405"/>
      <c r="AA481" s="405"/>
      <c r="AB481" s="405"/>
      <c r="AC481" s="405"/>
      <c r="AD481" s="405"/>
      <c r="AE481" s="405"/>
      <c r="AF481" s="405"/>
      <c r="AG481" s="405"/>
      <c r="AH481" s="405"/>
      <c r="AI481" s="403"/>
      <c r="AJ481" s="101"/>
      <c r="AL481" s="406"/>
      <c r="AM481" s="406"/>
      <c r="AN481" s="406"/>
      <c r="AO481" s="406"/>
      <c r="AP481" s="406"/>
      <c r="AQ481" s="406"/>
      <c r="AR481" s="406"/>
      <c r="AS481" s="406"/>
      <c r="AT481" s="406"/>
      <c r="AU481" s="406"/>
      <c r="AV481" s="406"/>
      <c r="AW481" s="406"/>
      <c r="AX481" s="406"/>
      <c r="AY481" s="406"/>
      <c r="AZ481" s="406"/>
      <c r="BA481" s="406"/>
      <c r="BB481" s="406"/>
      <c r="BC481" s="406"/>
      <c r="BD481" s="406"/>
      <c r="BE481" s="406"/>
      <c r="BF481" s="406"/>
      <c r="BG481" s="406"/>
      <c r="BH481" s="406"/>
      <c r="BI481" s="406"/>
      <c r="BJ481" s="406"/>
    </row>
    <row r="482" spans="1:62" x14ac:dyDescent="0.2">
      <c r="A482" s="33"/>
      <c r="B482" s="33"/>
      <c r="C482" s="33"/>
      <c r="D482" s="176" t="s">
        <v>715</v>
      </c>
      <c r="E482" s="177" t="s">
        <v>345</v>
      </c>
      <c r="F482" s="178">
        <f>B3+(469*B5)</f>
        <v>470</v>
      </c>
      <c r="G482" s="33"/>
      <c r="J482" s="405"/>
      <c r="K482" s="405"/>
      <c r="L482" s="405"/>
      <c r="M482" s="405"/>
      <c r="N482" s="405"/>
      <c r="O482" s="405"/>
      <c r="P482" s="405"/>
      <c r="Q482" s="405"/>
      <c r="R482" s="405"/>
      <c r="S482" s="405"/>
      <c r="T482" s="405"/>
      <c r="U482" s="405"/>
      <c r="V482" s="405"/>
      <c r="W482" s="405"/>
      <c r="X482" s="405"/>
      <c r="Y482" s="405"/>
      <c r="Z482" s="405"/>
      <c r="AA482" s="405"/>
      <c r="AB482" s="405"/>
      <c r="AC482" s="405"/>
      <c r="AD482" s="405"/>
      <c r="AE482" s="405"/>
      <c r="AF482" s="405"/>
      <c r="AG482" s="405"/>
      <c r="AH482" s="405"/>
      <c r="AI482" s="403"/>
      <c r="AJ482" s="101"/>
      <c r="AL482" s="406"/>
      <c r="AM482" s="406"/>
      <c r="AN482" s="406"/>
      <c r="AO482" s="406"/>
      <c r="AP482" s="406"/>
      <c r="AQ482" s="406"/>
      <c r="AR482" s="406"/>
      <c r="AS482" s="406"/>
      <c r="AT482" s="406"/>
      <c r="AU482" s="406"/>
      <c r="AV482" s="406"/>
      <c r="AW482" s="406"/>
      <c r="AX482" s="406"/>
      <c r="AY482" s="406"/>
      <c r="AZ482" s="406"/>
      <c r="BA482" s="406"/>
      <c r="BB482" s="406"/>
      <c r="BC482" s="406"/>
      <c r="BD482" s="406"/>
      <c r="BE482" s="406"/>
      <c r="BF482" s="406"/>
      <c r="BG482" s="406"/>
      <c r="BH482" s="406"/>
      <c r="BI482" s="406"/>
      <c r="BJ482" s="406"/>
    </row>
    <row r="483" spans="1:62" x14ac:dyDescent="0.2">
      <c r="A483" s="33"/>
      <c r="B483" s="33"/>
      <c r="C483" s="33"/>
      <c r="D483" s="176" t="s">
        <v>401</v>
      </c>
      <c r="E483" s="177" t="s">
        <v>345</v>
      </c>
      <c r="F483" s="179">
        <f>B3+(470*B5)</f>
        <v>471</v>
      </c>
      <c r="G483" s="33"/>
      <c r="J483" s="405"/>
      <c r="K483" s="405"/>
      <c r="L483" s="405"/>
      <c r="M483" s="405"/>
      <c r="N483" s="405"/>
      <c r="O483" s="405"/>
      <c r="P483" s="405"/>
      <c r="Q483" s="405"/>
      <c r="R483" s="405"/>
      <c r="S483" s="405"/>
      <c r="T483" s="405"/>
      <c r="U483" s="405"/>
      <c r="V483" s="405"/>
      <c r="W483" s="405"/>
      <c r="X483" s="405"/>
      <c r="Y483" s="405"/>
      <c r="Z483" s="405"/>
      <c r="AA483" s="405"/>
      <c r="AB483" s="405"/>
      <c r="AC483" s="405"/>
      <c r="AD483" s="405"/>
      <c r="AE483" s="405"/>
      <c r="AF483" s="405"/>
      <c r="AG483" s="405"/>
      <c r="AH483" s="405"/>
      <c r="AI483" s="403"/>
      <c r="AJ483" s="101"/>
      <c r="AL483" s="406"/>
      <c r="AM483" s="406"/>
      <c r="AN483" s="406"/>
      <c r="AO483" s="406"/>
      <c r="AP483" s="406"/>
      <c r="AQ483" s="406"/>
      <c r="AR483" s="406"/>
      <c r="AS483" s="406"/>
      <c r="AT483" s="406"/>
      <c r="AU483" s="406"/>
      <c r="AV483" s="406"/>
      <c r="AW483" s="406"/>
      <c r="AX483" s="406"/>
      <c r="AY483" s="406"/>
      <c r="AZ483" s="406"/>
      <c r="BA483" s="406"/>
      <c r="BB483" s="406"/>
      <c r="BC483" s="406"/>
      <c r="BD483" s="406"/>
      <c r="BE483" s="406"/>
      <c r="BF483" s="406"/>
      <c r="BG483" s="406"/>
      <c r="BH483" s="406"/>
      <c r="BI483" s="406"/>
      <c r="BJ483" s="406"/>
    </row>
    <row r="484" spans="1:62" x14ac:dyDescent="0.2">
      <c r="A484" s="33"/>
      <c r="B484" s="33"/>
      <c r="C484" s="33"/>
      <c r="D484" s="176" t="s">
        <v>79</v>
      </c>
      <c r="E484" s="177" t="s">
        <v>345</v>
      </c>
      <c r="F484" s="179">
        <f>B3+(471*B5)</f>
        <v>472</v>
      </c>
      <c r="G484" s="33"/>
      <c r="J484" s="405"/>
      <c r="K484" s="405"/>
      <c r="L484" s="405"/>
      <c r="M484" s="405"/>
      <c r="N484" s="405"/>
      <c r="O484" s="405"/>
      <c r="P484" s="405"/>
      <c r="Q484" s="405"/>
      <c r="R484" s="405"/>
      <c r="S484" s="405"/>
      <c r="T484" s="405"/>
      <c r="U484" s="405"/>
      <c r="V484" s="405"/>
      <c r="W484" s="405"/>
      <c r="X484" s="405"/>
      <c r="Y484" s="405"/>
      <c r="Z484" s="405"/>
      <c r="AA484" s="405"/>
      <c r="AB484" s="405"/>
      <c r="AC484" s="405"/>
      <c r="AD484" s="405"/>
      <c r="AE484" s="405"/>
      <c r="AF484" s="405"/>
      <c r="AG484" s="405"/>
      <c r="AH484" s="405"/>
      <c r="AI484" s="403"/>
      <c r="AJ484" s="101"/>
      <c r="AL484" s="406"/>
      <c r="AM484" s="406"/>
      <c r="AN484" s="406"/>
      <c r="AO484" s="406"/>
      <c r="AP484" s="406"/>
      <c r="AQ484" s="406"/>
      <c r="AR484" s="406"/>
      <c r="AS484" s="406"/>
      <c r="AT484" s="406"/>
      <c r="AU484" s="406"/>
      <c r="AV484" s="406"/>
      <c r="AW484" s="406"/>
      <c r="AX484" s="406"/>
      <c r="AY484" s="406"/>
      <c r="AZ484" s="406"/>
      <c r="BA484" s="406"/>
      <c r="BB484" s="406"/>
      <c r="BC484" s="406"/>
      <c r="BD484" s="406"/>
      <c r="BE484" s="406"/>
      <c r="BF484" s="406"/>
      <c r="BG484" s="406"/>
      <c r="BH484" s="406"/>
      <c r="BI484" s="406"/>
      <c r="BJ484" s="406"/>
    </row>
    <row r="485" spans="1:62" x14ac:dyDescent="0.2">
      <c r="A485" s="33"/>
      <c r="B485" s="33"/>
      <c r="C485" s="33"/>
      <c r="D485" s="176" t="s">
        <v>426</v>
      </c>
      <c r="E485" s="177" t="s">
        <v>345</v>
      </c>
      <c r="F485" s="178">
        <f>B3+(472*B5)</f>
        <v>473</v>
      </c>
      <c r="G485" s="33"/>
      <c r="J485" s="405"/>
      <c r="K485" s="405"/>
      <c r="L485" s="405"/>
      <c r="M485" s="405"/>
      <c r="N485" s="405"/>
      <c r="O485" s="405"/>
      <c r="P485" s="405"/>
      <c r="Q485" s="405"/>
      <c r="R485" s="405"/>
      <c r="S485" s="405"/>
      <c r="T485" s="405"/>
      <c r="U485" s="405"/>
      <c r="V485" s="405"/>
      <c r="W485" s="405"/>
      <c r="X485" s="405"/>
      <c r="Y485" s="405"/>
      <c r="Z485" s="405"/>
      <c r="AA485" s="405"/>
      <c r="AB485" s="405"/>
      <c r="AC485" s="405"/>
      <c r="AD485" s="405"/>
      <c r="AE485" s="405"/>
      <c r="AF485" s="405"/>
      <c r="AG485" s="405"/>
      <c r="AH485" s="405"/>
      <c r="AI485" s="403"/>
      <c r="AJ485" s="101"/>
      <c r="AL485" s="406"/>
      <c r="AM485" s="406"/>
      <c r="AN485" s="406"/>
      <c r="AO485" s="406"/>
      <c r="AP485" s="406"/>
      <c r="AQ485" s="406"/>
      <c r="AR485" s="406"/>
      <c r="AS485" s="406"/>
      <c r="AT485" s="406"/>
      <c r="AU485" s="406"/>
      <c r="AV485" s="406"/>
      <c r="AW485" s="406"/>
      <c r="AX485" s="406"/>
      <c r="AY485" s="406"/>
      <c r="AZ485" s="406"/>
      <c r="BA485" s="406"/>
      <c r="BB485" s="406"/>
      <c r="BC485" s="406"/>
      <c r="BD485" s="406"/>
      <c r="BE485" s="406"/>
      <c r="BF485" s="406"/>
      <c r="BG485" s="406"/>
      <c r="BH485" s="406"/>
      <c r="BI485" s="406"/>
      <c r="BJ485" s="406"/>
    </row>
    <row r="486" spans="1:62" x14ac:dyDescent="0.2">
      <c r="A486" s="33"/>
      <c r="B486" s="33"/>
      <c r="C486" s="33"/>
      <c r="D486" s="176" t="s">
        <v>52</v>
      </c>
      <c r="E486" s="177" t="s">
        <v>345</v>
      </c>
      <c r="F486" s="178">
        <f>B3+(473*B5)</f>
        <v>474</v>
      </c>
      <c r="G486" s="33"/>
      <c r="J486" s="405"/>
      <c r="K486" s="405"/>
      <c r="L486" s="405"/>
      <c r="M486" s="405"/>
      <c r="N486" s="405"/>
      <c r="O486" s="405"/>
      <c r="P486" s="405"/>
      <c r="Q486" s="405"/>
      <c r="R486" s="405"/>
      <c r="S486" s="405"/>
      <c r="T486" s="405"/>
      <c r="U486" s="405"/>
      <c r="V486" s="405"/>
      <c r="W486" s="405"/>
      <c r="X486" s="405"/>
      <c r="Y486" s="405"/>
      <c r="Z486" s="405"/>
      <c r="AA486" s="405"/>
      <c r="AB486" s="405"/>
      <c r="AC486" s="405"/>
      <c r="AD486" s="405"/>
      <c r="AE486" s="405"/>
      <c r="AF486" s="405"/>
      <c r="AG486" s="405"/>
      <c r="AH486" s="405"/>
      <c r="AI486" s="403"/>
      <c r="AJ486" s="101"/>
      <c r="AL486" s="406"/>
      <c r="AM486" s="406"/>
      <c r="AN486" s="406"/>
      <c r="AO486" s="406"/>
      <c r="AP486" s="406"/>
      <c r="AQ486" s="406"/>
      <c r="AR486" s="406"/>
      <c r="AS486" s="406"/>
      <c r="AT486" s="406"/>
      <c r="AU486" s="406"/>
      <c r="AV486" s="406"/>
      <c r="AW486" s="406"/>
      <c r="AX486" s="406"/>
      <c r="AY486" s="406"/>
      <c r="AZ486" s="406"/>
      <c r="BA486" s="406"/>
      <c r="BB486" s="406"/>
      <c r="BC486" s="406"/>
      <c r="BD486" s="406"/>
      <c r="BE486" s="406"/>
      <c r="BF486" s="406"/>
      <c r="BG486" s="406"/>
      <c r="BH486" s="406"/>
      <c r="BI486" s="406"/>
      <c r="BJ486" s="406"/>
    </row>
    <row r="487" spans="1:62" x14ac:dyDescent="0.2">
      <c r="A487" s="33"/>
      <c r="B487" s="33"/>
      <c r="C487" s="33"/>
      <c r="D487" s="176" t="s">
        <v>267</v>
      </c>
      <c r="E487" s="177" t="s">
        <v>345</v>
      </c>
      <c r="F487" s="178">
        <f>B3+(474*B5)</f>
        <v>475</v>
      </c>
      <c r="G487" s="33"/>
      <c r="J487" s="405"/>
      <c r="K487" s="405"/>
      <c r="L487" s="405"/>
      <c r="M487" s="405"/>
      <c r="N487" s="405"/>
      <c r="O487" s="405"/>
      <c r="P487" s="405"/>
      <c r="Q487" s="405"/>
      <c r="R487" s="405"/>
      <c r="S487" s="405"/>
      <c r="T487" s="405"/>
      <c r="U487" s="405"/>
      <c r="V487" s="405"/>
      <c r="W487" s="405"/>
      <c r="X487" s="405"/>
      <c r="Y487" s="405"/>
      <c r="Z487" s="405"/>
      <c r="AA487" s="405"/>
      <c r="AB487" s="405"/>
      <c r="AC487" s="405"/>
      <c r="AD487" s="405"/>
      <c r="AE487" s="405"/>
      <c r="AF487" s="405"/>
      <c r="AG487" s="405"/>
      <c r="AH487" s="405"/>
      <c r="AI487" s="403"/>
      <c r="AJ487" s="101"/>
      <c r="AL487" s="406"/>
      <c r="AM487" s="406"/>
      <c r="AN487" s="406"/>
      <c r="AO487" s="406"/>
      <c r="AP487" s="406"/>
      <c r="AQ487" s="406"/>
      <c r="AR487" s="406"/>
      <c r="AS487" s="406"/>
      <c r="AT487" s="406"/>
      <c r="AU487" s="406"/>
      <c r="AV487" s="406"/>
      <c r="AW487" s="406"/>
      <c r="AX487" s="406"/>
      <c r="AY487" s="406"/>
      <c r="AZ487" s="406"/>
      <c r="BA487" s="406"/>
      <c r="BB487" s="406"/>
      <c r="BC487" s="406"/>
      <c r="BD487" s="406"/>
      <c r="BE487" s="406"/>
      <c r="BF487" s="406"/>
      <c r="BG487" s="406"/>
      <c r="BH487" s="406"/>
      <c r="BI487" s="406"/>
      <c r="BJ487" s="406"/>
    </row>
    <row r="488" spans="1:62" ht="12.75" x14ac:dyDescent="0.2">
      <c r="A488" s="33"/>
      <c r="B488" s="33"/>
      <c r="C488" s="33"/>
      <c r="D488" s="176" t="s">
        <v>265</v>
      </c>
      <c r="E488" s="177" t="s">
        <v>345</v>
      </c>
      <c r="F488" s="178">
        <f>B3+(475*B5)</f>
        <v>476</v>
      </c>
      <c r="G488" s="143"/>
      <c r="H488" s="122"/>
      <c r="J488" s="405"/>
      <c r="K488" s="405"/>
      <c r="L488" s="405"/>
      <c r="M488" s="405"/>
      <c r="N488" s="405"/>
      <c r="O488" s="405"/>
      <c r="P488" s="405"/>
      <c r="Q488" s="405"/>
      <c r="R488" s="405"/>
      <c r="S488" s="405"/>
      <c r="T488" s="405"/>
      <c r="U488" s="405"/>
      <c r="V488" s="405"/>
      <c r="W488" s="405"/>
      <c r="X488" s="405"/>
      <c r="Y488" s="405"/>
      <c r="Z488" s="405"/>
      <c r="AA488" s="405"/>
      <c r="AB488" s="405"/>
      <c r="AC488" s="405"/>
      <c r="AD488" s="405"/>
      <c r="AE488" s="405"/>
      <c r="AF488" s="405"/>
      <c r="AG488" s="405"/>
      <c r="AH488" s="405"/>
      <c r="AI488" s="403"/>
      <c r="AJ488" s="101"/>
      <c r="AL488" s="406"/>
      <c r="AM488" s="406"/>
      <c r="AN488" s="406"/>
      <c r="AO488" s="406"/>
      <c r="AP488" s="406"/>
      <c r="AQ488" s="406"/>
      <c r="AR488" s="406"/>
      <c r="AS488" s="406"/>
      <c r="AT488" s="406"/>
      <c r="AU488" s="406"/>
      <c r="AV488" s="406"/>
      <c r="AW488" s="406"/>
      <c r="AX488" s="406"/>
      <c r="AY488" s="406"/>
      <c r="AZ488" s="406"/>
      <c r="BA488" s="406"/>
      <c r="BB488" s="406"/>
      <c r="BC488" s="406"/>
      <c r="BD488" s="406"/>
      <c r="BE488" s="406"/>
      <c r="BF488" s="406"/>
      <c r="BG488" s="406"/>
      <c r="BH488" s="406"/>
      <c r="BI488" s="406"/>
      <c r="BJ488" s="406"/>
    </row>
    <row r="489" spans="1:62" ht="12.75" x14ac:dyDescent="0.2">
      <c r="A489" s="33"/>
      <c r="B489" s="33"/>
      <c r="C489" s="33"/>
      <c r="D489" s="176" t="s">
        <v>189</v>
      </c>
      <c r="E489" s="177" t="s">
        <v>345</v>
      </c>
      <c r="F489" s="179">
        <f>B3+(476*B5)</f>
        <v>477</v>
      </c>
      <c r="G489" s="143"/>
      <c r="H489" s="122"/>
      <c r="J489" s="405"/>
      <c r="K489" s="405"/>
      <c r="L489" s="405"/>
      <c r="M489" s="405"/>
      <c r="N489" s="405"/>
      <c r="O489" s="405"/>
      <c r="P489" s="405"/>
      <c r="Q489" s="405"/>
      <c r="R489" s="405"/>
      <c r="S489" s="405"/>
      <c r="T489" s="405"/>
      <c r="U489" s="405"/>
      <c r="V489" s="405"/>
      <c r="W489" s="405"/>
      <c r="X489" s="405"/>
      <c r="Y489" s="405"/>
      <c r="Z489" s="405"/>
      <c r="AA489" s="405"/>
      <c r="AB489" s="405"/>
      <c r="AC489" s="405"/>
      <c r="AD489" s="405"/>
      <c r="AE489" s="405"/>
      <c r="AF489" s="405"/>
      <c r="AG489" s="405"/>
      <c r="AH489" s="405"/>
      <c r="AI489" s="403"/>
      <c r="AJ489" s="101"/>
      <c r="AL489" s="406"/>
      <c r="AM489" s="406"/>
      <c r="AN489" s="406"/>
      <c r="AO489" s="406"/>
      <c r="AP489" s="406"/>
      <c r="AQ489" s="406"/>
      <c r="AR489" s="406"/>
      <c r="AS489" s="406"/>
      <c r="AT489" s="406"/>
      <c r="AU489" s="406"/>
      <c r="AV489" s="406"/>
      <c r="AW489" s="406"/>
      <c r="AX489" s="406"/>
      <c r="AY489" s="406"/>
      <c r="AZ489" s="406"/>
      <c r="BA489" s="406"/>
      <c r="BB489" s="406"/>
      <c r="BC489" s="406"/>
      <c r="BD489" s="406"/>
      <c r="BE489" s="406"/>
      <c r="BF489" s="406"/>
      <c r="BG489" s="406"/>
      <c r="BH489" s="406"/>
      <c r="BI489" s="406"/>
      <c r="BJ489" s="406"/>
    </row>
    <row r="490" spans="1:62" ht="12.75" x14ac:dyDescent="0.2">
      <c r="A490" s="33"/>
      <c r="B490" s="33"/>
      <c r="C490" s="33"/>
      <c r="D490" s="176" t="s">
        <v>295</v>
      </c>
      <c r="E490" s="177" t="s">
        <v>345</v>
      </c>
      <c r="F490" s="179">
        <f>B3+(477*B5)</f>
        <v>478</v>
      </c>
      <c r="G490" s="143"/>
      <c r="H490" s="122"/>
      <c r="J490" s="405"/>
      <c r="K490" s="405"/>
      <c r="L490" s="405"/>
      <c r="M490" s="405"/>
      <c r="N490" s="405"/>
      <c r="O490" s="405"/>
      <c r="P490" s="405"/>
      <c r="Q490" s="405"/>
      <c r="R490" s="405"/>
      <c r="S490" s="405"/>
      <c r="T490" s="405"/>
      <c r="U490" s="405"/>
      <c r="V490" s="405"/>
      <c r="W490" s="405"/>
      <c r="X490" s="405"/>
      <c r="Y490" s="405"/>
      <c r="Z490" s="405"/>
      <c r="AA490" s="405"/>
      <c r="AB490" s="405"/>
      <c r="AC490" s="405"/>
      <c r="AD490" s="405"/>
      <c r="AE490" s="405"/>
      <c r="AF490" s="405"/>
      <c r="AG490" s="405"/>
      <c r="AH490" s="405"/>
      <c r="AI490" s="403"/>
      <c r="AJ490" s="101"/>
      <c r="AL490" s="406"/>
      <c r="AM490" s="406"/>
      <c r="AN490" s="406"/>
      <c r="AO490" s="406"/>
      <c r="AP490" s="406"/>
      <c r="AQ490" s="406"/>
      <c r="AR490" s="406"/>
      <c r="AS490" s="406"/>
      <c r="AT490" s="406"/>
      <c r="AU490" s="406"/>
      <c r="AV490" s="406"/>
      <c r="AW490" s="406"/>
      <c r="AX490" s="406"/>
      <c r="AY490" s="406"/>
      <c r="AZ490" s="406"/>
      <c r="BA490" s="406"/>
      <c r="BB490" s="406"/>
      <c r="BC490" s="406"/>
      <c r="BD490" s="406"/>
      <c r="BE490" s="406"/>
      <c r="BF490" s="406"/>
      <c r="BG490" s="406"/>
      <c r="BH490" s="406"/>
      <c r="BI490" s="406"/>
      <c r="BJ490" s="406"/>
    </row>
    <row r="491" spans="1:62" ht="12.75" x14ac:dyDescent="0.2">
      <c r="A491" s="33"/>
      <c r="B491" s="33"/>
      <c r="C491" s="33"/>
      <c r="D491" s="176" t="s">
        <v>159</v>
      </c>
      <c r="E491" s="177" t="s">
        <v>345</v>
      </c>
      <c r="F491" s="178">
        <f>B3+(478*B5)</f>
        <v>479</v>
      </c>
      <c r="G491" s="143"/>
      <c r="H491" s="122"/>
      <c r="J491" s="405"/>
      <c r="K491" s="405"/>
      <c r="L491" s="405"/>
      <c r="M491" s="405"/>
      <c r="N491" s="405"/>
      <c r="O491" s="405"/>
      <c r="P491" s="405"/>
      <c r="Q491" s="405"/>
      <c r="R491" s="405"/>
      <c r="S491" s="405"/>
      <c r="T491" s="405"/>
      <c r="U491" s="405"/>
      <c r="V491" s="405"/>
      <c r="W491" s="405"/>
      <c r="X491" s="405"/>
      <c r="Y491" s="405"/>
      <c r="Z491" s="405"/>
      <c r="AA491" s="405"/>
      <c r="AB491" s="405"/>
      <c r="AC491" s="405"/>
      <c r="AD491" s="405"/>
      <c r="AE491" s="405"/>
      <c r="AF491" s="405"/>
      <c r="AG491" s="405"/>
      <c r="AH491" s="405"/>
      <c r="AI491" s="403"/>
      <c r="AJ491" s="101"/>
      <c r="AL491" s="406"/>
      <c r="AM491" s="406"/>
      <c r="AN491" s="406"/>
      <c r="AO491" s="406"/>
      <c r="AP491" s="406"/>
      <c r="AQ491" s="406"/>
      <c r="AR491" s="406"/>
      <c r="AS491" s="406"/>
      <c r="AT491" s="406"/>
      <c r="AU491" s="406"/>
      <c r="AV491" s="406"/>
      <c r="AW491" s="406"/>
      <c r="AX491" s="406"/>
      <c r="AY491" s="406"/>
      <c r="AZ491" s="406"/>
      <c r="BA491" s="406"/>
      <c r="BB491" s="406"/>
      <c r="BC491" s="406"/>
      <c r="BD491" s="406"/>
      <c r="BE491" s="406"/>
      <c r="BF491" s="406"/>
      <c r="BG491" s="406"/>
      <c r="BH491" s="406"/>
      <c r="BI491" s="406"/>
      <c r="BJ491" s="406"/>
    </row>
    <row r="492" spans="1:62" ht="12.75" x14ac:dyDescent="0.2">
      <c r="A492" s="33"/>
      <c r="B492" s="33"/>
      <c r="C492" s="33"/>
      <c r="D492" s="176" t="s">
        <v>399</v>
      </c>
      <c r="E492" s="177" t="s">
        <v>345</v>
      </c>
      <c r="F492" s="178">
        <f>B3+(479*B5)</f>
        <v>480</v>
      </c>
      <c r="G492" s="143"/>
      <c r="H492" s="122"/>
      <c r="J492" s="405"/>
      <c r="K492" s="405"/>
      <c r="L492" s="405"/>
      <c r="M492" s="405"/>
      <c r="N492" s="405"/>
      <c r="O492" s="405"/>
      <c r="P492" s="405"/>
      <c r="Q492" s="405"/>
      <c r="R492" s="405"/>
      <c r="S492" s="405"/>
      <c r="T492" s="405"/>
      <c r="U492" s="405"/>
      <c r="V492" s="405"/>
      <c r="W492" s="405"/>
      <c r="X492" s="405"/>
      <c r="Y492" s="405"/>
      <c r="Z492" s="405"/>
      <c r="AA492" s="405"/>
      <c r="AB492" s="405"/>
      <c r="AC492" s="405"/>
      <c r="AD492" s="405"/>
      <c r="AE492" s="405"/>
      <c r="AF492" s="405"/>
      <c r="AG492" s="405"/>
      <c r="AH492" s="405"/>
      <c r="AI492" s="403"/>
      <c r="AJ492" s="101"/>
      <c r="AL492" s="406"/>
      <c r="AM492" s="406"/>
      <c r="AN492" s="406"/>
      <c r="AO492" s="406"/>
      <c r="AP492" s="406"/>
      <c r="AQ492" s="406"/>
      <c r="AR492" s="406"/>
      <c r="AS492" s="406"/>
      <c r="AT492" s="406"/>
      <c r="AU492" s="406"/>
      <c r="AV492" s="406"/>
      <c r="AW492" s="406"/>
      <c r="AX492" s="406"/>
      <c r="AY492" s="406"/>
      <c r="AZ492" s="406"/>
      <c r="BA492" s="406"/>
      <c r="BB492" s="406"/>
      <c r="BC492" s="406"/>
      <c r="BD492" s="406"/>
      <c r="BE492" s="406"/>
      <c r="BF492" s="406"/>
      <c r="BG492" s="406"/>
      <c r="BH492" s="406"/>
      <c r="BI492" s="406"/>
      <c r="BJ492" s="406"/>
    </row>
    <row r="493" spans="1:62" ht="12.75" x14ac:dyDescent="0.2">
      <c r="A493" s="33"/>
      <c r="B493" s="33"/>
      <c r="C493" s="33"/>
      <c r="D493" s="176" t="s">
        <v>81</v>
      </c>
      <c r="E493" s="177" t="s">
        <v>345</v>
      </c>
      <c r="F493" s="179">
        <f>B3+(480*B5)</f>
        <v>481</v>
      </c>
      <c r="G493" s="143"/>
      <c r="H493" s="122"/>
      <c r="J493" s="403"/>
      <c r="K493" s="403"/>
      <c r="L493" s="403"/>
      <c r="M493" s="403"/>
      <c r="N493" s="403"/>
      <c r="O493" s="403"/>
      <c r="P493" s="403"/>
      <c r="Q493" s="403"/>
      <c r="R493" s="403"/>
      <c r="S493" s="403"/>
      <c r="T493" s="403"/>
      <c r="U493" s="403"/>
      <c r="V493" s="403"/>
      <c r="W493" s="403"/>
      <c r="X493" s="403"/>
      <c r="Y493" s="403"/>
      <c r="Z493" s="403"/>
      <c r="AA493" s="403"/>
      <c r="AB493" s="403"/>
      <c r="AC493" s="403"/>
      <c r="AD493" s="403"/>
      <c r="AE493" s="403"/>
      <c r="AF493" s="403"/>
      <c r="AG493" s="403"/>
      <c r="AH493" s="403"/>
      <c r="AI493" s="407"/>
      <c r="AJ493" s="101"/>
    </row>
    <row r="494" spans="1:62" ht="12.75" x14ac:dyDescent="0.2">
      <c r="A494" s="33"/>
      <c r="B494" s="33"/>
      <c r="C494" s="33"/>
      <c r="D494" s="176" t="s">
        <v>428</v>
      </c>
      <c r="E494" s="177" t="s">
        <v>345</v>
      </c>
      <c r="F494" s="179">
        <f>B3+(481*B5)</f>
        <v>482</v>
      </c>
      <c r="G494" s="143"/>
      <c r="H494" s="122"/>
      <c r="J494" s="403"/>
      <c r="K494" s="403"/>
      <c r="L494" s="403"/>
      <c r="M494" s="403"/>
      <c r="N494" s="403"/>
      <c r="O494" s="403"/>
      <c r="P494" s="403"/>
      <c r="Q494" s="403"/>
      <c r="R494" s="403"/>
      <c r="S494" s="403"/>
      <c r="T494" s="403"/>
      <c r="U494" s="403"/>
      <c r="V494" s="403"/>
      <c r="W494" s="403"/>
      <c r="X494" s="403"/>
      <c r="Y494" s="403"/>
      <c r="Z494" s="403"/>
      <c r="AA494" s="403"/>
      <c r="AB494" s="403"/>
      <c r="AC494" s="403"/>
      <c r="AD494" s="403"/>
      <c r="AE494" s="403"/>
      <c r="AF494" s="403"/>
      <c r="AG494" s="403"/>
      <c r="AH494" s="403"/>
      <c r="AI494" s="407"/>
      <c r="AJ494" s="101"/>
      <c r="AL494" s="409"/>
      <c r="AM494" s="409"/>
      <c r="AN494" s="409"/>
      <c r="AO494" s="409"/>
      <c r="AP494" s="409"/>
      <c r="AQ494" s="409"/>
      <c r="AR494" s="409"/>
      <c r="AS494" s="409"/>
      <c r="AT494" s="409"/>
      <c r="AU494" s="409"/>
      <c r="AV494" s="409"/>
      <c r="AW494" s="409"/>
      <c r="AX494" s="409"/>
      <c r="AY494" s="409"/>
      <c r="AZ494" s="409"/>
      <c r="BA494" s="409"/>
      <c r="BB494" s="409"/>
      <c r="BC494" s="409"/>
      <c r="BD494" s="409"/>
      <c r="BE494" s="409"/>
      <c r="BF494" s="409"/>
      <c r="BG494" s="409"/>
      <c r="BH494" s="409"/>
      <c r="BI494" s="409"/>
      <c r="BJ494" s="409"/>
    </row>
    <row r="495" spans="1:62" ht="12.75" x14ac:dyDescent="0.2">
      <c r="A495" s="33"/>
      <c r="B495" s="33"/>
      <c r="C495" s="33"/>
      <c r="D495" s="176" t="s">
        <v>50</v>
      </c>
      <c r="E495" s="177" t="s">
        <v>345</v>
      </c>
      <c r="F495" s="178">
        <f>B3+(482*B5)</f>
        <v>483</v>
      </c>
      <c r="G495" s="143"/>
      <c r="H495" s="122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  <c r="AC495" s="101"/>
      <c r="AD495" s="101"/>
      <c r="AE495" s="101"/>
      <c r="AF495" s="101"/>
      <c r="AG495" s="101"/>
      <c r="AH495" s="101"/>
      <c r="AI495" s="101"/>
      <c r="AJ495" s="101"/>
      <c r="AL495" s="409"/>
      <c r="AM495" s="409"/>
      <c r="AN495" s="409"/>
      <c r="AO495" s="409"/>
      <c r="AP495" s="409"/>
      <c r="AQ495" s="409"/>
      <c r="AR495" s="409"/>
      <c r="AS495" s="409"/>
      <c r="AT495" s="409"/>
      <c r="AU495" s="409"/>
      <c r="AV495" s="409"/>
      <c r="AW495" s="409"/>
      <c r="AX495" s="409"/>
      <c r="AY495" s="409"/>
      <c r="AZ495" s="409"/>
      <c r="BA495" s="409"/>
      <c r="BB495" s="409"/>
      <c r="BC495" s="409"/>
      <c r="BD495" s="409"/>
      <c r="BE495" s="409"/>
      <c r="BF495" s="409"/>
      <c r="BG495" s="409"/>
      <c r="BH495" s="409"/>
      <c r="BI495" s="409"/>
      <c r="BJ495" s="409"/>
    </row>
    <row r="496" spans="1:62" ht="12.75" x14ac:dyDescent="0.2">
      <c r="A496" s="33"/>
      <c r="B496" s="33"/>
      <c r="C496" s="33"/>
      <c r="D496" s="176" t="s">
        <v>504</v>
      </c>
      <c r="E496" s="177" t="s">
        <v>345</v>
      </c>
      <c r="F496" s="178">
        <f>B3+(483*B5)</f>
        <v>484</v>
      </c>
      <c r="G496" s="143"/>
      <c r="H496" s="122"/>
    </row>
    <row r="497" spans="1:61" ht="15" x14ac:dyDescent="0.25">
      <c r="A497" s="33"/>
      <c r="B497" s="33"/>
      <c r="C497" s="33"/>
      <c r="D497" s="176" t="s">
        <v>741</v>
      </c>
      <c r="E497" s="177" t="s">
        <v>345</v>
      </c>
      <c r="F497" s="179">
        <f>B3+(484*B5)</f>
        <v>485</v>
      </c>
      <c r="G497" s="143"/>
      <c r="H497" s="122"/>
      <c r="AT497" s="410"/>
    </row>
    <row r="498" spans="1:61" ht="12.75" x14ac:dyDescent="0.2">
      <c r="A498" s="33"/>
      <c r="B498" s="33"/>
      <c r="C498" s="33"/>
      <c r="D498" s="176" t="s">
        <v>533</v>
      </c>
      <c r="E498" s="177" t="s">
        <v>345</v>
      </c>
      <c r="F498" s="179">
        <f>B3+(485*B5)</f>
        <v>486</v>
      </c>
      <c r="G498" s="143"/>
      <c r="H498" s="122"/>
      <c r="U498" s="402"/>
      <c r="V498" s="34"/>
      <c r="AV498" s="34"/>
      <c r="AW498" s="34"/>
    </row>
    <row r="499" spans="1:61" ht="12.75" x14ac:dyDescent="0.2">
      <c r="A499" s="33"/>
      <c r="B499" s="33"/>
      <c r="C499" s="33"/>
      <c r="D499" s="176" t="s">
        <v>713</v>
      </c>
      <c r="E499" s="177" t="s">
        <v>345</v>
      </c>
      <c r="F499" s="178">
        <f>B3+(486*B5)</f>
        <v>487</v>
      </c>
      <c r="G499" s="143"/>
      <c r="H499" s="122"/>
      <c r="J499" s="405"/>
      <c r="K499" s="405"/>
      <c r="L499" s="405"/>
      <c r="M499" s="405"/>
      <c r="N499" s="405"/>
      <c r="O499" s="405"/>
      <c r="P499" s="405"/>
      <c r="Q499" s="405"/>
      <c r="R499" s="405"/>
      <c r="S499" s="405"/>
      <c r="T499" s="405"/>
      <c r="U499" s="405"/>
      <c r="V499" s="405"/>
      <c r="W499" s="405"/>
      <c r="X499" s="405"/>
      <c r="Y499" s="405"/>
      <c r="Z499" s="405"/>
      <c r="AA499" s="405"/>
      <c r="AB499" s="405"/>
      <c r="AC499" s="405"/>
      <c r="AD499" s="405"/>
      <c r="AE499" s="405"/>
      <c r="AF499" s="405"/>
      <c r="AG499" s="405"/>
      <c r="AH499" s="405"/>
      <c r="AI499" s="403"/>
      <c r="AK499" s="406"/>
      <c r="AL499" s="406"/>
      <c r="AM499" s="406"/>
      <c r="AN499" s="406"/>
      <c r="AO499" s="406"/>
      <c r="AP499" s="406"/>
      <c r="AQ499" s="406"/>
      <c r="AR499" s="406"/>
      <c r="AS499" s="406"/>
      <c r="AT499" s="406"/>
      <c r="AU499" s="406"/>
      <c r="AV499" s="406"/>
      <c r="AW499" s="406"/>
      <c r="AX499" s="406"/>
      <c r="AY499" s="406"/>
      <c r="AZ499" s="406"/>
      <c r="BA499" s="406"/>
      <c r="BB499" s="406"/>
      <c r="BC499" s="406"/>
      <c r="BD499" s="406"/>
      <c r="BE499" s="406"/>
      <c r="BF499" s="406"/>
      <c r="BG499" s="406"/>
      <c r="BH499" s="406"/>
      <c r="BI499" s="406"/>
    </row>
    <row r="500" spans="1:61" ht="12.75" x14ac:dyDescent="0.2">
      <c r="A500" s="33"/>
      <c r="B500" s="33"/>
      <c r="C500" s="33"/>
      <c r="D500" s="211" t="s">
        <v>610</v>
      </c>
      <c r="E500" s="177" t="s">
        <v>345</v>
      </c>
      <c r="F500" s="178">
        <f>B3+(487*B5)</f>
        <v>488</v>
      </c>
      <c r="G500" s="143"/>
      <c r="H500" s="122"/>
      <c r="J500" s="405"/>
      <c r="K500" s="405"/>
      <c r="L500" s="405"/>
      <c r="M500" s="405"/>
      <c r="N500" s="405"/>
      <c r="O500" s="405"/>
      <c r="P500" s="405"/>
      <c r="Q500" s="405"/>
      <c r="R500" s="405"/>
      <c r="S500" s="405"/>
      <c r="T500" s="405"/>
      <c r="U500" s="405"/>
      <c r="V500" s="405"/>
      <c r="W500" s="405"/>
      <c r="X500" s="405"/>
      <c r="Y500" s="405"/>
      <c r="Z500" s="405"/>
      <c r="AA500" s="405"/>
      <c r="AB500" s="405"/>
      <c r="AC500" s="405"/>
      <c r="AD500" s="405"/>
      <c r="AE500" s="405"/>
      <c r="AF500" s="405"/>
      <c r="AG500" s="405"/>
      <c r="AH500" s="405"/>
      <c r="AI500" s="403"/>
      <c r="AK500" s="406"/>
      <c r="AL500" s="406"/>
      <c r="AM500" s="406"/>
      <c r="AN500" s="406"/>
      <c r="AO500" s="406"/>
      <c r="AP500" s="406"/>
      <c r="AQ500" s="406"/>
      <c r="AR500" s="406"/>
      <c r="AS500" s="406"/>
      <c r="AT500" s="406"/>
      <c r="AU500" s="406"/>
      <c r="AV500" s="406"/>
      <c r="AW500" s="406"/>
      <c r="AX500" s="406"/>
      <c r="AY500" s="406"/>
      <c r="AZ500" s="406"/>
      <c r="BA500" s="406"/>
      <c r="BB500" s="406"/>
      <c r="BC500" s="406"/>
      <c r="BD500" s="406"/>
      <c r="BE500" s="406"/>
      <c r="BF500" s="406"/>
      <c r="BG500" s="406"/>
      <c r="BH500" s="406"/>
      <c r="BI500" s="406"/>
    </row>
    <row r="501" spans="1:61" ht="12.75" x14ac:dyDescent="0.2">
      <c r="A501" s="33"/>
      <c r="B501" s="33"/>
      <c r="C501" s="33"/>
      <c r="D501" s="176" t="s">
        <v>638</v>
      </c>
      <c r="E501" s="177" t="s">
        <v>345</v>
      </c>
      <c r="F501" s="178">
        <f>B3+(488*B5)</f>
        <v>489</v>
      </c>
      <c r="G501" s="143"/>
      <c r="H501" s="122"/>
      <c r="J501" s="405"/>
      <c r="K501" s="405"/>
      <c r="L501" s="405"/>
      <c r="M501" s="405"/>
      <c r="N501" s="405"/>
      <c r="O501" s="405"/>
      <c r="P501" s="405"/>
      <c r="Q501" s="405"/>
      <c r="R501" s="405"/>
      <c r="S501" s="405"/>
      <c r="T501" s="405"/>
      <c r="U501" s="405"/>
      <c r="V501" s="405"/>
      <c r="W501" s="405"/>
      <c r="X501" s="405"/>
      <c r="Y501" s="405"/>
      <c r="Z501" s="405"/>
      <c r="AA501" s="405"/>
      <c r="AB501" s="405"/>
      <c r="AC501" s="405"/>
      <c r="AD501" s="405"/>
      <c r="AE501" s="405"/>
      <c r="AF501" s="405"/>
      <c r="AG501" s="405"/>
      <c r="AH501" s="405"/>
      <c r="AI501" s="403"/>
      <c r="AK501" s="406"/>
      <c r="AL501" s="406"/>
      <c r="AM501" s="406"/>
      <c r="AN501" s="406"/>
      <c r="AO501" s="406"/>
      <c r="AP501" s="406"/>
      <c r="AQ501" s="406"/>
      <c r="AR501" s="406"/>
      <c r="AS501" s="406"/>
      <c r="AT501" s="406"/>
      <c r="AU501" s="406"/>
      <c r="AV501" s="406"/>
      <c r="AW501" s="406"/>
      <c r="AX501" s="406"/>
      <c r="AY501" s="406"/>
      <c r="AZ501" s="406"/>
      <c r="BA501" s="406"/>
      <c r="BB501" s="406"/>
      <c r="BC501" s="406"/>
      <c r="BD501" s="406"/>
      <c r="BE501" s="406"/>
      <c r="BF501" s="406"/>
      <c r="BG501" s="406"/>
      <c r="BH501" s="406"/>
      <c r="BI501" s="406"/>
    </row>
    <row r="502" spans="1:61" ht="12.75" x14ac:dyDescent="0.2">
      <c r="A502" s="33"/>
      <c r="B502" s="33"/>
      <c r="C502" s="33"/>
      <c r="D502" s="176" t="s">
        <v>695</v>
      </c>
      <c r="E502" s="177" t="s">
        <v>345</v>
      </c>
      <c r="F502" s="178">
        <f>B3+(489*B5)</f>
        <v>490</v>
      </c>
      <c r="G502" s="143"/>
      <c r="H502" s="122"/>
      <c r="J502" s="405"/>
      <c r="K502" s="405"/>
      <c r="L502" s="405"/>
      <c r="M502" s="405"/>
      <c r="N502" s="405"/>
      <c r="O502" s="405"/>
      <c r="P502" s="405"/>
      <c r="Q502" s="405"/>
      <c r="R502" s="405"/>
      <c r="S502" s="405"/>
      <c r="T502" s="405"/>
      <c r="U502" s="405"/>
      <c r="V502" s="405"/>
      <c r="W502" s="405"/>
      <c r="X502" s="405"/>
      <c r="Y502" s="405"/>
      <c r="Z502" s="405"/>
      <c r="AA502" s="405"/>
      <c r="AB502" s="405"/>
      <c r="AC502" s="405"/>
      <c r="AD502" s="405"/>
      <c r="AE502" s="405"/>
      <c r="AF502" s="405"/>
      <c r="AG502" s="405"/>
      <c r="AH502" s="405"/>
      <c r="AI502" s="403"/>
      <c r="AK502" s="406"/>
      <c r="AL502" s="406"/>
      <c r="AM502" s="406"/>
      <c r="AN502" s="406"/>
      <c r="AO502" s="406"/>
      <c r="AP502" s="406"/>
      <c r="AQ502" s="406"/>
      <c r="AR502" s="406"/>
      <c r="AS502" s="406"/>
      <c r="AT502" s="406"/>
      <c r="AU502" s="406"/>
      <c r="AV502" s="406"/>
      <c r="AW502" s="406"/>
      <c r="AX502" s="406"/>
      <c r="AY502" s="406"/>
      <c r="AZ502" s="406"/>
      <c r="BA502" s="406"/>
      <c r="BB502" s="406"/>
      <c r="BC502" s="406"/>
      <c r="BD502" s="406"/>
      <c r="BE502" s="406"/>
      <c r="BF502" s="406"/>
      <c r="BG502" s="406"/>
      <c r="BH502" s="406"/>
      <c r="BI502" s="406"/>
    </row>
    <row r="503" spans="1:61" ht="12.75" x14ac:dyDescent="0.2">
      <c r="A503" s="33"/>
      <c r="B503" s="33"/>
      <c r="C503" s="33"/>
      <c r="D503" s="176" t="s">
        <v>664</v>
      </c>
      <c r="E503" s="177" t="s">
        <v>345</v>
      </c>
      <c r="F503" s="179">
        <f>B3+(490*B5)</f>
        <v>491</v>
      </c>
      <c r="G503" s="143"/>
      <c r="H503" s="122"/>
      <c r="J503" s="405"/>
      <c r="K503" s="405"/>
      <c r="L503" s="405"/>
      <c r="M503" s="405"/>
      <c r="N503" s="405"/>
      <c r="O503" s="405"/>
      <c r="P503" s="405"/>
      <c r="Q503" s="405"/>
      <c r="R503" s="405"/>
      <c r="S503" s="405"/>
      <c r="T503" s="405"/>
      <c r="U503" s="405"/>
      <c r="V503" s="405"/>
      <c r="W503" s="405"/>
      <c r="X503" s="405"/>
      <c r="Y503" s="405"/>
      <c r="Z503" s="405"/>
      <c r="AA503" s="405"/>
      <c r="AB503" s="405"/>
      <c r="AC503" s="405"/>
      <c r="AD503" s="405"/>
      <c r="AE503" s="405"/>
      <c r="AF503" s="405"/>
      <c r="AG503" s="405"/>
      <c r="AH503" s="405"/>
      <c r="AI503" s="403"/>
      <c r="AK503" s="406"/>
      <c r="AL503" s="406"/>
      <c r="AM503" s="406"/>
      <c r="AN503" s="406"/>
      <c r="AO503" s="406"/>
      <c r="AP503" s="406"/>
      <c r="AQ503" s="406"/>
      <c r="AR503" s="406"/>
      <c r="AS503" s="406"/>
      <c r="AT503" s="406"/>
      <c r="AU503" s="406"/>
      <c r="AV503" s="406"/>
      <c r="AW503" s="406"/>
      <c r="AX503" s="406"/>
      <c r="AY503" s="406"/>
      <c r="AZ503" s="406"/>
      <c r="BA503" s="406"/>
      <c r="BB503" s="406"/>
      <c r="BC503" s="406"/>
      <c r="BD503" s="406"/>
      <c r="BE503" s="406"/>
      <c r="BF503" s="406"/>
      <c r="BG503" s="406"/>
      <c r="BH503" s="406"/>
      <c r="BI503" s="406"/>
    </row>
    <row r="504" spans="1:61" ht="12.75" x14ac:dyDescent="0.2">
      <c r="A504" s="33"/>
      <c r="B504" s="33"/>
      <c r="C504" s="33"/>
      <c r="D504" s="176" t="s">
        <v>560</v>
      </c>
      <c r="E504" s="177" t="s">
        <v>345</v>
      </c>
      <c r="F504" s="179">
        <f>B3+(491*B5)</f>
        <v>492</v>
      </c>
      <c r="G504" s="143"/>
      <c r="H504" s="122"/>
      <c r="J504" s="405"/>
      <c r="K504" s="405"/>
      <c r="L504" s="405"/>
      <c r="M504" s="405"/>
      <c r="N504" s="405"/>
      <c r="O504" s="405"/>
      <c r="P504" s="405"/>
      <c r="Q504" s="405"/>
      <c r="R504" s="405"/>
      <c r="S504" s="405"/>
      <c r="T504" s="405"/>
      <c r="U504" s="405"/>
      <c r="V504" s="405"/>
      <c r="W504" s="405"/>
      <c r="X504" s="405"/>
      <c r="Y504" s="405"/>
      <c r="Z504" s="405"/>
      <c r="AA504" s="405"/>
      <c r="AB504" s="405"/>
      <c r="AC504" s="405"/>
      <c r="AD504" s="405"/>
      <c r="AE504" s="405"/>
      <c r="AF504" s="405"/>
      <c r="AG504" s="405"/>
      <c r="AH504" s="405"/>
      <c r="AI504" s="403"/>
      <c r="AK504" s="406"/>
      <c r="AL504" s="406"/>
      <c r="AM504" s="406"/>
      <c r="AN504" s="406"/>
      <c r="AO504" s="406"/>
      <c r="AP504" s="406"/>
      <c r="AQ504" s="406"/>
      <c r="AR504" s="406"/>
      <c r="AS504" s="406"/>
      <c r="AT504" s="406"/>
      <c r="AU504" s="406"/>
      <c r="AV504" s="406"/>
      <c r="AW504" s="406"/>
      <c r="AX504" s="406"/>
      <c r="AY504" s="406"/>
      <c r="AZ504" s="406"/>
      <c r="BA504" s="406"/>
      <c r="BB504" s="406"/>
      <c r="BC504" s="406"/>
      <c r="BD504" s="406"/>
      <c r="BE504" s="406"/>
      <c r="BF504" s="406"/>
      <c r="BG504" s="406"/>
      <c r="BH504" s="406"/>
      <c r="BI504" s="406"/>
    </row>
    <row r="505" spans="1:61" ht="12.75" x14ac:dyDescent="0.2">
      <c r="A505" s="33"/>
      <c r="B505" s="33"/>
      <c r="C505" s="33"/>
      <c r="D505" s="176" t="s">
        <v>797</v>
      </c>
      <c r="E505" s="177" t="s">
        <v>345</v>
      </c>
      <c r="F505" s="178">
        <f>B3+(492*B5)</f>
        <v>493</v>
      </c>
      <c r="G505" s="143"/>
      <c r="H505" s="122"/>
      <c r="J505" s="405"/>
      <c r="K505" s="405"/>
      <c r="L505" s="405"/>
      <c r="M505" s="405"/>
      <c r="N505" s="405"/>
      <c r="O505" s="405"/>
      <c r="P505" s="405"/>
      <c r="Q505" s="405"/>
      <c r="R505" s="405"/>
      <c r="S505" s="405"/>
      <c r="T505" s="405"/>
      <c r="U505" s="405"/>
      <c r="V505" s="405"/>
      <c r="W505" s="405"/>
      <c r="X505" s="405"/>
      <c r="Y505" s="405"/>
      <c r="Z505" s="405"/>
      <c r="AA505" s="405"/>
      <c r="AB505" s="405"/>
      <c r="AC505" s="405"/>
      <c r="AD505" s="405"/>
      <c r="AE505" s="405"/>
      <c r="AF505" s="405"/>
      <c r="AG505" s="405"/>
      <c r="AH505" s="405"/>
      <c r="AI505" s="403"/>
      <c r="AK505" s="406"/>
      <c r="AL505" s="406"/>
      <c r="AM505" s="406"/>
      <c r="AN505" s="406"/>
      <c r="AO505" s="406"/>
      <c r="AP505" s="406"/>
      <c r="AQ505" s="406"/>
      <c r="AR505" s="406"/>
      <c r="AS505" s="406"/>
      <c r="AT505" s="406"/>
      <c r="AU505" s="406"/>
      <c r="AV505" s="406"/>
      <c r="AW505" s="406"/>
      <c r="AX505" s="406"/>
      <c r="AY505" s="406"/>
      <c r="AZ505" s="406"/>
      <c r="BA505" s="406"/>
      <c r="BB505" s="406"/>
      <c r="BC505" s="406"/>
      <c r="BD505" s="406"/>
      <c r="BE505" s="406"/>
      <c r="BF505" s="406"/>
      <c r="BG505" s="406"/>
      <c r="BH505" s="406"/>
      <c r="BI505" s="406"/>
    </row>
    <row r="506" spans="1:61" ht="12.75" x14ac:dyDescent="0.2">
      <c r="A506" s="33"/>
      <c r="B506" s="33"/>
      <c r="C506" s="33"/>
      <c r="D506" s="176" t="s">
        <v>591</v>
      </c>
      <c r="E506" s="177" t="s">
        <v>345</v>
      </c>
      <c r="F506" s="178">
        <f>B3+(493*B5)</f>
        <v>494</v>
      </c>
      <c r="G506" s="143"/>
      <c r="H506" s="122"/>
      <c r="J506" s="405"/>
      <c r="K506" s="405"/>
      <c r="L506" s="405"/>
      <c r="M506" s="405"/>
      <c r="N506" s="405"/>
      <c r="O506" s="405"/>
      <c r="P506" s="405"/>
      <c r="Q506" s="405"/>
      <c r="R506" s="405"/>
      <c r="S506" s="405"/>
      <c r="T506" s="405"/>
      <c r="U506" s="405"/>
      <c r="V506" s="405"/>
      <c r="W506" s="405"/>
      <c r="X506" s="405"/>
      <c r="Y506" s="405"/>
      <c r="Z506" s="405"/>
      <c r="AA506" s="405"/>
      <c r="AB506" s="405"/>
      <c r="AC506" s="405"/>
      <c r="AD506" s="405"/>
      <c r="AE506" s="405"/>
      <c r="AF506" s="405"/>
      <c r="AG506" s="405"/>
      <c r="AH506" s="405"/>
      <c r="AI506" s="403"/>
      <c r="AK506" s="406"/>
      <c r="AL506" s="406"/>
      <c r="AM506" s="406"/>
      <c r="AN506" s="406"/>
      <c r="AO506" s="406"/>
      <c r="AP506" s="406"/>
      <c r="AQ506" s="406"/>
      <c r="AR506" s="406"/>
      <c r="AS506" s="406"/>
      <c r="AT506" s="406"/>
      <c r="AU506" s="406"/>
      <c r="AV506" s="406"/>
      <c r="AW506" s="406"/>
      <c r="AX506" s="406"/>
      <c r="AY506" s="406"/>
      <c r="AZ506" s="406"/>
      <c r="BA506" s="406"/>
      <c r="BB506" s="406"/>
      <c r="BC506" s="406"/>
      <c r="BD506" s="406"/>
      <c r="BE506" s="406"/>
      <c r="BF506" s="406"/>
      <c r="BG506" s="406"/>
      <c r="BH506" s="406"/>
      <c r="BI506" s="406"/>
    </row>
    <row r="507" spans="1:61" ht="12.75" x14ac:dyDescent="0.2">
      <c r="A507" s="33"/>
      <c r="B507" s="33"/>
      <c r="C507" s="33"/>
      <c r="D507" s="176" t="s">
        <v>766</v>
      </c>
      <c r="E507" s="177" t="s">
        <v>345</v>
      </c>
      <c r="F507" s="179">
        <f>B3+(494*B5)</f>
        <v>495</v>
      </c>
      <c r="G507" s="143"/>
      <c r="H507" s="122"/>
      <c r="J507" s="405"/>
      <c r="K507" s="405"/>
      <c r="L507" s="405"/>
      <c r="M507" s="405"/>
      <c r="N507" s="405"/>
      <c r="O507" s="405"/>
      <c r="P507" s="405"/>
      <c r="Q507" s="405"/>
      <c r="R507" s="405"/>
      <c r="S507" s="405"/>
      <c r="T507" s="405"/>
      <c r="U507" s="405"/>
      <c r="V507" s="405"/>
      <c r="W507" s="405"/>
      <c r="X507" s="405"/>
      <c r="Y507" s="405"/>
      <c r="Z507" s="405"/>
      <c r="AA507" s="405"/>
      <c r="AB507" s="405"/>
      <c r="AC507" s="405"/>
      <c r="AD507" s="405"/>
      <c r="AE507" s="405"/>
      <c r="AF507" s="405"/>
      <c r="AG507" s="405"/>
      <c r="AH507" s="405"/>
      <c r="AI507" s="403"/>
      <c r="AK507" s="406"/>
      <c r="AL507" s="406"/>
      <c r="AM507" s="406"/>
      <c r="AN507" s="406"/>
      <c r="AO507" s="406"/>
      <c r="AP507" s="406"/>
      <c r="AQ507" s="406"/>
      <c r="AR507" s="406"/>
      <c r="AS507" s="406"/>
      <c r="AT507" s="406"/>
      <c r="AU507" s="406"/>
      <c r="AV507" s="406"/>
      <c r="AW507" s="406"/>
      <c r="AX507" s="406"/>
      <c r="AY507" s="406"/>
      <c r="AZ507" s="406"/>
      <c r="BA507" s="406"/>
      <c r="BB507" s="406"/>
      <c r="BC507" s="406"/>
      <c r="BD507" s="406"/>
      <c r="BE507" s="406"/>
      <c r="BF507" s="406"/>
      <c r="BG507" s="406"/>
      <c r="BH507" s="406"/>
      <c r="BI507" s="406"/>
    </row>
    <row r="508" spans="1:61" ht="12.75" x14ac:dyDescent="0.2">
      <c r="A508" s="33"/>
      <c r="B508" s="33"/>
      <c r="C508" s="33"/>
      <c r="D508" s="176" t="s">
        <v>454</v>
      </c>
      <c r="E508" s="177" t="s">
        <v>345</v>
      </c>
      <c r="F508" s="179">
        <f>B3+(495*B5)</f>
        <v>496</v>
      </c>
      <c r="G508" s="143"/>
      <c r="H508" s="122"/>
      <c r="J508" s="405"/>
      <c r="K508" s="405"/>
      <c r="L508" s="405"/>
      <c r="M508" s="405"/>
      <c r="N508" s="405"/>
      <c r="O508" s="405"/>
      <c r="P508" s="405"/>
      <c r="Q508" s="405"/>
      <c r="R508" s="405"/>
      <c r="S508" s="405"/>
      <c r="T508" s="405"/>
      <c r="U508" s="405"/>
      <c r="V508" s="405"/>
      <c r="W508" s="405"/>
      <c r="X508" s="405"/>
      <c r="Y508" s="405"/>
      <c r="Z508" s="405"/>
      <c r="AA508" s="405"/>
      <c r="AB508" s="405"/>
      <c r="AC508" s="405"/>
      <c r="AD508" s="405"/>
      <c r="AE508" s="405"/>
      <c r="AF508" s="405"/>
      <c r="AG508" s="405"/>
      <c r="AH508" s="405"/>
      <c r="AI508" s="403"/>
      <c r="AK508" s="406"/>
      <c r="AL508" s="406"/>
      <c r="AM508" s="406"/>
      <c r="AN508" s="406"/>
      <c r="AO508" s="406"/>
      <c r="AP508" s="406"/>
      <c r="AQ508" s="406"/>
      <c r="AR508" s="406"/>
      <c r="AS508" s="406"/>
      <c r="AT508" s="406"/>
      <c r="AU508" s="406"/>
      <c r="AV508" s="406"/>
      <c r="AW508" s="406"/>
      <c r="AX508" s="406"/>
      <c r="AY508" s="406"/>
      <c r="AZ508" s="406"/>
      <c r="BA508" s="406"/>
      <c r="BB508" s="406"/>
      <c r="BC508" s="406"/>
      <c r="BD508" s="406"/>
      <c r="BE508" s="406"/>
      <c r="BF508" s="406"/>
      <c r="BG508" s="406"/>
      <c r="BH508" s="406"/>
      <c r="BI508" s="406"/>
    </row>
    <row r="509" spans="1:61" ht="12.75" x14ac:dyDescent="0.2">
      <c r="A509" s="33"/>
      <c r="B509" s="33"/>
      <c r="C509" s="33"/>
      <c r="D509" s="176" t="s">
        <v>141</v>
      </c>
      <c r="E509" s="177" t="s">
        <v>345</v>
      </c>
      <c r="F509" s="178">
        <f>B3+(496*B5)</f>
        <v>497</v>
      </c>
      <c r="G509" s="143"/>
      <c r="H509" s="122"/>
      <c r="J509" s="405"/>
      <c r="K509" s="405"/>
      <c r="L509" s="405"/>
      <c r="M509" s="405"/>
      <c r="N509" s="405"/>
      <c r="O509" s="405"/>
      <c r="P509" s="405"/>
      <c r="Q509" s="405"/>
      <c r="R509" s="405"/>
      <c r="S509" s="405"/>
      <c r="T509" s="405"/>
      <c r="U509" s="405"/>
      <c r="V509" s="405"/>
      <c r="W509" s="405"/>
      <c r="X509" s="405"/>
      <c r="Y509" s="405"/>
      <c r="Z509" s="405"/>
      <c r="AA509" s="405"/>
      <c r="AB509" s="405"/>
      <c r="AC509" s="405"/>
      <c r="AD509" s="405"/>
      <c r="AE509" s="405"/>
      <c r="AF509" s="405"/>
      <c r="AG509" s="405"/>
      <c r="AH509" s="405"/>
      <c r="AI509" s="403"/>
      <c r="AK509" s="406"/>
      <c r="AL509" s="406"/>
      <c r="AM509" s="406"/>
      <c r="AN509" s="406"/>
      <c r="AO509" s="406"/>
      <c r="AP509" s="406"/>
      <c r="AQ509" s="406"/>
      <c r="AR509" s="406"/>
      <c r="AS509" s="406"/>
      <c r="AT509" s="406"/>
      <c r="AU509" s="406"/>
      <c r="AV509" s="406"/>
      <c r="AW509" s="406"/>
      <c r="AX509" s="406"/>
      <c r="AY509" s="406"/>
      <c r="AZ509" s="406"/>
      <c r="BA509" s="406"/>
      <c r="BB509" s="406"/>
      <c r="BC509" s="406"/>
      <c r="BD509" s="406"/>
      <c r="BE509" s="406"/>
      <c r="BF509" s="406"/>
      <c r="BG509" s="406"/>
      <c r="BH509" s="406"/>
      <c r="BI509" s="406"/>
    </row>
    <row r="510" spans="1:61" ht="12.75" x14ac:dyDescent="0.2">
      <c r="A510" s="33"/>
      <c r="B510" s="33"/>
      <c r="C510" s="33"/>
      <c r="D510" s="176" t="s">
        <v>485</v>
      </c>
      <c r="E510" s="177" t="s">
        <v>345</v>
      </c>
      <c r="F510" s="178">
        <f>B3+(497*B5)</f>
        <v>498</v>
      </c>
      <c r="G510" s="143"/>
      <c r="H510" s="122"/>
      <c r="J510" s="405"/>
      <c r="K510" s="405"/>
      <c r="L510" s="405"/>
      <c r="M510" s="405"/>
      <c r="N510" s="405"/>
      <c r="O510" s="405"/>
      <c r="P510" s="405"/>
      <c r="Q510" s="405"/>
      <c r="R510" s="405"/>
      <c r="S510" s="405"/>
      <c r="T510" s="405"/>
      <c r="U510" s="405"/>
      <c r="V510" s="405"/>
      <c r="W510" s="405"/>
      <c r="X510" s="405"/>
      <c r="Y510" s="405"/>
      <c r="Z510" s="405"/>
      <c r="AA510" s="405"/>
      <c r="AB510" s="405"/>
      <c r="AC510" s="405"/>
      <c r="AD510" s="405"/>
      <c r="AE510" s="405"/>
      <c r="AF510" s="405"/>
      <c r="AG510" s="405"/>
      <c r="AH510" s="405"/>
      <c r="AI510" s="403"/>
      <c r="AK510" s="406"/>
      <c r="AL510" s="406"/>
      <c r="AM510" s="406"/>
      <c r="AN510" s="406"/>
      <c r="AO510" s="406"/>
      <c r="AP510" s="406"/>
      <c r="AQ510" s="406"/>
      <c r="AR510" s="406"/>
      <c r="AS510" s="406"/>
      <c r="AT510" s="406"/>
      <c r="AU510" s="406"/>
      <c r="AV510" s="406"/>
      <c r="AW510" s="406"/>
      <c r="AX510" s="406"/>
      <c r="AY510" s="406"/>
      <c r="AZ510" s="406"/>
      <c r="BA510" s="406"/>
      <c r="BB510" s="406"/>
      <c r="BC510" s="406"/>
      <c r="BD510" s="406"/>
      <c r="BE510" s="406"/>
      <c r="BF510" s="406"/>
      <c r="BG510" s="406"/>
      <c r="BH510" s="406"/>
      <c r="BI510" s="406"/>
    </row>
    <row r="511" spans="1:61" ht="12.75" x14ac:dyDescent="0.2">
      <c r="A511" s="33"/>
      <c r="B511" s="33"/>
      <c r="C511" s="33"/>
      <c r="D511" s="176" t="s">
        <v>107</v>
      </c>
      <c r="E511" s="177" t="s">
        <v>345</v>
      </c>
      <c r="F511" s="179">
        <f>B3+(498*B5)</f>
        <v>499</v>
      </c>
      <c r="G511" s="143"/>
      <c r="H511" s="122"/>
      <c r="J511" s="405"/>
      <c r="K511" s="405"/>
      <c r="L511" s="405"/>
      <c r="M511" s="405"/>
      <c r="N511" s="405"/>
      <c r="O511" s="405"/>
      <c r="P511" s="405"/>
      <c r="Q511" s="405"/>
      <c r="R511" s="405"/>
      <c r="S511" s="405"/>
      <c r="T511" s="405"/>
      <c r="U511" s="405"/>
      <c r="V511" s="405"/>
      <c r="W511" s="405"/>
      <c r="X511" s="405"/>
      <c r="Y511" s="405"/>
      <c r="Z511" s="405"/>
      <c r="AA511" s="405"/>
      <c r="AB511" s="405"/>
      <c r="AC511" s="405"/>
      <c r="AD511" s="405"/>
      <c r="AE511" s="405"/>
      <c r="AF511" s="405"/>
      <c r="AG511" s="405"/>
      <c r="AH511" s="405"/>
      <c r="AI511" s="403"/>
      <c r="AK511" s="406"/>
      <c r="AL511" s="406"/>
      <c r="AM511" s="406"/>
      <c r="AN511" s="406"/>
      <c r="AO511" s="406"/>
      <c r="AP511" s="406"/>
      <c r="AQ511" s="406"/>
      <c r="AR511" s="406"/>
      <c r="AS511" s="406"/>
      <c r="AT511" s="406"/>
      <c r="AU511" s="406"/>
      <c r="AV511" s="406"/>
      <c r="AW511" s="406"/>
      <c r="AX511" s="406"/>
      <c r="AY511" s="406"/>
      <c r="AZ511" s="406"/>
      <c r="BA511" s="406"/>
      <c r="BB511" s="406"/>
      <c r="BC511" s="406"/>
      <c r="BD511" s="406"/>
      <c r="BE511" s="406"/>
      <c r="BF511" s="406"/>
      <c r="BG511" s="406"/>
      <c r="BH511" s="406"/>
      <c r="BI511" s="406"/>
    </row>
    <row r="512" spans="1:61" ht="12.75" x14ac:dyDescent="0.2">
      <c r="A512" s="33"/>
      <c r="B512" s="33"/>
      <c r="C512" s="33"/>
      <c r="D512" s="176" t="s">
        <v>322</v>
      </c>
      <c r="E512" s="177" t="s">
        <v>345</v>
      </c>
      <c r="F512" s="179">
        <f>B3+(499*B5)</f>
        <v>500</v>
      </c>
      <c r="G512" s="143"/>
      <c r="H512" s="122"/>
      <c r="J512" s="405"/>
      <c r="K512" s="405"/>
      <c r="L512" s="405"/>
      <c r="M512" s="405"/>
      <c r="N512" s="405"/>
      <c r="O512" s="405"/>
      <c r="P512" s="405"/>
      <c r="Q512" s="405"/>
      <c r="R512" s="405"/>
      <c r="S512" s="405"/>
      <c r="T512" s="405"/>
      <c r="U512" s="405"/>
      <c r="V512" s="405"/>
      <c r="W512" s="405"/>
      <c r="X512" s="405"/>
      <c r="Y512" s="405"/>
      <c r="Z512" s="405"/>
      <c r="AA512" s="405"/>
      <c r="AB512" s="405"/>
      <c r="AC512" s="405"/>
      <c r="AD512" s="405"/>
      <c r="AE512" s="405"/>
      <c r="AF512" s="405"/>
      <c r="AG512" s="405"/>
      <c r="AH512" s="405"/>
      <c r="AI512" s="403"/>
      <c r="AK512" s="406"/>
      <c r="AL512" s="406"/>
      <c r="AM512" s="406"/>
      <c r="AN512" s="406"/>
      <c r="AO512" s="406"/>
      <c r="AP512" s="406"/>
      <c r="AQ512" s="406"/>
      <c r="AR512" s="406"/>
      <c r="AS512" s="406"/>
      <c r="AT512" s="406"/>
      <c r="AU512" s="406"/>
      <c r="AV512" s="406"/>
      <c r="AW512" s="406"/>
      <c r="AX512" s="406"/>
      <c r="AY512" s="406"/>
      <c r="AZ512" s="406"/>
      <c r="BA512" s="406"/>
      <c r="BB512" s="406"/>
      <c r="BC512" s="406"/>
      <c r="BD512" s="406"/>
      <c r="BE512" s="406"/>
      <c r="BF512" s="406"/>
      <c r="BG512" s="406"/>
      <c r="BH512" s="406"/>
      <c r="BI512" s="406"/>
    </row>
    <row r="513" spans="1:65" ht="12.75" x14ac:dyDescent="0.2">
      <c r="A513" s="33"/>
      <c r="B513" s="33"/>
      <c r="C513" s="33"/>
      <c r="D513" s="176" t="s">
        <v>518</v>
      </c>
      <c r="E513" s="177" t="s">
        <v>345</v>
      </c>
      <c r="F513" s="178">
        <f>B3+(500*B5)</f>
        <v>501</v>
      </c>
      <c r="G513" s="143"/>
      <c r="H513" s="122"/>
      <c r="J513" s="405"/>
      <c r="K513" s="405"/>
      <c r="L513" s="405"/>
      <c r="M513" s="405"/>
      <c r="N513" s="405"/>
      <c r="O513" s="405"/>
      <c r="P513" s="405"/>
      <c r="Q513" s="405"/>
      <c r="R513" s="405"/>
      <c r="S513" s="405"/>
      <c r="T513" s="405"/>
      <c r="U513" s="405"/>
      <c r="V513" s="405"/>
      <c r="W513" s="405"/>
      <c r="X513" s="405"/>
      <c r="Y513" s="405"/>
      <c r="Z513" s="405"/>
      <c r="AA513" s="405"/>
      <c r="AB513" s="405"/>
      <c r="AC513" s="405"/>
      <c r="AD513" s="405"/>
      <c r="AE513" s="405"/>
      <c r="AF513" s="405"/>
      <c r="AG513" s="405"/>
      <c r="AH513" s="405"/>
      <c r="AI513" s="403"/>
      <c r="AK513" s="406"/>
      <c r="AL513" s="406"/>
      <c r="AM513" s="406"/>
      <c r="AN513" s="406"/>
      <c r="AO513" s="406"/>
      <c r="AP513" s="406"/>
      <c r="AQ513" s="406"/>
      <c r="AR513" s="406"/>
      <c r="AS513" s="406"/>
      <c r="AT513" s="406"/>
      <c r="AU513" s="406"/>
      <c r="AV513" s="406"/>
      <c r="AW513" s="406"/>
      <c r="AX513" s="406"/>
      <c r="AY513" s="406"/>
      <c r="AZ513" s="406"/>
      <c r="BA513" s="406"/>
      <c r="BB513" s="406"/>
      <c r="BC513" s="406"/>
      <c r="BD513" s="406"/>
      <c r="BE513" s="406"/>
      <c r="BF513" s="406"/>
      <c r="BG513" s="406"/>
      <c r="BH513" s="406"/>
      <c r="BI513" s="406"/>
    </row>
    <row r="514" spans="1:65" ht="12.75" x14ac:dyDescent="0.2">
      <c r="A514" s="33"/>
      <c r="B514" s="33"/>
      <c r="C514" s="33"/>
      <c r="D514" s="176" t="s">
        <v>382</v>
      </c>
      <c r="E514" s="177" t="s">
        <v>345</v>
      </c>
      <c r="F514" s="178">
        <f>B3+(501*B5)</f>
        <v>502</v>
      </c>
      <c r="G514" s="143"/>
      <c r="H514" s="122"/>
      <c r="J514" s="405"/>
      <c r="K514" s="405"/>
      <c r="L514" s="405"/>
      <c r="M514" s="405"/>
      <c r="N514" s="405"/>
      <c r="O514" s="405"/>
      <c r="P514" s="405"/>
      <c r="Q514" s="405"/>
      <c r="R514" s="405"/>
      <c r="S514" s="405"/>
      <c r="T514" s="405"/>
      <c r="U514" s="405"/>
      <c r="V514" s="405"/>
      <c r="W514" s="405"/>
      <c r="X514" s="405"/>
      <c r="Y514" s="405"/>
      <c r="Z514" s="405"/>
      <c r="AA514" s="405"/>
      <c r="AB514" s="405"/>
      <c r="AC514" s="405"/>
      <c r="AD514" s="405"/>
      <c r="AE514" s="405"/>
      <c r="AF514" s="405"/>
      <c r="AG514" s="405"/>
      <c r="AH514" s="405"/>
      <c r="AI514" s="403"/>
      <c r="AK514" s="406"/>
      <c r="AL514" s="406"/>
      <c r="AM514" s="406"/>
      <c r="AN514" s="406"/>
      <c r="AO514" s="406"/>
      <c r="AP514" s="406"/>
      <c r="AQ514" s="406"/>
      <c r="AR514" s="406"/>
      <c r="AS514" s="406"/>
      <c r="AT514" s="406"/>
      <c r="AU514" s="406"/>
      <c r="AV514" s="406"/>
      <c r="AW514" s="406"/>
      <c r="AX514" s="406"/>
      <c r="AY514" s="406"/>
      <c r="AZ514" s="406"/>
      <c r="BA514" s="406"/>
      <c r="BB514" s="406"/>
      <c r="BC514" s="406"/>
      <c r="BD514" s="406"/>
      <c r="BE514" s="406"/>
      <c r="BF514" s="406"/>
      <c r="BG514" s="406"/>
      <c r="BH514" s="406"/>
      <c r="BI514" s="406"/>
    </row>
    <row r="515" spans="1:65" ht="12.75" x14ac:dyDescent="0.2">
      <c r="A515" s="33"/>
      <c r="B515" s="33"/>
      <c r="C515" s="33"/>
      <c r="D515" s="176" t="s">
        <v>487</v>
      </c>
      <c r="E515" s="177" t="s">
        <v>345</v>
      </c>
      <c r="F515" s="178">
        <f>B3+(502*B5)</f>
        <v>503</v>
      </c>
      <c r="G515" s="143"/>
      <c r="H515" s="122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  <c r="Z515" s="405"/>
      <c r="AA515" s="405"/>
      <c r="AB515" s="405"/>
      <c r="AC515" s="405"/>
      <c r="AD515" s="405"/>
      <c r="AE515" s="405"/>
      <c r="AF515" s="405"/>
      <c r="AG515" s="405"/>
      <c r="AH515" s="405"/>
      <c r="AI515" s="403"/>
      <c r="AK515" s="406"/>
      <c r="AL515" s="406"/>
      <c r="AM515" s="406"/>
      <c r="AN515" s="406"/>
      <c r="AO515" s="406"/>
      <c r="AP515" s="406"/>
      <c r="AQ515" s="406"/>
      <c r="AR515" s="406"/>
      <c r="AS515" s="406"/>
      <c r="AT515" s="406"/>
      <c r="AU515" s="406"/>
      <c r="AV515" s="406"/>
      <c r="AW515" s="406"/>
      <c r="AX515" s="406"/>
      <c r="AY515" s="406"/>
      <c r="AZ515" s="406"/>
      <c r="BA515" s="406"/>
      <c r="BB515" s="406"/>
      <c r="BC515" s="406"/>
      <c r="BD515" s="406"/>
      <c r="BE515" s="406"/>
      <c r="BF515" s="406"/>
      <c r="BG515" s="406"/>
      <c r="BH515" s="406"/>
      <c r="BI515" s="406"/>
    </row>
    <row r="516" spans="1:65" ht="12.75" x14ac:dyDescent="0.2">
      <c r="A516" s="33"/>
      <c r="B516" s="33"/>
      <c r="C516" s="33"/>
      <c r="D516" s="176" t="s">
        <v>413</v>
      </c>
      <c r="E516" s="177" t="s">
        <v>345</v>
      </c>
      <c r="F516" s="178">
        <f>B3+(503*B5)</f>
        <v>504</v>
      </c>
      <c r="G516" s="143"/>
      <c r="H516" s="122"/>
      <c r="J516" s="405"/>
      <c r="K516" s="405"/>
      <c r="L516" s="405"/>
      <c r="M516" s="405"/>
      <c r="N516" s="405"/>
      <c r="O516" s="405"/>
      <c r="P516" s="405"/>
      <c r="Q516" s="405"/>
      <c r="R516" s="405"/>
      <c r="S516" s="405"/>
      <c r="T516" s="405"/>
      <c r="U516" s="405"/>
      <c r="V516" s="405"/>
      <c r="W516" s="405"/>
      <c r="X516" s="405"/>
      <c r="Y516" s="405"/>
      <c r="Z516" s="405"/>
      <c r="AA516" s="405"/>
      <c r="AB516" s="405"/>
      <c r="AC516" s="405"/>
      <c r="AD516" s="405"/>
      <c r="AE516" s="405"/>
      <c r="AF516" s="405"/>
      <c r="AG516" s="405"/>
      <c r="AH516" s="405"/>
      <c r="AI516" s="403"/>
      <c r="AK516" s="406"/>
      <c r="AL516" s="406"/>
      <c r="AM516" s="406"/>
      <c r="AN516" s="406"/>
      <c r="AO516" s="406"/>
      <c r="AP516" s="406"/>
      <c r="AQ516" s="406"/>
      <c r="AR516" s="406"/>
      <c r="AS516" s="406"/>
      <c r="AT516" s="406"/>
      <c r="AU516" s="406"/>
      <c r="AV516" s="406"/>
      <c r="AW516" s="406"/>
      <c r="AX516" s="406"/>
      <c r="AY516" s="406"/>
      <c r="AZ516" s="406"/>
      <c r="BA516" s="406"/>
      <c r="BB516" s="406"/>
      <c r="BC516" s="406"/>
      <c r="BD516" s="406"/>
      <c r="BE516" s="406"/>
      <c r="BF516" s="406"/>
      <c r="BG516" s="406"/>
      <c r="BH516" s="406"/>
      <c r="BI516" s="406"/>
    </row>
    <row r="517" spans="1:65" ht="12.75" x14ac:dyDescent="0.2">
      <c r="A517" s="33"/>
      <c r="B517" s="33"/>
      <c r="C517" s="33"/>
      <c r="D517" s="176" t="s">
        <v>651</v>
      </c>
      <c r="E517" s="177" t="s">
        <v>345</v>
      </c>
      <c r="F517" s="179">
        <f>B3+(504*B5)</f>
        <v>505</v>
      </c>
      <c r="G517" s="143"/>
      <c r="H517" s="122"/>
      <c r="J517" s="405"/>
      <c r="K517" s="405"/>
      <c r="L517" s="405"/>
      <c r="M517" s="405"/>
      <c r="N517" s="405"/>
      <c r="O517" s="405"/>
      <c r="P517" s="405"/>
      <c r="Q517" s="405"/>
      <c r="R517" s="405"/>
      <c r="S517" s="405"/>
      <c r="T517" s="405"/>
      <c r="U517" s="405"/>
      <c r="V517" s="405"/>
      <c r="W517" s="405"/>
      <c r="X517" s="405"/>
      <c r="Y517" s="405"/>
      <c r="Z517" s="405"/>
      <c r="AA517" s="405"/>
      <c r="AB517" s="405"/>
      <c r="AC517" s="405"/>
      <c r="AD517" s="405"/>
      <c r="AE517" s="405"/>
      <c r="AF517" s="405"/>
      <c r="AG517" s="405"/>
      <c r="AH517" s="405"/>
      <c r="AI517" s="403"/>
      <c r="AK517" s="406"/>
      <c r="AL517" s="406"/>
      <c r="AM517" s="406"/>
      <c r="AN517" s="406"/>
      <c r="AO517" s="406"/>
      <c r="AP517" s="406"/>
      <c r="AQ517" s="406"/>
      <c r="AR517" s="406"/>
      <c r="AS517" s="406"/>
      <c r="AT517" s="406"/>
      <c r="AU517" s="406"/>
      <c r="AV517" s="406"/>
      <c r="AW517" s="406"/>
      <c r="AX517" s="406"/>
      <c r="AY517" s="406"/>
      <c r="AZ517" s="406"/>
      <c r="BA517" s="406"/>
      <c r="BB517" s="406"/>
      <c r="BC517" s="406"/>
      <c r="BD517" s="406"/>
      <c r="BE517" s="406"/>
      <c r="BF517" s="406"/>
      <c r="BG517" s="406"/>
      <c r="BH517" s="406"/>
      <c r="BI517" s="406"/>
    </row>
    <row r="518" spans="1:65" ht="12.75" x14ac:dyDescent="0.2">
      <c r="A518" s="33"/>
      <c r="B518" s="33"/>
      <c r="C518" s="33"/>
      <c r="D518" s="176" t="s">
        <v>276</v>
      </c>
      <c r="E518" s="177" t="s">
        <v>345</v>
      </c>
      <c r="F518" s="179">
        <f>B3+(505*B5)</f>
        <v>506</v>
      </c>
      <c r="G518" s="143"/>
      <c r="H518" s="122"/>
      <c r="J518" s="405"/>
      <c r="K518" s="405"/>
      <c r="L518" s="405"/>
      <c r="M518" s="405"/>
      <c r="N518" s="405"/>
      <c r="O518" s="405"/>
      <c r="P518" s="405"/>
      <c r="Q518" s="405"/>
      <c r="R518" s="405"/>
      <c r="S518" s="405"/>
      <c r="T518" s="405"/>
      <c r="U518" s="405"/>
      <c r="V518" s="405"/>
      <c r="W518" s="405"/>
      <c r="X518" s="405"/>
      <c r="Y518" s="405"/>
      <c r="Z518" s="405"/>
      <c r="AA518" s="405"/>
      <c r="AB518" s="405"/>
      <c r="AC518" s="405"/>
      <c r="AD518" s="405"/>
      <c r="AE518" s="405"/>
      <c r="AF518" s="405"/>
      <c r="AG518" s="405"/>
      <c r="AH518" s="405"/>
      <c r="AI518" s="403"/>
      <c r="AK518" s="406"/>
      <c r="AL518" s="406"/>
      <c r="AM518" s="406"/>
      <c r="AN518" s="406"/>
      <c r="AO518" s="406"/>
      <c r="AP518" s="406"/>
      <c r="AQ518" s="406"/>
      <c r="AR518" s="406"/>
      <c r="AS518" s="406"/>
      <c r="AT518" s="406"/>
      <c r="AU518" s="406"/>
      <c r="AV518" s="406"/>
      <c r="AW518" s="406"/>
      <c r="AX518" s="406"/>
      <c r="AY518" s="406"/>
      <c r="AZ518" s="406"/>
      <c r="BA518" s="406"/>
      <c r="BB518" s="406"/>
      <c r="BC518" s="406"/>
      <c r="BD518" s="406"/>
      <c r="BE518" s="406"/>
      <c r="BF518" s="406"/>
      <c r="BG518" s="406"/>
      <c r="BH518" s="406"/>
      <c r="BI518" s="406"/>
    </row>
    <row r="519" spans="1:65" ht="12.75" x14ac:dyDescent="0.2">
      <c r="A519" s="33"/>
      <c r="B519" s="33"/>
      <c r="C519" s="33"/>
      <c r="D519" s="176" t="s">
        <v>620</v>
      </c>
      <c r="E519" s="177" t="s">
        <v>345</v>
      </c>
      <c r="F519" s="178">
        <f>B3+(506*B5)</f>
        <v>507</v>
      </c>
      <c r="G519" s="143"/>
      <c r="H519" s="122"/>
      <c r="J519" s="405"/>
      <c r="K519" s="405"/>
      <c r="L519" s="405"/>
      <c r="M519" s="405"/>
      <c r="N519" s="405"/>
      <c r="O519" s="405"/>
      <c r="P519" s="405"/>
      <c r="Q519" s="405"/>
      <c r="R519" s="405"/>
      <c r="S519" s="405"/>
      <c r="T519" s="405"/>
      <c r="U519" s="405"/>
      <c r="V519" s="405"/>
      <c r="W519" s="405"/>
      <c r="X519" s="405"/>
      <c r="Y519" s="405"/>
      <c r="Z519" s="405"/>
      <c r="AA519" s="405"/>
      <c r="AB519" s="405"/>
      <c r="AC519" s="405"/>
      <c r="AD519" s="405"/>
      <c r="AE519" s="405"/>
      <c r="AF519" s="405"/>
      <c r="AG519" s="405"/>
      <c r="AH519" s="405"/>
      <c r="AI519" s="403"/>
      <c r="AK519" s="406"/>
      <c r="AL519" s="406"/>
      <c r="AM519" s="406"/>
      <c r="AN519" s="406"/>
      <c r="AO519" s="406"/>
      <c r="AP519" s="406"/>
      <c r="AQ519" s="406"/>
      <c r="AR519" s="406"/>
      <c r="AS519" s="406"/>
      <c r="AT519" s="406"/>
      <c r="AU519" s="406"/>
      <c r="AV519" s="406"/>
      <c r="AW519" s="406"/>
      <c r="AX519" s="406"/>
      <c r="AY519" s="406"/>
      <c r="AZ519" s="406"/>
      <c r="BA519" s="406"/>
      <c r="BB519" s="406"/>
      <c r="BC519" s="406"/>
      <c r="BD519" s="406"/>
      <c r="BE519" s="406"/>
      <c r="BF519" s="406"/>
      <c r="BG519" s="406"/>
      <c r="BH519" s="406"/>
      <c r="BI519" s="406"/>
    </row>
    <row r="520" spans="1:65" ht="12.75" x14ac:dyDescent="0.2">
      <c r="A520" s="33"/>
      <c r="B520" s="33"/>
      <c r="C520" s="33"/>
      <c r="D520" s="176" t="s">
        <v>308</v>
      </c>
      <c r="E520" s="177" t="s">
        <v>345</v>
      </c>
      <c r="F520" s="178">
        <f>B3+(507*B5)</f>
        <v>508</v>
      </c>
      <c r="G520" s="143"/>
      <c r="H520" s="122"/>
      <c r="J520" s="405"/>
      <c r="K520" s="405"/>
      <c r="L520" s="405"/>
      <c r="M520" s="405"/>
      <c r="N520" s="405"/>
      <c r="O520" s="405"/>
      <c r="P520" s="405"/>
      <c r="Q520" s="405"/>
      <c r="R520" s="405"/>
      <c r="S520" s="405"/>
      <c r="T520" s="405"/>
      <c r="U520" s="405"/>
      <c r="V520" s="405"/>
      <c r="W520" s="405"/>
      <c r="X520" s="405"/>
      <c r="Y520" s="405"/>
      <c r="Z520" s="405"/>
      <c r="AA520" s="405"/>
      <c r="AB520" s="405"/>
      <c r="AC520" s="405"/>
      <c r="AD520" s="405"/>
      <c r="AE520" s="405"/>
      <c r="AF520" s="405"/>
      <c r="AG520" s="405"/>
      <c r="AH520" s="405"/>
      <c r="AI520" s="403"/>
      <c r="AK520" s="406"/>
      <c r="AL520" s="406"/>
      <c r="AM520" s="406"/>
      <c r="AN520" s="406"/>
      <c r="AO520" s="406"/>
      <c r="AP520" s="406"/>
      <c r="AQ520" s="406"/>
      <c r="AR520" s="406"/>
      <c r="AS520" s="406"/>
      <c r="AT520" s="406"/>
      <c r="AU520" s="406"/>
      <c r="AV520" s="406"/>
      <c r="AW520" s="406"/>
      <c r="AX520" s="406"/>
      <c r="AY520" s="406"/>
      <c r="AZ520" s="406"/>
      <c r="BA520" s="406"/>
      <c r="BB520" s="406"/>
      <c r="BC520" s="406"/>
      <c r="BD520" s="406"/>
      <c r="BE520" s="406"/>
      <c r="BF520" s="406"/>
      <c r="BG520" s="406"/>
      <c r="BH520" s="406"/>
      <c r="BI520" s="406"/>
    </row>
    <row r="521" spans="1:65" ht="12.75" x14ac:dyDescent="0.2">
      <c r="A521" s="33"/>
      <c r="B521" s="33"/>
      <c r="C521" s="33"/>
      <c r="D521" s="176" t="s">
        <v>753</v>
      </c>
      <c r="E521" s="177" t="s">
        <v>345</v>
      </c>
      <c r="F521" s="179">
        <f>B3+(508*B5)</f>
        <v>509</v>
      </c>
      <c r="G521" s="143"/>
      <c r="H521" s="122"/>
      <c r="J521" s="405"/>
      <c r="K521" s="405"/>
      <c r="L521" s="405"/>
      <c r="M521" s="405"/>
      <c r="N521" s="405"/>
      <c r="O521" s="405"/>
      <c r="P521" s="405"/>
      <c r="Q521" s="405"/>
      <c r="R521" s="405"/>
      <c r="S521" s="405"/>
      <c r="T521" s="405"/>
      <c r="U521" s="405"/>
      <c r="V521" s="405"/>
      <c r="W521" s="405"/>
      <c r="X521" s="405"/>
      <c r="Y521" s="405"/>
      <c r="Z521" s="405"/>
      <c r="AA521" s="405"/>
      <c r="AB521" s="405"/>
      <c r="AC521" s="405"/>
      <c r="AD521" s="405"/>
      <c r="AE521" s="405"/>
      <c r="AF521" s="405"/>
      <c r="AG521" s="405"/>
      <c r="AH521" s="405"/>
      <c r="AI521" s="403"/>
      <c r="AK521" s="406"/>
      <c r="AL521" s="406"/>
      <c r="AM521" s="406"/>
      <c r="AN521" s="406"/>
      <c r="AO521" s="406"/>
      <c r="AP521" s="406"/>
      <c r="AQ521" s="406"/>
      <c r="AR521" s="406"/>
      <c r="AS521" s="406"/>
      <c r="AT521" s="406"/>
      <c r="AU521" s="406"/>
      <c r="AV521" s="406"/>
      <c r="AW521" s="406"/>
      <c r="AX521" s="406"/>
      <c r="AY521" s="406"/>
      <c r="AZ521" s="406"/>
      <c r="BA521" s="406"/>
      <c r="BB521" s="406"/>
      <c r="BC521" s="406"/>
      <c r="BD521" s="406"/>
      <c r="BE521" s="406"/>
      <c r="BF521" s="406"/>
      <c r="BG521" s="406"/>
      <c r="BH521" s="406"/>
      <c r="BI521" s="406"/>
    </row>
    <row r="522" spans="1:65" ht="12.75" x14ac:dyDescent="0.2">
      <c r="A522" s="33"/>
      <c r="B522" s="33"/>
      <c r="C522" s="33"/>
      <c r="D522" s="176" t="s">
        <v>169</v>
      </c>
      <c r="E522" s="177" t="s">
        <v>345</v>
      </c>
      <c r="F522" s="179">
        <f>B3+(509*B5)</f>
        <v>510</v>
      </c>
      <c r="G522" s="143"/>
      <c r="H522" s="122"/>
      <c r="J522" s="405"/>
      <c r="K522" s="405"/>
      <c r="L522" s="405"/>
      <c r="M522" s="405"/>
      <c r="N522" s="405"/>
      <c r="O522" s="405"/>
      <c r="P522" s="405"/>
      <c r="Q522" s="405"/>
      <c r="R522" s="405"/>
      <c r="S522" s="405"/>
      <c r="T522" s="405"/>
      <c r="U522" s="405"/>
      <c r="V522" s="405"/>
      <c r="W522" s="405"/>
      <c r="X522" s="405"/>
      <c r="Y522" s="405"/>
      <c r="Z522" s="405"/>
      <c r="AA522" s="405"/>
      <c r="AB522" s="405"/>
      <c r="AC522" s="405"/>
      <c r="AD522" s="405"/>
      <c r="AE522" s="405"/>
      <c r="AF522" s="405"/>
      <c r="AG522" s="405"/>
      <c r="AH522" s="405"/>
      <c r="AI522" s="403"/>
      <c r="AK522" s="406"/>
      <c r="AL522" s="406"/>
      <c r="AM522" s="406"/>
      <c r="AN522" s="406"/>
      <c r="AO522" s="406"/>
      <c r="AP522" s="406"/>
      <c r="AQ522" s="406"/>
      <c r="AR522" s="406"/>
      <c r="AS522" s="406"/>
      <c r="AT522" s="406"/>
      <c r="AU522" s="406"/>
      <c r="AV522" s="406"/>
      <c r="AW522" s="406"/>
      <c r="AX522" s="406"/>
      <c r="AY522" s="406"/>
      <c r="AZ522" s="406"/>
      <c r="BA522" s="406"/>
      <c r="BB522" s="406"/>
      <c r="BC522" s="406"/>
      <c r="BD522" s="406"/>
      <c r="BE522" s="406"/>
      <c r="BF522" s="406"/>
      <c r="BG522" s="406"/>
      <c r="BH522" s="406"/>
      <c r="BI522" s="406"/>
    </row>
    <row r="523" spans="1:65" ht="12.75" x14ac:dyDescent="0.2">
      <c r="A523" s="33"/>
      <c r="B523" s="33"/>
      <c r="C523" s="33"/>
      <c r="D523" s="176" t="s">
        <v>723</v>
      </c>
      <c r="E523" s="177" t="s">
        <v>345</v>
      </c>
      <c r="F523" s="178">
        <f>B3+(510*B5)</f>
        <v>511</v>
      </c>
      <c r="G523" s="143"/>
      <c r="H523" s="122"/>
      <c r="J523" s="405"/>
      <c r="K523" s="405"/>
      <c r="L523" s="405"/>
      <c r="M523" s="405"/>
      <c r="N523" s="405"/>
      <c r="O523" s="405"/>
      <c r="P523" s="405"/>
      <c r="Q523" s="405"/>
      <c r="R523" s="405"/>
      <c r="S523" s="405"/>
      <c r="T523" s="405"/>
      <c r="U523" s="405"/>
      <c r="V523" s="405"/>
      <c r="W523" s="405"/>
      <c r="X523" s="405"/>
      <c r="Y523" s="405"/>
      <c r="Z523" s="405"/>
      <c r="AA523" s="405"/>
      <c r="AB523" s="405"/>
      <c r="AC523" s="405"/>
      <c r="AD523" s="405"/>
      <c r="AE523" s="405"/>
      <c r="AF523" s="405"/>
      <c r="AG523" s="405"/>
      <c r="AH523" s="405"/>
      <c r="AI523" s="403"/>
      <c r="AK523" s="406"/>
      <c r="AL523" s="406"/>
      <c r="AM523" s="406"/>
      <c r="AN523" s="406"/>
      <c r="AO523" s="406"/>
      <c r="AP523" s="406"/>
      <c r="AQ523" s="406"/>
      <c r="AR523" s="406"/>
      <c r="AS523" s="406"/>
      <c r="AT523" s="406"/>
      <c r="AU523" s="406"/>
      <c r="AV523" s="406"/>
      <c r="AW523" s="406"/>
      <c r="AX523" s="406"/>
      <c r="AY523" s="406"/>
      <c r="AZ523" s="406"/>
      <c r="BA523" s="406"/>
      <c r="BB523" s="406"/>
      <c r="BC523" s="406"/>
      <c r="BD523" s="406"/>
      <c r="BE523" s="406"/>
      <c r="BF523" s="406"/>
      <c r="BG523" s="406"/>
      <c r="BH523" s="406"/>
      <c r="BI523" s="406"/>
    </row>
    <row r="524" spans="1:65" ht="12.75" x14ac:dyDescent="0.2">
      <c r="A524" s="33"/>
      <c r="B524" s="33"/>
      <c r="C524" s="33"/>
      <c r="D524" s="176" t="s">
        <v>202</v>
      </c>
      <c r="E524" s="177" t="s">
        <v>345</v>
      </c>
      <c r="F524" s="178">
        <f>B3+(511*B5)</f>
        <v>512</v>
      </c>
      <c r="G524" s="143"/>
      <c r="H524" s="122"/>
      <c r="J524" s="403"/>
      <c r="K524" s="403"/>
      <c r="L524" s="403"/>
      <c r="M524" s="403"/>
      <c r="N524" s="403"/>
      <c r="O524" s="403"/>
      <c r="P524" s="403"/>
      <c r="Q524" s="403"/>
      <c r="R524" s="403"/>
      <c r="S524" s="403"/>
      <c r="T524" s="403"/>
      <c r="U524" s="403"/>
      <c r="V524" s="403"/>
      <c r="W524" s="403"/>
      <c r="X524" s="403"/>
      <c r="Y524" s="403"/>
      <c r="Z524" s="403"/>
      <c r="AA524" s="403"/>
      <c r="AB524" s="403"/>
      <c r="AC524" s="403"/>
      <c r="AD524" s="403"/>
      <c r="AE524" s="403"/>
      <c r="AF524" s="403"/>
      <c r="AG524" s="403"/>
      <c r="AH524" s="403"/>
      <c r="AI524" s="403"/>
    </row>
    <row r="525" spans="1:65" ht="12.75" x14ac:dyDescent="0.2">
      <c r="A525" s="33"/>
      <c r="B525" s="33"/>
      <c r="C525" s="33"/>
      <c r="D525" s="176" t="s">
        <v>66</v>
      </c>
      <c r="E525" s="177" t="s">
        <v>345</v>
      </c>
      <c r="F525" s="178">
        <f>B3+(512*B5)</f>
        <v>513</v>
      </c>
      <c r="G525" s="143"/>
      <c r="H525" s="122"/>
      <c r="J525" s="411"/>
      <c r="K525" s="411"/>
      <c r="L525" s="411"/>
      <c r="M525" s="411"/>
      <c r="N525" s="411"/>
      <c r="O525" s="411"/>
      <c r="P525" s="411"/>
      <c r="Q525" s="411"/>
      <c r="R525" s="411"/>
      <c r="S525" s="411"/>
      <c r="T525" s="411"/>
      <c r="U525" s="411"/>
      <c r="V525" s="411"/>
      <c r="W525" s="411"/>
      <c r="X525" s="411"/>
      <c r="Y525" s="411"/>
      <c r="Z525" s="411"/>
      <c r="AA525" s="411"/>
      <c r="AB525" s="411"/>
      <c r="AC525" s="411"/>
      <c r="AD525" s="411"/>
      <c r="AE525" s="411"/>
      <c r="AF525" s="411"/>
      <c r="AG525" s="411"/>
      <c r="AH525" s="411"/>
      <c r="AI525" s="403"/>
      <c r="AK525" s="406"/>
      <c r="AL525" s="406"/>
      <c r="AM525" s="406"/>
      <c r="AN525" s="406"/>
      <c r="AO525" s="406"/>
      <c r="AP525" s="406"/>
      <c r="AQ525" s="406"/>
      <c r="AR525" s="406"/>
      <c r="AS525" s="406"/>
      <c r="AT525" s="406"/>
      <c r="AU525" s="406"/>
      <c r="AV525" s="406"/>
      <c r="AW525" s="406"/>
      <c r="AX525" s="406"/>
      <c r="AY525" s="406"/>
      <c r="AZ525" s="406"/>
      <c r="BA525" s="406"/>
      <c r="BB525" s="406"/>
      <c r="BC525" s="406"/>
      <c r="BD525" s="406"/>
      <c r="BE525" s="406"/>
      <c r="BF525" s="406"/>
      <c r="BG525" s="406"/>
      <c r="BH525" s="406"/>
      <c r="BI525" s="406"/>
    </row>
    <row r="526" spans="1:65" ht="12.75" x14ac:dyDescent="0.2">
      <c r="A526" s="33"/>
      <c r="B526" s="33"/>
      <c r="C526" s="33"/>
      <c r="D526" s="176" t="s">
        <v>33</v>
      </c>
      <c r="E526" s="177" t="s">
        <v>345</v>
      </c>
      <c r="F526" s="178">
        <f>B3+(513*B5)</f>
        <v>514</v>
      </c>
      <c r="G526" s="143"/>
      <c r="H526" s="122"/>
      <c r="J526" s="411"/>
      <c r="K526" s="411"/>
      <c r="L526" s="411"/>
      <c r="M526" s="411"/>
      <c r="N526" s="411"/>
      <c r="O526" s="411"/>
      <c r="P526" s="411"/>
      <c r="Q526" s="411"/>
      <c r="R526" s="411"/>
      <c r="S526" s="411"/>
      <c r="T526" s="411"/>
      <c r="U526" s="411"/>
      <c r="V526" s="411"/>
      <c r="W526" s="411"/>
      <c r="X526" s="411"/>
      <c r="Y526" s="411"/>
      <c r="Z526" s="411"/>
      <c r="AA526" s="411"/>
      <c r="AB526" s="411"/>
      <c r="AC526" s="411"/>
      <c r="AD526" s="411"/>
      <c r="AE526" s="411"/>
      <c r="AF526" s="411"/>
      <c r="AG526" s="411"/>
      <c r="AH526" s="411"/>
      <c r="AK526" s="406"/>
      <c r="AL526" s="406"/>
      <c r="AM526" s="406"/>
      <c r="AN526" s="406"/>
      <c r="AO526" s="406"/>
      <c r="AP526" s="406"/>
      <c r="AQ526" s="406"/>
      <c r="AR526" s="406"/>
      <c r="AS526" s="406"/>
      <c r="AT526" s="406"/>
      <c r="AU526" s="406"/>
      <c r="AV526" s="406"/>
      <c r="AW526" s="406"/>
      <c r="AX526" s="406"/>
      <c r="AY526" s="406"/>
      <c r="AZ526" s="406"/>
      <c r="BA526" s="406"/>
      <c r="BB526" s="406"/>
      <c r="BC526" s="406"/>
      <c r="BD526" s="406"/>
      <c r="BE526" s="406"/>
      <c r="BF526" s="406"/>
      <c r="BG526" s="406"/>
      <c r="BH526" s="406"/>
      <c r="BI526" s="406"/>
    </row>
    <row r="527" spans="1:65" ht="12.75" x14ac:dyDescent="0.2">
      <c r="A527" s="33"/>
      <c r="B527" s="33"/>
      <c r="C527" s="33"/>
      <c r="D527" s="176" t="s">
        <v>92</v>
      </c>
      <c r="E527" s="177" t="s">
        <v>345</v>
      </c>
      <c r="F527" s="179">
        <f>B3+(514*B5)</f>
        <v>515</v>
      </c>
      <c r="G527" s="143"/>
      <c r="H527" s="122"/>
      <c r="AK527" s="402"/>
    </row>
    <row r="528" spans="1:65" ht="12.75" x14ac:dyDescent="0.2">
      <c r="A528" s="33"/>
      <c r="B528" s="33"/>
      <c r="C528" s="33"/>
      <c r="D528" s="176" t="s">
        <v>124</v>
      </c>
      <c r="E528" s="177" t="s">
        <v>345</v>
      </c>
      <c r="F528" s="179">
        <f>B3+(515*B5)</f>
        <v>516</v>
      </c>
      <c r="G528" s="143" t="s">
        <v>4</v>
      </c>
      <c r="H528" s="122"/>
      <c r="X528" s="25" t="s">
        <v>4</v>
      </c>
      <c r="BK528" s="25" t="s">
        <v>4</v>
      </c>
      <c r="BM528" s="25" t="s">
        <v>4</v>
      </c>
    </row>
    <row r="529" spans="1:8" ht="12.75" x14ac:dyDescent="0.2">
      <c r="A529" s="33"/>
      <c r="B529" s="33"/>
      <c r="C529" s="33"/>
      <c r="D529" s="176" t="s">
        <v>808</v>
      </c>
      <c r="E529" s="177" t="s">
        <v>345</v>
      </c>
      <c r="F529" s="178">
        <f>B3+(516*B5)</f>
        <v>517</v>
      </c>
      <c r="G529" s="143"/>
      <c r="H529" s="122"/>
    </row>
    <row r="530" spans="1:8" ht="12.75" x14ac:dyDescent="0.2">
      <c r="A530" s="33"/>
      <c r="B530" s="33"/>
      <c r="C530" s="33"/>
      <c r="D530" s="176" t="s">
        <v>228</v>
      </c>
      <c r="E530" s="177" t="s">
        <v>345</v>
      </c>
      <c r="F530" s="178">
        <f>B3+(517*B5)</f>
        <v>518</v>
      </c>
      <c r="G530" s="143"/>
      <c r="H530" s="122"/>
    </row>
    <row r="531" spans="1:8" ht="12.75" x14ac:dyDescent="0.2">
      <c r="A531" s="33"/>
      <c r="B531" s="33"/>
      <c r="C531" s="33"/>
      <c r="D531" s="176" t="s">
        <v>779</v>
      </c>
      <c r="E531" s="177" t="s">
        <v>345</v>
      </c>
      <c r="F531" s="179">
        <f>B3+(518*B5)</f>
        <v>519</v>
      </c>
      <c r="G531" s="143"/>
      <c r="H531" s="122"/>
    </row>
    <row r="532" spans="1:8" ht="12.75" x14ac:dyDescent="0.2">
      <c r="A532" s="33"/>
      <c r="B532" s="33"/>
      <c r="C532" s="33"/>
      <c r="D532" s="176" t="s">
        <v>257</v>
      </c>
      <c r="E532" s="177" t="s">
        <v>345</v>
      </c>
      <c r="F532" s="179">
        <f>B3+(519*B5)</f>
        <v>520</v>
      </c>
      <c r="G532" s="143"/>
      <c r="H532" s="122"/>
    </row>
    <row r="533" spans="1:8" ht="12.75" x14ac:dyDescent="0.2">
      <c r="A533" s="33"/>
      <c r="B533" s="33"/>
      <c r="C533" s="33"/>
      <c r="D533" s="176" t="s">
        <v>706</v>
      </c>
      <c r="E533" s="177" t="s">
        <v>345</v>
      </c>
      <c r="F533" s="178">
        <f>B3+(520*B5)</f>
        <v>521</v>
      </c>
      <c r="G533" s="143"/>
      <c r="H533" s="122"/>
    </row>
    <row r="534" spans="1:8" ht="12.75" x14ac:dyDescent="0.2">
      <c r="A534" s="33"/>
      <c r="B534" s="33"/>
      <c r="C534" s="33"/>
      <c r="D534" s="176" t="s">
        <v>334</v>
      </c>
      <c r="E534" s="177" t="s">
        <v>345</v>
      </c>
      <c r="F534" s="178">
        <f>B3+(521*B5)</f>
        <v>522</v>
      </c>
      <c r="G534" s="143"/>
      <c r="H534" s="122"/>
    </row>
    <row r="535" spans="1:8" ht="12.75" x14ac:dyDescent="0.2">
      <c r="A535" s="33"/>
      <c r="B535" s="33"/>
      <c r="C535" s="33"/>
      <c r="D535" s="176" t="s">
        <v>677</v>
      </c>
      <c r="E535" s="177" t="s">
        <v>345</v>
      </c>
      <c r="F535" s="179">
        <f>B3+(522*B5)</f>
        <v>523</v>
      </c>
      <c r="G535" s="143"/>
      <c r="H535" s="122"/>
    </row>
    <row r="536" spans="1:8" ht="12.75" x14ac:dyDescent="0.2">
      <c r="A536" s="33"/>
      <c r="B536" s="33"/>
      <c r="C536" s="33"/>
      <c r="D536" s="176" t="s">
        <v>364</v>
      </c>
      <c r="E536" s="177" t="s">
        <v>345</v>
      </c>
      <c r="F536" s="179">
        <f>B3+(523*B5)</f>
        <v>524</v>
      </c>
      <c r="G536" s="143"/>
      <c r="H536" s="122"/>
    </row>
    <row r="537" spans="1:8" ht="12.75" x14ac:dyDescent="0.2">
      <c r="A537" s="33"/>
      <c r="B537" s="33"/>
      <c r="C537" s="33"/>
      <c r="D537" s="176" t="s">
        <v>574</v>
      </c>
      <c r="E537" s="177" t="s">
        <v>345</v>
      </c>
      <c r="F537" s="178">
        <f>B3+(524*B5)</f>
        <v>525</v>
      </c>
      <c r="G537" s="143"/>
      <c r="H537" s="122"/>
    </row>
    <row r="538" spans="1:8" ht="12.75" x14ac:dyDescent="0.2">
      <c r="A538" s="33"/>
      <c r="B538" s="33"/>
      <c r="C538" s="33"/>
      <c r="D538" s="176" t="s">
        <v>572</v>
      </c>
      <c r="E538" s="212" t="s">
        <v>345</v>
      </c>
      <c r="F538" s="213">
        <f>B3+(525*B5)</f>
        <v>526</v>
      </c>
      <c r="G538" s="143"/>
      <c r="H538" s="122"/>
    </row>
    <row r="539" spans="1:8" ht="12.75" x14ac:dyDescent="0.2">
      <c r="A539" s="33"/>
      <c r="B539" s="33"/>
      <c r="C539" s="33"/>
      <c r="D539" s="176" t="s">
        <v>441</v>
      </c>
      <c r="E539" s="177" t="s">
        <v>345</v>
      </c>
      <c r="F539" s="178">
        <f>B3+(526*B5)</f>
        <v>527</v>
      </c>
      <c r="G539" s="143"/>
      <c r="H539" s="122"/>
    </row>
    <row r="540" spans="1:8" ht="12.75" x14ac:dyDescent="0.2">
      <c r="A540" s="33"/>
      <c r="B540" s="33"/>
      <c r="C540" s="33"/>
      <c r="D540" s="176" t="s">
        <v>547</v>
      </c>
      <c r="E540" s="177" t="s">
        <v>345</v>
      </c>
      <c r="F540" s="178">
        <f>B3+(527*B5)</f>
        <v>528</v>
      </c>
      <c r="G540" s="143"/>
      <c r="H540" s="122"/>
    </row>
    <row r="541" spans="1:8" ht="12.75" x14ac:dyDescent="0.2">
      <c r="A541" s="33"/>
      <c r="B541" s="33"/>
      <c r="C541" s="33"/>
      <c r="D541" s="176" t="s">
        <v>466</v>
      </c>
      <c r="E541" s="177" t="s">
        <v>345</v>
      </c>
      <c r="F541" s="178">
        <f>B3+(528*B5)</f>
        <v>529</v>
      </c>
      <c r="G541" s="143"/>
      <c r="H541" s="122"/>
    </row>
    <row r="542" spans="1:8" ht="12.75" x14ac:dyDescent="0.2">
      <c r="A542" s="33"/>
      <c r="B542" s="33"/>
      <c r="C542" s="33"/>
      <c r="D542" s="176" t="s">
        <v>704</v>
      </c>
      <c r="E542" s="177" t="s">
        <v>345</v>
      </c>
      <c r="F542" s="178">
        <f>B3+(529*B5)</f>
        <v>530</v>
      </c>
      <c r="G542" s="143"/>
      <c r="H542" s="122"/>
    </row>
    <row r="543" spans="1:8" ht="12.75" x14ac:dyDescent="0.2">
      <c r="A543" s="33"/>
      <c r="B543" s="33"/>
      <c r="C543" s="33"/>
      <c r="D543" s="176" t="s">
        <v>336</v>
      </c>
      <c r="E543" s="177" t="s">
        <v>345</v>
      </c>
      <c r="F543" s="179">
        <f>B3+(530*B5)</f>
        <v>531</v>
      </c>
      <c r="G543" s="143"/>
      <c r="H543" s="122"/>
    </row>
    <row r="544" spans="1:8" ht="12.75" x14ac:dyDescent="0.2">
      <c r="A544" s="33"/>
      <c r="B544" s="33"/>
      <c r="C544" s="33"/>
      <c r="D544" s="176" t="s">
        <v>679</v>
      </c>
      <c r="E544" s="177" t="s">
        <v>345</v>
      </c>
      <c r="F544" s="179">
        <f>B3+(531*B5)</f>
        <v>532</v>
      </c>
      <c r="G544" s="143"/>
      <c r="H544" s="122"/>
    </row>
    <row r="545" spans="1:8" ht="12.75" x14ac:dyDescent="0.2">
      <c r="A545" s="33"/>
      <c r="B545" s="33"/>
      <c r="C545" s="33"/>
      <c r="D545" s="176" t="s">
        <v>362</v>
      </c>
      <c r="E545" s="177" t="s">
        <v>345</v>
      </c>
      <c r="F545" s="178">
        <f>B3+(532*B5)</f>
        <v>533</v>
      </c>
      <c r="G545" s="143"/>
      <c r="H545" s="122"/>
    </row>
    <row r="546" spans="1:8" ht="12.75" x14ac:dyDescent="0.2">
      <c r="A546" s="33"/>
      <c r="B546" s="33"/>
      <c r="C546" s="33"/>
      <c r="D546" s="176" t="s">
        <v>806</v>
      </c>
      <c r="E546" s="177" t="s">
        <v>345</v>
      </c>
      <c r="F546" s="178">
        <f>B3+(533*B5)</f>
        <v>534</v>
      </c>
      <c r="G546" s="143"/>
      <c r="H546" s="122"/>
    </row>
    <row r="547" spans="1:8" ht="12.75" x14ac:dyDescent="0.2">
      <c r="A547" s="33"/>
      <c r="B547" s="33"/>
      <c r="C547" s="33"/>
      <c r="D547" s="176" t="s">
        <v>230</v>
      </c>
      <c r="E547" s="177" t="s">
        <v>345</v>
      </c>
      <c r="F547" s="179">
        <f>B3+(534*B5)</f>
        <v>535</v>
      </c>
      <c r="G547" s="143"/>
      <c r="H547" s="122"/>
    </row>
    <row r="548" spans="1:8" ht="12.75" x14ac:dyDescent="0.2">
      <c r="A548" s="33"/>
      <c r="B548" s="33"/>
      <c r="C548" s="33"/>
      <c r="D548" s="176" t="s">
        <v>781</v>
      </c>
      <c r="E548" s="177" t="s">
        <v>345</v>
      </c>
      <c r="F548" s="179">
        <f>B3+(535*B5)</f>
        <v>536</v>
      </c>
      <c r="G548" s="143"/>
      <c r="H548" s="122"/>
    </row>
    <row r="549" spans="1:8" ht="12.75" x14ac:dyDescent="0.2">
      <c r="A549" s="33"/>
      <c r="B549" s="33"/>
      <c r="C549" s="33"/>
      <c r="D549" s="176" t="s">
        <v>255</v>
      </c>
      <c r="E549" s="177" t="s">
        <v>345</v>
      </c>
      <c r="F549" s="178">
        <f>B3+(536*B5)</f>
        <v>537</v>
      </c>
      <c r="G549" s="143"/>
      <c r="H549" s="122"/>
    </row>
    <row r="550" spans="1:8" ht="12.75" x14ac:dyDescent="0.2">
      <c r="A550" s="33"/>
      <c r="B550" s="33"/>
      <c r="C550" s="33"/>
      <c r="D550" s="176" t="s">
        <v>122</v>
      </c>
      <c r="E550" s="177" t="s">
        <v>345</v>
      </c>
      <c r="F550" s="178">
        <f>B3+(537*B5)</f>
        <v>538</v>
      </c>
      <c r="G550" s="143"/>
      <c r="H550" s="122"/>
    </row>
    <row r="551" spans="1:8" ht="12.75" x14ac:dyDescent="0.2">
      <c r="A551" s="33"/>
      <c r="B551" s="33"/>
      <c r="C551" s="33"/>
      <c r="D551" s="176" t="s">
        <v>94</v>
      </c>
      <c r="E551" s="177" t="s">
        <v>345</v>
      </c>
      <c r="F551" s="179">
        <f>B3+(538*B5)</f>
        <v>539</v>
      </c>
      <c r="G551" s="143"/>
      <c r="H551" s="122"/>
    </row>
    <row r="552" spans="1:8" ht="12.75" x14ac:dyDescent="0.2">
      <c r="A552" s="33"/>
      <c r="B552" s="33"/>
      <c r="C552" s="33"/>
      <c r="D552" s="176" t="s">
        <v>35</v>
      </c>
      <c r="E552" s="177" t="s">
        <v>345</v>
      </c>
      <c r="F552" s="179">
        <f>B3+(539*B5)</f>
        <v>540</v>
      </c>
      <c r="G552" s="143"/>
      <c r="H552" s="122"/>
    </row>
    <row r="553" spans="1:8" ht="12.75" x14ac:dyDescent="0.2">
      <c r="A553" s="33"/>
      <c r="B553" s="33"/>
      <c r="C553" s="33"/>
      <c r="D553" s="176" t="s">
        <v>64</v>
      </c>
      <c r="E553" s="177" t="s">
        <v>345</v>
      </c>
      <c r="F553" s="178">
        <f>B3+(540*B5)</f>
        <v>541</v>
      </c>
      <c r="G553" s="143"/>
      <c r="H553" s="122"/>
    </row>
    <row r="554" spans="1:8" ht="12.75" x14ac:dyDescent="0.2">
      <c r="A554" s="33"/>
      <c r="B554" s="33"/>
      <c r="C554" s="33"/>
      <c r="D554" s="176" t="s">
        <v>751</v>
      </c>
      <c r="E554" s="177" t="s">
        <v>345</v>
      </c>
      <c r="F554" s="178">
        <f>B3+(541*B5)</f>
        <v>542</v>
      </c>
      <c r="G554" s="143"/>
      <c r="H554" s="122"/>
    </row>
    <row r="555" spans="1:8" ht="12.75" x14ac:dyDescent="0.2">
      <c r="A555" s="33"/>
      <c r="B555" s="33"/>
      <c r="C555" s="33"/>
      <c r="D555" s="176" t="s">
        <v>171</v>
      </c>
      <c r="E555" s="177" t="s">
        <v>345</v>
      </c>
      <c r="F555" s="178">
        <f>B3+(542*B5)</f>
        <v>543</v>
      </c>
      <c r="G555" s="143"/>
      <c r="H555" s="122"/>
    </row>
    <row r="556" spans="1:8" ht="12.75" x14ac:dyDescent="0.2">
      <c r="A556" s="33"/>
      <c r="B556" s="33"/>
      <c r="C556" s="33"/>
      <c r="D556" s="176" t="s">
        <v>725</v>
      </c>
      <c r="E556" s="177" t="s">
        <v>345</v>
      </c>
      <c r="F556" s="178">
        <f>B3+(543*B5)</f>
        <v>544</v>
      </c>
      <c r="G556" s="143"/>
      <c r="H556" s="122"/>
    </row>
    <row r="557" spans="1:8" ht="12.75" x14ac:dyDescent="0.2">
      <c r="A557" s="33"/>
      <c r="B557" s="33"/>
      <c r="C557" s="33"/>
      <c r="D557" s="176" t="s">
        <v>200</v>
      </c>
      <c r="E557" s="177" t="s">
        <v>345</v>
      </c>
      <c r="F557" s="179">
        <f>B3+(544*B5)</f>
        <v>545</v>
      </c>
      <c r="G557" s="143"/>
      <c r="H557" s="122"/>
    </row>
    <row r="558" spans="1:8" ht="12.75" x14ac:dyDescent="0.2">
      <c r="A558" s="33"/>
      <c r="B558" s="33"/>
      <c r="C558" s="33"/>
      <c r="D558" s="176" t="s">
        <v>649</v>
      </c>
      <c r="E558" s="177" t="s">
        <v>345</v>
      </c>
      <c r="F558" s="179">
        <f>B3+(545*B5)</f>
        <v>546</v>
      </c>
      <c r="G558" s="143"/>
      <c r="H558" s="122"/>
    </row>
    <row r="559" spans="1:8" ht="12.75" x14ac:dyDescent="0.2">
      <c r="A559" s="33"/>
      <c r="B559" s="33"/>
      <c r="C559" s="33"/>
      <c r="D559" s="176" t="s">
        <v>278</v>
      </c>
      <c r="E559" s="177" t="s">
        <v>345</v>
      </c>
      <c r="F559" s="178">
        <f>B3+(546*B5)</f>
        <v>547</v>
      </c>
      <c r="G559" s="143"/>
      <c r="H559" s="122"/>
    </row>
    <row r="560" spans="1:8" ht="12.75" x14ac:dyDescent="0.2">
      <c r="A560" s="33"/>
      <c r="B560" s="33"/>
      <c r="C560" s="33"/>
      <c r="D560" s="176" t="s">
        <v>622</v>
      </c>
      <c r="E560" s="177" t="s">
        <v>345</v>
      </c>
      <c r="F560" s="178">
        <f>B3+(547*B5)</f>
        <v>548</v>
      </c>
      <c r="G560" s="143"/>
      <c r="H560" s="122"/>
    </row>
    <row r="561" spans="1:8" ht="12.75" x14ac:dyDescent="0.2">
      <c r="A561" s="33"/>
      <c r="B561" s="33"/>
      <c r="C561" s="33"/>
      <c r="D561" s="176" t="s">
        <v>306</v>
      </c>
      <c r="E561" s="177" t="s">
        <v>345</v>
      </c>
      <c r="F561" s="179">
        <f>B3+(548*B5)</f>
        <v>549</v>
      </c>
      <c r="G561" s="143"/>
      <c r="H561" s="122"/>
    </row>
    <row r="562" spans="1:8" ht="12.75" x14ac:dyDescent="0.2">
      <c r="A562" s="33"/>
      <c r="B562" s="33"/>
      <c r="C562" s="33"/>
      <c r="D562" s="176" t="s">
        <v>516</v>
      </c>
      <c r="E562" s="177" t="s">
        <v>345</v>
      </c>
      <c r="F562" s="179">
        <f>B3+(549*B5)</f>
        <v>550</v>
      </c>
      <c r="G562" s="143"/>
      <c r="H562" s="122"/>
    </row>
    <row r="563" spans="1:8" ht="12.75" x14ac:dyDescent="0.2">
      <c r="A563" s="33"/>
      <c r="B563" s="33"/>
      <c r="C563" s="33"/>
      <c r="D563" s="176" t="s">
        <v>546</v>
      </c>
      <c r="E563" s="177" t="s">
        <v>345</v>
      </c>
      <c r="F563" s="178">
        <f>B3+(550*B5)</f>
        <v>551</v>
      </c>
      <c r="G563" s="143"/>
      <c r="H563" s="122"/>
    </row>
    <row r="564" spans="1:8" ht="12.75" x14ac:dyDescent="0.2">
      <c r="A564" s="33"/>
      <c r="B564" s="33"/>
      <c r="C564" s="33"/>
      <c r="D564" s="176" t="s">
        <v>467</v>
      </c>
      <c r="E564" s="177" t="s">
        <v>345</v>
      </c>
      <c r="F564" s="178">
        <f>B3+(551*B5)</f>
        <v>552</v>
      </c>
      <c r="G564" s="143"/>
      <c r="H564" s="122"/>
    </row>
    <row r="565" spans="1:8" ht="12.75" x14ac:dyDescent="0.2">
      <c r="A565" s="33"/>
      <c r="B565" s="33"/>
      <c r="C565" s="33"/>
      <c r="D565" s="176" t="s">
        <v>573</v>
      </c>
      <c r="E565" s="177" t="s">
        <v>345</v>
      </c>
      <c r="F565" s="179">
        <f>B3+(552*B5)</f>
        <v>553</v>
      </c>
      <c r="G565" s="143"/>
      <c r="H565" s="122"/>
    </row>
    <row r="566" spans="1:8" ht="12.75" x14ac:dyDescent="0.2">
      <c r="A566" s="33"/>
      <c r="B566" s="33"/>
      <c r="C566" s="33"/>
      <c r="D566" s="176" t="s">
        <v>440</v>
      </c>
      <c r="E566" s="177" t="s">
        <v>345</v>
      </c>
      <c r="F566" s="179">
        <f>B3+(553*B5)</f>
        <v>554</v>
      </c>
      <c r="G566" s="143"/>
      <c r="H566" s="122"/>
    </row>
    <row r="567" spans="1:8" ht="12.75" x14ac:dyDescent="0.2">
      <c r="A567" s="33"/>
      <c r="B567" s="33"/>
      <c r="C567" s="33"/>
      <c r="D567" s="176" t="s">
        <v>678</v>
      </c>
      <c r="E567" s="177" t="s">
        <v>345</v>
      </c>
      <c r="F567" s="178">
        <f>B3+(554*B5)</f>
        <v>555</v>
      </c>
      <c r="G567" s="143"/>
      <c r="H567" s="122"/>
    </row>
    <row r="568" spans="1:8" ht="12.75" x14ac:dyDescent="0.2">
      <c r="A568" s="33"/>
      <c r="B568" s="33"/>
      <c r="C568" s="33"/>
      <c r="D568" s="176" t="s">
        <v>363</v>
      </c>
      <c r="E568" s="177" t="s">
        <v>345</v>
      </c>
      <c r="F568" s="178">
        <f>B3+(555*B5)</f>
        <v>556</v>
      </c>
      <c r="G568" s="143"/>
      <c r="H568" s="122"/>
    </row>
    <row r="569" spans="1:8" ht="12.75" x14ac:dyDescent="0.2">
      <c r="A569" s="33"/>
      <c r="B569" s="33"/>
      <c r="C569" s="33"/>
      <c r="D569" s="176" t="s">
        <v>705</v>
      </c>
      <c r="E569" s="177" t="s">
        <v>345</v>
      </c>
      <c r="F569" s="178">
        <f>B3+(556*B5)</f>
        <v>557</v>
      </c>
      <c r="G569" s="143"/>
      <c r="H569" s="122"/>
    </row>
    <row r="570" spans="1:8" ht="12.75" x14ac:dyDescent="0.2">
      <c r="A570" s="33"/>
      <c r="B570" s="33"/>
      <c r="C570" s="33"/>
      <c r="D570" s="176" t="s">
        <v>335</v>
      </c>
      <c r="E570" s="177" t="s">
        <v>345</v>
      </c>
      <c r="F570" s="178">
        <f>B3+(557*B5)</f>
        <v>558</v>
      </c>
      <c r="G570" s="143"/>
      <c r="H570" s="122"/>
    </row>
    <row r="571" spans="1:8" ht="12.75" x14ac:dyDescent="0.2">
      <c r="A571" s="33"/>
      <c r="B571" s="33"/>
      <c r="C571" s="33"/>
      <c r="D571" s="176" t="s">
        <v>780</v>
      </c>
      <c r="E571" s="177" t="s">
        <v>345</v>
      </c>
      <c r="F571" s="179">
        <f>B3+(558*B5)</f>
        <v>559</v>
      </c>
      <c r="G571" s="143"/>
      <c r="H571" s="122"/>
    </row>
    <row r="572" spans="1:8" ht="12.75" x14ac:dyDescent="0.2">
      <c r="A572" s="33"/>
      <c r="B572" s="33"/>
      <c r="C572" s="33"/>
      <c r="D572" s="176" t="s">
        <v>256</v>
      </c>
      <c r="E572" s="177" t="s">
        <v>345</v>
      </c>
      <c r="F572" s="179">
        <f>B3+(559*B5)</f>
        <v>560</v>
      </c>
      <c r="G572" s="143"/>
      <c r="H572" s="122"/>
    </row>
    <row r="573" spans="1:8" ht="12.75" x14ac:dyDescent="0.2">
      <c r="A573" s="33"/>
      <c r="B573" s="33"/>
      <c r="C573" s="33"/>
      <c r="D573" s="176" t="s">
        <v>807</v>
      </c>
      <c r="E573" s="177" t="s">
        <v>345</v>
      </c>
      <c r="F573" s="178">
        <f>B3+(560*B5)</f>
        <v>561</v>
      </c>
      <c r="G573" s="143"/>
      <c r="H573" s="122"/>
    </row>
    <row r="574" spans="1:8" ht="12.75" x14ac:dyDescent="0.2">
      <c r="A574" s="33"/>
      <c r="B574" s="33"/>
      <c r="C574" s="33"/>
      <c r="D574" s="176" t="s">
        <v>229</v>
      </c>
      <c r="E574" s="177" t="s">
        <v>345</v>
      </c>
      <c r="F574" s="178">
        <f>B3+(561*B5)</f>
        <v>562</v>
      </c>
      <c r="G574" s="143"/>
      <c r="H574" s="122"/>
    </row>
    <row r="575" spans="1:8" ht="12.75" x14ac:dyDescent="0.2">
      <c r="A575" s="33"/>
      <c r="B575" s="33"/>
      <c r="C575" s="33"/>
      <c r="D575" s="176" t="s">
        <v>93</v>
      </c>
      <c r="E575" s="177" t="s">
        <v>345</v>
      </c>
      <c r="F575" s="179">
        <f>B3+(562*B5)</f>
        <v>563</v>
      </c>
      <c r="G575" s="143"/>
      <c r="H575" s="122"/>
    </row>
    <row r="576" spans="1:8" x14ac:dyDescent="0.2">
      <c r="A576" s="33"/>
      <c r="B576" s="33"/>
      <c r="C576" s="33"/>
      <c r="D576" s="176" t="s">
        <v>123</v>
      </c>
      <c r="E576" s="177" t="s">
        <v>345</v>
      </c>
      <c r="F576" s="179">
        <f>B3+(563*B5)</f>
        <v>564</v>
      </c>
      <c r="G576" s="33"/>
    </row>
    <row r="577" spans="1:7" x14ac:dyDescent="0.2">
      <c r="A577" s="33"/>
      <c r="B577" s="33"/>
      <c r="C577" s="33"/>
      <c r="D577" s="176" t="s">
        <v>63</v>
      </c>
      <c r="E577" s="177" t="s">
        <v>345</v>
      </c>
      <c r="F577" s="178">
        <f>B3+(564*B5)</f>
        <v>565</v>
      </c>
      <c r="G577" s="33"/>
    </row>
    <row r="578" spans="1:7" x14ac:dyDescent="0.2">
      <c r="A578" s="33"/>
      <c r="B578" s="33"/>
      <c r="C578" s="33"/>
      <c r="D578" s="176" t="s">
        <v>36</v>
      </c>
      <c r="E578" s="177" t="s">
        <v>345</v>
      </c>
      <c r="F578" s="178">
        <f>B3+(565*B5)</f>
        <v>566</v>
      </c>
      <c r="G578" s="33"/>
    </row>
    <row r="579" spans="1:7" x14ac:dyDescent="0.2">
      <c r="A579" s="33"/>
      <c r="B579" s="33"/>
      <c r="C579" s="33"/>
      <c r="D579" s="176" t="s">
        <v>726</v>
      </c>
      <c r="E579" s="177" t="s">
        <v>345</v>
      </c>
      <c r="F579" s="179">
        <f>B3+(566*B5)</f>
        <v>567</v>
      </c>
      <c r="G579" s="33"/>
    </row>
    <row r="580" spans="1:7" x14ac:dyDescent="0.2">
      <c r="A580" s="33"/>
      <c r="B580" s="33"/>
      <c r="C580" s="33"/>
      <c r="D580" s="176" t="s">
        <v>199</v>
      </c>
      <c r="E580" s="177" t="s">
        <v>345</v>
      </c>
      <c r="F580" s="179">
        <f>B3+(567*B5)</f>
        <v>568</v>
      </c>
      <c r="G580" s="33"/>
    </row>
    <row r="581" spans="1:7" x14ac:dyDescent="0.2">
      <c r="A581" s="33"/>
      <c r="B581" s="33"/>
      <c r="C581" s="33"/>
      <c r="D581" s="176" t="s">
        <v>750</v>
      </c>
      <c r="E581" s="177" t="s">
        <v>345</v>
      </c>
      <c r="F581" s="178">
        <f>B3+(568*B5)</f>
        <v>569</v>
      </c>
      <c r="G581" s="33"/>
    </row>
    <row r="582" spans="1:7" x14ac:dyDescent="0.2">
      <c r="A582" s="33"/>
      <c r="B582" s="33"/>
      <c r="C582" s="33"/>
      <c r="D582" s="176" t="s">
        <v>172</v>
      </c>
      <c r="E582" s="177" t="s">
        <v>345</v>
      </c>
      <c r="F582" s="178">
        <f>B3+(569*B5)</f>
        <v>570</v>
      </c>
      <c r="G582" s="33"/>
    </row>
    <row r="583" spans="1:7" x14ac:dyDescent="0.2">
      <c r="A583" s="33"/>
      <c r="B583" s="33"/>
      <c r="C583" s="33"/>
      <c r="D583" s="176" t="s">
        <v>623</v>
      </c>
      <c r="E583" s="177" t="s">
        <v>345</v>
      </c>
      <c r="F583" s="178">
        <f>B3+(570*B5)</f>
        <v>571</v>
      </c>
      <c r="G583" s="33"/>
    </row>
    <row r="584" spans="1:7" x14ac:dyDescent="0.2">
      <c r="A584" s="33"/>
      <c r="B584" s="33"/>
      <c r="C584" s="33"/>
      <c r="D584" s="176" t="s">
        <v>305</v>
      </c>
      <c r="E584" s="177" t="s">
        <v>345</v>
      </c>
      <c r="F584" s="178">
        <f>B3+(571*B5)</f>
        <v>572</v>
      </c>
      <c r="G584" s="33"/>
    </row>
    <row r="585" spans="1:7" x14ac:dyDescent="0.2">
      <c r="A585" s="33"/>
      <c r="B585" s="33"/>
      <c r="C585" s="33"/>
      <c r="D585" s="176" t="s">
        <v>648</v>
      </c>
      <c r="E585" s="177" t="s">
        <v>345</v>
      </c>
      <c r="F585" s="179">
        <f>B3+(572*B5)</f>
        <v>573</v>
      </c>
      <c r="G585" s="33"/>
    </row>
    <row r="586" spans="1:7" x14ac:dyDescent="0.2">
      <c r="A586" s="33"/>
      <c r="B586" s="33"/>
      <c r="C586" s="33"/>
      <c r="D586" s="176" t="s">
        <v>279</v>
      </c>
      <c r="E586" s="177" t="s">
        <v>345</v>
      </c>
      <c r="F586" s="179">
        <f>B3+(573*B5)</f>
        <v>574</v>
      </c>
      <c r="G586" s="33"/>
    </row>
    <row r="587" spans="1:7" x14ac:dyDescent="0.2">
      <c r="A587" s="33"/>
      <c r="B587" s="33"/>
      <c r="C587" s="33"/>
      <c r="D587" s="176" t="s">
        <v>490</v>
      </c>
      <c r="E587" s="177" t="s">
        <v>345</v>
      </c>
      <c r="F587" s="178">
        <f>B3+(574*B5)</f>
        <v>575</v>
      </c>
      <c r="G587" s="33"/>
    </row>
    <row r="588" spans="1:7" x14ac:dyDescent="0.2">
      <c r="A588" s="33"/>
      <c r="B588" s="33"/>
      <c r="C588" s="33"/>
      <c r="D588" s="176" t="s">
        <v>488</v>
      </c>
      <c r="E588" s="177" t="s">
        <v>345</v>
      </c>
      <c r="F588" s="178">
        <f>B3+(575*B5)</f>
        <v>576</v>
      </c>
      <c r="G588" s="33"/>
    </row>
    <row r="589" spans="1:7" x14ac:dyDescent="0.2">
      <c r="A589" s="33"/>
      <c r="B589" s="33"/>
      <c r="C589" s="33"/>
      <c r="D589" s="176" t="s">
        <v>412</v>
      </c>
      <c r="E589" s="177" t="s">
        <v>345</v>
      </c>
      <c r="F589" s="178">
        <f>B3+(576*B5)</f>
        <v>577</v>
      </c>
      <c r="G589" s="33"/>
    </row>
    <row r="590" spans="1:7" x14ac:dyDescent="0.2">
      <c r="A590" s="33"/>
      <c r="B590" s="33"/>
      <c r="C590" s="33"/>
      <c r="D590" s="176" t="s">
        <v>517</v>
      </c>
      <c r="E590" s="177" t="s">
        <v>345</v>
      </c>
      <c r="F590" s="178">
        <f>B3+(577*B5)</f>
        <v>578</v>
      </c>
      <c r="G590" s="33"/>
    </row>
    <row r="591" spans="1:7" x14ac:dyDescent="0.2">
      <c r="A591" s="33"/>
      <c r="B591" s="33"/>
      <c r="C591" s="33"/>
      <c r="D591" s="176" t="s">
        <v>383</v>
      </c>
      <c r="E591" s="177" t="s">
        <v>345</v>
      </c>
      <c r="F591" s="178">
        <f>B3+(578*B5)</f>
        <v>579</v>
      </c>
      <c r="G591" s="33"/>
    </row>
    <row r="592" spans="1:7" x14ac:dyDescent="0.2">
      <c r="A592" s="33"/>
      <c r="B592" s="33"/>
      <c r="C592" s="33"/>
      <c r="D592" s="176" t="s">
        <v>621</v>
      </c>
      <c r="E592" s="177" t="s">
        <v>345</v>
      </c>
      <c r="F592" s="178">
        <f>B3+(579*B5)</f>
        <v>580</v>
      </c>
      <c r="G592" s="33"/>
    </row>
    <row r="593" spans="1:7" x14ac:dyDescent="0.2">
      <c r="A593" s="33"/>
      <c r="B593" s="33"/>
      <c r="C593" s="33"/>
      <c r="D593" s="176" t="s">
        <v>307</v>
      </c>
      <c r="E593" s="177" t="s">
        <v>345</v>
      </c>
      <c r="F593" s="178">
        <f>B3+(580*B5)</f>
        <v>581</v>
      </c>
      <c r="G593" s="33"/>
    </row>
    <row r="594" spans="1:7" x14ac:dyDescent="0.2">
      <c r="A594" s="33"/>
      <c r="B594" s="33"/>
      <c r="C594" s="33"/>
      <c r="D594" s="176" t="s">
        <v>650</v>
      </c>
      <c r="E594" s="177" t="s">
        <v>345</v>
      </c>
      <c r="F594" s="179">
        <f>B3+(581*B5)</f>
        <v>582</v>
      </c>
      <c r="G594" s="33"/>
    </row>
    <row r="595" spans="1:7" x14ac:dyDescent="0.2">
      <c r="A595" s="33"/>
      <c r="B595" s="33"/>
      <c r="C595" s="33"/>
      <c r="D595" s="176" t="s">
        <v>277</v>
      </c>
      <c r="E595" s="177" t="s">
        <v>345</v>
      </c>
      <c r="F595" s="179">
        <f>B3+(582*B5)</f>
        <v>583</v>
      </c>
      <c r="G595" s="33"/>
    </row>
    <row r="596" spans="1:7" x14ac:dyDescent="0.2">
      <c r="A596" s="33"/>
      <c r="B596" s="33"/>
      <c r="C596" s="33"/>
      <c r="D596" s="176" t="s">
        <v>724</v>
      </c>
      <c r="E596" s="177" t="s">
        <v>345</v>
      </c>
      <c r="F596" s="178">
        <f>B3+(583*B5)</f>
        <v>584</v>
      </c>
      <c r="G596" s="33"/>
    </row>
    <row r="597" spans="1:7" x14ac:dyDescent="0.2">
      <c r="A597" s="33"/>
      <c r="B597" s="33"/>
      <c r="C597" s="33"/>
      <c r="D597" s="176" t="s">
        <v>201</v>
      </c>
      <c r="E597" s="177" t="s">
        <v>345</v>
      </c>
      <c r="F597" s="178">
        <f>B3+(584*B5)</f>
        <v>585</v>
      </c>
      <c r="G597" s="33"/>
    </row>
    <row r="598" spans="1:7" x14ac:dyDescent="0.2">
      <c r="A598" s="33"/>
      <c r="B598" s="33"/>
      <c r="C598" s="33"/>
      <c r="D598" s="176" t="s">
        <v>752</v>
      </c>
      <c r="E598" s="177" t="s">
        <v>345</v>
      </c>
      <c r="F598" s="179">
        <f>B3+(585*B5)</f>
        <v>586</v>
      </c>
      <c r="G598" s="33"/>
    </row>
    <row r="599" spans="1:7" x14ac:dyDescent="0.2">
      <c r="A599" s="33"/>
      <c r="B599" s="33"/>
      <c r="C599" s="33"/>
      <c r="D599" s="176" t="s">
        <v>170</v>
      </c>
      <c r="E599" s="177" t="s">
        <v>345</v>
      </c>
      <c r="F599" s="179">
        <f>B3+(586*B5)</f>
        <v>587</v>
      </c>
      <c r="G599" s="33"/>
    </row>
    <row r="600" spans="1:7" x14ac:dyDescent="0.2">
      <c r="A600" s="33"/>
      <c r="B600" s="33"/>
      <c r="C600" s="33"/>
      <c r="D600" s="176" t="s">
        <v>34</v>
      </c>
      <c r="E600" s="177" t="s">
        <v>345</v>
      </c>
      <c r="F600" s="178">
        <f>B3+(587*B5)</f>
        <v>588</v>
      </c>
      <c r="G600" s="33"/>
    </row>
    <row r="601" spans="1:7" x14ac:dyDescent="0.2">
      <c r="A601" s="33"/>
      <c r="B601" s="33"/>
      <c r="C601" s="33"/>
      <c r="D601" s="176" t="s">
        <v>65</v>
      </c>
      <c r="E601" s="177" t="s">
        <v>345</v>
      </c>
      <c r="F601" s="178">
        <f>B3+(588*B5)</f>
        <v>589</v>
      </c>
      <c r="G601" s="33"/>
    </row>
    <row r="602" spans="1:7" x14ac:dyDescent="0.2">
      <c r="A602" s="33"/>
      <c r="B602" s="33"/>
      <c r="C602" s="33"/>
      <c r="D602" s="176" t="s">
        <v>125</v>
      </c>
      <c r="E602" s="177" t="s">
        <v>345</v>
      </c>
      <c r="F602" s="179">
        <f>B3+(589*B5)</f>
        <v>590</v>
      </c>
      <c r="G602" s="33"/>
    </row>
    <row r="603" spans="1:7" x14ac:dyDescent="0.2">
      <c r="A603" s="33"/>
      <c r="B603" s="33"/>
      <c r="C603" s="33"/>
      <c r="D603" s="176" t="s">
        <v>91</v>
      </c>
      <c r="E603" s="177" t="s">
        <v>345</v>
      </c>
      <c r="F603" s="179">
        <f>B3+(590*B5)</f>
        <v>591</v>
      </c>
      <c r="G603" s="33"/>
    </row>
    <row r="604" spans="1:7" x14ac:dyDescent="0.2">
      <c r="A604" s="33"/>
      <c r="B604" s="33"/>
      <c r="C604" s="33"/>
      <c r="D604" s="176" t="s">
        <v>778</v>
      </c>
      <c r="E604" s="177" t="s">
        <v>345</v>
      </c>
      <c r="F604" s="178">
        <f>B3+(591*B5)</f>
        <v>592</v>
      </c>
      <c r="G604" s="33"/>
    </row>
    <row r="605" spans="1:7" x14ac:dyDescent="0.2">
      <c r="A605" s="33"/>
      <c r="B605" s="33"/>
      <c r="C605" s="33"/>
      <c r="D605" s="176" t="s">
        <v>258</v>
      </c>
      <c r="E605" s="177" t="s">
        <v>345</v>
      </c>
      <c r="F605" s="178">
        <f>B3+(592*B5)</f>
        <v>593</v>
      </c>
      <c r="G605" s="33"/>
    </row>
    <row r="606" spans="1:7" x14ac:dyDescent="0.2">
      <c r="A606" s="33"/>
      <c r="B606" s="33"/>
      <c r="C606" s="33"/>
      <c r="D606" s="176" t="s">
        <v>809</v>
      </c>
      <c r="E606" s="177" t="s">
        <v>345</v>
      </c>
      <c r="F606" s="178">
        <f>B3+(593*B5)</f>
        <v>594</v>
      </c>
      <c r="G606" s="33"/>
    </row>
    <row r="607" spans="1:7" x14ac:dyDescent="0.2">
      <c r="A607" s="33"/>
      <c r="B607" s="33"/>
      <c r="C607" s="33"/>
      <c r="D607" s="176" t="s">
        <v>227</v>
      </c>
      <c r="E607" s="177" t="s">
        <v>345</v>
      </c>
      <c r="F607" s="178">
        <f>B3+(594*B5)</f>
        <v>595</v>
      </c>
      <c r="G607" s="33"/>
    </row>
    <row r="608" spans="1:7" x14ac:dyDescent="0.2">
      <c r="A608" s="33"/>
      <c r="B608" s="33"/>
      <c r="C608" s="33"/>
      <c r="D608" s="176" t="s">
        <v>676</v>
      </c>
      <c r="E608" s="177" t="s">
        <v>345</v>
      </c>
      <c r="F608" s="178">
        <f>B3+(595*B5)</f>
        <v>596</v>
      </c>
      <c r="G608" s="33"/>
    </row>
    <row r="609" spans="1:7" x14ac:dyDescent="0.2">
      <c r="A609" s="33"/>
      <c r="B609" s="33"/>
      <c r="C609" s="33"/>
      <c r="D609" s="176" t="s">
        <v>365</v>
      </c>
      <c r="E609" s="177" t="s">
        <v>345</v>
      </c>
      <c r="F609" s="178">
        <f>B3+(596*B5)</f>
        <v>597</v>
      </c>
      <c r="G609" s="33"/>
    </row>
    <row r="610" spans="1:7" x14ac:dyDescent="0.2">
      <c r="A610" s="33"/>
      <c r="B610" s="33"/>
      <c r="C610" s="33"/>
      <c r="D610" s="176" t="s">
        <v>707</v>
      </c>
      <c r="E610" s="177" t="s">
        <v>345</v>
      </c>
      <c r="F610" s="178">
        <f>B3+(597*B5)</f>
        <v>598</v>
      </c>
      <c r="G610" s="33"/>
    </row>
    <row r="611" spans="1:7" x14ac:dyDescent="0.2">
      <c r="A611" s="33"/>
      <c r="B611" s="33"/>
      <c r="C611" s="33"/>
      <c r="D611" s="176" t="s">
        <v>333</v>
      </c>
      <c r="E611" s="177" t="s">
        <v>345</v>
      </c>
      <c r="F611" s="178">
        <f>B3+(598*B5)</f>
        <v>599</v>
      </c>
      <c r="G611" s="33"/>
    </row>
    <row r="612" spans="1:7" x14ac:dyDescent="0.2">
      <c r="A612" s="33"/>
      <c r="B612" s="33"/>
      <c r="C612" s="33"/>
      <c r="D612" s="176" t="s">
        <v>544</v>
      </c>
      <c r="E612" s="177" t="s">
        <v>345</v>
      </c>
      <c r="F612" s="178">
        <f>B3+(599*B5)</f>
        <v>600</v>
      </c>
      <c r="G612" s="33"/>
    </row>
    <row r="613" spans="1:7" x14ac:dyDescent="0.2">
      <c r="A613" s="33"/>
      <c r="B613" s="33"/>
      <c r="C613" s="33"/>
      <c r="D613" s="176" t="s">
        <v>765</v>
      </c>
      <c r="E613" s="177" t="s">
        <v>345</v>
      </c>
      <c r="F613" s="178">
        <f>B3+(600*B5)</f>
        <v>601</v>
      </c>
      <c r="G613" s="33"/>
    </row>
    <row r="614" spans="1:7" x14ac:dyDescent="0.2">
      <c r="A614" s="33"/>
      <c r="B614" s="33"/>
      <c r="C614" s="33"/>
      <c r="D614" s="176" t="s">
        <v>605</v>
      </c>
      <c r="E614" s="177" t="s">
        <v>345</v>
      </c>
      <c r="F614" s="178">
        <f>B3+(601*B5)</f>
        <v>602</v>
      </c>
      <c r="G614" s="33"/>
    </row>
    <row r="615" spans="1:7" x14ac:dyDescent="0.2">
      <c r="A615" s="33"/>
      <c r="B615" s="33"/>
      <c r="C615" s="33"/>
      <c r="D615" s="176" t="s">
        <v>735</v>
      </c>
      <c r="E615" s="177" t="s">
        <v>345</v>
      </c>
      <c r="F615" s="178">
        <f>B3+(602*B5)</f>
        <v>603</v>
      </c>
      <c r="G615" s="33"/>
    </row>
    <row r="616" spans="1:7" x14ac:dyDescent="0.2">
      <c r="A616" s="33"/>
      <c r="B616" s="33"/>
      <c r="C616" s="33"/>
      <c r="D616" s="176" t="s">
        <v>635</v>
      </c>
      <c r="E616" s="177" t="s">
        <v>345</v>
      </c>
      <c r="F616" s="178">
        <f>B3+(603*B5)</f>
        <v>604</v>
      </c>
      <c r="G616" s="33"/>
    </row>
    <row r="617" spans="1:7" x14ac:dyDescent="0.2">
      <c r="A617" s="33"/>
      <c r="B617" s="33"/>
      <c r="C617" s="33"/>
      <c r="D617" s="176" t="s">
        <v>78</v>
      </c>
      <c r="E617" s="177" t="s">
        <v>345</v>
      </c>
      <c r="F617" s="178">
        <f>B3+(604*B5)</f>
        <v>605</v>
      </c>
      <c r="G617" s="33"/>
    </row>
    <row r="618" spans="1:7" x14ac:dyDescent="0.2">
      <c r="A618" s="33"/>
      <c r="B618" s="33"/>
      <c r="C618" s="33"/>
      <c r="D618" s="176" t="s">
        <v>499</v>
      </c>
      <c r="E618" s="177" t="s">
        <v>345</v>
      </c>
      <c r="F618" s="178">
        <f>B3+(605*B5)</f>
        <v>606</v>
      </c>
      <c r="G618" s="33"/>
    </row>
    <row r="619" spans="1:7" x14ac:dyDescent="0.2">
      <c r="A619" s="33"/>
      <c r="B619" s="33"/>
      <c r="C619" s="33"/>
      <c r="D619" s="176" t="s">
        <v>45</v>
      </c>
      <c r="E619" s="177" t="s">
        <v>345</v>
      </c>
      <c r="F619" s="178">
        <f>B3+(606*B5)</f>
        <v>607</v>
      </c>
      <c r="G619" s="33"/>
    </row>
    <row r="620" spans="1:7" x14ac:dyDescent="0.2">
      <c r="A620" s="33"/>
      <c r="B620" s="33"/>
      <c r="C620" s="33"/>
      <c r="D620" s="176" t="s">
        <v>530</v>
      </c>
      <c r="E620" s="177" t="s">
        <v>345</v>
      </c>
      <c r="F620" s="178">
        <f>B3+(607*B5)</f>
        <v>608</v>
      </c>
      <c r="G620" s="33"/>
    </row>
    <row r="621" spans="1:7" x14ac:dyDescent="0.2">
      <c r="A621" s="33"/>
      <c r="B621" s="33"/>
      <c r="C621" s="33"/>
      <c r="D621" s="176" t="s">
        <v>186</v>
      </c>
      <c r="E621" s="177" t="s">
        <v>345</v>
      </c>
      <c r="F621" s="178">
        <f>B3+(608*B5)</f>
        <v>609</v>
      </c>
      <c r="G621" s="33"/>
    </row>
    <row r="622" spans="1:7" x14ac:dyDescent="0.2">
      <c r="A622" s="33"/>
      <c r="B622" s="33"/>
      <c r="C622" s="33"/>
      <c r="D622" s="176" t="s">
        <v>394</v>
      </c>
      <c r="E622" s="177" t="s">
        <v>345</v>
      </c>
      <c r="F622" s="178">
        <f>B3+(609*B5)</f>
        <v>610</v>
      </c>
      <c r="G622" s="33"/>
    </row>
    <row r="623" spans="1:7" x14ac:dyDescent="0.2">
      <c r="A623" s="33"/>
      <c r="B623" s="33"/>
      <c r="C623" s="33"/>
      <c r="D623" s="176" t="s">
        <v>154</v>
      </c>
      <c r="E623" s="177" t="s">
        <v>345</v>
      </c>
      <c r="F623" s="178">
        <f>B3+(610*B5)</f>
        <v>611</v>
      </c>
      <c r="G623" s="33"/>
    </row>
    <row r="624" spans="1:7" x14ac:dyDescent="0.2">
      <c r="A624" s="33"/>
      <c r="B624" s="33"/>
      <c r="C624" s="33"/>
      <c r="D624" s="176" t="s">
        <v>425</v>
      </c>
      <c r="E624" s="177" t="s">
        <v>345</v>
      </c>
      <c r="F624" s="178">
        <f>B3+(611*B5)</f>
        <v>612</v>
      </c>
      <c r="G624" s="33"/>
    </row>
    <row r="625" spans="1:7" x14ac:dyDescent="0.2">
      <c r="A625" s="33"/>
      <c r="B625" s="33"/>
      <c r="C625" s="33"/>
      <c r="D625" s="176" t="s">
        <v>292</v>
      </c>
      <c r="E625" s="177" t="s">
        <v>345</v>
      </c>
      <c r="F625" s="178">
        <f>B3+(612*B5)</f>
        <v>613</v>
      </c>
      <c r="G625" s="33"/>
    </row>
    <row r="626" spans="1:7" x14ac:dyDescent="0.2">
      <c r="A626" s="33"/>
      <c r="B626" s="33"/>
      <c r="C626" s="33"/>
      <c r="D626" s="176" t="s">
        <v>260</v>
      </c>
      <c r="E626" s="177" t="s">
        <v>345</v>
      </c>
      <c r="F626" s="178">
        <f>B3+(613*B5)</f>
        <v>614</v>
      </c>
      <c r="G626" s="33"/>
    </row>
    <row r="627" spans="1:7" x14ac:dyDescent="0.2">
      <c r="A627" s="33"/>
      <c r="B627" s="33"/>
      <c r="C627" s="33"/>
      <c r="D627" s="176" t="s">
        <v>319</v>
      </c>
      <c r="E627" s="177" t="s">
        <v>345</v>
      </c>
      <c r="F627" s="178">
        <f>B3+(614*B5)</f>
        <v>615</v>
      </c>
      <c r="G627" s="33"/>
    </row>
    <row r="628" spans="1:7" x14ac:dyDescent="0.2">
      <c r="A628" s="33"/>
      <c r="B628" s="33"/>
      <c r="C628" s="33"/>
      <c r="D628" s="176" t="s">
        <v>348</v>
      </c>
      <c r="E628" s="177" t="s">
        <v>345</v>
      </c>
      <c r="F628" s="178">
        <f>B3+(615*B5)</f>
        <v>616</v>
      </c>
      <c r="G628" s="33"/>
    </row>
    <row r="629" spans="1:7" x14ac:dyDescent="0.2">
      <c r="A629" s="33"/>
      <c r="B629" s="33"/>
      <c r="C629" s="33"/>
      <c r="D629" s="176" t="s">
        <v>242</v>
      </c>
      <c r="E629" s="177" t="s">
        <v>345</v>
      </c>
      <c r="F629" s="178">
        <f>B3+(616*B5)</f>
        <v>617</v>
      </c>
      <c r="G629" s="33"/>
    </row>
    <row r="630" spans="1:7" x14ac:dyDescent="0.2">
      <c r="A630" s="33"/>
      <c r="B630" s="33"/>
      <c r="C630" s="33"/>
      <c r="D630" s="176" t="s">
        <v>451</v>
      </c>
      <c r="E630" s="177" t="s">
        <v>345</v>
      </c>
      <c r="F630" s="178">
        <f>B3+(617*B5)</f>
        <v>618</v>
      </c>
      <c r="G630" s="33"/>
    </row>
    <row r="631" spans="1:7" x14ac:dyDescent="0.2">
      <c r="A631" s="33"/>
      <c r="B631" s="33"/>
      <c r="C631" s="33"/>
      <c r="D631" s="176" t="s">
        <v>212</v>
      </c>
      <c r="E631" s="177" t="s">
        <v>345</v>
      </c>
      <c r="F631" s="179">
        <f>B3+(618*B5)</f>
        <v>619</v>
      </c>
      <c r="G631" s="33"/>
    </row>
    <row r="632" spans="1:7" x14ac:dyDescent="0.2">
      <c r="A632" s="33"/>
      <c r="B632" s="33"/>
      <c r="C632" s="33"/>
      <c r="D632" s="176" t="s">
        <v>480</v>
      </c>
      <c r="E632" s="177" t="s">
        <v>345</v>
      </c>
      <c r="F632" s="178">
        <f>B3+(619*B5)</f>
        <v>620</v>
      </c>
      <c r="G632" s="33"/>
    </row>
    <row r="633" spans="1:7" x14ac:dyDescent="0.2">
      <c r="A633" s="33"/>
      <c r="B633" s="33"/>
      <c r="C633" s="33"/>
      <c r="D633" s="176" t="s">
        <v>136</v>
      </c>
      <c r="E633" s="177" t="s">
        <v>345</v>
      </c>
      <c r="F633" s="178">
        <f>B3+(620*B5)</f>
        <v>621</v>
      </c>
      <c r="G633" s="33"/>
    </row>
    <row r="634" spans="1:7" x14ac:dyDescent="0.2">
      <c r="A634" s="33"/>
      <c r="B634" s="33"/>
      <c r="C634" s="33"/>
      <c r="D634" s="176" t="s">
        <v>557</v>
      </c>
      <c r="E634" s="177" t="s">
        <v>345</v>
      </c>
      <c r="F634" s="178">
        <f>B3+(621*B5)</f>
        <v>622</v>
      </c>
      <c r="G634" s="33"/>
    </row>
    <row r="635" spans="1:7" x14ac:dyDescent="0.2">
      <c r="A635" s="33"/>
      <c r="B635" s="33"/>
      <c r="C635" s="33"/>
      <c r="D635" s="176" t="s">
        <v>104</v>
      </c>
      <c r="E635" s="177" t="s">
        <v>345</v>
      </c>
      <c r="F635" s="178">
        <f>B3+(622*B5)</f>
        <v>623</v>
      </c>
      <c r="G635" s="33"/>
    </row>
    <row r="636" spans="1:7" x14ac:dyDescent="0.2">
      <c r="A636" s="33"/>
      <c r="B636" s="33"/>
      <c r="C636" s="33"/>
      <c r="D636" s="176" t="s">
        <v>586</v>
      </c>
      <c r="E636" s="177" t="s">
        <v>345</v>
      </c>
      <c r="F636" s="179">
        <f>B3+(623*B5)</f>
        <v>624</v>
      </c>
      <c r="G636" s="33"/>
    </row>
    <row r="637" spans="1:7" ht="12.75" thickBot="1" x14ac:dyDescent="0.25">
      <c r="A637" s="33"/>
      <c r="B637" s="33"/>
      <c r="C637" s="33"/>
      <c r="D637" s="176" t="s">
        <v>820</v>
      </c>
      <c r="E637" s="212" t="s">
        <v>345</v>
      </c>
      <c r="F637" s="412">
        <f>B3+(624*B5)</f>
        <v>625</v>
      </c>
      <c r="G637" s="33"/>
    </row>
    <row r="638" spans="1:7" x14ac:dyDescent="0.2">
      <c r="A638" s="33"/>
      <c r="B638" s="33"/>
      <c r="C638" s="33"/>
      <c r="D638" s="30"/>
      <c r="E638" s="231"/>
      <c r="F638" s="232"/>
      <c r="G638" s="33"/>
    </row>
    <row r="639" spans="1:7" ht="12.75" x14ac:dyDescent="0.2">
      <c r="D639" s="229"/>
      <c r="E639" s="217"/>
      <c r="F639" s="22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18A4C-AABA-4826-A57D-D2B77D120B93}">
  <sheetPr>
    <tabColor rgb="FFFFC000"/>
  </sheetPr>
  <dimension ref="A1:BD411"/>
  <sheetViews>
    <sheetView workbookViewId="0">
      <pane xSplit="1" ySplit="5" topLeftCell="B6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26" width="8.7109375" style="2" customWidth="1"/>
    <col min="27" max="27" width="7.7109375" style="2" customWidth="1"/>
    <col min="28" max="28" width="8.7109375" style="2" customWidth="1"/>
    <col min="29" max="29" width="11.7109375" style="2" customWidth="1"/>
    <col min="30" max="30" width="7.7109375" style="2" customWidth="1"/>
    <col min="31" max="46" width="5.7109375" style="2" customWidth="1"/>
    <col min="47" max="47" width="6" style="2" customWidth="1"/>
    <col min="48" max="56" width="5.7109375" style="2" customWidth="1"/>
    <col min="57" max="16384" width="9.140625" style="2"/>
  </cols>
  <sheetData>
    <row r="1" spans="1:56" s="1" customFormat="1" ht="21" x14ac:dyDescent="0.35">
      <c r="B1" s="6" t="s">
        <v>897</v>
      </c>
      <c r="C1" s="2"/>
      <c r="D1" s="2"/>
      <c r="E1" s="2"/>
      <c r="F1" s="2"/>
      <c r="G1" s="2"/>
      <c r="H1" s="2"/>
      <c r="I1" s="2"/>
      <c r="AC1" s="1" t="s">
        <v>4</v>
      </c>
    </row>
    <row r="2" spans="1:56" x14ac:dyDescent="0.2">
      <c r="B2" s="4" t="s">
        <v>13</v>
      </c>
      <c r="J2" s="2" t="s">
        <v>898</v>
      </c>
    </row>
    <row r="3" spans="1:56" x14ac:dyDescent="0.2">
      <c r="B3" s="4"/>
      <c r="J3" s="2" t="s">
        <v>899</v>
      </c>
    </row>
    <row r="4" spans="1:56" x14ac:dyDescent="0.2">
      <c r="J4" s="2" t="s">
        <v>901</v>
      </c>
    </row>
    <row r="5" spans="1:56" x14ac:dyDescent="0.2">
      <c r="B5" s="1">
        <v>1</v>
      </c>
      <c r="C5" s="1">
        <v>2</v>
      </c>
      <c r="D5" s="1">
        <v>3</v>
      </c>
      <c r="E5" s="1">
        <v>4</v>
      </c>
      <c r="F5" s="1">
        <v>5</v>
      </c>
      <c r="G5" s="1">
        <v>6</v>
      </c>
      <c r="H5" s="1">
        <v>7</v>
      </c>
      <c r="I5" s="1">
        <v>8</v>
      </c>
      <c r="J5" s="1">
        <v>9</v>
      </c>
      <c r="K5" s="1">
        <v>10</v>
      </c>
      <c r="L5" s="1">
        <v>11</v>
      </c>
      <c r="M5" s="1">
        <v>12</v>
      </c>
      <c r="N5" s="1">
        <v>13</v>
      </c>
      <c r="O5" s="1">
        <v>14</v>
      </c>
      <c r="P5" s="1">
        <v>15</v>
      </c>
      <c r="Q5" s="1">
        <v>16</v>
      </c>
      <c r="R5" s="1">
        <v>17</v>
      </c>
      <c r="S5" s="1">
        <v>18</v>
      </c>
      <c r="T5" s="1">
        <v>19</v>
      </c>
      <c r="U5" s="1">
        <v>20</v>
      </c>
      <c r="V5" s="1">
        <v>21</v>
      </c>
      <c r="W5" s="1">
        <v>22</v>
      </c>
      <c r="X5" s="1">
        <v>23</v>
      </c>
      <c r="Y5" s="1">
        <v>24</v>
      </c>
      <c r="Z5" s="1">
        <v>25</v>
      </c>
      <c r="AA5" s="5" t="s">
        <v>0</v>
      </c>
      <c r="AB5" s="5" t="s">
        <v>1</v>
      </c>
      <c r="AC5" s="5" t="s">
        <v>351</v>
      </c>
      <c r="AD5" s="1"/>
      <c r="AE5" s="1"/>
      <c r="AF5" s="1">
        <v>1</v>
      </c>
      <c r="AG5" s="1">
        <v>2</v>
      </c>
      <c r="AH5" s="1">
        <v>3</v>
      </c>
      <c r="AI5" s="1">
        <v>4</v>
      </c>
      <c r="AJ5" s="1">
        <v>5</v>
      </c>
      <c r="AK5" s="1">
        <v>6</v>
      </c>
      <c r="AL5" s="1">
        <v>7</v>
      </c>
      <c r="AM5" s="1">
        <v>8</v>
      </c>
      <c r="AN5" s="1">
        <v>9</v>
      </c>
      <c r="AO5" s="1">
        <v>10</v>
      </c>
      <c r="AP5" s="1">
        <v>11</v>
      </c>
      <c r="AQ5" s="1">
        <v>12</v>
      </c>
      <c r="AR5" s="1">
        <v>13</v>
      </c>
      <c r="AS5" s="1">
        <v>14</v>
      </c>
      <c r="AT5" s="1">
        <v>15</v>
      </c>
      <c r="AU5" s="1">
        <v>16</v>
      </c>
      <c r="AV5" s="1">
        <v>17</v>
      </c>
      <c r="AW5" s="1">
        <v>18</v>
      </c>
      <c r="AX5" s="1">
        <v>19</v>
      </c>
      <c r="AY5" s="1">
        <v>20</v>
      </c>
      <c r="AZ5" s="1">
        <v>21</v>
      </c>
      <c r="BA5" s="1">
        <v>22</v>
      </c>
      <c r="BB5" s="1">
        <v>23</v>
      </c>
      <c r="BC5" s="1">
        <v>24</v>
      </c>
      <c r="BD5" s="1">
        <v>25</v>
      </c>
    </row>
    <row r="6" spans="1:56" s="1" customFormat="1" x14ac:dyDescent="0.2">
      <c r="B6" s="21" t="s">
        <v>14</v>
      </c>
      <c r="C6" s="21" t="s">
        <v>902</v>
      </c>
      <c r="AA6" s="5"/>
      <c r="AB6" s="5"/>
      <c r="AC6" s="5"/>
    </row>
    <row r="7" spans="1:56" x14ac:dyDescent="0.2">
      <c r="A7" s="1">
        <v>1</v>
      </c>
      <c r="B7" s="10">
        <v>8</v>
      </c>
      <c r="C7" s="11">
        <v>547</v>
      </c>
      <c r="D7" s="11">
        <v>436</v>
      </c>
      <c r="E7" s="11">
        <v>330</v>
      </c>
      <c r="F7" s="11">
        <v>244</v>
      </c>
      <c r="G7" s="11">
        <v>200</v>
      </c>
      <c r="H7" s="11">
        <v>89</v>
      </c>
      <c r="I7" s="11">
        <v>603</v>
      </c>
      <c r="J7" s="11">
        <v>392</v>
      </c>
      <c r="K7" s="11">
        <v>281</v>
      </c>
      <c r="L7" s="11">
        <v>362</v>
      </c>
      <c r="M7" s="11">
        <v>126</v>
      </c>
      <c r="N7" s="11">
        <v>45</v>
      </c>
      <c r="O7" s="11">
        <v>559</v>
      </c>
      <c r="P7" s="11">
        <v>473</v>
      </c>
      <c r="Q7" s="11">
        <v>404</v>
      </c>
      <c r="R7" s="11">
        <v>318</v>
      </c>
      <c r="S7" s="11">
        <v>207</v>
      </c>
      <c r="T7" s="11">
        <v>121</v>
      </c>
      <c r="U7" s="11">
        <v>515</v>
      </c>
      <c r="V7" s="11">
        <v>591</v>
      </c>
      <c r="W7" s="11">
        <v>485</v>
      </c>
      <c r="X7" s="11">
        <v>274</v>
      </c>
      <c r="Y7" s="11">
        <v>163</v>
      </c>
      <c r="Z7" s="12">
        <v>52</v>
      </c>
      <c r="AA7" s="2">
        <f>SUM(B7:Z7)</f>
        <v>7825</v>
      </c>
      <c r="AB7" s="2">
        <f>SUMSQ(B7:Z7)</f>
        <v>3263025</v>
      </c>
      <c r="AE7" s="1">
        <v>1</v>
      </c>
      <c r="AF7" s="413" t="s">
        <v>543</v>
      </c>
      <c r="AG7" s="414" t="s">
        <v>278</v>
      </c>
      <c r="AH7" s="414" t="s">
        <v>563</v>
      </c>
      <c r="AI7" s="414" t="s">
        <v>232</v>
      </c>
      <c r="AJ7" s="414" t="s">
        <v>55</v>
      </c>
      <c r="AK7" s="415" t="s">
        <v>446</v>
      </c>
      <c r="AL7" s="415" t="s">
        <v>541</v>
      </c>
      <c r="AM7" s="415" t="s">
        <v>735</v>
      </c>
      <c r="AN7" s="415" t="s">
        <v>337</v>
      </c>
      <c r="AO7" s="415" t="s">
        <v>404</v>
      </c>
      <c r="AP7" s="414" t="s">
        <v>550</v>
      </c>
      <c r="AQ7" s="414" t="s">
        <v>474</v>
      </c>
      <c r="AR7" s="414" t="s">
        <v>645</v>
      </c>
      <c r="AS7" s="414" t="s">
        <v>780</v>
      </c>
      <c r="AT7" s="414" t="s">
        <v>426</v>
      </c>
      <c r="AU7" s="415" t="s">
        <v>190</v>
      </c>
      <c r="AV7" s="415" t="s">
        <v>549</v>
      </c>
      <c r="AW7" s="415" t="s">
        <v>716</v>
      </c>
      <c r="AX7" s="415" t="s">
        <v>582</v>
      </c>
      <c r="AY7" s="415" t="s">
        <v>92</v>
      </c>
      <c r="AZ7" s="414" t="s">
        <v>91</v>
      </c>
      <c r="BA7" s="414" t="s">
        <v>741</v>
      </c>
      <c r="BB7" s="414" t="s">
        <v>377</v>
      </c>
      <c r="BC7" s="414" t="s">
        <v>788</v>
      </c>
      <c r="BD7" s="416" t="s">
        <v>119</v>
      </c>
    </row>
    <row r="8" spans="1:56" x14ac:dyDescent="0.2">
      <c r="A8" s="1">
        <v>2</v>
      </c>
      <c r="B8" s="13">
        <v>150</v>
      </c>
      <c r="C8" s="14">
        <v>39</v>
      </c>
      <c r="D8" s="14">
        <v>553</v>
      </c>
      <c r="E8" s="14">
        <v>467</v>
      </c>
      <c r="F8" s="14">
        <v>356</v>
      </c>
      <c r="G8" s="14">
        <v>312</v>
      </c>
      <c r="H8" s="14">
        <v>201</v>
      </c>
      <c r="I8" s="14">
        <v>120</v>
      </c>
      <c r="J8" s="14">
        <v>509</v>
      </c>
      <c r="K8" s="14">
        <v>423</v>
      </c>
      <c r="L8" s="14">
        <v>479</v>
      </c>
      <c r="M8" s="14">
        <v>268</v>
      </c>
      <c r="N8" s="14">
        <v>157</v>
      </c>
      <c r="O8" s="14">
        <v>71</v>
      </c>
      <c r="P8" s="14">
        <v>590</v>
      </c>
      <c r="Q8" s="14">
        <v>541</v>
      </c>
      <c r="R8" s="14">
        <v>435</v>
      </c>
      <c r="S8" s="14">
        <v>349</v>
      </c>
      <c r="T8" s="14">
        <v>238</v>
      </c>
      <c r="U8" s="14">
        <v>2</v>
      </c>
      <c r="V8" s="14">
        <v>83</v>
      </c>
      <c r="W8" s="14">
        <v>622</v>
      </c>
      <c r="X8" s="14">
        <v>386</v>
      </c>
      <c r="Y8" s="14">
        <v>280</v>
      </c>
      <c r="Z8" s="15">
        <v>194</v>
      </c>
      <c r="AA8" s="2">
        <f t="shared" ref="AA8:AA37" si="0">SUM(B8:Z8)</f>
        <v>7825</v>
      </c>
      <c r="AB8" s="2">
        <f t="shared" ref="AB8:AB37" si="1">SUMSQ(B8:Z8)</f>
        <v>3263025</v>
      </c>
      <c r="AE8" s="1">
        <v>2</v>
      </c>
      <c r="AF8" s="417" t="s">
        <v>419</v>
      </c>
      <c r="AG8" s="418" t="s">
        <v>571</v>
      </c>
      <c r="AH8" s="418" t="s">
        <v>573</v>
      </c>
      <c r="AI8" s="418" t="s">
        <v>506</v>
      </c>
      <c r="AJ8" s="418" t="s">
        <v>709</v>
      </c>
      <c r="AK8" s="419" t="s">
        <v>522</v>
      </c>
      <c r="AL8" s="419" t="s">
        <v>643</v>
      </c>
      <c r="AM8" s="419" t="s">
        <v>132</v>
      </c>
      <c r="AN8" s="419" t="s">
        <v>753</v>
      </c>
      <c r="AO8" s="419" t="s">
        <v>455</v>
      </c>
      <c r="AP8" s="418" t="s">
        <v>159</v>
      </c>
      <c r="AQ8" s="418" t="s">
        <v>297</v>
      </c>
      <c r="AR8" s="418" t="s">
        <v>581</v>
      </c>
      <c r="AS8" s="418" t="s">
        <v>275</v>
      </c>
      <c r="AT8" s="418" t="s">
        <v>125</v>
      </c>
      <c r="AU8" s="419" t="s">
        <v>64</v>
      </c>
      <c r="AV8" s="419" t="s">
        <v>769</v>
      </c>
      <c r="AW8" s="419" t="s">
        <v>653</v>
      </c>
      <c r="AX8" s="419" t="s">
        <v>247</v>
      </c>
      <c r="AY8" s="419" t="s">
        <v>29</v>
      </c>
      <c r="AZ8" s="418" t="s">
        <v>720</v>
      </c>
      <c r="BA8" s="418" t="s">
        <v>557</v>
      </c>
      <c r="BB8" s="418" t="s">
        <v>311</v>
      </c>
      <c r="BC8" s="418" t="s">
        <v>717</v>
      </c>
      <c r="BD8" s="420" t="s">
        <v>687</v>
      </c>
    </row>
    <row r="9" spans="1:56" x14ac:dyDescent="0.2">
      <c r="A9" s="1">
        <v>3</v>
      </c>
      <c r="B9" s="13">
        <v>262</v>
      </c>
      <c r="C9" s="14">
        <v>151</v>
      </c>
      <c r="D9" s="14">
        <v>70</v>
      </c>
      <c r="E9" s="14">
        <v>584</v>
      </c>
      <c r="F9" s="14">
        <v>498</v>
      </c>
      <c r="G9" s="14">
        <v>429</v>
      </c>
      <c r="H9" s="14">
        <v>343</v>
      </c>
      <c r="I9" s="14">
        <v>232</v>
      </c>
      <c r="J9" s="14">
        <v>21</v>
      </c>
      <c r="K9" s="14">
        <v>540</v>
      </c>
      <c r="L9" s="14">
        <v>616</v>
      </c>
      <c r="M9" s="14">
        <v>385</v>
      </c>
      <c r="N9" s="14">
        <v>299</v>
      </c>
      <c r="O9" s="14">
        <v>188</v>
      </c>
      <c r="P9" s="14">
        <v>77</v>
      </c>
      <c r="Q9" s="14">
        <v>33</v>
      </c>
      <c r="R9" s="14">
        <v>572</v>
      </c>
      <c r="S9" s="14">
        <v>461</v>
      </c>
      <c r="T9" s="14">
        <v>355</v>
      </c>
      <c r="U9" s="14">
        <v>144</v>
      </c>
      <c r="V9" s="14">
        <v>225</v>
      </c>
      <c r="W9" s="14">
        <v>114</v>
      </c>
      <c r="X9" s="14">
        <v>503</v>
      </c>
      <c r="Y9" s="14">
        <v>417</v>
      </c>
      <c r="Z9" s="15">
        <v>306</v>
      </c>
      <c r="AA9" s="2">
        <f t="shared" si="0"/>
        <v>7825</v>
      </c>
      <c r="AB9" s="2">
        <f t="shared" si="1"/>
        <v>3263025</v>
      </c>
      <c r="AE9" s="1">
        <v>3</v>
      </c>
      <c r="AF9" s="417" t="s">
        <v>327</v>
      </c>
      <c r="AG9" s="418" t="s">
        <v>448</v>
      </c>
      <c r="AH9" s="418" t="s">
        <v>619</v>
      </c>
      <c r="AI9" s="418" t="s">
        <v>724</v>
      </c>
      <c r="AJ9" s="418" t="s">
        <v>485</v>
      </c>
      <c r="AK9" s="419" t="s">
        <v>244</v>
      </c>
      <c r="AL9" s="419" t="s">
        <v>493</v>
      </c>
      <c r="AM9" s="419" t="s">
        <v>773</v>
      </c>
      <c r="AN9" s="419" t="s">
        <v>360</v>
      </c>
      <c r="AO9" s="419" t="s">
        <v>35</v>
      </c>
      <c r="AP9" s="418" t="s">
        <v>348</v>
      </c>
      <c r="AQ9" s="418" t="s">
        <v>521</v>
      </c>
      <c r="AR9" s="418" t="s">
        <v>430</v>
      </c>
      <c r="AS9" s="418" t="s">
        <v>732</v>
      </c>
      <c r="AT9" s="418" t="s">
        <v>3</v>
      </c>
      <c r="AU9" s="419" t="s">
        <v>802</v>
      </c>
      <c r="AV9" s="419" t="s">
        <v>305</v>
      </c>
      <c r="AW9" s="419" t="s">
        <v>589</v>
      </c>
      <c r="AX9" s="419" t="s">
        <v>205</v>
      </c>
      <c r="AY9" s="419" t="s">
        <v>603</v>
      </c>
      <c r="AZ9" s="418" t="s">
        <v>698</v>
      </c>
      <c r="BA9" s="418" t="s">
        <v>731</v>
      </c>
      <c r="BB9" s="418" t="s">
        <v>487</v>
      </c>
      <c r="BC9" s="418" t="s">
        <v>590</v>
      </c>
      <c r="BD9" s="420" t="s">
        <v>624</v>
      </c>
    </row>
    <row r="10" spans="1:56" x14ac:dyDescent="0.2">
      <c r="A10" s="1">
        <v>4</v>
      </c>
      <c r="B10" s="13">
        <v>379</v>
      </c>
      <c r="C10" s="14">
        <v>293</v>
      </c>
      <c r="D10" s="14">
        <v>182</v>
      </c>
      <c r="E10" s="14">
        <v>96</v>
      </c>
      <c r="F10" s="14">
        <v>615</v>
      </c>
      <c r="G10" s="14">
        <v>566</v>
      </c>
      <c r="H10" s="14">
        <v>460</v>
      </c>
      <c r="I10" s="14">
        <v>374</v>
      </c>
      <c r="J10" s="14">
        <v>138</v>
      </c>
      <c r="K10" s="14">
        <v>27</v>
      </c>
      <c r="L10" s="14">
        <v>108</v>
      </c>
      <c r="M10" s="14">
        <v>522</v>
      </c>
      <c r="N10" s="14">
        <v>411</v>
      </c>
      <c r="O10" s="14">
        <v>305</v>
      </c>
      <c r="P10" s="14">
        <v>219</v>
      </c>
      <c r="Q10" s="14">
        <v>175</v>
      </c>
      <c r="R10" s="14">
        <v>64</v>
      </c>
      <c r="S10" s="14">
        <v>578</v>
      </c>
      <c r="T10" s="14">
        <v>492</v>
      </c>
      <c r="U10" s="14">
        <v>256</v>
      </c>
      <c r="V10" s="14">
        <v>337</v>
      </c>
      <c r="W10" s="14">
        <v>226</v>
      </c>
      <c r="X10" s="14">
        <v>20</v>
      </c>
      <c r="Y10" s="14">
        <v>534</v>
      </c>
      <c r="Z10" s="15">
        <v>448</v>
      </c>
      <c r="AA10" s="2">
        <f t="shared" si="0"/>
        <v>7825</v>
      </c>
      <c r="AB10" s="2">
        <f t="shared" si="1"/>
        <v>3263025</v>
      </c>
      <c r="AE10" s="1">
        <v>4</v>
      </c>
      <c r="AF10" s="417" t="s">
        <v>728</v>
      </c>
      <c r="AG10" s="418" t="s">
        <v>357</v>
      </c>
      <c r="AH10" s="418" t="s">
        <v>525</v>
      </c>
      <c r="AI10" s="418" t="s">
        <v>329</v>
      </c>
      <c r="AJ10" s="418" t="s">
        <v>319</v>
      </c>
      <c r="AK10" s="419" t="s">
        <v>36</v>
      </c>
      <c r="AL10" s="419" t="s">
        <v>795</v>
      </c>
      <c r="AM10" s="419" t="s">
        <v>627</v>
      </c>
      <c r="AN10" s="419" t="s">
        <v>814</v>
      </c>
      <c r="AO10" s="419" t="s">
        <v>90</v>
      </c>
      <c r="AP10" s="418" t="s">
        <v>182</v>
      </c>
      <c r="AQ10" s="418" t="s">
        <v>334</v>
      </c>
      <c r="AR10" s="418" t="s">
        <v>503</v>
      </c>
      <c r="AS10" s="418" t="s">
        <v>178</v>
      </c>
      <c r="AT10" s="418" t="s">
        <v>112</v>
      </c>
      <c r="AU10" s="419" t="s">
        <v>393</v>
      </c>
      <c r="AV10" s="419" t="s">
        <v>597</v>
      </c>
      <c r="AW10" s="419" t="s">
        <v>517</v>
      </c>
      <c r="AX10" s="419" t="s">
        <v>560</v>
      </c>
      <c r="AY10" s="419" t="s">
        <v>459</v>
      </c>
      <c r="AZ10" s="418" t="s">
        <v>576</v>
      </c>
      <c r="BA10" s="418" t="s">
        <v>696</v>
      </c>
      <c r="BB10" s="418" t="s">
        <v>702</v>
      </c>
      <c r="BC10" s="418" t="s">
        <v>806</v>
      </c>
      <c r="BD10" s="420" t="s">
        <v>400</v>
      </c>
    </row>
    <row r="11" spans="1:56" x14ac:dyDescent="0.2">
      <c r="A11" s="1">
        <v>5</v>
      </c>
      <c r="B11" s="13">
        <v>516</v>
      </c>
      <c r="C11" s="14">
        <v>410</v>
      </c>
      <c r="D11" s="14">
        <v>324</v>
      </c>
      <c r="E11" s="14">
        <v>213</v>
      </c>
      <c r="F11" s="14">
        <v>102</v>
      </c>
      <c r="G11" s="14">
        <v>58</v>
      </c>
      <c r="H11" s="14">
        <v>597</v>
      </c>
      <c r="I11" s="14">
        <v>486</v>
      </c>
      <c r="J11" s="14">
        <v>255</v>
      </c>
      <c r="K11" s="14">
        <v>169</v>
      </c>
      <c r="L11" s="14">
        <v>250</v>
      </c>
      <c r="M11" s="14">
        <v>14</v>
      </c>
      <c r="N11" s="14">
        <v>528</v>
      </c>
      <c r="O11" s="14">
        <v>442</v>
      </c>
      <c r="P11" s="14">
        <v>331</v>
      </c>
      <c r="Q11" s="14">
        <v>287</v>
      </c>
      <c r="R11" s="14">
        <v>176</v>
      </c>
      <c r="S11" s="14">
        <v>95</v>
      </c>
      <c r="T11" s="14">
        <v>609</v>
      </c>
      <c r="U11" s="14">
        <v>398</v>
      </c>
      <c r="V11" s="14">
        <v>454</v>
      </c>
      <c r="W11" s="14">
        <v>368</v>
      </c>
      <c r="X11" s="14">
        <v>132</v>
      </c>
      <c r="Y11" s="14">
        <v>46</v>
      </c>
      <c r="Z11" s="15">
        <v>565</v>
      </c>
      <c r="AA11" s="2">
        <f t="shared" si="0"/>
        <v>7825</v>
      </c>
      <c r="AB11" s="2">
        <f t="shared" si="1"/>
        <v>3263025</v>
      </c>
      <c r="AE11" s="1">
        <v>5</v>
      </c>
      <c r="AF11" s="417" t="s">
        <v>124</v>
      </c>
      <c r="AG11" s="418" t="s">
        <v>712</v>
      </c>
      <c r="AH11" s="418" t="s">
        <v>710</v>
      </c>
      <c r="AI11" s="418" t="s">
        <v>194</v>
      </c>
      <c r="AJ11" s="418" t="s">
        <v>284</v>
      </c>
      <c r="AK11" s="419" t="s">
        <v>776</v>
      </c>
      <c r="AL11" s="419" t="s">
        <v>365</v>
      </c>
      <c r="AM11" s="419" t="s">
        <v>533</v>
      </c>
      <c r="AN11" s="419" t="s">
        <v>772</v>
      </c>
      <c r="AO11" s="419" t="s">
        <v>628</v>
      </c>
      <c r="AP11" s="418" t="s">
        <v>641</v>
      </c>
      <c r="AQ11" s="418" t="s">
        <v>511</v>
      </c>
      <c r="AR11" s="418" t="s">
        <v>547</v>
      </c>
      <c r="AS11" s="418" t="s">
        <v>532</v>
      </c>
      <c r="AT11" s="418" t="s">
        <v>683</v>
      </c>
      <c r="AU11" s="419" t="s">
        <v>269</v>
      </c>
      <c r="AV11" s="419" t="s">
        <v>391</v>
      </c>
      <c r="AW11" s="419" t="s">
        <v>672</v>
      </c>
      <c r="AX11" s="419" t="s">
        <v>186</v>
      </c>
      <c r="AY11" s="419" t="s">
        <v>235</v>
      </c>
      <c r="AZ11" s="418" t="s">
        <v>217</v>
      </c>
      <c r="BA11" s="418" t="s">
        <v>519</v>
      </c>
      <c r="BB11" s="418" t="s">
        <v>555</v>
      </c>
      <c r="BC11" s="418" t="s">
        <v>302</v>
      </c>
      <c r="BD11" s="420" t="s">
        <v>63</v>
      </c>
    </row>
    <row r="12" spans="1:56" x14ac:dyDescent="0.2">
      <c r="A12" s="1">
        <v>6</v>
      </c>
      <c r="B12" s="13">
        <v>80</v>
      </c>
      <c r="C12" s="14">
        <v>619</v>
      </c>
      <c r="D12" s="14">
        <v>383</v>
      </c>
      <c r="E12" s="14">
        <v>297</v>
      </c>
      <c r="F12" s="14">
        <v>186</v>
      </c>
      <c r="G12" s="14">
        <v>142</v>
      </c>
      <c r="H12" s="14">
        <v>31</v>
      </c>
      <c r="I12" s="14">
        <v>575</v>
      </c>
      <c r="J12" s="14">
        <v>464</v>
      </c>
      <c r="K12" s="14">
        <v>353</v>
      </c>
      <c r="L12" s="14">
        <v>309</v>
      </c>
      <c r="M12" s="14">
        <v>223</v>
      </c>
      <c r="N12" s="14">
        <v>112</v>
      </c>
      <c r="O12" s="14">
        <v>501</v>
      </c>
      <c r="P12" s="14">
        <v>420</v>
      </c>
      <c r="Q12" s="14">
        <v>496</v>
      </c>
      <c r="R12" s="14">
        <v>265</v>
      </c>
      <c r="S12" s="14">
        <v>154</v>
      </c>
      <c r="T12" s="14">
        <v>68</v>
      </c>
      <c r="U12" s="14">
        <v>582</v>
      </c>
      <c r="V12" s="14">
        <v>538</v>
      </c>
      <c r="W12" s="14">
        <v>427</v>
      </c>
      <c r="X12" s="14">
        <v>341</v>
      </c>
      <c r="Y12" s="14">
        <v>235</v>
      </c>
      <c r="Z12" s="15">
        <v>24</v>
      </c>
      <c r="AA12" s="2">
        <f t="shared" si="0"/>
        <v>7825</v>
      </c>
      <c r="AB12" s="2">
        <f t="shared" si="1"/>
        <v>3263025</v>
      </c>
      <c r="AE12" s="1">
        <v>6</v>
      </c>
      <c r="AF12" s="421" t="s">
        <v>273</v>
      </c>
      <c r="AG12" s="419" t="s">
        <v>212</v>
      </c>
      <c r="AH12" s="419" t="s">
        <v>625</v>
      </c>
      <c r="AI12" s="419" t="s">
        <v>461</v>
      </c>
      <c r="AJ12" s="419" t="s">
        <v>630</v>
      </c>
      <c r="AK12" s="418" t="s">
        <v>629</v>
      </c>
      <c r="AL12" s="418" t="s">
        <v>777</v>
      </c>
      <c r="AM12" s="418" t="s">
        <v>490</v>
      </c>
      <c r="AN12" s="418" t="s">
        <v>693</v>
      </c>
      <c r="AO12" s="418" t="s">
        <v>127</v>
      </c>
      <c r="AP12" s="419" t="s">
        <v>312</v>
      </c>
      <c r="AQ12" s="419" t="s">
        <v>771</v>
      </c>
      <c r="AR12" s="419" t="s">
        <v>74</v>
      </c>
      <c r="AS12" s="419" t="s">
        <v>518</v>
      </c>
      <c r="AT12" s="419" t="s">
        <v>796</v>
      </c>
      <c r="AU12" s="418" t="s">
        <v>454</v>
      </c>
      <c r="AV12" s="418" t="s">
        <v>191</v>
      </c>
      <c r="AW12" s="418" t="s">
        <v>343</v>
      </c>
      <c r="AX12" s="418" t="s">
        <v>644</v>
      </c>
      <c r="AY12" s="418" t="s">
        <v>650</v>
      </c>
      <c r="AZ12" s="419" t="s">
        <v>122</v>
      </c>
      <c r="BA12" s="419" t="s">
        <v>218</v>
      </c>
      <c r="BB12" s="419" t="s">
        <v>415</v>
      </c>
      <c r="BC12" s="419" t="s">
        <v>328</v>
      </c>
      <c r="BD12" s="422" t="s">
        <v>804</v>
      </c>
    </row>
    <row r="13" spans="1:56" x14ac:dyDescent="0.2">
      <c r="A13" s="1">
        <v>7</v>
      </c>
      <c r="B13" s="13">
        <v>217</v>
      </c>
      <c r="C13" s="14">
        <v>106</v>
      </c>
      <c r="D13" s="14">
        <v>525</v>
      </c>
      <c r="E13" s="14">
        <v>414</v>
      </c>
      <c r="F13" s="14">
        <v>303</v>
      </c>
      <c r="G13" s="14">
        <v>259</v>
      </c>
      <c r="H13" s="14">
        <v>173</v>
      </c>
      <c r="I13" s="14">
        <v>62</v>
      </c>
      <c r="J13" s="14">
        <v>576</v>
      </c>
      <c r="K13" s="14">
        <v>495</v>
      </c>
      <c r="L13" s="14">
        <v>446</v>
      </c>
      <c r="M13" s="14">
        <v>340</v>
      </c>
      <c r="N13" s="14">
        <v>229</v>
      </c>
      <c r="O13" s="14">
        <v>18</v>
      </c>
      <c r="P13" s="14">
        <v>532</v>
      </c>
      <c r="Q13" s="14">
        <v>613</v>
      </c>
      <c r="R13" s="14">
        <v>377</v>
      </c>
      <c r="S13" s="14">
        <v>291</v>
      </c>
      <c r="T13" s="14">
        <v>185</v>
      </c>
      <c r="U13" s="14">
        <v>99</v>
      </c>
      <c r="V13" s="14">
        <v>30</v>
      </c>
      <c r="W13" s="14">
        <v>569</v>
      </c>
      <c r="X13" s="14">
        <v>458</v>
      </c>
      <c r="Y13" s="14">
        <v>372</v>
      </c>
      <c r="Z13" s="15">
        <v>136</v>
      </c>
      <c r="AA13" s="2">
        <f t="shared" si="0"/>
        <v>7825</v>
      </c>
      <c r="AB13" s="2">
        <f t="shared" si="1"/>
        <v>3263025</v>
      </c>
      <c r="AE13" s="1">
        <v>7</v>
      </c>
      <c r="AF13" s="421" t="s">
        <v>144</v>
      </c>
      <c r="AG13" s="419" t="s">
        <v>150</v>
      </c>
      <c r="AH13" s="419" t="s">
        <v>574</v>
      </c>
      <c r="AI13" s="419" t="s">
        <v>609</v>
      </c>
      <c r="AJ13" s="419" t="s">
        <v>37</v>
      </c>
      <c r="AK13" s="418" t="s">
        <v>113</v>
      </c>
      <c r="AL13" s="418" t="s">
        <v>523</v>
      </c>
      <c r="AM13" s="418" t="s">
        <v>674</v>
      </c>
      <c r="AN13" s="418" t="s">
        <v>488</v>
      </c>
      <c r="AO13" s="418" t="s">
        <v>766</v>
      </c>
      <c r="AP13" s="419" t="s">
        <v>427</v>
      </c>
      <c r="AQ13" s="419" t="s">
        <v>388</v>
      </c>
      <c r="AR13" s="419" t="s">
        <v>592</v>
      </c>
      <c r="AS13" s="419" t="s">
        <v>673</v>
      </c>
      <c r="AT13" s="419" t="s">
        <v>679</v>
      </c>
      <c r="AU13" s="418" t="s">
        <v>292</v>
      </c>
      <c r="AV13" s="418" t="s">
        <v>756</v>
      </c>
      <c r="AW13" s="418" t="s">
        <v>219</v>
      </c>
      <c r="AX13" s="418" t="s">
        <v>73</v>
      </c>
      <c r="AY13" s="418" t="s">
        <v>774</v>
      </c>
      <c r="AZ13" s="419" t="s">
        <v>358</v>
      </c>
      <c r="BA13" s="419" t="s">
        <v>750</v>
      </c>
      <c r="BB13" s="419" t="s">
        <v>109</v>
      </c>
      <c r="BC13" s="419" t="s">
        <v>652</v>
      </c>
      <c r="BD13" s="422" t="s">
        <v>659</v>
      </c>
    </row>
    <row r="14" spans="1:56" x14ac:dyDescent="0.2">
      <c r="A14" s="1">
        <v>8</v>
      </c>
      <c r="B14" s="13">
        <v>334</v>
      </c>
      <c r="C14" s="14">
        <v>248</v>
      </c>
      <c r="D14" s="14">
        <v>12</v>
      </c>
      <c r="E14" s="14">
        <v>526</v>
      </c>
      <c r="F14" s="14">
        <v>445</v>
      </c>
      <c r="G14" s="14">
        <v>396</v>
      </c>
      <c r="H14" s="14">
        <v>290</v>
      </c>
      <c r="I14" s="14">
        <v>179</v>
      </c>
      <c r="J14" s="14">
        <v>93</v>
      </c>
      <c r="K14" s="14">
        <v>607</v>
      </c>
      <c r="L14" s="14">
        <v>563</v>
      </c>
      <c r="M14" s="14">
        <v>452</v>
      </c>
      <c r="N14" s="14">
        <v>366</v>
      </c>
      <c r="O14" s="14">
        <v>135</v>
      </c>
      <c r="P14" s="14">
        <v>49</v>
      </c>
      <c r="Q14" s="14">
        <v>105</v>
      </c>
      <c r="R14" s="14">
        <v>519</v>
      </c>
      <c r="S14" s="14">
        <v>408</v>
      </c>
      <c r="T14" s="14">
        <v>322</v>
      </c>
      <c r="U14" s="14">
        <v>211</v>
      </c>
      <c r="V14" s="14">
        <v>167</v>
      </c>
      <c r="W14" s="14">
        <v>56</v>
      </c>
      <c r="X14" s="14">
        <v>600</v>
      </c>
      <c r="Y14" s="14">
        <v>489</v>
      </c>
      <c r="Z14" s="15">
        <v>253</v>
      </c>
      <c r="AA14" s="2">
        <f t="shared" si="0"/>
        <v>7825</v>
      </c>
      <c r="AB14" s="2">
        <f t="shared" si="1"/>
        <v>3263025</v>
      </c>
      <c r="AE14" s="1">
        <v>8</v>
      </c>
      <c r="AF14" s="421" t="s">
        <v>366</v>
      </c>
      <c r="AG14" s="419" t="s">
        <v>718</v>
      </c>
      <c r="AH14" s="419" t="s">
        <v>647</v>
      </c>
      <c r="AI14" s="419" t="s">
        <v>572</v>
      </c>
      <c r="AJ14" s="419" t="s">
        <v>740</v>
      </c>
      <c r="AK14" s="418" t="s">
        <v>203</v>
      </c>
      <c r="AL14" s="418" t="s">
        <v>250</v>
      </c>
      <c r="AM14" s="418" t="s">
        <v>285</v>
      </c>
      <c r="AN14" s="418" t="s">
        <v>703</v>
      </c>
      <c r="AO14" s="418" t="s">
        <v>45</v>
      </c>
      <c r="AP14" s="419" t="s">
        <v>93</v>
      </c>
      <c r="AQ14" s="419" t="s">
        <v>1</v>
      </c>
      <c r="AR14" s="419" t="s">
        <v>389</v>
      </c>
      <c r="AS14" s="419" t="s">
        <v>102</v>
      </c>
      <c r="AT14" s="419" t="s">
        <v>748</v>
      </c>
      <c r="AU14" s="418" t="s">
        <v>526</v>
      </c>
      <c r="AV14" s="418" t="s">
        <v>779</v>
      </c>
      <c r="AW14" s="418" t="s">
        <v>82</v>
      </c>
      <c r="AX14" s="418" t="s">
        <v>681</v>
      </c>
      <c r="AY14" s="418" t="s">
        <v>53</v>
      </c>
      <c r="AZ14" s="419" t="s">
        <v>604</v>
      </c>
      <c r="BA14" s="419" t="s">
        <v>803</v>
      </c>
      <c r="BB14" s="419" t="s">
        <v>544</v>
      </c>
      <c r="BC14" s="419" t="s">
        <v>638</v>
      </c>
      <c r="BD14" s="422" t="s">
        <v>697</v>
      </c>
    </row>
    <row r="15" spans="1:56" x14ac:dyDescent="0.2">
      <c r="A15" s="1">
        <v>9</v>
      </c>
      <c r="B15" s="13">
        <v>471</v>
      </c>
      <c r="C15" s="14">
        <v>365</v>
      </c>
      <c r="D15" s="14">
        <v>129</v>
      </c>
      <c r="E15" s="14">
        <v>43</v>
      </c>
      <c r="F15" s="14">
        <v>557</v>
      </c>
      <c r="G15" s="14">
        <v>513</v>
      </c>
      <c r="H15" s="14">
        <v>402</v>
      </c>
      <c r="I15" s="14">
        <v>316</v>
      </c>
      <c r="J15" s="14">
        <v>210</v>
      </c>
      <c r="K15" s="14">
        <v>124</v>
      </c>
      <c r="L15" s="14">
        <v>55</v>
      </c>
      <c r="M15" s="14">
        <v>594</v>
      </c>
      <c r="N15" s="14">
        <v>483</v>
      </c>
      <c r="O15" s="14">
        <v>272</v>
      </c>
      <c r="P15" s="14">
        <v>161</v>
      </c>
      <c r="Q15" s="14">
        <v>242</v>
      </c>
      <c r="R15" s="14">
        <v>6</v>
      </c>
      <c r="S15" s="14">
        <v>550</v>
      </c>
      <c r="T15" s="14">
        <v>439</v>
      </c>
      <c r="U15" s="14">
        <v>328</v>
      </c>
      <c r="V15" s="14">
        <v>284</v>
      </c>
      <c r="W15" s="14">
        <v>198</v>
      </c>
      <c r="X15" s="14">
        <v>87</v>
      </c>
      <c r="Y15" s="14">
        <v>601</v>
      </c>
      <c r="Z15" s="15">
        <v>395</v>
      </c>
      <c r="AA15" s="2">
        <f t="shared" si="0"/>
        <v>7825</v>
      </c>
      <c r="AB15" s="2">
        <f t="shared" si="1"/>
        <v>3263025</v>
      </c>
      <c r="AE15" s="1">
        <v>9</v>
      </c>
      <c r="AF15" s="421" t="s">
        <v>401</v>
      </c>
      <c r="AG15" s="419" t="s">
        <v>414</v>
      </c>
      <c r="AH15" s="419" t="s">
        <v>370</v>
      </c>
      <c r="AI15" s="419" t="s">
        <v>618</v>
      </c>
      <c r="AJ15" s="419" t="s">
        <v>705</v>
      </c>
      <c r="AK15" s="418" t="s">
        <v>66</v>
      </c>
      <c r="AL15" s="418" t="s">
        <v>158</v>
      </c>
      <c r="AM15" s="418" t="s">
        <v>472</v>
      </c>
      <c r="AN15" s="418" t="s">
        <v>268</v>
      </c>
      <c r="AO15" s="418" t="s">
        <v>238</v>
      </c>
      <c r="AP15" s="419" t="s">
        <v>331</v>
      </c>
      <c r="AQ15" s="419" t="s">
        <v>809</v>
      </c>
      <c r="AR15" s="419" t="s">
        <v>50</v>
      </c>
      <c r="AS15" s="419" t="s">
        <v>402</v>
      </c>
      <c r="AT15" s="419" t="s">
        <v>685</v>
      </c>
      <c r="AU15" s="418" t="s">
        <v>84</v>
      </c>
      <c r="AV15" s="418" t="s">
        <v>486</v>
      </c>
      <c r="AW15" s="418" t="s">
        <v>516</v>
      </c>
      <c r="AX15" s="418" t="s">
        <v>667</v>
      </c>
      <c r="AY15" s="418" t="s">
        <v>98</v>
      </c>
      <c r="AZ15" s="419" t="s">
        <v>54</v>
      </c>
      <c r="BA15" s="419" t="s">
        <v>583</v>
      </c>
      <c r="BB15" s="419" t="s">
        <v>617</v>
      </c>
      <c r="BC15" s="419" t="s">
        <v>765</v>
      </c>
      <c r="BD15" s="422" t="s">
        <v>548</v>
      </c>
    </row>
    <row r="16" spans="1:56" x14ac:dyDescent="0.2">
      <c r="A16" s="1">
        <v>10</v>
      </c>
      <c r="B16" s="13">
        <v>588</v>
      </c>
      <c r="C16" s="14">
        <v>477</v>
      </c>
      <c r="D16" s="14">
        <v>266</v>
      </c>
      <c r="E16" s="14">
        <v>160</v>
      </c>
      <c r="F16" s="14">
        <v>74</v>
      </c>
      <c r="G16" s="14">
        <v>5</v>
      </c>
      <c r="H16" s="14">
        <v>544</v>
      </c>
      <c r="I16" s="14">
        <v>433</v>
      </c>
      <c r="J16" s="14">
        <v>347</v>
      </c>
      <c r="K16" s="14">
        <v>236</v>
      </c>
      <c r="L16" s="14">
        <v>192</v>
      </c>
      <c r="M16" s="14">
        <v>81</v>
      </c>
      <c r="N16" s="14">
        <v>625</v>
      </c>
      <c r="O16" s="14">
        <v>389</v>
      </c>
      <c r="P16" s="14">
        <v>278</v>
      </c>
      <c r="Q16" s="14">
        <v>359</v>
      </c>
      <c r="R16" s="14">
        <v>148</v>
      </c>
      <c r="S16" s="14">
        <v>37</v>
      </c>
      <c r="T16" s="14">
        <v>551</v>
      </c>
      <c r="U16" s="14">
        <v>470</v>
      </c>
      <c r="V16" s="14">
        <v>421</v>
      </c>
      <c r="W16" s="14">
        <v>315</v>
      </c>
      <c r="X16" s="14">
        <v>204</v>
      </c>
      <c r="Y16" s="14">
        <v>118</v>
      </c>
      <c r="Z16" s="15">
        <v>507</v>
      </c>
      <c r="AA16" s="2">
        <f t="shared" si="0"/>
        <v>7825</v>
      </c>
      <c r="AB16" s="2">
        <f t="shared" si="1"/>
        <v>3263025</v>
      </c>
      <c r="AE16" s="1">
        <v>10</v>
      </c>
      <c r="AF16" s="421" t="s">
        <v>34</v>
      </c>
      <c r="AG16" s="419" t="s">
        <v>189</v>
      </c>
      <c r="AH16" s="419" t="s">
        <v>165</v>
      </c>
      <c r="AI16" s="419" t="s">
        <v>131</v>
      </c>
      <c r="AJ16" s="419" t="s">
        <v>722</v>
      </c>
      <c r="AK16" s="418" t="s">
        <v>304</v>
      </c>
      <c r="AL16" s="418" t="s">
        <v>725</v>
      </c>
      <c r="AM16" s="418" t="s">
        <v>138</v>
      </c>
      <c r="AN16" s="418" t="s">
        <v>626</v>
      </c>
      <c r="AO16" s="418" t="s">
        <v>114</v>
      </c>
      <c r="AP16" s="419" t="s">
        <v>656</v>
      </c>
      <c r="AQ16" s="419" t="s">
        <v>749</v>
      </c>
      <c r="AR16" s="419" t="s">
        <v>820</v>
      </c>
      <c r="AS16" s="419" t="s">
        <v>416</v>
      </c>
      <c r="AT16" s="419" t="s">
        <v>642</v>
      </c>
      <c r="AU16" s="418" t="s">
        <v>339</v>
      </c>
      <c r="AV16" s="418" t="s">
        <v>497</v>
      </c>
      <c r="AW16" s="418" t="s">
        <v>700</v>
      </c>
      <c r="AX16" s="418" t="s">
        <v>546</v>
      </c>
      <c r="AY16" s="418" t="s">
        <v>715</v>
      </c>
      <c r="AZ16" s="419" t="s">
        <v>484</v>
      </c>
      <c r="BA16" s="419" t="s">
        <v>443</v>
      </c>
      <c r="BB16" s="419" t="s">
        <v>538</v>
      </c>
      <c r="BC16" s="419" t="s">
        <v>100</v>
      </c>
      <c r="BD16" s="422" t="s">
        <v>620</v>
      </c>
    </row>
    <row r="17" spans="1:56" x14ac:dyDescent="0.2">
      <c r="A17" s="1">
        <v>11</v>
      </c>
      <c r="B17" s="13">
        <v>47</v>
      </c>
      <c r="C17" s="14">
        <v>561</v>
      </c>
      <c r="D17" s="14">
        <v>455</v>
      </c>
      <c r="E17" s="14">
        <v>369</v>
      </c>
      <c r="F17" s="14">
        <v>133</v>
      </c>
      <c r="G17" s="14">
        <v>214</v>
      </c>
      <c r="H17" s="14">
        <v>103</v>
      </c>
      <c r="I17" s="14">
        <v>517</v>
      </c>
      <c r="J17" s="14">
        <v>406</v>
      </c>
      <c r="K17" s="14">
        <v>325</v>
      </c>
      <c r="L17" s="14">
        <v>251</v>
      </c>
      <c r="M17" s="14">
        <v>170</v>
      </c>
      <c r="N17" s="14">
        <v>59</v>
      </c>
      <c r="O17" s="14">
        <v>598</v>
      </c>
      <c r="P17" s="14">
        <v>487</v>
      </c>
      <c r="Q17" s="14">
        <v>443</v>
      </c>
      <c r="R17" s="14">
        <v>332</v>
      </c>
      <c r="S17" s="14">
        <v>246</v>
      </c>
      <c r="T17" s="14">
        <v>15</v>
      </c>
      <c r="U17" s="14">
        <v>529</v>
      </c>
      <c r="V17" s="14">
        <v>610</v>
      </c>
      <c r="W17" s="14">
        <v>399</v>
      </c>
      <c r="X17" s="14">
        <v>288</v>
      </c>
      <c r="Y17" s="14">
        <v>177</v>
      </c>
      <c r="Z17" s="15">
        <v>91</v>
      </c>
      <c r="AA17" s="2">
        <f t="shared" si="0"/>
        <v>7825</v>
      </c>
      <c r="AB17" s="2">
        <f t="shared" si="1"/>
        <v>3263025</v>
      </c>
      <c r="AE17" s="1">
        <v>11</v>
      </c>
      <c r="AF17" s="417" t="s">
        <v>721</v>
      </c>
      <c r="AG17" s="418" t="s">
        <v>807</v>
      </c>
      <c r="AH17" s="418" t="s">
        <v>456</v>
      </c>
      <c r="AI17" s="418" t="s">
        <v>309</v>
      </c>
      <c r="AJ17" s="418" t="s">
        <v>236</v>
      </c>
      <c r="AK17" s="419" t="s">
        <v>162</v>
      </c>
      <c r="AL17" s="419" t="s">
        <v>390</v>
      </c>
      <c r="AM17" s="419" t="s">
        <v>808</v>
      </c>
      <c r="AN17" s="419" t="s">
        <v>49</v>
      </c>
      <c r="AO17" s="419" t="s">
        <v>128</v>
      </c>
      <c r="AP17" s="418" t="s">
        <v>670</v>
      </c>
      <c r="AQ17" s="418" t="s">
        <v>44</v>
      </c>
      <c r="AR17" s="418" t="s">
        <v>436</v>
      </c>
      <c r="AS17" s="418" t="s">
        <v>707</v>
      </c>
      <c r="AT17" s="418" t="s">
        <v>713</v>
      </c>
      <c r="AU17" s="419" t="s">
        <v>714</v>
      </c>
      <c r="AV17" s="419" t="s">
        <v>206</v>
      </c>
      <c r="AW17" s="419" t="s">
        <v>744</v>
      </c>
      <c r="AX17" s="419" t="s">
        <v>569</v>
      </c>
      <c r="AY17" s="419" t="s">
        <v>466</v>
      </c>
      <c r="AZ17" s="418" t="s">
        <v>394</v>
      </c>
      <c r="BA17" s="418" t="s">
        <v>680</v>
      </c>
      <c r="BB17" s="418" t="s">
        <v>163</v>
      </c>
      <c r="BC17" s="418" t="s">
        <v>315</v>
      </c>
      <c r="BD17" s="420" t="s">
        <v>568</v>
      </c>
    </row>
    <row r="18" spans="1:56" x14ac:dyDescent="0.2">
      <c r="A18" s="1">
        <v>12</v>
      </c>
      <c r="B18" s="13">
        <v>164</v>
      </c>
      <c r="C18" s="14">
        <v>53</v>
      </c>
      <c r="D18" s="14">
        <v>592</v>
      </c>
      <c r="E18" s="14">
        <v>481</v>
      </c>
      <c r="F18" s="14">
        <v>275</v>
      </c>
      <c r="G18" s="14">
        <v>326</v>
      </c>
      <c r="H18" s="14">
        <v>245</v>
      </c>
      <c r="I18" s="14">
        <v>9</v>
      </c>
      <c r="J18" s="14">
        <v>548</v>
      </c>
      <c r="K18" s="14">
        <v>437</v>
      </c>
      <c r="L18" s="14">
        <v>393</v>
      </c>
      <c r="M18" s="14">
        <v>282</v>
      </c>
      <c r="N18" s="14">
        <v>196</v>
      </c>
      <c r="O18" s="14">
        <v>90</v>
      </c>
      <c r="P18" s="14">
        <v>604</v>
      </c>
      <c r="Q18" s="14">
        <v>560</v>
      </c>
      <c r="R18" s="14">
        <v>474</v>
      </c>
      <c r="S18" s="14">
        <v>363</v>
      </c>
      <c r="T18" s="14">
        <v>127</v>
      </c>
      <c r="U18" s="14">
        <v>41</v>
      </c>
      <c r="V18" s="14">
        <v>122</v>
      </c>
      <c r="W18" s="14">
        <v>511</v>
      </c>
      <c r="X18" s="14">
        <v>405</v>
      </c>
      <c r="Y18" s="14">
        <v>319</v>
      </c>
      <c r="Z18" s="15">
        <v>208</v>
      </c>
      <c r="AA18" s="2">
        <f t="shared" si="0"/>
        <v>7825</v>
      </c>
      <c r="AB18" s="2">
        <f t="shared" si="1"/>
        <v>3263025</v>
      </c>
      <c r="AE18" s="1">
        <v>12</v>
      </c>
      <c r="AF18" s="417" t="s">
        <v>815</v>
      </c>
      <c r="AG18" s="418" t="s">
        <v>252</v>
      </c>
      <c r="AH18" s="418" t="s">
        <v>778</v>
      </c>
      <c r="AI18" s="418" t="s">
        <v>81</v>
      </c>
      <c r="AJ18" s="418" t="s">
        <v>616</v>
      </c>
      <c r="AK18" s="419" t="s">
        <v>126</v>
      </c>
      <c r="AL18" s="419" t="s">
        <v>298</v>
      </c>
      <c r="AM18" s="419" t="s">
        <v>409</v>
      </c>
      <c r="AN18" s="419" t="s">
        <v>622</v>
      </c>
      <c r="AO18" s="419" t="s">
        <v>794</v>
      </c>
      <c r="AP18" s="418" t="s">
        <v>579</v>
      </c>
      <c r="AQ18" s="418" t="s">
        <v>745</v>
      </c>
      <c r="AR18" s="418" t="s">
        <v>552</v>
      </c>
      <c r="AS18" s="418" t="s">
        <v>599</v>
      </c>
      <c r="AT18" s="418" t="s">
        <v>635</v>
      </c>
      <c r="AU18" s="419" t="s">
        <v>256</v>
      </c>
      <c r="AV18" s="419" t="s">
        <v>52</v>
      </c>
      <c r="AW18" s="419" t="s">
        <v>444</v>
      </c>
      <c r="AX18" s="419" t="s">
        <v>344</v>
      </c>
      <c r="AY18" s="419" t="s">
        <v>540</v>
      </c>
      <c r="AZ18" s="418" t="s">
        <v>208</v>
      </c>
      <c r="BA18" s="418" t="s">
        <v>723</v>
      </c>
      <c r="BB18" s="418" t="s">
        <v>429</v>
      </c>
      <c r="BC18" s="418" t="s">
        <v>338</v>
      </c>
      <c r="BD18" s="420" t="s">
        <v>405</v>
      </c>
    </row>
    <row r="19" spans="1:56" x14ac:dyDescent="0.2">
      <c r="A19" s="1">
        <v>13</v>
      </c>
      <c r="B19" s="13">
        <v>276</v>
      </c>
      <c r="C19" s="14">
        <v>195</v>
      </c>
      <c r="D19" s="14">
        <v>84</v>
      </c>
      <c r="E19" s="14">
        <v>623</v>
      </c>
      <c r="F19" s="14">
        <v>387</v>
      </c>
      <c r="G19" s="14">
        <v>468</v>
      </c>
      <c r="H19" s="14">
        <v>357</v>
      </c>
      <c r="I19" s="14">
        <v>146</v>
      </c>
      <c r="J19" s="14">
        <v>40</v>
      </c>
      <c r="K19" s="14">
        <v>554</v>
      </c>
      <c r="L19" s="14">
        <v>510</v>
      </c>
      <c r="M19" s="14">
        <v>424</v>
      </c>
      <c r="N19" s="14">
        <v>313</v>
      </c>
      <c r="O19" s="14">
        <v>202</v>
      </c>
      <c r="P19" s="14">
        <v>116</v>
      </c>
      <c r="Q19" s="14">
        <v>72</v>
      </c>
      <c r="R19" s="14">
        <v>586</v>
      </c>
      <c r="S19" s="14">
        <v>480</v>
      </c>
      <c r="T19" s="14">
        <v>269</v>
      </c>
      <c r="U19" s="14">
        <v>158</v>
      </c>
      <c r="V19" s="14">
        <v>239</v>
      </c>
      <c r="W19" s="14">
        <v>3</v>
      </c>
      <c r="X19" s="14">
        <v>542</v>
      </c>
      <c r="Y19" s="14">
        <v>431</v>
      </c>
      <c r="Z19" s="15">
        <v>350</v>
      </c>
      <c r="AA19" s="2">
        <f t="shared" si="0"/>
        <v>7825</v>
      </c>
      <c r="AB19" s="2">
        <f t="shared" si="1"/>
        <v>3263025</v>
      </c>
      <c r="AC19" s="2">
        <f t="shared" ref="AC19:AC37" si="2">B19^3+C19^3+D19^3+E19^3+F19^3+G19^3+H19^3+I19^3+J19^3+K19^3+L19^3+M19^3+N19^3+O19^3+P19^3+Q19^3+R19^3+S19^3+T19^3+U19^3+V19^3+W19^3+X19^3+Y19^3+Z19^3</f>
        <v>1530765625</v>
      </c>
      <c r="AE19" s="1">
        <v>13</v>
      </c>
      <c r="AF19" s="417" t="s">
        <v>614</v>
      </c>
      <c r="AG19" s="418" t="s">
        <v>99</v>
      </c>
      <c r="AH19" s="418" t="s">
        <v>379</v>
      </c>
      <c r="AI19" s="418" t="s">
        <v>104</v>
      </c>
      <c r="AJ19" s="418" t="s">
        <v>492</v>
      </c>
      <c r="AK19" s="419" t="s">
        <v>739</v>
      </c>
      <c r="AL19" s="419" t="s">
        <v>233</v>
      </c>
      <c r="AM19" s="419" t="s">
        <v>524</v>
      </c>
      <c r="AN19" s="419" t="s">
        <v>513</v>
      </c>
      <c r="AO19" s="419" t="s">
        <v>440</v>
      </c>
      <c r="AP19" s="418" t="s">
        <v>169</v>
      </c>
      <c r="AQ19" s="418" t="s">
        <v>140</v>
      </c>
      <c r="AR19" s="418" t="s">
        <v>417</v>
      </c>
      <c r="AS19" s="418" t="s">
        <v>507</v>
      </c>
      <c r="AT19" s="418" t="s">
        <v>816</v>
      </c>
      <c r="AU19" s="419" t="s">
        <v>747</v>
      </c>
      <c r="AV19" s="419" t="s">
        <v>752</v>
      </c>
      <c r="AW19" s="419" t="s">
        <v>399</v>
      </c>
      <c r="AX19" s="419" t="s">
        <v>83</v>
      </c>
      <c r="AY19" s="419" t="s">
        <v>209</v>
      </c>
      <c r="AZ19" s="418" t="s">
        <v>222</v>
      </c>
      <c r="BA19" s="418" t="s">
        <v>166</v>
      </c>
      <c r="BB19" s="418" t="s">
        <v>751</v>
      </c>
      <c r="BC19" s="418" t="s">
        <v>110</v>
      </c>
      <c r="BD19" s="420" t="s">
        <v>68</v>
      </c>
    </row>
    <row r="20" spans="1:56" x14ac:dyDescent="0.2">
      <c r="A20" s="1">
        <v>14</v>
      </c>
      <c r="B20" s="13">
        <v>418</v>
      </c>
      <c r="C20" s="14">
        <v>307</v>
      </c>
      <c r="D20" s="14">
        <v>221</v>
      </c>
      <c r="E20" s="14">
        <v>115</v>
      </c>
      <c r="F20" s="14">
        <v>504</v>
      </c>
      <c r="G20" s="14">
        <v>585</v>
      </c>
      <c r="H20" s="14">
        <v>499</v>
      </c>
      <c r="I20" s="14">
        <v>263</v>
      </c>
      <c r="J20" s="14">
        <v>152</v>
      </c>
      <c r="K20" s="14">
        <v>66</v>
      </c>
      <c r="L20" s="14">
        <v>22</v>
      </c>
      <c r="M20" s="14">
        <v>536</v>
      </c>
      <c r="N20" s="14">
        <v>430</v>
      </c>
      <c r="O20" s="14">
        <v>344</v>
      </c>
      <c r="P20" s="14">
        <v>233</v>
      </c>
      <c r="Q20" s="14">
        <v>189</v>
      </c>
      <c r="R20" s="14">
        <v>78</v>
      </c>
      <c r="S20" s="14">
        <v>617</v>
      </c>
      <c r="T20" s="14">
        <v>381</v>
      </c>
      <c r="U20" s="14">
        <v>300</v>
      </c>
      <c r="V20" s="14">
        <v>351</v>
      </c>
      <c r="W20" s="14">
        <v>145</v>
      </c>
      <c r="X20" s="14">
        <v>34</v>
      </c>
      <c r="Y20" s="14">
        <v>573</v>
      </c>
      <c r="Z20" s="15">
        <v>462</v>
      </c>
      <c r="AA20" s="2">
        <f t="shared" si="0"/>
        <v>7825</v>
      </c>
      <c r="AB20" s="2">
        <f t="shared" si="1"/>
        <v>3263025</v>
      </c>
      <c r="AE20" s="1">
        <v>14</v>
      </c>
      <c r="AF20" s="417" t="s">
        <v>767</v>
      </c>
      <c r="AG20" s="418" t="s">
        <v>146</v>
      </c>
      <c r="AH20" s="418" t="s">
        <v>800</v>
      </c>
      <c r="AI20" s="418" t="s">
        <v>787</v>
      </c>
      <c r="AJ20" s="418" t="s">
        <v>413</v>
      </c>
      <c r="AK20" s="419" t="s">
        <v>201</v>
      </c>
      <c r="AL20" s="419" t="s">
        <v>107</v>
      </c>
      <c r="AM20" s="419" t="s">
        <v>221</v>
      </c>
      <c r="AN20" s="419" t="s">
        <v>371</v>
      </c>
      <c r="AO20" s="419" t="s">
        <v>514</v>
      </c>
      <c r="AP20" s="418" t="s">
        <v>775</v>
      </c>
      <c r="AQ20" s="418" t="s">
        <v>781</v>
      </c>
      <c r="AR20" s="418" t="s">
        <v>482</v>
      </c>
      <c r="AS20" s="418" t="s">
        <v>282</v>
      </c>
      <c r="AT20" s="418" t="s">
        <v>458</v>
      </c>
      <c r="AU20" s="419" t="s">
        <v>760</v>
      </c>
      <c r="AV20" s="419" t="s">
        <v>197</v>
      </c>
      <c r="AW20" s="419" t="s">
        <v>242</v>
      </c>
      <c r="AX20" s="419" t="s">
        <v>654</v>
      </c>
      <c r="AY20" s="419" t="s">
        <v>668</v>
      </c>
      <c r="AZ20" s="418" t="s">
        <v>97</v>
      </c>
      <c r="BA20" s="418" t="s">
        <v>72</v>
      </c>
      <c r="BB20" s="418" t="s">
        <v>462</v>
      </c>
      <c r="BC20" s="418" t="s">
        <v>648</v>
      </c>
      <c r="BD20" s="420" t="s">
        <v>768</v>
      </c>
    </row>
    <row r="21" spans="1:56" x14ac:dyDescent="0.2">
      <c r="A21" s="1">
        <v>15</v>
      </c>
      <c r="B21" s="13">
        <v>535</v>
      </c>
      <c r="C21" s="14">
        <v>449</v>
      </c>
      <c r="D21" s="14">
        <v>338</v>
      </c>
      <c r="E21" s="14">
        <v>227</v>
      </c>
      <c r="F21" s="14">
        <v>16</v>
      </c>
      <c r="G21" s="14">
        <v>97</v>
      </c>
      <c r="H21" s="14">
        <v>611</v>
      </c>
      <c r="I21" s="14">
        <v>380</v>
      </c>
      <c r="J21" s="14">
        <v>294</v>
      </c>
      <c r="K21" s="14">
        <v>183</v>
      </c>
      <c r="L21" s="14">
        <v>139</v>
      </c>
      <c r="M21" s="14">
        <v>28</v>
      </c>
      <c r="N21" s="14">
        <v>567</v>
      </c>
      <c r="O21" s="14">
        <v>456</v>
      </c>
      <c r="P21" s="14">
        <v>375</v>
      </c>
      <c r="Q21" s="14">
        <v>301</v>
      </c>
      <c r="R21" s="14">
        <v>220</v>
      </c>
      <c r="S21" s="14">
        <v>109</v>
      </c>
      <c r="T21" s="14">
        <v>523</v>
      </c>
      <c r="U21" s="14">
        <v>412</v>
      </c>
      <c r="V21" s="14">
        <v>493</v>
      </c>
      <c r="W21" s="14">
        <v>257</v>
      </c>
      <c r="X21" s="14">
        <v>171</v>
      </c>
      <c r="Y21" s="14">
        <v>65</v>
      </c>
      <c r="Z21" s="15">
        <v>579</v>
      </c>
      <c r="AA21" s="2">
        <f t="shared" si="0"/>
        <v>7825</v>
      </c>
      <c r="AB21" s="2">
        <f t="shared" si="1"/>
        <v>3263025</v>
      </c>
      <c r="AE21" s="1">
        <v>15</v>
      </c>
      <c r="AF21" s="417" t="s">
        <v>230</v>
      </c>
      <c r="AG21" s="418" t="s">
        <v>80</v>
      </c>
      <c r="AH21" s="418" t="s">
        <v>470</v>
      </c>
      <c r="AI21" s="418" t="s">
        <v>567</v>
      </c>
      <c r="AJ21" s="418" t="s">
        <v>598</v>
      </c>
      <c r="AK21" s="419" t="s">
        <v>805</v>
      </c>
      <c r="AL21" s="419" t="s">
        <v>154</v>
      </c>
      <c r="AM21" s="419" t="s">
        <v>147</v>
      </c>
      <c r="AN21" s="419" t="s">
        <v>145</v>
      </c>
      <c r="AO21" s="419" t="s">
        <v>151</v>
      </c>
      <c r="AP21" s="418" t="s">
        <v>789</v>
      </c>
      <c r="AQ21" s="418" t="s">
        <v>226</v>
      </c>
      <c r="AR21" s="418" t="s">
        <v>726</v>
      </c>
      <c r="AS21" s="418" t="s">
        <v>139</v>
      </c>
      <c r="AT21" s="418" t="s">
        <v>40</v>
      </c>
      <c r="AU21" s="419" t="s">
        <v>70</v>
      </c>
      <c r="AV21" s="419" t="s">
        <v>356</v>
      </c>
      <c r="AW21" s="419" t="s">
        <v>631</v>
      </c>
      <c r="AX21" s="419" t="s">
        <v>677</v>
      </c>
      <c r="AY21" s="419" t="s">
        <v>742</v>
      </c>
      <c r="AZ21" s="418" t="s">
        <v>797</v>
      </c>
      <c r="BA21" s="418" t="s">
        <v>799</v>
      </c>
      <c r="BB21" s="418" t="s">
        <v>498</v>
      </c>
      <c r="BC21" s="418" t="s">
        <v>539</v>
      </c>
      <c r="BD21" s="420" t="s">
        <v>383</v>
      </c>
    </row>
    <row r="22" spans="1:56" x14ac:dyDescent="0.2">
      <c r="A22" s="1">
        <v>16</v>
      </c>
      <c r="B22" s="13">
        <v>119</v>
      </c>
      <c r="C22" s="14">
        <v>508</v>
      </c>
      <c r="D22" s="14">
        <v>422</v>
      </c>
      <c r="E22" s="14">
        <v>311</v>
      </c>
      <c r="F22" s="14">
        <v>205</v>
      </c>
      <c r="G22" s="14">
        <v>156</v>
      </c>
      <c r="H22" s="14">
        <v>75</v>
      </c>
      <c r="I22" s="14">
        <v>589</v>
      </c>
      <c r="J22" s="14">
        <v>478</v>
      </c>
      <c r="K22" s="14">
        <v>267</v>
      </c>
      <c r="L22" s="14">
        <v>348</v>
      </c>
      <c r="M22" s="14">
        <v>237</v>
      </c>
      <c r="N22" s="14">
        <v>1</v>
      </c>
      <c r="O22" s="14">
        <v>545</v>
      </c>
      <c r="P22" s="14">
        <v>434</v>
      </c>
      <c r="Q22" s="14">
        <v>390</v>
      </c>
      <c r="R22" s="14">
        <v>279</v>
      </c>
      <c r="S22" s="14">
        <v>193</v>
      </c>
      <c r="T22" s="14">
        <v>82</v>
      </c>
      <c r="U22" s="14">
        <v>621</v>
      </c>
      <c r="V22" s="14">
        <v>552</v>
      </c>
      <c r="W22" s="14">
        <v>466</v>
      </c>
      <c r="X22" s="14">
        <v>360</v>
      </c>
      <c r="Y22" s="14">
        <v>149</v>
      </c>
      <c r="Z22" s="15">
        <v>38</v>
      </c>
      <c r="AA22" s="2">
        <f t="shared" si="0"/>
        <v>7825</v>
      </c>
      <c r="AB22" s="2">
        <f t="shared" si="1"/>
        <v>3263025</v>
      </c>
      <c r="AE22" s="1">
        <v>16</v>
      </c>
      <c r="AF22" s="421" t="s">
        <v>657</v>
      </c>
      <c r="AG22" s="419" t="s">
        <v>308</v>
      </c>
      <c r="AH22" s="419" t="s">
        <v>108</v>
      </c>
      <c r="AI22" s="419" t="s">
        <v>280</v>
      </c>
      <c r="AJ22" s="419" t="s">
        <v>746</v>
      </c>
      <c r="AK22" s="418" t="s">
        <v>237</v>
      </c>
      <c r="AL22" s="418" t="s">
        <v>168</v>
      </c>
      <c r="AM22" s="418" t="s">
        <v>65</v>
      </c>
      <c r="AN22" s="418" t="s">
        <v>295</v>
      </c>
      <c r="AO22" s="418" t="s">
        <v>56</v>
      </c>
      <c r="AP22" s="419" t="s">
        <v>148</v>
      </c>
      <c r="AQ22" s="419" t="s">
        <v>354</v>
      </c>
      <c r="AR22" s="419" t="s">
        <v>198</v>
      </c>
      <c r="AS22" s="419" t="s">
        <v>200</v>
      </c>
      <c r="AT22" s="419" t="s">
        <v>588</v>
      </c>
      <c r="AU22" s="418" t="s">
        <v>473</v>
      </c>
      <c r="AV22" s="418" t="s">
        <v>508</v>
      </c>
      <c r="AW22" s="418" t="s">
        <v>133</v>
      </c>
      <c r="AX22" s="418" t="s">
        <v>303</v>
      </c>
      <c r="AY22" s="418" t="s">
        <v>136</v>
      </c>
      <c r="AZ22" s="419" t="s">
        <v>467</v>
      </c>
      <c r="BA22" s="419" t="s">
        <v>612</v>
      </c>
      <c r="BB22" s="419" t="s">
        <v>577</v>
      </c>
      <c r="BC22" s="419" t="s">
        <v>180</v>
      </c>
      <c r="BD22" s="422" t="s">
        <v>596</v>
      </c>
    </row>
    <row r="23" spans="1:56" x14ac:dyDescent="0.2">
      <c r="A23" s="1">
        <v>17</v>
      </c>
      <c r="B23" s="13">
        <v>231</v>
      </c>
      <c r="C23" s="14">
        <v>25</v>
      </c>
      <c r="D23" s="14">
        <v>539</v>
      </c>
      <c r="E23" s="14">
        <v>428</v>
      </c>
      <c r="F23" s="14">
        <v>342</v>
      </c>
      <c r="G23" s="14">
        <v>298</v>
      </c>
      <c r="H23" s="14">
        <v>187</v>
      </c>
      <c r="I23" s="14">
        <v>76</v>
      </c>
      <c r="J23" s="14">
        <v>620</v>
      </c>
      <c r="K23" s="14">
        <v>384</v>
      </c>
      <c r="L23" s="14">
        <v>465</v>
      </c>
      <c r="M23" s="14">
        <v>354</v>
      </c>
      <c r="N23" s="14">
        <v>143</v>
      </c>
      <c r="O23" s="14">
        <v>32</v>
      </c>
      <c r="P23" s="14">
        <v>571</v>
      </c>
      <c r="Q23" s="14">
        <v>502</v>
      </c>
      <c r="R23" s="14">
        <v>416</v>
      </c>
      <c r="S23" s="14">
        <v>310</v>
      </c>
      <c r="T23" s="14">
        <v>224</v>
      </c>
      <c r="U23" s="14">
        <v>113</v>
      </c>
      <c r="V23" s="14">
        <v>69</v>
      </c>
      <c r="W23" s="14">
        <v>583</v>
      </c>
      <c r="X23" s="14">
        <v>497</v>
      </c>
      <c r="Y23" s="14">
        <v>261</v>
      </c>
      <c r="Z23" s="15">
        <v>155</v>
      </c>
      <c r="AA23" s="2">
        <f t="shared" si="0"/>
        <v>7825</v>
      </c>
      <c r="AB23" s="2">
        <f t="shared" si="1"/>
        <v>3263025</v>
      </c>
      <c r="AE23" s="1">
        <v>17</v>
      </c>
      <c r="AF23" s="421" t="s">
        <v>433</v>
      </c>
      <c r="AG23" s="419" t="s">
        <v>253</v>
      </c>
      <c r="AH23" s="419" t="s">
        <v>94</v>
      </c>
      <c r="AI23" s="419" t="s">
        <v>324</v>
      </c>
      <c r="AJ23" s="419" t="s">
        <v>310</v>
      </c>
      <c r="AK23" s="418" t="s">
        <v>801</v>
      </c>
      <c r="AL23" s="418" t="s">
        <v>42</v>
      </c>
      <c r="AM23" s="418" t="s">
        <v>2</v>
      </c>
      <c r="AN23" s="418" t="s">
        <v>480</v>
      </c>
      <c r="AO23" s="418" t="s">
        <v>281</v>
      </c>
      <c r="AP23" s="419" t="s">
        <v>636</v>
      </c>
      <c r="AQ23" s="419" t="s">
        <v>784</v>
      </c>
      <c r="AR23" s="419" t="s">
        <v>43</v>
      </c>
      <c r="AS23" s="419" t="s">
        <v>332</v>
      </c>
      <c r="AT23" s="419" t="s">
        <v>623</v>
      </c>
      <c r="AU23" s="418" t="s">
        <v>382</v>
      </c>
      <c r="AV23" s="418" t="s">
        <v>694</v>
      </c>
      <c r="AW23" s="418" t="s">
        <v>491</v>
      </c>
      <c r="AX23" s="418" t="s">
        <v>460</v>
      </c>
      <c r="AY23" s="418" t="s">
        <v>761</v>
      </c>
      <c r="AZ23" s="419" t="s">
        <v>406</v>
      </c>
      <c r="BA23" s="419" t="s">
        <v>277</v>
      </c>
      <c r="BB23" s="419" t="s">
        <v>141</v>
      </c>
      <c r="BC23" s="419" t="s">
        <v>143</v>
      </c>
      <c r="BD23" s="422" t="s">
        <v>554</v>
      </c>
    </row>
    <row r="24" spans="1:56" x14ac:dyDescent="0.2">
      <c r="A24" s="1">
        <v>18</v>
      </c>
      <c r="B24" s="13">
        <v>373</v>
      </c>
      <c r="C24" s="14">
        <v>137</v>
      </c>
      <c r="D24" s="14">
        <v>26</v>
      </c>
      <c r="E24" s="14">
        <v>570</v>
      </c>
      <c r="F24" s="14">
        <v>459</v>
      </c>
      <c r="G24" s="14">
        <v>415</v>
      </c>
      <c r="H24" s="14">
        <v>304</v>
      </c>
      <c r="I24" s="14">
        <v>218</v>
      </c>
      <c r="J24" s="14">
        <v>107</v>
      </c>
      <c r="K24" s="14">
        <v>521</v>
      </c>
      <c r="L24" s="14">
        <v>577</v>
      </c>
      <c r="M24" s="14">
        <v>491</v>
      </c>
      <c r="N24" s="14">
        <v>260</v>
      </c>
      <c r="O24" s="14">
        <v>174</v>
      </c>
      <c r="P24" s="14">
        <v>63</v>
      </c>
      <c r="Q24" s="14">
        <v>19</v>
      </c>
      <c r="R24" s="14">
        <v>533</v>
      </c>
      <c r="S24" s="14">
        <v>447</v>
      </c>
      <c r="T24" s="14">
        <v>336</v>
      </c>
      <c r="U24" s="14">
        <v>230</v>
      </c>
      <c r="V24" s="14">
        <v>181</v>
      </c>
      <c r="W24" s="14">
        <v>100</v>
      </c>
      <c r="X24" s="14">
        <v>614</v>
      </c>
      <c r="Y24" s="14">
        <v>378</v>
      </c>
      <c r="Z24" s="15">
        <v>292</v>
      </c>
      <c r="AA24" s="2">
        <f t="shared" si="0"/>
        <v>7825</v>
      </c>
      <c r="AB24" s="2">
        <f t="shared" si="1"/>
        <v>3263025</v>
      </c>
      <c r="AE24" s="1">
        <v>18</v>
      </c>
      <c r="AF24" s="421" t="s">
        <v>175</v>
      </c>
      <c r="AG24" s="419" t="s">
        <v>130</v>
      </c>
      <c r="AH24" s="419" t="s">
        <v>251</v>
      </c>
      <c r="AI24" s="419" t="s">
        <v>172</v>
      </c>
      <c r="AJ24" s="419" t="s">
        <v>562</v>
      </c>
      <c r="AK24" s="418" t="s">
        <v>665</v>
      </c>
      <c r="AL24" s="418" t="s">
        <v>757</v>
      </c>
      <c r="AM24" s="418" t="s">
        <v>326</v>
      </c>
      <c r="AN24" s="418" t="s">
        <v>495</v>
      </c>
      <c r="AO24" s="418" t="s">
        <v>706</v>
      </c>
      <c r="AP24" s="419" t="s">
        <v>412</v>
      </c>
      <c r="AQ24" s="419" t="s">
        <v>664</v>
      </c>
      <c r="AR24" s="419" t="s">
        <v>355</v>
      </c>
      <c r="AS24" s="419" t="s">
        <v>153</v>
      </c>
      <c r="AT24" s="419" t="s">
        <v>570</v>
      </c>
      <c r="AU24" s="418" t="s">
        <v>435</v>
      </c>
      <c r="AV24" s="418" t="s">
        <v>362</v>
      </c>
      <c r="AW24" s="418" t="s">
        <v>51</v>
      </c>
      <c r="AX24" s="418" t="s">
        <v>340</v>
      </c>
      <c r="AY24" s="418" t="s">
        <v>798</v>
      </c>
      <c r="AZ24" s="419" t="s">
        <v>181</v>
      </c>
      <c r="BA24" s="419" t="s">
        <v>223</v>
      </c>
      <c r="BB24" s="419" t="s">
        <v>260</v>
      </c>
      <c r="BC24" s="419" t="s">
        <v>69</v>
      </c>
      <c r="BD24" s="422" t="s">
        <v>111</v>
      </c>
    </row>
    <row r="25" spans="1:56" x14ac:dyDescent="0.2">
      <c r="A25" s="1">
        <v>19</v>
      </c>
      <c r="B25" s="13">
        <v>490</v>
      </c>
      <c r="C25" s="14">
        <v>254</v>
      </c>
      <c r="D25" s="14">
        <v>168</v>
      </c>
      <c r="E25" s="14">
        <v>57</v>
      </c>
      <c r="F25" s="14">
        <v>596</v>
      </c>
      <c r="G25" s="14">
        <v>527</v>
      </c>
      <c r="H25" s="14">
        <v>441</v>
      </c>
      <c r="I25" s="14">
        <v>335</v>
      </c>
      <c r="J25" s="14">
        <v>249</v>
      </c>
      <c r="K25" s="14">
        <v>13</v>
      </c>
      <c r="L25" s="14">
        <v>94</v>
      </c>
      <c r="M25" s="14">
        <v>608</v>
      </c>
      <c r="N25" s="14">
        <v>397</v>
      </c>
      <c r="O25" s="14">
        <v>286</v>
      </c>
      <c r="P25" s="14">
        <v>180</v>
      </c>
      <c r="Q25" s="14">
        <v>131</v>
      </c>
      <c r="R25" s="14">
        <v>50</v>
      </c>
      <c r="S25" s="14">
        <v>564</v>
      </c>
      <c r="T25" s="14">
        <v>453</v>
      </c>
      <c r="U25" s="14">
        <v>367</v>
      </c>
      <c r="V25" s="14">
        <v>323</v>
      </c>
      <c r="W25" s="14">
        <v>212</v>
      </c>
      <c r="X25" s="14">
        <v>101</v>
      </c>
      <c r="Y25" s="14">
        <v>520</v>
      </c>
      <c r="Z25" s="15">
        <v>409</v>
      </c>
      <c r="AA25" s="2">
        <f t="shared" si="0"/>
        <v>7825</v>
      </c>
      <c r="AB25" s="2">
        <f t="shared" si="1"/>
        <v>3263025</v>
      </c>
      <c r="AE25" s="1">
        <v>19</v>
      </c>
      <c r="AF25" s="421" t="s">
        <v>695</v>
      </c>
      <c r="AG25" s="419" t="s">
        <v>566</v>
      </c>
      <c r="AH25" s="419" t="s">
        <v>71</v>
      </c>
      <c r="AI25" s="419" t="s">
        <v>359</v>
      </c>
      <c r="AJ25" s="419" t="s">
        <v>676</v>
      </c>
      <c r="AK25" s="418" t="s">
        <v>441</v>
      </c>
      <c r="AL25" s="418" t="s">
        <v>637</v>
      </c>
      <c r="AM25" s="418" t="s">
        <v>551</v>
      </c>
      <c r="AN25" s="418" t="s">
        <v>403</v>
      </c>
      <c r="AO25" s="418" t="s">
        <v>542</v>
      </c>
      <c r="AP25" s="419" t="s">
        <v>465</v>
      </c>
      <c r="AQ25" s="419" t="s">
        <v>530</v>
      </c>
      <c r="AR25" s="419" t="s">
        <v>711</v>
      </c>
      <c r="AS25" s="419" t="s">
        <v>85</v>
      </c>
      <c r="AT25" s="419" t="s">
        <v>496</v>
      </c>
      <c r="AU25" s="418" t="s">
        <v>210</v>
      </c>
      <c r="AV25" s="418" t="s">
        <v>196</v>
      </c>
      <c r="AW25" s="418" t="s">
        <v>123</v>
      </c>
      <c r="AX25" s="418" t="s">
        <v>351</v>
      </c>
      <c r="AY25" s="418" t="s">
        <v>283</v>
      </c>
      <c r="AZ25" s="419" t="s">
        <v>204</v>
      </c>
      <c r="BA25" s="419" t="s">
        <v>300</v>
      </c>
      <c r="BB25" s="419" t="s">
        <v>421</v>
      </c>
      <c r="BC25" s="419" t="s">
        <v>257</v>
      </c>
      <c r="BD25" s="422" t="s">
        <v>534</v>
      </c>
    </row>
    <row r="26" spans="1:56" x14ac:dyDescent="0.2">
      <c r="A26" s="1">
        <v>20</v>
      </c>
      <c r="B26" s="13">
        <v>602</v>
      </c>
      <c r="C26" s="14">
        <v>391</v>
      </c>
      <c r="D26" s="14">
        <v>285</v>
      </c>
      <c r="E26" s="14">
        <v>199</v>
      </c>
      <c r="F26" s="14">
        <v>88</v>
      </c>
      <c r="G26" s="14">
        <v>44</v>
      </c>
      <c r="H26" s="14">
        <v>558</v>
      </c>
      <c r="I26" s="14">
        <v>472</v>
      </c>
      <c r="J26" s="14">
        <v>361</v>
      </c>
      <c r="K26" s="14">
        <v>130</v>
      </c>
      <c r="L26" s="14">
        <v>206</v>
      </c>
      <c r="M26" s="14">
        <v>125</v>
      </c>
      <c r="N26" s="14">
        <v>514</v>
      </c>
      <c r="O26" s="14">
        <v>403</v>
      </c>
      <c r="P26" s="14">
        <v>317</v>
      </c>
      <c r="Q26" s="14">
        <v>273</v>
      </c>
      <c r="R26" s="14">
        <v>162</v>
      </c>
      <c r="S26" s="14">
        <v>51</v>
      </c>
      <c r="T26" s="14">
        <v>595</v>
      </c>
      <c r="U26" s="14">
        <v>484</v>
      </c>
      <c r="V26" s="14">
        <v>440</v>
      </c>
      <c r="W26" s="14">
        <v>329</v>
      </c>
      <c r="X26" s="14">
        <v>243</v>
      </c>
      <c r="Y26" s="14">
        <v>7</v>
      </c>
      <c r="Z26" s="15">
        <v>546</v>
      </c>
      <c r="AA26" s="2">
        <f t="shared" si="0"/>
        <v>7825</v>
      </c>
      <c r="AB26" s="2">
        <f t="shared" si="1"/>
        <v>3263025</v>
      </c>
      <c r="AE26" s="1">
        <v>20</v>
      </c>
      <c r="AF26" s="421" t="s">
        <v>605</v>
      </c>
      <c r="AG26" s="419" t="s">
        <v>442</v>
      </c>
      <c r="AH26" s="419" t="s">
        <v>299</v>
      </c>
      <c r="AI26" s="419" t="s">
        <v>207</v>
      </c>
      <c r="AJ26" s="419" t="s">
        <v>512</v>
      </c>
      <c r="AK26" s="418" t="s">
        <v>380</v>
      </c>
      <c r="AL26" s="418" t="s">
        <v>335</v>
      </c>
      <c r="AM26" s="418" t="s">
        <v>79</v>
      </c>
      <c r="AN26" s="418" t="s">
        <v>367</v>
      </c>
      <c r="AO26" s="418" t="s">
        <v>580</v>
      </c>
      <c r="AP26" s="419" t="s">
        <v>374</v>
      </c>
      <c r="AQ26" s="419" t="s">
        <v>476</v>
      </c>
      <c r="AR26" s="419" t="s">
        <v>33</v>
      </c>
      <c r="AS26" s="419" t="s">
        <v>264</v>
      </c>
      <c r="AT26" s="419" t="s">
        <v>368</v>
      </c>
      <c r="AU26" s="418" t="s">
        <v>743</v>
      </c>
      <c r="AV26" s="418" t="s">
        <v>101</v>
      </c>
      <c r="AW26" s="418" t="s">
        <v>225</v>
      </c>
      <c r="AX26" s="418" t="s">
        <v>227</v>
      </c>
      <c r="AY26" s="418" t="s">
        <v>504</v>
      </c>
      <c r="AZ26" s="419" t="s">
        <v>611</v>
      </c>
      <c r="BA26" s="419" t="s">
        <v>810</v>
      </c>
      <c r="BB26" s="419" t="s">
        <v>270</v>
      </c>
      <c r="BC26" s="419" t="s">
        <v>272</v>
      </c>
      <c r="BD26" s="422" t="s">
        <v>649</v>
      </c>
    </row>
    <row r="27" spans="1:56" x14ac:dyDescent="0.2">
      <c r="A27" s="1">
        <v>21</v>
      </c>
      <c r="B27" s="13">
        <v>61</v>
      </c>
      <c r="C27" s="14">
        <v>580</v>
      </c>
      <c r="D27" s="14">
        <v>494</v>
      </c>
      <c r="E27" s="14">
        <v>258</v>
      </c>
      <c r="F27" s="14">
        <v>172</v>
      </c>
      <c r="G27" s="14">
        <v>228</v>
      </c>
      <c r="H27" s="14">
        <v>17</v>
      </c>
      <c r="I27" s="14">
        <v>531</v>
      </c>
      <c r="J27" s="14">
        <v>450</v>
      </c>
      <c r="K27" s="14">
        <v>339</v>
      </c>
      <c r="L27" s="14">
        <v>295</v>
      </c>
      <c r="M27" s="14">
        <v>184</v>
      </c>
      <c r="N27" s="14">
        <v>98</v>
      </c>
      <c r="O27" s="14">
        <v>612</v>
      </c>
      <c r="P27" s="14">
        <v>376</v>
      </c>
      <c r="Q27" s="14">
        <v>457</v>
      </c>
      <c r="R27" s="14">
        <v>371</v>
      </c>
      <c r="S27" s="14">
        <v>140</v>
      </c>
      <c r="T27" s="14">
        <v>29</v>
      </c>
      <c r="U27" s="14">
        <v>568</v>
      </c>
      <c r="V27" s="14">
        <v>524</v>
      </c>
      <c r="W27" s="14">
        <v>413</v>
      </c>
      <c r="X27" s="14">
        <v>302</v>
      </c>
      <c r="Y27" s="14">
        <v>216</v>
      </c>
      <c r="Z27" s="15">
        <v>110</v>
      </c>
      <c r="AA27" s="2">
        <f t="shared" si="0"/>
        <v>7825</v>
      </c>
      <c r="AB27" s="2">
        <f t="shared" si="1"/>
        <v>3263025</v>
      </c>
      <c r="AE27" s="1">
        <v>21</v>
      </c>
      <c r="AF27" s="417" t="s">
        <v>463</v>
      </c>
      <c r="AG27" s="418" t="s">
        <v>621</v>
      </c>
      <c r="AH27" s="418" t="s">
        <v>591</v>
      </c>
      <c r="AI27" s="418" t="s">
        <v>432</v>
      </c>
      <c r="AJ27" s="418" t="s">
        <v>179</v>
      </c>
      <c r="AK27" s="419" t="s">
        <v>671</v>
      </c>
      <c r="AL27" s="419" t="s">
        <v>464</v>
      </c>
      <c r="AM27" s="419" t="s">
        <v>336</v>
      </c>
      <c r="AN27" s="419" t="s">
        <v>294</v>
      </c>
      <c r="AO27" s="419" t="s">
        <v>445</v>
      </c>
      <c r="AP27" s="418" t="s">
        <v>325</v>
      </c>
      <c r="AQ27" s="418" t="s">
        <v>602</v>
      </c>
      <c r="AR27" s="418" t="s">
        <v>361</v>
      </c>
      <c r="AS27" s="418" t="s">
        <v>425</v>
      </c>
      <c r="AT27" s="418" t="s">
        <v>38</v>
      </c>
      <c r="AU27" s="419" t="s">
        <v>483</v>
      </c>
      <c r="AV27" s="419" t="s">
        <v>149</v>
      </c>
      <c r="AW27" s="419" t="s">
        <v>733</v>
      </c>
      <c r="AX27" s="419" t="s">
        <v>118</v>
      </c>
      <c r="AY27" s="419" t="s">
        <v>199</v>
      </c>
      <c r="AZ27" s="418" t="s">
        <v>364</v>
      </c>
      <c r="BA27" s="418" t="s">
        <v>639</v>
      </c>
      <c r="BB27" s="418" t="s">
        <v>727</v>
      </c>
      <c r="BC27" s="418" t="s">
        <v>249</v>
      </c>
      <c r="BD27" s="420" t="s">
        <v>41</v>
      </c>
    </row>
    <row r="28" spans="1:56" x14ac:dyDescent="0.2">
      <c r="A28" s="1">
        <v>22</v>
      </c>
      <c r="B28" s="13">
        <v>178</v>
      </c>
      <c r="C28" s="14">
        <v>92</v>
      </c>
      <c r="D28" s="14">
        <v>606</v>
      </c>
      <c r="E28" s="14">
        <v>400</v>
      </c>
      <c r="F28" s="14">
        <v>289</v>
      </c>
      <c r="G28" s="14">
        <v>370</v>
      </c>
      <c r="H28" s="14">
        <v>134</v>
      </c>
      <c r="I28" s="14">
        <v>48</v>
      </c>
      <c r="J28" s="14">
        <v>562</v>
      </c>
      <c r="K28" s="14">
        <v>451</v>
      </c>
      <c r="L28" s="14">
        <v>407</v>
      </c>
      <c r="M28" s="14">
        <v>321</v>
      </c>
      <c r="N28" s="14">
        <v>215</v>
      </c>
      <c r="O28" s="14">
        <v>104</v>
      </c>
      <c r="P28" s="14">
        <v>518</v>
      </c>
      <c r="Q28" s="14">
        <v>599</v>
      </c>
      <c r="R28" s="14">
        <v>488</v>
      </c>
      <c r="S28" s="14">
        <v>252</v>
      </c>
      <c r="T28" s="14">
        <v>166</v>
      </c>
      <c r="U28" s="14">
        <v>60</v>
      </c>
      <c r="V28" s="14">
        <v>11</v>
      </c>
      <c r="W28" s="14">
        <v>530</v>
      </c>
      <c r="X28" s="14">
        <v>444</v>
      </c>
      <c r="Y28" s="14">
        <v>333</v>
      </c>
      <c r="Z28" s="15">
        <v>247</v>
      </c>
      <c r="AA28" s="2">
        <f t="shared" si="0"/>
        <v>7825</v>
      </c>
      <c r="AB28" s="2">
        <f t="shared" si="1"/>
        <v>3263025</v>
      </c>
      <c r="AE28" s="1">
        <v>22</v>
      </c>
      <c r="AF28" s="417" t="s">
        <v>420</v>
      </c>
      <c r="AG28" s="418" t="s">
        <v>434</v>
      </c>
      <c r="AH28" s="418" t="s">
        <v>499</v>
      </c>
      <c r="AI28" s="418" t="s">
        <v>95</v>
      </c>
      <c r="AJ28" s="418" t="s">
        <v>193</v>
      </c>
      <c r="AK28" s="419" t="s">
        <v>494</v>
      </c>
      <c r="AL28" s="419" t="s">
        <v>684</v>
      </c>
      <c r="AM28" s="419" t="s">
        <v>274</v>
      </c>
      <c r="AN28" s="419" t="s">
        <v>229</v>
      </c>
      <c r="AO28" s="419" t="s">
        <v>0</v>
      </c>
      <c r="AP28" s="418" t="s">
        <v>398</v>
      </c>
      <c r="AQ28" s="418" t="s">
        <v>234</v>
      </c>
      <c r="AR28" s="418" t="s">
        <v>220</v>
      </c>
      <c r="AS28" s="418" t="s">
        <v>316</v>
      </c>
      <c r="AT28" s="418" t="s">
        <v>228</v>
      </c>
      <c r="AU28" s="419" t="s">
        <v>333</v>
      </c>
      <c r="AV28" s="419" t="s">
        <v>610</v>
      </c>
      <c r="AW28" s="419" t="s">
        <v>593</v>
      </c>
      <c r="AX28" s="419" t="s">
        <v>734</v>
      </c>
      <c r="AY28" s="419" t="s">
        <v>701</v>
      </c>
      <c r="AZ28" s="418" t="s">
        <v>378</v>
      </c>
      <c r="BA28" s="418" t="s">
        <v>704</v>
      </c>
      <c r="BB28" s="418" t="s">
        <v>505</v>
      </c>
      <c r="BC28" s="418" t="s">
        <v>708</v>
      </c>
      <c r="BD28" s="420" t="s">
        <v>376</v>
      </c>
    </row>
    <row r="29" spans="1:56" x14ac:dyDescent="0.2">
      <c r="A29" s="1">
        <v>23</v>
      </c>
      <c r="B29" s="13">
        <v>320</v>
      </c>
      <c r="C29" s="14">
        <v>209</v>
      </c>
      <c r="D29" s="14">
        <v>123</v>
      </c>
      <c r="E29" s="14">
        <v>512</v>
      </c>
      <c r="F29" s="14">
        <v>401</v>
      </c>
      <c r="G29" s="14">
        <v>482</v>
      </c>
      <c r="H29" s="14">
        <v>271</v>
      </c>
      <c r="I29" s="14">
        <v>165</v>
      </c>
      <c r="J29" s="14">
        <v>54</v>
      </c>
      <c r="K29" s="14">
        <v>593</v>
      </c>
      <c r="L29" s="14">
        <v>549</v>
      </c>
      <c r="M29" s="14">
        <v>438</v>
      </c>
      <c r="N29" s="14">
        <v>327</v>
      </c>
      <c r="O29" s="14">
        <v>241</v>
      </c>
      <c r="P29" s="14">
        <v>10</v>
      </c>
      <c r="Q29" s="14">
        <v>86</v>
      </c>
      <c r="R29" s="14">
        <v>605</v>
      </c>
      <c r="S29" s="14">
        <v>394</v>
      </c>
      <c r="T29" s="14">
        <v>283</v>
      </c>
      <c r="U29" s="14">
        <v>197</v>
      </c>
      <c r="V29" s="14">
        <v>128</v>
      </c>
      <c r="W29" s="14">
        <v>42</v>
      </c>
      <c r="X29" s="14">
        <v>556</v>
      </c>
      <c r="Y29" s="14">
        <v>475</v>
      </c>
      <c r="Z29" s="15">
        <v>364</v>
      </c>
      <c r="AA29" s="2">
        <f t="shared" si="0"/>
        <v>7825</v>
      </c>
      <c r="AB29" s="2">
        <f t="shared" si="1"/>
        <v>3263025</v>
      </c>
      <c r="AE29" s="1">
        <v>23</v>
      </c>
      <c r="AF29" s="417" t="s">
        <v>578</v>
      </c>
      <c r="AG29" s="418" t="s">
        <v>86</v>
      </c>
      <c r="AH29" s="418" t="s">
        <v>553</v>
      </c>
      <c r="AI29" s="418" t="s">
        <v>202</v>
      </c>
      <c r="AJ29" s="418" t="s">
        <v>296</v>
      </c>
      <c r="AK29" s="419" t="s">
        <v>428</v>
      </c>
      <c r="AL29" s="419" t="s">
        <v>719</v>
      </c>
      <c r="AM29" s="419" t="s">
        <v>758</v>
      </c>
      <c r="AN29" s="419" t="s">
        <v>89</v>
      </c>
      <c r="AO29" s="419" t="s">
        <v>258</v>
      </c>
      <c r="AP29" s="418" t="s">
        <v>306</v>
      </c>
      <c r="AQ29" s="418" t="s">
        <v>692</v>
      </c>
      <c r="AR29" s="418" t="s">
        <v>785</v>
      </c>
      <c r="AS29" s="418" t="s">
        <v>192</v>
      </c>
      <c r="AT29" s="418" t="s">
        <v>600</v>
      </c>
      <c r="AU29" s="419" t="s">
        <v>408</v>
      </c>
      <c r="AV29" s="419" t="s">
        <v>78</v>
      </c>
      <c r="AW29" s="419" t="s">
        <v>369</v>
      </c>
      <c r="AX29" s="419" t="s">
        <v>375</v>
      </c>
      <c r="AY29" s="419" t="s">
        <v>239</v>
      </c>
      <c r="AZ29" s="418" t="s">
        <v>449</v>
      </c>
      <c r="BA29" s="418" t="s">
        <v>407</v>
      </c>
      <c r="BB29" s="418" t="s">
        <v>363</v>
      </c>
      <c r="BC29" s="418" t="s">
        <v>267</v>
      </c>
      <c r="BD29" s="420" t="s">
        <v>471</v>
      </c>
    </row>
    <row r="30" spans="1:56" x14ac:dyDescent="0.2">
      <c r="A30" s="1">
        <v>24</v>
      </c>
      <c r="B30" s="13">
        <v>432</v>
      </c>
      <c r="C30" s="14">
        <v>346</v>
      </c>
      <c r="D30" s="14">
        <v>240</v>
      </c>
      <c r="E30" s="14">
        <v>4</v>
      </c>
      <c r="F30" s="14">
        <v>543</v>
      </c>
      <c r="G30" s="14">
        <v>624</v>
      </c>
      <c r="H30" s="14">
        <v>388</v>
      </c>
      <c r="I30" s="14">
        <v>277</v>
      </c>
      <c r="J30" s="14">
        <v>191</v>
      </c>
      <c r="K30" s="14">
        <v>85</v>
      </c>
      <c r="L30" s="14">
        <v>36</v>
      </c>
      <c r="M30" s="14">
        <v>555</v>
      </c>
      <c r="N30" s="14">
        <v>469</v>
      </c>
      <c r="O30" s="14">
        <v>358</v>
      </c>
      <c r="P30" s="14">
        <v>147</v>
      </c>
      <c r="Q30" s="14">
        <v>203</v>
      </c>
      <c r="R30" s="14">
        <v>117</v>
      </c>
      <c r="S30" s="14">
        <v>506</v>
      </c>
      <c r="T30" s="14">
        <v>425</v>
      </c>
      <c r="U30" s="14">
        <v>314</v>
      </c>
      <c r="V30" s="14">
        <v>270</v>
      </c>
      <c r="W30" s="14">
        <v>159</v>
      </c>
      <c r="X30" s="14">
        <v>73</v>
      </c>
      <c r="Y30" s="14">
        <v>587</v>
      </c>
      <c r="Z30" s="15">
        <v>476</v>
      </c>
      <c r="AA30" s="2">
        <f t="shared" si="0"/>
        <v>7825</v>
      </c>
      <c r="AB30" s="2">
        <f t="shared" si="1"/>
        <v>3263025</v>
      </c>
      <c r="AE30" s="1">
        <v>24</v>
      </c>
      <c r="AF30" s="417" t="s">
        <v>457</v>
      </c>
      <c r="AG30" s="418" t="s">
        <v>176</v>
      </c>
      <c r="AH30" s="418" t="s">
        <v>164</v>
      </c>
      <c r="AI30" s="418" t="s">
        <v>62</v>
      </c>
      <c r="AJ30" s="418" t="s">
        <v>171</v>
      </c>
      <c r="AK30" s="419" t="s">
        <v>586</v>
      </c>
      <c r="AL30" s="419" t="s">
        <v>387</v>
      </c>
      <c r="AM30" s="419" t="s">
        <v>537</v>
      </c>
      <c r="AN30" s="419" t="s">
        <v>786</v>
      </c>
      <c r="AO30" s="419" t="s">
        <v>646</v>
      </c>
      <c r="AP30" s="418" t="s">
        <v>437</v>
      </c>
      <c r="AQ30" s="418" t="s">
        <v>678</v>
      </c>
      <c r="AR30" s="418" t="s">
        <v>531</v>
      </c>
      <c r="AS30" s="418" t="s">
        <v>682</v>
      </c>
      <c r="AT30" s="418" t="s">
        <v>152</v>
      </c>
      <c r="AU30" s="419" t="s">
        <v>613</v>
      </c>
      <c r="AV30" s="419" t="s">
        <v>686</v>
      </c>
      <c r="AW30" s="419" t="s">
        <v>276</v>
      </c>
      <c r="AX30" s="419" t="s">
        <v>352</v>
      </c>
      <c r="AY30" s="419" t="s">
        <v>386</v>
      </c>
      <c r="AZ30" s="418" t="s">
        <v>271</v>
      </c>
      <c r="BA30" s="418" t="s">
        <v>658</v>
      </c>
      <c r="BB30" s="418" t="s">
        <v>301</v>
      </c>
      <c r="BC30" s="418" t="s">
        <v>170</v>
      </c>
      <c r="BD30" s="420" t="s">
        <v>265</v>
      </c>
    </row>
    <row r="31" spans="1:56" x14ac:dyDescent="0.2">
      <c r="A31" s="1">
        <v>25</v>
      </c>
      <c r="B31" s="16">
        <v>574</v>
      </c>
      <c r="C31" s="17">
        <v>463</v>
      </c>
      <c r="D31" s="17">
        <v>352</v>
      </c>
      <c r="E31" s="17">
        <v>141</v>
      </c>
      <c r="F31" s="17">
        <v>35</v>
      </c>
      <c r="G31" s="17">
        <v>111</v>
      </c>
      <c r="H31" s="17">
        <v>505</v>
      </c>
      <c r="I31" s="17">
        <v>419</v>
      </c>
      <c r="J31" s="17">
        <v>308</v>
      </c>
      <c r="K31" s="17">
        <v>222</v>
      </c>
      <c r="L31" s="17">
        <v>153</v>
      </c>
      <c r="M31" s="17">
        <v>67</v>
      </c>
      <c r="N31" s="17">
        <v>581</v>
      </c>
      <c r="O31" s="17">
        <v>500</v>
      </c>
      <c r="P31" s="17">
        <v>264</v>
      </c>
      <c r="Q31" s="17">
        <v>345</v>
      </c>
      <c r="R31" s="17">
        <v>234</v>
      </c>
      <c r="S31" s="17">
        <v>23</v>
      </c>
      <c r="T31" s="17">
        <v>537</v>
      </c>
      <c r="U31" s="17">
        <v>426</v>
      </c>
      <c r="V31" s="17">
        <v>382</v>
      </c>
      <c r="W31" s="17">
        <v>296</v>
      </c>
      <c r="X31" s="17">
        <v>190</v>
      </c>
      <c r="Y31" s="17">
        <v>79</v>
      </c>
      <c r="Z31" s="18">
        <v>618</v>
      </c>
      <c r="AA31" s="2">
        <f t="shared" si="0"/>
        <v>7825</v>
      </c>
      <c r="AB31" s="2">
        <f t="shared" si="1"/>
        <v>3263025</v>
      </c>
      <c r="AE31" s="1">
        <v>25</v>
      </c>
      <c r="AF31" s="423" t="s">
        <v>279</v>
      </c>
      <c r="AG31" s="424" t="s">
        <v>666</v>
      </c>
      <c r="AH31" s="424" t="s">
        <v>811</v>
      </c>
      <c r="AI31" s="424" t="s">
        <v>759</v>
      </c>
      <c r="AJ31" s="424" t="s">
        <v>675</v>
      </c>
      <c r="AK31" s="425" t="s">
        <v>601</v>
      </c>
      <c r="AL31" s="425" t="s">
        <v>651</v>
      </c>
      <c r="AM31" s="425" t="s">
        <v>561</v>
      </c>
      <c r="AN31" s="425" t="s">
        <v>655</v>
      </c>
      <c r="AO31" s="425" t="s">
        <v>431</v>
      </c>
      <c r="AP31" s="424" t="s">
        <v>475</v>
      </c>
      <c r="AQ31" s="424" t="s">
        <v>381</v>
      </c>
      <c r="AR31" s="424" t="s">
        <v>307</v>
      </c>
      <c r="AS31" s="424" t="s">
        <v>322</v>
      </c>
      <c r="AT31" s="424" t="s">
        <v>248</v>
      </c>
      <c r="AU31" s="425" t="s">
        <v>520</v>
      </c>
      <c r="AV31" s="425" t="s">
        <v>142</v>
      </c>
      <c r="AW31" s="425" t="s">
        <v>330</v>
      </c>
      <c r="AX31" s="425" t="s">
        <v>255</v>
      </c>
      <c r="AY31" s="425" t="s">
        <v>350</v>
      </c>
      <c r="AZ31" s="424" t="s">
        <v>177</v>
      </c>
      <c r="BA31" s="424" t="s">
        <v>770</v>
      </c>
      <c r="BB31" s="424" t="s">
        <v>817</v>
      </c>
      <c r="BC31" s="424" t="s">
        <v>30</v>
      </c>
      <c r="BD31" s="426" t="s">
        <v>451</v>
      </c>
    </row>
    <row r="32" spans="1:56" x14ac:dyDescent="0.2">
      <c r="A32" s="3" t="s">
        <v>0</v>
      </c>
      <c r="B32" s="2">
        <f>SUM(B7:B31)</f>
        <v>7825</v>
      </c>
      <c r="C32" s="2">
        <f t="shared" ref="C32:Z32" si="3">SUM(C7:C31)</f>
        <v>7825</v>
      </c>
      <c r="D32" s="2">
        <f t="shared" si="3"/>
        <v>7825</v>
      </c>
      <c r="E32" s="2">
        <f t="shared" si="3"/>
        <v>7825</v>
      </c>
      <c r="F32" s="2">
        <f t="shared" si="3"/>
        <v>7825</v>
      </c>
      <c r="G32" s="2">
        <f t="shared" si="3"/>
        <v>7825</v>
      </c>
      <c r="H32" s="2">
        <f t="shared" si="3"/>
        <v>7825</v>
      </c>
      <c r="I32" s="2">
        <f t="shared" si="3"/>
        <v>7825</v>
      </c>
      <c r="J32" s="2">
        <f t="shared" si="3"/>
        <v>7825</v>
      </c>
      <c r="K32" s="2">
        <f t="shared" si="3"/>
        <v>7825</v>
      </c>
      <c r="L32" s="2">
        <f t="shared" si="3"/>
        <v>7825</v>
      </c>
      <c r="M32" s="2">
        <f t="shared" si="3"/>
        <v>7825</v>
      </c>
      <c r="N32" s="2">
        <f t="shared" si="3"/>
        <v>7825</v>
      </c>
      <c r="O32" s="2">
        <f t="shared" si="3"/>
        <v>7825</v>
      </c>
      <c r="P32" s="2">
        <f t="shared" si="3"/>
        <v>7825</v>
      </c>
      <c r="Q32" s="2">
        <f t="shared" si="3"/>
        <v>7825</v>
      </c>
      <c r="R32" s="2">
        <f t="shared" si="3"/>
        <v>7825</v>
      </c>
      <c r="S32" s="2">
        <f t="shared" si="3"/>
        <v>7825</v>
      </c>
      <c r="T32" s="2">
        <f t="shared" si="3"/>
        <v>7825</v>
      </c>
      <c r="U32" s="2">
        <f t="shared" si="3"/>
        <v>7825</v>
      </c>
      <c r="V32" s="2">
        <f t="shared" si="3"/>
        <v>7825</v>
      </c>
      <c r="W32" s="2">
        <f t="shared" si="3"/>
        <v>7825</v>
      </c>
      <c r="X32" s="2">
        <f t="shared" si="3"/>
        <v>7825</v>
      </c>
      <c r="Y32" s="2">
        <f t="shared" si="3"/>
        <v>7825</v>
      </c>
      <c r="Z32" s="2">
        <f t="shared" si="3"/>
        <v>7825</v>
      </c>
    </row>
    <row r="33" spans="1:56" x14ac:dyDescent="0.2">
      <c r="A33" s="3" t="s">
        <v>1</v>
      </c>
      <c r="B33" s="2">
        <f>SUMSQ(B7:B31)</f>
        <v>3263025</v>
      </c>
      <c r="C33" s="2">
        <f t="shared" ref="C33:Z33" si="4">SUMSQ(C7:C31)</f>
        <v>3263025</v>
      </c>
      <c r="D33" s="2">
        <f t="shared" si="4"/>
        <v>3263025</v>
      </c>
      <c r="E33" s="2">
        <f t="shared" si="4"/>
        <v>3263025</v>
      </c>
      <c r="F33" s="2">
        <f t="shared" si="4"/>
        <v>3263025</v>
      </c>
      <c r="G33" s="2">
        <f t="shared" si="4"/>
        <v>3263025</v>
      </c>
      <c r="H33" s="2">
        <f t="shared" si="4"/>
        <v>3263025</v>
      </c>
      <c r="I33" s="2">
        <f t="shared" si="4"/>
        <v>3263025</v>
      </c>
      <c r="J33" s="2">
        <f t="shared" si="4"/>
        <v>3263025</v>
      </c>
      <c r="K33" s="2">
        <f t="shared" si="4"/>
        <v>3263025</v>
      </c>
      <c r="L33" s="2">
        <f t="shared" si="4"/>
        <v>3263025</v>
      </c>
      <c r="M33" s="2">
        <f t="shared" si="4"/>
        <v>3263025</v>
      </c>
      <c r="N33" s="2">
        <f t="shared" si="4"/>
        <v>3263025</v>
      </c>
      <c r="O33" s="2">
        <f t="shared" si="4"/>
        <v>3263025</v>
      </c>
      <c r="P33" s="2">
        <f t="shared" si="4"/>
        <v>3263025</v>
      </c>
      <c r="Q33" s="2">
        <f t="shared" si="4"/>
        <v>3263025</v>
      </c>
      <c r="R33" s="2">
        <f t="shared" si="4"/>
        <v>3263025</v>
      </c>
      <c r="S33" s="2">
        <f t="shared" si="4"/>
        <v>3263025</v>
      </c>
      <c r="T33" s="2">
        <f t="shared" si="4"/>
        <v>3263025</v>
      </c>
      <c r="U33" s="2">
        <f t="shared" si="4"/>
        <v>3263025</v>
      </c>
      <c r="V33" s="2">
        <f t="shared" si="4"/>
        <v>3263025</v>
      </c>
      <c r="W33" s="2">
        <f t="shared" si="4"/>
        <v>3263025</v>
      </c>
      <c r="X33" s="2">
        <f t="shared" si="4"/>
        <v>3263025</v>
      </c>
      <c r="Y33" s="2">
        <f t="shared" si="4"/>
        <v>3263025</v>
      </c>
      <c r="Z33" s="2">
        <f t="shared" si="4"/>
        <v>3263025</v>
      </c>
    </row>
    <row r="34" spans="1:56" x14ac:dyDescent="0.2">
      <c r="A34" s="3" t="s">
        <v>351</v>
      </c>
      <c r="N34" s="2">
        <f t="shared" ref="N34" si="5">N7^3+N8^3+N9^3+N10^3+N11^3+N12^3+N13^3+N14^3+N15^3+N16^3+N17^3+N18^3+N19^3+N20^3+N21^3+N22^3+N23^3+N24^3+N25^3+N26^3+N27^3+N28^3+N29^3+N30^3+N31^3</f>
        <v>1530765625</v>
      </c>
    </row>
    <row r="36" spans="1:56" x14ac:dyDescent="0.2">
      <c r="A36" s="3" t="s">
        <v>2</v>
      </c>
      <c r="B36" s="2">
        <f>B7</f>
        <v>8</v>
      </c>
      <c r="C36" s="2">
        <f>C8</f>
        <v>39</v>
      </c>
      <c r="D36" s="2">
        <f>D9</f>
        <v>70</v>
      </c>
      <c r="E36" s="2">
        <f>E10</f>
        <v>96</v>
      </c>
      <c r="F36" s="2">
        <f>F11</f>
        <v>102</v>
      </c>
      <c r="G36" s="2">
        <f>G12</f>
        <v>142</v>
      </c>
      <c r="H36" s="2">
        <f>H13</f>
        <v>173</v>
      </c>
      <c r="I36" s="2">
        <f>I14</f>
        <v>179</v>
      </c>
      <c r="J36" s="2">
        <f>J15</f>
        <v>210</v>
      </c>
      <c r="K36" s="2">
        <f>K16</f>
        <v>236</v>
      </c>
      <c r="L36" s="2">
        <f>L17</f>
        <v>251</v>
      </c>
      <c r="M36" s="2">
        <f>M18</f>
        <v>282</v>
      </c>
      <c r="N36" s="2">
        <f>N19</f>
        <v>313</v>
      </c>
      <c r="O36" s="2">
        <f>O20</f>
        <v>344</v>
      </c>
      <c r="P36" s="2">
        <f>P21</f>
        <v>375</v>
      </c>
      <c r="Q36" s="2">
        <f>Q22</f>
        <v>390</v>
      </c>
      <c r="R36" s="2">
        <f>R23</f>
        <v>416</v>
      </c>
      <c r="S36" s="2">
        <f>S24</f>
        <v>447</v>
      </c>
      <c r="T36" s="2">
        <f>T25</f>
        <v>453</v>
      </c>
      <c r="U36" s="2">
        <f>U26</f>
        <v>484</v>
      </c>
      <c r="V36" s="2">
        <f>V27</f>
        <v>524</v>
      </c>
      <c r="W36" s="2">
        <f>W28</f>
        <v>530</v>
      </c>
      <c r="X36" s="2">
        <f>X29</f>
        <v>556</v>
      </c>
      <c r="Y36" s="2">
        <f>Y30</f>
        <v>587</v>
      </c>
      <c r="Z36" s="19">
        <f>Z31</f>
        <v>618</v>
      </c>
      <c r="AA36" s="2">
        <f t="shared" si="0"/>
        <v>7825</v>
      </c>
      <c r="AB36" s="2">
        <f t="shared" si="1"/>
        <v>3263025</v>
      </c>
      <c r="AC36" s="2">
        <f t="shared" si="2"/>
        <v>1530765625</v>
      </c>
    </row>
    <row r="37" spans="1:56" x14ac:dyDescent="0.2">
      <c r="A37" s="3" t="s">
        <v>3</v>
      </c>
      <c r="B37" s="2">
        <f>B31</f>
        <v>574</v>
      </c>
      <c r="C37" s="2">
        <f>C30</f>
        <v>346</v>
      </c>
      <c r="D37" s="2">
        <f>D29</f>
        <v>123</v>
      </c>
      <c r="E37" s="2">
        <f>E28</f>
        <v>400</v>
      </c>
      <c r="F37" s="2">
        <f>F27</f>
        <v>172</v>
      </c>
      <c r="G37" s="2">
        <f>G26</f>
        <v>44</v>
      </c>
      <c r="H37" s="2">
        <f>H25</f>
        <v>441</v>
      </c>
      <c r="I37" s="2">
        <f>I24</f>
        <v>218</v>
      </c>
      <c r="J37" s="2">
        <f>J23</f>
        <v>620</v>
      </c>
      <c r="K37" s="2">
        <f>K22</f>
        <v>267</v>
      </c>
      <c r="L37" s="2">
        <f>L21</f>
        <v>139</v>
      </c>
      <c r="M37" s="2">
        <f>M20</f>
        <v>536</v>
      </c>
      <c r="N37" s="2">
        <f>N19</f>
        <v>313</v>
      </c>
      <c r="O37" s="2">
        <f>O18</f>
        <v>90</v>
      </c>
      <c r="P37" s="2">
        <f>P17</f>
        <v>487</v>
      </c>
      <c r="Q37" s="2">
        <f>Q16</f>
        <v>359</v>
      </c>
      <c r="R37" s="2">
        <f>R15</f>
        <v>6</v>
      </c>
      <c r="S37" s="2">
        <f>S14</f>
        <v>408</v>
      </c>
      <c r="T37" s="2">
        <f>T13</f>
        <v>185</v>
      </c>
      <c r="U37" s="2">
        <f>U12</f>
        <v>582</v>
      </c>
      <c r="V37" s="2">
        <f>V11</f>
        <v>454</v>
      </c>
      <c r="W37" s="2">
        <f>W10</f>
        <v>226</v>
      </c>
      <c r="X37" s="2">
        <f>X9</f>
        <v>503</v>
      </c>
      <c r="Y37" s="2">
        <f>Y8</f>
        <v>280</v>
      </c>
      <c r="Z37" s="19">
        <f>Z7</f>
        <v>52</v>
      </c>
      <c r="AA37" s="2">
        <f t="shared" si="0"/>
        <v>7825</v>
      </c>
      <c r="AB37" s="2">
        <f t="shared" si="1"/>
        <v>3263025</v>
      </c>
      <c r="AC37" s="2">
        <f t="shared" si="2"/>
        <v>1530765625</v>
      </c>
    </row>
    <row r="39" spans="1:56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  <c r="S39" s="427"/>
      <c r="T39" s="427"/>
      <c r="U39" s="427"/>
      <c r="V39" s="427"/>
      <c r="W39" s="427"/>
      <c r="X39" s="427"/>
      <c r="Y39" s="427"/>
      <c r="Z39" s="427"/>
      <c r="AA39" s="427"/>
    </row>
    <row r="40" spans="1:56" s="1" customFormat="1" x14ac:dyDescent="0.2">
      <c r="B40" s="21" t="s">
        <v>15</v>
      </c>
      <c r="C40" s="21" t="s">
        <v>900</v>
      </c>
      <c r="AA40" s="5"/>
      <c r="AB40" s="5"/>
      <c r="AC40" s="5"/>
    </row>
    <row r="41" spans="1:56" x14ac:dyDescent="0.2">
      <c r="A41" s="1">
        <v>1</v>
      </c>
      <c r="B41" s="10">
        <v>20</v>
      </c>
      <c r="C41" s="11">
        <v>513</v>
      </c>
      <c r="D41" s="11">
        <v>381</v>
      </c>
      <c r="E41" s="11">
        <v>254</v>
      </c>
      <c r="F41" s="11">
        <v>147</v>
      </c>
      <c r="G41" s="11">
        <v>71</v>
      </c>
      <c r="H41" s="11">
        <v>569</v>
      </c>
      <c r="I41" s="11">
        <v>437</v>
      </c>
      <c r="J41" s="11">
        <v>310</v>
      </c>
      <c r="K41" s="11">
        <v>178</v>
      </c>
      <c r="L41" s="11">
        <v>102</v>
      </c>
      <c r="M41" s="11">
        <v>625</v>
      </c>
      <c r="N41" s="11">
        <v>493</v>
      </c>
      <c r="O41" s="11">
        <v>361</v>
      </c>
      <c r="P41" s="11">
        <v>234</v>
      </c>
      <c r="Q41" s="11">
        <v>33</v>
      </c>
      <c r="R41" s="11">
        <v>526</v>
      </c>
      <c r="S41" s="11">
        <v>424</v>
      </c>
      <c r="T41" s="11">
        <v>292</v>
      </c>
      <c r="U41" s="11">
        <v>165</v>
      </c>
      <c r="V41" s="11">
        <v>89</v>
      </c>
      <c r="W41" s="11">
        <v>582</v>
      </c>
      <c r="X41" s="11">
        <v>455</v>
      </c>
      <c r="Y41" s="11">
        <v>348</v>
      </c>
      <c r="Z41" s="12">
        <v>216</v>
      </c>
      <c r="AA41" s="2">
        <f>SUM(B41:Z41)</f>
        <v>7825</v>
      </c>
      <c r="AB41" s="2">
        <f>SUMSQ(B41:Z41)</f>
        <v>3263025</v>
      </c>
      <c r="AE41" s="1">
        <v>1</v>
      </c>
      <c r="AF41" s="413" t="s">
        <v>702</v>
      </c>
      <c r="AG41" s="414" t="s">
        <v>66</v>
      </c>
      <c r="AH41" s="414" t="s">
        <v>654</v>
      </c>
      <c r="AI41" s="414" t="s">
        <v>566</v>
      </c>
      <c r="AJ41" s="414" t="s">
        <v>152</v>
      </c>
      <c r="AK41" s="415" t="s">
        <v>275</v>
      </c>
      <c r="AL41" s="415" t="s">
        <v>750</v>
      </c>
      <c r="AM41" s="415" t="s">
        <v>794</v>
      </c>
      <c r="AN41" s="415" t="s">
        <v>491</v>
      </c>
      <c r="AO41" s="415" t="s">
        <v>420</v>
      </c>
      <c r="AP41" s="414" t="s">
        <v>284</v>
      </c>
      <c r="AQ41" s="414" t="s">
        <v>820</v>
      </c>
      <c r="AR41" s="414" t="s">
        <v>797</v>
      </c>
      <c r="AS41" s="414" t="s">
        <v>367</v>
      </c>
      <c r="AT41" s="414" t="s">
        <v>142</v>
      </c>
      <c r="AU41" s="415" t="s">
        <v>802</v>
      </c>
      <c r="AV41" s="415" t="s">
        <v>572</v>
      </c>
      <c r="AW41" s="415" t="s">
        <v>140</v>
      </c>
      <c r="AX41" s="415" t="s">
        <v>111</v>
      </c>
      <c r="AY41" s="415" t="s">
        <v>758</v>
      </c>
      <c r="AZ41" s="414" t="s">
        <v>541</v>
      </c>
      <c r="BA41" s="414" t="s">
        <v>650</v>
      </c>
      <c r="BB41" s="414" t="s">
        <v>456</v>
      </c>
      <c r="BC41" s="414" t="s">
        <v>148</v>
      </c>
      <c r="BD41" s="416" t="s">
        <v>249</v>
      </c>
    </row>
    <row r="42" spans="1:56" x14ac:dyDescent="0.2">
      <c r="A42" s="1">
        <v>2</v>
      </c>
      <c r="B42" s="13">
        <v>164</v>
      </c>
      <c r="C42" s="14">
        <v>32</v>
      </c>
      <c r="D42" s="14">
        <v>530</v>
      </c>
      <c r="E42" s="14">
        <v>423</v>
      </c>
      <c r="F42" s="14">
        <v>291</v>
      </c>
      <c r="G42" s="14">
        <v>220</v>
      </c>
      <c r="H42" s="14">
        <v>88</v>
      </c>
      <c r="I42" s="14">
        <v>581</v>
      </c>
      <c r="J42" s="14">
        <v>454</v>
      </c>
      <c r="K42" s="14">
        <v>347</v>
      </c>
      <c r="L42" s="14">
        <v>146</v>
      </c>
      <c r="M42" s="14">
        <v>19</v>
      </c>
      <c r="N42" s="14">
        <v>512</v>
      </c>
      <c r="O42" s="14">
        <v>385</v>
      </c>
      <c r="P42" s="14">
        <v>253</v>
      </c>
      <c r="Q42" s="14">
        <v>177</v>
      </c>
      <c r="R42" s="14">
        <v>75</v>
      </c>
      <c r="S42" s="14">
        <v>568</v>
      </c>
      <c r="T42" s="14">
        <v>436</v>
      </c>
      <c r="U42" s="14">
        <v>309</v>
      </c>
      <c r="V42" s="14">
        <v>233</v>
      </c>
      <c r="W42" s="14">
        <v>101</v>
      </c>
      <c r="X42" s="14">
        <v>624</v>
      </c>
      <c r="Y42" s="14">
        <v>492</v>
      </c>
      <c r="Z42" s="15">
        <v>365</v>
      </c>
      <c r="AA42" s="2">
        <f t="shared" ref="AA42:AA65" si="6">SUM(B42:Z42)</f>
        <v>7825</v>
      </c>
      <c r="AB42" s="2">
        <f t="shared" ref="AB42:AB65" si="7">SUMSQ(B42:Z42)</f>
        <v>3263025</v>
      </c>
      <c r="AE42" s="1">
        <v>2</v>
      </c>
      <c r="AF42" s="417" t="s">
        <v>815</v>
      </c>
      <c r="AG42" s="418" t="s">
        <v>332</v>
      </c>
      <c r="AH42" s="418" t="s">
        <v>704</v>
      </c>
      <c r="AI42" s="418" t="s">
        <v>455</v>
      </c>
      <c r="AJ42" s="418" t="s">
        <v>219</v>
      </c>
      <c r="AK42" s="419" t="s">
        <v>356</v>
      </c>
      <c r="AL42" s="419" t="s">
        <v>512</v>
      </c>
      <c r="AM42" s="419" t="s">
        <v>307</v>
      </c>
      <c r="AN42" s="419" t="s">
        <v>217</v>
      </c>
      <c r="AO42" s="419" t="s">
        <v>626</v>
      </c>
      <c r="AP42" s="418" t="s">
        <v>524</v>
      </c>
      <c r="AQ42" s="418" t="s">
        <v>435</v>
      </c>
      <c r="AR42" s="418" t="s">
        <v>202</v>
      </c>
      <c r="AS42" s="418" t="s">
        <v>521</v>
      </c>
      <c r="AT42" s="418" t="s">
        <v>697</v>
      </c>
      <c r="AU42" s="419" t="s">
        <v>315</v>
      </c>
      <c r="AV42" s="419" t="s">
        <v>168</v>
      </c>
      <c r="AW42" s="419" t="s">
        <v>199</v>
      </c>
      <c r="AX42" s="419" t="s">
        <v>563</v>
      </c>
      <c r="AY42" s="419" t="s">
        <v>312</v>
      </c>
      <c r="AZ42" s="418" t="s">
        <v>458</v>
      </c>
      <c r="BA42" s="418" t="s">
        <v>421</v>
      </c>
      <c r="BB42" s="418" t="s">
        <v>586</v>
      </c>
      <c r="BC42" s="418" t="s">
        <v>560</v>
      </c>
      <c r="BD42" s="420" t="s">
        <v>414</v>
      </c>
    </row>
    <row r="43" spans="1:56" x14ac:dyDescent="0.2">
      <c r="A43" s="1">
        <v>3</v>
      </c>
      <c r="B43" s="13">
        <v>308</v>
      </c>
      <c r="C43" s="14">
        <v>176</v>
      </c>
      <c r="D43" s="14">
        <v>74</v>
      </c>
      <c r="E43" s="14">
        <v>567</v>
      </c>
      <c r="F43" s="14">
        <v>440</v>
      </c>
      <c r="G43" s="14">
        <v>364</v>
      </c>
      <c r="H43" s="14">
        <v>232</v>
      </c>
      <c r="I43" s="14">
        <v>105</v>
      </c>
      <c r="J43" s="14">
        <v>623</v>
      </c>
      <c r="K43" s="14">
        <v>491</v>
      </c>
      <c r="L43" s="14">
        <v>295</v>
      </c>
      <c r="M43" s="14">
        <v>163</v>
      </c>
      <c r="N43" s="14">
        <v>31</v>
      </c>
      <c r="O43" s="14">
        <v>529</v>
      </c>
      <c r="P43" s="14">
        <v>422</v>
      </c>
      <c r="Q43" s="14">
        <v>346</v>
      </c>
      <c r="R43" s="14">
        <v>219</v>
      </c>
      <c r="S43" s="14">
        <v>87</v>
      </c>
      <c r="T43" s="14">
        <v>585</v>
      </c>
      <c r="U43" s="14">
        <v>453</v>
      </c>
      <c r="V43" s="14">
        <v>252</v>
      </c>
      <c r="W43" s="14">
        <v>150</v>
      </c>
      <c r="X43" s="14">
        <v>18</v>
      </c>
      <c r="Y43" s="14">
        <v>511</v>
      </c>
      <c r="Z43" s="15">
        <v>384</v>
      </c>
      <c r="AA43" s="2">
        <f t="shared" si="6"/>
        <v>7825</v>
      </c>
      <c r="AB43" s="2">
        <f t="shared" si="7"/>
        <v>3263025</v>
      </c>
      <c r="AE43" s="1">
        <v>3</v>
      </c>
      <c r="AF43" s="417" t="s">
        <v>655</v>
      </c>
      <c r="AG43" s="418" t="s">
        <v>391</v>
      </c>
      <c r="AH43" s="418" t="s">
        <v>722</v>
      </c>
      <c r="AI43" s="418" t="s">
        <v>726</v>
      </c>
      <c r="AJ43" s="418" t="s">
        <v>611</v>
      </c>
      <c r="AK43" s="419" t="s">
        <v>471</v>
      </c>
      <c r="AL43" s="419" t="s">
        <v>773</v>
      </c>
      <c r="AM43" s="419" t="s">
        <v>526</v>
      </c>
      <c r="AN43" s="419" t="s">
        <v>104</v>
      </c>
      <c r="AO43" s="419" t="s">
        <v>664</v>
      </c>
      <c r="AP43" s="418" t="s">
        <v>325</v>
      </c>
      <c r="AQ43" s="418" t="s">
        <v>788</v>
      </c>
      <c r="AR43" s="418" t="s">
        <v>777</v>
      </c>
      <c r="AS43" s="418" t="s">
        <v>466</v>
      </c>
      <c r="AT43" s="418" t="s">
        <v>108</v>
      </c>
      <c r="AU43" s="419" t="s">
        <v>176</v>
      </c>
      <c r="AV43" s="419" t="s">
        <v>112</v>
      </c>
      <c r="AW43" s="419" t="s">
        <v>617</v>
      </c>
      <c r="AX43" s="419" t="s">
        <v>201</v>
      </c>
      <c r="AY43" s="419" t="s">
        <v>351</v>
      </c>
      <c r="AZ43" s="418" t="s">
        <v>593</v>
      </c>
      <c r="BA43" s="418" t="s">
        <v>419</v>
      </c>
      <c r="BB43" s="418" t="s">
        <v>673</v>
      </c>
      <c r="BC43" s="418" t="s">
        <v>723</v>
      </c>
      <c r="BD43" s="420" t="s">
        <v>281</v>
      </c>
    </row>
    <row r="44" spans="1:56" x14ac:dyDescent="0.2">
      <c r="A44" s="1">
        <v>4</v>
      </c>
      <c r="B44" s="13">
        <v>452</v>
      </c>
      <c r="C44" s="14">
        <v>350</v>
      </c>
      <c r="D44" s="14">
        <v>218</v>
      </c>
      <c r="E44" s="14">
        <v>86</v>
      </c>
      <c r="F44" s="14">
        <v>584</v>
      </c>
      <c r="G44" s="14">
        <v>383</v>
      </c>
      <c r="H44" s="14">
        <v>251</v>
      </c>
      <c r="I44" s="14">
        <v>149</v>
      </c>
      <c r="J44" s="14">
        <v>17</v>
      </c>
      <c r="K44" s="14">
        <v>515</v>
      </c>
      <c r="L44" s="14">
        <v>439</v>
      </c>
      <c r="M44" s="14">
        <v>307</v>
      </c>
      <c r="N44" s="14">
        <v>180</v>
      </c>
      <c r="O44" s="14">
        <v>73</v>
      </c>
      <c r="P44" s="14">
        <v>566</v>
      </c>
      <c r="Q44" s="14">
        <v>495</v>
      </c>
      <c r="R44" s="14">
        <v>363</v>
      </c>
      <c r="S44" s="14">
        <v>231</v>
      </c>
      <c r="T44" s="14">
        <v>104</v>
      </c>
      <c r="U44" s="14">
        <v>622</v>
      </c>
      <c r="V44" s="14">
        <v>421</v>
      </c>
      <c r="W44" s="14">
        <v>294</v>
      </c>
      <c r="X44" s="14">
        <v>162</v>
      </c>
      <c r="Y44" s="14">
        <v>35</v>
      </c>
      <c r="Z44" s="15">
        <v>528</v>
      </c>
      <c r="AA44" s="2">
        <f t="shared" si="6"/>
        <v>7825</v>
      </c>
      <c r="AB44" s="2">
        <f t="shared" si="7"/>
        <v>3263025</v>
      </c>
      <c r="AE44" s="1">
        <v>4</v>
      </c>
      <c r="AF44" s="417" t="s">
        <v>1</v>
      </c>
      <c r="AG44" s="418" t="s">
        <v>68</v>
      </c>
      <c r="AH44" s="418" t="s">
        <v>326</v>
      </c>
      <c r="AI44" s="418" t="s">
        <v>408</v>
      </c>
      <c r="AJ44" s="418" t="s">
        <v>724</v>
      </c>
      <c r="AK44" s="419" t="s">
        <v>625</v>
      </c>
      <c r="AL44" s="419" t="s">
        <v>670</v>
      </c>
      <c r="AM44" s="419" t="s">
        <v>180</v>
      </c>
      <c r="AN44" s="419" t="s">
        <v>464</v>
      </c>
      <c r="AO44" s="419" t="s">
        <v>92</v>
      </c>
      <c r="AP44" s="418" t="s">
        <v>667</v>
      </c>
      <c r="AQ44" s="418" t="s">
        <v>146</v>
      </c>
      <c r="AR44" s="418" t="s">
        <v>496</v>
      </c>
      <c r="AS44" s="418" t="s">
        <v>301</v>
      </c>
      <c r="AT44" s="418" t="s">
        <v>36</v>
      </c>
      <c r="AU44" s="419" t="s">
        <v>766</v>
      </c>
      <c r="AV44" s="419" t="s">
        <v>444</v>
      </c>
      <c r="AW44" s="419" t="s">
        <v>433</v>
      </c>
      <c r="AX44" s="419" t="s">
        <v>316</v>
      </c>
      <c r="AY44" s="419" t="s">
        <v>557</v>
      </c>
      <c r="AZ44" s="418" t="s">
        <v>484</v>
      </c>
      <c r="BA44" s="418" t="s">
        <v>145</v>
      </c>
      <c r="BB44" s="418" t="s">
        <v>101</v>
      </c>
      <c r="BC44" s="418" t="s">
        <v>675</v>
      </c>
      <c r="BD44" s="420" t="s">
        <v>547</v>
      </c>
    </row>
    <row r="45" spans="1:56" x14ac:dyDescent="0.2">
      <c r="A45" s="1">
        <v>5</v>
      </c>
      <c r="B45" s="13">
        <v>621</v>
      </c>
      <c r="C45" s="14">
        <v>494</v>
      </c>
      <c r="D45" s="14">
        <v>362</v>
      </c>
      <c r="E45" s="14">
        <v>235</v>
      </c>
      <c r="F45" s="14">
        <v>103</v>
      </c>
      <c r="G45" s="14">
        <v>527</v>
      </c>
      <c r="H45" s="14">
        <v>425</v>
      </c>
      <c r="I45" s="14">
        <v>293</v>
      </c>
      <c r="J45" s="14">
        <v>161</v>
      </c>
      <c r="K45" s="14">
        <v>34</v>
      </c>
      <c r="L45" s="14">
        <v>583</v>
      </c>
      <c r="M45" s="14">
        <v>451</v>
      </c>
      <c r="N45" s="14">
        <v>349</v>
      </c>
      <c r="O45" s="14">
        <v>217</v>
      </c>
      <c r="P45" s="14">
        <v>90</v>
      </c>
      <c r="Q45" s="14">
        <v>514</v>
      </c>
      <c r="R45" s="14">
        <v>382</v>
      </c>
      <c r="S45" s="14">
        <v>255</v>
      </c>
      <c r="T45" s="14">
        <v>148</v>
      </c>
      <c r="U45" s="14">
        <v>16</v>
      </c>
      <c r="V45" s="14">
        <v>570</v>
      </c>
      <c r="W45" s="14">
        <v>438</v>
      </c>
      <c r="X45" s="14">
        <v>306</v>
      </c>
      <c r="Y45" s="14">
        <v>179</v>
      </c>
      <c r="Z45" s="15">
        <v>72</v>
      </c>
      <c r="AA45" s="2">
        <f t="shared" si="6"/>
        <v>7825</v>
      </c>
      <c r="AB45" s="2">
        <f t="shared" si="7"/>
        <v>3263025</v>
      </c>
      <c r="AE45" s="1">
        <v>5</v>
      </c>
      <c r="AF45" s="417" t="s">
        <v>136</v>
      </c>
      <c r="AG45" s="418" t="s">
        <v>591</v>
      </c>
      <c r="AH45" s="418" t="s">
        <v>550</v>
      </c>
      <c r="AI45" s="418" t="s">
        <v>328</v>
      </c>
      <c r="AJ45" s="418" t="s">
        <v>390</v>
      </c>
      <c r="AK45" s="419" t="s">
        <v>441</v>
      </c>
      <c r="AL45" s="419" t="s">
        <v>352</v>
      </c>
      <c r="AM45" s="419" t="s">
        <v>357</v>
      </c>
      <c r="AN45" s="419" t="s">
        <v>685</v>
      </c>
      <c r="AO45" s="419" t="s">
        <v>462</v>
      </c>
      <c r="AP45" s="418" t="s">
        <v>277</v>
      </c>
      <c r="AQ45" s="418" t="s">
        <v>0</v>
      </c>
      <c r="AR45" s="418" t="s">
        <v>653</v>
      </c>
      <c r="AS45" s="418" t="s">
        <v>144</v>
      </c>
      <c r="AT45" s="418" t="s">
        <v>599</v>
      </c>
      <c r="AU45" s="419" t="s">
        <v>33</v>
      </c>
      <c r="AV45" s="419" t="s">
        <v>177</v>
      </c>
      <c r="AW45" s="419" t="s">
        <v>772</v>
      </c>
      <c r="AX45" s="419" t="s">
        <v>497</v>
      </c>
      <c r="AY45" s="419" t="s">
        <v>598</v>
      </c>
      <c r="AZ45" s="418" t="s">
        <v>172</v>
      </c>
      <c r="BA45" s="418" t="s">
        <v>692</v>
      </c>
      <c r="BB45" s="418" t="s">
        <v>624</v>
      </c>
      <c r="BC45" s="418" t="s">
        <v>285</v>
      </c>
      <c r="BD45" s="420" t="s">
        <v>747</v>
      </c>
    </row>
    <row r="46" spans="1:56" x14ac:dyDescent="0.2">
      <c r="A46" s="1">
        <v>6</v>
      </c>
      <c r="B46" s="13">
        <v>206</v>
      </c>
      <c r="C46" s="14">
        <v>79</v>
      </c>
      <c r="D46" s="14">
        <v>597</v>
      </c>
      <c r="E46" s="14">
        <v>470</v>
      </c>
      <c r="F46" s="14">
        <v>338</v>
      </c>
      <c r="G46" s="14">
        <v>137</v>
      </c>
      <c r="H46" s="14">
        <v>10</v>
      </c>
      <c r="I46" s="14">
        <v>503</v>
      </c>
      <c r="J46" s="14">
        <v>396</v>
      </c>
      <c r="K46" s="14">
        <v>269</v>
      </c>
      <c r="L46" s="14">
        <v>193</v>
      </c>
      <c r="M46" s="14">
        <v>61</v>
      </c>
      <c r="N46" s="14">
        <v>559</v>
      </c>
      <c r="O46" s="14">
        <v>427</v>
      </c>
      <c r="P46" s="14">
        <v>325</v>
      </c>
      <c r="Q46" s="14">
        <v>249</v>
      </c>
      <c r="R46" s="14">
        <v>117</v>
      </c>
      <c r="S46" s="14">
        <v>615</v>
      </c>
      <c r="T46" s="14">
        <v>483</v>
      </c>
      <c r="U46" s="14">
        <v>351</v>
      </c>
      <c r="V46" s="14">
        <v>155</v>
      </c>
      <c r="W46" s="14">
        <v>48</v>
      </c>
      <c r="X46" s="14">
        <v>541</v>
      </c>
      <c r="Y46" s="14">
        <v>414</v>
      </c>
      <c r="Z46" s="15">
        <v>282</v>
      </c>
      <c r="AA46" s="2">
        <f t="shared" si="6"/>
        <v>7825</v>
      </c>
      <c r="AB46" s="2">
        <f t="shared" si="7"/>
        <v>3263025</v>
      </c>
      <c r="AE46" s="1">
        <v>6</v>
      </c>
      <c r="AF46" s="421" t="s">
        <v>374</v>
      </c>
      <c r="AG46" s="419" t="s">
        <v>30</v>
      </c>
      <c r="AH46" s="419" t="s">
        <v>365</v>
      </c>
      <c r="AI46" s="419" t="s">
        <v>715</v>
      </c>
      <c r="AJ46" s="419" t="s">
        <v>470</v>
      </c>
      <c r="AK46" s="418" t="s">
        <v>130</v>
      </c>
      <c r="AL46" s="418" t="s">
        <v>600</v>
      </c>
      <c r="AM46" s="418" t="s">
        <v>487</v>
      </c>
      <c r="AN46" s="418" t="s">
        <v>203</v>
      </c>
      <c r="AO46" s="418" t="s">
        <v>83</v>
      </c>
      <c r="AP46" s="419" t="s">
        <v>133</v>
      </c>
      <c r="AQ46" s="419" t="s">
        <v>463</v>
      </c>
      <c r="AR46" s="419" t="s">
        <v>780</v>
      </c>
      <c r="AS46" s="419" t="s">
        <v>218</v>
      </c>
      <c r="AT46" s="419" t="s">
        <v>128</v>
      </c>
      <c r="AU46" s="418" t="s">
        <v>403</v>
      </c>
      <c r="AV46" s="418" t="s">
        <v>686</v>
      </c>
      <c r="AW46" s="418" t="s">
        <v>319</v>
      </c>
      <c r="AX46" s="418" t="s">
        <v>50</v>
      </c>
      <c r="AY46" s="418" t="s">
        <v>97</v>
      </c>
      <c r="AZ46" s="419" t="s">
        <v>554</v>
      </c>
      <c r="BA46" s="419" t="s">
        <v>274</v>
      </c>
      <c r="BB46" s="419" t="s">
        <v>64</v>
      </c>
      <c r="BC46" s="419" t="s">
        <v>609</v>
      </c>
      <c r="BD46" s="422" t="s">
        <v>745</v>
      </c>
    </row>
    <row r="47" spans="1:56" x14ac:dyDescent="0.2">
      <c r="A47" s="1">
        <v>7</v>
      </c>
      <c r="B47" s="13">
        <v>355</v>
      </c>
      <c r="C47" s="14">
        <v>248</v>
      </c>
      <c r="D47" s="14">
        <v>116</v>
      </c>
      <c r="E47" s="14">
        <v>614</v>
      </c>
      <c r="F47" s="14">
        <v>482</v>
      </c>
      <c r="G47" s="14">
        <v>281</v>
      </c>
      <c r="H47" s="14">
        <v>154</v>
      </c>
      <c r="I47" s="14">
        <v>47</v>
      </c>
      <c r="J47" s="14">
        <v>545</v>
      </c>
      <c r="K47" s="14">
        <v>413</v>
      </c>
      <c r="L47" s="14">
        <v>337</v>
      </c>
      <c r="M47" s="14">
        <v>210</v>
      </c>
      <c r="N47" s="14">
        <v>78</v>
      </c>
      <c r="O47" s="14">
        <v>596</v>
      </c>
      <c r="P47" s="14">
        <v>469</v>
      </c>
      <c r="Q47" s="14">
        <v>268</v>
      </c>
      <c r="R47" s="14">
        <v>136</v>
      </c>
      <c r="S47" s="14">
        <v>9</v>
      </c>
      <c r="T47" s="14">
        <v>502</v>
      </c>
      <c r="U47" s="14">
        <v>400</v>
      </c>
      <c r="V47" s="14">
        <v>324</v>
      </c>
      <c r="W47" s="14">
        <v>192</v>
      </c>
      <c r="X47" s="14">
        <v>65</v>
      </c>
      <c r="Y47" s="14">
        <v>558</v>
      </c>
      <c r="Z47" s="15">
        <v>426</v>
      </c>
      <c r="AA47" s="2">
        <f t="shared" si="6"/>
        <v>7825</v>
      </c>
      <c r="AB47" s="2">
        <f t="shared" si="7"/>
        <v>3263025</v>
      </c>
      <c r="AE47" s="1">
        <v>7</v>
      </c>
      <c r="AF47" s="421" t="s">
        <v>205</v>
      </c>
      <c r="AG47" s="419" t="s">
        <v>718</v>
      </c>
      <c r="AH47" s="419" t="s">
        <v>816</v>
      </c>
      <c r="AI47" s="419" t="s">
        <v>260</v>
      </c>
      <c r="AJ47" s="419" t="s">
        <v>428</v>
      </c>
      <c r="AK47" s="418" t="s">
        <v>404</v>
      </c>
      <c r="AL47" s="418" t="s">
        <v>343</v>
      </c>
      <c r="AM47" s="418" t="s">
        <v>721</v>
      </c>
      <c r="AN47" s="418" t="s">
        <v>200</v>
      </c>
      <c r="AO47" s="418" t="s">
        <v>639</v>
      </c>
      <c r="AP47" s="419" t="s">
        <v>576</v>
      </c>
      <c r="AQ47" s="419" t="s">
        <v>268</v>
      </c>
      <c r="AR47" s="419" t="s">
        <v>197</v>
      </c>
      <c r="AS47" s="419" t="s">
        <v>676</v>
      </c>
      <c r="AT47" s="419" t="s">
        <v>531</v>
      </c>
      <c r="AU47" s="418" t="s">
        <v>297</v>
      </c>
      <c r="AV47" s="418" t="s">
        <v>659</v>
      </c>
      <c r="AW47" s="418" t="s">
        <v>409</v>
      </c>
      <c r="AX47" s="418" t="s">
        <v>382</v>
      </c>
      <c r="AY47" s="418" t="s">
        <v>95</v>
      </c>
      <c r="AZ47" s="419" t="s">
        <v>710</v>
      </c>
      <c r="BA47" s="419" t="s">
        <v>656</v>
      </c>
      <c r="BB47" s="419" t="s">
        <v>539</v>
      </c>
      <c r="BC47" s="419" t="s">
        <v>335</v>
      </c>
      <c r="BD47" s="422" t="s">
        <v>350</v>
      </c>
    </row>
    <row r="48" spans="1:56" x14ac:dyDescent="0.2">
      <c r="A48" s="1">
        <v>8</v>
      </c>
      <c r="B48" s="13">
        <v>399</v>
      </c>
      <c r="C48" s="14">
        <v>267</v>
      </c>
      <c r="D48" s="14">
        <v>140</v>
      </c>
      <c r="E48" s="14">
        <v>8</v>
      </c>
      <c r="F48" s="14">
        <v>501</v>
      </c>
      <c r="G48" s="14">
        <v>430</v>
      </c>
      <c r="H48" s="14">
        <v>323</v>
      </c>
      <c r="I48" s="14">
        <v>191</v>
      </c>
      <c r="J48" s="14">
        <v>64</v>
      </c>
      <c r="K48" s="14">
        <v>557</v>
      </c>
      <c r="L48" s="14">
        <v>481</v>
      </c>
      <c r="M48" s="14">
        <v>354</v>
      </c>
      <c r="N48" s="14">
        <v>247</v>
      </c>
      <c r="O48" s="14">
        <v>120</v>
      </c>
      <c r="P48" s="14">
        <v>613</v>
      </c>
      <c r="Q48" s="14">
        <v>412</v>
      </c>
      <c r="R48" s="14">
        <v>285</v>
      </c>
      <c r="S48" s="14">
        <v>153</v>
      </c>
      <c r="T48" s="14">
        <v>46</v>
      </c>
      <c r="U48" s="14">
        <v>544</v>
      </c>
      <c r="V48" s="14">
        <v>468</v>
      </c>
      <c r="W48" s="14">
        <v>336</v>
      </c>
      <c r="X48" s="14">
        <v>209</v>
      </c>
      <c r="Y48" s="14">
        <v>77</v>
      </c>
      <c r="Z48" s="15">
        <v>600</v>
      </c>
      <c r="AA48" s="2">
        <f t="shared" si="6"/>
        <v>7825</v>
      </c>
      <c r="AB48" s="2">
        <f t="shared" si="7"/>
        <v>3263025</v>
      </c>
      <c r="AE48" s="1">
        <v>8</v>
      </c>
      <c r="AF48" s="421" t="s">
        <v>680</v>
      </c>
      <c r="AG48" s="419" t="s">
        <v>56</v>
      </c>
      <c r="AH48" s="419" t="s">
        <v>733</v>
      </c>
      <c r="AI48" s="419" t="s">
        <v>543</v>
      </c>
      <c r="AJ48" s="419" t="s">
        <v>518</v>
      </c>
      <c r="AK48" s="418" t="s">
        <v>482</v>
      </c>
      <c r="AL48" s="418" t="s">
        <v>204</v>
      </c>
      <c r="AM48" s="418" t="s">
        <v>786</v>
      </c>
      <c r="AN48" s="418" t="s">
        <v>597</v>
      </c>
      <c r="AO48" s="418" t="s">
        <v>705</v>
      </c>
      <c r="AP48" s="419" t="s">
        <v>81</v>
      </c>
      <c r="AQ48" s="419" t="s">
        <v>784</v>
      </c>
      <c r="AR48" s="419" t="s">
        <v>376</v>
      </c>
      <c r="AS48" s="419" t="s">
        <v>132</v>
      </c>
      <c r="AT48" s="419" t="s">
        <v>292</v>
      </c>
      <c r="AU48" s="418" t="s">
        <v>742</v>
      </c>
      <c r="AV48" s="418" t="s">
        <v>299</v>
      </c>
      <c r="AW48" s="418" t="s">
        <v>475</v>
      </c>
      <c r="AX48" s="418" t="s">
        <v>302</v>
      </c>
      <c r="AY48" s="418" t="s">
        <v>725</v>
      </c>
      <c r="AZ48" s="419" t="s">
        <v>739</v>
      </c>
      <c r="BA48" s="419" t="s">
        <v>340</v>
      </c>
      <c r="BB48" s="419" t="s">
        <v>86</v>
      </c>
      <c r="BC48" s="419" t="s">
        <v>3</v>
      </c>
      <c r="BD48" s="422" t="s">
        <v>544</v>
      </c>
    </row>
    <row r="49" spans="1:56" x14ac:dyDescent="0.2">
      <c r="A49" s="1">
        <v>9</v>
      </c>
      <c r="B49" s="13">
        <v>543</v>
      </c>
      <c r="C49" s="14">
        <v>411</v>
      </c>
      <c r="D49" s="14">
        <v>284</v>
      </c>
      <c r="E49" s="14">
        <v>152</v>
      </c>
      <c r="F49" s="14">
        <v>50</v>
      </c>
      <c r="G49" s="14">
        <v>599</v>
      </c>
      <c r="H49" s="14">
        <v>467</v>
      </c>
      <c r="I49" s="14">
        <v>340</v>
      </c>
      <c r="J49" s="14">
        <v>208</v>
      </c>
      <c r="K49" s="14">
        <v>76</v>
      </c>
      <c r="L49" s="14">
        <v>505</v>
      </c>
      <c r="M49" s="14">
        <v>398</v>
      </c>
      <c r="N49" s="14">
        <v>266</v>
      </c>
      <c r="O49" s="14">
        <v>139</v>
      </c>
      <c r="P49" s="14">
        <v>7</v>
      </c>
      <c r="Q49" s="14">
        <v>556</v>
      </c>
      <c r="R49" s="14">
        <v>429</v>
      </c>
      <c r="S49" s="14">
        <v>322</v>
      </c>
      <c r="T49" s="14">
        <v>195</v>
      </c>
      <c r="U49" s="14">
        <v>63</v>
      </c>
      <c r="V49" s="14">
        <v>612</v>
      </c>
      <c r="W49" s="14">
        <v>485</v>
      </c>
      <c r="X49" s="14">
        <v>353</v>
      </c>
      <c r="Y49" s="14">
        <v>246</v>
      </c>
      <c r="Z49" s="15">
        <v>119</v>
      </c>
      <c r="AA49" s="2">
        <f t="shared" si="6"/>
        <v>7825</v>
      </c>
      <c r="AB49" s="2">
        <f t="shared" si="7"/>
        <v>3263025</v>
      </c>
      <c r="AE49" s="1">
        <v>9</v>
      </c>
      <c r="AF49" s="421" t="s">
        <v>171</v>
      </c>
      <c r="AG49" s="419" t="s">
        <v>503</v>
      </c>
      <c r="AH49" s="419" t="s">
        <v>54</v>
      </c>
      <c r="AI49" s="419" t="s">
        <v>371</v>
      </c>
      <c r="AJ49" s="419" t="s">
        <v>196</v>
      </c>
      <c r="AK49" s="418" t="s">
        <v>333</v>
      </c>
      <c r="AL49" s="418" t="s">
        <v>506</v>
      </c>
      <c r="AM49" s="418" t="s">
        <v>388</v>
      </c>
      <c r="AN49" s="418" t="s">
        <v>405</v>
      </c>
      <c r="AO49" s="418" t="s">
        <v>2</v>
      </c>
      <c r="AP49" s="419" t="s">
        <v>651</v>
      </c>
      <c r="AQ49" s="419" t="s">
        <v>235</v>
      </c>
      <c r="AR49" s="419" t="s">
        <v>165</v>
      </c>
      <c r="AS49" s="419" t="s">
        <v>789</v>
      </c>
      <c r="AT49" s="419" t="s">
        <v>272</v>
      </c>
      <c r="AU49" s="418" t="s">
        <v>363</v>
      </c>
      <c r="AV49" s="418" t="s">
        <v>244</v>
      </c>
      <c r="AW49" s="418" t="s">
        <v>239</v>
      </c>
      <c r="AX49" s="418" t="s">
        <v>99</v>
      </c>
      <c r="AY49" s="418" t="s">
        <v>570</v>
      </c>
      <c r="AZ49" s="419" t="s">
        <v>425</v>
      </c>
      <c r="BA49" s="419" t="s">
        <v>741</v>
      </c>
      <c r="BB49" s="419" t="s">
        <v>127</v>
      </c>
      <c r="BC49" s="419" t="s">
        <v>744</v>
      </c>
      <c r="BD49" s="422" t="s">
        <v>657</v>
      </c>
    </row>
    <row r="50" spans="1:56" x14ac:dyDescent="0.2">
      <c r="A50" s="1">
        <v>10</v>
      </c>
      <c r="B50" s="13">
        <v>62</v>
      </c>
      <c r="C50" s="14">
        <v>560</v>
      </c>
      <c r="D50" s="14">
        <v>428</v>
      </c>
      <c r="E50" s="14">
        <v>321</v>
      </c>
      <c r="F50" s="14">
        <v>194</v>
      </c>
      <c r="G50" s="14">
        <v>118</v>
      </c>
      <c r="H50" s="14">
        <v>611</v>
      </c>
      <c r="I50" s="14">
        <v>484</v>
      </c>
      <c r="J50" s="14">
        <v>352</v>
      </c>
      <c r="K50" s="14">
        <v>250</v>
      </c>
      <c r="L50" s="14">
        <v>49</v>
      </c>
      <c r="M50" s="14">
        <v>542</v>
      </c>
      <c r="N50" s="14">
        <v>415</v>
      </c>
      <c r="O50" s="14">
        <v>283</v>
      </c>
      <c r="P50" s="14">
        <v>151</v>
      </c>
      <c r="Q50" s="14">
        <v>80</v>
      </c>
      <c r="R50" s="14">
        <v>598</v>
      </c>
      <c r="S50" s="14">
        <v>466</v>
      </c>
      <c r="T50" s="14">
        <v>339</v>
      </c>
      <c r="U50" s="14">
        <v>207</v>
      </c>
      <c r="V50" s="14">
        <v>6</v>
      </c>
      <c r="W50" s="14">
        <v>504</v>
      </c>
      <c r="X50" s="14">
        <v>397</v>
      </c>
      <c r="Y50" s="14">
        <v>270</v>
      </c>
      <c r="Z50" s="15">
        <v>138</v>
      </c>
      <c r="AA50" s="2">
        <f t="shared" si="6"/>
        <v>7825</v>
      </c>
      <c r="AB50" s="2">
        <f t="shared" si="7"/>
        <v>3263025</v>
      </c>
      <c r="AE50" s="1">
        <v>10</v>
      </c>
      <c r="AF50" s="421" t="s">
        <v>674</v>
      </c>
      <c r="AG50" s="419" t="s">
        <v>256</v>
      </c>
      <c r="AH50" s="419" t="s">
        <v>324</v>
      </c>
      <c r="AI50" s="419" t="s">
        <v>234</v>
      </c>
      <c r="AJ50" s="419" t="s">
        <v>687</v>
      </c>
      <c r="AK50" s="418" t="s">
        <v>100</v>
      </c>
      <c r="AL50" s="418" t="s">
        <v>154</v>
      </c>
      <c r="AM50" s="418" t="s">
        <v>504</v>
      </c>
      <c r="AN50" s="418" t="s">
        <v>811</v>
      </c>
      <c r="AO50" s="418" t="s">
        <v>641</v>
      </c>
      <c r="AP50" s="419" t="s">
        <v>748</v>
      </c>
      <c r="AQ50" s="419" t="s">
        <v>751</v>
      </c>
      <c r="AR50" s="419" t="s">
        <v>665</v>
      </c>
      <c r="AS50" s="419" t="s">
        <v>375</v>
      </c>
      <c r="AT50" s="419" t="s">
        <v>448</v>
      </c>
      <c r="AU50" s="418" t="s">
        <v>273</v>
      </c>
      <c r="AV50" s="418" t="s">
        <v>707</v>
      </c>
      <c r="AW50" s="418" t="s">
        <v>612</v>
      </c>
      <c r="AX50" s="418" t="s">
        <v>445</v>
      </c>
      <c r="AY50" s="418" t="s">
        <v>716</v>
      </c>
      <c r="AZ50" s="419" t="s">
        <v>486</v>
      </c>
      <c r="BA50" s="419" t="s">
        <v>413</v>
      </c>
      <c r="BB50" s="419" t="s">
        <v>711</v>
      </c>
      <c r="BC50" s="419" t="s">
        <v>271</v>
      </c>
      <c r="BD50" s="422" t="s">
        <v>814</v>
      </c>
    </row>
    <row r="51" spans="1:56" x14ac:dyDescent="0.2">
      <c r="A51" s="1">
        <v>11</v>
      </c>
      <c r="B51" s="13">
        <v>297</v>
      </c>
      <c r="C51" s="14">
        <v>170</v>
      </c>
      <c r="D51" s="14">
        <v>38</v>
      </c>
      <c r="E51" s="14">
        <v>531</v>
      </c>
      <c r="F51" s="14">
        <v>404</v>
      </c>
      <c r="G51" s="14">
        <v>328</v>
      </c>
      <c r="H51" s="14">
        <v>221</v>
      </c>
      <c r="I51" s="14">
        <v>94</v>
      </c>
      <c r="J51" s="14">
        <v>587</v>
      </c>
      <c r="K51" s="14">
        <v>460</v>
      </c>
      <c r="L51" s="14">
        <v>259</v>
      </c>
      <c r="M51" s="14">
        <v>127</v>
      </c>
      <c r="N51" s="14">
        <v>25</v>
      </c>
      <c r="O51" s="14">
        <v>518</v>
      </c>
      <c r="P51" s="14">
        <v>386</v>
      </c>
      <c r="Q51" s="14">
        <v>315</v>
      </c>
      <c r="R51" s="14">
        <v>183</v>
      </c>
      <c r="S51" s="14">
        <v>51</v>
      </c>
      <c r="T51" s="14">
        <v>574</v>
      </c>
      <c r="U51" s="14">
        <v>442</v>
      </c>
      <c r="V51" s="14">
        <v>366</v>
      </c>
      <c r="W51" s="14">
        <v>239</v>
      </c>
      <c r="X51" s="14">
        <v>107</v>
      </c>
      <c r="Y51" s="14">
        <v>605</v>
      </c>
      <c r="Z51" s="15">
        <v>498</v>
      </c>
      <c r="AA51" s="2">
        <f t="shared" si="6"/>
        <v>7825</v>
      </c>
      <c r="AB51" s="2">
        <f t="shared" si="7"/>
        <v>3263025</v>
      </c>
      <c r="AE51" s="1">
        <v>11</v>
      </c>
      <c r="AF51" s="417" t="s">
        <v>461</v>
      </c>
      <c r="AG51" s="418" t="s">
        <v>44</v>
      </c>
      <c r="AH51" s="418" t="s">
        <v>596</v>
      </c>
      <c r="AI51" s="418" t="s">
        <v>336</v>
      </c>
      <c r="AJ51" s="418" t="s">
        <v>190</v>
      </c>
      <c r="AK51" s="419" t="s">
        <v>98</v>
      </c>
      <c r="AL51" s="419" t="s">
        <v>800</v>
      </c>
      <c r="AM51" s="419" t="s">
        <v>465</v>
      </c>
      <c r="AN51" s="419" t="s">
        <v>170</v>
      </c>
      <c r="AO51" s="419" t="s">
        <v>795</v>
      </c>
      <c r="AP51" s="418" t="s">
        <v>113</v>
      </c>
      <c r="AQ51" s="418" t="s">
        <v>344</v>
      </c>
      <c r="AR51" s="418" t="s">
        <v>253</v>
      </c>
      <c r="AS51" s="418" t="s">
        <v>228</v>
      </c>
      <c r="AT51" s="418" t="s">
        <v>311</v>
      </c>
      <c r="AU51" s="419" t="s">
        <v>443</v>
      </c>
      <c r="AV51" s="419" t="s">
        <v>151</v>
      </c>
      <c r="AW51" s="419" t="s">
        <v>225</v>
      </c>
      <c r="AX51" s="419" t="s">
        <v>279</v>
      </c>
      <c r="AY51" s="419" t="s">
        <v>532</v>
      </c>
      <c r="AZ51" s="418" t="s">
        <v>389</v>
      </c>
      <c r="BA51" s="418" t="s">
        <v>222</v>
      </c>
      <c r="BB51" s="418" t="s">
        <v>495</v>
      </c>
      <c r="BC51" s="418" t="s">
        <v>78</v>
      </c>
      <c r="BD51" s="420" t="s">
        <v>485</v>
      </c>
    </row>
    <row r="52" spans="1:56" x14ac:dyDescent="0.2">
      <c r="A52" s="1">
        <v>12</v>
      </c>
      <c r="B52" s="13">
        <v>441</v>
      </c>
      <c r="C52" s="14">
        <v>314</v>
      </c>
      <c r="D52" s="14">
        <v>182</v>
      </c>
      <c r="E52" s="14">
        <v>55</v>
      </c>
      <c r="F52" s="14">
        <v>573</v>
      </c>
      <c r="G52" s="14">
        <v>497</v>
      </c>
      <c r="H52" s="14">
        <v>370</v>
      </c>
      <c r="I52" s="14">
        <v>238</v>
      </c>
      <c r="J52" s="14">
        <v>106</v>
      </c>
      <c r="K52" s="14">
        <v>604</v>
      </c>
      <c r="L52" s="14">
        <v>403</v>
      </c>
      <c r="M52" s="14">
        <v>296</v>
      </c>
      <c r="N52" s="14">
        <v>169</v>
      </c>
      <c r="O52" s="14">
        <v>37</v>
      </c>
      <c r="P52" s="14">
        <v>535</v>
      </c>
      <c r="Q52" s="14">
        <v>459</v>
      </c>
      <c r="R52" s="14">
        <v>327</v>
      </c>
      <c r="S52" s="14">
        <v>225</v>
      </c>
      <c r="T52" s="14">
        <v>93</v>
      </c>
      <c r="U52" s="14">
        <v>586</v>
      </c>
      <c r="V52" s="14">
        <v>390</v>
      </c>
      <c r="W52" s="14">
        <v>258</v>
      </c>
      <c r="X52" s="14">
        <v>126</v>
      </c>
      <c r="Y52" s="14">
        <v>24</v>
      </c>
      <c r="Z52" s="15">
        <v>517</v>
      </c>
      <c r="AA52" s="2">
        <f t="shared" si="6"/>
        <v>7825</v>
      </c>
      <c r="AB52" s="2">
        <f t="shared" si="7"/>
        <v>3263025</v>
      </c>
      <c r="AE52" s="1">
        <v>12</v>
      </c>
      <c r="AF52" s="417" t="s">
        <v>637</v>
      </c>
      <c r="AG52" s="418" t="s">
        <v>386</v>
      </c>
      <c r="AH52" s="418" t="s">
        <v>525</v>
      </c>
      <c r="AI52" s="418" t="s">
        <v>331</v>
      </c>
      <c r="AJ52" s="418" t="s">
        <v>648</v>
      </c>
      <c r="AK52" s="419" t="s">
        <v>141</v>
      </c>
      <c r="AL52" s="419" t="s">
        <v>494</v>
      </c>
      <c r="AM52" s="419" t="s">
        <v>247</v>
      </c>
      <c r="AN52" s="419" t="s">
        <v>150</v>
      </c>
      <c r="AO52" s="419" t="s">
        <v>635</v>
      </c>
      <c r="AP52" s="418" t="s">
        <v>264</v>
      </c>
      <c r="AQ52" s="418" t="s">
        <v>770</v>
      </c>
      <c r="AR52" s="418" t="s">
        <v>628</v>
      </c>
      <c r="AS52" s="418" t="s">
        <v>700</v>
      </c>
      <c r="AT52" s="418" t="s">
        <v>230</v>
      </c>
      <c r="AU52" s="419" t="s">
        <v>562</v>
      </c>
      <c r="AV52" s="419" t="s">
        <v>785</v>
      </c>
      <c r="AW52" s="419" t="s">
        <v>698</v>
      </c>
      <c r="AX52" s="419" t="s">
        <v>703</v>
      </c>
      <c r="AY52" s="419" t="s">
        <v>752</v>
      </c>
      <c r="AZ52" s="418" t="s">
        <v>473</v>
      </c>
      <c r="BA52" s="418" t="s">
        <v>432</v>
      </c>
      <c r="BB52" s="418" t="s">
        <v>474</v>
      </c>
      <c r="BC52" s="418" t="s">
        <v>804</v>
      </c>
      <c r="BD52" s="420" t="s">
        <v>808</v>
      </c>
    </row>
    <row r="53" spans="1:56" x14ac:dyDescent="0.2">
      <c r="A53" s="1">
        <v>13</v>
      </c>
      <c r="B53" s="13">
        <v>590</v>
      </c>
      <c r="C53" s="14">
        <v>458</v>
      </c>
      <c r="D53" s="14">
        <v>326</v>
      </c>
      <c r="E53" s="14">
        <v>224</v>
      </c>
      <c r="F53" s="14">
        <v>92</v>
      </c>
      <c r="G53" s="14">
        <v>516</v>
      </c>
      <c r="H53" s="14">
        <v>389</v>
      </c>
      <c r="I53" s="14">
        <v>257</v>
      </c>
      <c r="J53" s="14">
        <v>130</v>
      </c>
      <c r="K53" s="14">
        <v>23</v>
      </c>
      <c r="L53" s="14">
        <v>572</v>
      </c>
      <c r="M53" s="14">
        <v>445</v>
      </c>
      <c r="N53" s="14">
        <v>313</v>
      </c>
      <c r="O53" s="14">
        <v>181</v>
      </c>
      <c r="P53" s="14">
        <v>54</v>
      </c>
      <c r="Q53" s="14">
        <v>603</v>
      </c>
      <c r="R53" s="14">
        <v>496</v>
      </c>
      <c r="S53" s="14">
        <v>369</v>
      </c>
      <c r="T53" s="14">
        <v>237</v>
      </c>
      <c r="U53" s="14">
        <v>110</v>
      </c>
      <c r="V53" s="14">
        <v>534</v>
      </c>
      <c r="W53" s="14">
        <v>402</v>
      </c>
      <c r="X53" s="14">
        <v>300</v>
      </c>
      <c r="Y53" s="14">
        <v>168</v>
      </c>
      <c r="Z53" s="15">
        <v>36</v>
      </c>
      <c r="AA53" s="2">
        <f t="shared" si="6"/>
        <v>7825</v>
      </c>
      <c r="AB53" s="2">
        <f t="shared" si="7"/>
        <v>3263025</v>
      </c>
      <c r="AC53" s="2">
        <f t="shared" ref="AC53" si="8">B53^3+C53^3+D53^3+E53^3+F53^3+G53^3+H53^3+I53^3+J53^3+K53^3+L53^3+M53^3+N53^3+O53^3+P53^3+Q53^3+R53^3+S53^3+T53^3+U53^3+V53^3+W53^3+X53^3+Y53^3+Z53^3</f>
        <v>1530765625</v>
      </c>
      <c r="AE53" s="1">
        <v>13</v>
      </c>
      <c r="AF53" s="417" t="s">
        <v>125</v>
      </c>
      <c r="AG53" s="418" t="s">
        <v>109</v>
      </c>
      <c r="AH53" s="418" t="s">
        <v>126</v>
      </c>
      <c r="AI53" s="418" t="s">
        <v>460</v>
      </c>
      <c r="AJ53" s="418" t="s">
        <v>434</v>
      </c>
      <c r="AK53" s="419" t="s">
        <v>124</v>
      </c>
      <c r="AL53" s="419" t="s">
        <v>416</v>
      </c>
      <c r="AM53" s="419" t="s">
        <v>799</v>
      </c>
      <c r="AN53" s="419" t="s">
        <v>580</v>
      </c>
      <c r="AO53" s="419" t="s">
        <v>330</v>
      </c>
      <c r="AP53" s="418" t="s">
        <v>305</v>
      </c>
      <c r="AQ53" s="418" t="s">
        <v>740</v>
      </c>
      <c r="AR53" s="418" t="s">
        <v>417</v>
      </c>
      <c r="AS53" s="418" t="s">
        <v>181</v>
      </c>
      <c r="AT53" s="418" t="s">
        <v>89</v>
      </c>
      <c r="AU53" s="419" t="s">
        <v>735</v>
      </c>
      <c r="AV53" s="419" t="s">
        <v>454</v>
      </c>
      <c r="AW53" s="419" t="s">
        <v>309</v>
      </c>
      <c r="AX53" s="419" t="s">
        <v>354</v>
      </c>
      <c r="AY53" s="419" t="s">
        <v>41</v>
      </c>
      <c r="AZ53" s="418" t="s">
        <v>806</v>
      </c>
      <c r="BA53" s="418" t="s">
        <v>158</v>
      </c>
      <c r="BB53" s="418" t="s">
        <v>668</v>
      </c>
      <c r="BC53" s="418" t="s">
        <v>71</v>
      </c>
      <c r="BD53" s="420" t="s">
        <v>437</v>
      </c>
    </row>
    <row r="54" spans="1:56" x14ac:dyDescent="0.2">
      <c r="A54" s="1">
        <v>14</v>
      </c>
      <c r="B54" s="13">
        <v>109</v>
      </c>
      <c r="C54" s="14">
        <v>602</v>
      </c>
      <c r="D54" s="14">
        <v>500</v>
      </c>
      <c r="E54" s="14">
        <v>368</v>
      </c>
      <c r="F54" s="14">
        <v>236</v>
      </c>
      <c r="G54" s="14">
        <v>40</v>
      </c>
      <c r="H54" s="14">
        <v>533</v>
      </c>
      <c r="I54" s="14">
        <v>401</v>
      </c>
      <c r="J54" s="14">
        <v>299</v>
      </c>
      <c r="K54" s="14">
        <v>167</v>
      </c>
      <c r="L54" s="14">
        <v>91</v>
      </c>
      <c r="M54" s="14">
        <v>589</v>
      </c>
      <c r="N54" s="14">
        <v>457</v>
      </c>
      <c r="O54" s="14">
        <v>330</v>
      </c>
      <c r="P54" s="14">
        <v>223</v>
      </c>
      <c r="Q54" s="14">
        <v>22</v>
      </c>
      <c r="R54" s="14">
        <v>520</v>
      </c>
      <c r="S54" s="14">
        <v>388</v>
      </c>
      <c r="T54" s="14">
        <v>256</v>
      </c>
      <c r="U54" s="14">
        <v>129</v>
      </c>
      <c r="V54" s="14">
        <v>53</v>
      </c>
      <c r="W54" s="14">
        <v>571</v>
      </c>
      <c r="X54" s="14">
        <v>444</v>
      </c>
      <c r="Y54" s="14">
        <v>312</v>
      </c>
      <c r="Z54" s="15">
        <v>185</v>
      </c>
      <c r="AA54" s="2">
        <f t="shared" si="6"/>
        <v>7825</v>
      </c>
      <c r="AB54" s="2">
        <f t="shared" si="7"/>
        <v>3263025</v>
      </c>
      <c r="AE54" s="1">
        <v>14</v>
      </c>
      <c r="AF54" s="417" t="s">
        <v>631</v>
      </c>
      <c r="AG54" s="418" t="s">
        <v>605</v>
      </c>
      <c r="AH54" s="418" t="s">
        <v>322</v>
      </c>
      <c r="AI54" s="418" t="s">
        <v>519</v>
      </c>
      <c r="AJ54" s="418" t="s">
        <v>114</v>
      </c>
      <c r="AK54" s="419" t="s">
        <v>513</v>
      </c>
      <c r="AL54" s="419" t="s">
        <v>362</v>
      </c>
      <c r="AM54" s="419" t="s">
        <v>296</v>
      </c>
      <c r="AN54" s="419" t="s">
        <v>430</v>
      </c>
      <c r="AO54" s="419" t="s">
        <v>604</v>
      </c>
      <c r="AP54" s="418" t="s">
        <v>568</v>
      </c>
      <c r="AQ54" s="418" t="s">
        <v>65</v>
      </c>
      <c r="AR54" s="418" t="s">
        <v>483</v>
      </c>
      <c r="AS54" s="418" t="s">
        <v>232</v>
      </c>
      <c r="AT54" s="418" t="s">
        <v>771</v>
      </c>
      <c r="AU54" s="419" t="s">
        <v>775</v>
      </c>
      <c r="AV54" s="419" t="s">
        <v>257</v>
      </c>
      <c r="AW54" s="419" t="s">
        <v>387</v>
      </c>
      <c r="AX54" s="419" t="s">
        <v>459</v>
      </c>
      <c r="AY54" s="419" t="s">
        <v>370</v>
      </c>
      <c r="AZ54" s="418" t="s">
        <v>252</v>
      </c>
      <c r="BA54" s="418" t="s">
        <v>623</v>
      </c>
      <c r="BB54" s="418" t="s">
        <v>505</v>
      </c>
      <c r="BC54" s="418" t="s">
        <v>522</v>
      </c>
      <c r="BD54" s="420" t="s">
        <v>73</v>
      </c>
    </row>
    <row r="55" spans="1:56" x14ac:dyDescent="0.2">
      <c r="A55" s="1">
        <v>15</v>
      </c>
      <c r="B55" s="13">
        <v>128</v>
      </c>
      <c r="C55" s="14">
        <v>21</v>
      </c>
      <c r="D55" s="14">
        <v>519</v>
      </c>
      <c r="E55" s="14">
        <v>387</v>
      </c>
      <c r="F55" s="14">
        <v>260</v>
      </c>
      <c r="G55" s="14">
        <v>184</v>
      </c>
      <c r="H55" s="14">
        <v>52</v>
      </c>
      <c r="I55" s="14">
        <v>575</v>
      </c>
      <c r="J55" s="14">
        <v>443</v>
      </c>
      <c r="K55" s="14">
        <v>311</v>
      </c>
      <c r="L55" s="14">
        <v>240</v>
      </c>
      <c r="M55" s="14">
        <v>108</v>
      </c>
      <c r="N55" s="14">
        <v>601</v>
      </c>
      <c r="O55" s="14">
        <v>499</v>
      </c>
      <c r="P55" s="14">
        <v>367</v>
      </c>
      <c r="Q55" s="14">
        <v>166</v>
      </c>
      <c r="R55" s="14">
        <v>39</v>
      </c>
      <c r="S55" s="14">
        <v>532</v>
      </c>
      <c r="T55" s="14">
        <v>405</v>
      </c>
      <c r="U55" s="14">
        <v>298</v>
      </c>
      <c r="V55" s="14">
        <v>222</v>
      </c>
      <c r="W55" s="14">
        <v>95</v>
      </c>
      <c r="X55" s="14">
        <v>588</v>
      </c>
      <c r="Y55" s="14">
        <v>456</v>
      </c>
      <c r="Z55" s="15">
        <v>329</v>
      </c>
      <c r="AA55" s="2">
        <f t="shared" si="6"/>
        <v>7825</v>
      </c>
      <c r="AB55" s="2">
        <f t="shared" si="7"/>
        <v>3263025</v>
      </c>
      <c r="AE55" s="1">
        <v>15</v>
      </c>
      <c r="AF55" s="417" t="s">
        <v>449</v>
      </c>
      <c r="AG55" s="418" t="s">
        <v>360</v>
      </c>
      <c r="AH55" s="418" t="s">
        <v>779</v>
      </c>
      <c r="AI55" s="418" t="s">
        <v>492</v>
      </c>
      <c r="AJ55" s="418" t="s">
        <v>355</v>
      </c>
      <c r="AK55" s="419" t="s">
        <v>602</v>
      </c>
      <c r="AL55" s="419" t="s">
        <v>119</v>
      </c>
      <c r="AM55" s="419" t="s">
        <v>490</v>
      </c>
      <c r="AN55" s="419" t="s">
        <v>714</v>
      </c>
      <c r="AO55" s="419" t="s">
        <v>280</v>
      </c>
      <c r="AP55" s="418" t="s">
        <v>164</v>
      </c>
      <c r="AQ55" s="418" t="s">
        <v>182</v>
      </c>
      <c r="AR55" s="418" t="s">
        <v>765</v>
      </c>
      <c r="AS55" s="418" t="s">
        <v>107</v>
      </c>
      <c r="AT55" s="418" t="s">
        <v>283</v>
      </c>
      <c r="AU55" s="419" t="s">
        <v>734</v>
      </c>
      <c r="AV55" s="419" t="s">
        <v>571</v>
      </c>
      <c r="AW55" s="419" t="s">
        <v>679</v>
      </c>
      <c r="AX55" s="419" t="s">
        <v>429</v>
      </c>
      <c r="AY55" s="419" t="s">
        <v>801</v>
      </c>
      <c r="AZ55" s="418" t="s">
        <v>431</v>
      </c>
      <c r="BA55" s="418" t="s">
        <v>672</v>
      </c>
      <c r="BB55" s="418" t="s">
        <v>34</v>
      </c>
      <c r="BC55" s="418" t="s">
        <v>139</v>
      </c>
      <c r="BD55" s="420" t="s">
        <v>810</v>
      </c>
    </row>
    <row r="56" spans="1:56" x14ac:dyDescent="0.2">
      <c r="A56" s="1">
        <v>16</v>
      </c>
      <c r="B56" s="13">
        <v>488</v>
      </c>
      <c r="C56" s="14">
        <v>356</v>
      </c>
      <c r="D56" s="14">
        <v>229</v>
      </c>
      <c r="E56" s="14">
        <v>122</v>
      </c>
      <c r="F56" s="14">
        <v>620</v>
      </c>
      <c r="G56" s="14">
        <v>419</v>
      </c>
      <c r="H56" s="14">
        <v>287</v>
      </c>
      <c r="I56" s="14">
        <v>160</v>
      </c>
      <c r="J56" s="14">
        <v>28</v>
      </c>
      <c r="K56" s="14">
        <v>546</v>
      </c>
      <c r="L56" s="14">
        <v>475</v>
      </c>
      <c r="M56" s="14">
        <v>343</v>
      </c>
      <c r="N56" s="14">
        <v>211</v>
      </c>
      <c r="O56" s="14">
        <v>84</v>
      </c>
      <c r="P56" s="14">
        <v>577</v>
      </c>
      <c r="Q56" s="14">
        <v>376</v>
      </c>
      <c r="R56" s="14">
        <v>274</v>
      </c>
      <c r="S56" s="14">
        <v>142</v>
      </c>
      <c r="T56" s="14">
        <v>15</v>
      </c>
      <c r="U56" s="14">
        <v>508</v>
      </c>
      <c r="V56" s="14">
        <v>432</v>
      </c>
      <c r="W56" s="14">
        <v>305</v>
      </c>
      <c r="X56" s="14">
        <v>198</v>
      </c>
      <c r="Y56" s="14">
        <v>66</v>
      </c>
      <c r="Z56" s="15">
        <v>564</v>
      </c>
      <c r="AA56" s="2">
        <f t="shared" si="6"/>
        <v>7825</v>
      </c>
      <c r="AB56" s="2">
        <f t="shared" si="7"/>
        <v>3263025</v>
      </c>
      <c r="AE56" s="1">
        <v>16</v>
      </c>
      <c r="AF56" s="421" t="s">
        <v>610</v>
      </c>
      <c r="AG56" s="419" t="s">
        <v>709</v>
      </c>
      <c r="AH56" s="419" t="s">
        <v>592</v>
      </c>
      <c r="AI56" s="419" t="s">
        <v>208</v>
      </c>
      <c r="AJ56" s="419" t="s">
        <v>480</v>
      </c>
      <c r="AK56" s="418" t="s">
        <v>561</v>
      </c>
      <c r="AL56" s="418" t="s">
        <v>269</v>
      </c>
      <c r="AM56" s="418" t="s">
        <v>131</v>
      </c>
      <c r="AN56" s="418" t="s">
        <v>226</v>
      </c>
      <c r="AO56" s="418" t="s">
        <v>649</v>
      </c>
      <c r="AP56" s="419" t="s">
        <v>267</v>
      </c>
      <c r="AQ56" s="419" t="s">
        <v>493</v>
      </c>
      <c r="AR56" s="419" t="s">
        <v>53</v>
      </c>
      <c r="AS56" s="419" t="s">
        <v>379</v>
      </c>
      <c r="AT56" s="419" t="s">
        <v>412</v>
      </c>
      <c r="AU56" s="418" t="s">
        <v>38</v>
      </c>
      <c r="AV56" s="418" t="s">
        <v>377</v>
      </c>
      <c r="AW56" s="418" t="s">
        <v>629</v>
      </c>
      <c r="AX56" s="418" t="s">
        <v>569</v>
      </c>
      <c r="AY56" s="418" t="s">
        <v>308</v>
      </c>
      <c r="AZ56" s="419" t="s">
        <v>457</v>
      </c>
      <c r="BA56" s="419" t="s">
        <v>178</v>
      </c>
      <c r="BB56" s="419" t="s">
        <v>583</v>
      </c>
      <c r="BC56" s="419" t="s">
        <v>514</v>
      </c>
      <c r="BD56" s="422" t="s">
        <v>123</v>
      </c>
    </row>
    <row r="57" spans="1:56" x14ac:dyDescent="0.2">
      <c r="A57" s="1">
        <v>17</v>
      </c>
      <c r="B57" s="13">
        <v>507</v>
      </c>
      <c r="C57" s="14">
        <v>380</v>
      </c>
      <c r="D57" s="14">
        <v>273</v>
      </c>
      <c r="E57" s="14">
        <v>141</v>
      </c>
      <c r="F57" s="14">
        <v>14</v>
      </c>
      <c r="G57" s="14">
        <v>563</v>
      </c>
      <c r="H57" s="14">
        <v>431</v>
      </c>
      <c r="I57" s="14">
        <v>304</v>
      </c>
      <c r="J57" s="14">
        <v>197</v>
      </c>
      <c r="K57" s="14">
        <v>70</v>
      </c>
      <c r="L57" s="14">
        <v>619</v>
      </c>
      <c r="M57" s="14">
        <v>487</v>
      </c>
      <c r="N57" s="14">
        <v>360</v>
      </c>
      <c r="O57" s="14">
        <v>228</v>
      </c>
      <c r="P57" s="14">
        <v>121</v>
      </c>
      <c r="Q57" s="14">
        <v>550</v>
      </c>
      <c r="R57" s="14">
        <v>418</v>
      </c>
      <c r="S57" s="14">
        <v>286</v>
      </c>
      <c r="T57" s="14">
        <v>159</v>
      </c>
      <c r="U57" s="14">
        <v>27</v>
      </c>
      <c r="V57" s="14">
        <v>576</v>
      </c>
      <c r="W57" s="14">
        <v>474</v>
      </c>
      <c r="X57" s="14">
        <v>342</v>
      </c>
      <c r="Y57" s="14">
        <v>215</v>
      </c>
      <c r="Z57" s="15">
        <v>83</v>
      </c>
      <c r="AA57" s="2">
        <f t="shared" si="6"/>
        <v>7825</v>
      </c>
      <c r="AB57" s="2">
        <f t="shared" si="7"/>
        <v>3263025</v>
      </c>
      <c r="AE57" s="1">
        <v>17</v>
      </c>
      <c r="AF57" s="421" t="s">
        <v>620</v>
      </c>
      <c r="AG57" s="419" t="s">
        <v>147</v>
      </c>
      <c r="AH57" s="419" t="s">
        <v>743</v>
      </c>
      <c r="AI57" s="419" t="s">
        <v>759</v>
      </c>
      <c r="AJ57" s="419" t="s">
        <v>511</v>
      </c>
      <c r="AK57" s="418" t="s">
        <v>93</v>
      </c>
      <c r="AL57" s="418" t="s">
        <v>110</v>
      </c>
      <c r="AM57" s="418" t="s">
        <v>757</v>
      </c>
      <c r="AN57" s="418" t="s">
        <v>239</v>
      </c>
      <c r="AO57" s="418" t="s">
        <v>619</v>
      </c>
      <c r="AP57" s="419" t="s">
        <v>212</v>
      </c>
      <c r="AQ57" s="419" t="s">
        <v>713</v>
      </c>
      <c r="AR57" s="419" t="s">
        <v>577</v>
      </c>
      <c r="AS57" s="419" t="s">
        <v>671</v>
      </c>
      <c r="AT57" s="419" t="s">
        <v>582</v>
      </c>
      <c r="AU57" s="418" t="s">
        <v>516</v>
      </c>
      <c r="AV57" s="418" t="s">
        <v>767</v>
      </c>
      <c r="AW57" s="418" t="s">
        <v>85</v>
      </c>
      <c r="AX57" s="418" t="s">
        <v>658</v>
      </c>
      <c r="AY57" s="418" t="s">
        <v>90</v>
      </c>
      <c r="AZ57" s="419" t="s">
        <v>488</v>
      </c>
      <c r="BA57" s="419" t="s">
        <v>52</v>
      </c>
      <c r="BB57" s="419" t="s">
        <v>310</v>
      </c>
      <c r="BC57" s="419" t="s">
        <v>220</v>
      </c>
      <c r="BD57" s="422" t="s">
        <v>720</v>
      </c>
    </row>
    <row r="58" spans="1:56" x14ac:dyDescent="0.2">
      <c r="A58" s="1">
        <v>18</v>
      </c>
      <c r="B58" s="13">
        <v>26</v>
      </c>
      <c r="C58" s="14">
        <v>549</v>
      </c>
      <c r="D58" s="14">
        <v>417</v>
      </c>
      <c r="E58" s="14">
        <v>290</v>
      </c>
      <c r="F58" s="14">
        <v>158</v>
      </c>
      <c r="G58" s="14">
        <v>82</v>
      </c>
      <c r="H58" s="14">
        <v>580</v>
      </c>
      <c r="I58" s="14">
        <v>473</v>
      </c>
      <c r="J58" s="14">
        <v>341</v>
      </c>
      <c r="K58" s="14">
        <v>214</v>
      </c>
      <c r="L58" s="14">
        <v>13</v>
      </c>
      <c r="M58" s="14">
        <v>506</v>
      </c>
      <c r="N58" s="14">
        <v>379</v>
      </c>
      <c r="O58" s="14">
        <v>272</v>
      </c>
      <c r="P58" s="14">
        <v>145</v>
      </c>
      <c r="Q58" s="14">
        <v>69</v>
      </c>
      <c r="R58" s="14">
        <v>562</v>
      </c>
      <c r="S58" s="14">
        <v>435</v>
      </c>
      <c r="T58" s="14">
        <v>303</v>
      </c>
      <c r="U58" s="14">
        <v>196</v>
      </c>
      <c r="V58" s="14">
        <v>125</v>
      </c>
      <c r="W58" s="14">
        <v>618</v>
      </c>
      <c r="X58" s="14">
        <v>486</v>
      </c>
      <c r="Y58" s="14">
        <v>359</v>
      </c>
      <c r="Z58" s="15">
        <v>227</v>
      </c>
      <c r="AA58" s="2">
        <f t="shared" si="6"/>
        <v>7825</v>
      </c>
      <c r="AB58" s="2">
        <f t="shared" si="7"/>
        <v>3263025</v>
      </c>
      <c r="AE58" s="1">
        <v>18</v>
      </c>
      <c r="AF58" s="421" t="s">
        <v>251</v>
      </c>
      <c r="AG58" s="419" t="s">
        <v>306</v>
      </c>
      <c r="AH58" s="419" t="s">
        <v>590</v>
      </c>
      <c r="AI58" s="419" t="s">
        <v>250</v>
      </c>
      <c r="AJ58" s="419" t="s">
        <v>209</v>
      </c>
      <c r="AK58" s="418" t="s">
        <v>303</v>
      </c>
      <c r="AL58" s="418" t="s">
        <v>621</v>
      </c>
      <c r="AM58" s="418" t="s">
        <v>426</v>
      </c>
      <c r="AN58" s="418" t="s">
        <v>415</v>
      </c>
      <c r="AO58" s="418" t="s">
        <v>162</v>
      </c>
      <c r="AP58" s="419" t="s">
        <v>542</v>
      </c>
      <c r="AQ58" s="419" t="s">
        <v>276</v>
      </c>
      <c r="AR58" s="419" t="s">
        <v>728</v>
      </c>
      <c r="AS58" s="419" t="s">
        <v>402</v>
      </c>
      <c r="AT58" s="419" t="s">
        <v>72</v>
      </c>
      <c r="AU58" s="418" t="s">
        <v>406</v>
      </c>
      <c r="AV58" s="418" t="s">
        <v>229</v>
      </c>
      <c r="AW58" s="418" t="s">
        <v>769</v>
      </c>
      <c r="AX58" s="418" t="s">
        <v>37</v>
      </c>
      <c r="AY58" s="418" t="s">
        <v>552</v>
      </c>
      <c r="AZ58" s="419" t="s">
        <v>476</v>
      </c>
      <c r="BA58" s="419" t="s">
        <v>451</v>
      </c>
      <c r="BB58" s="419" t="s">
        <v>533</v>
      </c>
      <c r="BC58" s="419" t="s">
        <v>339</v>
      </c>
      <c r="BD58" s="422" t="s">
        <v>567</v>
      </c>
    </row>
    <row r="59" spans="1:56" x14ac:dyDescent="0.2">
      <c r="A59" s="1">
        <v>19</v>
      </c>
      <c r="B59" s="13">
        <v>200</v>
      </c>
      <c r="C59" s="14">
        <v>68</v>
      </c>
      <c r="D59" s="14">
        <v>561</v>
      </c>
      <c r="E59" s="14">
        <v>434</v>
      </c>
      <c r="F59" s="14">
        <v>302</v>
      </c>
      <c r="G59" s="14">
        <v>226</v>
      </c>
      <c r="H59" s="14">
        <v>124</v>
      </c>
      <c r="I59" s="14">
        <v>617</v>
      </c>
      <c r="J59" s="14">
        <v>490</v>
      </c>
      <c r="K59" s="14">
        <v>358</v>
      </c>
      <c r="L59" s="14">
        <v>157</v>
      </c>
      <c r="M59" s="14">
        <v>30</v>
      </c>
      <c r="N59" s="14">
        <v>548</v>
      </c>
      <c r="O59" s="14">
        <v>416</v>
      </c>
      <c r="P59" s="14">
        <v>289</v>
      </c>
      <c r="Q59" s="14">
        <v>213</v>
      </c>
      <c r="R59" s="14">
        <v>81</v>
      </c>
      <c r="S59" s="14">
        <v>579</v>
      </c>
      <c r="T59" s="14">
        <v>472</v>
      </c>
      <c r="U59" s="14">
        <v>345</v>
      </c>
      <c r="V59" s="14">
        <v>144</v>
      </c>
      <c r="W59" s="14">
        <v>12</v>
      </c>
      <c r="X59" s="14">
        <v>510</v>
      </c>
      <c r="Y59" s="14">
        <v>378</v>
      </c>
      <c r="Z59" s="15">
        <v>271</v>
      </c>
      <c r="AA59" s="2">
        <f t="shared" si="6"/>
        <v>7825</v>
      </c>
      <c r="AB59" s="2">
        <f t="shared" si="7"/>
        <v>3263025</v>
      </c>
      <c r="AE59" s="1">
        <v>19</v>
      </c>
      <c r="AF59" s="421" t="s">
        <v>446</v>
      </c>
      <c r="AG59" s="419" t="s">
        <v>644</v>
      </c>
      <c r="AH59" s="419" t="s">
        <v>807</v>
      </c>
      <c r="AI59" s="419" t="s">
        <v>588</v>
      </c>
      <c r="AJ59" s="419" t="s">
        <v>727</v>
      </c>
      <c r="AK59" s="418" t="s">
        <v>696</v>
      </c>
      <c r="AL59" s="418" t="s">
        <v>238</v>
      </c>
      <c r="AM59" s="418" t="s">
        <v>242</v>
      </c>
      <c r="AN59" s="418" t="s">
        <v>695</v>
      </c>
      <c r="AO59" s="418" t="s">
        <v>682</v>
      </c>
      <c r="AP59" s="419" t="s">
        <v>581</v>
      </c>
      <c r="AQ59" s="419" t="s">
        <v>358</v>
      </c>
      <c r="AR59" s="419" t="s">
        <v>622</v>
      </c>
      <c r="AS59" s="419" t="s">
        <v>694</v>
      </c>
      <c r="AT59" s="419" t="s">
        <v>193</v>
      </c>
      <c r="AU59" s="418" t="s">
        <v>194</v>
      </c>
      <c r="AV59" s="418" t="s">
        <v>749</v>
      </c>
      <c r="AW59" s="418" t="s">
        <v>383</v>
      </c>
      <c r="AX59" s="418" t="s">
        <v>79</v>
      </c>
      <c r="AY59" s="418" t="s">
        <v>520</v>
      </c>
      <c r="AZ59" s="419" t="s">
        <v>603</v>
      </c>
      <c r="BA59" s="419" t="s">
        <v>647</v>
      </c>
      <c r="BB59" s="419" t="s">
        <v>169</v>
      </c>
      <c r="BC59" s="419" t="s">
        <v>69</v>
      </c>
      <c r="BD59" s="422" t="s">
        <v>719</v>
      </c>
    </row>
    <row r="60" spans="1:56" x14ac:dyDescent="0.2">
      <c r="A60" s="1">
        <v>20</v>
      </c>
      <c r="B60" s="13">
        <v>344</v>
      </c>
      <c r="C60" s="14">
        <v>212</v>
      </c>
      <c r="D60" s="14">
        <v>85</v>
      </c>
      <c r="E60" s="14">
        <v>578</v>
      </c>
      <c r="F60" s="14">
        <v>471</v>
      </c>
      <c r="G60" s="14">
        <v>275</v>
      </c>
      <c r="H60" s="14">
        <v>143</v>
      </c>
      <c r="I60" s="14">
        <v>11</v>
      </c>
      <c r="J60" s="14">
        <v>509</v>
      </c>
      <c r="K60" s="14">
        <v>377</v>
      </c>
      <c r="L60" s="14">
        <v>301</v>
      </c>
      <c r="M60" s="14">
        <v>199</v>
      </c>
      <c r="N60" s="14">
        <v>67</v>
      </c>
      <c r="O60" s="14">
        <v>565</v>
      </c>
      <c r="P60" s="14">
        <v>433</v>
      </c>
      <c r="Q60" s="14">
        <v>357</v>
      </c>
      <c r="R60" s="14">
        <v>230</v>
      </c>
      <c r="S60" s="14">
        <v>123</v>
      </c>
      <c r="T60" s="14">
        <v>616</v>
      </c>
      <c r="U60" s="14">
        <v>489</v>
      </c>
      <c r="V60" s="14">
        <v>288</v>
      </c>
      <c r="W60" s="14">
        <v>156</v>
      </c>
      <c r="X60" s="14">
        <v>29</v>
      </c>
      <c r="Y60" s="14">
        <v>547</v>
      </c>
      <c r="Z60" s="15">
        <v>420</v>
      </c>
      <c r="AA60" s="2">
        <f t="shared" si="6"/>
        <v>7825</v>
      </c>
      <c r="AB60" s="2">
        <f t="shared" si="7"/>
        <v>3263025</v>
      </c>
      <c r="AE60" s="1">
        <v>20</v>
      </c>
      <c r="AF60" s="421" t="s">
        <v>282</v>
      </c>
      <c r="AG60" s="419" t="s">
        <v>300</v>
      </c>
      <c r="AH60" s="419" t="s">
        <v>646</v>
      </c>
      <c r="AI60" s="419" t="s">
        <v>517</v>
      </c>
      <c r="AJ60" s="419" t="s">
        <v>401</v>
      </c>
      <c r="AK60" s="418" t="s">
        <v>616</v>
      </c>
      <c r="AL60" s="418" t="s">
        <v>43</v>
      </c>
      <c r="AM60" s="418" t="s">
        <v>378</v>
      </c>
      <c r="AN60" s="418" t="s">
        <v>753</v>
      </c>
      <c r="AO60" s="418" t="s">
        <v>756</v>
      </c>
      <c r="AP60" s="419" t="s">
        <v>70</v>
      </c>
      <c r="AQ60" s="419" t="s">
        <v>207</v>
      </c>
      <c r="AR60" s="419" t="s">
        <v>381</v>
      </c>
      <c r="AS60" s="419" t="s">
        <v>63</v>
      </c>
      <c r="AT60" s="419" t="s">
        <v>138</v>
      </c>
      <c r="AU60" s="418" t="s">
        <v>233</v>
      </c>
      <c r="AV60" s="418" t="s">
        <v>798</v>
      </c>
      <c r="AW60" s="418" t="s">
        <v>553</v>
      </c>
      <c r="AX60" s="418" t="s">
        <v>348</v>
      </c>
      <c r="AY60" s="418" t="s">
        <v>638</v>
      </c>
      <c r="AZ60" s="419" t="s">
        <v>163</v>
      </c>
      <c r="BA60" s="419" t="s">
        <v>237</v>
      </c>
      <c r="BB60" s="419" t="s">
        <v>118</v>
      </c>
      <c r="BC60" s="419" t="s">
        <v>278</v>
      </c>
      <c r="BD60" s="422" t="s">
        <v>796</v>
      </c>
    </row>
    <row r="61" spans="1:56" x14ac:dyDescent="0.2">
      <c r="A61" s="1">
        <v>21</v>
      </c>
      <c r="B61" s="13">
        <v>554</v>
      </c>
      <c r="C61" s="14">
        <v>447</v>
      </c>
      <c r="D61" s="14">
        <v>320</v>
      </c>
      <c r="E61" s="14">
        <v>188</v>
      </c>
      <c r="F61" s="14">
        <v>56</v>
      </c>
      <c r="G61" s="14">
        <v>610</v>
      </c>
      <c r="H61" s="14">
        <v>478</v>
      </c>
      <c r="I61" s="14">
        <v>371</v>
      </c>
      <c r="J61" s="14">
        <v>244</v>
      </c>
      <c r="K61" s="14">
        <v>112</v>
      </c>
      <c r="L61" s="14">
        <v>536</v>
      </c>
      <c r="M61" s="14">
        <v>409</v>
      </c>
      <c r="N61" s="14">
        <v>277</v>
      </c>
      <c r="O61" s="14">
        <v>175</v>
      </c>
      <c r="P61" s="14">
        <v>43</v>
      </c>
      <c r="Q61" s="14">
        <v>592</v>
      </c>
      <c r="R61" s="14">
        <v>465</v>
      </c>
      <c r="S61" s="14">
        <v>333</v>
      </c>
      <c r="T61" s="14">
        <v>201</v>
      </c>
      <c r="U61" s="14">
        <v>99</v>
      </c>
      <c r="V61" s="14">
        <v>523</v>
      </c>
      <c r="W61" s="14">
        <v>391</v>
      </c>
      <c r="X61" s="14">
        <v>264</v>
      </c>
      <c r="Y61" s="14">
        <v>132</v>
      </c>
      <c r="Z61" s="15">
        <v>5</v>
      </c>
      <c r="AA61" s="2">
        <f t="shared" si="6"/>
        <v>7825</v>
      </c>
      <c r="AB61" s="2">
        <f t="shared" si="7"/>
        <v>3263025</v>
      </c>
      <c r="AE61" s="1">
        <v>21</v>
      </c>
      <c r="AF61" s="417" t="s">
        <v>440</v>
      </c>
      <c r="AG61" s="418" t="s">
        <v>51</v>
      </c>
      <c r="AH61" s="418" t="s">
        <v>578</v>
      </c>
      <c r="AI61" s="418" t="s">
        <v>732</v>
      </c>
      <c r="AJ61" s="418" t="s">
        <v>803</v>
      </c>
      <c r="AK61" s="419" t="s">
        <v>394</v>
      </c>
      <c r="AL61" s="419" t="s">
        <v>295</v>
      </c>
      <c r="AM61" s="419" t="s">
        <v>149</v>
      </c>
      <c r="AN61" s="419" t="s">
        <v>55</v>
      </c>
      <c r="AO61" s="419" t="s">
        <v>74</v>
      </c>
      <c r="AP61" s="418" t="s">
        <v>781</v>
      </c>
      <c r="AQ61" s="418" t="s">
        <v>534</v>
      </c>
      <c r="AR61" s="418" t="s">
        <v>537</v>
      </c>
      <c r="AS61" s="418" t="s">
        <v>393</v>
      </c>
      <c r="AT61" s="418" t="s">
        <v>618</v>
      </c>
      <c r="AU61" s="419" t="s">
        <v>778</v>
      </c>
      <c r="AV61" s="419" t="s">
        <v>636</v>
      </c>
      <c r="AW61" s="419" t="s">
        <v>708</v>
      </c>
      <c r="AX61" s="419" t="s">
        <v>643</v>
      </c>
      <c r="AY61" s="419" t="s">
        <v>774</v>
      </c>
      <c r="AZ61" s="418" t="s">
        <v>677</v>
      </c>
      <c r="BA61" s="418" t="s">
        <v>442</v>
      </c>
      <c r="BB61" s="418" t="s">
        <v>248</v>
      </c>
      <c r="BC61" s="418" t="s">
        <v>555</v>
      </c>
      <c r="BD61" s="420" t="s">
        <v>304</v>
      </c>
    </row>
    <row r="62" spans="1:56" x14ac:dyDescent="0.2">
      <c r="A62" s="1">
        <v>22</v>
      </c>
      <c r="B62" s="13">
        <v>98</v>
      </c>
      <c r="C62" s="14">
        <v>591</v>
      </c>
      <c r="D62" s="14">
        <v>464</v>
      </c>
      <c r="E62" s="14">
        <v>332</v>
      </c>
      <c r="F62" s="14">
        <v>205</v>
      </c>
      <c r="G62" s="14">
        <v>4</v>
      </c>
      <c r="H62" s="14">
        <v>522</v>
      </c>
      <c r="I62" s="14">
        <v>395</v>
      </c>
      <c r="J62" s="14">
        <v>263</v>
      </c>
      <c r="K62" s="14">
        <v>131</v>
      </c>
      <c r="L62" s="14">
        <v>60</v>
      </c>
      <c r="M62" s="14">
        <v>553</v>
      </c>
      <c r="N62" s="14">
        <v>446</v>
      </c>
      <c r="O62" s="14">
        <v>319</v>
      </c>
      <c r="P62" s="14">
        <v>187</v>
      </c>
      <c r="Q62" s="14">
        <v>111</v>
      </c>
      <c r="R62" s="14">
        <v>609</v>
      </c>
      <c r="S62" s="14">
        <v>477</v>
      </c>
      <c r="T62" s="14">
        <v>375</v>
      </c>
      <c r="U62" s="14">
        <v>243</v>
      </c>
      <c r="V62" s="14">
        <v>42</v>
      </c>
      <c r="W62" s="14">
        <v>540</v>
      </c>
      <c r="X62" s="14">
        <v>408</v>
      </c>
      <c r="Y62" s="14">
        <v>276</v>
      </c>
      <c r="Z62" s="15">
        <v>174</v>
      </c>
      <c r="AA62" s="2">
        <f t="shared" si="6"/>
        <v>7825</v>
      </c>
      <c r="AB62" s="2">
        <f t="shared" si="7"/>
        <v>3263025</v>
      </c>
      <c r="AE62" s="1">
        <v>22</v>
      </c>
      <c r="AF62" s="417" t="s">
        <v>361</v>
      </c>
      <c r="AG62" s="418" t="s">
        <v>91</v>
      </c>
      <c r="AH62" s="418" t="s">
        <v>693</v>
      </c>
      <c r="AI62" s="418" t="s">
        <v>206</v>
      </c>
      <c r="AJ62" s="418" t="s">
        <v>746</v>
      </c>
      <c r="AK62" s="419" t="s">
        <v>62</v>
      </c>
      <c r="AL62" s="419" t="s">
        <v>334</v>
      </c>
      <c r="AM62" s="419" t="s">
        <v>548</v>
      </c>
      <c r="AN62" s="419" t="s">
        <v>221</v>
      </c>
      <c r="AO62" s="419" t="s">
        <v>210</v>
      </c>
      <c r="AP62" s="418" t="s">
        <v>701</v>
      </c>
      <c r="AQ62" s="418" t="s">
        <v>573</v>
      </c>
      <c r="AR62" s="418" t="s">
        <v>427</v>
      </c>
      <c r="AS62" s="418" t="s">
        <v>338</v>
      </c>
      <c r="AT62" s="418" t="s">
        <v>42</v>
      </c>
      <c r="AU62" s="419" t="s">
        <v>601</v>
      </c>
      <c r="AV62" s="419" t="s">
        <v>186</v>
      </c>
      <c r="AW62" s="419" t="s">
        <v>189</v>
      </c>
      <c r="AX62" s="419" t="s">
        <v>40</v>
      </c>
      <c r="AY62" s="419" t="s">
        <v>270</v>
      </c>
      <c r="AZ62" s="418" t="s">
        <v>407</v>
      </c>
      <c r="BA62" s="418" t="s">
        <v>35</v>
      </c>
      <c r="BB62" s="418" t="s">
        <v>82</v>
      </c>
      <c r="BC62" s="418" t="s">
        <v>614</v>
      </c>
      <c r="BD62" s="420" t="s">
        <v>153</v>
      </c>
    </row>
    <row r="63" spans="1:56" x14ac:dyDescent="0.2">
      <c r="A63" s="1">
        <v>23</v>
      </c>
      <c r="B63" s="13">
        <v>242</v>
      </c>
      <c r="C63" s="14">
        <v>115</v>
      </c>
      <c r="D63" s="14">
        <v>608</v>
      </c>
      <c r="E63" s="14">
        <v>476</v>
      </c>
      <c r="F63" s="14">
        <v>374</v>
      </c>
      <c r="G63" s="14">
        <v>173</v>
      </c>
      <c r="H63" s="14">
        <v>41</v>
      </c>
      <c r="I63" s="14">
        <v>539</v>
      </c>
      <c r="J63" s="14">
        <v>407</v>
      </c>
      <c r="K63" s="14">
        <v>280</v>
      </c>
      <c r="L63" s="14">
        <v>204</v>
      </c>
      <c r="M63" s="14">
        <v>97</v>
      </c>
      <c r="N63" s="14">
        <v>595</v>
      </c>
      <c r="O63" s="14">
        <v>463</v>
      </c>
      <c r="P63" s="14">
        <v>331</v>
      </c>
      <c r="Q63" s="14">
        <v>135</v>
      </c>
      <c r="R63" s="14">
        <v>3</v>
      </c>
      <c r="S63" s="14">
        <v>521</v>
      </c>
      <c r="T63" s="14">
        <v>394</v>
      </c>
      <c r="U63" s="14">
        <v>262</v>
      </c>
      <c r="V63" s="14">
        <v>186</v>
      </c>
      <c r="W63" s="14">
        <v>59</v>
      </c>
      <c r="X63" s="14">
        <v>552</v>
      </c>
      <c r="Y63" s="14">
        <v>450</v>
      </c>
      <c r="Z63" s="15">
        <v>318</v>
      </c>
      <c r="AA63" s="2">
        <f t="shared" si="6"/>
        <v>7825</v>
      </c>
      <c r="AB63" s="2">
        <f t="shared" si="7"/>
        <v>3263025</v>
      </c>
      <c r="AE63" s="1">
        <v>23</v>
      </c>
      <c r="AF63" s="417" t="s">
        <v>84</v>
      </c>
      <c r="AG63" s="418" t="s">
        <v>787</v>
      </c>
      <c r="AH63" s="418" t="s">
        <v>530</v>
      </c>
      <c r="AI63" s="418" t="s">
        <v>265</v>
      </c>
      <c r="AJ63" s="418" t="s">
        <v>627</v>
      </c>
      <c r="AK63" s="419" t="s">
        <v>523</v>
      </c>
      <c r="AL63" s="419" t="s">
        <v>540</v>
      </c>
      <c r="AM63" s="419" t="s">
        <v>94</v>
      </c>
      <c r="AN63" s="419" t="s">
        <v>398</v>
      </c>
      <c r="AO63" s="419" t="s">
        <v>717</v>
      </c>
      <c r="AP63" s="418" t="s">
        <v>538</v>
      </c>
      <c r="AQ63" s="418" t="s">
        <v>805</v>
      </c>
      <c r="AR63" s="418" t="s">
        <v>227</v>
      </c>
      <c r="AS63" s="418" t="s">
        <v>666</v>
      </c>
      <c r="AT63" s="418" t="s">
        <v>683</v>
      </c>
      <c r="AU63" s="419" t="s">
        <v>102</v>
      </c>
      <c r="AV63" s="419" t="s">
        <v>166</v>
      </c>
      <c r="AW63" s="419" t="s">
        <v>706</v>
      </c>
      <c r="AX63" s="419" t="s">
        <v>369</v>
      </c>
      <c r="AY63" s="419" t="s">
        <v>327</v>
      </c>
      <c r="AZ63" s="418" t="s">
        <v>630</v>
      </c>
      <c r="BA63" s="418" t="s">
        <v>436</v>
      </c>
      <c r="BB63" s="418" t="s">
        <v>467</v>
      </c>
      <c r="BC63" s="418" t="s">
        <v>294</v>
      </c>
      <c r="BD63" s="420" t="s">
        <v>549</v>
      </c>
    </row>
    <row r="64" spans="1:56" x14ac:dyDescent="0.2">
      <c r="A64" s="1">
        <v>24</v>
      </c>
      <c r="B64" s="13">
        <v>261</v>
      </c>
      <c r="C64" s="14">
        <v>134</v>
      </c>
      <c r="D64" s="14">
        <v>2</v>
      </c>
      <c r="E64" s="14">
        <v>525</v>
      </c>
      <c r="F64" s="14">
        <v>393</v>
      </c>
      <c r="G64" s="14">
        <v>317</v>
      </c>
      <c r="H64" s="14">
        <v>190</v>
      </c>
      <c r="I64" s="14">
        <v>58</v>
      </c>
      <c r="J64" s="14">
        <v>551</v>
      </c>
      <c r="K64" s="14">
        <v>449</v>
      </c>
      <c r="L64" s="14">
        <v>373</v>
      </c>
      <c r="M64" s="14">
        <v>241</v>
      </c>
      <c r="N64" s="14">
        <v>114</v>
      </c>
      <c r="O64" s="14">
        <v>607</v>
      </c>
      <c r="P64" s="14">
        <v>480</v>
      </c>
      <c r="Q64" s="14">
        <v>279</v>
      </c>
      <c r="R64" s="14">
        <v>172</v>
      </c>
      <c r="S64" s="14">
        <v>45</v>
      </c>
      <c r="T64" s="14">
        <v>538</v>
      </c>
      <c r="U64" s="14">
        <v>406</v>
      </c>
      <c r="V64" s="14">
        <v>335</v>
      </c>
      <c r="W64" s="14">
        <v>203</v>
      </c>
      <c r="X64" s="14">
        <v>96</v>
      </c>
      <c r="Y64" s="14">
        <v>594</v>
      </c>
      <c r="Z64" s="15">
        <v>462</v>
      </c>
      <c r="AA64" s="2">
        <f t="shared" si="6"/>
        <v>7825</v>
      </c>
      <c r="AB64" s="2">
        <f t="shared" si="7"/>
        <v>3263025</v>
      </c>
      <c r="AE64" s="1">
        <v>24</v>
      </c>
      <c r="AF64" s="417" t="s">
        <v>143</v>
      </c>
      <c r="AG64" s="418" t="s">
        <v>684</v>
      </c>
      <c r="AH64" s="418" t="s">
        <v>29</v>
      </c>
      <c r="AI64" s="418" t="s">
        <v>574</v>
      </c>
      <c r="AJ64" s="418" t="s">
        <v>579</v>
      </c>
      <c r="AK64" s="419" t="s">
        <v>368</v>
      </c>
      <c r="AL64" s="419" t="s">
        <v>817</v>
      </c>
      <c r="AM64" s="419" t="s">
        <v>776</v>
      </c>
      <c r="AN64" s="419" t="s">
        <v>546</v>
      </c>
      <c r="AO64" s="419" t="s">
        <v>80</v>
      </c>
      <c r="AP64" s="418" t="s">
        <v>175</v>
      </c>
      <c r="AQ64" s="418" t="s">
        <v>192</v>
      </c>
      <c r="AR64" s="418" t="s">
        <v>731</v>
      </c>
      <c r="AS64" s="418" t="s">
        <v>45</v>
      </c>
      <c r="AT64" s="418" t="s">
        <v>399</v>
      </c>
      <c r="AU64" s="419" t="s">
        <v>508</v>
      </c>
      <c r="AV64" s="419" t="s">
        <v>179</v>
      </c>
      <c r="AW64" s="419" t="s">
        <v>645</v>
      </c>
      <c r="AX64" s="419" t="s">
        <v>122</v>
      </c>
      <c r="AY64" s="419" t="s">
        <v>49</v>
      </c>
      <c r="AZ64" s="418" t="s">
        <v>551</v>
      </c>
      <c r="BA64" s="418" t="s">
        <v>613</v>
      </c>
      <c r="BB64" s="418" t="s">
        <v>329</v>
      </c>
      <c r="BC64" s="418" t="s">
        <v>809</v>
      </c>
      <c r="BD64" s="420" t="s">
        <v>768</v>
      </c>
    </row>
    <row r="65" spans="1:56" x14ac:dyDescent="0.2">
      <c r="A65" s="1">
        <v>25</v>
      </c>
      <c r="B65" s="16">
        <v>410</v>
      </c>
      <c r="C65" s="17">
        <v>278</v>
      </c>
      <c r="D65" s="17">
        <v>171</v>
      </c>
      <c r="E65" s="17">
        <v>44</v>
      </c>
      <c r="F65" s="17">
        <v>537</v>
      </c>
      <c r="G65" s="17">
        <v>461</v>
      </c>
      <c r="H65" s="17">
        <v>334</v>
      </c>
      <c r="I65" s="17">
        <v>202</v>
      </c>
      <c r="J65" s="17">
        <v>100</v>
      </c>
      <c r="K65" s="17">
        <v>593</v>
      </c>
      <c r="L65" s="17">
        <v>392</v>
      </c>
      <c r="M65" s="17">
        <v>265</v>
      </c>
      <c r="N65" s="17">
        <v>133</v>
      </c>
      <c r="O65" s="17">
        <v>1</v>
      </c>
      <c r="P65" s="17">
        <v>524</v>
      </c>
      <c r="Q65" s="17">
        <v>448</v>
      </c>
      <c r="R65" s="17">
        <v>316</v>
      </c>
      <c r="S65" s="17">
        <v>189</v>
      </c>
      <c r="T65" s="17">
        <v>57</v>
      </c>
      <c r="U65" s="17">
        <v>555</v>
      </c>
      <c r="V65" s="17">
        <v>479</v>
      </c>
      <c r="W65" s="17">
        <v>372</v>
      </c>
      <c r="X65" s="17">
        <v>245</v>
      </c>
      <c r="Y65" s="17">
        <v>113</v>
      </c>
      <c r="Z65" s="18">
        <v>606</v>
      </c>
      <c r="AA65" s="2">
        <f t="shared" si="6"/>
        <v>7825</v>
      </c>
      <c r="AB65" s="2">
        <f t="shared" si="7"/>
        <v>3263025</v>
      </c>
      <c r="AE65" s="1">
        <v>25</v>
      </c>
      <c r="AF65" s="423" t="s">
        <v>712</v>
      </c>
      <c r="AG65" s="424" t="s">
        <v>642</v>
      </c>
      <c r="AH65" s="424" t="s">
        <v>498</v>
      </c>
      <c r="AI65" s="424" t="s">
        <v>380</v>
      </c>
      <c r="AJ65" s="424" t="s">
        <v>255</v>
      </c>
      <c r="AK65" s="425" t="s">
        <v>589</v>
      </c>
      <c r="AL65" s="425" t="s">
        <v>366</v>
      </c>
      <c r="AM65" s="425" t="s">
        <v>507</v>
      </c>
      <c r="AN65" s="425" t="s">
        <v>223</v>
      </c>
      <c r="AO65" s="425" t="s">
        <v>258</v>
      </c>
      <c r="AP65" s="424" t="s">
        <v>337</v>
      </c>
      <c r="AQ65" s="424" t="s">
        <v>191</v>
      </c>
      <c r="AR65" s="424" t="s">
        <v>236</v>
      </c>
      <c r="AS65" s="424" t="s">
        <v>198</v>
      </c>
      <c r="AT65" s="424" t="s">
        <v>364</v>
      </c>
      <c r="AU65" s="425" t="s">
        <v>400</v>
      </c>
      <c r="AV65" s="425" t="s">
        <v>472</v>
      </c>
      <c r="AW65" s="425" t="s">
        <v>760</v>
      </c>
      <c r="AX65" s="425" t="s">
        <v>359</v>
      </c>
      <c r="AY65" s="425" t="s">
        <v>678</v>
      </c>
      <c r="AZ65" s="424" t="s">
        <v>159</v>
      </c>
      <c r="BA65" s="424" t="s">
        <v>652</v>
      </c>
      <c r="BB65" s="424" t="s">
        <v>298</v>
      </c>
      <c r="BC65" s="424" t="s">
        <v>761</v>
      </c>
      <c r="BD65" s="426" t="s">
        <v>499</v>
      </c>
    </row>
    <row r="66" spans="1:56" x14ac:dyDescent="0.2">
      <c r="A66" s="3" t="s">
        <v>0</v>
      </c>
      <c r="B66" s="2">
        <f>SUM(B41:B65)</f>
        <v>7825</v>
      </c>
      <c r="C66" s="2">
        <f t="shared" ref="C66:Z66" si="9">SUM(C41:C65)</f>
        <v>7825</v>
      </c>
      <c r="D66" s="2">
        <f t="shared" si="9"/>
        <v>7825</v>
      </c>
      <c r="E66" s="2">
        <f t="shared" si="9"/>
        <v>7825</v>
      </c>
      <c r="F66" s="2">
        <f t="shared" si="9"/>
        <v>7825</v>
      </c>
      <c r="G66" s="2">
        <f t="shared" si="9"/>
        <v>7825</v>
      </c>
      <c r="H66" s="2">
        <f t="shared" si="9"/>
        <v>7825</v>
      </c>
      <c r="I66" s="2">
        <f t="shared" si="9"/>
        <v>7825</v>
      </c>
      <c r="J66" s="2">
        <f t="shared" si="9"/>
        <v>7825</v>
      </c>
      <c r="K66" s="2">
        <f t="shared" si="9"/>
        <v>7825</v>
      </c>
      <c r="L66" s="2">
        <f t="shared" si="9"/>
        <v>7825</v>
      </c>
      <c r="M66" s="2">
        <f t="shared" si="9"/>
        <v>7825</v>
      </c>
      <c r="N66" s="2">
        <f t="shared" si="9"/>
        <v>7825</v>
      </c>
      <c r="O66" s="2">
        <f t="shared" si="9"/>
        <v>7825</v>
      </c>
      <c r="P66" s="2">
        <f t="shared" si="9"/>
        <v>7825</v>
      </c>
      <c r="Q66" s="2">
        <f t="shared" si="9"/>
        <v>7825</v>
      </c>
      <c r="R66" s="2">
        <f t="shared" si="9"/>
        <v>7825</v>
      </c>
      <c r="S66" s="2">
        <f t="shared" si="9"/>
        <v>7825</v>
      </c>
      <c r="T66" s="2">
        <f t="shared" si="9"/>
        <v>7825</v>
      </c>
      <c r="U66" s="2">
        <f t="shared" si="9"/>
        <v>7825</v>
      </c>
      <c r="V66" s="2">
        <f t="shared" si="9"/>
        <v>7825</v>
      </c>
      <c r="W66" s="2">
        <f t="shared" si="9"/>
        <v>7825</v>
      </c>
      <c r="X66" s="2">
        <f t="shared" si="9"/>
        <v>7825</v>
      </c>
      <c r="Y66" s="2">
        <f t="shared" si="9"/>
        <v>7825</v>
      </c>
      <c r="Z66" s="2">
        <f t="shared" si="9"/>
        <v>7825</v>
      </c>
    </row>
    <row r="67" spans="1:56" x14ac:dyDescent="0.2">
      <c r="A67" s="3" t="s">
        <v>1</v>
      </c>
      <c r="B67" s="2">
        <f>SUMSQ(B41:B65)</f>
        <v>3263025</v>
      </c>
      <c r="C67" s="2">
        <f t="shared" ref="C67:Z67" si="10">SUMSQ(C41:C65)</f>
        <v>3263025</v>
      </c>
      <c r="D67" s="2">
        <f t="shared" si="10"/>
        <v>3263025</v>
      </c>
      <c r="E67" s="2">
        <f t="shared" si="10"/>
        <v>3263025</v>
      </c>
      <c r="F67" s="2">
        <f t="shared" si="10"/>
        <v>3263025</v>
      </c>
      <c r="G67" s="2">
        <f t="shared" si="10"/>
        <v>3263025</v>
      </c>
      <c r="H67" s="2">
        <f t="shared" si="10"/>
        <v>3263025</v>
      </c>
      <c r="I67" s="2">
        <f t="shared" si="10"/>
        <v>3263025</v>
      </c>
      <c r="J67" s="2">
        <f t="shared" si="10"/>
        <v>3263025</v>
      </c>
      <c r="K67" s="2">
        <f t="shared" si="10"/>
        <v>3263025</v>
      </c>
      <c r="L67" s="2">
        <f t="shared" si="10"/>
        <v>3263025</v>
      </c>
      <c r="M67" s="2">
        <f t="shared" si="10"/>
        <v>3263025</v>
      </c>
      <c r="N67" s="2">
        <f t="shared" si="10"/>
        <v>3263025</v>
      </c>
      <c r="O67" s="2">
        <f t="shared" si="10"/>
        <v>3263025</v>
      </c>
      <c r="P67" s="2">
        <f t="shared" si="10"/>
        <v>3263025</v>
      </c>
      <c r="Q67" s="2">
        <f t="shared" si="10"/>
        <v>3263025</v>
      </c>
      <c r="R67" s="2">
        <f t="shared" si="10"/>
        <v>3263025</v>
      </c>
      <c r="S67" s="2">
        <f t="shared" si="10"/>
        <v>3263025</v>
      </c>
      <c r="T67" s="2">
        <f t="shared" si="10"/>
        <v>3263025</v>
      </c>
      <c r="U67" s="2">
        <f t="shared" si="10"/>
        <v>3263025</v>
      </c>
      <c r="V67" s="2">
        <f t="shared" si="10"/>
        <v>3263025</v>
      </c>
      <c r="W67" s="2">
        <f t="shared" si="10"/>
        <v>3263025</v>
      </c>
      <c r="X67" s="2">
        <f t="shared" si="10"/>
        <v>3263025</v>
      </c>
      <c r="Y67" s="2">
        <f t="shared" si="10"/>
        <v>3263025</v>
      </c>
      <c r="Z67" s="2">
        <f t="shared" si="10"/>
        <v>3263025</v>
      </c>
    </row>
    <row r="68" spans="1:56" x14ac:dyDescent="0.2">
      <c r="A68" s="3" t="s">
        <v>351</v>
      </c>
      <c r="N68" s="2">
        <f t="shared" ref="N68" si="11">N41^3+N42^3+N43^3+N44^3+N45^3+N46^3+N47^3+N48^3+N49^3+N50^3+N51^3+N52^3+N53^3+N54^3+N55^3+N56^3+N57^3+N58^3+N59^3+N60^3+N61^3+N62^3+N63^3+N64^3+N65^3</f>
        <v>1530765625</v>
      </c>
    </row>
    <row r="69" spans="1:56" x14ac:dyDescent="0.2">
      <c r="AA69" s="2" t="s">
        <v>4</v>
      </c>
    </row>
    <row r="70" spans="1:56" x14ac:dyDescent="0.2">
      <c r="A70" s="3" t="s">
        <v>2</v>
      </c>
      <c r="B70" s="7">
        <f>B41</f>
        <v>20</v>
      </c>
      <c r="C70" s="7">
        <f>C42</f>
        <v>32</v>
      </c>
      <c r="D70" s="7">
        <f>D43</f>
        <v>74</v>
      </c>
      <c r="E70" s="7">
        <f>E44</f>
        <v>86</v>
      </c>
      <c r="F70" s="7">
        <f>F45</f>
        <v>103</v>
      </c>
      <c r="G70" s="7">
        <f>G46</f>
        <v>137</v>
      </c>
      <c r="H70" s="7">
        <f>H47</f>
        <v>154</v>
      </c>
      <c r="I70" s="7">
        <f>I48</f>
        <v>191</v>
      </c>
      <c r="J70" s="7">
        <f>J49</f>
        <v>208</v>
      </c>
      <c r="K70" s="7">
        <f>K50</f>
        <v>250</v>
      </c>
      <c r="L70" s="7">
        <f>L51</f>
        <v>259</v>
      </c>
      <c r="M70" s="7">
        <f>M52</f>
        <v>296</v>
      </c>
      <c r="N70" s="7">
        <f>N53</f>
        <v>313</v>
      </c>
      <c r="O70" s="7">
        <f>O54</f>
        <v>330</v>
      </c>
      <c r="P70" s="7">
        <f>P55</f>
        <v>367</v>
      </c>
      <c r="Q70" s="7">
        <f>Q56</f>
        <v>376</v>
      </c>
      <c r="R70" s="7">
        <f>R57</f>
        <v>418</v>
      </c>
      <c r="S70" s="7">
        <f>S58</f>
        <v>435</v>
      </c>
      <c r="T70" s="7">
        <f>T59</f>
        <v>472</v>
      </c>
      <c r="U70" s="7">
        <f>U60</f>
        <v>489</v>
      </c>
      <c r="V70" s="7">
        <f>V61</f>
        <v>523</v>
      </c>
      <c r="W70" s="7">
        <f>W62</f>
        <v>540</v>
      </c>
      <c r="X70" s="7">
        <f>X63</f>
        <v>552</v>
      </c>
      <c r="Y70" s="7">
        <f>Y64</f>
        <v>594</v>
      </c>
      <c r="Z70" s="8">
        <f>Z65</f>
        <v>606</v>
      </c>
      <c r="AA70" s="2">
        <f t="shared" ref="AA70:AA71" si="12">SUM(B70:Z70)</f>
        <v>7825</v>
      </c>
      <c r="AB70" s="2">
        <f t="shared" ref="AB70:AB71" si="13">SUMSQ(B70:Z70)</f>
        <v>3263025</v>
      </c>
      <c r="AC70" s="2">
        <f t="shared" ref="AC70:AC71" si="14">B70^3+C70^3+D70^3+E70^3+F70^3+G70^3+H70^3+I70^3+J70^3+K70^3+L70^3+M70^3+N70^3+O70^3+P70^3+Q70^3+R70^3+S70^3+T70^3+U70^3+V70^3+W70^3+X70^3+Y70^3+Z70^3</f>
        <v>1530765625</v>
      </c>
    </row>
    <row r="71" spans="1:56" x14ac:dyDescent="0.2">
      <c r="A71" s="3" t="s">
        <v>3</v>
      </c>
      <c r="B71" s="7">
        <f>B65</f>
        <v>410</v>
      </c>
      <c r="C71" s="7">
        <f>C64</f>
        <v>134</v>
      </c>
      <c r="D71" s="7">
        <f>D63</f>
        <v>608</v>
      </c>
      <c r="E71" s="7">
        <f>E62</f>
        <v>332</v>
      </c>
      <c r="F71" s="7">
        <f>F61</f>
        <v>56</v>
      </c>
      <c r="G71" s="7">
        <f>G60</f>
        <v>275</v>
      </c>
      <c r="H71" s="7">
        <f>H59</f>
        <v>124</v>
      </c>
      <c r="I71" s="7">
        <f>I58</f>
        <v>473</v>
      </c>
      <c r="J71" s="7">
        <f>J57</f>
        <v>197</v>
      </c>
      <c r="K71" s="7">
        <f>K56</f>
        <v>546</v>
      </c>
      <c r="L71" s="7">
        <f>L55</f>
        <v>240</v>
      </c>
      <c r="M71" s="7">
        <f>M54</f>
        <v>589</v>
      </c>
      <c r="N71" s="7">
        <f>N53</f>
        <v>313</v>
      </c>
      <c r="O71" s="7">
        <f>O52</f>
        <v>37</v>
      </c>
      <c r="P71" s="7">
        <f>P51</f>
        <v>386</v>
      </c>
      <c r="Q71" s="7">
        <f>Q50</f>
        <v>80</v>
      </c>
      <c r="R71" s="7">
        <f>R49</f>
        <v>429</v>
      </c>
      <c r="S71" s="7">
        <f>S48</f>
        <v>153</v>
      </c>
      <c r="T71" s="7">
        <f>T47</f>
        <v>502</v>
      </c>
      <c r="U71" s="7">
        <f>U46</f>
        <v>351</v>
      </c>
      <c r="V71" s="7">
        <f>V45</f>
        <v>570</v>
      </c>
      <c r="W71" s="7">
        <f>W44</f>
        <v>294</v>
      </c>
      <c r="X71" s="7">
        <f>X43</f>
        <v>18</v>
      </c>
      <c r="Y71" s="7">
        <f>Y42</f>
        <v>492</v>
      </c>
      <c r="Z71" s="8">
        <f>Z41</f>
        <v>216</v>
      </c>
      <c r="AA71" s="2">
        <f t="shared" si="12"/>
        <v>7825</v>
      </c>
      <c r="AB71" s="2">
        <f t="shared" si="13"/>
        <v>3263025</v>
      </c>
      <c r="AC71" s="2">
        <f t="shared" si="14"/>
        <v>1530765625</v>
      </c>
    </row>
    <row r="74" spans="1:56" x14ac:dyDescent="0.2">
      <c r="B74" s="21" t="s">
        <v>21</v>
      </c>
      <c r="C74" s="21" t="s">
        <v>903</v>
      </c>
    </row>
    <row r="75" spans="1:56" x14ac:dyDescent="0.2">
      <c r="A75" s="1">
        <v>1</v>
      </c>
      <c r="B75" s="10">
        <v>6</v>
      </c>
      <c r="C75" s="11">
        <v>504</v>
      </c>
      <c r="D75" s="11">
        <v>397</v>
      </c>
      <c r="E75" s="11">
        <v>270</v>
      </c>
      <c r="F75" s="11">
        <v>138</v>
      </c>
      <c r="G75" s="11">
        <v>62</v>
      </c>
      <c r="H75" s="11">
        <v>560</v>
      </c>
      <c r="I75" s="11">
        <v>428</v>
      </c>
      <c r="J75" s="11">
        <v>321</v>
      </c>
      <c r="K75" s="11">
        <v>194</v>
      </c>
      <c r="L75" s="11">
        <v>118</v>
      </c>
      <c r="M75" s="11">
        <v>611</v>
      </c>
      <c r="N75" s="11">
        <v>484</v>
      </c>
      <c r="O75" s="11">
        <v>352</v>
      </c>
      <c r="P75" s="11">
        <v>250</v>
      </c>
      <c r="Q75" s="11">
        <v>49</v>
      </c>
      <c r="R75" s="11">
        <v>542</v>
      </c>
      <c r="S75" s="11">
        <v>415</v>
      </c>
      <c r="T75" s="11">
        <v>283</v>
      </c>
      <c r="U75" s="11">
        <v>151</v>
      </c>
      <c r="V75" s="11">
        <v>80</v>
      </c>
      <c r="W75" s="11">
        <v>598</v>
      </c>
      <c r="X75" s="11">
        <v>466</v>
      </c>
      <c r="Y75" s="11">
        <v>339</v>
      </c>
      <c r="Z75" s="12">
        <v>207</v>
      </c>
      <c r="AA75" s="2">
        <f>SUM(B75:Z75)</f>
        <v>7825</v>
      </c>
      <c r="AB75" s="2">
        <f>SUMSQ(B75:Z75)</f>
        <v>3263025</v>
      </c>
      <c r="AE75" s="1">
        <v>1</v>
      </c>
      <c r="AF75" s="413" t="s">
        <v>486</v>
      </c>
      <c r="AG75" s="414" t="s">
        <v>413</v>
      </c>
      <c r="AH75" s="414" t="s">
        <v>711</v>
      </c>
      <c r="AI75" s="414" t="s">
        <v>271</v>
      </c>
      <c r="AJ75" s="414" t="s">
        <v>814</v>
      </c>
      <c r="AK75" s="415" t="s">
        <v>674</v>
      </c>
      <c r="AL75" s="415" t="s">
        <v>256</v>
      </c>
      <c r="AM75" s="415" t="s">
        <v>324</v>
      </c>
      <c r="AN75" s="415" t="s">
        <v>234</v>
      </c>
      <c r="AO75" s="415" t="s">
        <v>687</v>
      </c>
      <c r="AP75" s="414" t="s">
        <v>100</v>
      </c>
      <c r="AQ75" s="414" t="s">
        <v>154</v>
      </c>
      <c r="AR75" s="414" t="s">
        <v>504</v>
      </c>
      <c r="AS75" s="414" t="s">
        <v>811</v>
      </c>
      <c r="AT75" s="414" t="s">
        <v>641</v>
      </c>
      <c r="AU75" s="415" t="s">
        <v>748</v>
      </c>
      <c r="AV75" s="415" t="s">
        <v>751</v>
      </c>
      <c r="AW75" s="415" t="s">
        <v>665</v>
      </c>
      <c r="AX75" s="415" t="s">
        <v>375</v>
      </c>
      <c r="AY75" s="415" t="s">
        <v>448</v>
      </c>
      <c r="AZ75" s="414" t="s">
        <v>273</v>
      </c>
      <c r="BA75" s="414" t="s">
        <v>707</v>
      </c>
      <c r="BB75" s="414" t="s">
        <v>612</v>
      </c>
      <c r="BC75" s="414" t="s">
        <v>445</v>
      </c>
      <c r="BD75" s="416" t="s">
        <v>716</v>
      </c>
    </row>
    <row r="76" spans="1:56" x14ac:dyDescent="0.2">
      <c r="A76" s="1">
        <v>2</v>
      </c>
      <c r="B76" s="13">
        <v>171</v>
      </c>
      <c r="C76" s="14">
        <v>44</v>
      </c>
      <c r="D76" s="14">
        <v>537</v>
      </c>
      <c r="E76" s="14">
        <v>410</v>
      </c>
      <c r="F76" s="14">
        <v>278</v>
      </c>
      <c r="G76" s="14">
        <v>202</v>
      </c>
      <c r="H76" s="14">
        <v>100</v>
      </c>
      <c r="I76" s="14">
        <v>593</v>
      </c>
      <c r="J76" s="14">
        <v>461</v>
      </c>
      <c r="K76" s="14">
        <v>334</v>
      </c>
      <c r="L76" s="14">
        <v>133</v>
      </c>
      <c r="M76" s="14">
        <v>1</v>
      </c>
      <c r="N76" s="14">
        <v>524</v>
      </c>
      <c r="O76" s="14">
        <v>392</v>
      </c>
      <c r="P76" s="14">
        <v>265</v>
      </c>
      <c r="Q76" s="14">
        <v>189</v>
      </c>
      <c r="R76" s="14">
        <v>57</v>
      </c>
      <c r="S76" s="14">
        <v>555</v>
      </c>
      <c r="T76" s="14">
        <v>448</v>
      </c>
      <c r="U76" s="14">
        <v>316</v>
      </c>
      <c r="V76" s="14">
        <v>245</v>
      </c>
      <c r="W76" s="14">
        <v>113</v>
      </c>
      <c r="X76" s="14">
        <v>606</v>
      </c>
      <c r="Y76" s="14">
        <v>479</v>
      </c>
      <c r="Z76" s="15">
        <v>372</v>
      </c>
      <c r="AA76" s="2">
        <f t="shared" ref="AA76:AA105" si="15">SUM(B76:Z76)</f>
        <v>7825</v>
      </c>
      <c r="AB76" s="2">
        <f t="shared" ref="AB76:AB105" si="16">SUMSQ(B76:Z76)</f>
        <v>3263025</v>
      </c>
      <c r="AE76" s="1">
        <v>2</v>
      </c>
      <c r="AF76" s="417" t="s">
        <v>498</v>
      </c>
      <c r="AG76" s="418" t="s">
        <v>380</v>
      </c>
      <c r="AH76" s="418" t="s">
        <v>255</v>
      </c>
      <c r="AI76" s="418" t="s">
        <v>712</v>
      </c>
      <c r="AJ76" s="418" t="s">
        <v>642</v>
      </c>
      <c r="AK76" s="419" t="s">
        <v>507</v>
      </c>
      <c r="AL76" s="419" t="s">
        <v>223</v>
      </c>
      <c r="AM76" s="419" t="s">
        <v>258</v>
      </c>
      <c r="AN76" s="419" t="s">
        <v>589</v>
      </c>
      <c r="AO76" s="419" t="s">
        <v>366</v>
      </c>
      <c r="AP76" s="418" t="s">
        <v>236</v>
      </c>
      <c r="AQ76" s="418" t="s">
        <v>198</v>
      </c>
      <c r="AR76" s="418" t="s">
        <v>364</v>
      </c>
      <c r="AS76" s="418" t="s">
        <v>337</v>
      </c>
      <c r="AT76" s="418" t="s">
        <v>191</v>
      </c>
      <c r="AU76" s="419" t="s">
        <v>760</v>
      </c>
      <c r="AV76" s="419" t="s">
        <v>359</v>
      </c>
      <c r="AW76" s="419" t="s">
        <v>678</v>
      </c>
      <c r="AX76" s="419" t="s">
        <v>400</v>
      </c>
      <c r="AY76" s="419" t="s">
        <v>472</v>
      </c>
      <c r="AZ76" s="418" t="s">
        <v>298</v>
      </c>
      <c r="BA76" s="418" t="s">
        <v>761</v>
      </c>
      <c r="BB76" s="418" t="s">
        <v>499</v>
      </c>
      <c r="BC76" s="418" t="s">
        <v>159</v>
      </c>
      <c r="BD76" s="420" t="s">
        <v>652</v>
      </c>
    </row>
    <row r="77" spans="1:56" x14ac:dyDescent="0.2">
      <c r="A77" s="1">
        <v>3</v>
      </c>
      <c r="B77" s="13">
        <v>311</v>
      </c>
      <c r="C77" s="14">
        <v>184</v>
      </c>
      <c r="D77" s="14">
        <v>52</v>
      </c>
      <c r="E77" s="14">
        <v>575</v>
      </c>
      <c r="F77" s="14">
        <v>443</v>
      </c>
      <c r="G77" s="14">
        <v>367</v>
      </c>
      <c r="H77" s="14">
        <v>240</v>
      </c>
      <c r="I77" s="14">
        <v>108</v>
      </c>
      <c r="J77" s="14">
        <v>601</v>
      </c>
      <c r="K77" s="14">
        <v>499</v>
      </c>
      <c r="L77" s="14">
        <v>298</v>
      </c>
      <c r="M77" s="14">
        <v>166</v>
      </c>
      <c r="N77" s="14">
        <v>39</v>
      </c>
      <c r="O77" s="14">
        <v>532</v>
      </c>
      <c r="P77" s="14">
        <v>405</v>
      </c>
      <c r="Q77" s="14">
        <v>329</v>
      </c>
      <c r="R77" s="14">
        <v>222</v>
      </c>
      <c r="S77" s="14">
        <v>95</v>
      </c>
      <c r="T77" s="14">
        <v>588</v>
      </c>
      <c r="U77" s="14">
        <v>456</v>
      </c>
      <c r="V77" s="14">
        <v>260</v>
      </c>
      <c r="W77" s="14">
        <v>128</v>
      </c>
      <c r="X77" s="14">
        <v>21</v>
      </c>
      <c r="Y77" s="14">
        <v>519</v>
      </c>
      <c r="Z77" s="15">
        <v>387</v>
      </c>
      <c r="AA77" s="2">
        <f t="shared" si="15"/>
        <v>7825</v>
      </c>
      <c r="AB77" s="2">
        <f t="shared" si="16"/>
        <v>3263025</v>
      </c>
      <c r="AE77" s="1">
        <v>3</v>
      </c>
      <c r="AF77" s="417" t="s">
        <v>280</v>
      </c>
      <c r="AG77" s="418" t="s">
        <v>602</v>
      </c>
      <c r="AH77" s="418" t="s">
        <v>119</v>
      </c>
      <c r="AI77" s="418" t="s">
        <v>490</v>
      </c>
      <c r="AJ77" s="418" t="s">
        <v>714</v>
      </c>
      <c r="AK77" s="419" t="s">
        <v>283</v>
      </c>
      <c r="AL77" s="419" t="s">
        <v>164</v>
      </c>
      <c r="AM77" s="419" t="s">
        <v>182</v>
      </c>
      <c r="AN77" s="419" t="s">
        <v>765</v>
      </c>
      <c r="AO77" s="419" t="s">
        <v>107</v>
      </c>
      <c r="AP77" s="418" t="s">
        <v>801</v>
      </c>
      <c r="AQ77" s="418" t="s">
        <v>734</v>
      </c>
      <c r="AR77" s="418" t="s">
        <v>571</v>
      </c>
      <c r="AS77" s="418" t="s">
        <v>679</v>
      </c>
      <c r="AT77" s="418" t="s">
        <v>429</v>
      </c>
      <c r="AU77" s="419" t="s">
        <v>810</v>
      </c>
      <c r="AV77" s="419" t="s">
        <v>431</v>
      </c>
      <c r="AW77" s="419" t="s">
        <v>672</v>
      </c>
      <c r="AX77" s="419" t="s">
        <v>34</v>
      </c>
      <c r="AY77" s="419" t="s">
        <v>139</v>
      </c>
      <c r="AZ77" s="418" t="s">
        <v>355</v>
      </c>
      <c r="BA77" s="418" t="s">
        <v>449</v>
      </c>
      <c r="BB77" s="418" t="s">
        <v>360</v>
      </c>
      <c r="BC77" s="418" t="s">
        <v>779</v>
      </c>
      <c r="BD77" s="420" t="s">
        <v>492</v>
      </c>
    </row>
    <row r="78" spans="1:56" x14ac:dyDescent="0.2">
      <c r="A78" s="1">
        <v>4</v>
      </c>
      <c r="B78" s="13">
        <v>451</v>
      </c>
      <c r="C78" s="14">
        <v>349</v>
      </c>
      <c r="D78" s="14">
        <v>217</v>
      </c>
      <c r="E78" s="14">
        <v>90</v>
      </c>
      <c r="F78" s="14">
        <v>583</v>
      </c>
      <c r="G78" s="14">
        <v>382</v>
      </c>
      <c r="H78" s="14">
        <v>255</v>
      </c>
      <c r="I78" s="14">
        <v>148</v>
      </c>
      <c r="J78" s="14">
        <v>16</v>
      </c>
      <c r="K78" s="14">
        <v>514</v>
      </c>
      <c r="L78" s="14">
        <v>438</v>
      </c>
      <c r="M78" s="14">
        <v>306</v>
      </c>
      <c r="N78" s="14">
        <v>179</v>
      </c>
      <c r="O78" s="14">
        <v>72</v>
      </c>
      <c r="P78" s="14">
        <v>570</v>
      </c>
      <c r="Q78" s="14">
        <v>494</v>
      </c>
      <c r="R78" s="14">
        <v>362</v>
      </c>
      <c r="S78" s="14">
        <v>235</v>
      </c>
      <c r="T78" s="14">
        <v>103</v>
      </c>
      <c r="U78" s="14">
        <v>621</v>
      </c>
      <c r="V78" s="14">
        <v>425</v>
      </c>
      <c r="W78" s="14">
        <v>293</v>
      </c>
      <c r="X78" s="14">
        <v>161</v>
      </c>
      <c r="Y78" s="14">
        <v>34</v>
      </c>
      <c r="Z78" s="15">
        <v>527</v>
      </c>
      <c r="AA78" s="2">
        <f t="shared" si="15"/>
        <v>7825</v>
      </c>
      <c r="AB78" s="2">
        <f t="shared" si="16"/>
        <v>3263025</v>
      </c>
      <c r="AE78" s="1">
        <v>4</v>
      </c>
      <c r="AF78" s="417" t="s">
        <v>0</v>
      </c>
      <c r="AG78" s="418" t="s">
        <v>653</v>
      </c>
      <c r="AH78" s="418" t="s">
        <v>144</v>
      </c>
      <c r="AI78" s="418" t="s">
        <v>599</v>
      </c>
      <c r="AJ78" s="418" t="s">
        <v>277</v>
      </c>
      <c r="AK78" s="419" t="s">
        <v>177</v>
      </c>
      <c r="AL78" s="419" t="s">
        <v>772</v>
      </c>
      <c r="AM78" s="419" t="s">
        <v>497</v>
      </c>
      <c r="AN78" s="419" t="s">
        <v>598</v>
      </c>
      <c r="AO78" s="419" t="s">
        <v>33</v>
      </c>
      <c r="AP78" s="418" t="s">
        <v>692</v>
      </c>
      <c r="AQ78" s="418" t="s">
        <v>624</v>
      </c>
      <c r="AR78" s="418" t="s">
        <v>285</v>
      </c>
      <c r="AS78" s="418" t="s">
        <v>747</v>
      </c>
      <c r="AT78" s="418" t="s">
        <v>172</v>
      </c>
      <c r="AU78" s="419" t="s">
        <v>591</v>
      </c>
      <c r="AV78" s="419" t="s">
        <v>550</v>
      </c>
      <c r="AW78" s="419" t="s">
        <v>328</v>
      </c>
      <c r="AX78" s="419" t="s">
        <v>390</v>
      </c>
      <c r="AY78" s="419" t="s">
        <v>136</v>
      </c>
      <c r="AZ78" s="418" t="s">
        <v>352</v>
      </c>
      <c r="BA78" s="418" t="s">
        <v>357</v>
      </c>
      <c r="BB78" s="418" t="s">
        <v>685</v>
      </c>
      <c r="BC78" s="418" t="s">
        <v>462</v>
      </c>
      <c r="BD78" s="420" t="s">
        <v>441</v>
      </c>
    </row>
    <row r="79" spans="1:56" x14ac:dyDescent="0.2">
      <c r="A79" s="1">
        <v>5</v>
      </c>
      <c r="B79" s="13">
        <v>616</v>
      </c>
      <c r="C79" s="14">
        <v>489</v>
      </c>
      <c r="D79" s="14">
        <v>357</v>
      </c>
      <c r="E79" s="14">
        <v>230</v>
      </c>
      <c r="F79" s="14">
        <v>123</v>
      </c>
      <c r="G79" s="14">
        <v>547</v>
      </c>
      <c r="H79" s="14">
        <v>420</v>
      </c>
      <c r="I79" s="14">
        <v>288</v>
      </c>
      <c r="J79" s="14">
        <v>156</v>
      </c>
      <c r="K79" s="14">
        <v>29</v>
      </c>
      <c r="L79" s="14">
        <v>578</v>
      </c>
      <c r="M79" s="14">
        <v>471</v>
      </c>
      <c r="N79" s="14">
        <v>344</v>
      </c>
      <c r="O79" s="14">
        <v>212</v>
      </c>
      <c r="P79" s="14">
        <v>85</v>
      </c>
      <c r="Q79" s="14">
        <v>509</v>
      </c>
      <c r="R79" s="14">
        <v>377</v>
      </c>
      <c r="S79" s="14">
        <v>275</v>
      </c>
      <c r="T79" s="14">
        <v>143</v>
      </c>
      <c r="U79" s="14">
        <v>11</v>
      </c>
      <c r="V79" s="14">
        <v>565</v>
      </c>
      <c r="W79" s="14">
        <v>433</v>
      </c>
      <c r="X79" s="14">
        <v>301</v>
      </c>
      <c r="Y79" s="14">
        <v>199</v>
      </c>
      <c r="Z79" s="15">
        <v>67</v>
      </c>
      <c r="AA79" s="2">
        <f t="shared" si="15"/>
        <v>7825</v>
      </c>
      <c r="AB79" s="2">
        <f t="shared" si="16"/>
        <v>3263025</v>
      </c>
      <c r="AE79" s="1">
        <v>5</v>
      </c>
      <c r="AF79" s="417" t="s">
        <v>348</v>
      </c>
      <c r="AG79" s="418" t="s">
        <v>638</v>
      </c>
      <c r="AH79" s="418" t="s">
        <v>233</v>
      </c>
      <c r="AI79" s="418" t="s">
        <v>798</v>
      </c>
      <c r="AJ79" s="418" t="s">
        <v>553</v>
      </c>
      <c r="AK79" s="419" t="s">
        <v>278</v>
      </c>
      <c r="AL79" s="419" t="s">
        <v>796</v>
      </c>
      <c r="AM79" s="419" t="s">
        <v>163</v>
      </c>
      <c r="AN79" s="419" t="s">
        <v>237</v>
      </c>
      <c r="AO79" s="419" t="s">
        <v>118</v>
      </c>
      <c r="AP79" s="418" t="s">
        <v>517</v>
      </c>
      <c r="AQ79" s="418" t="s">
        <v>401</v>
      </c>
      <c r="AR79" s="418" t="s">
        <v>282</v>
      </c>
      <c r="AS79" s="418" t="s">
        <v>431</v>
      </c>
      <c r="AT79" s="418" t="s">
        <v>646</v>
      </c>
      <c r="AU79" s="419" t="s">
        <v>753</v>
      </c>
      <c r="AV79" s="419" t="s">
        <v>756</v>
      </c>
      <c r="AW79" s="419" t="s">
        <v>616</v>
      </c>
      <c r="AX79" s="419" t="s">
        <v>43</v>
      </c>
      <c r="AY79" s="419" t="s">
        <v>378</v>
      </c>
      <c r="AZ79" s="418" t="s">
        <v>63</v>
      </c>
      <c r="BA79" s="418" t="s">
        <v>138</v>
      </c>
      <c r="BB79" s="418" t="s">
        <v>70</v>
      </c>
      <c r="BC79" s="418" t="s">
        <v>207</v>
      </c>
      <c r="BD79" s="420" t="s">
        <v>381</v>
      </c>
    </row>
    <row r="80" spans="1:56" x14ac:dyDescent="0.2">
      <c r="A80" s="1">
        <v>6</v>
      </c>
      <c r="B80" s="13">
        <v>208</v>
      </c>
      <c r="C80" s="14">
        <v>76</v>
      </c>
      <c r="D80" s="14">
        <v>599</v>
      </c>
      <c r="E80" s="14">
        <v>467</v>
      </c>
      <c r="F80" s="14">
        <v>340</v>
      </c>
      <c r="G80" s="14">
        <v>139</v>
      </c>
      <c r="H80" s="14">
        <v>7</v>
      </c>
      <c r="I80" s="14">
        <v>505</v>
      </c>
      <c r="J80" s="14">
        <v>398</v>
      </c>
      <c r="K80" s="14">
        <v>266</v>
      </c>
      <c r="L80" s="14">
        <v>195</v>
      </c>
      <c r="M80" s="14">
        <v>63</v>
      </c>
      <c r="N80" s="14">
        <v>556</v>
      </c>
      <c r="O80" s="14">
        <v>429</v>
      </c>
      <c r="P80" s="14">
        <v>322</v>
      </c>
      <c r="Q80" s="14">
        <v>246</v>
      </c>
      <c r="R80" s="14">
        <v>119</v>
      </c>
      <c r="S80" s="14">
        <v>612</v>
      </c>
      <c r="T80" s="14">
        <v>485</v>
      </c>
      <c r="U80" s="14">
        <v>353</v>
      </c>
      <c r="V80" s="14">
        <v>152</v>
      </c>
      <c r="W80" s="14">
        <v>50</v>
      </c>
      <c r="X80" s="14">
        <v>543</v>
      </c>
      <c r="Y80" s="14">
        <v>411</v>
      </c>
      <c r="Z80" s="15">
        <v>284</v>
      </c>
      <c r="AA80" s="2">
        <f t="shared" si="15"/>
        <v>7825</v>
      </c>
      <c r="AB80" s="2">
        <f t="shared" si="16"/>
        <v>3263025</v>
      </c>
      <c r="AE80" s="1">
        <v>6</v>
      </c>
      <c r="AF80" s="421" t="s">
        <v>405</v>
      </c>
      <c r="AG80" s="419" t="s">
        <v>2</v>
      </c>
      <c r="AH80" s="419" t="s">
        <v>333</v>
      </c>
      <c r="AI80" s="419" t="s">
        <v>506</v>
      </c>
      <c r="AJ80" s="419" t="s">
        <v>388</v>
      </c>
      <c r="AK80" s="418" t="s">
        <v>789</v>
      </c>
      <c r="AL80" s="418" t="s">
        <v>272</v>
      </c>
      <c r="AM80" s="418" t="s">
        <v>651</v>
      </c>
      <c r="AN80" s="418" t="s">
        <v>235</v>
      </c>
      <c r="AO80" s="418" t="s">
        <v>165</v>
      </c>
      <c r="AP80" s="419" t="s">
        <v>99</v>
      </c>
      <c r="AQ80" s="419" t="s">
        <v>570</v>
      </c>
      <c r="AR80" s="419" t="s">
        <v>363</v>
      </c>
      <c r="AS80" s="419" t="s">
        <v>244</v>
      </c>
      <c r="AT80" s="419" t="s">
        <v>681</v>
      </c>
      <c r="AU80" s="418" t="s">
        <v>744</v>
      </c>
      <c r="AV80" s="418" t="s">
        <v>657</v>
      </c>
      <c r="AW80" s="418" t="s">
        <v>425</v>
      </c>
      <c r="AX80" s="418" t="s">
        <v>741</v>
      </c>
      <c r="AY80" s="418" t="s">
        <v>127</v>
      </c>
      <c r="AZ80" s="419" t="s">
        <v>371</v>
      </c>
      <c r="BA80" s="419" t="s">
        <v>196</v>
      </c>
      <c r="BB80" s="419" t="s">
        <v>171</v>
      </c>
      <c r="BC80" s="419" t="s">
        <v>503</v>
      </c>
      <c r="BD80" s="422" t="s">
        <v>54</v>
      </c>
    </row>
    <row r="81" spans="1:56" x14ac:dyDescent="0.2">
      <c r="A81" s="1">
        <v>7</v>
      </c>
      <c r="B81" s="13">
        <v>373</v>
      </c>
      <c r="C81" s="14">
        <v>241</v>
      </c>
      <c r="D81" s="14">
        <v>114</v>
      </c>
      <c r="E81" s="14">
        <v>607</v>
      </c>
      <c r="F81" s="14">
        <v>480</v>
      </c>
      <c r="G81" s="14">
        <v>279</v>
      </c>
      <c r="H81" s="14">
        <v>172</v>
      </c>
      <c r="I81" s="14">
        <v>45</v>
      </c>
      <c r="J81" s="14">
        <v>538</v>
      </c>
      <c r="K81" s="14">
        <v>406</v>
      </c>
      <c r="L81" s="14">
        <v>335</v>
      </c>
      <c r="M81" s="14">
        <v>203</v>
      </c>
      <c r="N81" s="14">
        <v>96</v>
      </c>
      <c r="O81" s="14">
        <v>594</v>
      </c>
      <c r="P81" s="14">
        <v>462</v>
      </c>
      <c r="Q81" s="14">
        <v>261</v>
      </c>
      <c r="R81" s="14">
        <v>134</v>
      </c>
      <c r="S81" s="14">
        <v>2</v>
      </c>
      <c r="T81" s="14">
        <v>525</v>
      </c>
      <c r="U81" s="14">
        <v>393</v>
      </c>
      <c r="V81" s="14">
        <v>317</v>
      </c>
      <c r="W81" s="14">
        <v>190</v>
      </c>
      <c r="X81" s="14">
        <v>58</v>
      </c>
      <c r="Y81" s="14">
        <v>551</v>
      </c>
      <c r="Z81" s="15">
        <v>449</v>
      </c>
      <c r="AA81" s="2">
        <f t="shared" si="15"/>
        <v>7825</v>
      </c>
      <c r="AB81" s="2">
        <f t="shared" si="16"/>
        <v>3263025</v>
      </c>
      <c r="AE81" s="1">
        <v>7</v>
      </c>
      <c r="AF81" s="421" t="s">
        <v>175</v>
      </c>
      <c r="AG81" s="419" t="s">
        <v>192</v>
      </c>
      <c r="AH81" s="419" t="s">
        <v>731</v>
      </c>
      <c r="AI81" s="419" t="s">
        <v>45</v>
      </c>
      <c r="AJ81" s="419" t="s">
        <v>399</v>
      </c>
      <c r="AK81" s="418" t="s">
        <v>508</v>
      </c>
      <c r="AL81" s="418" t="s">
        <v>179</v>
      </c>
      <c r="AM81" s="418" t="s">
        <v>645</v>
      </c>
      <c r="AN81" s="418" t="s">
        <v>122</v>
      </c>
      <c r="AO81" s="418" t="s">
        <v>49</v>
      </c>
      <c r="AP81" s="419" t="s">
        <v>551</v>
      </c>
      <c r="AQ81" s="419" t="s">
        <v>613</v>
      </c>
      <c r="AR81" s="419" t="s">
        <v>329</v>
      </c>
      <c r="AS81" s="419" t="s">
        <v>809</v>
      </c>
      <c r="AT81" s="419" t="s">
        <v>768</v>
      </c>
      <c r="AU81" s="418" t="s">
        <v>143</v>
      </c>
      <c r="AV81" s="418" t="s">
        <v>684</v>
      </c>
      <c r="AW81" s="418" t="s">
        <v>29</v>
      </c>
      <c r="AX81" s="418" t="s">
        <v>574</v>
      </c>
      <c r="AY81" s="418" t="s">
        <v>579</v>
      </c>
      <c r="AZ81" s="419" t="s">
        <v>368</v>
      </c>
      <c r="BA81" s="419" t="s">
        <v>817</v>
      </c>
      <c r="BB81" s="419" t="s">
        <v>776</v>
      </c>
      <c r="BC81" s="419" t="s">
        <v>546</v>
      </c>
      <c r="BD81" s="422" t="s">
        <v>80</v>
      </c>
    </row>
    <row r="82" spans="1:56" x14ac:dyDescent="0.2">
      <c r="A82" s="1">
        <v>8</v>
      </c>
      <c r="B82" s="13">
        <v>388</v>
      </c>
      <c r="C82" s="14">
        <v>256</v>
      </c>
      <c r="D82" s="14">
        <v>129</v>
      </c>
      <c r="E82" s="14">
        <v>22</v>
      </c>
      <c r="F82" s="14">
        <v>520</v>
      </c>
      <c r="G82" s="14">
        <v>444</v>
      </c>
      <c r="H82" s="14">
        <v>312</v>
      </c>
      <c r="I82" s="14">
        <v>185</v>
      </c>
      <c r="J82" s="14">
        <v>53</v>
      </c>
      <c r="K82" s="14">
        <v>571</v>
      </c>
      <c r="L82" s="14">
        <v>500</v>
      </c>
      <c r="M82" s="14">
        <v>368</v>
      </c>
      <c r="N82" s="14">
        <v>236</v>
      </c>
      <c r="O82" s="14">
        <v>109</v>
      </c>
      <c r="P82" s="14">
        <v>602</v>
      </c>
      <c r="Q82" s="14">
        <v>401</v>
      </c>
      <c r="R82" s="14">
        <v>299</v>
      </c>
      <c r="S82" s="14">
        <v>167</v>
      </c>
      <c r="T82" s="14">
        <v>40</v>
      </c>
      <c r="U82" s="14">
        <v>533</v>
      </c>
      <c r="V82" s="14">
        <v>457</v>
      </c>
      <c r="W82" s="14">
        <v>330</v>
      </c>
      <c r="X82" s="14">
        <v>223</v>
      </c>
      <c r="Y82" s="14">
        <v>91</v>
      </c>
      <c r="Z82" s="15">
        <v>589</v>
      </c>
      <c r="AA82" s="2">
        <f t="shared" si="15"/>
        <v>7825</v>
      </c>
      <c r="AB82" s="2">
        <f t="shared" si="16"/>
        <v>3263025</v>
      </c>
      <c r="AE82" s="1">
        <v>8</v>
      </c>
      <c r="AF82" s="421" t="s">
        <v>387</v>
      </c>
      <c r="AG82" s="419" t="s">
        <v>459</v>
      </c>
      <c r="AH82" s="419" t="s">
        <v>370</v>
      </c>
      <c r="AI82" s="419" t="s">
        <v>775</v>
      </c>
      <c r="AJ82" s="419" t="s">
        <v>257</v>
      </c>
      <c r="AK82" s="418" t="s">
        <v>505</v>
      </c>
      <c r="AL82" s="418" t="s">
        <v>522</v>
      </c>
      <c r="AM82" s="418" t="s">
        <v>73</v>
      </c>
      <c r="AN82" s="418" t="s">
        <v>252</v>
      </c>
      <c r="AO82" s="418" t="s">
        <v>623</v>
      </c>
      <c r="AP82" s="419" t="s">
        <v>322</v>
      </c>
      <c r="AQ82" s="419" t="s">
        <v>519</v>
      </c>
      <c r="AR82" s="419" t="s">
        <v>114</v>
      </c>
      <c r="AS82" s="419" t="s">
        <v>631</v>
      </c>
      <c r="AT82" s="419" t="s">
        <v>605</v>
      </c>
      <c r="AU82" s="418" t="s">
        <v>296</v>
      </c>
      <c r="AV82" s="418" t="s">
        <v>430</v>
      </c>
      <c r="AW82" s="418" t="s">
        <v>604</v>
      </c>
      <c r="AX82" s="418" t="s">
        <v>513</v>
      </c>
      <c r="AY82" s="418" t="s">
        <v>362</v>
      </c>
      <c r="AZ82" s="419" t="s">
        <v>483</v>
      </c>
      <c r="BA82" s="419" t="s">
        <v>232</v>
      </c>
      <c r="BB82" s="419" t="s">
        <v>771</v>
      </c>
      <c r="BC82" s="419" t="s">
        <v>568</v>
      </c>
      <c r="BD82" s="422" t="s">
        <v>65</v>
      </c>
    </row>
    <row r="83" spans="1:56" x14ac:dyDescent="0.2">
      <c r="A83" s="1">
        <v>9</v>
      </c>
      <c r="B83" s="13">
        <v>528</v>
      </c>
      <c r="C83" s="14">
        <v>421</v>
      </c>
      <c r="D83" s="14">
        <v>294</v>
      </c>
      <c r="E83" s="14">
        <v>162</v>
      </c>
      <c r="F83" s="14">
        <v>35</v>
      </c>
      <c r="G83" s="14">
        <v>584</v>
      </c>
      <c r="H83" s="14">
        <v>452</v>
      </c>
      <c r="I83" s="14">
        <v>350</v>
      </c>
      <c r="J83" s="14">
        <v>218</v>
      </c>
      <c r="K83" s="14">
        <v>86</v>
      </c>
      <c r="L83" s="14">
        <v>515</v>
      </c>
      <c r="M83" s="14">
        <v>383</v>
      </c>
      <c r="N83" s="14">
        <v>251</v>
      </c>
      <c r="O83" s="14">
        <v>149</v>
      </c>
      <c r="P83" s="14">
        <v>17</v>
      </c>
      <c r="Q83" s="14">
        <v>566</v>
      </c>
      <c r="R83" s="14">
        <v>439</v>
      </c>
      <c r="S83" s="14">
        <v>307</v>
      </c>
      <c r="T83" s="14">
        <v>180</v>
      </c>
      <c r="U83" s="14">
        <v>73</v>
      </c>
      <c r="V83" s="14">
        <v>622</v>
      </c>
      <c r="W83" s="14">
        <v>495</v>
      </c>
      <c r="X83" s="14">
        <v>363</v>
      </c>
      <c r="Y83" s="14">
        <v>231</v>
      </c>
      <c r="Z83" s="15">
        <v>104</v>
      </c>
      <c r="AA83" s="2">
        <f t="shared" si="15"/>
        <v>7825</v>
      </c>
      <c r="AB83" s="2">
        <f t="shared" si="16"/>
        <v>3263025</v>
      </c>
      <c r="AE83" s="1">
        <v>9</v>
      </c>
      <c r="AF83" s="421" t="s">
        <v>547</v>
      </c>
      <c r="AG83" s="419" t="s">
        <v>484</v>
      </c>
      <c r="AH83" s="419" t="s">
        <v>145</v>
      </c>
      <c r="AI83" s="419" t="s">
        <v>101</v>
      </c>
      <c r="AJ83" s="419" t="s">
        <v>675</v>
      </c>
      <c r="AK83" s="418" t="s">
        <v>724</v>
      </c>
      <c r="AL83" s="418" t="s">
        <v>1</v>
      </c>
      <c r="AM83" s="418" t="s">
        <v>68</v>
      </c>
      <c r="AN83" s="418" t="s">
        <v>326</v>
      </c>
      <c r="AO83" s="418" t="s">
        <v>408</v>
      </c>
      <c r="AP83" s="419" t="s">
        <v>92</v>
      </c>
      <c r="AQ83" s="419" t="s">
        <v>625</v>
      </c>
      <c r="AR83" s="419" t="s">
        <v>670</v>
      </c>
      <c r="AS83" s="419" t="s">
        <v>180</v>
      </c>
      <c r="AT83" s="419" t="s">
        <v>464</v>
      </c>
      <c r="AU83" s="418" t="s">
        <v>36</v>
      </c>
      <c r="AV83" s="418" t="s">
        <v>667</v>
      </c>
      <c r="AW83" s="418" t="s">
        <v>146</v>
      </c>
      <c r="AX83" s="418" t="s">
        <v>496</v>
      </c>
      <c r="AY83" s="418" t="s">
        <v>301</v>
      </c>
      <c r="AZ83" s="419" t="s">
        <v>557</v>
      </c>
      <c r="BA83" s="419" t="s">
        <v>766</v>
      </c>
      <c r="BB83" s="419" t="s">
        <v>444</v>
      </c>
      <c r="BC83" s="419" t="s">
        <v>433</v>
      </c>
      <c r="BD83" s="422" t="s">
        <v>316</v>
      </c>
    </row>
    <row r="84" spans="1:56" x14ac:dyDescent="0.2">
      <c r="A84" s="1">
        <v>10</v>
      </c>
      <c r="B84" s="13">
        <v>68</v>
      </c>
      <c r="C84" s="14">
        <v>561</v>
      </c>
      <c r="D84" s="14">
        <v>434</v>
      </c>
      <c r="E84" s="14">
        <v>302</v>
      </c>
      <c r="F84" s="14">
        <v>200</v>
      </c>
      <c r="G84" s="14">
        <v>124</v>
      </c>
      <c r="H84" s="14">
        <v>617</v>
      </c>
      <c r="I84" s="14">
        <v>490</v>
      </c>
      <c r="J84" s="14">
        <v>358</v>
      </c>
      <c r="K84" s="14">
        <v>226</v>
      </c>
      <c r="L84" s="14">
        <v>30</v>
      </c>
      <c r="M84" s="14">
        <v>548</v>
      </c>
      <c r="N84" s="14">
        <v>416</v>
      </c>
      <c r="O84" s="14">
        <v>289</v>
      </c>
      <c r="P84" s="14">
        <v>157</v>
      </c>
      <c r="Q84" s="14">
        <v>81</v>
      </c>
      <c r="R84" s="14">
        <v>579</v>
      </c>
      <c r="S84" s="14">
        <v>472</v>
      </c>
      <c r="T84" s="14">
        <v>345</v>
      </c>
      <c r="U84" s="14">
        <v>213</v>
      </c>
      <c r="V84" s="14">
        <v>12</v>
      </c>
      <c r="W84" s="14">
        <v>510</v>
      </c>
      <c r="X84" s="14">
        <v>378</v>
      </c>
      <c r="Y84" s="14">
        <v>271</v>
      </c>
      <c r="Z84" s="15">
        <v>144</v>
      </c>
      <c r="AA84" s="2">
        <f t="shared" si="15"/>
        <v>7825</v>
      </c>
      <c r="AB84" s="2">
        <f t="shared" si="16"/>
        <v>3263025</v>
      </c>
      <c r="AE84" s="1">
        <v>10</v>
      </c>
      <c r="AF84" s="421" t="s">
        <v>644</v>
      </c>
      <c r="AG84" s="419" t="s">
        <v>807</v>
      </c>
      <c r="AH84" s="419" t="s">
        <v>588</v>
      </c>
      <c r="AI84" s="419" t="s">
        <v>727</v>
      </c>
      <c r="AJ84" s="419" t="s">
        <v>446</v>
      </c>
      <c r="AK84" s="418" t="s">
        <v>238</v>
      </c>
      <c r="AL84" s="418" t="s">
        <v>242</v>
      </c>
      <c r="AM84" s="418" t="s">
        <v>695</v>
      </c>
      <c r="AN84" s="418" t="s">
        <v>682</v>
      </c>
      <c r="AO84" s="418" t="s">
        <v>696</v>
      </c>
      <c r="AP84" s="419" t="s">
        <v>358</v>
      </c>
      <c r="AQ84" s="419" t="s">
        <v>622</v>
      </c>
      <c r="AR84" s="419" t="s">
        <v>694</v>
      </c>
      <c r="AS84" s="419" t="s">
        <v>193</v>
      </c>
      <c r="AT84" s="419" t="s">
        <v>581</v>
      </c>
      <c r="AU84" s="418" t="s">
        <v>749</v>
      </c>
      <c r="AV84" s="418" t="s">
        <v>383</v>
      </c>
      <c r="AW84" s="418" t="s">
        <v>79</v>
      </c>
      <c r="AX84" s="418" t="s">
        <v>520</v>
      </c>
      <c r="AY84" s="418" t="s">
        <v>194</v>
      </c>
      <c r="AZ84" s="419" t="s">
        <v>647</v>
      </c>
      <c r="BA84" s="419" t="s">
        <v>169</v>
      </c>
      <c r="BB84" s="419" t="s">
        <v>69</v>
      </c>
      <c r="BC84" s="419" t="s">
        <v>719</v>
      </c>
      <c r="BD84" s="422" t="s">
        <v>603</v>
      </c>
    </row>
    <row r="85" spans="1:56" x14ac:dyDescent="0.2">
      <c r="A85" s="1">
        <v>11</v>
      </c>
      <c r="B85" s="13">
        <v>285</v>
      </c>
      <c r="C85" s="14">
        <v>153</v>
      </c>
      <c r="D85" s="14">
        <v>46</v>
      </c>
      <c r="E85" s="14">
        <v>544</v>
      </c>
      <c r="F85" s="14">
        <v>412</v>
      </c>
      <c r="G85" s="14">
        <v>336</v>
      </c>
      <c r="H85" s="14">
        <v>209</v>
      </c>
      <c r="I85" s="14">
        <v>77</v>
      </c>
      <c r="J85" s="14">
        <v>600</v>
      </c>
      <c r="K85" s="14">
        <v>468</v>
      </c>
      <c r="L85" s="14">
        <v>267</v>
      </c>
      <c r="M85" s="14">
        <v>140</v>
      </c>
      <c r="N85" s="14">
        <v>8</v>
      </c>
      <c r="O85" s="14">
        <v>501</v>
      </c>
      <c r="P85" s="14">
        <v>399</v>
      </c>
      <c r="Q85" s="14">
        <v>323</v>
      </c>
      <c r="R85" s="14">
        <v>191</v>
      </c>
      <c r="S85" s="14">
        <v>64</v>
      </c>
      <c r="T85" s="14">
        <v>557</v>
      </c>
      <c r="U85" s="14">
        <v>430</v>
      </c>
      <c r="V85" s="14">
        <v>354</v>
      </c>
      <c r="W85" s="14">
        <v>247</v>
      </c>
      <c r="X85" s="14">
        <v>120</v>
      </c>
      <c r="Y85" s="14">
        <v>613</v>
      </c>
      <c r="Z85" s="15">
        <v>481</v>
      </c>
      <c r="AA85" s="2">
        <f t="shared" si="15"/>
        <v>7825</v>
      </c>
      <c r="AB85" s="2">
        <f t="shared" si="16"/>
        <v>3263025</v>
      </c>
      <c r="AE85" s="1">
        <v>11</v>
      </c>
      <c r="AF85" s="417" t="s">
        <v>299</v>
      </c>
      <c r="AG85" s="418" t="s">
        <v>475</v>
      </c>
      <c r="AH85" s="418" t="s">
        <v>302</v>
      </c>
      <c r="AI85" s="418" t="s">
        <v>725</v>
      </c>
      <c r="AJ85" s="418" t="s">
        <v>742</v>
      </c>
      <c r="AK85" s="419" t="s">
        <v>340</v>
      </c>
      <c r="AL85" s="419" t="s">
        <v>86</v>
      </c>
      <c r="AM85" s="419" t="s">
        <v>3</v>
      </c>
      <c r="AN85" s="419" t="s">
        <v>544</v>
      </c>
      <c r="AO85" s="419" t="s">
        <v>739</v>
      </c>
      <c r="AP85" s="418" t="s">
        <v>56</v>
      </c>
      <c r="AQ85" s="418" t="s">
        <v>733</v>
      </c>
      <c r="AR85" s="418" t="s">
        <v>543</v>
      </c>
      <c r="AS85" s="418" t="s">
        <v>518</v>
      </c>
      <c r="AT85" s="418" t="s">
        <v>680</v>
      </c>
      <c r="AU85" s="419" t="s">
        <v>204</v>
      </c>
      <c r="AV85" s="419" t="s">
        <v>786</v>
      </c>
      <c r="AW85" s="419" t="s">
        <v>597</v>
      </c>
      <c r="AX85" s="419" t="s">
        <v>705</v>
      </c>
      <c r="AY85" s="419" t="s">
        <v>482</v>
      </c>
      <c r="AZ85" s="418" t="s">
        <v>784</v>
      </c>
      <c r="BA85" s="418" t="s">
        <v>376</v>
      </c>
      <c r="BB85" s="418" t="s">
        <v>132</v>
      </c>
      <c r="BC85" s="418" t="s">
        <v>292</v>
      </c>
      <c r="BD85" s="420" t="s">
        <v>81</v>
      </c>
    </row>
    <row r="86" spans="1:56" x14ac:dyDescent="0.2">
      <c r="A86" s="1">
        <v>12</v>
      </c>
      <c r="B86" s="13">
        <v>450</v>
      </c>
      <c r="C86" s="14">
        <v>318</v>
      </c>
      <c r="D86" s="14">
        <v>186</v>
      </c>
      <c r="E86" s="14">
        <v>59</v>
      </c>
      <c r="F86" s="14">
        <v>552</v>
      </c>
      <c r="G86" s="14">
        <v>476</v>
      </c>
      <c r="H86" s="14">
        <v>374</v>
      </c>
      <c r="I86" s="14">
        <v>242</v>
      </c>
      <c r="J86" s="14">
        <v>115</v>
      </c>
      <c r="K86" s="14">
        <v>608</v>
      </c>
      <c r="L86" s="14">
        <v>407</v>
      </c>
      <c r="M86" s="14">
        <v>280</v>
      </c>
      <c r="N86" s="14">
        <v>173</v>
      </c>
      <c r="O86" s="14">
        <v>41</v>
      </c>
      <c r="P86" s="14">
        <v>539</v>
      </c>
      <c r="Q86" s="14">
        <v>463</v>
      </c>
      <c r="R86" s="14">
        <v>331</v>
      </c>
      <c r="S86" s="14">
        <v>204</v>
      </c>
      <c r="T86" s="14">
        <v>97</v>
      </c>
      <c r="U86" s="14">
        <v>595</v>
      </c>
      <c r="V86" s="14">
        <v>394</v>
      </c>
      <c r="W86" s="14">
        <v>262</v>
      </c>
      <c r="X86" s="14">
        <v>135</v>
      </c>
      <c r="Y86" s="14">
        <v>3</v>
      </c>
      <c r="Z86" s="15">
        <v>521</v>
      </c>
      <c r="AA86" s="2">
        <f t="shared" si="15"/>
        <v>7825</v>
      </c>
      <c r="AB86" s="2">
        <f t="shared" si="16"/>
        <v>3263025</v>
      </c>
      <c r="AE86" s="1">
        <v>12</v>
      </c>
      <c r="AF86" s="417" t="s">
        <v>294</v>
      </c>
      <c r="AG86" s="418" t="s">
        <v>549</v>
      </c>
      <c r="AH86" s="418" t="s">
        <v>630</v>
      </c>
      <c r="AI86" s="418" t="s">
        <v>436</v>
      </c>
      <c r="AJ86" s="418" t="s">
        <v>467</v>
      </c>
      <c r="AK86" s="419" t="s">
        <v>265</v>
      </c>
      <c r="AL86" s="419" t="s">
        <v>627</v>
      </c>
      <c r="AM86" s="419" t="s">
        <v>84</v>
      </c>
      <c r="AN86" s="419" t="s">
        <v>787</v>
      </c>
      <c r="AO86" s="419" t="s">
        <v>530</v>
      </c>
      <c r="AP86" s="418" t="s">
        <v>398</v>
      </c>
      <c r="AQ86" s="418" t="s">
        <v>717</v>
      </c>
      <c r="AR86" s="418" t="s">
        <v>523</v>
      </c>
      <c r="AS86" s="418" t="s">
        <v>540</v>
      </c>
      <c r="AT86" s="418" t="s">
        <v>94</v>
      </c>
      <c r="AU86" s="419" t="s">
        <v>666</v>
      </c>
      <c r="AV86" s="419" t="s">
        <v>683</v>
      </c>
      <c r="AW86" s="419" t="s">
        <v>538</v>
      </c>
      <c r="AX86" s="419" t="s">
        <v>805</v>
      </c>
      <c r="AY86" s="419" t="s">
        <v>227</v>
      </c>
      <c r="AZ86" s="418" t="s">
        <v>369</v>
      </c>
      <c r="BA86" s="418" t="s">
        <v>327</v>
      </c>
      <c r="BB86" s="418" t="s">
        <v>102</v>
      </c>
      <c r="BC86" s="418" t="s">
        <v>166</v>
      </c>
      <c r="BD86" s="420" t="s">
        <v>706</v>
      </c>
    </row>
    <row r="87" spans="1:56" x14ac:dyDescent="0.2">
      <c r="A87" s="1">
        <v>13</v>
      </c>
      <c r="B87" s="13">
        <v>590</v>
      </c>
      <c r="C87" s="14">
        <v>458</v>
      </c>
      <c r="D87" s="14">
        <v>326</v>
      </c>
      <c r="E87" s="14">
        <v>224</v>
      </c>
      <c r="F87" s="14">
        <v>92</v>
      </c>
      <c r="G87" s="14">
        <v>516</v>
      </c>
      <c r="H87" s="14">
        <v>389</v>
      </c>
      <c r="I87" s="14">
        <v>257</v>
      </c>
      <c r="J87" s="14">
        <v>130</v>
      </c>
      <c r="K87" s="14">
        <v>23</v>
      </c>
      <c r="L87" s="14">
        <v>572</v>
      </c>
      <c r="M87" s="14">
        <v>445</v>
      </c>
      <c r="N87" s="14">
        <v>313</v>
      </c>
      <c r="O87" s="14">
        <v>181</v>
      </c>
      <c r="P87" s="14">
        <v>54</v>
      </c>
      <c r="Q87" s="14">
        <v>603</v>
      </c>
      <c r="R87" s="14">
        <v>496</v>
      </c>
      <c r="S87" s="14">
        <v>369</v>
      </c>
      <c r="T87" s="14">
        <v>237</v>
      </c>
      <c r="U87" s="14">
        <v>110</v>
      </c>
      <c r="V87" s="14">
        <v>534</v>
      </c>
      <c r="W87" s="14">
        <v>402</v>
      </c>
      <c r="X87" s="14">
        <v>300</v>
      </c>
      <c r="Y87" s="14">
        <v>168</v>
      </c>
      <c r="Z87" s="15">
        <v>36</v>
      </c>
      <c r="AA87" s="2">
        <f t="shared" si="15"/>
        <v>7825</v>
      </c>
      <c r="AB87" s="2">
        <f t="shared" si="16"/>
        <v>3263025</v>
      </c>
      <c r="AC87" s="2">
        <f t="shared" ref="AC87:AC105" si="17">B87^3+C87^3+D87^3+E87^3+F87^3+G87^3+H87^3+I87^3+J87^3+K87^3+L87^3+M87^3+N87^3+O87^3+P87^3+Q87^3+R87^3+S87^3+T87^3+U87^3+V87^3+W87^3+X87^3+Y87^3+Z87^3</f>
        <v>1530765625</v>
      </c>
      <c r="AE87" s="1">
        <v>13</v>
      </c>
      <c r="AF87" s="417" t="s">
        <v>125</v>
      </c>
      <c r="AG87" s="418" t="s">
        <v>109</v>
      </c>
      <c r="AH87" s="418" t="s">
        <v>126</v>
      </c>
      <c r="AI87" s="418" t="s">
        <v>460</v>
      </c>
      <c r="AJ87" s="418" t="s">
        <v>434</v>
      </c>
      <c r="AK87" s="419" t="s">
        <v>124</v>
      </c>
      <c r="AL87" s="419" t="s">
        <v>416</v>
      </c>
      <c r="AM87" s="419" t="s">
        <v>799</v>
      </c>
      <c r="AN87" s="419" t="s">
        <v>580</v>
      </c>
      <c r="AO87" s="419" t="s">
        <v>330</v>
      </c>
      <c r="AP87" s="418" t="s">
        <v>305</v>
      </c>
      <c r="AQ87" s="418" t="s">
        <v>740</v>
      </c>
      <c r="AR87" s="418" t="s">
        <v>417</v>
      </c>
      <c r="AS87" s="418" t="s">
        <v>181</v>
      </c>
      <c r="AT87" s="418" t="s">
        <v>89</v>
      </c>
      <c r="AU87" s="419" t="s">
        <v>735</v>
      </c>
      <c r="AV87" s="419" t="s">
        <v>454</v>
      </c>
      <c r="AW87" s="419" t="s">
        <v>309</v>
      </c>
      <c r="AX87" s="419" t="s">
        <v>354</v>
      </c>
      <c r="AY87" s="419" t="s">
        <v>41</v>
      </c>
      <c r="AZ87" s="418" t="s">
        <v>806</v>
      </c>
      <c r="BA87" s="418" t="s">
        <v>158</v>
      </c>
      <c r="BB87" s="418" t="s">
        <v>668</v>
      </c>
      <c r="BC87" s="418" t="s">
        <v>71</v>
      </c>
      <c r="BD87" s="420" t="s">
        <v>437</v>
      </c>
    </row>
    <row r="88" spans="1:56" x14ac:dyDescent="0.2">
      <c r="A88" s="1">
        <v>14</v>
      </c>
      <c r="B88" s="13">
        <v>105</v>
      </c>
      <c r="C88" s="14">
        <v>623</v>
      </c>
      <c r="D88" s="14">
        <v>491</v>
      </c>
      <c r="E88" s="14">
        <v>364</v>
      </c>
      <c r="F88" s="14">
        <v>232</v>
      </c>
      <c r="G88" s="14">
        <v>31</v>
      </c>
      <c r="H88" s="14">
        <v>529</v>
      </c>
      <c r="I88" s="14">
        <v>422</v>
      </c>
      <c r="J88" s="14">
        <v>295</v>
      </c>
      <c r="K88" s="14">
        <v>163</v>
      </c>
      <c r="L88" s="14">
        <v>87</v>
      </c>
      <c r="M88" s="14">
        <v>585</v>
      </c>
      <c r="N88" s="14">
        <v>453</v>
      </c>
      <c r="O88" s="14">
        <v>346</v>
      </c>
      <c r="P88" s="14">
        <v>219</v>
      </c>
      <c r="Q88" s="14">
        <v>18</v>
      </c>
      <c r="R88" s="14">
        <v>511</v>
      </c>
      <c r="S88" s="14">
        <v>384</v>
      </c>
      <c r="T88" s="14">
        <v>252</v>
      </c>
      <c r="U88" s="14">
        <v>150</v>
      </c>
      <c r="V88" s="14">
        <v>74</v>
      </c>
      <c r="W88" s="14">
        <v>567</v>
      </c>
      <c r="X88" s="14">
        <v>440</v>
      </c>
      <c r="Y88" s="14">
        <v>308</v>
      </c>
      <c r="Z88" s="15">
        <v>176</v>
      </c>
      <c r="AA88" s="2">
        <f t="shared" si="15"/>
        <v>7825</v>
      </c>
      <c r="AB88" s="2">
        <f t="shared" si="16"/>
        <v>3263025</v>
      </c>
      <c r="AE88" s="1">
        <v>14</v>
      </c>
      <c r="AF88" s="417" t="s">
        <v>526</v>
      </c>
      <c r="AG88" s="418" t="s">
        <v>104</v>
      </c>
      <c r="AH88" s="418" t="s">
        <v>664</v>
      </c>
      <c r="AI88" s="418" t="s">
        <v>471</v>
      </c>
      <c r="AJ88" s="418" t="s">
        <v>773</v>
      </c>
      <c r="AK88" s="419" t="s">
        <v>777</v>
      </c>
      <c r="AL88" s="419" t="s">
        <v>466</v>
      </c>
      <c r="AM88" s="419" t="s">
        <v>108</v>
      </c>
      <c r="AN88" s="419" t="s">
        <v>325</v>
      </c>
      <c r="AO88" s="419" t="s">
        <v>788</v>
      </c>
      <c r="AP88" s="418" t="s">
        <v>617</v>
      </c>
      <c r="AQ88" s="418" t="s">
        <v>201</v>
      </c>
      <c r="AR88" s="418" t="s">
        <v>351</v>
      </c>
      <c r="AS88" s="418" t="s">
        <v>176</v>
      </c>
      <c r="AT88" s="418" t="s">
        <v>112</v>
      </c>
      <c r="AU88" s="419" t="s">
        <v>673</v>
      </c>
      <c r="AV88" s="419" t="s">
        <v>723</v>
      </c>
      <c r="AW88" s="419" t="s">
        <v>281</v>
      </c>
      <c r="AX88" s="419" t="s">
        <v>593</v>
      </c>
      <c r="AY88" s="419" t="s">
        <v>419</v>
      </c>
      <c r="AZ88" s="418" t="s">
        <v>722</v>
      </c>
      <c r="BA88" s="418" t="s">
        <v>726</v>
      </c>
      <c r="BB88" s="418" t="s">
        <v>611</v>
      </c>
      <c r="BC88" s="418" t="s">
        <v>655</v>
      </c>
      <c r="BD88" s="420" t="s">
        <v>391</v>
      </c>
    </row>
    <row r="89" spans="1:56" x14ac:dyDescent="0.2">
      <c r="A89" s="1">
        <v>15</v>
      </c>
      <c r="B89" s="13">
        <v>145</v>
      </c>
      <c r="C89" s="14">
        <v>13</v>
      </c>
      <c r="D89" s="14">
        <v>506</v>
      </c>
      <c r="E89" s="14">
        <v>379</v>
      </c>
      <c r="F89" s="14">
        <v>272</v>
      </c>
      <c r="G89" s="14">
        <v>196</v>
      </c>
      <c r="H89" s="14">
        <v>69</v>
      </c>
      <c r="I89" s="14">
        <v>562</v>
      </c>
      <c r="J89" s="14">
        <v>435</v>
      </c>
      <c r="K89" s="14">
        <v>303</v>
      </c>
      <c r="L89" s="14">
        <v>227</v>
      </c>
      <c r="M89" s="14">
        <v>125</v>
      </c>
      <c r="N89" s="14">
        <v>618</v>
      </c>
      <c r="O89" s="14">
        <v>486</v>
      </c>
      <c r="P89" s="14">
        <v>359</v>
      </c>
      <c r="Q89" s="14">
        <v>158</v>
      </c>
      <c r="R89" s="14">
        <v>26</v>
      </c>
      <c r="S89" s="14">
        <v>549</v>
      </c>
      <c r="T89" s="14">
        <v>417</v>
      </c>
      <c r="U89" s="14">
        <v>290</v>
      </c>
      <c r="V89" s="14">
        <v>214</v>
      </c>
      <c r="W89" s="14">
        <v>82</v>
      </c>
      <c r="X89" s="14">
        <v>580</v>
      </c>
      <c r="Y89" s="14">
        <v>473</v>
      </c>
      <c r="Z89" s="15">
        <v>341</v>
      </c>
      <c r="AA89" s="2">
        <f t="shared" si="15"/>
        <v>7825</v>
      </c>
      <c r="AB89" s="2">
        <f t="shared" si="16"/>
        <v>3263025</v>
      </c>
      <c r="AE89" s="1">
        <v>15</v>
      </c>
      <c r="AF89" s="417" t="s">
        <v>72</v>
      </c>
      <c r="AG89" s="418" t="s">
        <v>542</v>
      </c>
      <c r="AH89" s="418" t="s">
        <v>276</v>
      </c>
      <c r="AI89" s="418" t="s">
        <v>728</v>
      </c>
      <c r="AJ89" s="418" t="s">
        <v>402</v>
      </c>
      <c r="AK89" s="419" t="s">
        <v>552</v>
      </c>
      <c r="AL89" s="419" t="s">
        <v>406</v>
      </c>
      <c r="AM89" s="419" t="s">
        <v>229</v>
      </c>
      <c r="AN89" s="419" t="s">
        <v>769</v>
      </c>
      <c r="AO89" s="419" t="s">
        <v>37</v>
      </c>
      <c r="AP89" s="418" t="s">
        <v>567</v>
      </c>
      <c r="AQ89" s="418" t="s">
        <v>476</v>
      </c>
      <c r="AR89" s="418" t="s">
        <v>451</v>
      </c>
      <c r="AS89" s="418" t="s">
        <v>533</v>
      </c>
      <c r="AT89" s="418" t="s">
        <v>339</v>
      </c>
      <c r="AU89" s="419" t="s">
        <v>209</v>
      </c>
      <c r="AV89" s="419" t="s">
        <v>251</v>
      </c>
      <c r="AW89" s="419" t="s">
        <v>306</v>
      </c>
      <c r="AX89" s="419" t="s">
        <v>590</v>
      </c>
      <c r="AY89" s="419" t="s">
        <v>250</v>
      </c>
      <c r="AZ89" s="418" t="s">
        <v>162</v>
      </c>
      <c r="BA89" s="418" t="s">
        <v>303</v>
      </c>
      <c r="BB89" s="418" t="s">
        <v>621</v>
      </c>
      <c r="BC89" s="418" t="s">
        <v>426</v>
      </c>
      <c r="BD89" s="420" t="s">
        <v>415</v>
      </c>
    </row>
    <row r="90" spans="1:56" x14ac:dyDescent="0.2">
      <c r="A90" s="1">
        <v>16</v>
      </c>
      <c r="B90" s="13">
        <v>482</v>
      </c>
      <c r="C90" s="14">
        <v>355</v>
      </c>
      <c r="D90" s="14">
        <v>248</v>
      </c>
      <c r="E90" s="14">
        <v>116</v>
      </c>
      <c r="F90" s="14">
        <v>614</v>
      </c>
      <c r="G90" s="14">
        <v>413</v>
      </c>
      <c r="H90" s="14">
        <v>281</v>
      </c>
      <c r="I90" s="14">
        <v>154</v>
      </c>
      <c r="J90" s="14">
        <v>47</v>
      </c>
      <c r="K90" s="14">
        <v>545</v>
      </c>
      <c r="L90" s="14">
        <v>469</v>
      </c>
      <c r="M90" s="14">
        <v>337</v>
      </c>
      <c r="N90" s="14">
        <v>210</v>
      </c>
      <c r="O90" s="14">
        <v>78</v>
      </c>
      <c r="P90" s="14">
        <v>596</v>
      </c>
      <c r="Q90" s="14">
        <v>400</v>
      </c>
      <c r="R90" s="14">
        <v>268</v>
      </c>
      <c r="S90" s="14">
        <v>136</v>
      </c>
      <c r="T90" s="14">
        <v>9</v>
      </c>
      <c r="U90" s="14">
        <v>502</v>
      </c>
      <c r="V90" s="14">
        <v>426</v>
      </c>
      <c r="W90" s="14">
        <v>324</v>
      </c>
      <c r="X90" s="14">
        <v>192</v>
      </c>
      <c r="Y90" s="14">
        <v>65</v>
      </c>
      <c r="Z90" s="15">
        <v>558</v>
      </c>
      <c r="AA90" s="2">
        <f t="shared" si="15"/>
        <v>7825</v>
      </c>
      <c r="AB90" s="2">
        <f t="shared" si="16"/>
        <v>3263025</v>
      </c>
      <c r="AE90" s="1">
        <v>16</v>
      </c>
      <c r="AF90" s="421" t="s">
        <v>428</v>
      </c>
      <c r="AG90" s="419" t="s">
        <v>205</v>
      </c>
      <c r="AH90" s="419" t="s">
        <v>718</v>
      </c>
      <c r="AI90" s="419" t="s">
        <v>816</v>
      </c>
      <c r="AJ90" s="419" t="s">
        <v>260</v>
      </c>
      <c r="AK90" s="418" t="s">
        <v>639</v>
      </c>
      <c r="AL90" s="418" t="s">
        <v>404</v>
      </c>
      <c r="AM90" s="418" t="s">
        <v>343</v>
      </c>
      <c r="AN90" s="418" t="s">
        <v>721</v>
      </c>
      <c r="AO90" s="418" t="s">
        <v>200</v>
      </c>
      <c r="AP90" s="419" t="s">
        <v>531</v>
      </c>
      <c r="AQ90" s="419" t="s">
        <v>576</v>
      </c>
      <c r="AR90" s="419" t="s">
        <v>268</v>
      </c>
      <c r="AS90" s="419" t="s">
        <v>197</v>
      </c>
      <c r="AT90" s="419" t="s">
        <v>676</v>
      </c>
      <c r="AU90" s="418" t="s">
        <v>95</v>
      </c>
      <c r="AV90" s="418" t="s">
        <v>297</v>
      </c>
      <c r="AW90" s="418" t="s">
        <v>659</v>
      </c>
      <c r="AX90" s="418" t="s">
        <v>409</v>
      </c>
      <c r="AY90" s="418" t="s">
        <v>382</v>
      </c>
      <c r="AZ90" s="419" t="s">
        <v>350</v>
      </c>
      <c r="BA90" s="419" t="s">
        <v>710</v>
      </c>
      <c r="BB90" s="419" t="s">
        <v>656</v>
      </c>
      <c r="BC90" s="419" t="s">
        <v>539</v>
      </c>
      <c r="BD90" s="422" t="s">
        <v>335</v>
      </c>
    </row>
    <row r="91" spans="1:56" x14ac:dyDescent="0.2">
      <c r="A91" s="1">
        <v>17</v>
      </c>
      <c r="B91" s="13">
        <v>522</v>
      </c>
      <c r="C91" s="14">
        <v>395</v>
      </c>
      <c r="D91" s="14">
        <v>263</v>
      </c>
      <c r="E91" s="14">
        <v>131</v>
      </c>
      <c r="F91" s="14">
        <v>4</v>
      </c>
      <c r="G91" s="14">
        <v>553</v>
      </c>
      <c r="H91" s="14">
        <v>446</v>
      </c>
      <c r="I91" s="14">
        <v>319</v>
      </c>
      <c r="J91" s="14">
        <v>187</v>
      </c>
      <c r="K91" s="14">
        <v>60</v>
      </c>
      <c r="L91" s="14">
        <v>609</v>
      </c>
      <c r="M91" s="14">
        <v>477</v>
      </c>
      <c r="N91" s="14">
        <v>375</v>
      </c>
      <c r="O91" s="14">
        <v>243</v>
      </c>
      <c r="P91" s="14">
        <v>111</v>
      </c>
      <c r="Q91" s="14">
        <v>540</v>
      </c>
      <c r="R91" s="14">
        <v>408</v>
      </c>
      <c r="S91" s="14">
        <v>276</v>
      </c>
      <c r="T91" s="14">
        <v>174</v>
      </c>
      <c r="U91" s="14">
        <v>42</v>
      </c>
      <c r="V91" s="14">
        <v>591</v>
      </c>
      <c r="W91" s="14">
        <v>464</v>
      </c>
      <c r="X91" s="14">
        <v>332</v>
      </c>
      <c r="Y91" s="14">
        <v>205</v>
      </c>
      <c r="Z91" s="15">
        <v>98</v>
      </c>
      <c r="AA91" s="2">
        <f t="shared" si="15"/>
        <v>7825</v>
      </c>
      <c r="AB91" s="2">
        <f t="shared" si="16"/>
        <v>3263025</v>
      </c>
      <c r="AE91" s="1">
        <v>17</v>
      </c>
      <c r="AF91" s="421" t="s">
        <v>334</v>
      </c>
      <c r="AG91" s="419" t="s">
        <v>548</v>
      </c>
      <c r="AH91" s="419" t="s">
        <v>221</v>
      </c>
      <c r="AI91" s="419" t="s">
        <v>210</v>
      </c>
      <c r="AJ91" s="419" t="s">
        <v>62</v>
      </c>
      <c r="AK91" s="418" t="s">
        <v>573</v>
      </c>
      <c r="AL91" s="418" t="s">
        <v>427</v>
      </c>
      <c r="AM91" s="418" t="s">
        <v>338</v>
      </c>
      <c r="AN91" s="418" t="s">
        <v>42</v>
      </c>
      <c r="AO91" s="418" t="s">
        <v>701</v>
      </c>
      <c r="AP91" s="419" t="s">
        <v>186</v>
      </c>
      <c r="AQ91" s="419" t="s">
        <v>189</v>
      </c>
      <c r="AR91" s="419" t="s">
        <v>40</v>
      </c>
      <c r="AS91" s="419" t="s">
        <v>270</v>
      </c>
      <c r="AT91" s="419" t="s">
        <v>601</v>
      </c>
      <c r="AU91" s="418" t="s">
        <v>35</v>
      </c>
      <c r="AV91" s="418" t="s">
        <v>82</v>
      </c>
      <c r="AW91" s="418" t="s">
        <v>614</v>
      </c>
      <c r="AX91" s="418" t="s">
        <v>153</v>
      </c>
      <c r="AY91" s="418" t="s">
        <v>407</v>
      </c>
      <c r="AZ91" s="419" t="s">
        <v>91</v>
      </c>
      <c r="BA91" s="419" t="s">
        <v>693</v>
      </c>
      <c r="BB91" s="419" t="s">
        <v>206</v>
      </c>
      <c r="BC91" s="419" t="s">
        <v>746</v>
      </c>
      <c r="BD91" s="422" t="s">
        <v>361</v>
      </c>
    </row>
    <row r="92" spans="1:56" x14ac:dyDescent="0.2">
      <c r="A92" s="1">
        <v>18</v>
      </c>
      <c r="B92" s="13">
        <v>37</v>
      </c>
      <c r="C92" s="14">
        <v>535</v>
      </c>
      <c r="D92" s="14">
        <v>403</v>
      </c>
      <c r="E92" s="14">
        <v>296</v>
      </c>
      <c r="F92" s="14">
        <v>169</v>
      </c>
      <c r="G92" s="14">
        <v>93</v>
      </c>
      <c r="H92" s="14">
        <v>586</v>
      </c>
      <c r="I92" s="14">
        <v>459</v>
      </c>
      <c r="J92" s="14">
        <v>327</v>
      </c>
      <c r="K92" s="14">
        <v>225</v>
      </c>
      <c r="L92" s="14">
        <v>24</v>
      </c>
      <c r="M92" s="14">
        <v>517</v>
      </c>
      <c r="N92" s="14">
        <v>390</v>
      </c>
      <c r="O92" s="14">
        <v>258</v>
      </c>
      <c r="P92" s="14">
        <v>126</v>
      </c>
      <c r="Q92" s="14">
        <v>55</v>
      </c>
      <c r="R92" s="14">
        <v>573</v>
      </c>
      <c r="S92" s="14">
        <v>441</v>
      </c>
      <c r="T92" s="14">
        <v>314</v>
      </c>
      <c r="U92" s="14">
        <v>182</v>
      </c>
      <c r="V92" s="14">
        <v>106</v>
      </c>
      <c r="W92" s="14">
        <v>604</v>
      </c>
      <c r="X92" s="14">
        <v>497</v>
      </c>
      <c r="Y92" s="14">
        <v>370</v>
      </c>
      <c r="Z92" s="15">
        <v>238</v>
      </c>
      <c r="AA92" s="2">
        <f t="shared" si="15"/>
        <v>7825</v>
      </c>
      <c r="AB92" s="2">
        <f t="shared" si="16"/>
        <v>3263025</v>
      </c>
      <c r="AE92" s="1">
        <v>18</v>
      </c>
      <c r="AF92" s="421" t="s">
        <v>700</v>
      </c>
      <c r="AG92" s="419" t="s">
        <v>230</v>
      </c>
      <c r="AH92" s="419" t="s">
        <v>264</v>
      </c>
      <c r="AI92" s="419" t="s">
        <v>770</v>
      </c>
      <c r="AJ92" s="419" t="s">
        <v>628</v>
      </c>
      <c r="AK92" s="418" t="s">
        <v>703</v>
      </c>
      <c r="AL92" s="418" t="s">
        <v>752</v>
      </c>
      <c r="AM92" s="418" t="s">
        <v>562</v>
      </c>
      <c r="AN92" s="418" t="s">
        <v>785</v>
      </c>
      <c r="AO92" s="418" t="s">
        <v>698</v>
      </c>
      <c r="AP92" s="419" t="s">
        <v>804</v>
      </c>
      <c r="AQ92" s="419" t="s">
        <v>808</v>
      </c>
      <c r="AR92" s="419" t="s">
        <v>473</v>
      </c>
      <c r="AS92" s="419" t="s">
        <v>432</v>
      </c>
      <c r="AT92" s="419" t="s">
        <v>474</v>
      </c>
      <c r="AU92" s="418" t="s">
        <v>331</v>
      </c>
      <c r="AV92" s="418" t="s">
        <v>648</v>
      </c>
      <c r="AW92" s="418" t="s">
        <v>637</v>
      </c>
      <c r="AX92" s="418" t="s">
        <v>386</v>
      </c>
      <c r="AY92" s="418" t="s">
        <v>525</v>
      </c>
      <c r="AZ92" s="419" t="s">
        <v>150</v>
      </c>
      <c r="BA92" s="419" t="s">
        <v>635</v>
      </c>
      <c r="BB92" s="419" t="s">
        <v>141</v>
      </c>
      <c r="BC92" s="419" t="s">
        <v>494</v>
      </c>
      <c r="BD92" s="422" t="s">
        <v>247</v>
      </c>
    </row>
    <row r="93" spans="1:56" x14ac:dyDescent="0.2">
      <c r="A93" s="1">
        <v>19</v>
      </c>
      <c r="B93" s="13">
        <v>177</v>
      </c>
      <c r="C93" s="14">
        <v>75</v>
      </c>
      <c r="D93" s="14">
        <v>568</v>
      </c>
      <c r="E93" s="14">
        <v>436</v>
      </c>
      <c r="F93" s="14">
        <v>309</v>
      </c>
      <c r="G93" s="14">
        <v>233</v>
      </c>
      <c r="H93" s="14">
        <v>101</v>
      </c>
      <c r="I93" s="14">
        <v>624</v>
      </c>
      <c r="J93" s="14">
        <v>492</v>
      </c>
      <c r="K93" s="14">
        <v>365</v>
      </c>
      <c r="L93" s="14">
        <v>164</v>
      </c>
      <c r="M93" s="14">
        <v>32</v>
      </c>
      <c r="N93" s="14">
        <v>530</v>
      </c>
      <c r="O93" s="14">
        <v>423</v>
      </c>
      <c r="P93" s="14">
        <v>291</v>
      </c>
      <c r="Q93" s="14">
        <v>220</v>
      </c>
      <c r="R93" s="14">
        <v>88</v>
      </c>
      <c r="S93" s="14">
        <v>581</v>
      </c>
      <c r="T93" s="14">
        <v>454</v>
      </c>
      <c r="U93" s="14">
        <v>347</v>
      </c>
      <c r="V93" s="14">
        <v>146</v>
      </c>
      <c r="W93" s="14">
        <v>19</v>
      </c>
      <c r="X93" s="14">
        <v>512</v>
      </c>
      <c r="Y93" s="14">
        <v>385</v>
      </c>
      <c r="Z93" s="15">
        <v>253</v>
      </c>
      <c r="AA93" s="2">
        <f t="shared" si="15"/>
        <v>7825</v>
      </c>
      <c r="AB93" s="2">
        <f t="shared" si="16"/>
        <v>3263025</v>
      </c>
      <c r="AE93" s="1">
        <v>19</v>
      </c>
      <c r="AF93" s="421" t="s">
        <v>315</v>
      </c>
      <c r="AG93" s="419" t="s">
        <v>168</v>
      </c>
      <c r="AH93" s="419" t="s">
        <v>199</v>
      </c>
      <c r="AI93" s="419" t="s">
        <v>563</v>
      </c>
      <c r="AJ93" s="419" t="s">
        <v>312</v>
      </c>
      <c r="AK93" s="418" t="s">
        <v>458</v>
      </c>
      <c r="AL93" s="418" t="s">
        <v>421</v>
      </c>
      <c r="AM93" s="418" t="s">
        <v>586</v>
      </c>
      <c r="AN93" s="418" t="s">
        <v>560</v>
      </c>
      <c r="AO93" s="418" t="s">
        <v>414</v>
      </c>
      <c r="AP93" s="419" t="s">
        <v>815</v>
      </c>
      <c r="AQ93" s="419" t="s">
        <v>332</v>
      </c>
      <c r="AR93" s="419" t="s">
        <v>704</v>
      </c>
      <c r="AS93" s="419" t="s">
        <v>455</v>
      </c>
      <c r="AT93" s="419" t="s">
        <v>219</v>
      </c>
      <c r="AU93" s="418" t="s">
        <v>356</v>
      </c>
      <c r="AV93" s="418" t="s">
        <v>512</v>
      </c>
      <c r="AW93" s="418" t="s">
        <v>307</v>
      </c>
      <c r="AX93" s="418" t="s">
        <v>217</v>
      </c>
      <c r="AY93" s="418" t="s">
        <v>626</v>
      </c>
      <c r="AZ93" s="419" t="s">
        <v>524</v>
      </c>
      <c r="BA93" s="419" t="s">
        <v>435</v>
      </c>
      <c r="BB93" s="419" t="s">
        <v>202</v>
      </c>
      <c r="BC93" s="419" t="s">
        <v>521</v>
      </c>
      <c r="BD93" s="422" t="s">
        <v>697</v>
      </c>
    </row>
    <row r="94" spans="1:56" x14ac:dyDescent="0.2">
      <c r="A94" s="1">
        <v>20</v>
      </c>
      <c r="B94" s="13">
        <v>342</v>
      </c>
      <c r="C94" s="14">
        <v>215</v>
      </c>
      <c r="D94" s="14">
        <v>83</v>
      </c>
      <c r="E94" s="14">
        <v>576</v>
      </c>
      <c r="F94" s="14">
        <v>474</v>
      </c>
      <c r="G94" s="14">
        <v>273</v>
      </c>
      <c r="H94" s="14">
        <v>141</v>
      </c>
      <c r="I94" s="14">
        <v>14</v>
      </c>
      <c r="J94" s="14">
        <v>507</v>
      </c>
      <c r="K94" s="14">
        <v>380</v>
      </c>
      <c r="L94" s="14">
        <v>304</v>
      </c>
      <c r="M94" s="14">
        <v>197</v>
      </c>
      <c r="N94" s="14">
        <v>70</v>
      </c>
      <c r="O94" s="14">
        <v>563</v>
      </c>
      <c r="P94" s="14">
        <v>431</v>
      </c>
      <c r="Q94" s="14">
        <v>360</v>
      </c>
      <c r="R94" s="14">
        <v>228</v>
      </c>
      <c r="S94" s="14">
        <v>121</v>
      </c>
      <c r="T94" s="14">
        <v>619</v>
      </c>
      <c r="U94" s="14">
        <v>487</v>
      </c>
      <c r="V94" s="14">
        <v>286</v>
      </c>
      <c r="W94" s="14">
        <v>159</v>
      </c>
      <c r="X94" s="14">
        <v>27</v>
      </c>
      <c r="Y94" s="14">
        <v>550</v>
      </c>
      <c r="Z94" s="15">
        <v>418</v>
      </c>
      <c r="AA94" s="2">
        <f t="shared" si="15"/>
        <v>7825</v>
      </c>
      <c r="AB94" s="2">
        <f t="shared" si="16"/>
        <v>3263025</v>
      </c>
      <c r="AE94" s="1">
        <v>20</v>
      </c>
      <c r="AF94" s="421" t="s">
        <v>310</v>
      </c>
      <c r="AG94" s="419" t="s">
        <v>220</v>
      </c>
      <c r="AH94" s="419" t="s">
        <v>720</v>
      </c>
      <c r="AI94" s="419" t="s">
        <v>488</v>
      </c>
      <c r="AJ94" s="419" t="s">
        <v>52</v>
      </c>
      <c r="AK94" s="418" t="s">
        <v>743</v>
      </c>
      <c r="AL94" s="418" t="s">
        <v>759</v>
      </c>
      <c r="AM94" s="418" t="s">
        <v>511</v>
      </c>
      <c r="AN94" s="418" t="s">
        <v>620</v>
      </c>
      <c r="AO94" s="418" t="s">
        <v>147</v>
      </c>
      <c r="AP94" s="419" t="s">
        <v>757</v>
      </c>
      <c r="AQ94" s="419" t="s">
        <v>239</v>
      </c>
      <c r="AR94" s="419" t="s">
        <v>619</v>
      </c>
      <c r="AS94" s="419" t="s">
        <v>93</v>
      </c>
      <c r="AT94" s="419" t="s">
        <v>110</v>
      </c>
      <c r="AU94" s="418" t="s">
        <v>577</v>
      </c>
      <c r="AV94" s="418" t="s">
        <v>671</v>
      </c>
      <c r="AW94" s="418" t="s">
        <v>582</v>
      </c>
      <c r="AX94" s="418" t="s">
        <v>212</v>
      </c>
      <c r="AY94" s="418" t="s">
        <v>713</v>
      </c>
      <c r="AZ94" s="419" t="s">
        <v>85</v>
      </c>
      <c r="BA94" s="419" t="s">
        <v>658</v>
      </c>
      <c r="BB94" s="419" t="s">
        <v>90</v>
      </c>
      <c r="BC94" s="419" t="s">
        <v>516</v>
      </c>
      <c r="BD94" s="422" t="s">
        <v>767</v>
      </c>
    </row>
    <row r="95" spans="1:56" x14ac:dyDescent="0.2">
      <c r="A95" s="1">
        <v>21</v>
      </c>
      <c r="B95" s="13">
        <v>559</v>
      </c>
      <c r="C95" s="14">
        <v>427</v>
      </c>
      <c r="D95" s="14">
        <v>325</v>
      </c>
      <c r="E95" s="14">
        <v>193</v>
      </c>
      <c r="F95" s="14">
        <v>61</v>
      </c>
      <c r="G95" s="14">
        <v>615</v>
      </c>
      <c r="H95" s="14">
        <v>483</v>
      </c>
      <c r="I95" s="14">
        <v>351</v>
      </c>
      <c r="J95" s="14">
        <v>249</v>
      </c>
      <c r="K95" s="14">
        <v>117</v>
      </c>
      <c r="L95" s="14">
        <v>541</v>
      </c>
      <c r="M95" s="14">
        <v>414</v>
      </c>
      <c r="N95" s="14">
        <v>282</v>
      </c>
      <c r="O95" s="14">
        <v>155</v>
      </c>
      <c r="P95" s="14">
        <v>48</v>
      </c>
      <c r="Q95" s="14">
        <v>597</v>
      </c>
      <c r="R95" s="14">
        <v>470</v>
      </c>
      <c r="S95" s="14">
        <v>338</v>
      </c>
      <c r="T95" s="14">
        <v>206</v>
      </c>
      <c r="U95" s="14">
        <v>79</v>
      </c>
      <c r="V95" s="14">
        <v>503</v>
      </c>
      <c r="W95" s="14">
        <v>396</v>
      </c>
      <c r="X95" s="14">
        <v>269</v>
      </c>
      <c r="Y95" s="14">
        <v>137</v>
      </c>
      <c r="Z95" s="15">
        <v>10</v>
      </c>
      <c r="AA95" s="2">
        <f t="shared" si="15"/>
        <v>7825</v>
      </c>
      <c r="AB95" s="2">
        <f t="shared" si="16"/>
        <v>3263025</v>
      </c>
      <c r="AE95" s="1">
        <v>21</v>
      </c>
      <c r="AF95" s="417" t="s">
        <v>780</v>
      </c>
      <c r="AG95" s="418" t="s">
        <v>218</v>
      </c>
      <c r="AH95" s="418" t="s">
        <v>128</v>
      </c>
      <c r="AI95" s="418" t="s">
        <v>133</v>
      </c>
      <c r="AJ95" s="418" t="s">
        <v>463</v>
      </c>
      <c r="AK95" s="419" t="s">
        <v>319</v>
      </c>
      <c r="AL95" s="419" t="s">
        <v>50</v>
      </c>
      <c r="AM95" s="419" t="s">
        <v>97</v>
      </c>
      <c r="AN95" s="419" t="s">
        <v>403</v>
      </c>
      <c r="AO95" s="419" t="s">
        <v>686</v>
      </c>
      <c r="AP95" s="418" t="s">
        <v>64</v>
      </c>
      <c r="AQ95" s="418" t="s">
        <v>609</v>
      </c>
      <c r="AR95" s="418" t="s">
        <v>745</v>
      </c>
      <c r="AS95" s="418" t="s">
        <v>554</v>
      </c>
      <c r="AT95" s="418" t="s">
        <v>274</v>
      </c>
      <c r="AU95" s="419" t="s">
        <v>365</v>
      </c>
      <c r="AV95" s="419" t="s">
        <v>715</v>
      </c>
      <c r="AW95" s="419" t="s">
        <v>470</v>
      </c>
      <c r="AX95" s="419" t="s">
        <v>374</v>
      </c>
      <c r="AY95" s="419" t="s">
        <v>30</v>
      </c>
      <c r="AZ95" s="418" t="s">
        <v>487</v>
      </c>
      <c r="BA95" s="418" t="s">
        <v>203</v>
      </c>
      <c r="BB95" s="418" t="s">
        <v>83</v>
      </c>
      <c r="BC95" s="418" t="s">
        <v>130</v>
      </c>
      <c r="BD95" s="420" t="s">
        <v>600</v>
      </c>
    </row>
    <row r="96" spans="1:56" x14ac:dyDescent="0.2">
      <c r="A96" s="1">
        <v>22</v>
      </c>
      <c r="B96" s="13">
        <v>99</v>
      </c>
      <c r="C96" s="14">
        <v>592</v>
      </c>
      <c r="D96" s="14">
        <v>465</v>
      </c>
      <c r="E96" s="14">
        <v>333</v>
      </c>
      <c r="F96" s="14">
        <v>201</v>
      </c>
      <c r="G96" s="14">
        <v>5</v>
      </c>
      <c r="H96" s="14">
        <v>523</v>
      </c>
      <c r="I96" s="14">
        <v>391</v>
      </c>
      <c r="J96" s="14">
        <v>264</v>
      </c>
      <c r="K96" s="14">
        <v>132</v>
      </c>
      <c r="L96" s="14">
        <v>56</v>
      </c>
      <c r="M96" s="14">
        <v>554</v>
      </c>
      <c r="N96" s="14">
        <v>447</v>
      </c>
      <c r="O96" s="14">
        <v>320</v>
      </c>
      <c r="P96" s="14">
        <v>188</v>
      </c>
      <c r="Q96" s="14">
        <v>112</v>
      </c>
      <c r="R96" s="14">
        <v>610</v>
      </c>
      <c r="S96" s="14">
        <v>478</v>
      </c>
      <c r="T96" s="14">
        <v>371</v>
      </c>
      <c r="U96" s="14">
        <v>244</v>
      </c>
      <c r="V96" s="14">
        <v>43</v>
      </c>
      <c r="W96" s="14">
        <v>536</v>
      </c>
      <c r="X96" s="14">
        <v>409</v>
      </c>
      <c r="Y96" s="14">
        <v>277</v>
      </c>
      <c r="Z96" s="15">
        <v>175</v>
      </c>
      <c r="AA96" s="2">
        <f t="shared" si="15"/>
        <v>7825</v>
      </c>
      <c r="AB96" s="2">
        <f t="shared" si="16"/>
        <v>3263025</v>
      </c>
      <c r="AE96" s="1">
        <v>22</v>
      </c>
      <c r="AF96" s="417" t="s">
        <v>774</v>
      </c>
      <c r="AG96" s="418" t="s">
        <v>778</v>
      </c>
      <c r="AH96" s="418" t="s">
        <v>636</v>
      </c>
      <c r="AI96" s="418" t="s">
        <v>708</v>
      </c>
      <c r="AJ96" s="418" t="s">
        <v>643</v>
      </c>
      <c r="AK96" s="419" t="s">
        <v>304</v>
      </c>
      <c r="AL96" s="419" t="s">
        <v>677</v>
      </c>
      <c r="AM96" s="419" t="s">
        <v>442</v>
      </c>
      <c r="AN96" s="419" t="s">
        <v>248</v>
      </c>
      <c r="AO96" s="419" t="s">
        <v>555</v>
      </c>
      <c r="AP96" s="418" t="s">
        <v>803</v>
      </c>
      <c r="AQ96" s="418" t="s">
        <v>440</v>
      </c>
      <c r="AR96" s="418" t="s">
        <v>51</v>
      </c>
      <c r="AS96" s="418" t="s">
        <v>578</v>
      </c>
      <c r="AT96" s="418" t="s">
        <v>732</v>
      </c>
      <c r="AU96" s="419" t="s">
        <v>74</v>
      </c>
      <c r="AV96" s="419" t="s">
        <v>394</v>
      </c>
      <c r="AW96" s="419" t="s">
        <v>295</v>
      </c>
      <c r="AX96" s="419" t="s">
        <v>149</v>
      </c>
      <c r="AY96" s="419" t="s">
        <v>55</v>
      </c>
      <c r="AZ96" s="418" t="s">
        <v>618</v>
      </c>
      <c r="BA96" s="418" t="s">
        <v>781</v>
      </c>
      <c r="BB96" s="418" t="s">
        <v>534</v>
      </c>
      <c r="BC96" s="418" t="s">
        <v>537</v>
      </c>
      <c r="BD96" s="420" t="s">
        <v>393</v>
      </c>
    </row>
    <row r="97" spans="1:56" x14ac:dyDescent="0.2">
      <c r="A97" s="1">
        <v>23</v>
      </c>
      <c r="B97" s="13">
        <v>239</v>
      </c>
      <c r="C97" s="14">
        <v>107</v>
      </c>
      <c r="D97" s="14">
        <v>605</v>
      </c>
      <c r="E97" s="14">
        <v>498</v>
      </c>
      <c r="F97" s="14">
        <v>366</v>
      </c>
      <c r="G97" s="14">
        <v>170</v>
      </c>
      <c r="H97" s="14">
        <v>38</v>
      </c>
      <c r="I97" s="14">
        <v>531</v>
      </c>
      <c r="J97" s="14">
        <v>404</v>
      </c>
      <c r="K97" s="14">
        <v>297</v>
      </c>
      <c r="L97" s="14">
        <v>221</v>
      </c>
      <c r="M97" s="14">
        <v>94</v>
      </c>
      <c r="N97" s="14">
        <v>587</v>
      </c>
      <c r="O97" s="14">
        <v>460</v>
      </c>
      <c r="P97" s="14">
        <v>328</v>
      </c>
      <c r="Q97" s="14">
        <v>127</v>
      </c>
      <c r="R97" s="14">
        <v>25</v>
      </c>
      <c r="S97" s="14">
        <v>518</v>
      </c>
      <c r="T97" s="14">
        <v>386</v>
      </c>
      <c r="U97" s="14">
        <v>259</v>
      </c>
      <c r="V97" s="14">
        <v>183</v>
      </c>
      <c r="W97" s="14">
        <v>51</v>
      </c>
      <c r="X97" s="14">
        <v>574</v>
      </c>
      <c r="Y97" s="14">
        <v>442</v>
      </c>
      <c r="Z97" s="15">
        <v>315</v>
      </c>
      <c r="AA97" s="2">
        <f t="shared" si="15"/>
        <v>7825</v>
      </c>
      <c r="AB97" s="2">
        <f t="shared" si="16"/>
        <v>3263025</v>
      </c>
      <c r="AE97" s="1">
        <v>23</v>
      </c>
      <c r="AF97" s="417" t="s">
        <v>222</v>
      </c>
      <c r="AG97" s="418" t="s">
        <v>495</v>
      </c>
      <c r="AH97" s="418" t="s">
        <v>78</v>
      </c>
      <c r="AI97" s="418" t="s">
        <v>485</v>
      </c>
      <c r="AJ97" s="418" t="s">
        <v>389</v>
      </c>
      <c r="AK97" s="419" t="s">
        <v>44</v>
      </c>
      <c r="AL97" s="419" t="s">
        <v>596</v>
      </c>
      <c r="AM97" s="419" t="s">
        <v>336</v>
      </c>
      <c r="AN97" s="419" t="s">
        <v>190</v>
      </c>
      <c r="AO97" s="419" t="s">
        <v>461</v>
      </c>
      <c r="AP97" s="418" t="s">
        <v>800</v>
      </c>
      <c r="AQ97" s="418" t="s">
        <v>465</v>
      </c>
      <c r="AR97" s="418" t="s">
        <v>170</v>
      </c>
      <c r="AS97" s="418" t="s">
        <v>795</v>
      </c>
      <c r="AT97" s="418" t="s">
        <v>98</v>
      </c>
      <c r="AU97" s="419" t="s">
        <v>344</v>
      </c>
      <c r="AV97" s="419" t="s">
        <v>253</v>
      </c>
      <c r="AW97" s="419" t="s">
        <v>228</v>
      </c>
      <c r="AX97" s="419" t="s">
        <v>311</v>
      </c>
      <c r="AY97" s="419" t="s">
        <v>113</v>
      </c>
      <c r="AZ97" s="418" t="s">
        <v>151</v>
      </c>
      <c r="BA97" s="418" t="s">
        <v>225</v>
      </c>
      <c r="BB97" s="418" t="s">
        <v>279</v>
      </c>
      <c r="BC97" s="418" t="s">
        <v>532</v>
      </c>
      <c r="BD97" s="420" t="s">
        <v>443</v>
      </c>
    </row>
    <row r="98" spans="1:56" x14ac:dyDescent="0.2">
      <c r="A98" s="1">
        <v>24</v>
      </c>
      <c r="B98" s="13">
        <v>254</v>
      </c>
      <c r="C98" s="14">
        <v>147</v>
      </c>
      <c r="D98" s="14">
        <v>20</v>
      </c>
      <c r="E98" s="14">
        <v>513</v>
      </c>
      <c r="F98" s="14">
        <v>381</v>
      </c>
      <c r="G98" s="14">
        <v>310</v>
      </c>
      <c r="H98" s="14">
        <v>178</v>
      </c>
      <c r="I98" s="14">
        <v>71</v>
      </c>
      <c r="J98" s="14">
        <v>569</v>
      </c>
      <c r="K98" s="14">
        <v>437</v>
      </c>
      <c r="L98" s="14">
        <v>361</v>
      </c>
      <c r="M98" s="14">
        <v>234</v>
      </c>
      <c r="N98" s="14">
        <v>102</v>
      </c>
      <c r="O98" s="14">
        <v>625</v>
      </c>
      <c r="P98" s="14">
        <v>493</v>
      </c>
      <c r="Q98" s="14">
        <v>292</v>
      </c>
      <c r="R98" s="14">
        <v>165</v>
      </c>
      <c r="S98" s="14">
        <v>33</v>
      </c>
      <c r="T98" s="14">
        <v>526</v>
      </c>
      <c r="U98" s="14">
        <v>424</v>
      </c>
      <c r="V98" s="14">
        <v>348</v>
      </c>
      <c r="W98" s="14">
        <v>216</v>
      </c>
      <c r="X98" s="14">
        <v>89</v>
      </c>
      <c r="Y98" s="14">
        <v>582</v>
      </c>
      <c r="Z98" s="15">
        <v>455</v>
      </c>
      <c r="AA98" s="2">
        <f t="shared" si="15"/>
        <v>7825</v>
      </c>
      <c r="AB98" s="2">
        <f t="shared" si="16"/>
        <v>3263025</v>
      </c>
      <c r="AE98" s="1">
        <v>24</v>
      </c>
      <c r="AF98" s="417" t="s">
        <v>566</v>
      </c>
      <c r="AG98" s="418" t="s">
        <v>152</v>
      </c>
      <c r="AH98" s="418" t="s">
        <v>702</v>
      </c>
      <c r="AI98" s="418" t="s">
        <v>66</v>
      </c>
      <c r="AJ98" s="418" t="s">
        <v>654</v>
      </c>
      <c r="AK98" s="419" t="s">
        <v>491</v>
      </c>
      <c r="AL98" s="419" t="s">
        <v>420</v>
      </c>
      <c r="AM98" s="419" t="s">
        <v>275</v>
      </c>
      <c r="AN98" s="419" t="s">
        <v>750</v>
      </c>
      <c r="AO98" s="419" t="s">
        <v>794</v>
      </c>
      <c r="AP98" s="418" t="s">
        <v>367</v>
      </c>
      <c r="AQ98" s="418" t="s">
        <v>142</v>
      </c>
      <c r="AR98" s="418" t="s">
        <v>284</v>
      </c>
      <c r="AS98" s="418" t="s">
        <v>820</v>
      </c>
      <c r="AT98" s="418" t="s">
        <v>797</v>
      </c>
      <c r="AU98" s="419" t="s">
        <v>111</v>
      </c>
      <c r="AV98" s="419" t="s">
        <v>758</v>
      </c>
      <c r="AW98" s="419" t="s">
        <v>802</v>
      </c>
      <c r="AX98" s="419" t="s">
        <v>572</v>
      </c>
      <c r="AY98" s="419" t="s">
        <v>140</v>
      </c>
      <c r="AZ98" s="418" t="s">
        <v>148</v>
      </c>
      <c r="BA98" s="418" t="s">
        <v>249</v>
      </c>
      <c r="BB98" s="418" t="s">
        <v>541</v>
      </c>
      <c r="BC98" s="418" t="s">
        <v>650</v>
      </c>
      <c r="BD98" s="420" t="s">
        <v>456</v>
      </c>
    </row>
    <row r="99" spans="1:56" x14ac:dyDescent="0.2">
      <c r="A99" s="1">
        <v>25</v>
      </c>
      <c r="B99" s="16">
        <v>419</v>
      </c>
      <c r="C99" s="17">
        <v>287</v>
      </c>
      <c r="D99" s="17">
        <v>160</v>
      </c>
      <c r="E99" s="17">
        <v>28</v>
      </c>
      <c r="F99" s="17">
        <v>546</v>
      </c>
      <c r="G99" s="17">
        <v>475</v>
      </c>
      <c r="H99" s="17">
        <v>343</v>
      </c>
      <c r="I99" s="17">
        <v>211</v>
      </c>
      <c r="J99" s="17">
        <v>84</v>
      </c>
      <c r="K99" s="17">
        <v>577</v>
      </c>
      <c r="L99" s="17">
        <v>376</v>
      </c>
      <c r="M99" s="17">
        <v>274</v>
      </c>
      <c r="N99" s="17">
        <v>142</v>
      </c>
      <c r="O99" s="17">
        <v>15</v>
      </c>
      <c r="P99" s="17">
        <v>508</v>
      </c>
      <c r="Q99" s="17">
        <v>432</v>
      </c>
      <c r="R99" s="17">
        <v>305</v>
      </c>
      <c r="S99" s="17">
        <v>198</v>
      </c>
      <c r="T99" s="17">
        <v>66</v>
      </c>
      <c r="U99" s="17">
        <v>564</v>
      </c>
      <c r="V99" s="17">
        <v>488</v>
      </c>
      <c r="W99" s="17">
        <v>356</v>
      </c>
      <c r="X99" s="17">
        <v>229</v>
      </c>
      <c r="Y99" s="17">
        <v>122</v>
      </c>
      <c r="Z99" s="18">
        <v>620</v>
      </c>
      <c r="AA99" s="2">
        <f t="shared" si="15"/>
        <v>7825</v>
      </c>
      <c r="AB99" s="2">
        <f t="shared" si="16"/>
        <v>3263025</v>
      </c>
      <c r="AE99" s="1">
        <v>25</v>
      </c>
      <c r="AF99" s="423" t="s">
        <v>561</v>
      </c>
      <c r="AG99" s="424" t="s">
        <v>269</v>
      </c>
      <c r="AH99" s="424" t="s">
        <v>131</v>
      </c>
      <c r="AI99" s="424" t="s">
        <v>226</v>
      </c>
      <c r="AJ99" s="424" t="s">
        <v>649</v>
      </c>
      <c r="AK99" s="425" t="s">
        <v>267</v>
      </c>
      <c r="AL99" s="425" t="s">
        <v>493</v>
      </c>
      <c r="AM99" s="425" t="s">
        <v>53</v>
      </c>
      <c r="AN99" s="425" t="s">
        <v>379</v>
      </c>
      <c r="AO99" s="425" t="s">
        <v>412</v>
      </c>
      <c r="AP99" s="424" t="s">
        <v>38</v>
      </c>
      <c r="AQ99" s="424" t="s">
        <v>377</v>
      </c>
      <c r="AR99" s="424" t="s">
        <v>629</v>
      </c>
      <c r="AS99" s="424" t="s">
        <v>569</v>
      </c>
      <c r="AT99" s="424" t="s">
        <v>308</v>
      </c>
      <c r="AU99" s="425" t="s">
        <v>457</v>
      </c>
      <c r="AV99" s="425" t="s">
        <v>178</v>
      </c>
      <c r="AW99" s="425" t="s">
        <v>583</v>
      </c>
      <c r="AX99" s="425" t="s">
        <v>514</v>
      </c>
      <c r="AY99" s="425" t="s">
        <v>123</v>
      </c>
      <c r="AZ99" s="424" t="s">
        <v>610</v>
      </c>
      <c r="BA99" s="424" t="s">
        <v>709</v>
      </c>
      <c r="BB99" s="424" t="s">
        <v>592</v>
      </c>
      <c r="BC99" s="424" t="s">
        <v>208</v>
      </c>
      <c r="BD99" s="426" t="s">
        <v>480</v>
      </c>
    </row>
    <row r="100" spans="1:56" x14ac:dyDescent="0.2">
      <c r="A100" s="3" t="s">
        <v>0</v>
      </c>
      <c r="B100" s="2">
        <f>SUM(B75:B99)</f>
        <v>7825</v>
      </c>
      <c r="C100" s="2">
        <f t="shared" ref="C100:Z100" si="18">SUM(C75:C99)</f>
        <v>7825</v>
      </c>
      <c r="D100" s="2">
        <f t="shared" si="18"/>
        <v>7825</v>
      </c>
      <c r="E100" s="2">
        <f t="shared" si="18"/>
        <v>7825</v>
      </c>
      <c r="F100" s="2">
        <f t="shared" si="18"/>
        <v>7825</v>
      </c>
      <c r="G100" s="2">
        <f t="shared" si="18"/>
        <v>7825</v>
      </c>
      <c r="H100" s="2">
        <f t="shared" si="18"/>
        <v>7825</v>
      </c>
      <c r="I100" s="2">
        <f t="shared" si="18"/>
        <v>7825</v>
      </c>
      <c r="J100" s="2">
        <f t="shared" si="18"/>
        <v>7825</v>
      </c>
      <c r="K100" s="2">
        <f t="shared" si="18"/>
        <v>7825</v>
      </c>
      <c r="L100" s="2">
        <f t="shared" si="18"/>
        <v>7825</v>
      </c>
      <c r="M100" s="2">
        <f t="shared" si="18"/>
        <v>7825</v>
      </c>
      <c r="N100" s="2">
        <f t="shared" si="18"/>
        <v>7825</v>
      </c>
      <c r="O100" s="2">
        <f t="shared" si="18"/>
        <v>7825</v>
      </c>
      <c r="P100" s="2">
        <f t="shared" si="18"/>
        <v>7825</v>
      </c>
      <c r="Q100" s="2">
        <f t="shared" si="18"/>
        <v>7825</v>
      </c>
      <c r="R100" s="2">
        <f t="shared" si="18"/>
        <v>7825</v>
      </c>
      <c r="S100" s="2">
        <f t="shared" si="18"/>
        <v>7825</v>
      </c>
      <c r="T100" s="2">
        <f t="shared" si="18"/>
        <v>7825</v>
      </c>
      <c r="U100" s="2">
        <f t="shared" si="18"/>
        <v>7825</v>
      </c>
      <c r="V100" s="2">
        <f t="shared" si="18"/>
        <v>7825</v>
      </c>
      <c r="W100" s="2">
        <f t="shared" si="18"/>
        <v>7825</v>
      </c>
      <c r="X100" s="2">
        <f t="shared" si="18"/>
        <v>7825</v>
      </c>
      <c r="Y100" s="2">
        <f t="shared" si="18"/>
        <v>7825</v>
      </c>
      <c r="Z100" s="2">
        <f t="shared" si="18"/>
        <v>7825</v>
      </c>
    </row>
    <row r="101" spans="1:56" x14ac:dyDescent="0.2">
      <c r="A101" s="3" t="s">
        <v>1</v>
      </c>
      <c r="B101" s="2">
        <f>SUMSQ(B75:B99)</f>
        <v>3263025</v>
      </c>
      <c r="C101" s="2">
        <f t="shared" ref="C101:Z101" si="19">SUMSQ(C75:C99)</f>
        <v>3263025</v>
      </c>
      <c r="D101" s="2">
        <f t="shared" si="19"/>
        <v>3263025</v>
      </c>
      <c r="E101" s="2">
        <f t="shared" si="19"/>
        <v>3263025</v>
      </c>
      <c r="F101" s="2">
        <f t="shared" si="19"/>
        <v>3263025</v>
      </c>
      <c r="G101" s="2">
        <f t="shared" si="19"/>
        <v>3263025</v>
      </c>
      <c r="H101" s="2">
        <f t="shared" si="19"/>
        <v>3263025</v>
      </c>
      <c r="I101" s="2">
        <f t="shared" si="19"/>
        <v>3263025</v>
      </c>
      <c r="J101" s="2">
        <f t="shared" si="19"/>
        <v>3263025</v>
      </c>
      <c r="K101" s="2">
        <f t="shared" si="19"/>
        <v>3263025</v>
      </c>
      <c r="L101" s="2">
        <f t="shared" si="19"/>
        <v>3263025</v>
      </c>
      <c r="M101" s="2">
        <f t="shared" si="19"/>
        <v>3263025</v>
      </c>
      <c r="N101" s="2">
        <f t="shared" si="19"/>
        <v>3263025</v>
      </c>
      <c r="O101" s="2">
        <f t="shared" si="19"/>
        <v>3263025</v>
      </c>
      <c r="P101" s="2">
        <f t="shared" si="19"/>
        <v>3263025</v>
      </c>
      <c r="Q101" s="2">
        <f t="shared" si="19"/>
        <v>3263025</v>
      </c>
      <c r="R101" s="2">
        <f t="shared" si="19"/>
        <v>3263025</v>
      </c>
      <c r="S101" s="2">
        <f t="shared" si="19"/>
        <v>3263025</v>
      </c>
      <c r="T101" s="2">
        <f t="shared" si="19"/>
        <v>3263025</v>
      </c>
      <c r="U101" s="2">
        <f t="shared" si="19"/>
        <v>3263025</v>
      </c>
      <c r="V101" s="2">
        <f t="shared" si="19"/>
        <v>3263025</v>
      </c>
      <c r="W101" s="2">
        <f t="shared" si="19"/>
        <v>3263025</v>
      </c>
      <c r="X101" s="2">
        <f t="shared" si="19"/>
        <v>3263025</v>
      </c>
      <c r="Y101" s="2">
        <f t="shared" si="19"/>
        <v>3263025</v>
      </c>
      <c r="Z101" s="2">
        <f t="shared" si="19"/>
        <v>3263025</v>
      </c>
    </row>
    <row r="102" spans="1:56" x14ac:dyDescent="0.2">
      <c r="A102" s="3" t="s">
        <v>351</v>
      </c>
      <c r="N102" s="2">
        <f t="shared" ref="N102" si="20">N75^3+N76^3+N77^3+N78^3+N79^3+N80^3+N81^3+N82^3+N83^3+N84^3+N85^3+N86^3+N87^3+N88^3+N89^3+N90^3+N91^3+N92^3+N93^3+N94^3+N95^3+N96^3+N97^3+N98^3+N99^3</f>
        <v>1530765625</v>
      </c>
    </row>
    <row r="104" spans="1:56" x14ac:dyDescent="0.2">
      <c r="A104" s="3" t="s">
        <v>2</v>
      </c>
      <c r="B104" s="7">
        <f>B75</f>
        <v>6</v>
      </c>
      <c r="C104" s="7">
        <f>C76</f>
        <v>44</v>
      </c>
      <c r="D104" s="7">
        <f>D77</f>
        <v>52</v>
      </c>
      <c r="E104" s="7">
        <f>E78</f>
        <v>90</v>
      </c>
      <c r="F104" s="7">
        <f>F79</f>
        <v>123</v>
      </c>
      <c r="G104" s="7">
        <f>G80</f>
        <v>139</v>
      </c>
      <c r="H104" s="7">
        <f>H81</f>
        <v>172</v>
      </c>
      <c r="I104" s="7">
        <f>I82</f>
        <v>185</v>
      </c>
      <c r="J104" s="7">
        <f>J83</f>
        <v>218</v>
      </c>
      <c r="K104" s="7">
        <f>K84</f>
        <v>226</v>
      </c>
      <c r="L104" s="7">
        <f>L85</f>
        <v>267</v>
      </c>
      <c r="M104" s="7">
        <f>M86</f>
        <v>280</v>
      </c>
      <c r="N104" s="7">
        <f>N87</f>
        <v>313</v>
      </c>
      <c r="O104" s="7">
        <f>O88</f>
        <v>346</v>
      </c>
      <c r="P104" s="7">
        <f>P89</f>
        <v>359</v>
      </c>
      <c r="Q104" s="7">
        <f>Q90</f>
        <v>400</v>
      </c>
      <c r="R104" s="7">
        <f>R91</f>
        <v>408</v>
      </c>
      <c r="S104" s="7">
        <f>S92</f>
        <v>441</v>
      </c>
      <c r="T104" s="7">
        <f>T93</f>
        <v>454</v>
      </c>
      <c r="U104" s="7">
        <f>U94</f>
        <v>487</v>
      </c>
      <c r="V104" s="7">
        <f>V95</f>
        <v>503</v>
      </c>
      <c r="W104" s="7">
        <f>W96</f>
        <v>536</v>
      </c>
      <c r="X104" s="7">
        <f>X97</f>
        <v>574</v>
      </c>
      <c r="Y104" s="7">
        <f>Y98</f>
        <v>582</v>
      </c>
      <c r="Z104" s="8">
        <f>Z99</f>
        <v>620</v>
      </c>
      <c r="AA104" s="2">
        <f t="shared" si="15"/>
        <v>7825</v>
      </c>
      <c r="AB104" s="2">
        <f t="shared" si="16"/>
        <v>3263025</v>
      </c>
      <c r="AC104" s="2">
        <f t="shared" si="17"/>
        <v>1530765625</v>
      </c>
    </row>
    <row r="105" spans="1:56" x14ac:dyDescent="0.2">
      <c r="A105" s="3" t="s">
        <v>3</v>
      </c>
      <c r="B105" s="7">
        <f>B99</f>
        <v>419</v>
      </c>
      <c r="C105" s="7">
        <f>C98</f>
        <v>147</v>
      </c>
      <c r="D105" s="7">
        <f>D97</f>
        <v>605</v>
      </c>
      <c r="E105" s="7">
        <f>E96</f>
        <v>333</v>
      </c>
      <c r="F105" s="7">
        <f>F95</f>
        <v>61</v>
      </c>
      <c r="G105" s="7">
        <f>G94</f>
        <v>273</v>
      </c>
      <c r="H105" s="7">
        <f>H93</f>
        <v>101</v>
      </c>
      <c r="I105" s="7">
        <f>I92</f>
        <v>459</v>
      </c>
      <c r="J105" s="7">
        <f>J91</f>
        <v>187</v>
      </c>
      <c r="K105" s="7">
        <f>K90</f>
        <v>545</v>
      </c>
      <c r="L105" s="7">
        <f>L89</f>
        <v>227</v>
      </c>
      <c r="M105" s="7">
        <f>M88</f>
        <v>585</v>
      </c>
      <c r="N105" s="7">
        <f>N87</f>
        <v>313</v>
      </c>
      <c r="O105" s="7">
        <f>O86</f>
        <v>41</v>
      </c>
      <c r="P105" s="7">
        <f>P85</f>
        <v>399</v>
      </c>
      <c r="Q105" s="7">
        <f>Q84</f>
        <v>81</v>
      </c>
      <c r="R105" s="7">
        <f>R83</f>
        <v>439</v>
      </c>
      <c r="S105" s="7">
        <f>S82</f>
        <v>167</v>
      </c>
      <c r="T105" s="7">
        <f>T81</f>
        <v>525</v>
      </c>
      <c r="U105" s="7">
        <f>U80</f>
        <v>353</v>
      </c>
      <c r="V105" s="7">
        <f>V79</f>
        <v>565</v>
      </c>
      <c r="W105" s="7">
        <f>W78</f>
        <v>293</v>
      </c>
      <c r="X105" s="7">
        <f>X77</f>
        <v>21</v>
      </c>
      <c r="Y105" s="7">
        <f>Y76</f>
        <v>479</v>
      </c>
      <c r="Z105" s="8">
        <f>Z75</f>
        <v>207</v>
      </c>
      <c r="AA105" s="2">
        <f t="shared" si="15"/>
        <v>7825</v>
      </c>
      <c r="AB105" s="2">
        <f t="shared" si="16"/>
        <v>3263025</v>
      </c>
      <c r="AC105" s="2">
        <f t="shared" si="17"/>
        <v>1530765625</v>
      </c>
    </row>
    <row r="108" spans="1:56" x14ac:dyDescent="0.2">
      <c r="B108" s="21" t="s">
        <v>23</v>
      </c>
      <c r="C108" s="21" t="s">
        <v>904</v>
      </c>
    </row>
    <row r="109" spans="1:56" x14ac:dyDescent="0.2">
      <c r="A109" s="1">
        <v>1</v>
      </c>
      <c r="B109" s="10">
        <v>20</v>
      </c>
      <c r="C109" s="11">
        <v>522</v>
      </c>
      <c r="D109" s="11">
        <v>379</v>
      </c>
      <c r="E109" s="11">
        <v>256</v>
      </c>
      <c r="F109" s="11">
        <v>138</v>
      </c>
      <c r="G109" s="11">
        <v>64</v>
      </c>
      <c r="H109" s="11">
        <v>566</v>
      </c>
      <c r="I109" s="11">
        <v>448</v>
      </c>
      <c r="J109" s="11">
        <v>305</v>
      </c>
      <c r="K109" s="11">
        <v>182</v>
      </c>
      <c r="L109" s="11">
        <v>108</v>
      </c>
      <c r="M109" s="11">
        <v>615</v>
      </c>
      <c r="N109" s="11">
        <v>492</v>
      </c>
      <c r="O109" s="11">
        <v>374</v>
      </c>
      <c r="P109" s="11">
        <v>226</v>
      </c>
      <c r="Q109" s="11">
        <v>27</v>
      </c>
      <c r="R109" s="11">
        <v>534</v>
      </c>
      <c r="S109" s="11">
        <v>411</v>
      </c>
      <c r="T109" s="11">
        <v>293</v>
      </c>
      <c r="U109" s="11">
        <v>175</v>
      </c>
      <c r="V109" s="11">
        <v>96</v>
      </c>
      <c r="W109" s="11">
        <v>578</v>
      </c>
      <c r="X109" s="11">
        <v>460</v>
      </c>
      <c r="Y109" s="11">
        <v>337</v>
      </c>
      <c r="Z109" s="12">
        <v>219</v>
      </c>
      <c r="AA109" s="2">
        <f>SUM(B109:Z109)</f>
        <v>7825</v>
      </c>
      <c r="AB109" s="2">
        <f>SUMSQ(B109:Z109)</f>
        <v>3263025</v>
      </c>
      <c r="AE109" s="1">
        <v>1</v>
      </c>
      <c r="AF109" s="413" t="s">
        <v>702</v>
      </c>
      <c r="AG109" s="414" t="s">
        <v>334</v>
      </c>
      <c r="AH109" s="414" t="s">
        <v>728</v>
      </c>
      <c r="AI109" s="414" t="s">
        <v>459</v>
      </c>
      <c r="AJ109" s="414" t="s">
        <v>814</v>
      </c>
      <c r="AK109" s="415" t="s">
        <v>597</v>
      </c>
      <c r="AL109" s="415" t="s">
        <v>36</v>
      </c>
      <c r="AM109" s="415" t="s">
        <v>553</v>
      </c>
      <c r="AN109" s="415" t="s">
        <v>178</v>
      </c>
      <c r="AO109" s="415" t="s">
        <v>525</v>
      </c>
      <c r="AP109" s="414" t="s">
        <v>182</v>
      </c>
      <c r="AQ109" s="414" t="s">
        <v>319</v>
      </c>
      <c r="AR109" s="414" t="s">
        <v>560</v>
      </c>
      <c r="AS109" s="414" t="s">
        <v>627</v>
      </c>
      <c r="AT109" s="414" t="s">
        <v>696</v>
      </c>
      <c r="AU109" s="415" t="s">
        <v>90</v>
      </c>
      <c r="AV109" s="415" t="s">
        <v>806</v>
      </c>
      <c r="AW109" s="415" t="s">
        <v>503</v>
      </c>
      <c r="AX109" s="415" t="s">
        <v>357</v>
      </c>
      <c r="AY109" s="415" t="s">
        <v>393</v>
      </c>
      <c r="AZ109" s="414" t="s">
        <v>329</v>
      </c>
      <c r="BA109" s="414" t="s">
        <v>517</v>
      </c>
      <c r="BB109" s="414" t="s">
        <v>795</v>
      </c>
      <c r="BC109" s="414" t="s">
        <v>576</v>
      </c>
      <c r="BD109" s="416" t="s">
        <v>112</v>
      </c>
    </row>
    <row r="110" spans="1:56" x14ac:dyDescent="0.2">
      <c r="A110" s="1">
        <v>2</v>
      </c>
      <c r="B110" s="13">
        <v>155</v>
      </c>
      <c r="C110" s="14">
        <v>32</v>
      </c>
      <c r="D110" s="14">
        <v>539</v>
      </c>
      <c r="E110" s="14">
        <v>416</v>
      </c>
      <c r="F110" s="14">
        <v>298</v>
      </c>
      <c r="G110" s="14">
        <v>224</v>
      </c>
      <c r="H110" s="14">
        <v>76</v>
      </c>
      <c r="I110" s="14">
        <v>583</v>
      </c>
      <c r="J110" s="14">
        <v>465</v>
      </c>
      <c r="K110" s="14">
        <v>342</v>
      </c>
      <c r="L110" s="14">
        <v>143</v>
      </c>
      <c r="M110" s="14">
        <v>25</v>
      </c>
      <c r="N110" s="14">
        <v>502</v>
      </c>
      <c r="O110" s="14">
        <v>384</v>
      </c>
      <c r="P110" s="14">
        <v>261</v>
      </c>
      <c r="Q110" s="14">
        <v>187</v>
      </c>
      <c r="R110" s="14">
        <v>69</v>
      </c>
      <c r="S110" s="14">
        <v>571</v>
      </c>
      <c r="T110" s="14">
        <v>428</v>
      </c>
      <c r="U110" s="14">
        <v>310</v>
      </c>
      <c r="V110" s="14">
        <v>231</v>
      </c>
      <c r="W110" s="14">
        <v>113</v>
      </c>
      <c r="X110" s="14">
        <v>620</v>
      </c>
      <c r="Y110" s="14">
        <v>497</v>
      </c>
      <c r="Z110" s="15">
        <v>354</v>
      </c>
      <c r="AA110" s="2">
        <f t="shared" ref="AA110:AA139" si="21">SUM(B110:Z110)</f>
        <v>7825</v>
      </c>
      <c r="AB110" s="2">
        <f t="shared" ref="AB110:AB139" si="22">SUMSQ(B110:Z110)</f>
        <v>3263025</v>
      </c>
      <c r="AE110" s="1">
        <v>2</v>
      </c>
      <c r="AF110" s="417" t="s">
        <v>554</v>
      </c>
      <c r="AG110" s="418" t="s">
        <v>332</v>
      </c>
      <c r="AH110" s="418" t="s">
        <v>94</v>
      </c>
      <c r="AI110" s="418" t="s">
        <v>694</v>
      </c>
      <c r="AJ110" s="418" t="s">
        <v>801</v>
      </c>
      <c r="AK110" s="419" t="s">
        <v>460</v>
      </c>
      <c r="AL110" s="419" t="s">
        <v>2</v>
      </c>
      <c r="AM110" s="419" t="s">
        <v>277</v>
      </c>
      <c r="AN110" s="419" t="s">
        <v>636</v>
      </c>
      <c r="AO110" s="419" t="s">
        <v>310</v>
      </c>
      <c r="AP110" s="418" t="s">
        <v>43</v>
      </c>
      <c r="AQ110" s="418" t="s">
        <v>253</v>
      </c>
      <c r="AR110" s="418" t="s">
        <v>382</v>
      </c>
      <c r="AS110" s="418" t="s">
        <v>281</v>
      </c>
      <c r="AT110" s="418" t="s">
        <v>143</v>
      </c>
      <c r="AU110" s="419" t="s">
        <v>42</v>
      </c>
      <c r="AV110" s="419" t="s">
        <v>406</v>
      </c>
      <c r="AW110" s="419" t="s">
        <v>623</v>
      </c>
      <c r="AX110" s="419" t="s">
        <v>324</v>
      </c>
      <c r="AY110" s="419" t="s">
        <v>491</v>
      </c>
      <c r="AZ110" s="418" t="s">
        <v>433</v>
      </c>
      <c r="BA110" s="418" t="s">
        <v>761</v>
      </c>
      <c r="BB110" s="418" t="s">
        <v>480</v>
      </c>
      <c r="BC110" s="418" t="s">
        <v>141</v>
      </c>
      <c r="BD110" s="420" t="s">
        <v>784</v>
      </c>
    </row>
    <row r="111" spans="1:56" x14ac:dyDescent="0.2">
      <c r="A111" s="1">
        <v>3</v>
      </c>
      <c r="B111" s="13">
        <v>315</v>
      </c>
      <c r="C111" s="14">
        <v>192</v>
      </c>
      <c r="D111" s="14">
        <v>74</v>
      </c>
      <c r="E111" s="14">
        <v>551</v>
      </c>
      <c r="F111" s="14">
        <v>433</v>
      </c>
      <c r="G111" s="14">
        <v>359</v>
      </c>
      <c r="H111" s="14">
        <v>236</v>
      </c>
      <c r="I111" s="14">
        <v>118</v>
      </c>
      <c r="J111" s="14">
        <v>625</v>
      </c>
      <c r="K111" s="14">
        <v>477</v>
      </c>
      <c r="L111" s="14">
        <v>278</v>
      </c>
      <c r="M111" s="14">
        <v>160</v>
      </c>
      <c r="N111" s="14">
        <v>37</v>
      </c>
      <c r="O111" s="14">
        <v>544</v>
      </c>
      <c r="P111" s="14">
        <v>421</v>
      </c>
      <c r="Q111" s="14">
        <v>347</v>
      </c>
      <c r="R111" s="14">
        <v>204</v>
      </c>
      <c r="S111" s="14">
        <v>81</v>
      </c>
      <c r="T111" s="14">
        <v>588</v>
      </c>
      <c r="U111" s="14">
        <v>470</v>
      </c>
      <c r="V111" s="14">
        <v>266</v>
      </c>
      <c r="W111" s="14">
        <v>148</v>
      </c>
      <c r="X111" s="14">
        <v>5</v>
      </c>
      <c r="Y111" s="14">
        <v>507</v>
      </c>
      <c r="Z111" s="15">
        <v>389</v>
      </c>
      <c r="AA111" s="2">
        <f t="shared" si="21"/>
        <v>7825</v>
      </c>
      <c r="AB111" s="2">
        <f t="shared" si="22"/>
        <v>3263025</v>
      </c>
      <c r="AE111" s="1">
        <v>3</v>
      </c>
      <c r="AF111" s="417" t="s">
        <v>443</v>
      </c>
      <c r="AG111" s="418" t="s">
        <v>656</v>
      </c>
      <c r="AH111" s="418" t="s">
        <v>722</v>
      </c>
      <c r="AI111" s="418" t="s">
        <v>546</v>
      </c>
      <c r="AJ111" s="418" t="s">
        <v>138</v>
      </c>
      <c r="AK111" s="419" t="s">
        <v>339</v>
      </c>
      <c r="AL111" s="419" t="s">
        <v>114</v>
      </c>
      <c r="AM111" s="419" t="s">
        <v>100</v>
      </c>
      <c r="AN111" s="419" t="s">
        <v>820</v>
      </c>
      <c r="AO111" s="419" t="s">
        <v>189</v>
      </c>
      <c r="AP111" s="418" t="s">
        <v>642</v>
      </c>
      <c r="AQ111" s="418" t="s">
        <v>131</v>
      </c>
      <c r="AR111" s="418" t="s">
        <v>700</v>
      </c>
      <c r="AS111" s="418" t="s">
        <v>725</v>
      </c>
      <c r="AT111" s="418" t="s">
        <v>484</v>
      </c>
      <c r="AU111" s="419" t="s">
        <v>626</v>
      </c>
      <c r="AV111" s="419" t="s">
        <v>538</v>
      </c>
      <c r="AW111" s="419" t="s">
        <v>749</v>
      </c>
      <c r="AX111" s="419" t="s">
        <v>34</v>
      </c>
      <c r="AY111" s="419" t="s">
        <v>715</v>
      </c>
      <c r="AZ111" s="418" t="s">
        <v>165</v>
      </c>
      <c r="BA111" s="418" t="s">
        <v>497</v>
      </c>
      <c r="BB111" s="418" t="s">
        <v>304</v>
      </c>
      <c r="BC111" s="418" t="s">
        <v>620</v>
      </c>
      <c r="BD111" s="420" t="s">
        <v>416</v>
      </c>
    </row>
    <row r="112" spans="1:56" x14ac:dyDescent="0.2">
      <c r="A112" s="1">
        <v>4</v>
      </c>
      <c r="B112" s="13">
        <v>475</v>
      </c>
      <c r="C112" s="14">
        <v>327</v>
      </c>
      <c r="D112" s="14">
        <v>209</v>
      </c>
      <c r="E112" s="14">
        <v>86</v>
      </c>
      <c r="F112" s="14">
        <v>593</v>
      </c>
      <c r="G112" s="14">
        <v>394</v>
      </c>
      <c r="H112" s="14">
        <v>271</v>
      </c>
      <c r="I112" s="14">
        <v>128</v>
      </c>
      <c r="J112" s="14">
        <v>10</v>
      </c>
      <c r="K112" s="14">
        <v>512</v>
      </c>
      <c r="L112" s="14">
        <v>438</v>
      </c>
      <c r="M112" s="14">
        <v>320</v>
      </c>
      <c r="N112" s="14">
        <v>197</v>
      </c>
      <c r="O112" s="14">
        <v>54</v>
      </c>
      <c r="P112" s="14">
        <v>556</v>
      </c>
      <c r="Q112" s="14">
        <v>482</v>
      </c>
      <c r="R112" s="14">
        <v>364</v>
      </c>
      <c r="S112" s="14">
        <v>241</v>
      </c>
      <c r="T112" s="14">
        <v>123</v>
      </c>
      <c r="U112" s="14">
        <v>605</v>
      </c>
      <c r="V112" s="14">
        <v>401</v>
      </c>
      <c r="W112" s="14">
        <v>283</v>
      </c>
      <c r="X112" s="14">
        <v>165</v>
      </c>
      <c r="Y112" s="14">
        <v>42</v>
      </c>
      <c r="Z112" s="15">
        <v>549</v>
      </c>
      <c r="AA112" s="2">
        <f t="shared" si="21"/>
        <v>7825</v>
      </c>
      <c r="AB112" s="2">
        <f t="shared" si="22"/>
        <v>3263025</v>
      </c>
      <c r="AE112" s="1">
        <v>4</v>
      </c>
      <c r="AF112" s="417" t="s">
        <v>267</v>
      </c>
      <c r="AG112" s="418" t="s">
        <v>785</v>
      </c>
      <c r="AH112" s="418" t="s">
        <v>86</v>
      </c>
      <c r="AI112" s="418" t="s">
        <v>408</v>
      </c>
      <c r="AJ112" s="418" t="s">
        <v>258</v>
      </c>
      <c r="AK112" s="419" t="s">
        <v>369</v>
      </c>
      <c r="AL112" s="419" t="s">
        <v>719</v>
      </c>
      <c r="AM112" s="419" t="s">
        <v>449</v>
      </c>
      <c r="AN112" s="419" t="s">
        <v>600</v>
      </c>
      <c r="AO112" s="419" t="s">
        <v>202</v>
      </c>
      <c r="AP112" s="418" t="s">
        <v>692</v>
      </c>
      <c r="AQ112" s="418" t="s">
        <v>578</v>
      </c>
      <c r="AR112" s="418" t="s">
        <v>239</v>
      </c>
      <c r="AS112" s="418" t="s">
        <v>89</v>
      </c>
      <c r="AT112" s="418" t="s">
        <v>363</v>
      </c>
      <c r="AU112" s="419" t="s">
        <v>428</v>
      </c>
      <c r="AV112" s="419" t="s">
        <v>471</v>
      </c>
      <c r="AW112" s="419" t="s">
        <v>192</v>
      </c>
      <c r="AX112" s="419" t="s">
        <v>553</v>
      </c>
      <c r="AY112" s="419" t="s">
        <v>78</v>
      </c>
      <c r="AZ112" s="418" t="s">
        <v>296</v>
      </c>
      <c r="BA112" s="418" t="s">
        <v>375</v>
      </c>
      <c r="BB112" s="418" t="s">
        <v>758</v>
      </c>
      <c r="BC112" s="418" t="s">
        <v>407</v>
      </c>
      <c r="BD112" s="420" t="s">
        <v>306</v>
      </c>
    </row>
    <row r="113" spans="1:56" x14ac:dyDescent="0.2">
      <c r="A113" s="1">
        <v>5</v>
      </c>
      <c r="B113" s="13">
        <v>610</v>
      </c>
      <c r="C113" s="14">
        <v>487</v>
      </c>
      <c r="D113" s="14">
        <v>369</v>
      </c>
      <c r="E113" s="14">
        <v>246</v>
      </c>
      <c r="F113" s="14">
        <v>103</v>
      </c>
      <c r="G113" s="14">
        <v>529</v>
      </c>
      <c r="H113" s="14">
        <v>406</v>
      </c>
      <c r="I113" s="14">
        <v>288</v>
      </c>
      <c r="J113" s="14">
        <v>170</v>
      </c>
      <c r="K113" s="14">
        <v>47</v>
      </c>
      <c r="L113" s="14">
        <v>598</v>
      </c>
      <c r="M113" s="14">
        <v>455</v>
      </c>
      <c r="N113" s="14">
        <v>332</v>
      </c>
      <c r="O113" s="14">
        <v>214</v>
      </c>
      <c r="P113" s="14">
        <v>91</v>
      </c>
      <c r="Q113" s="14">
        <v>517</v>
      </c>
      <c r="R113" s="14">
        <v>399</v>
      </c>
      <c r="S113" s="14">
        <v>251</v>
      </c>
      <c r="T113" s="14">
        <v>133</v>
      </c>
      <c r="U113" s="14">
        <v>15</v>
      </c>
      <c r="V113" s="14">
        <v>561</v>
      </c>
      <c r="W113" s="14">
        <v>443</v>
      </c>
      <c r="X113" s="14">
        <v>325</v>
      </c>
      <c r="Y113" s="14">
        <v>177</v>
      </c>
      <c r="Z113" s="15">
        <v>59</v>
      </c>
      <c r="AA113" s="2">
        <f t="shared" si="21"/>
        <v>7825</v>
      </c>
      <c r="AB113" s="2">
        <f t="shared" si="22"/>
        <v>3263025</v>
      </c>
      <c r="AE113" s="1">
        <v>5</v>
      </c>
      <c r="AF113" s="417" t="s">
        <v>394</v>
      </c>
      <c r="AG113" s="418" t="s">
        <v>713</v>
      </c>
      <c r="AH113" s="418" t="s">
        <v>309</v>
      </c>
      <c r="AI113" s="418" t="s">
        <v>744</v>
      </c>
      <c r="AJ113" s="418" t="s">
        <v>390</v>
      </c>
      <c r="AK113" s="419" t="s">
        <v>466</v>
      </c>
      <c r="AL113" s="419" t="s">
        <v>49</v>
      </c>
      <c r="AM113" s="419" t="s">
        <v>163</v>
      </c>
      <c r="AN113" s="419" t="s">
        <v>44</v>
      </c>
      <c r="AO113" s="419" t="s">
        <v>721</v>
      </c>
      <c r="AP113" s="418" t="s">
        <v>707</v>
      </c>
      <c r="AQ113" s="418" t="s">
        <v>456</v>
      </c>
      <c r="AR113" s="418" t="s">
        <v>206</v>
      </c>
      <c r="AS113" s="418" t="s">
        <v>162</v>
      </c>
      <c r="AT113" s="418" t="s">
        <v>568</v>
      </c>
      <c r="AU113" s="419" t="s">
        <v>808</v>
      </c>
      <c r="AV113" s="419" t="s">
        <v>680</v>
      </c>
      <c r="AW113" s="419" t="s">
        <v>670</v>
      </c>
      <c r="AX113" s="419" t="s">
        <v>236</v>
      </c>
      <c r="AY113" s="419" t="s">
        <v>569</v>
      </c>
      <c r="AZ113" s="418" t="s">
        <v>807</v>
      </c>
      <c r="BA113" s="418" t="s">
        <v>714</v>
      </c>
      <c r="BB113" s="418" t="s">
        <v>128</v>
      </c>
      <c r="BC113" s="418" t="s">
        <v>315</v>
      </c>
      <c r="BD113" s="420" t="s">
        <v>436</v>
      </c>
    </row>
    <row r="114" spans="1:56" x14ac:dyDescent="0.2">
      <c r="A114" s="1">
        <v>6</v>
      </c>
      <c r="B114" s="13">
        <v>218</v>
      </c>
      <c r="C114" s="14">
        <v>100</v>
      </c>
      <c r="D114" s="14">
        <v>577</v>
      </c>
      <c r="E114" s="14">
        <v>459</v>
      </c>
      <c r="F114" s="14">
        <v>336</v>
      </c>
      <c r="G114" s="14">
        <v>137</v>
      </c>
      <c r="H114" s="14">
        <v>19</v>
      </c>
      <c r="I114" s="14">
        <v>521</v>
      </c>
      <c r="J114" s="14">
        <v>378</v>
      </c>
      <c r="K114" s="14">
        <v>260</v>
      </c>
      <c r="L114" s="14">
        <v>181</v>
      </c>
      <c r="M114" s="14">
        <v>63</v>
      </c>
      <c r="N114" s="14">
        <v>570</v>
      </c>
      <c r="O114" s="14">
        <v>447</v>
      </c>
      <c r="P114" s="14">
        <v>304</v>
      </c>
      <c r="Q114" s="14">
        <v>230</v>
      </c>
      <c r="R114" s="14">
        <v>107</v>
      </c>
      <c r="S114" s="14">
        <v>614</v>
      </c>
      <c r="T114" s="14">
        <v>491</v>
      </c>
      <c r="U114" s="14">
        <v>373</v>
      </c>
      <c r="V114" s="14">
        <v>174</v>
      </c>
      <c r="W114" s="14">
        <v>26</v>
      </c>
      <c r="X114" s="14">
        <v>533</v>
      </c>
      <c r="Y114" s="14">
        <v>415</v>
      </c>
      <c r="Z114" s="15">
        <v>292</v>
      </c>
      <c r="AA114" s="2">
        <f t="shared" si="21"/>
        <v>7825</v>
      </c>
      <c r="AB114" s="2">
        <f t="shared" si="22"/>
        <v>3263025</v>
      </c>
      <c r="AE114" s="1">
        <v>6</v>
      </c>
      <c r="AF114" s="421" t="s">
        <v>326</v>
      </c>
      <c r="AG114" s="419" t="s">
        <v>223</v>
      </c>
      <c r="AH114" s="419" t="s">
        <v>412</v>
      </c>
      <c r="AI114" s="419" t="s">
        <v>562</v>
      </c>
      <c r="AJ114" s="419" t="s">
        <v>340</v>
      </c>
      <c r="AK114" s="418" t="s">
        <v>130</v>
      </c>
      <c r="AL114" s="418" t="s">
        <v>435</v>
      </c>
      <c r="AM114" s="418" t="s">
        <v>706</v>
      </c>
      <c r="AN114" s="418" t="s">
        <v>69</v>
      </c>
      <c r="AO114" s="418" t="s">
        <v>355</v>
      </c>
      <c r="AP114" s="419" t="s">
        <v>181</v>
      </c>
      <c r="AQ114" s="419" t="s">
        <v>570</v>
      </c>
      <c r="AR114" s="419" t="s">
        <v>172</v>
      </c>
      <c r="AS114" s="419" t="s">
        <v>51</v>
      </c>
      <c r="AT114" s="419" t="s">
        <v>757</v>
      </c>
      <c r="AU114" s="418" t="s">
        <v>798</v>
      </c>
      <c r="AV114" s="418" t="s">
        <v>495</v>
      </c>
      <c r="AW114" s="418" t="s">
        <v>260</v>
      </c>
      <c r="AX114" s="418" t="s">
        <v>664</v>
      </c>
      <c r="AY114" s="418" t="s">
        <v>175</v>
      </c>
      <c r="AZ114" s="419" t="s">
        <v>153</v>
      </c>
      <c r="BA114" s="419" t="s">
        <v>251</v>
      </c>
      <c r="BB114" s="419" t="s">
        <v>362</v>
      </c>
      <c r="BC114" s="419" t="s">
        <v>665</v>
      </c>
      <c r="BD114" s="422" t="s">
        <v>111</v>
      </c>
    </row>
    <row r="115" spans="1:56" x14ac:dyDescent="0.2">
      <c r="A115" s="1">
        <v>7</v>
      </c>
      <c r="B115" s="13">
        <v>353</v>
      </c>
      <c r="C115" s="14">
        <v>235</v>
      </c>
      <c r="D115" s="14">
        <v>112</v>
      </c>
      <c r="E115" s="14">
        <v>619</v>
      </c>
      <c r="F115" s="14">
        <v>496</v>
      </c>
      <c r="G115" s="14">
        <v>297</v>
      </c>
      <c r="H115" s="14">
        <v>154</v>
      </c>
      <c r="I115" s="14">
        <v>31</v>
      </c>
      <c r="J115" s="14">
        <v>538</v>
      </c>
      <c r="K115" s="14">
        <v>420</v>
      </c>
      <c r="L115" s="14">
        <v>341</v>
      </c>
      <c r="M115" s="14">
        <v>223</v>
      </c>
      <c r="N115" s="14">
        <v>80</v>
      </c>
      <c r="O115" s="14">
        <v>582</v>
      </c>
      <c r="P115" s="14">
        <v>464</v>
      </c>
      <c r="Q115" s="14">
        <v>265</v>
      </c>
      <c r="R115" s="14">
        <v>142</v>
      </c>
      <c r="S115" s="14">
        <v>24</v>
      </c>
      <c r="T115" s="14">
        <v>501</v>
      </c>
      <c r="U115" s="14">
        <v>383</v>
      </c>
      <c r="V115" s="14">
        <v>309</v>
      </c>
      <c r="W115" s="14">
        <v>186</v>
      </c>
      <c r="X115" s="14">
        <v>68</v>
      </c>
      <c r="Y115" s="14">
        <v>575</v>
      </c>
      <c r="Z115" s="15">
        <v>427</v>
      </c>
      <c r="AA115" s="2">
        <f t="shared" si="21"/>
        <v>7825</v>
      </c>
      <c r="AB115" s="2">
        <f t="shared" si="22"/>
        <v>3263025</v>
      </c>
      <c r="AE115" s="1">
        <v>7</v>
      </c>
      <c r="AF115" s="421" t="s">
        <v>127</v>
      </c>
      <c r="AG115" s="419" t="s">
        <v>328</v>
      </c>
      <c r="AH115" s="419" t="s">
        <v>74</v>
      </c>
      <c r="AI115" s="419" t="s">
        <v>212</v>
      </c>
      <c r="AJ115" s="419" t="s">
        <v>454</v>
      </c>
      <c r="AK115" s="418" t="s">
        <v>461</v>
      </c>
      <c r="AL115" s="418" t="s">
        <v>343</v>
      </c>
      <c r="AM115" s="418" t="s">
        <v>777</v>
      </c>
      <c r="AN115" s="418" t="s">
        <v>122</v>
      </c>
      <c r="AO115" s="418" t="s">
        <v>796</v>
      </c>
      <c r="AP115" s="419" t="s">
        <v>415</v>
      </c>
      <c r="AQ115" s="419" t="s">
        <v>771</v>
      </c>
      <c r="AR115" s="419" t="s">
        <v>273</v>
      </c>
      <c r="AS115" s="419" t="s">
        <v>650</v>
      </c>
      <c r="AT115" s="419" t="s">
        <v>693</v>
      </c>
      <c r="AU115" s="418" t="s">
        <v>191</v>
      </c>
      <c r="AV115" s="418" t="s">
        <v>629</v>
      </c>
      <c r="AW115" s="418" t="s">
        <v>804</v>
      </c>
      <c r="AX115" s="418" t="s">
        <v>518</v>
      </c>
      <c r="AY115" s="418" t="s">
        <v>625</v>
      </c>
      <c r="AZ115" s="419" t="s">
        <v>312</v>
      </c>
      <c r="BA115" s="419" t="s">
        <v>630</v>
      </c>
      <c r="BB115" s="419" t="s">
        <v>644</v>
      </c>
      <c r="BC115" s="419" t="s">
        <v>490</v>
      </c>
      <c r="BD115" s="422" t="s">
        <v>218</v>
      </c>
    </row>
    <row r="116" spans="1:56" x14ac:dyDescent="0.2">
      <c r="A116" s="1">
        <v>8</v>
      </c>
      <c r="B116" s="13">
        <v>388</v>
      </c>
      <c r="C116" s="14">
        <v>270</v>
      </c>
      <c r="D116" s="14">
        <v>147</v>
      </c>
      <c r="E116" s="14">
        <v>4</v>
      </c>
      <c r="F116" s="14">
        <v>506</v>
      </c>
      <c r="G116" s="14">
        <v>432</v>
      </c>
      <c r="H116" s="14">
        <v>314</v>
      </c>
      <c r="I116" s="14">
        <v>191</v>
      </c>
      <c r="J116" s="14">
        <v>73</v>
      </c>
      <c r="K116" s="14">
        <v>555</v>
      </c>
      <c r="L116" s="14">
        <v>476</v>
      </c>
      <c r="M116" s="14">
        <v>358</v>
      </c>
      <c r="N116" s="14">
        <v>240</v>
      </c>
      <c r="O116" s="14">
        <v>117</v>
      </c>
      <c r="P116" s="14">
        <v>624</v>
      </c>
      <c r="Q116" s="14">
        <v>425</v>
      </c>
      <c r="R116" s="14">
        <v>277</v>
      </c>
      <c r="S116" s="14">
        <v>159</v>
      </c>
      <c r="T116" s="14">
        <v>36</v>
      </c>
      <c r="U116" s="14">
        <v>543</v>
      </c>
      <c r="V116" s="14">
        <v>469</v>
      </c>
      <c r="W116" s="14">
        <v>346</v>
      </c>
      <c r="X116" s="14">
        <v>203</v>
      </c>
      <c r="Y116" s="14">
        <v>85</v>
      </c>
      <c r="Z116" s="15">
        <v>587</v>
      </c>
      <c r="AA116" s="2">
        <f t="shared" si="21"/>
        <v>7825</v>
      </c>
      <c r="AB116" s="2">
        <f t="shared" si="22"/>
        <v>3263025</v>
      </c>
      <c r="AE116" s="1">
        <v>8</v>
      </c>
      <c r="AF116" s="421" t="s">
        <v>387</v>
      </c>
      <c r="AG116" s="419" t="s">
        <v>271</v>
      </c>
      <c r="AH116" s="419" t="s">
        <v>152</v>
      </c>
      <c r="AI116" s="419" t="s">
        <v>62</v>
      </c>
      <c r="AJ116" s="419" t="s">
        <v>276</v>
      </c>
      <c r="AK116" s="418" t="s">
        <v>457</v>
      </c>
      <c r="AL116" s="418" t="s">
        <v>386</v>
      </c>
      <c r="AM116" s="418" t="s">
        <v>786</v>
      </c>
      <c r="AN116" s="418" t="s">
        <v>301</v>
      </c>
      <c r="AO116" s="418" t="s">
        <v>678</v>
      </c>
      <c r="AP116" s="419" t="s">
        <v>265</v>
      </c>
      <c r="AQ116" s="419" t="s">
        <v>682</v>
      </c>
      <c r="AR116" s="419" t="s">
        <v>164</v>
      </c>
      <c r="AS116" s="419" t="s">
        <v>686</v>
      </c>
      <c r="AT116" s="419" t="s">
        <v>586</v>
      </c>
      <c r="AU116" s="418" t="s">
        <v>352</v>
      </c>
      <c r="AV116" s="418" t="s">
        <v>537</v>
      </c>
      <c r="AW116" s="418" t="s">
        <v>658</v>
      </c>
      <c r="AX116" s="418" t="s">
        <v>437</v>
      </c>
      <c r="AY116" s="418" t="s">
        <v>171</v>
      </c>
      <c r="AZ116" s="419" t="s">
        <v>531</v>
      </c>
      <c r="BA116" s="419" t="s">
        <v>176</v>
      </c>
      <c r="BB116" s="419" t="s">
        <v>613</v>
      </c>
      <c r="BC116" s="419" t="s">
        <v>646</v>
      </c>
      <c r="BD116" s="422" t="s">
        <v>170</v>
      </c>
    </row>
    <row r="117" spans="1:56" x14ac:dyDescent="0.2">
      <c r="A117" s="1">
        <v>9</v>
      </c>
      <c r="B117" s="13">
        <v>548</v>
      </c>
      <c r="C117" s="14">
        <v>405</v>
      </c>
      <c r="D117" s="14">
        <v>282</v>
      </c>
      <c r="E117" s="14">
        <v>164</v>
      </c>
      <c r="F117" s="14">
        <v>41</v>
      </c>
      <c r="G117" s="14">
        <v>592</v>
      </c>
      <c r="H117" s="14">
        <v>474</v>
      </c>
      <c r="I117" s="14">
        <v>326</v>
      </c>
      <c r="J117" s="14">
        <v>208</v>
      </c>
      <c r="K117" s="14">
        <v>90</v>
      </c>
      <c r="L117" s="14">
        <v>511</v>
      </c>
      <c r="M117" s="14">
        <v>393</v>
      </c>
      <c r="N117" s="14">
        <v>275</v>
      </c>
      <c r="O117" s="14">
        <v>127</v>
      </c>
      <c r="P117" s="14">
        <v>9</v>
      </c>
      <c r="Q117" s="14">
        <v>560</v>
      </c>
      <c r="R117" s="14">
        <v>437</v>
      </c>
      <c r="S117" s="14">
        <v>319</v>
      </c>
      <c r="T117" s="14">
        <v>196</v>
      </c>
      <c r="U117" s="14">
        <v>53</v>
      </c>
      <c r="V117" s="14">
        <v>604</v>
      </c>
      <c r="W117" s="14">
        <v>481</v>
      </c>
      <c r="X117" s="14">
        <v>363</v>
      </c>
      <c r="Y117" s="14">
        <v>245</v>
      </c>
      <c r="Z117" s="15">
        <v>122</v>
      </c>
      <c r="AA117" s="2">
        <f t="shared" si="21"/>
        <v>7825</v>
      </c>
      <c r="AB117" s="2">
        <f t="shared" si="22"/>
        <v>3263025</v>
      </c>
      <c r="AE117" s="1">
        <v>9</v>
      </c>
      <c r="AF117" s="421" t="s">
        <v>622</v>
      </c>
      <c r="AG117" s="419" t="s">
        <v>429</v>
      </c>
      <c r="AH117" s="419" t="s">
        <v>745</v>
      </c>
      <c r="AI117" s="419" t="s">
        <v>815</v>
      </c>
      <c r="AJ117" s="419" t="s">
        <v>540</v>
      </c>
      <c r="AK117" s="418" t="s">
        <v>778</v>
      </c>
      <c r="AL117" s="418" t="s">
        <v>52</v>
      </c>
      <c r="AM117" s="418" t="s">
        <v>126</v>
      </c>
      <c r="AN117" s="418" t="s">
        <v>405</v>
      </c>
      <c r="AO117" s="418" t="s">
        <v>599</v>
      </c>
      <c r="AP117" s="419" t="s">
        <v>723</v>
      </c>
      <c r="AQ117" s="419" t="s">
        <v>579</v>
      </c>
      <c r="AR117" s="419" t="s">
        <v>616</v>
      </c>
      <c r="AS117" s="419" t="s">
        <v>344</v>
      </c>
      <c r="AT117" s="419" t="s">
        <v>409</v>
      </c>
      <c r="AU117" s="418" t="s">
        <v>256</v>
      </c>
      <c r="AV117" s="418" t="s">
        <v>794</v>
      </c>
      <c r="AW117" s="418" t="s">
        <v>338</v>
      </c>
      <c r="AX117" s="418" t="s">
        <v>552</v>
      </c>
      <c r="AY117" s="418" t="s">
        <v>252</v>
      </c>
      <c r="AZ117" s="419" t="s">
        <v>635</v>
      </c>
      <c r="BA117" s="419" t="s">
        <v>81</v>
      </c>
      <c r="BB117" s="419" t="s">
        <v>444</v>
      </c>
      <c r="BC117" s="419" t="s">
        <v>298</v>
      </c>
      <c r="BD117" s="422" t="s">
        <v>208</v>
      </c>
    </row>
    <row r="118" spans="1:56" x14ac:dyDescent="0.2">
      <c r="A118" s="1">
        <v>10</v>
      </c>
      <c r="B118" s="13">
        <v>58</v>
      </c>
      <c r="C118" s="14">
        <v>565</v>
      </c>
      <c r="D118" s="14">
        <v>442</v>
      </c>
      <c r="E118" s="14">
        <v>324</v>
      </c>
      <c r="F118" s="14">
        <v>176</v>
      </c>
      <c r="G118" s="14">
        <v>102</v>
      </c>
      <c r="H118" s="14">
        <v>609</v>
      </c>
      <c r="I118" s="14">
        <v>486</v>
      </c>
      <c r="J118" s="14">
        <v>368</v>
      </c>
      <c r="K118" s="14">
        <v>250</v>
      </c>
      <c r="L118" s="14">
        <v>46</v>
      </c>
      <c r="M118" s="14">
        <v>528</v>
      </c>
      <c r="N118" s="14">
        <v>410</v>
      </c>
      <c r="O118" s="14">
        <v>287</v>
      </c>
      <c r="P118" s="14">
        <v>169</v>
      </c>
      <c r="Q118" s="14">
        <v>95</v>
      </c>
      <c r="R118" s="14">
        <v>597</v>
      </c>
      <c r="S118" s="14">
        <v>454</v>
      </c>
      <c r="T118" s="14">
        <v>331</v>
      </c>
      <c r="U118" s="14">
        <v>213</v>
      </c>
      <c r="V118" s="14">
        <v>14</v>
      </c>
      <c r="W118" s="14">
        <v>516</v>
      </c>
      <c r="X118" s="14">
        <v>398</v>
      </c>
      <c r="Y118" s="14">
        <v>255</v>
      </c>
      <c r="Z118" s="15">
        <v>132</v>
      </c>
      <c r="AA118" s="2">
        <f t="shared" si="21"/>
        <v>7825</v>
      </c>
      <c r="AB118" s="2">
        <f t="shared" si="22"/>
        <v>3263025</v>
      </c>
      <c r="AE118" s="1">
        <v>10</v>
      </c>
      <c r="AF118" s="421" t="s">
        <v>776</v>
      </c>
      <c r="AG118" s="419" t="s">
        <v>63</v>
      </c>
      <c r="AH118" s="419" t="s">
        <v>532</v>
      </c>
      <c r="AI118" s="419" t="s">
        <v>710</v>
      </c>
      <c r="AJ118" s="419" t="s">
        <v>391</v>
      </c>
      <c r="AK118" s="418" t="s">
        <v>284</v>
      </c>
      <c r="AL118" s="418" t="s">
        <v>186</v>
      </c>
      <c r="AM118" s="418" t="s">
        <v>533</v>
      </c>
      <c r="AN118" s="418" t="s">
        <v>519</v>
      </c>
      <c r="AO118" s="418" t="s">
        <v>641</v>
      </c>
      <c r="AP118" s="419" t="s">
        <v>302</v>
      </c>
      <c r="AQ118" s="419" t="s">
        <v>547</v>
      </c>
      <c r="AR118" s="419" t="s">
        <v>712</v>
      </c>
      <c r="AS118" s="419" t="s">
        <v>269</v>
      </c>
      <c r="AT118" s="419" t="s">
        <v>628</v>
      </c>
      <c r="AU118" s="418" t="s">
        <v>672</v>
      </c>
      <c r="AV118" s="418" t="s">
        <v>365</v>
      </c>
      <c r="AW118" s="418" t="s">
        <v>217</v>
      </c>
      <c r="AX118" s="418" t="s">
        <v>683</v>
      </c>
      <c r="AY118" s="418" t="s">
        <v>194</v>
      </c>
      <c r="AZ118" s="419" t="s">
        <v>511</v>
      </c>
      <c r="BA118" s="419" t="s">
        <v>124</v>
      </c>
      <c r="BB118" s="419" t="s">
        <v>235</v>
      </c>
      <c r="BC118" s="419" t="s">
        <v>772</v>
      </c>
      <c r="BD118" s="422" t="s">
        <v>555</v>
      </c>
    </row>
    <row r="119" spans="1:56" x14ac:dyDescent="0.2">
      <c r="A119" s="1">
        <v>11</v>
      </c>
      <c r="B119" s="13">
        <v>291</v>
      </c>
      <c r="C119" s="14">
        <v>173</v>
      </c>
      <c r="D119" s="14">
        <v>30</v>
      </c>
      <c r="E119" s="14">
        <v>532</v>
      </c>
      <c r="F119" s="14">
        <v>414</v>
      </c>
      <c r="G119" s="14">
        <v>340</v>
      </c>
      <c r="H119" s="14">
        <v>217</v>
      </c>
      <c r="I119" s="14">
        <v>99</v>
      </c>
      <c r="J119" s="14">
        <v>576</v>
      </c>
      <c r="K119" s="14">
        <v>458</v>
      </c>
      <c r="L119" s="14">
        <v>259</v>
      </c>
      <c r="M119" s="14">
        <v>136</v>
      </c>
      <c r="N119" s="14">
        <v>18</v>
      </c>
      <c r="O119" s="14">
        <v>525</v>
      </c>
      <c r="P119" s="14">
        <v>377</v>
      </c>
      <c r="Q119" s="14">
        <v>303</v>
      </c>
      <c r="R119" s="14">
        <v>185</v>
      </c>
      <c r="S119" s="14">
        <v>62</v>
      </c>
      <c r="T119" s="14">
        <v>569</v>
      </c>
      <c r="U119" s="14">
        <v>446</v>
      </c>
      <c r="V119" s="14">
        <v>372</v>
      </c>
      <c r="W119" s="14">
        <v>229</v>
      </c>
      <c r="X119" s="14">
        <v>106</v>
      </c>
      <c r="Y119" s="14">
        <v>613</v>
      </c>
      <c r="Z119" s="15">
        <v>495</v>
      </c>
      <c r="AA119" s="2">
        <f t="shared" si="21"/>
        <v>7825</v>
      </c>
      <c r="AB119" s="2">
        <f t="shared" si="22"/>
        <v>3263025</v>
      </c>
      <c r="AE119" s="1">
        <v>11</v>
      </c>
      <c r="AF119" s="417" t="s">
        <v>219</v>
      </c>
      <c r="AG119" s="418" t="s">
        <v>523</v>
      </c>
      <c r="AH119" s="418" t="s">
        <v>358</v>
      </c>
      <c r="AI119" s="418" t="s">
        <v>679</v>
      </c>
      <c r="AJ119" s="418" t="s">
        <v>609</v>
      </c>
      <c r="AK119" s="419" t="s">
        <v>388</v>
      </c>
      <c r="AL119" s="419" t="s">
        <v>144</v>
      </c>
      <c r="AM119" s="419" t="s">
        <v>774</v>
      </c>
      <c r="AN119" s="419" t="s">
        <v>488</v>
      </c>
      <c r="AO119" s="419" t="s">
        <v>109</v>
      </c>
      <c r="AP119" s="418" t="s">
        <v>113</v>
      </c>
      <c r="AQ119" s="418" t="s">
        <v>659</v>
      </c>
      <c r="AR119" s="418" t="s">
        <v>673</v>
      </c>
      <c r="AS119" s="418" t="s">
        <v>574</v>
      </c>
      <c r="AT119" s="418" t="s">
        <v>756</v>
      </c>
      <c r="AU119" s="419" t="s">
        <v>37</v>
      </c>
      <c r="AV119" s="419" t="s">
        <v>73</v>
      </c>
      <c r="AW119" s="419" t="s">
        <v>674</v>
      </c>
      <c r="AX119" s="419" t="s">
        <v>750</v>
      </c>
      <c r="AY119" s="419" t="s">
        <v>427</v>
      </c>
      <c r="AZ119" s="418" t="s">
        <v>652</v>
      </c>
      <c r="BA119" s="418" t="s">
        <v>592</v>
      </c>
      <c r="BB119" s="418" t="s">
        <v>150</v>
      </c>
      <c r="BC119" s="418" t="s">
        <v>292</v>
      </c>
      <c r="BD119" s="420" t="s">
        <v>766</v>
      </c>
    </row>
    <row r="120" spans="1:56" x14ac:dyDescent="0.2">
      <c r="A120" s="1">
        <v>12</v>
      </c>
      <c r="B120" s="13">
        <v>426</v>
      </c>
      <c r="C120" s="14">
        <v>308</v>
      </c>
      <c r="D120" s="14">
        <v>190</v>
      </c>
      <c r="E120" s="14">
        <v>67</v>
      </c>
      <c r="F120" s="14">
        <v>574</v>
      </c>
      <c r="G120" s="14">
        <v>500</v>
      </c>
      <c r="H120" s="14">
        <v>352</v>
      </c>
      <c r="I120" s="14">
        <v>234</v>
      </c>
      <c r="J120" s="14">
        <v>111</v>
      </c>
      <c r="K120" s="14">
        <v>618</v>
      </c>
      <c r="L120" s="14">
        <v>419</v>
      </c>
      <c r="M120" s="14">
        <v>296</v>
      </c>
      <c r="N120" s="14">
        <v>153</v>
      </c>
      <c r="O120" s="14">
        <v>35</v>
      </c>
      <c r="P120" s="14">
        <v>537</v>
      </c>
      <c r="Q120" s="14">
        <v>463</v>
      </c>
      <c r="R120" s="14">
        <v>345</v>
      </c>
      <c r="S120" s="14">
        <v>222</v>
      </c>
      <c r="T120" s="14">
        <v>79</v>
      </c>
      <c r="U120" s="14">
        <v>581</v>
      </c>
      <c r="V120" s="14">
        <v>382</v>
      </c>
      <c r="W120" s="14">
        <v>264</v>
      </c>
      <c r="X120" s="14">
        <v>141</v>
      </c>
      <c r="Y120" s="14">
        <v>23</v>
      </c>
      <c r="Z120" s="15">
        <v>505</v>
      </c>
      <c r="AA120" s="2">
        <f t="shared" si="21"/>
        <v>7825</v>
      </c>
      <c r="AB120" s="2">
        <f t="shared" si="22"/>
        <v>3263025</v>
      </c>
      <c r="AE120" s="1">
        <v>12</v>
      </c>
      <c r="AF120" s="417" t="s">
        <v>350</v>
      </c>
      <c r="AG120" s="418" t="s">
        <v>655</v>
      </c>
      <c r="AH120" s="418" t="s">
        <v>817</v>
      </c>
      <c r="AI120" s="418" t="s">
        <v>381</v>
      </c>
      <c r="AJ120" s="418" t="s">
        <v>279</v>
      </c>
      <c r="AK120" s="419" t="s">
        <v>322</v>
      </c>
      <c r="AL120" s="419" t="s">
        <v>811</v>
      </c>
      <c r="AM120" s="419" t="s">
        <v>142</v>
      </c>
      <c r="AN120" s="419" t="s">
        <v>601</v>
      </c>
      <c r="AO120" s="419" t="s">
        <v>451</v>
      </c>
      <c r="AP120" s="418" t="s">
        <v>561</v>
      </c>
      <c r="AQ120" s="418" t="s">
        <v>770</v>
      </c>
      <c r="AR120" s="418" t="s">
        <v>475</v>
      </c>
      <c r="AS120" s="418" t="s">
        <v>675</v>
      </c>
      <c r="AT120" s="418" t="s">
        <v>255</v>
      </c>
      <c r="AU120" s="419" t="s">
        <v>666</v>
      </c>
      <c r="AV120" s="419" t="s">
        <v>520</v>
      </c>
      <c r="AW120" s="419" t="s">
        <v>431</v>
      </c>
      <c r="AX120" s="419" t="s">
        <v>30</v>
      </c>
      <c r="AY120" s="419" t="s">
        <v>307</v>
      </c>
      <c r="AZ120" s="418" t="s">
        <v>177</v>
      </c>
      <c r="BA120" s="418" t="s">
        <v>248</v>
      </c>
      <c r="BB120" s="418" t="s">
        <v>759</v>
      </c>
      <c r="BC120" s="418" t="s">
        <v>330</v>
      </c>
      <c r="BD120" s="420" t="s">
        <v>651</v>
      </c>
    </row>
    <row r="121" spans="1:56" x14ac:dyDescent="0.2">
      <c r="A121" s="1">
        <v>13</v>
      </c>
      <c r="B121" s="13">
        <v>586</v>
      </c>
      <c r="C121" s="14">
        <v>468</v>
      </c>
      <c r="D121" s="14">
        <v>350</v>
      </c>
      <c r="E121" s="14">
        <v>202</v>
      </c>
      <c r="F121" s="14">
        <v>84</v>
      </c>
      <c r="G121" s="14">
        <v>510</v>
      </c>
      <c r="H121" s="14">
        <v>387</v>
      </c>
      <c r="I121" s="14">
        <v>269</v>
      </c>
      <c r="J121" s="14">
        <v>146</v>
      </c>
      <c r="K121" s="14">
        <v>3</v>
      </c>
      <c r="L121" s="14">
        <v>554</v>
      </c>
      <c r="M121" s="14">
        <v>431</v>
      </c>
      <c r="N121" s="14">
        <v>313</v>
      </c>
      <c r="O121" s="14">
        <v>195</v>
      </c>
      <c r="P121" s="14">
        <v>72</v>
      </c>
      <c r="Q121" s="14">
        <v>623</v>
      </c>
      <c r="R121" s="14">
        <v>480</v>
      </c>
      <c r="S121" s="14">
        <v>357</v>
      </c>
      <c r="T121" s="14">
        <v>239</v>
      </c>
      <c r="U121" s="14">
        <v>116</v>
      </c>
      <c r="V121" s="14">
        <v>542</v>
      </c>
      <c r="W121" s="14">
        <v>424</v>
      </c>
      <c r="X121" s="14">
        <v>276</v>
      </c>
      <c r="Y121" s="14">
        <v>158</v>
      </c>
      <c r="Z121" s="15">
        <v>40</v>
      </c>
      <c r="AA121" s="2">
        <f t="shared" si="21"/>
        <v>7825</v>
      </c>
      <c r="AB121" s="2">
        <f t="shared" si="22"/>
        <v>3263025</v>
      </c>
      <c r="AC121" s="2">
        <f t="shared" ref="AC121:AC139" si="23">B121^3+C121^3+D121^3+E121^3+F121^3+G121^3+H121^3+I121^3+J121^3+K121^3+L121^3+M121^3+N121^3+O121^3+P121^3+Q121^3+R121^3+S121^3+T121^3+U121^3+V121^3+W121^3+X121^3+Y121^3+Z121^3</f>
        <v>1530765625</v>
      </c>
      <c r="AE121" s="1">
        <v>13</v>
      </c>
      <c r="AF121" s="417" t="s">
        <v>752</v>
      </c>
      <c r="AG121" s="418" t="s">
        <v>739</v>
      </c>
      <c r="AH121" s="418" t="s">
        <v>68</v>
      </c>
      <c r="AI121" s="418" t="s">
        <v>507</v>
      </c>
      <c r="AJ121" s="418" t="s">
        <v>379</v>
      </c>
      <c r="AK121" s="419" t="s">
        <v>169</v>
      </c>
      <c r="AL121" s="419" t="s">
        <v>492</v>
      </c>
      <c r="AM121" s="419" t="s">
        <v>83</v>
      </c>
      <c r="AN121" s="419" t="s">
        <v>524</v>
      </c>
      <c r="AO121" s="419" t="s">
        <v>166</v>
      </c>
      <c r="AP121" s="418" t="s">
        <v>440</v>
      </c>
      <c r="AQ121" s="418" t="s">
        <v>110</v>
      </c>
      <c r="AR121" s="418" t="s">
        <v>417</v>
      </c>
      <c r="AS121" s="418" t="s">
        <v>99</v>
      </c>
      <c r="AT121" s="418" t="s">
        <v>747</v>
      </c>
      <c r="AU121" s="419" t="s">
        <v>104</v>
      </c>
      <c r="AV121" s="419" t="s">
        <v>399</v>
      </c>
      <c r="AW121" s="419" t="s">
        <v>233</v>
      </c>
      <c r="AX121" s="419" t="s">
        <v>222</v>
      </c>
      <c r="AY121" s="419" t="s">
        <v>816</v>
      </c>
      <c r="AZ121" s="418" t="s">
        <v>751</v>
      </c>
      <c r="BA121" s="418" t="s">
        <v>140</v>
      </c>
      <c r="BB121" s="418" t="s">
        <v>614</v>
      </c>
      <c r="BC121" s="418" t="s">
        <v>209</v>
      </c>
      <c r="BD121" s="420" t="s">
        <v>513</v>
      </c>
    </row>
    <row r="122" spans="1:56" x14ac:dyDescent="0.2">
      <c r="A122" s="1">
        <v>14</v>
      </c>
      <c r="B122" s="13">
        <v>121</v>
      </c>
      <c r="C122" s="14">
        <v>603</v>
      </c>
      <c r="D122" s="14">
        <v>485</v>
      </c>
      <c r="E122" s="14">
        <v>362</v>
      </c>
      <c r="F122" s="14">
        <v>244</v>
      </c>
      <c r="G122" s="14">
        <v>45</v>
      </c>
      <c r="H122" s="14">
        <v>547</v>
      </c>
      <c r="I122" s="14">
        <v>404</v>
      </c>
      <c r="J122" s="14">
        <v>281</v>
      </c>
      <c r="K122" s="14">
        <v>163</v>
      </c>
      <c r="L122" s="14">
        <v>89</v>
      </c>
      <c r="M122" s="14">
        <v>591</v>
      </c>
      <c r="N122" s="14">
        <v>473</v>
      </c>
      <c r="O122" s="14">
        <v>330</v>
      </c>
      <c r="P122" s="14">
        <v>207</v>
      </c>
      <c r="Q122" s="14">
        <v>8</v>
      </c>
      <c r="R122" s="14">
        <v>515</v>
      </c>
      <c r="S122" s="14">
        <v>392</v>
      </c>
      <c r="T122" s="14">
        <v>274</v>
      </c>
      <c r="U122" s="14">
        <v>126</v>
      </c>
      <c r="V122" s="14">
        <v>52</v>
      </c>
      <c r="W122" s="14">
        <v>559</v>
      </c>
      <c r="X122" s="14">
        <v>436</v>
      </c>
      <c r="Y122" s="14">
        <v>318</v>
      </c>
      <c r="Z122" s="15">
        <v>200</v>
      </c>
      <c r="AA122" s="2">
        <f t="shared" si="21"/>
        <v>7825</v>
      </c>
      <c r="AB122" s="2">
        <f t="shared" si="22"/>
        <v>3263025</v>
      </c>
      <c r="AE122" s="1">
        <v>14</v>
      </c>
      <c r="AF122" s="417" t="s">
        <v>582</v>
      </c>
      <c r="AG122" s="418" t="s">
        <v>735</v>
      </c>
      <c r="AH122" s="418" t="s">
        <v>741</v>
      </c>
      <c r="AI122" s="418" t="s">
        <v>550</v>
      </c>
      <c r="AJ122" s="418" t="s">
        <v>55</v>
      </c>
      <c r="AK122" s="419" t="s">
        <v>645</v>
      </c>
      <c r="AL122" s="419" t="s">
        <v>278</v>
      </c>
      <c r="AM122" s="419" t="s">
        <v>190</v>
      </c>
      <c r="AN122" s="419" t="s">
        <v>404</v>
      </c>
      <c r="AO122" s="419" t="s">
        <v>788</v>
      </c>
      <c r="AP122" s="418" t="s">
        <v>541</v>
      </c>
      <c r="AQ122" s="418" t="s">
        <v>91</v>
      </c>
      <c r="AR122" s="418" t="s">
        <v>426</v>
      </c>
      <c r="AS122" s="418" t="s">
        <v>232</v>
      </c>
      <c r="AT122" s="418" t="s">
        <v>716</v>
      </c>
      <c r="AU122" s="419" t="s">
        <v>543</v>
      </c>
      <c r="AV122" s="419" t="s">
        <v>92</v>
      </c>
      <c r="AW122" s="419" t="s">
        <v>337</v>
      </c>
      <c r="AX122" s="419" t="s">
        <v>377</v>
      </c>
      <c r="AY122" s="419" t="s">
        <v>474</v>
      </c>
      <c r="AZ122" s="418" t="s">
        <v>119</v>
      </c>
      <c r="BA122" s="418" t="s">
        <v>780</v>
      </c>
      <c r="BB122" s="418" t="s">
        <v>563</v>
      </c>
      <c r="BC122" s="418" t="s">
        <v>549</v>
      </c>
      <c r="BD122" s="420" t="s">
        <v>446</v>
      </c>
    </row>
    <row r="123" spans="1:56" x14ac:dyDescent="0.2">
      <c r="A123" s="1">
        <v>15</v>
      </c>
      <c r="B123" s="13">
        <v>131</v>
      </c>
      <c r="C123" s="14">
        <v>13</v>
      </c>
      <c r="D123" s="14">
        <v>520</v>
      </c>
      <c r="E123" s="14">
        <v>397</v>
      </c>
      <c r="F123" s="14">
        <v>254</v>
      </c>
      <c r="G123" s="14">
        <v>180</v>
      </c>
      <c r="H123" s="14">
        <v>57</v>
      </c>
      <c r="I123" s="14">
        <v>564</v>
      </c>
      <c r="J123" s="14">
        <v>441</v>
      </c>
      <c r="K123" s="14">
        <v>323</v>
      </c>
      <c r="L123" s="14">
        <v>249</v>
      </c>
      <c r="M123" s="14">
        <v>101</v>
      </c>
      <c r="N123" s="14">
        <v>608</v>
      </c>
      <c r="O123" s="14">
        <v>490</v>
      </c>
      <c r="P123" s="14">
        <v>367</v>
      </c>
      <c r="Q123" s="14">
        <v>168</v>
      </c>
      <c r="R123" s="14">
        <v>50</v>
      </c>
      <c r="S123" s="14">
        <v>527</v>
      </c>
      <c r="T123" s="14">
        <v>409</v>
      </c>
      <c r="U123" s="14">
        <v>286</v>
      </c>
      <c r="V123" s="14">
        <v>212</v>
      </c>
      <c r="W123" s="14">
        <v>94</v>
      </c>
      <c r="X123" s="14">
        <v>596</v>
      </c>
      <c r="Y123" s="14">
        <v>453</v>
      </c>
      <c r="Z123" s="15">
        <v>335</v>
      </c>
      <c r="AA123" s="2">
        <f t="shared" si="21"/>
        <v>7825</v>
      </c>
      <c r="AB123" s="2">
        <f t="shared" si="22"/>
        <v>3263025</v>
      </c>
      <c r="AE123" s="1">
        <v>15</v>
      </c>
      <c r="AF123" s="417" t="s">
        <v>210</v>
      </c>
      <c r="AG123" s="418" t="s">
        <v>542</v>
      </c>
      <c r="AH123" s="418" t="s">
        <v>257</v>
      </c>
      <c r="AI123" s="418" t="s">
        <v>711</v>
      </c>
      <c r="AJ123" s="418" t="s">
        <v>566</v>
      </c>
      <c r="AK123" s="419" t="s">
        <v>496</v>
      </c>
      <c r="AL123" s="419" t="s">
        <v>359</v>
      </c>
      <c r="AM123" s="419" t="s">
        <v>123</v>
      </c>
      <c r="AN123" s="419" t="s">
        <v>637</v>
      </c>
      <c r="AO123" s="419" t="s">
        <v>204</v>
      </c>
      <c r="AP123" s="418" t="s">
        <v>403</v>
      </c>
      <c r="AQ123" s="418" t="s">
        <v>421</v>
      </c>
      <c r="AR123" s="418" t="s">
        <v>530</v>
      </c>
      <c r="AS123" s="418" t="s">
        <v>695</v>
      </c>
      <c r="AT123" s="418" t="s">
        <v>283</v>
      </c>
      <c r="AU123" s="419" t="s">
        <v>71</v>
      </c>
      <c r="AV123" s="419" t="s">
        <v>196</v>
      </c>
      <c r="AW123" s="419" t="s">
        <v>441</v>
      </c>
      <c r="AX123" s="419" t="s">
        <v>534</v>
      </c>
      <c r="AY123" s="419" t="s">
        <v>85</v>
      </c>
      <c r="AZ123" s="418" t="s">
        <v>300</v>
      </c>
      <c r="BA123" s="418" t="s">
        <v>465</v>
      </c>
      <c r="BB123" s="418" t="s">
        <v>676</v>
      </c>
      <c r="BC123" s="418" t="s">
        <v>351</v>
      </c>
      <c r="BD123" s="420" t="s">
        <v>551</v>
      </c>
    </row>
    <row r="124" spans="1:56" x14ac:dyDescent="0.2">
      <c r="A124" s="1">
        <v>16</v>
      </c>
      <c r="B124" s="13">
        <v>494</v>
      </c>
      <c r="C124" s="14">
        <v>371</v>
      </c>
      <c r="D124" s="14">
        <v>228</v>
      </c>
      <c r="E124" s="14">
        <v>110</v>
      </c>
      <c r="F124" s="14">
        <v>612</v>
      </c>
      <c r="G124" s="14">
        <v>413</v>
      </c>
      <c r="H124" s="14">
        <v>295</v>
      </c>
      <c r="I124" s="14">
        <v>172</v>
      </c>
      <c r="J124" s="14">
        <v>29</v>
      </c>
      <c r="K124" s="14">
        <v>531</v>
      </c>
      <c r="L124" s="14">
        <v>457</v>
      </c>
      <c r="M124" s="14">
        <v>339</v>
      </c>
      <c r="N124" s="14">
        <v>216</v>
      </c>
      <c r="O124" s="14">
        <v>98</v>
      </c>
      <c r="P124" s="14">
        <v>580</v>
      </c>
      <c r="Q124" s="14">
        <v>376</v>
      </c>
      <c r="R124" s="14">
        <v>258</v>
      </c>
      <c r="S124" s="14">
        <v>140</v>
      </c>
      <c r="T124" s="14">
        <v>17</v>
      </c>
      <c r="U124" s="14">
        <v>524</v>
      </c>
      <c r="V124" s="14">
        <v>450</v>
      </c>
      <c r="W124" s="14">
        <v>302</v>
      </c>
      <c r="X124" s="14">
        <v>184</v>
      </c>
      <c r="Y124" s="14">
        <v>61</v>
      </c>
      <c r="Z124" s="15">
        <v>568</v>
      </c>
      <c r="AA124" s="2">
        <f t="shared" si="21"/>
        <v>7825</v>
      </c>
      <c r="AB124" s="2">
        <f t="shared" si="22"/>
        <v>3263025</v>
      </c>
      <c r="AE124" s="1">
        <v>16</v>
      </c>
      <c r="AF124" s="421" t="s">
        <v>591</v>
      </c>
      <c r="AG124" s="419" t="s">
        <v>149</v>
      </c>
      <c r="AH124" s="419" t="s">
        <v>671</v>
      </c>
      <c r="AI124" s="419" t="s">
        <v>41</v>
      </c>
      <c r="AJ124" s="419" t="s">
        <v>425</v>
      </c>
      <c r="AK124" s="418" t="s">
        <v>639</v>
      </c>
      <c r="AL124" s="418" t="s">
        <v>325</v>
      </c>
      <c r="AM124" s="418" t="s">
        <v>179</v>
      </c>
      <c r="AN124" s="418" t="s">
        <v>118</v>
      </c>
      <c r="AO124" s="418" t="s">
        <v>336</v>
      </c>
      <c r="AP124" s="419" t="s">
        <v>483</v>
      </c>
      <c r="AQ124" s="419" t="s">
        <v>445</v>
      </c>
      <c r="AR124" s="419" t="s">
        <v>249</v>
      </c>
      <c r="AS124" s="419" t="s">
        <v>361</v>
      </c>
      <c r="AT124" s="419" t="s">
        <v>621</v>
      </c>
      <c r="AU124" s="418" t="s">
        <v>38</v>
      </c>
      <c r="AV124" s="418" t="s">
        <v>432</v>
      </c>
      <c r="AW124" s="418" t="s">
        <v>733</v>
      </c>
      <c r="AX124" s="418" t="s">
        <v>464</v>
      </c>
      <c r="AY124" s="418" t="s">
        <v>364</v>
      </c>
      <c r="AZ124" s="419" t="s">
        <v>294</v>
      </c>
      <c r="BA124" s="419" t="s">
        <v>727</v>
      </c>
      <c r="BB124" s="419" t="s">
        <v>602</v>
      </c>
      <c r="BC124" s="419" t="s">
        <v>463</v>
      </c>
      <c r="BD124" s="422" t="s">
        <v>199</v>
      </c>
    </row>
    <row r="125" spans="1:56" x14ac:dyDescent="0.2">
      <c r="A125" s="1">
        <v>17</v>
      </c>
      <c r="B125" s="13">
        <v>504</v>
      </c>
      <c r="C125" s="14">
        <v>381</v>
      </c>
      <c r="D125" s="14">
        <v>263</v>
      </c>
      <c r="E125" s="14">
        <v>145</v>
      </c>
      <c r="F125" s="14">
        <v>22</v>
      </c>
      <c r="G125" s="14">
        <v>573</v>
      </c>
      <c r="H125" s="14">
        <v>430</v>
      </c>
      <c r="I125" s="14">
        <v>307</v>
      </c>
      <c r="J125" s="14">
        <v>189</v>
      </c>
      <c r="K125" s="14">
        <v>66</v>
      </c>
      <c r="L125" s="14">
        <v>617</v>
      </c>
      <c r="M125" s="14">
        <v>499</v>
      </c>
      <c r="N125" s="14">
        <v>351</v>
      </c>
      <c r="O125" s="14">
        <v>233</v>
      </c>
      <c r="P125" s="14">
        <v>115</v>
      </c>
      <c r="Q125" s="14">
        <v>536</v>
      </c>
      <c r="R125" s="14">
        <v>418</v>
      </c>
      <c r="S125" s="14">
        <v>300</v>
      </c>
      <c r="T125" s="14">
        <v>152</v>
      </c>
      <c r="U125" s="14">
        <v>34</v>
      </c>
      <c r="V125" s="14">
        <v>585</v>
      </c>
      <c r="W125" s="14">
        <v>462</v>
      </c>
      <c r="X125" s="14">
        <v>344</v>
      </c>
      <c r="Y125" s="14">
        <v>221</v>
      </c>
      <c r="Z125" s="15">
        <v>78</v>
      </c>
      <c r="AA125" s="2">
        <f t="shared" si="21"/>
        <v>7825</v>
      </c>
      <c r="AB125" s="2">
        <f t="shared" si="22"/>
        <v>3263025</v>
      </c>
      <c r="AE125" s="1">
        <v>17</v>
      </c>
      <c r="AF125" s="421" t="s">
        <v>413</v>
      </c>
      <c r="AG125" s="419" t="s">
        <v>654</v>
      </c>
      <c r="AH125" s="419" t="s">
        <v>221</v>
      </c>
      <c r="AI125" s="419" t="s">
        <v>72</v>
      </c>
      <c r="AJ125" s="419" t="s">
        <v>775</v>
      </c>
      <c r="AK125" s="418" t="s">
        <v>648</v>
      </c>
      <c r="AL125" s="418" t="s">
        <v>482</v>
      </c>
      <c r="AM125" s="418" t="s">
        <v>146</v>
      </c>
      <c r="AN125" s="418" t="s">
        <v>760</v>
      </c>
      <c r="AO125" s="418" t="s">
        <v>514</v>
      </c>
      <c r="AP125" s="419" t="s">
        <v>242</v>
      </c>
      <c r="AQ125" s="419" t="s">
        <v>107</v>
      </c>
      <c r="AR125" s="419" t="s">
        <v>97</v>
      </c>
      <c r="AS125" s="419" t="s">
        <v>458</v>
      </c>
      <c r="AT125" s="419" t="s">
        <v>787</v>
      </c>
      <c r="AU125" s="418" t="s">
        <v>781</v>
      </c>
      <c r="AV125" s="418" t="s">
        <v>767</v>
      </c>
      <c r="AW125" s="418" t="s">
        <v>668</v>
      </c>
      <c r="AX125" s="418" t="s">
        <v>371</v>
      </c>
      <c r="AY125" s="418" t="s">
        <v>462</v>
      </c>
      <c r="AZ125" s="419" t="s">
        <v>201</v>
      </c>
      <c r="BA125" s="419" t="s">
        <v>768</v>
      </c>
      <c r="BB125" s="419" t="s">
        <v>282</v>
      </c>
      <c r="BC125" s="419" t="s">
        <v>800</v>
      </c>
      <c r="BD125" s="422" t="s">
        <v>197</v>
      </c>
    </row>
    <row r="126" spans="1:56" x14ac:dyDescent="0.2">
      <c r="A126" s="1">
        <v>18</v>
      </c>
      <c r="B126" s="13">
        <v>39</v>
      </c>
      <c r="C126" s="14">
        <v>541</v>
      </c>
      <c r="D126" s="14">
        <v>423</v>
      </c>
      <c r="E126" s="14">
        <v>280</v>
      </c>
      <c r="F126" s="14">
        <v>157</v>
      </c>
      <c r="G126" s="14">
        <v>83</v>
      </c>
      <c r="H126" s="14">
        <v>590</v>
      </c>
      <c r="I126" s="14">
        <v>467</v>
      </c>
      <c r="J126" s="14">
        <v>349</v>
      </c>
      <c r="K126" s="14">
        <v>201</v>
      </c>
      <c r="L126" s="14">
        <v>2</v>
      </c>
      <c r="M126" s="14">
        <v>509</v>
      </c>
      <c r="N126" s="14">
        <v>386</v>
      </c>
      <c r="O126" s="14">
        <v>268</v>
      </c>
      <c r="P126" s="14">
        <v>150</v>
      </c>
      <c r="Q126" s="14">
        <v>71</v>
      </c>
      <c r="R126" s="14">
        <v>553</v>
      </c>
      <c r="S126" s="14">
        <v>435</v>
      </c>
      <c r="T126" s="14">
        <v>312</v>
      </c>
      <c r="U126" s="14">
        <v>194</v>
      </c>
      <c r="V126" s="14">
        <v>120</v>
      </c>
      <c r="W126" s="14">
        <v>622</v>
      </c>
      <c r="X126" s="14">
        <v>479</v>
      </c>
      <c r="Y126" s="14">
        <v>356</v>
      </c>
      <c r="Z126" s="15">
        <v>238</v>
      </c>
      <c r="AA126" s="2">
        <f t="shared" si="21"/>
        <v>7825</v>
      </c>
      <c r="AB126" s="2">
        <f t="shared" si="22"/>
        <v>3263025</v>
      </c>
      <c r="AE126" s="1">
        <v>18</v>
      </c>
      <c r="AF126" s="421" t="s">
        <v>571</v>
      </c>
      <c r="AG126" s="419" t="s">
        <v>64</v>
      </c>
      <c r="AH126" s="419" t="s">
        <v>455</v>
      </c>
      <c r="AI126" s="419" t="s">
        <v>717</v>
      </c>
      <c r="AJ126" s="419" t="s">
        <v>581</v>
      </c>
      <c r="AK126" s="418" t="s">
        <v>720</v>
      </c>
      <c r="AL126" s="418" t="s">
        <v>125</v>
      </c>
      <c r="AM126" s="418" t="s">
        <v>506</v>
      </c>
      <c r="AN126" s="418" t="s">
        <v>653</v>
      </c>
      <c r="AO126" s="418" t="s">
        <v>643</v>
      </c>
      <c r="AP126" s="419" t="s">
        <v>29</v>
      </c>
      <c r="AQ126" s="419" t="s">
        <v>753</v>
      </c>
      <c r="AR126" s="419" t="s">
        <v>311</v>
      </c>
      <c r="AS126" s="419" t="s">
        <v>297</v>
      </c>
      <c r="AT126" s="419" t="s">
        <v>419</v>
      </c>
      <c r="AU126" s="418" t="s">
        <v>275</v>
      </c>
      <c r="AV126" s="418" t="s">
        <v>573</v>
      </c>
      <c r="AW126" s="418" t="s">
        <v>769</v>
      </c>
      <c r="AX126" s="418" t="s">
        <v>522</v>
      </c>
      <c r="AY126" s="418" t="s">
        <v>687</v>
      </c>
      <c r="AZ126" s="419" t="s">
        <v>132</v>
      </c>
      <c r="BA126" s="419" t="s">
        <v>557</v>
      </c>
      <c r="BB126" s="419" t="s">
        <v>159</v>
      </c>
      <c r="BC126" s="419" t="s">
        <v>709</v>
      </c>
      <c r="BD126" s="422" t="s">
        <v>247</v>
      </c>
    </row>
    <row r="127" spans="1:56" x14ac:dyDescent="0.2">
      <c r="A127" s="1">
        <v>19</v>
      </c>
      <c r="B127" s="13">
        <v>199</v>
      </c>
      <c r="C127" s="14">
        <v>51</v>
      </c>
      <c r="D127" s="14">
        <v>558</v>
      </c>
      <c r="E127" s="14">
        <v>440</v>
      </c>
      <c r="F127" s="14">
        <v>317</v>
      </c>
      <c r="G127" s="14">
        <v>243</v>
      </c>
      <c r="H127" s="14">
        <v>125</v>
      </c>
      <c r="I127" s="14">
        <v>602</v>
      </c>
      <c r="J127" s="14">
        <v>484</v>
      </c>
      <c r="K127" s="14">
        <v>361</v>
      </c>
      <c r="L127" s="14">
        <v>162</v>
      </c>
      <c r="M127" s="14">
        <v>44</v>
      </c>
      <c r="N127" s="14">
        <v>546</v>
      </c>
      <c r="O127" s="14">
        <v>403</v>
      </c>
      <c r="P127" s="14">
        <v>285</v>
      </c>
      <c r="Q127" s="14">
        <v>206</v>
      </c>
      <c r="R127" s="14">
        <v>88</v>
      </c>
      <c r="S127" s="14">
        <v>595</v>
      </c>
      <c r="T127" s="14">
        <v>472</v>
      </c>
      <c r="U127" s="14">
        <v>329</v>
      </c>
      <c r="V127" s="14">
        <v>130</v>
      </c>
      <c r="W127" s="14">
        <v>7</v>
      </c>
      <c r="X127" s="14">
        <v>514</v>
      </c>
      <c r="Y127" s="14">
        <v>391</v>
      </c>
      <c r="Z127" s="15">
        <v>273</v>
      </c>
      <c r="AA127" s="2">
        <f t="shared" si="21"/>
        <v>7825</v>
      </c>
      <c r="AB127" s="2">
        <f t="shared" si="22"/>
        <v>3263025</v>
      </c>
      <c r="AE127" s="1">
        <v>19</v>
      </c>
      <c r="AF127" s="421" t="s">
        <v>207</v>
      </c>
      <c r="AG127" s="419" t="s">
        <v>225</v>
      </c>
      <c r="AH127" s="419" t="s">
        <v>335</v>
      </c>
      <c r="AI127" s="419" t="s">
        <v>611</v>
      </c>
      <c r="AJ127" s="419" t="s">
        <v>368</v>
      </c>
      <c r="AK127" s="418" t="s">
        <v>270</v>
      </c>
      <c r="AL127" s="418" t="s">
        <v>476</v>
      </c>
      <c r="AM127" s="418" t="s">
        <v>605</v>
      </c>
      <c r="AN127" s="418" t="s">
        <v>504</v>
      </c>
      <c r="AO127" s="418" t="s">
        <v>367</v>
      </c>
      <c r="AP127" s="419" t="s">
        <v>101</v>
      </c>
      <c r="AQ127" s="419" t="s">
        <v>380</v>
      </c>
      <c r="AR127" s="419" t="s">
        <v>649</v>
      </c>
      <c r="AS127" s="419" t="s">
        <v>264</v>
      </c>
      <c r="AT127" s="419" t="s">
        <v>299</v>
      </c>
      <c r="AU127" s="418" t="s">
        <v>374</v>
      </c>
      <c r="AV127" s="418" t="s">
        <v>512</v>
      </c>
      <c r="AW127" s="418" t="s">
        <v>227</v>
      </c>
      <c r="AX127" s="418" t="s">
        <v>79</v>
      </c>
      <c r="AY127" s="418" t="s">
        <v>810</v>
      </c>
      <c r="AZ127" s="419" t="s">
        <v>580</v>
      </c>
      <c r="BA127" s="419" t="s">
        <v>272</v>
      </c>
      <c r="BB127" s="419" t="s">
        <v>33</v>
      </c>
      <c r="BC127" s="419" t="s">
        <v>442</v>
      </c>
      <c r="BD127" s="422" t="s">
        <v>743</v>
      </c>
    </row>
    <row r="128" spans="1:56" x14ac:dyDescent="0.2">
      <c r="A128" s="1">
        <v>20</v>
      </c>
      <c r="B128" s="13">
        <v>334</v>
      </c>
      <c r="C128" s="14">
        <v>211</v>
      </c>
      <c r="D128" s="14">
        <v>93</v>
      </c>
      <c r="E128" s="14">
        <v>600</v>
      </c>
      <c r="F128" s="14">
        <v>452</v>
      </c>
      <c r="G128" s="14">
        <v>253</v>
      </c>
      <c r="H128" s="14">
        <v>135</v>
      </c>
      <c r="I128" s="14">
        <v>12</v>
      </c>
      <c r="J128" s="14">
        <v>519</v>
      </c>
      <c r="K128" s="14">
        <v>396</v>
      </c>
      <c r="L128" s="14">
        <v>322</v>
      </c>
      <c r="M128" s="14">
        <v>179</v>
      </c>
      <c r="N128" s="14">
        <v>56</v>
      </c>
      <c r="O128" s="14">
        <v>563</v>
      </c>
      <c r="P128" s="14">
        <v>445</v>
      </c>
      <c r="Q128" s="14">
        <v>366</v>
      </c>
      <c r="R128" s="14">
        <v>248</v>
      </c>
      <c r="S128" s="14">
        <v>105</v>
      </c>
      <c r="T128" s="14">
        <v>607</v>
      </c>
      <c r="U128" s="14">
        <v>489</v>
      </c>
      <c r="V128" s="14">
        <v>290</v>
      </c>
      <c r="W128" s="14">
        <v>167</v>
      </c>
      <c r="X128" s="14">
        <v>49</v>
      </c>
      <c r="Y128" s="14">
        <v>526</v>
      </c>
      <c r="Z128" s="15">
        <v>408</v>
      </c>
      <c r="AA128" s="2">
        <f t="shared" si="21"/>
        <v>7825</v>
      </c>
      <c r="AB128" s="2">
        <f t="shared" si="22"/>
        <v>3263025</v>
      </c>
      <c r="AE128" s="1">
        <v>20</v>
      </c>
      <c r="AF128" s="421" t="s">
        <v>366</v>
      </c>
      <c r="AG128" s="419" t="s">
        <v>53</v>
      </c>
      <c r="AH128" s="419" t="s">
        <v>703</v>
      </c>
      <c r="AI128" s="419" t="s">
        <v>544</v>
      </c>
      <c r="AJ128" s="419" t="s">
        <v>1</v>
      </c>
      <c r="AK128" s="418" t="s">
        <v>697</v>
      </c>
      <c r="AL128" s="418" t="s">
        <v>102</v>
      </c>
      <c r="AM128" s="418" t="s">
        <v>647</v>
      </c>
      <c r="AN128" s="418" t="s">
        <v>779</v>
      </c>
      <c r="AO128" s="418" t="s">
        <v>203</v>
      </c>
      <c r="AP128" s="419" t="s">
        <v>681</v>
      </c>
      <c r="AQ128" s="419" t="s">
        <v>285</v>
      </c>
      <c r="AR128" s="419" t="s">
        <v>803</v>
      </c>
      <c r="AS128" s="419" t="s">
        <v>93</v>
      </c>
      <c r="AT128" s="419" t="s">
        <v>740</v>
      </c>
      <c r="AU128" s="418" t="s">
        <v>389</v>
      </c>
      <c r="AV128" s="418" t="s">
        <v>718</v>
      </c>
      <c r="AW128" s="418" t="s">
        <v>526</v>
      </c>
      <c r="AX128" s="418" t="s">
        <v>45</v>
      </c>
      <c r="AY128" s="418" t="s">
        <v>638</v>
      </c>
      <c r="AZ128" s="419" t="s">
        <v>250</v>
      </c>
      <c r="BA128" s="419" t="s">
        <v>604</v>
      </c>
      <c r="BB128" s="419" t="s">
        <v>748</v>
      </c>
      <c r="BC128" s="419" t="s">
        <v>572</v>
      </c>
      <c r="BD128" s="422" t="s">
        <v>82</v>
      </c>
    </row>
    <row r="129" spans="1:56" x14ac:dyDescent="0.2">
      <c r="A129" s="1">
        <v>21</v>
      </c>
      <c r="B129" s="13">
        <v>567</v>
      </c>
      <c r="C129" s="14">
        <v>449</v>
      </c>
      <c r="D129" s="14">
        <v>301</v>
      </c>
      <c r="E129" s="14">
        <v>183</v>
      </c>
      <c r="F129" s="14">
        <v>65</v>
      </c>
      <c r="G129" s="14">
        <v>611</v>
      </c>
      <c r="H129" s="14">
        <v>493</v>
      </c>
      <c r="I129" s="14">
        <v>375</v>
      </c>
      <c r="J129" s="14">
        <v>227</v>
      </c>
      <c r="K129" s="14">
        <v>109</v>
      </c>
      <c r="L129" s="14">
        <v>535</v>
      </c>
      <c r="M129" s="14">
        <v>412</v>
      </c>
      <c r="N129" s="14">
        <v>294</v>
      </c>
      <c r="O129" s="14">
        <v>171</v>
      </c>
      <c r="P129" s="14">
        <v>28</v>
      </c>
      <c r="Q129" s="14">
        <v>579</v>
      </c>
      <c r="R129" s="14">
        <v>456</v>
      </c>
      <c r="S129" s="14">
        <v>338</v>
      </c>
      <c r="T129" s="14">
        <v>220</v>
      </c>
      <c r="U129" s="14">
        <v>97</v>
      </c>
      <c r="V129" s="14">
        <v>523</v>
      </c>
      <c r="W129" s="14">
        <v>380</v>
      </c>
      <c r="X129" s="14">
        <v>257</v>
      </c>
      <c r="Y129" s="14">
        <v>139</v>
      </c>
      <c r="Z129" s="15">
        <v>16</v>
      </c>
      <c r="AA129" s="2">
        <f t="shared" si="21"/>
        <v>7825</v>
      </c>
      <c r="AB129" s="2">
        <f t="shared" si="22"/>
        <v>3263025</v>
      </c>
      <c r="AE129" s="1">
        <v>21</v>
      </c>
      <c r="AF129" s="417" t="s">
        <v>726</v>
      </c>
      <c r="AG129" s="418" t="s">
        <v>80</v>
      </c>
      <c r="AH129" s="418" t="s">
        <v>70</v>
      </c>
      <c r="AI129" s="418" t="s">
        <v>151</v>
      </c>
      <c r="AJ129" s="418" t="s">
        <v>539</v>
      </c>
      <c r="AK129" s="419" t="s">
        <v>154</v>
      </c>
      <c r="AL129" s="419" t="s">
        <v>797</v>
      </c>
      <c r="AM129" s="419" t="s">
        <v>40</v>
      </c>
      <c r="AN129" s="419" t="s">
        <v>567</v>
      </c>
      <c r="AO129" s="419" t="s">
        <v>631</v>
      </c>
      <c r="AP129" s="418" t="s">
        <v>230</v>
      </c>
      <c r="AQ129" s="418" t="s">
        <v>742</v>
      </c>
      <c r="AR129" s="418" t="s">
        <v>145</v>
      </c>
      <c r="AS129" s="418" t="s">
        <v>498</v>
      </c>
      <c r="AT129" s="418" t="s">
        <v>226</v>
      </c>
      <c r="AU129" s="419" t="s">
        <v>383</v>
      </c>
      <c r="AV129" s="419" t="s">
        <v>139</v>
      </c>
      <c r="AW129" s="419" t="s">
        <v>470</v>
      </c>
      <c r="AX129" s="419" t="s">
        <v>356</v>
      </c>
      <c r="AY129" s="419" t="s">
        <v>805</v>
      </c>
      <c r="AZ129" s="418" t="s">
        <v>677</v>
      </c>
      <c r="BA129" s="418" t="s">
        <v>147</v>
      </c>
      <c r="BB129" s="418" t="s">
        <v>799</v>
      </c>
      <c r="BC129" s="418" t="s">
        <v>789</v>
      </c>
      <c r="BD129" s="420" t="s">
        <v>598</v>
      </c>
    </row>
    <row r="130" spans="1:56" x14ac:dyDescent="0.2">
      <c r="A130" s="1">
        <v>22</v>
      </c>
      <c r="B130" s="13">
        <v>77</v>
      </c>
      <c r="C130" s="14">
        <v>584</v>
      </c>
      <c r="D130" s="14">
        <v>461</v>
      </c>
      <c r="E130" s="14">
        <v>343</v>
      </c>
      <c r="F130" s="14">
        <v>225</v>
      </c>
      <c r="G130" s="14">
        <v>21</v>
      </c>
      <c r="H130" s="14">
        <v>503</v>
      </c>
      <c r="I130" s="14">
        <v>385</v>
      </c>
      <c r="J130" s="14">
        <v>262</v>
      </c>
      <c r="K130" s="14">
        <v>144</v>
      </c>
      <c r="L130" s="14">
        <v>70</v>
      </c>
      <c r="M130" s="14">
        <v>572</v>
      </c>
      <c r="N130" s="14">
        <v>429</v>
      </c>
      <c r="O130" s="14">
        <v>306</v>
      </c>
      <c r="P130" s="14">
        <v>188</v>
      </c>
      <c r="Q130" s="14">
        <v>114</v>
      </c>
      <c r="R130" s="14">
        <v>616</v>
      </c>
      <c r="S130" s="14">
        <v>498</v>
      </c>
      <c r="T130" s="14">
        <v>355</v>
      </c>
      <c r="U130" s="14">
        <v>232</v>
      </c>
      <c r="V130" s="14">
        <v>33</v>
      </c>
      <c r="W130" s="14">
        <v>540</v>
      </c>
      <c r="X130" s="14">
        <v>417</v>
      </c>
      <c r="Y130" s="14">
        <v>299</v>
      </c>
      <c r="Z130" s="15">
        <v>151</v>
      </c>
      <c r="AA130" s="2">
        <f t="shared" si="21"/>
        <v>7825</v>
      </c>
      <c r="AB130" s="2">
        <f t="shared" si="22"/>
        <v>3263025</v>
      </c>
      <c r="AE130" s="1">
        <v>22</v>
      </c>
      <c r="AF130" s="417" t="s">
        <v>3</v>
      </c>
      <c r="AG130" s="418" t="s">
        <v>724</v>
      </c>
      <c r="AH130" s="418" t="s">
        <v>589</v>
      </c>
      <c r="AI130" s="418" t="s">
        <v>493</v>
      </c>
      <c r="AJ130" s="418" t="s">
        <v>698</v>
      </c>
      <c r="AK130" s="419" t="s">
        <v>360</v>
      </c>
      <c r="AL130" s="419" t="s">
        <v>487</v>
      </c>
      <c r="AM130" s="419" t="s">
        <v>521</v>
      </c>
      <c r="AN130" s="419" t="s">
        <v>327</v>
      </c>
      <c r="AO130" s="419" t="s">
        <v>603</v>
      </c>
      <c r="AP130" s="418" t="s">
        <v>619</v>
      </c>
      <c r="AQ130" s="418" t="s">
        <v>305</v>
      </c>
      <c r="AR130" s="418" t="s">
        <v>244</v>
      </c>
      <c r="AS130" s="418" t="s">
        <v>624</v>
      </c>
      <c r="AT130" s="418" t="s">
        <v>732</v>
      </c>
      <c r="AU130" s="419" t="s">
        <v>731</v>
      </c>
      <c r="AV130" s="419" t="s">
        <v>348</v>
      </c>
      <c r="AW130" s="419" t="s">
        <v>485</v>
      </c>
      <c r="AX130" s="419" t="s">
        <v>205</v>
      </c>
      <c r="AY130" s="419" t="s">
        <v>773</v>
      </c>
      <c r="AZ130" s="418" t="s">
        <v>802</v>
      </c>
      <c r="BA130" s="418" t="s">
        <v>35</v>
      </c>
      <c r="BB130" s="418" t="s">
        <v>590</v>
      </c>
      <c r="BC130" s="418" t="s">
        <v>430</v>
      </c>
      <c r="BD130" s="420" t="s">
        <v>448</v>
      </c>
    </row>
    <row r="131" spans="1:56" x14ac:dyDescent="0.2">
      <c r="A131" s="1">
        <v>23</v>
      </c>
      <c r="B131" s="13">
        <v>237</v>
      </c>
      <c r="C131" s="14">
        <v>119</v>
      </c>
      <c r="D131" s="14">
        <v>621</v>
      </c>
      <c r="E131" s="14">
        <v>478</v>
      </c>
      <c r="F131" s="14">
        <v>360</v>
      </c>
      <c r="G131" s="14">
        <v>156</v>
      </c>
      <c r="H131" s="14">
        <v>38</v>
      </c>
      <c r="I131" s="14">
        <v>545</v>
      </c>
      <c r="J131" s="14">
        <v>422</v>
      </c>
      <c r="K131" s="14">
        <v>279</v>
      </c>
      <c r="L131" s="14">
        <v>205</v>
      </c>
      <c r="M131" s="14">
        <v>82</v>
      </c>
      <c r="N131" s="14">
        <v>589</v>
      </c>
      <c r="O131" s="14">
        <v>466</v>
      </c>
      <c r="P131" s="14">
        <v>348</v>
      </c>
      <c r="Q131" s="14">
        <v>149</v>
      </c>
      <c r="R131" s="14">
        <v>1</v>
      </c>
      <c r="S131" s="14">
        <v>508</v>
      </c>
      <c r="T131" s="14">
        <v>390</v>
      </c>
      <c r="U131" s="14">
        <v>267</v>
      </c>
      <c r="V131" s="14">
        <v>193</v>
      </c>
      <c r="W131" s="14">
        <v>75</v>
      </c>
      <c r="X131" s="14">
        <v>552</v>
      </c>
      <c r="Y131" s="14">
        <v>434</v>
      </c>
      <c r="Z131" s="15">
        <v>311</v>
      </c>
      <c r="AA131" s="2">
        <f t="shared" si="21"/>
        <v>7825</v>
      </c>
      <c r="AB131" s="2">
        <f t="shared" si="22"/>
        <v>3263025</v>
      </c>
      <c r="AE131" s="1">
        <v>23</v>
      </c>
      <c r="AF131" s="417" t="s">
        <v>354</v>
      </c>
      <c r="AG131" s="418" t="s">
        <v>657</v>
      </c>
      <c r="AH131" s="418" t="s">
        <v>136</v>
      </c>
      <c r="AI131" s="418" t="s">
        <v>295</v>
      </c>
      <c r="AJ131" s="418" t="s">
        <v>577</v>
      </c>
      <c r="AK131" s="419" t="s">
        <v>237</v>
      </c>
      <c r="AL131" s="419" t="s">
        <v>596</v>
      </c>
      <c r="AM131" s="419" t="s">
        <v>200</v>
      </c>
      <c r="AN131" s="419" t="s">
        <v>108</v>
      </c>
      <c r="AO131" s="419" t="s">
        <v>508</v>
      </c>
      <c r="AP131" s="418" t="s">
        <v>746</v>
      </c>
      <c r="AQ131" s="418" t="s">
        <v>303</v>
      </c>
      <c r="AR131" s="418" t="s">
        <v>65</v>
      </c>
      <c r="AS131" s="418" t="s">
        <v>612</v>
      </c>
      <c r="AT131" s="418" t="s">
        <v>148</v>
      </c>
      <c r="AU131" s="419" t="s">
        <v>180</v>
      </c>
      <c r="AV131" s="419" t="s">
        <v>198</v>
      </c>
      <c r="AW131" s="419" t="s">
        <v>308</v>
      </c>
      <c r="AX131" s="419" t="s">
        <v>473</v>
      </c>
      <c r="AY131" s="419" t="s">
        <v>56</v>
      </c>
      <c r="AZ131" s="418" t="s">
        <v>133</v>
      </c>
      <c r="BA131" s="418" t="s">
        <v>168</v>
      </c>
      <c r="BB131" s="418" t="s">
        <v>467</v>
      </c>
      <c r="BC131" s="418" t="s">
        <v>588</v>
      </c>
      <c r="BD131" s="420" t="s">
        <v>280</v>
      </c>
    </row>
    <row r="132" spans="1:56" x14ac:dyDescent="0.2">
      <c r="A132" s="1">
        <v>24</v>
      </c>
      <c r="B132" s="13">
        <v>272</v>
      </c>
      <c r="C132" s="14">
        <v>129</v>
      </c>
      <c r="D132" s="14">
        <v>6</v>
      </c>
      <c r="E132" s="14">
        <v>513</v>
      </c>
      <c r="F132" s="14">
        <v>395</v>
      </c>
      <c r="G132" s="14">
        <v>316</v>
      </c>
      <c r="H132" s="14">
        <v>198</v>
      </c>
      <c r="I132" s="14">
        <v>55</v>
      </c>
      <c r="J132" s="14">
        <v>557</v>
      </c>
      <c r="K132" s="14">
        <v>439</v>
      </c>
      <c r="L132" s="14">
        <v>365</v>
      </c>
      <c r="M132" s="14">
        <v>242</v>
      </c>
      <c r="N132" s="14">
        <v>124</v>
      </c>
      <c r="O132" s="14">
        <v>601</v>
      </c>
      <c r="P132" s="14">
        <v>483</v>
      </c>
      <c r="Q132" s="14">
        <v>284</v>
      </c>
      <c r="R132" s="14">
        <v>161</v>
      </c>
      <c r="S132" s="14">
        <v>43</v>
      </c>
      <c r="T132" s="14">
        <v>550</v>
      </c>
      <c r="U132" s="14">
        <v>402</v>
      </c>
      <c r="V132" s="14">
        <v>328</v>
      </c>
      <c r="W132" s="14">
        <v>210</v>
      </c>
      <c r="X132" s="14">
        <v>87</v>
      </c>
      <c r="Y132" s="14">
        <v>594</v>
      </c>
      <c r="Z132" s="15">
        <v>471</v>
      </c>
      <c r="AA132" s="2">
        <f t="shared" si="21"/>
        <v>7825</v>
      </c>
      <c r="AB132" s="2">
        <f t="shared" si="22"/>
        <v>3263025</v>
      </c>
      <c r="AE132" s="1">
        <v>24</v>
      </c>
      <c r="AF132" s="417" t="s">
        <v>402</v>
      </c>
      <c r="AG132" s="418" t="s">
        <v>370</v>
      </c>
      <c r="AH132" s="418" t="s">
        <v>486</v>
      </c>
      <c r="AI132" s="418" t="s">
        <v>66</v>
      </c>
      <c r="AJ132" s="418" t="s">
        <v>548</v>
      </c>
      <c r="AK132" s="419" t="s">
        <v>472</v>
      </c>
      <c r="AL132" s="419" t="s">
        <v>583</v>
      </c>
      <c r="AM132" s="419" t="s">
        <v>331</v>
      </c>
      <c r="AN132" s="419" t="s">
        <v>705</v>
      </c>
      <c r="AO132" s="419" t="s">
        <v>667</v>
      </c>
      <c r="AP132" s="418" t="s">
        <v>414</v>
      </c>
      <c r="AQ132" s="418" t="s">
        <v>84</v>
      </c>
      <c r="AR132" s="418" t="s">
        <v>238</v>
      </c>
      <c r="AS132" s="418" t="s">
        <v>765</v>
      </c>
      <c r="AT132" s="418" t="s">
        <v>50</v>
      </c>
      <c r="AU132" s="419" t="s">
        <v>54</v>
      </c>
      <c r="AV132" s="419" t="s">
        <v>685</v>
      </c>
      <c r="AW132" s="419" t="s">
        <v>618</v>
      </c>
      <c r="AX132" s="419" t="s">
        <v>516</v>
      </c>
      <c r="AY132" s="419" t="s">
        <v>158</v>
      </c>
      <c r="AZ132" s="418" t="s">
        <v>98</v>
      </c>
      <c r="BA132" s="418" t="s">
        <v>268</v>
      </c>
      <c r="BB132" s="418" t="s">
        <v>617</v>
      </c>
      <c r="BC132" s="418" t="s">
        <v>809</v>
      </c>
      <c r="BD132" s="420" t="s">
        <v>401</v>
      </c>
    </row>
    <row r="133" spans="1:56" x14ac:dyDescent="0.2">
      <c r="A133" s="1">
        <v>25</v>
      </c>
      <c r="B133" s="16">
        <v>407</v>
      </c>
      <c r="C133" s="17">
        <v>289</v>
      </c>
      <c r="D133" s="17">
        <v>166</v>
      </c>
      <c r="E133" s="17">
        <v>48</v>
      </c>
      <c r="F133" s="17">
        <v>530</v>
      </c>
      <c r="G133" s="17">
        <v>451</v>
      </c>
      <c r="H133" s="17">
        <v>333</v>
      </c>
      <c r="I133" s="17">
        <v>215</v>
      </c>
      <c r="J133" s="17">
        <v>92</v>
      </c>
      <c r="K133" s="17">
        <v>599</v>
      </c>
      <c r="L133" s="17">
        <v>400</v>
      </c>
      <c r="M133" s="17">
        <v>252</v>
      </c>
      <c r="N133" s="17">
        <v>134</v>
      </c>
      <c r="O133" s="17">
        <v>11</v>
      </c>
      <c r="P133" s="17">
        <v>518</v>
      </c>
      <c r="Q133" s="17">
        <v>444</v>
      </c>
      <c r="R133" s="17">
        <v>321</v>
      </c>
      <c r="S133" s="17">
        <v>178</v>
      </c>
      <c r="T133" s="17">
        <v>60</v>
      </c>
      <c r="U133" s="17">
        <v>562</v>
      </c>
      <c r="V133" s="17">
        <v>488</v>
      </c>
      <c r="W133" s="17">
        <v>370</v>
      </c>
      <c r="X133" s="17">
        <v>247</v>
      </c>
      <c r="Y133" s="17">
        <v>104</v>
      </c>
      <c r="Z133" s="18">
        <v>606</v>
      </c>
      <c r="AA133" s="2">
        <f t="shared" si="21"/>
        <v>7825</v>
      </c>
      <c r="AB133" s="2">
        <f t="shared" si="22"/>
        <v>3263025</v>
      </c>
      <c r="AE133" s="1">
        <v>25</v>
      </c>
      <c r="AF133" s="423" t="s">
        <v>398</v>
      </c>
      <c r="AG133" s="424" t="s">
        <v>193</v>
      </c>
      <c r="AH133" s="424" t="s">
        <v>734</v>
      </c>
      <c r="AI133" s="424" t="s">
        <v>274</v>
      </c>
      <c r="AJ133" s="424" t="s">
        <v>704</v>
      </c>
      <c r="AK133" s="425" t="s">
        <v>0</v>
      </c>
      <c r="AL133" s="425" t="s">
        <v>708</v>
      </c>
      <c r="AM133" s="425" t="s">
        <v>220</v>
      </c>
      <c r="AN133" s="425" t="s">
        <v>434</v>
      </c>
      <c r="AO133" s="425" t="s">
        <v>333</v>
      </c>
      <c r="AP133" s="424" t="s">
        <v>95</v>
      </c>
      <c r="AQ133" s="424" t="s">
        <v>593</v>
      </c>
      <c r="AR133" s="424" t="s">
        <v>684</v>
      </c>
      <c r="AS133" s="424" t="s">
        <v>378</v>
      </c>
      <c r="AT133" s="424" t="s">
        <v>228</v>
      </c>
      <c r="AU133" s="425" t="s">
        <v>505</v>
      </c>
      <c r="AV133" s="425" t="s">
        <v>234</v>
      </c>
      <c r="AW133" s="425" t="s">
        <v>420</v>
      </c>
      <c r="AX133" s="425" t="s">
        <v>701</v>
      </c>
      <c r="AY133" s="425" t="s">
        <v>229</v>
      </c>
      <c r="AZ133" s="424" t="s">
        <v>610</v>
      </c>
      <c r="BA133" s="424" t="s">
        <v>494</v>
      </c>
      <c r="BB133" s="424" t="s">
        <v>376</v>
      </c>
      <c r="BC133" s="424" t="s">
        <v>316</v>
      </c>
      <c r="BD133" s="426" t="s">
        <v>499</v>
      </c>
    </row>
    <row r="134" spans="1:56" x14ac:dyDescent="0.2">
      <c r="A134" s="3" t="s">
        <v>0</v>
      </c>
      <c r="B134" s="2">
        <f>SUM(B109:B133)</f>
        <v>7825</v>
      </c>
      <c r="C134" s="2">
        <f t="shared" ref="C134:Z134" si="24">SUM(C109:C133)</f>
        <v>7825</v>
      </c>
      <c r="D134" s="2">
        <f t="shared" si="24"/>
        <v>7825</v>
      </c>
      <c r="E134" s="2">
        <f t="shared" si="24"/>
        <v>7825</v>
      </c>
      <c r="F134" s="2">
        <f t="shared" si="24"/>
        <v>7825</v>
      </c>
      <c r="G134" s="2">
        <f t="shared" si="24"/>
        <v>7825</v>
      </c>
      <c r="H134" s="2">
        <f t="shared" si="24"/>
        <v>7825</v>
      </c>
      <c r="I134" s="2">
        <f t="shared" si="24"/>
        <v>7825</v>
      </c>
      <c r="J134" s="2">
        <f t="shared" si="24"/>
        <v>7825</v>
      </c>
      <c r="K134" s="2">
        <f t="shared" si="24"/>
        <v>7825</v>
      </c>
      <c r="L134" s="2">
        <f t="shared" si="24"/>
        <v>7825</v>
      </c>
      <c r="M134" s="2">
        <f t="shared" si="24"/>
        <v>7825</v>
      </c>
      <c r="N134" s="2">
        <f t="shared" si="24"/>
        <v>7825</v>
      </c>
      <c r="O134" s="2">
        <f t="shared" si="24"/>
        <v>7825</v>
      </c>
      <c r="P134" s="2">
        <f t="shared" si="24"/>
        <v>7825</v>
      </c>
      <c r="Q134" s="2">
        <f t="shared" si="24"/>
        <v>7825</v>
      </c>
      <c r="R134" s="2">
        <f t="shared" si="24"/>
        <v>7825</v>
      </c>
      <c r="S134" s="2">
        <f t="shared" si="24"/>
        <v>7825</v>
      </c>
      <c r="T134" s="2">
        <f t="shared" si="24"/>
        <v>7825</v>
      </c>
      <c r="U134" s="2">
        <f t="shared" si="24"/>
        <v>7825</v>
      </c>
      <c r="V134" s="2">
        <f t="shared" si="24"/>
        <v>7825</v>
      </c>
      <c r="W134" s="2">
        <f t="shared" si="24"/>
        <v>7825</v>
      </c>
      <c r="X134" s="2">
        <f t="shared" si="24"/>
        <v>7825</v>
      </c>
      <c r="Y134" s="2">
        <f t="shared" si="24"/>
        <v>7825</v>
      </c>
      <c r="Z134" s="2">
        <f t="shared" si="24"/>
        <v>7825</v>
      </c>
    </row>
    <row r="135" spans="1:56" x14ac:dyDescent="0.2">
      <c r="A135" s="3" t="s">
        <v>1</v>
      </c>
      <c r="B135" s="2">
        <f>SUMSQ(B109:B133)</f>
        <v>3263025</v>
      </c>
      <c r="C135" s="2">
        <f t="shared" ref="C135:Z135" si="25">SUMSQ(C109:C133)</f>
        <v>3263025</v>
      </c>
      <c r="D135" s="2">
        <f t="shared" si="25"/>
        <v>3263025</v>
      </c>
      <c r="E135" s="2">
        <f t="shared" si="25"/>
        <v>3263025</v>
      </c>
      <c r="F135" s="2">
        <f t="shared" si="25"/>
        <v>3263025</v>
      </c>
      <c r="G135" s="2">
        <f t="shared" si="25"/>
        <v>3263025</v>
      </c>
      <c r="H135" s="2">
        <f t="shared" si="25"/>
        <v>3263025</v>
      </c>
      <c r="I135" s="2">
        <f t="shared" si="25"/>
        <v>3263025</v>
      </c>
      <c r="J135" s="2">
        <f t="shared" si="25"/>
        <v>3263025</v>
      </c>
      <c r="K135" s="2">
        <f t="shared" si="25"/>
        <v>3263025</v>
      </c>
      <c r="L135" s="2">
        <f t="shared" si="25"/>
        <v>3263025</v>
      </c>
      <c r="M135" s="2">
        <f t="shared" si="25"/>
        <v>3263025</v>
      </c>
      <c r="N135" s="2">
        <f t="shared" si="25"/>
        <v>3263025</v>
      </c>
      <c r="O135" s="2">
        <f t="shared" si="25"/>
        <v>3263025</v>
      </c>
      <c r="P135" s="2">
        <f t="shared" si="25"/>
        <v>3263025</v>
      </c>
      <c r="Q135" s="2">
        <f t="shared" si="25"/>
        <v>3263025</v>
      </c>
      <c r="R135" s="2">
        <f t="shared" si="25"/>
        <v>3263025</v>
      </c>
      <c r="S135" s="2">
        <f t="shared" si="25"/>
        <v>3263025</v>
      </c>
      <c r="T135" s="2">
        <f t="shared" si="25"/>
        <v>3263025</v>
      </c>
      <c r="U135" s="2">
        <f t="shared" si="25"/>
        <v>3263025</v>
      </c>
      <c r="V135" s="2">
        <f t="shared" si="25"/>
        <v>3263025</v>
      </c>
      <c r="W135" s="2">
        <f t="shared" si="25"/>
        <v>3263025</v>
      </c>
      <c r="X135" s="2">
        <f t="shared" si="25"/>
        <v>3263025</v>
      </c>
      <c r="Y135" s="2">
        <f t="shared" si="25"/>
        <v>3263025</v>
      </c>
      <c r="Z135" s="2">
        <f t="shared" si="25"/>
        <v>3263025</v>
      </c>
    </row>
    <row r="136" spans="1:56" x14ac:dyDescent="0.2">
      <c r="A136" s="3" t="s">
        <v>351</v>
      </c>
      <c r="N136" s="2">
        <f t="shared" ref="N136" si="26">N109^3+N110^3+N111^3+N112^3+N113^3+N114^3+N115^3+N116^3+N117^3+N118^3+N119^3+N120^3+N121^3+N122^3+N123^3+N124^3+N125^3+N126^3+N127^3+N128^3+N129^3+N130^3+N131^3+N132^3+N133^3</f>
        <v>1530765625</v>
      </c>
      <c r="AA136" s="2" t="s">
        <v>4</v>
      </c>
    </row>
    <row r="137" spans="1:56" x14ac:dyDescent="0.2">
      <c r="AA137" s="2" t="s">
        <v>4</v>
      </c>
    </row>
    <row r="138" spans="1:56" x14ac:dyDescent="0.2">
      <c r="A138" s="3" t="s">
        <v>2</v>
      </c>
      <c r="B138" s="7">
        <f>B109</f>
        <v>20</v>
      </c>
      <c r="C138" s="7">
        <f>C110</f>
        <v>32</v>
      </c>
      <c r="D138" s="7">
        <f>D111</f>
        <v>74</v>
      </c>
      <c r="E138" s="7">
        <f>E112</f>
        <v>86</v>
      </c>
      <c r="F138" s="7">
        <f>F113</f>
        <v>103</v>
      </c>
      <c r="G138" s="7">
        <f>G114</f>
        <v>137</v>
      </c>
      <c r="H138" s="7">
        <f>H115</f>
        <v>154</v>
      </c>
      <c r="I138" s="7">
        <f>I116</f>
        <v>191</v>
      </c>
      <c r="J138" s="7">
        <f>J117</f>
        <v>208</v>
      </c>
      <c r="K138" s="7">
        <f>K118</f>
        <v>250</v>
      </c>
      <c r="L138" s="7">
        <f>L119</f>
        <v>259</v>
      </c>
      <c r="M138" s="7">
        <f>M120</f>
        <v>296</v>
      </c>
      <c r="N138" s="7">
        <f>N121</f>
        <v>313</v>
      </c>
      <c r="O138" s="7">
        <f>O122</f>
        <v>330</v>
      </c>
      <c r="P138" s="7">
        <f>P123</f>
        <v>367</v>
      </c>
      <c r="Q138" s="7">
        <f>Q124</f>
        <v>376</v>
      </c>
      <c r="R138" s="7">
        <f>R125</f>
        <v>418</v>
      </c>
      <c r="S138" s="7">
        <f>S126</f>
        <v>435</v>
      </c>
      <c r="T138" s="7">
        <f>T127</f>
        <v>472</v>
      </c>
      <c r="U138" s="7">
        <f>U128</f>
        <v>489</v>
      </c>
      <c r="V138" s="7">
        <f>V129</f>
        <v>523</v>
      </c>
      <c r="W138" s="7">
        <f>W130</f>
        <v>540</v>
      </c>
      <c r="X138" s="7">
        <f>X131</f>
        <v>552</v>
      </c>
      <c r="Y138" s="7">
        <f>Y132</f>
        <v>594</v>
      </c>
      <c r="Z138" s="8">
        <f>Z133</f>
        <v>606</v>
      </c>
      <c r="AA138" s="2">
        <f t="shared" si="21"/>
        <v>7825</v>
      </c>
      <c r="AB138" s="2">
        <f t="shared" si="22"/>
        <v>3263025</v>
      </c>
      <c r="AC138" s="2">
        <f t="shared" si="23"/>
        <v>1530765625</v>
      </c>
    </row>
    <row r="139" spans="1:56" x14ac:dyDescent="0.2">
      <c r="A139" s="3" t="s">
        <v>3</v>
      </c>
      <c r="B139" s="7">
        <f>B133</f>
        <v>407</v>
      </c>
      <c r="C139" s="7">
        <f>C132</f>
        <v>129</v>
      </c>
      <c r="D139" s="7">
        <f>D131</f>
        <v>621</v>
      </c>
      <c r="E139" s="7">
        <f>E130</f>
        <v>343</v>
      </c>
      <c r="F139" s="7">
        <f>F129</f>
        <v>65</v>
      </c>
      <c r="G139" s="7">
        <f>G128</f>
        <v>253</v>
      </c>
      <c r="H139" s="7">
        <f>H127</f>
        <v>125</v>
      </c>
      <c r="I139" s="7">
        <f>I126</f>
        <v>467</v>
      </c>
      <c r="J139" s="7">
        <f>J125</f>
        <v>189</v>
      </c>
      <c r="K139" s="7">
        <f>K124</f>
        <v>531</v>
      </c>
      <c r="L139" s="7">
        <f>L123</f>
        <v>249</v>
      </c>
      <c r="M139" s="7">
        <f>M122</f>
        <v>591</v>
      </c>
      <c r="N139" s="7">
        <f>N121</f>
        <v>313</v>
      </c>
      <c r="O139" s="7">
        <f>O120</f>
        <v>35</v>
      </c>
      <c r="P139" s="7">
        <f>P119</f>
        <v>377</v>
      </c>
      <c r="Q139" s="7">
        <f>Q118</f>
        <v>95</v>
      </c>
      <c r="R139" s="7">
        <f>R117</f>
        <v>437</v>
      </c>
      <c r="S139" s="7">
        <f>S116</f>
        <v>159</v>
      </c>
      <c r="T139" s="7">
        <f>T115</f>
        <v>501</v>
      </c>
      <c r="U139" s="7">
        <f>U114</f>
        <v>373</v>
      </c>
      <c r="V139" s="7">
        <f>V113</f>
        <v>561</v>
      </c>
      <c r="W139" s="7">
        <f>W112</f>
        <v>283</v>
      </c>
      <c r="X139" s="7">
        <f>X111</f>
        <v>5</v>
      </c>
      <c r="Y139" s="7">
        <f>Y110</f>
        <v>497</v>
      </c>
      <c r="Z139" s="8">
        <f>Z109</f>
        <v>219</v>
      </c>
      <c r="AA139" s="2">
        <f t="shared" si="21"/>
        <v>7825</v>
      </c>
      <c r="AB139" s="2">
        <f t="shared" si="22"/>
        <v>3263025</v>
      </c>
      <c r="AC139" s="2">
        <f t="shared" si="23"/>
        <v>1530765625</v>
      </c>
    </row>
    <row r="142" spans="1:56" x14ac:dyDescent="0.2">
      <c r="B142" s="21" t="s">
        <v>913</v>
      </c>
      <c r="C142" s="21" t="s">
        <v>905</v>
      </c>
    </row>
    <row r="143" spans="1:56" x14ac:dyDescent="0.2">
      <c r="A143" s="1">
        <v>1</v>
      </c>
      <c r="B143" s="10">
        <v>3</v>
      </c>
      <c r="C143" s="11">
        <v>525</v>
      </c>
      <c r="D143" s="11">
        <v>392</v>
      </c>
      <c r="E143" s="11">
        <v>264</v>
      </c>
      <c r="F143" s="11">
        <v>131</v>
      </c>
      <c r="G143" s="11">
        <v>74</v>
      </c>
      <c r="H143" s="11">
        <v>566</v>
      </c>
      <c r="I143" s="11">
        <v>438</v>
      </c>
      <c r="J143" s="11">
        <v>310</v>
      </c>
      <c r="K143" s="11">
        <v>177</v>
      </c>
      <c r="L143" s="11">
        <v>120</v>
      </c>
      <c r="M143" s="11">
        <v>612</v>
      </c>
      <c r="N143" s="11">
        <v>484</v>
      </c>
      <c r="O143" s="11">
        <v>351</v>
      </c>
      <c r="P143" s="11">
        <v>248</v>
      </c>
      <c r="Q143" s="11">
        <v>36</v>
      </c>
      <c r="R143" s="11">
        <v>533</v>
      </c>
      <c r="S143" s="11">
        <v>405</v>
      </c>
      <c r="T143" s="11">
        <v>297</v>
      </c>
      <c r="U143" s="11">
        <v>169</v>
      </c>
      <c r="V143" s="11">
        <v>82</v>
      </c>
      <c r="W143" s="11">
        <v>579</v>
      </c>
      <c r="X143" s="11">
        <v>471</v>
      </c>
      <c r="Y143" s="11">
        <v>343</v>
      </c>
      <c r="Z143" s="12">
        <v>215</v>
      </c>
      <c r="AA143" s="2">
        <f>SUM(B143:Z143)</f>
        <v>7825</v>
      </c>
      <c r="AB143" s="2">
        <f>SUMSQ(B143:Z143)</f>
        <v>3263025</v>
      </c>
      <c r="AE143" s="1">
        <v>1</v>
      </c>
      <c r="AF143" s="413" t="s">
        <v>166</v>
      </c>
      <c r="AG143" s="414" t="s">
        <v>574</v>
      </c>
      <c r="AH143" s="414" t="s">
        <v>337</v>
      </c>
      <c r="AI143" s="414" t="s">
        <v>248</v>
      </c>
      <c r="AJ143" s="414" t="s">
        <v>210</v>
      </c>
      <c r="AK143" s="415" t="s">
        <v>722</v>
      </c>
      <c r="AL143" s="415" t="s">
        <v>36</v>
      </c>
      <c r="AM143" s="415" t="s">
        <v>692</v>
      </c>
      <c r="AN143" s="415" t="s">
        <v>491</v>
      </c>
      <c r="AO143" s="415" t="s">
        <v>315</v>
      </c>
      <c r="AP143" s="414" t="s">
        <v>132</v>
      </c>
      <c r="AQ143" s="414" t="s">
        <v>425</v>
      </c>
      <c r="AR143" s="414" t="s">
        <v>504</v>
      </c>
      <c r="AS143" s="414" t="s">
        <v>97</v>
      </c>
      <c r="AT143" s="414" t="s">
        <v>718</v>
      </c>
      <c r="AU143" s="415" t="s">
        <v>437</v>
      </c>
      <c r="AV143" s="415" t="s">
        <v>362</v>
      </c>
      <c r="AW143" s="415" t="s">
        <v>429</v>
      </c>
      <c r="AX143" s="415" t="s">
        <v>461</v>
      </c>
      <c r="AY143" s="415" t="s">
        <v>628</v>
      </c>
      <c r="AZ143" s="414" t="s">
        <v>303</v>
      </c>
      <c r="BA143" s="414" t="s">
        <v>383</v>
      </c>
      <c r="BB143" s="414" t="s">
        <v>401</v>
      </c>
      <c r="BC143" s="414" t="s">
        <v>493</v>
      </c>
      <c r="BD143" s="416" t="s">
        <v>220</v>
      </c>
    </row>
    <row r="144" spans="1:56" x14ac:dyDescent="0.2">
      <c r="A144" s="1">
        <v>2</v>
      </c>
      <c r="B144" s="13">
        <v>168</v>
      </c>
      <c r="C144" s="14">
        <v>40</v>
      </c>
      <c r="D144" s="14">
        <v>532</v>
      </c>
      <c r="E144" s="14">
        <v>404</v>
      </c>
      <c r="F144" s="14">
        <v>296</v>
      </c>
      <c r="G144" s="14">
        <v>214</v>
      </c>
      <c r="H144" s="14">
        <v>81</v>
      </c>
      <c r="I144" s="14">
        <v>578</v>
      </c>
      <c r="J144" s="14">
        <v>475</v>
      </c>
      <c r="K144" s="14">
        <v>342</v>
      </c>
      <c r="L144" s="14">
        <v>135</v>
      </c>
      <c r="M144" s="14">
        <v>2</v>
      </c>
      <c r="N144" s="14">
        <v>524</v>
      </c>
      <c r="O144" s="14">
        <v>391</v>
      </c>
      <c r="P144" s="14">
        <v>263</v>
      </c>
      <c r="Q144" s="14">
        <v>176</v>
      </c>
      <c r="R144" s="14">
        <v>73</v>
      </c>
      <c r="S144" s="14">
        <v>570</v>
      </c>
      <c r="T144" s="14">
        <v>437</v>
      </c>
      <c r="U144" s="14">
        <v>309</v>
      </c>
      <c r="V144" s="14">
        <v>247</v>
      </c>
      <c r="W144" s="14">
        <v>119</v>
      </c>
      <c r="X144" s="14">
        <v>611</v>
      </c>
      <c r="Y144" s="14">
        <v>483</v>
      </c>
      <c r="Z144" s="15">
        <v>355</v>
      </c>
      <c r="AA144" s="2">
        <f t="shared" ref="AA144:AA173" si="27">SUM(B144:Z144)</f>
        <v>7825</v>
      </c>
      <c r="AB144" s="2">
        <f t="shared" ref="AB144:AB173" si="28">SUMSQ(B144:Z144)</f>
        <v>3263025</v>
      </c>
      <c r="AD144" s="2" t="s">
        <v>4</v>
      </c>
      <c r="AE144" s="1">
        <v>2</v>
      </c>
      <c r="AF144" s="417" t="s">
        <v>71</v>
      </c>
      <c r="AG144" s="418" t="s">
        <v>513</v>
      </c>
      <c r="AH144" s="418" t="s">
        <v>679</v>
      </c>
      <c r="AI144" s="418" t="s">
        <v>190</v>
      </c>
      <c r="AJ144" s="418" t="s">
        <v>770</v>
      </c>
      <c r="AK144" s="419" t="s">
        <v>162</v>
      </c>
      <c r="AL144" s="419" t="s">
        <v>749</v>
      </c>
      <c r="AM144" s="419" t="s">
        <v>517</v>
      </c>
      <c r="AN144" s="419" t="s">
        <v>267</v>
      </c>
      <c r="AO144" s="419" t="s">
        <v>310</v>
      </c>
      <c r="AP144" s="418" t="s">
        <v>102</v>
      </c>
      <c r="AQ144" s="418" t="s">
        <v>29</v>
      </c>
      <c r="AR144" s="418" t="s">
        <v>364</v>
      </c>
      <c r="AS144" s="418" t="s">
        <v>442</v>
      </c>
      <c r="AT144" s="418" t="s">
        <v>221</v>
      </c>
      <c r="AU144" s="419" t="s">
        <v>391</v>
      </c>
      <c r="AV144" s="419" t="s">
        <v>301</v>
      </c>
      <c r="AW144" s="419" t="s">
        <v>172</v>
      </c>
      <c r="AX144" s="419" t="s">
        <v>794</v>
      </c>
      <c r="AY144" s="419" t="s">
        <v>312</v>
      </c>
      <c r="AZ144" s="418" t="s">
        <v>376</v>
      </c>
      <c r="BA144" s="418" t="s">
        <v>657</v>
      </c>
      <c r="BB144" s="418" t="s">
        <v>154</v>
      </c>
      <c r="BC144" s="418" t="s">
        <v>50</v>
      </c>
      <c r="BD144" s="420" t="s">
        <v>205</v>
      </c>
    </row>
    <row r="145" spans="1:56" x14ac:dyDescent="0.2">
      <c r="A145" s="1">
        <v>3</v>
      </c>
      <c r="B145" s="13">
        <v>308</v>
      </c>
      <c r="C145" s="14">
        <v>180</v>
      </c>
      <c r="D145" s="14">
        <v>72</v>
      </c>
      <c r="E145" s="14">
        <v>569</v>
      </c>
      <c r="F145" s="14">
        <v>436</v>
      </c>
      <c r="G145" s="14">
        <v>354</v>
      </c>
      <c r="H145" s="14">
        <v>246</v>
      </c>
      <c r="I145" s="14">
        <v>118</v>
      </c>
      <c r="J145" s="14">
        <v>615</v>
      </c>
      <c r="K145" s="14">
        <v>482</v>
      </c>
      <c r="L145" s="14">
        <v>300</v>
      </c>
      <c r="M145" s="14">
        <v>167</v>
      </c>
      <c r="N145" s="14">
        <v>39</v>
      </c>
      <c r="O145" s="14">
        <v>531</v>
      </c>
      <c r="P145" s="14">
        <v>403</v>
      </c>
      <c r="Q145" s="14">
        <v>341</v>
      </c>
      <c r="R145" s="14">
        <v>213</v>
      </c>
      <c r="S145" s="14">
        <v>85</v>
      </c>
      <c r="T145" s="14">
        <v>577</v>
      </c>
      <c r="U145" s="14">
        <v>474</v>
      </c>
      <c r="V145" s="14">
        <v>262</v>
      </c>
      <c r="W145" s="14">
        <v>134</v>
      </c>
      <c r="X145" s="14">
        <v>1</v>
      </c>
      <c r="Y145" s="14">
        <v>523</v>
      </c>
      <c r="Z145" s="15">
        <v>395</v>
      </c>
      <c r="AA145" s="2">
        <f t="shared" si="27"/>
        <v>7825</v>
      </c>
      <c r="AB145" s="2">
        <f t="shared" si="28"/>
        <v>3263025</v>
      </c>
      <c r="AE145" s="1">
        <v>3</v>
      </c>
      <c r="AF145" s="417" t="s">
        <v>655</v>
      </c>
      <c r="AG145" s="418" t="s">
        <v>496</v>
      </c>
      <c r="AH145" s="418" t="s">
        <v>747</v>
      </c>
      <c r="AI145" s="418" t="s">
        <v>750</v>
      </c>
      <c r="AJ145" s="418" t="s">
        <v>563</v>
      </c>
      <c r="AK145" s="419" t="s">
        <v>784</v>
      </c>
      <c r="AL145" s="419" t="s">
        <v>744</v>
      </c>
      <c r="AM145" s="419" t="s">
        <v>100</v>
      </c>
      <c r="AN145" s="419" t="s">
        <v>319</v>
      </c>
      <c r="AO145" s="419" t="s">
        <v>428</v>
      </c>
      <c r="AP145" s="418" t="s">
        <v>668</v>
      </c>
      <c r="AQ145" s="418" t="s">
        <v>604</v>
      </c>
      <c r="AR145" s="418" t="s">
        <v>571</v>
      </c>
      <c r="AS145" s="418" t="s">
        <v>336</v>
      </c>
      <c r="AT145" s="418" t="s">
        <v>264</v>
      </c>
      <c r="AU145" s="419" t="s">
        <v>415</v>
      </c>
      <c r="AV145" s="419" t="s">
        <v>194</v>
      </c>
      <c r="AW145" s="419" t="s">
        <v>646</v>
      </c>
      <c r="AX145" s="419" t="s">
        <v>412</v>
      </c>
      <c r="AY145" s="419" t="s">
        <v>52</v>
      </c>
      <c r="AZ145" s="418" t="s">
        <v>327</v>
      </c>
      <c r="BA145" s="418" t="s">
        <v>684</v>
      </c>
      <c r="BB145" s="418" t="s">
        <v>198</v>
      </c>
      <c r="BC145" s="418" t="s">
        <v>677</v>
      </c>
      <c r="BD145" s="420" t="s">
        <v>548</v>
      </c>
    </row>
    <row r="146" spans="1:56" x14ac:dyDescent="0.2">
      <c r="A146" s="1">
        <v>4</v>
      </c>
      <c r="B146" s="13">
        <v>473</v>
      </c>
      <c r="C146" s="14">
        <v>345</v>
      </c>
      <c r="D146" s="14">
        <v>212</v>
      </c>
      <c r="E146" s="14">
        <v>84</v>
      </c>
      <c r="F146" s="14">
        <v>576</v>
      </c>
      <c r="G146" s="14">
        <v>394</v>
      </c>
      <c r="H146" s="14">
        <v>261</v>
      </c>
      <c r="I146" s="14">
        <v>133</v>
      </c>
      <c r="J146" s="14">
        <v>5</v>
      </c>
      <c r="K146" s="14">
        <v>522</v>
      </c>
      <c r="L146" s="14">
        <v>440</v>
      </c>
      <c r="M146" s="14">
        <v>307</v>
      </c>
      <c r="N146" s="14">
        <v>179</v>
      </c>
      <c r="O146" s="14">
        <v>71</v>
      </c>
      <c r="P146" s="14">
        <v>568</v>
      </c>
      <c r="Q146" s="14">
        <v>481</v>
      </c>
      <c r="R146" s="14">
        <v>353</v>
      </c>
      <c r="S146" s="14">
        <v>250</v>
      </c>
      <c r="T146" s="14">
        <v>117</v>
      </c>
      <c r="U146" s="14">
        <v>614</v>
      </c>
      <c r="V146" s="14">
        <v>402</v>
      </c>
      <c r="W146" s="14">
        <v>299</v>
      </c>
      <c r="X146" s="14">
        <v>166</v>
      </c>
      <c r="Y146" s="14">
        <v>38</v>
      </c>
      <c r="Z146" s="15">
        <v>535</v>
      </c>
      <c r="AA146" s="2">
        <f t="shared" si="27"/>
        <v>7825</v>
      </c>
      <c r="AB146" s="2">
        <f t="shared" si="28"/>
        <v>3263025</v>
      </c>
      <c r="AE146" s="1">
        <v>4</v>
      </c>
      <c r="AF146" s="417" t="s">
        <v>426</v>
      </c>
      <c r="AG146" s="418" t="s">
        <v>520</v>
      </c>
      <c r="AH146" s="418" t="s">
        <v>300</v>
      </c>
      <c r="AI146" s="418" t="s">
        <v>379</v>
      </c>
      <c r="AJ146" s="418" t="s">
        <v>488</v>
      </c>
      <c r="AK146" s="419" t="s">
        <v>369</v>
      </c>
      <c r="AL146" s="419" t="s">
        <v>143</v>
      </c>
      <c r="AM146" s="419" t="s">
        <v>236</v>
      </c>
      <c r="AN146" s="419" t="s">
        <v>304</v>
      </c>
      <c r="AO146" s="419" t="s">
        <v>334</v>
      </c>
      <c r="AP146" s="418" t="s">
        <v>611</v>
      </c>
      <c r="AQ146" s="418" t="s">
        <v>146</v>
      </c>
      <c r="AR146" s="418" t="s">
        <v>285</v>
      </c>
      <c r="AS146" s="418" t="s">
        <v>275</v>
      </c>
      <c r="AT146" s="418" t="s">
        <v>199</v>
      </c>
      <c r="AU146" s="419" t="s">
        <v>81</v>
      </c>
      <c r="AV146" s="419" t="s">
        <v>127</v>
      </c>
      <c r="AW146" s="419" t="s">
        <v>641</v>
      </c>
      <c r="AX146" s="419" t="s">
        <v>686</v>
      </c>
      <c r="AY146" s="419" t="s">
        <v>260</v>
      </c>
      <c r="AZ146" s="418" t="s">
        <v>158</v>
      </c>
      <c r="BA146" s="418" t="s">
        <v>430</v>
      </c>
      <c r="BB146" s="418" t="s">
        <v>734</v>
      </c>
      <c r="BC146" s="418" t="s">
        <v>596</v>
      </c>
      <c r="BD146" s="420" t="s">
        <v>230</v>
      </c>
    </row>
    <row r="147" spans="1:56" x14ac:dyDescent="0.2">
      <c r="A147" s="1">
        <v>5</v>
      </c>
      <c r="B147" s="13">
        <v>613</v>
      </c>
      <c r="C147" s="14">
        <v>485</v>
      </c>
      <c r="D147" s="14">
        <v>352</v>
      </c>
      <c r="E147" s="14">
        <v>249</v>
      </c>
      <c r="F147" s="14">
        <v>116</v>
      </c>
      <c r="G147" s="14">
        <v>534</v>
      </c>
      <c r="H147" s="14">
        <v>401</v>
      </c>
      <c r="I147" s="14">
        <v>298</v>
      </c>
      <c r="J147" s="14">
        <v>170</v>
      </c>
      <c r="K147" s="14">
        <v>37</v>
      </c>
      <c r="L147" s="14">
        <v>580</v>
      </c>
      <c r="M147" s="14">
        <v>472</v>
      </c>
      <c r="N147" s="14">
        <v>344</v>
      </c>
      <c r="O147" s="14">
        <v>211</v>
      </c>
      <c r="P147" s="14">
        <v>83</v>
      </c>
      <c r="Q147" s="14">
        <v>521</v>
      </c>
      <c r="R147" s="14">
        <v>393</v>
      </c>
      <c r="S147" s="14">
        <v>265</v>
      </c>
      <c r="T147" s="14">
        <v>132</v>
      </c>
      <c r="U147" s="14">
        <v>4</v>
      </c>
      <c r="V147" s="14">
        <v>567</v>
      </c>
      <c r="W147" s="14">
        <v>439</v>
      </c>
      <c r="X147" s="14">
        <v>306</v>
      </c>
      <c r="Y147" s="14">
        <v>178</v>
      </c>
      <c r="Z147" s="15">
        <v>75</v>
      </c>
      <c r="AA147" s="2">
        <f t="shared" si="27"/>
        <v>7825</v>
      </c>
      <c r="AB147" s="2">
        <f t="shared" si="28"/>
        <v>3263025</v>
      </c>
      <c r="AE147" s="1">
        <v>5</v>
      </c>
      <c r="AF147" s="417" t="s">
        <v>292</v>
      </c>
      <c r="AG147" s="418" t="s">
        <v>741</v>
      </c>
      <c r="AH147" s="418" t="s">
        <v>811</v>
      </c>
      <c r="AI147" s="418" t="s">
        <v>403</v>
      </c>
      <c r="AJ147" s="418" t="s">
        <v>816</v>
      </c>
      <c r="AK147" s="419" t="s">
        <v>806</v>
      </c>
      <c r="AL147" s="419" t="s">
        <v>296</v>
      </c>
      <c r="AM147" s="419" t="s">
        <v>801</v>
      </c>
      <c r="AN147" s="419" t="s">
        <v>44</v>
      </c>
      <c r="AO147" s="419" t="s">
        <v>700</v>
      </c>
      <c r="AP147" s="418" t="s">
        <v>621</v>
      </c>
      <c r="AQ147" s="418" t="s">
        <v>79</v>
      </c>
      <c r="AR147" s="418" t="s">
        <v>282</v>
      </c>
      <c r="AS147" s="418" t="s">
        <v>53</v>
      </c>
      <c r="AT147" s="418" t="s">
        <v>720</v>
      </c>
      <c r="AU147" s="419" t="s">
        <v>706</v>
      </c>
      <c r="AV147" s="419" t="s">
        <v>579</v>
      </c>
      <c r="AW147" s="419" t="s">
        <v>191</v>
      </c>
      <c r="AX147" s="419" t="s">
        <v>555</v>
      </c>
      <c r="AY147" s="419" t="s">
        <v>62</v>
      </c>
      <c r="AZ147" s="418" t="s">
        <v>726</v>
      </c>
      <c r="BA147" s="418" t="s">
        <v>667</v>
      </c>
      <c r="BB147" s="418" t="s">
        <v>624</v>
      </c>
      <c r="BC147" s="418" t="s">
        <v>420</v>
      </c>
      <c r="BD147" s="420" t="s">
        <v>168</v>
      </c>
    </row>
    <row r="148" spans="1:56" x14ac:dyDescent="0.2">
      <c r="A148" s="1">
        <v>6</v>
      </c>
      <c r="B148" s="13">
        <v>205</v>
      </c>
      <c r="C148" s="14">
        <v>97</v>
      </c>
      <c r="D148" s="14">
        <v>594</v>
      </c>
      <c r="E148" s="14">
        <v>461</v>
      </c>
      <c r="F148" s="14">
        <v>333</v>
      </c>
      <c r="G148" s="14">
        <v>146</v>
      </c>
      <c r="H148" s="14">
        <v>18</v>
      </c>
      <c r="I148" s="14">
        <v>515</v>
      </c>
      <c r="J148" s="14">
        <v>382</v>
      </c>
      <c r="K148" s="14">
        <v>254</v>
      </c>
      <c r="L148" s="14">
        <v>192</v>
      </c>
      <c r="M148" s="14">
        <v>64</v>
      </c>
      <c r="N148" s="14">
        <v>556</v>
      </c>
      <c r="O148" s="14">
        <v>428</v>
      </c>
      <c r="P148" s="14">
        <v>325</v>
      </c>
      <c r="Q148" s="14">
        <v>238</v>
      </c>
      <c r="R148" s="14">
        <v>110</v>
      </c>
      <c r="S148" s="14">
        <v>602</v>
      </c>
      <c r="T148" s="14">
        <v>499</v>
      </c>
      <c r="U148" s="14">
        <v>366</v>
      </c>
      <c r="V148" s="14">
        <v>159</v>
      </c>
      <c r="W148" s="14">
        <v>26</v>
      </c>
      <c r="X148" s="14">
        <v>548</v>
      </c>
      <c r="Y148" s="14">
        <v>420</v>
      </c>
      <c r="Z148" s="15">
        <v>287</v>
      </c>
      <c r="AA148" s="2">
        <f t="shared" si="27"/>
        <v>7825</v>
      </c>
      <c r="AB148" s="2">
        <f t="shared" si="28"/>
        <v>3263025</v>
      </c>
      <c r="AE148" s="1">
        <v>6</v>
      </c>
      <c r="AF148" s="421" t="s">
        <v>746</v>
      </c>
      <c r="AG148" s="419" t="s">
        <v>805</v>
      </c>
      <c r="AH148" s="419" t="s">
        <v>809</v>
      </c>
      <c r="AI148" s="419" t="s">
        <v>589</v>
      </c>
      <c r="AJ148" s="419" t="s">
        <v>708</v>
      </c>
      <c r="AK148" s="418" t="s">
        <v>524</v>
      </c>
      <c r="AL148" s="418" t="s">
        <v>673</v>
      </c>
      <c r="AM148" s="418" t="s">
        <v>92</v>
      </c>
      <c r="AN148" s="418" t="s">
        <v>177</v>
      </c>
      <c r="AO148" s="418" t="s">
        <v>566</v>
      </c>
      <c r="AP148" s="419" t="s">
        <v>656</v>
      </c>
      <c r="AQ148" s="419" t="s">
        <v>597</v>
      </c>
      <c r="AR148" s="419" t="s">
        <v>363</v>
      </c>
      <c r="AS148" s="419" t="s">
        <v>324</v>
      </c>
      <c r="AT148" s="419" t="s">
        <v>128</v>
      </c>
      <c r="AU148" s="418" t="s">
        <v>247</v>
      </c>
      <c r="AV148" s="418" t="s">
        <v>41</v>
      </c>
      <c r="AW148" s="418" t="s">
        <v>605</v>
      </c>
      <c r="AX148" s="418" t="s">
        <v>107</v>
      </c>
      <c r="AY148" s="418" t="s">
        <v>389</v>
      </c>
      <c r="AZ148" s="419" t="s">
        <v>658</v>
      </c>
      <c r="BA148" s="419" t="s">
        <v>251</v>
      </c>
      <c r="BB148" s="419" t="s">
        <v>622</v>
      </c>
      <c r="BC148" s="419" t="s">
        <v>796</v>
      </c>
      <c r="BD148" s="422" t="s">
        <v>269</v>
      </c>
    </row>
    <row r="149" spans="1:56" x14ac:dyDescent="0.2">
      <c r="A149" s="1">
        <v>7</v>
      </c>
      <c r="B149" s="13">
        <v>370</v>
      </c>
      <c r="C149" s="14">
        <v>237</v>
      </c>
      <c r="D149" s="14">
        <v>109</v>
      </c>
      <c r="E149" s="14">
        <v>601</v>
      </c>
      <c r="F149" s="14">
        <v>498</v>
      </c>
      <c r="G149" s="14">
        <v>286</v>
      </c>
      <c r="H149" s="14">
        <v>158</v>
      </c>
      <c r="I149" s="14">
        <v>30</v>
      </c>
      <c r="J149" s="14">
        <v>547</v>
      </c>
      <c r="K149" s="14">
        <v>419</v>
      </c>
      <c r="L149" s="14">
        <v>332</v>
      </c>
      <c r="M149" s="14">
        <v>204</v>
      </c>
      <c r="N149" s="14">
        <v>96</v>
      </c>
      <c r="O149" s="14">
        <v>593</v>
      </c>
      <c r="P149" s="14">
        <v>465</v>
      </c>
      <c r="Q149" s="14">
        <v>253</v>
      </c>
      <c r="R149" s="14">
        <v>150</v>
      </c>
      <c r="S149" s="14">
        <v>17</v>
      </c>
      <c r="T149" s="14">
        <v>514</v>
      </c>
      <c r="U149" s="14">
        <v>381</v>
      </c>
      <c r="V149" s="14">
        <v>324</v>
      </c>
      <c r="W149" s="14">
        <v>191</v>
      </c>
      <c r="X149" s="14">
        <v>63</v>
      </c>
      <c r="Y149" s="14">
        <v>560</v>
      </c>
      <c r="Z149" s="15">
        <v>427</v>
      </c>
      <c r="AA149" s="2">
        <f t="shared" si="27"/>
        <v>7825</v>
      </c>
      <c r="AB149" s="2">
        <f t="shared" si="28"/>
        <v>3263025</v>
      </c>
      <c r="AE149" s="1">
        <v>7</v>
      </c>
      <c r="AF149" s="421" t="s">
        <v>494</v>
      </c>
      <c r="AG149" s="419" t="s">
        <v>354</v>
      </c>
      <c r="AH149" s="419" t="s">
        <v>631</v>
      </c>
      <c r="AI149" s="419" t="s">
        <v>765</v>
      </c>
      <c r="AJ149" s="419" t="s">
        <v>485</v>
      </c>
      <c r="AK149" s="418" t="s">
        <v>85</v>
      </c>
      <c r="AL149" s="418" t="s">
        <v>209</v>
      </c>
      <c r="AM149" s="418" t="s">
        <v>358</v>
      </c>
      <c r="AN149" s="418" t="s">
        <v>278</v>
      </c>
      <c r="AO149" s="418" t="s">
        <v>561</v>
      </c>
      <c r="AP149" s="419" t="s">
        <v>206</v>
      </c>
      <c r="AQ149" s="419" t="s">
        <v>538</v>
      </c>
      <c r="AR149" s="419" t="s">
        <v>329</v>
      </c>
      <c r="AS149" s="419" t="s">
        <v>258</v>
      </c>
      <c r="AT149" s="419" t="s">
        <v>636</v>
      </c>
      <c r="AU149" s="418" t="s">
        <v>697</v>
      </c>
      <c r="AV149" s="418" t="s">
        <v>419</v>
      </c>
      <c r="AW149" s="418" t="s">
        <v>464</v>
      </c>
      <c r="AX149" s="418" t="s">
        <v>33</v>
      </c>
      <c r="AY149" s="418" t="s">
        <v>654</v>
      </c>
      <c r="AZ149" s="419" t="s">
        <v>710</v>
      </c>
      <c r="BA149" s="419" t="s">
        <v>786</v>
      </c>
      <c r="BB149" s="419" t="s">
        <v>570</v>
      </c>
      <c r="BC149" s="419" t="s">
        <v>256</v>
      </c>
      <c r="BD149" s="422" t="s">
        <v>218</v>
      </c>
    </row>
    <row r="150" spans="1:56" x14ac:dyDescent="0.2">
      <c r="A150" s="1">
        <v>8</v>
      </c>
      <c r="B150" s="13">
        <v>385</v>
      </c>
      <c r="C150" s="14">
        <v>252</v>
      </c>
      <c r="D150" s="14">
        <v>149</v>
      </c>
      <c r="E150" s="14">
        <v>16</v>
      </c>
      <c r="F150" s="14">
        <v>513</v>
      </c>
      <c r="G150" s="14">
        <v>426</v>
      </c>
      <c r="H150" s="14">
        <v>323</v>
      </c>
      <c r="I150" s="14">
        <v>195</v>
      </c>
      <c r="J150" s="14">
        <v>62</v>
      </c>
      <c r="K150" s="14">
        <v>559</v>
      </c>
      <c r="L150" s="14">
        <v>497</v>
      </c>
      <c r="M150" s="14">
        <v>369</v>
      </c>
      <c r="N150" s="14">
        <v>236</v>
      </c>
      <c r="O150" s="14">
        <v>108</v>
      </c>
      <c r="P150" s="14">
        <v>605</v>
      </c>
      <c r="Q150" s="14">
        <v>418</v>
      </c>
      <c r="R150" s="14">
        <v>290</v>
      </c>
      <c r="S150" s="14">
        <v>157</v>
      </c>
      <c r="T150" s="14">
        <v>29</v>
      </c>
      <c r="U150" s="14">
        <v>546</v>
      </c>
      <c r="V150" s="14">
        <v>464</v>
      </c>
      <c r="W150" s="14">
        <v>331</v>
      </c>
      <c r="X150" s="14">
        <v>203</v>
      </c>
      <c r="Y150" s="14">
        <v>100</v>
      </c>
      <c r="Z150" s="15">
        <v>592</v>
      </c>
      <c r="AA150" s="2">
        <f t="shared" si="27"/>
        <v>7825</v>
      </c>
      <c r="AB150" s="2">
        <f t="shared" si="28"/>
        <v>3263025</v>
      </c>
      <c r="AE150" s="1">
        <v>8</v>
      </c>
      <c r="AF150" s="421" t="s">
        <v>521</v>
      </c>
      <c r="AG150" s="419" t="s">
        <v>593</v>
      </c>
      <c r="AH150" s="419" t="s">
        <v>180</v>
      </c>
      <c r="AI150" s="419" t="s">
        <v>598</v>
      </c>
      <c r="AJ150" s="419" t="s">
        <v>66</v>
      </c>
      <c r="AK150" s="418" t="s">
        <v>350</v>
      </c>
      <c r="AL150" s="418" t="s">
        <v>204</v>
      </c>
      <c r="AM150" s="418" t="s">
        <v>99</v>
      </c>
      <c r="AN150" s="418" t="s">
        <v>674</v>
      </c>
      <c r="AO150" s="418" t="s">
        <v>780</v>
      </c>
      <c r="AP150" s="419" t="s">
        <v>141</v>
      </c>
      <c r="AQ150" s="419" t="s">
        <v>309</v>
      </c>
      <c r="AR150" s="419" t="s">
        <v>114</v>
      </c>
      <c r="AS150" s="419" t="s">
        <v>182</v>
      </c>
      <c r="AT150" s="419" t="s">
        <v>78</v>
      </c>
      <c r="AU150" s="418" t="s">
        <v>767</v>
      </c>
      <c r="AV150" s="418" t="s">
        <v>250</v>
      </c>
      <c r="AW150" s="418" t="s">
        <v>581</v>
      </c>
      <c r="AX150" s="418" t="s">
        <v>118</v>
      </c>
      <c r="AY150" s="418" t="s">
        <v>649</v>
      </c>
      <c r="AZ150" s="419" t="s">
        <v>693</v>
      </c>
      <c r="BA150" s="419" t="s">
        <v>683</v>
      </c>
      <c r="BB150" s="419" t="s">
        <v>613</v>
      </c>
      <c r="BC150" s="419" t="s">
        <v>223</v>
      </c>
      <c r="BD150" s="422" t="s">
        <v>778</v>
      </c>
    </row>
    <row r="151" spans="1:56" x14ac:dyDescent="0.2">
      <c r="A151" s="1">
        <v>9</v>
      </c>
      <c r="B151" s="13">
        <v>550</v>
      </c>
      <c r="C151" s="14">
        <v>417</v>
      </c>
      <c r="D151" s="14">
        <v>289</v>
      </c>
      <c r="E151" s="14">
        <v>156</v>
      </c>
      <c r="F151" s="14">
        <v>28</v>
      </c>
      <c r="G151" s="14">
        <v>591</v>
      </c>
      <c r="H151" s="14">
        <v>463</v>
      </c>
      <c r="I151" s="14">
        <v>335</v>
      </c>
      <c r="J151" s="14">
        <v>202</v>
      </c>
      <c r="K151" s="14">
        <v>99</v>
      </c>
      <c r="L151" s="14">
        <v>512</v>
      </c>
      <c r="M151" s="14">
        <v>384</v>
      </c>
      <c r="N151" s="14">
        <v>251</v>
      </c>
      <c r="O151" s="14">
        <v>148</v>
      </c>
      <c r="P151" s="14">
        <v>20</v>
      </c>
      <c r="Q151" s="14">
        <v>558</v>
      </c>
      <c r="R151" s="14">
        <v>430</v>
      </c>
      <c r="S151" s="14">
        <v>322</v>
      </c>
      <c r="T151" s="14">
        <v>194</v>
      </c>
      <c r="U151" s="14">
        <v>61</v>
      </c>
      <c r="V151" s="14">
        <v>604</v>
      </c>
      <c r="W151" s="14">
        <v>496</v>
      </c>
      <c r="X151" s="14">
        <v>368</v>
      </c>
      <c r="Y151" s="14">
        <v>240</v>
      </c>
      <c r="Z151" s="15">
        <v>107</v>
      </c>
      <c r="AA151" s="2">
        <f t="shared" si="27"/>
        <v>7825</v>
      </c>
      <c r="AB151" s="2">
        <f t="shared" si="28"/>
        <v>3263025</v>
      </c>
      <c r="AE151" s="1">
        <v>9</v>
      </c>
      <c r="AF151" s="421" t="s">
        <v>516</v>
      </c>
      <c r="AG151" s="419" t="s">
        <v>590</v>
      </c>
      <c r="AH151" s="419" t="s">
        <v>193</v>
      </c>
      <c r="AI151" s="419" t="s">
        <v>237</v>
      </c>
      <c r="AJ151" s="419" t="s">
        <v>226</v>
      </c>
      <c r="AK151" s="418" t="s">
        <v>91</v>
      </c>
      <c r="AL151" s="418" t="s">
        <v>666</v>
      </c>
      <c r="AM151" s="418" t="s">
        <v>551</v>
      </c>
      <c r="AN151" s="418" t="s">
        <v>507</v>
      </c>
      <c r="AO151" s="418" t="s">
        <v>774</v>
      </c>
      <c r="AP151" s="419" t="s">
        <v>202</v>
      </c>
      <c r="AQ151" s="419" t="s">
        <v>281</v>
      </c>
      <c r="AR151" s="419" t="s">
        <v>670</v>
      </c>
      <c r="AS151" s="419" t="s">
        <v>497</v>
      </c>
      <c r="AT151" s="419" t="s">
        <v>702</v>
      </c>
      <c r="AU151" s="418" t="s">
        <v>335</v>
      </c>
      <c r="AV151" s="418" t="s">
        <v>482</v>
      </c>
      <c r="AW151" s="418" t="s">
        <v>681</v>
      </c>
      <c r="AX151" s="418" t="s">
        <v>687</v>
      </c>
      <c r="AY151" s="418" t="s">
        <v>463</v>
      </c>
      <c r="AZ151" s="419" t="s">
        <v>635</v>
      </c>
      <c r="BA151" s="419" t="s">
        <v>454</v>
      </c>
      <c r="BB151" s="419" t="s">
        <v>519</v>
      </c>
      <c r="BC151" s="419" t="s">
        <v>164</v>
      </c>
      <c r="BD151" s="422" t="s">
        <v>495</v>
      </c>
    </row>
    <row r="152" spans="1:56" x14ac:dyDescent="0.2">
      <c r="A152" s="1">
        <v>10</v>
      </c>
      <c r="B152" s="13">
        <v>65</v>
      </c>
      <c r="C152" s="14">
        <v>557</v>
      </c>
      <c r="D152" s="14">
        <v>429</v>
      </c>
      <c r="E152" s="14">
        <v>321</v>
      </c>
      <c r="F152" s="14">
        <v>193</v>
      </c>
      <c r="G152" s="14">
        <v>106</v>
      </c>
      <c r="H152" s="14">
        <v>603</v>
      </c>
      <c r="I152" s="14">
        <v>500</v>
      </c>
      <c r="J152" s="14">
        <v>367</v>
      </c>
      <c r="K152" s="14">
        <v>239</v>
      </c>
      <c r="L152" s="14">
        <v>27</v>
      </c>
      <c r="M152" s="14">
        <v>549</v>
      </c>
      <c r="N152" s="14">
        <v>416</v>
      </c>
      <c r="O152" s="14">
        <v>288</v>
      </c>
      <c r="P152" s="14">
        <v>160</v>
      </c>
      <c r="Q152" s="14">
        <v>98</v>
      </c>
      <c r="R152" s="14">
        <v>595</v>
      </c>
      <c r="S152" s="14">
        <v>462</v>
      </c>
      <c r="T152" s="14">
        <v>334</v>
      </c>
      <c r="U152" s="14">
        <v>201</v>
      </c>
      <c r="V152" s="14">
        <v>19</v>
      </c>
      <c r="W152" s="14">
        <v>511</v>
      </c>
      <c r="X152" s="14">
        <v>383</v>
      </c>
      <c r="Y152" s="14">
        <v>255</v>
      </c>
      <c r="Z152" s="15">
        <v>147</v>
      </c>
      <c r="AA152" s="2">
        <f t="shared" si="27"/>
        <v>7825</v>
      </c>
      <c r="AB152" s="2">
        <f t="shared" si="28"/>
        <v>3263025</v>
      </c>
      <c r="AE152" s="1">
        <v>10</v>
      </c>
      <c r="AF152" s="421" t="s">
        <v>539</v>
      </c>
      <c r="AG152" s="419" t="s">
        <v>705</v>
      </c>
      <c r="AH152" s="419" t="s">
        <v>244</v>
      </c>
      <c r="AI152" s="419" t="s">
        <v>234</v>
      </c>
      <c r="AJ152" s="419" t="s">
        <v>133</v>
      </c>
      <c r="AK152" s="418" t="s">
        <v>150</v>
      </c>
      <c r="AL152" s="418" t="s">
        <v>735</v>
      </c>
      <c r="AM152" s="418" t="s">
        <v>322</v>
      </c>
      <c r="AN152" s="418" t="s">
        <v>283</v>
      </c>
      <c r="AO152" s="418" t="s">
        <v>222</v>
      </c>
      <c r="AP152" s="419" t="s">
        <v>90</v>
      </c>
      <c r="AQ152" s="419" t="s">
        <v>306</v>
      </c>
      <c r="AR152" s="419" t="s">
        <v>694</v>
      </c>
      <c r="AS152" s="419" t="s">
        <v>163</v>
      </c>
      <c r="AT152" s="419" t="s">
        <v>131</v>
      </c>
      <c r="AU152" s="418" t="s">
        <v>361</v>
      </c>
      <c r="AV152" s="418" t="s">
        <v>227</v>
      </c>
      <c r="AW152" s="418" t="s">
        <v>768</v>
      </c>
      <c r="AX152" s="418" t="s">
        <v>366</v>
      </c>
      <c r="AY152" s="418" t="s">
        <v>643</v>
      </c>
      <c r="AZ152" s="419" t="s">
        <v>435</v>
      </c>
      <c r="BA152" s="419" t="s">
        <v>723</v>
      </c>
      <c r="BB152" s="419" t="s">
        <v>625</v>
      </c>
      <c r="BC152" s="419" t="s">
        <v>772</v>
      </c>
      <c r="BD152" s="422" t="s">
        <v>152</v>
      </c>
    </row>
    <row r="153" spans="1:56" x14ac:dyDescent="0.2">
      <c r="A153" s="1">
        <v>11</v>
      </c>
      <c r="B153" s="13">
        <v>277</v>
      </c>
      <c r="C153" s="14">
        <v>174</v>
      </c>
      <c r="D153" s="14">
        <v>41</v>
      </c>
      <c r="E153" s="14">
        <v>538</v>
      </c>
      <c r="F153" s="14">
        <v>410</v>
      </c>
      <c r="G153" s="14">
        <v>348</v>
      </c>
      <c r="H153" s="14">
        <v>220</v>
      </c>
      <c r="I153" s="14">
        <v>87</v>
      </c>
      <c r="J153" s="14">
        <v>584</v>
      </c>
      <c r="K153" s="14">
        <v>451</v>
      </c>
      <c r="L153" s="14">
        <v>269</v>
      </c>
      <c r="M153" s="14">
        <v>136</v>
      </c>
      <c r="N153" s="14">
        <v>8</v>
      </c>
      <c r="O153" s="14">
        <v>505</v>
      </c>
      <c r="P153" s="14">
        <v>397</v>
      </c>
      <c r="Q153" s="14">
        <v>315</v>
      </c>
      <c r="R153" s="14">
        <v>182</v>
      </c>
      <c r="S153" s="14">
        <v>54</v>
      </c>
      <c r="T153" s="14">
        <v>571</v>
      </c>
      <c r="U153" s="14">
        <v>443</v>
      </c>
      <c r="V153" s="14">
        <v>356</v>
      </c>
      <c r="W153" s="14">
        <v>228</v>
      </c>
      <c r="X153" s="14">
        <v>125</v>
      </c>
      <c r="Y153" s="14">
        <v>617</v>
      </c>
      <c r="Z153" s="15">
        <v>489</v>
      </c>
      <c r="AA153" s="2">
        <f t="shared" si="27"/>
        <v>7825</v>
      </c>
      <c r="AB153" s="2">
        <f t="shared" si="28"/>
        <v>3263025</v>
      </c>
      <c r="AE153" s="1">
        <v>11</v>
      </c>
      <c r="AF153" s="417" t="s">
        <v>537</v>
      </c>
      <c r="AG153" s="418" t="s">
        <v>153</v>
      </c>
      <c r="AH153" s="418" t="s">
        <v>540</v>
      </c>
      <c r="AI153" s="418" t="s">
        <v>122</v>
      </c>
      <c r="AJ153" s="418" t="s">
        <v>712</v>
      </c>
      <c r="AK153" s="419" t="s">
        <v>148</v>
      </c>
      <c r="AL153" s="419" t="s">
        <v>356</v>
      </c>
      <c r="AM153" s="419" t="s">
        <v>617</v>
      </c>
      <c r="AN153" s="419" t="s">
        <v>724</v>
      </c>
      <c r="AO153" s="419" t="s">
        <v>0</v>
      </c>
      <c r="AP153" s="418" t="s">
        <v>83</v>
      </c>
      <c r="AQ153" s="418" t="s">
        <v>659</v>
      </c>
      <c r="AR153" s="418" t="s">
        <v>543</v>
      </c>
      <c r="AS153" s="418" t="s">
        <v>651</v>
      </c>
      <c r="AT153" s="418" t="s">
        <v>711</v>
      </c>
      <c r="AU153" s="419" t="s">
        <v>443</v>
      </c>
      <c r="AV153" s="419" t="s">
        <v>525</v>
      </c>
      <c r="AW153" s="419" t="s">
        <v>89</v>
      </c>
      <c r="AX153" s="419" t="s">
        <v>623</v>
      </c>
      <c r="AY153" s="419" t="s">
        <v>714</v>
      </c>
      <c r="AZ153" s="418" t="s">
        <v>709</v>
      </c>
      <c r="BA153" s="418" t="s">
        <v>671</v>
      </c>
      <c r="BB153" s="418" t="s">
        <v>476</v>
      </c>
      <c r="BC153" s="418" t="s">
        <v>242</v>
      </c>
      <c r="BD153" s="420" t="s">
        <v>638</v>
      </c>
    </row>
    <row r="154" spans="1:56" x14ac:dyDescent="0.2">
      <c r="A154" s="1">
        <v>12</v>
      </c>
      <c r="B154" s="13">
        <v>442</v>
      </c>
      <c r="C154" s="14">
        <v>314</v>
      </c>
      <c r="D154" s="14">
        <v>181</v>
      </c>
      <c r="E154" s="14">
        <v>53</v>
      </c>
      <c r="F154" s="14">
        <v>575</v>
      </c>
      <c r="G154" s="14">
        <v>488</v>
      </c>
      <c r="H154" s="14">
        <v>360</v>
      </c>
      <c r="I154" s="14">
        <v>227</v>
      </c>
      <c r="J154" s="14">
        <v>124</v>
      </c>
      <c r="K154" s="14">
        <v>616</v>
      </c>
      <c r="L154" s="14">
        <v>409</v>
      </c>
      <c r="M154" s="14">
        <v>276</v>
      </c>
      <c r="N154" s="14">
        <v>173</v>
      </c>
      <c r="O154" s="14">
        <v>45</v>
      </c>
      <c r="P154" s="14">
        <v>537</v>
      </c>
      <c r="Q154" s="14">
        <v>455</v>
      </c>
      <c r="R154" s="14">
        <v>347</v>
      </c>
      <c r="S154" s="14">
        <v>219</v>
      </c>
      <c r="T154" s="14">
        <v>86</v>
      </c>
      <c r="U154" s="14">
        <v>583</v>
      </c>
      <c r="V154" s="14">
        <v>396</v>
      </c>
      <c r="W154" s="14">
        <v>268</v>
      </c>
      <c r="X154" s="14">
        <v>140</v>
      </c>
      <c r="Y154" s="14">
        <v>7</v>
      </c>
      <c r="Z154" s="15">
        <v>504</v>
      </c>
      <c r="AA154" s="2">
        <f t="shared" si="27"/>
        <v>7825</v>
      </c>
      <c r="AB154" s="2">
        <f t="shared" si="28"/>
        <v>3263025</v>
      </c>
      <c r="AE154" s="1">
        <v>12</v>
      </c>
      <c r="AF154" s="417" t="s">
        <v>532</v>
      </c>
      <c r="AG154" s="418" t="s">
        <v>386</v>
      </c>
      <c r="AH154" s="418" t="s">
        <v>181</v>
      </c>
      <c r="AI154" s="418" t="s">
        <v>252</v>
      </c>
      <c r="AJ154" s="418" t="s">
        <v>490</v>
      </c>
      <c r="AK154" s="419" t="s">
        <v>610</v>
      </c>
      <c r="AL154" s="419" t="s">
        <v>577</v>
      </c>
      <c r="AM154" s="419" t="s">
        <v>567</v>
      </c>
      <c r="AN154" s="419" t="s">
        <v>238</v>
      </c>
      <c r="AO154" s="419" t="s">
        <v>348</v>
      </c>
      <c r="AP154" s="418" t="s">
        <v>534</v>
      </c>
      <c r="AQ154" s="418" t="s">
        <v>614</v>
      </c>
      <c r="AR154" s="418" t="s">
        <v>523</v>
      </c>
      <c r="AS154" s="418" t="s">
        <v>645</v>
      </c>
      <c r="AT154" s="418" t="s">
        <v>255</v>
      </c>
      <c r="AU154" s="419" t="s">
        <v>456</v>
      </c>
      <c r="AV154" s="419" t="s">
        <v>626</v>
      </c>
      <c r="AW154" s="419" t="s">
        <v>112</v>
      </c>
      <c r="AX154" s="419" t="s">
        <v>408</v>
      </c>
      <c r="AY154" s="419" t="s">
        <v>277</v>
      </c>
      <c r="AZ154" s="418" t="s">
        <v>203</v>
      </c>
      <c r="BA154" s="418" t="s">
        <v>297</v>
      </c>
      <c r="BB154" s="418" t="s">
        <v>733</v>
      </c>
      <c r="BC154" s="418" t="s">
        <v>272</v>
      </c>
      <c r="BD154" s="420" t="s">
        <v>413</v>
      </c>
    </row>
    <row r="155" spans="1:56" x14ac:dyDescent="0.2">
      <c r="A155" s="1">
        <v>13</v>
      </c>
      <c r="B155" s="13">
        <v>582</v>
      </c>
      <c r="C155" s="14">
        <v>454</v>
      </c>
      <c r="D155" s="14">
        <v>346</v>
      </c>
      <c r="E155" s="14">
        <v>218</v>
      </c>
      <c r="F155" s="14">
        <v>90</v>
      </c>
      <c r="G155" s="14">
        <v>503</v>
      </c>
      <c r="H155" s="14">
        <v>400</v>
      </c>
      <c r="I155" s="14">
        <v>267</v>
      </c>
      <c r="J155" s="14">
        <v>139</v>
      </c>
      <c r="K155" s="14">
        <v>6</v>
      </c>
      <c r="L155" s="14">
        <v>574</v>
      </c>
      <c r="M155" s="14">
        <v>441</v>
      </c>
      <c r="N155" s="14">
        <v>313</v>
      </c>
      <c r="O155" s="14">
        <v>185</v>
      </c>
      <c r="P155" s="14">
        <v>52</v>
      </c>
      <c r="Q155" s="14">
        <v>620</v>
      </c>
      <c r="R155" s="14">
        <v>487</v>
      </c>
      <c r="S155" s="14">
        <v>359</v>
      </c>
      <c r="T155" s="14">
        <v>226</v>
      </c>
      <c r="U155" s="14">
        <v>123</v>
      </c>
      <c r="V155" s="14">
        <v>536</v>
      </c>
      <c r="W155" s="14">
        <v>408</v>
      </c>
      <c r="X155" s="14">
        <v>280</v>
      </c>
      <c r="Y155" s="14">
        <v>172</v>
      </c>
      <c r="Z155" s="15">
        <v>44</v>
      </c>
      <c r="AA155" s="2">
        <f t="shared" si="27"/>
        <v>7825</v>
      </c>
      <c r="AB155" s="2">
        <f t="shared" si="28"/>
        <v>3263025</v>
      </c>
      <c r="AC155" s="2">
        <f t="shared" ref="AC155:AC173" si="29">B155^3+C155^3+D155^3+E155^3+F155^3+G155^3+H155^3+I155^3+J155^3+K155^3+L155^3+M155^3+N155^3+O155^3+P155^3+Q155^3+R155^3+S155^3+T155^3+U155^3+V155^3+W155^3+X155^3+Y155^3+Z155^3</f>
        <v>1530765625</v>
      </c>
      <c r="AE155" s="1">
        <v>13</v>
      </c>
      <c r="AF155" s="417" t="s">
        <v>650</v>
      </c>
      <c r="AG155" s="418" t="s">
        <v>217</v>
      </c>
      <c r="AH155" s="418" t="s">
        <v>176</v>
      </c>
      <c r="AI155" s="418" t="s">
        <v>326</v>
      </c>
      <c r="AJ155" s="418" t="s">
        <v>599</v>
      </c>
      <c r="AK155" s="419" t="s">
        <v>487</v>
      </c>
      <c r="AL155" s="419" t="s">
        <v>95</v>
      </c>
      <c r="AM155" s="419" t="s">
        <v>56</v>
      </c>
      <c r="AN155" s="419" t="s">
        <v>789</v>
      </c>
      <c r="AO155" s="419" t="s">
        <v>486</v>
      </c>
      <c r="AP155" s="418" t="s">
        <v>279</v>
      </c>
      <c r="AQ155" s="418" t="s">
        <v>637</v>
      </c>
      <c r="AR155" s="418" t="s">
        <v>417</v>
      </c>
      <c r="AS155" s="418" t="s">
        <v>73</v>
      </c>
      <c r="AT155" s="418" t="s">
        <v>119</v>
      </c>
      <c r="AU155" s="419" t="s">
        <v>480</v>
      </c>
      <c r="AV155" s="419" t="s">
        <v>713</v>
      </c>
      <c r="AW155" s="419" t="s">
        <v>339</v>
      </c>
      <c r="AX155" s="419" t="s">
        <v>696</v>
      </c>
      <c r="AY155" s="419" t="s">
        <v>553</v>
      </c>
      <c r="AZ155" s="418" t="s">
        <v>781</v>
      </c>
      <c r="BA155" s="418" t="s">
        <v>82</v>
      </c>
      <c r="BB155" s="418" t="s">
        <v>717</v>
      </c>
      <c r="BC155" s="418" t="s">
        <v>179</v>
      </c>
      <c r="BD155" s="420" t="s">
        <v>380</v>
      </c>
    </row>
    <row r="156" spans="1:56" x14ac:dyDescent="0.2">
      <c r="A156" s="1">
        <v>14</v>
      </c>
      <c r="B156" s="13">
        <v>122</v>
      </c>
      <c r="C156" s="14">
        <v>619</v>
      </c>
      <c r="D156" s="14">
        <v>486</v>
      </c>
      <c r="E156" s="14">
        <v>358</v>
      </c>
      <c r="F156" s="14">
        <v>230</v>
      </c>
      <c r="G156" s="14">
        <v>43</v>
      </c>
      <c r="H156" s="14">
        <v>540</v>
      </c>
      <c r="I156" s="14">
        <v>407</v>
      </c>
      <c r="J156" s="14">
        <v>279</v>
      </c>
      <c r="K156" s="14">
        <v>171</v>
      </c>
      <c r="L156" s="14">
        <v>89</v>
      </c>
      <c r="M156" s="14">
        <v>581</v>
      </c>
      <c r="N156" s="14">
        <v>453</v>
      </c>
      <c r="O156" s="14">
        <v>350</v>
      </c>
      <c r="P156" s="14">
        <v>217</v>
      </c>
      <c r="Q156" s="14">
        <v>10</v>
      </c>
      <c r="R156" s="14">
        <v>502</v>
      </c>
      <c r="S156" s="14">
        <v>399</v>
      </c>
      <c r="T156" s="14">
        <v>266</v>
      </c>
      <c r="U156" s="14">
        <v>138</v>
      </c>
      <c r="V156" s="14">
        <v>51</v>
      </c>
      <c r="W156" s="14">
        <v>573</v>
      </c>
      <c r="X156" s="14">
        <v>445</v>
      </c>
      <c r="Y156" s="14">
        <v>312</v>
      </c>
      <c r="Z156" s="15">
        <v>184</v>
      </c>
      <c r="AA156" s="2">
        <f t="shared" si="27"/>
        <v>7825</v>
      </c>
      <c r="AB156" s="2">
        <f t="shared" si="28"/>
        <v>3263025</v>
      </c>
      <c r="AE156" s="1">
        <v>14</v>
      </c>
      <c r="AF156" s="417" t="s">
        <v>208</v>
      </c>
      <c r="AG156" s="418" t="s">
        <v>212</v>
      </c>
      <c r="AH156" s="418" t="s">
        <v>533</v>
      </c>
      <c r="AI156" s="418" t="s">
        <v>682</v>
      </c>
      <c r="AJ156" s="418" t="s">
        <v>798</v>
      </c>
      <c r="AK156" s="419" t="s">
        <v>618</v>
      </c>
      <c r="AL156" s="419" t="s">
        <v>35</v>
      </c>
      <c r="AM156" s="419" t="s">
        <v>398</v>
      </c>
      <c r="AN156" s="419" t="s">
        <v>508</v>
      </c>
      <c r="AO156" s="419" t="s">
        <v>498</v>
      </c>
      <c r="AP156" s="418" t="s">
        <v>541</v>
      </c>
      <c r="AQ156" s="418" t="s">
        <v>307</v>
      </c>
      <c r="AR156" s="418" t="s">
        <v>351</v>
      </c>
      <c r="AS156" s="418" t="s">
        <v>68</v>
      </c>
      <c r="AT156" s="418" t="s">
        <v>144</v>
      </c>
      <c r="AU156" s="419" t="s">
        <v>600</v>
      </c>
      <c r="AV156" s="419" t="s">
        <v>382</v>
      </c>
      <c r="AW156" s="419" t="s">
        <v>680</v>
      </c>
      <c r="AX156" s="419" t="s">
        <v>165</v>
      </c>
      <c r="AY156" s="419" t="s">
        <v>814</v>
      </c>
      <c r="AZ156" s="418" t="s">
        <v>225</v>
      </c>
      <c r="BA156" s="418" t="s">
        <v>648</v>
      </c>
      <c r="BB156" s="418" t="s">
        <v>740</v>
      </c>
      <c r="BC156" s="418" t="s">
        <v>522</v>
      </c>
      <c r="BD156" s="420" t="s">
        <v>602</v>
      </c>
    </row>
    <row r="157" spans="1:56" x14ac:dyDescent="0.2">
      <c r="A157" s="1">
        <v>15</v>
      </c>
      <c r="B157" s="13">
        <v>137</v>
      </c>
      <c r="C157" s="14">
        <v>9</v>
      </c>
      <c r="D157" s="14">
        <v>501</v>
      </c>
      <c r="E157" s="14">
        <v>398</v>
      </c>
      <c r="F157" s="14">
        <v>270</v>
      </c>
      <c r="G157" s="14">
        <v>183</v>
      </c>
      <c r="H157" s="14">
        <v>55</v>
      </c>
      <c r="I157" s="14">
        <v>572</v>
      </c>
      <c r="J157" s="14">
        <v>444</v>
      </c>
      <c r="K157" s="14">
        <v>311</v>
      </c>
      <c r="L157" s="14">
        <v>229</v>
      </c>
      <c r="M157" s="14">
        <v>121</v>
      </c>
      <c r="N157" s="14">
        <v>618</v>
      </c>
      <c r="O157" s="14">
        <v>490</v>
      </c>
      <c r="P157" s="14">
        <v>357</v>
      </c>
      <c r="Q157" s="14">
        <v>175</v>
      </c>
      <c r="R157" s="14">
        <v>42</v>
      </c>
      <c r="S157" s="14">
        <v>539</v>
      </c>
      <c r="T157" s="14">
        <v>406</v>
      </c>
      <c r="U157" s="14">
        <v>278</v>
      </c>
      <c r="V157" s="14">
        <v>216</v>
      </c>
      <c r="W157" s="14">
        <v>88</v>
      </c>
      <c r="X157" s="14">
        <v>585</v>
      </c>
      <c r="Y157" s="14">
        <v>452</v>
      </c>
      <c r="Z157" s="15">
        <v>349</v>
      </c>
      <c r="AA157" s="2">
        <f t="shared" si="27"/>
        <v>7825</v>
      </c>
      <c r="AB157" s="2">
        <f t="shared" si="28"/>
        <v>3263025</v>
      </c>
      <c r="AE157" s="1">
        <v>15</v>
      </c>
      <c r="AF157" s="417" t="s">
        <v>130</v>
      </c>
      <c r="AG157" s="418" t="s">
        <v>409</v>
      </c>
      <c r="AH157" s="418" t="s">
        <v>518</v>
      </c>
      <c r="AI157" s="418" t="s">
        <v>235</v>
      </c>
      <c r="AJ157" s="418" t="s">
        <v>271</v>
      </c>
      <c r="AK157" s="419" t="s">
        <v>151</v>
      </c>
      <c r="AL157" s="419" t="s">
        <v>331</v>
      </c>
      <c r="AM157" s="419" t="s">
        <v>305</v>
      </c>
      <c r="AN157" s="419" t="s">
        <v>505</v>
      </c>
      <c r="AO157" s="419" t="s">
        <v>280</v>
      </c>
      <c r="AP157" s="418" t="s">
        <v>592</v>
      </c>
      <c r="AQ157" s="418" t="s">
        <v>582</v>
      </c>
      <c r="AR157" s="418" t="s">
        <v>451</v>
      </c>
      <c r="AS157" s="418" t="s">
        <v>695</v>
      </c>
      <c r="AT157" s="418" t="s">
        <v>233</v>
      </c>
      <c r="AU157" s="419" t="s">
        <v>393</v>
      </c>
      <c r="AV157" s="419" t="s">
        <v>407</v>
      </c>
      <c r="AW157" s="419" t="s">
        <v>94</v>
      </c>
      <c r="AX157" s="419" t="s">
        <v>49</v>
      </c>
      <c r="AY157" s="419" t="s">
        <v>642</v>
      </c>
      <c r="AZ157" s="418" t="s">
        <v>249</v>
      </c>
      <c r="BA157" s="418" t="s">
        <v>512</v>
      </c>
      <c r="BB157" s="418" t="s">
        <v>201</v>
      </c>
      <c r="BC157" s="418" t="s">
        <v>1</v>
      </c>
      <c r="BD157" s="420" t="s">
        <v>653</v>
      </c>
    </row>
    <row r="158" spans="1:56" x14ac:dyDescent="0.2">
      <c r="A158" s="1">
        <v>16</v>
      </c>
      <c r="B158" s="13">
        <v>479</v>
      </c>
      <c r="C158" s="14">
        <v>371</v>
      </c>
      <c r="D158" s="14">
        <v>243</v>
      </c>
      <c r="E158" s="14">
        <v>115</v>
      </c>
      <c r="F158" s="14">
        <v>607</v>
      </c>
      <c r="G158" s="14">
        <v>425</v>
      </c>
      <c r="H158" s="14">
        <v>292</v>
      </c>
      <c r="I158" s="14">
        <v>164</v>
      </c>
      <c r="J158" s="14">
        <v>31</v>
      </c>
      <c r="K158" s="14">
        <v>528</v>
      </c>
      <c r="L158" s="14">
        <v>466</v>
      </c>
      <c r="M158" s="14">
        <v>338</v>
      </c>
      <c r="N158" s="14">
        <v>210</v>
      </c>
      <c r="O158" s="14">
        <v>77</v>
      </c>
      <c r="P158" s="14">
        <v>599</v>
      </c>
      <c r="Q158" s="14">
        <v>387</v>
      </c>
      <c r="R158" s="14">
        <v>259</v>
      </c>
      <c r="S158" s="14">
        <v>126</v>
      </c>
      <c r="T158" s="14">
        <v>23</v>
      </c>
      <c r="U158" s="14">
        <v>520</v>
      </c>
      <c r="V158" s="14">
        <v>433</v>
      </c>
      <c r="W158" s="14">
        <v>305</v>
      </c>
      <c r="X158" s="14">
        <v>197</v>
      </c>
      <c r="Y158" s="14">
        <v>69</v>
      </c>
      <c r="Z158" s="15">
        <v>561</v>
      </c>
      <c r="AA158" s="2">
        <f t="shared" si="27"/>
        <v>7825</v>
      </c>
      <c r="AB158" s="2">
        <f t="shared" si="28"/>
        <v>3263025</v>
      </c>
      <c r="AE158" s="1">
        <v>16</v>
      </c>
      <c r="AF158" s="421" t="s">
        <v>159</v>
      </c>
      <c r="AG158" s="419" t="s">
        <v>149</v>
      </c>
      <c r="AH158" s="419" t="s">
        <v>270</v>
      </c>
      <c r="AI158" s="419" t="s">
        <v>787</v>
      </c>
      <c r="AJ158" s="419" t="s">
        <v>45</v>
      </c>
      <c r="AK158" s="418" t="s">
        <v>352</v>
      </c>
      <c r="AL158" s="418" t="s">
        <v>111</v>
      </c>
      <c r="AM158" s="418" t="s">
        <v>815</v>
      </c>
      <c r="AN158" s="418" t="s">
        <v>777</v>
      </c>
      <c r="AO158" s="418" t="s">
        <v>547</v>
      </c>
      <c r="AP158" s="419" t="s">
        <v>612</v>
      </c>
      <c r="AQ158" s="419" t="s">
        <v>470</v>
      </c>
      <c r="AR158" s="419" t="s">
        <v>268</v>
      </c>
      <c r="AS158" s="419" t="s">
        <v>3</v>
      </c>
      <c r="AT158" s="419" t="s">
        <v>333</v>
      </c>
      <c r="AU158" s="418" t="s">
        <v>492</v>
      </c>
      <c r="AV158" s="418" t="s">
        <v>113</v>
      </c>
      <c r="AW158" s="418" t="s">
        <v>474</v>
      </c>
      <c r="AX158" s="418" t="s">
        <v>330</v>
      </c>
      <c r="AY158" s="418" t="s">
        <v>257</v>
      </c>
      <c r="AZ158" s="419" t="s">
        <v>138</v>
      </c>
      <c r="BA158" s="419" t="s">
        <v>178</v>
      </c>
      <c r="BB158" s="419" t="s">
        <v>239</v>
      </c>
      <c r="BC158" s="419" t="s">
        <v>406</v>
      </c>
      <c r="BD158" s="422" t="s">
        <v>807</v>
      </c>
    </row>
    <row r="159" spans="1:56" x14ac:dyDescent="0.2">
      <c r="A159" s="1">
        <v>17</v>
      </c>
      <c r="B159" s="13">
        <v>519</v>
      </c>
      <c r="C159" s="14">
        <v>386</v>
      </c>
      <c r="D159" s="14">
        <v>258</v>
      </c>
      <c r="E159" s="14">
        <v>130</v>
      </c>
      <c r="F159" s="14">
        <v>22</v>
      </c>
      <c r="G159" s="14">
        <v>565</v>
      </c>
      <c r="H159" s="14">
        <v>432</v>
      </c>
      <c r="I159" s="14">
        <v>304</v>
      </c>
      <c r="J159" s="14">
        <v>196</v>
      </c>
      <c r="K159" s="14">
        <v>68</v>
      </c>
      <c r="L159" s="14">
        <v>606</v>
      </c>
      <c r="M159" s="14">
        <v>478</v>
      </c>
      <c r="N159" s="14">
        <v>375</v>
      </c>
      <c r="O159" s="14">
        <v>242</v>
      </c>
      <c r="P159" s="14">
        <v>114</v>
      </c>
      <c r="Q159" s="14">
        <v>527</v>
      </c>
      <c r="R159" s="14">
        <v>424</v>
      </c>
      <c r="S159" s="14">
        <v>291</v>
      </c>
      <c r="T159" s="14">
        <v>163</v>
      </c>
      <c r="U159" s="14">
        <v>35</v>
      </c>
      <c r="V159" s="14">
        <v>598</v>
      </c>
      <c r="W159" s="14">
        <v>470</v>
      </c>
      <c r="X159" s="14">
        <v>337</v>
      </c>
      <c r="Y159" s="14">
        <v>209</v>
      </c>
      <c r="Z159" s="15">
        <v>76</v>
      </c>
      <c r="AA159" s="2">
        <f t="shared" si="27"/>
        <v>7825</v>
      </c>
      <c r="AB159" s="2">
        <f t="shared" si="28"/>
        <v>3263025</v>
      </c>
      <c r="AE159" s="1">
        <v>17</v>
      </c>
      <c r="AF159" s="421" t="s">
        <v>779</v>
      </c>
      <c r="AG159" s="419" t="s">
        <v>311</v>
      </c>
      <c r="AH159" s="419" t="s">
        <v>432</v>
      </c>
      <c r="AI159" s="419" t="s">
        <v>580</v>
      </c>
      <c r="AJ159" s="419" t="s">
        <v>775</v>
      </c>
      <c r="AK159" s="418" t="s">
        <v>63</v>
      </c>
      <c r="AL159" s="418" t="s">
        <v>457</v>
      </c>
      <c r="AM159" s="418" t="s">
        <v>757</v>
      </c>
      <c r="AN159" s="418" t="s">
        <v>552</v>
      </c>
      <c r="AO159" s="418" t="s">
        <v>644</v>
      </c>
      <c r="AP159" s="419" t="s">
        <v>499</v>
      </c>
      <c r="AQ159" s="419" t="s">
        <v>295</v>
      </c>
      <c r="AR159" s="419" t="s">
        <v>40</v>
      </c>
      <c r="AS159" s="419" t="s">
        <v>84</v>
      </c>
      <c r="AT159" s="419" t="s">
        <v>731</v>
      </c>
      <c r="AU159" s="418" t="s">
        <v>441</v>
      </c>
      <c r="AV159" s="418" t="s">
        <v>140</v>
      </c>
      <c r="AW159" s="418" t="s">
        <v>219</v>
      </c>
      <c r="AX159" s="418" t="s">
        <v>788</v>
      </c>
      <c r="AY159" s="418" t="s">
        <v>675</v>
      </c>
      <c r="AZ159" s="419" t="s">
        <v>707</v>
      </c>
      <c r="BA159" s="419" t="s">
        <v>715</v>
      </c>
      <c r="BB159" s="419" t="s">
        <v>576</v>
      </c>
      <c r="BC159" s="419" t="s">
        <v>86</v>
      </c>
      <c r="BD159" s="422" t="s">
        <v>2</v>
      </c>
    </row>
    <row r="160" spans="1:56" x14ac:dyDescent="0.2">
      <c r="A160" s="1">
        <v>18</v>
      </c>
      <c r="B160" s="13">
        <v>34</v>
      </c>
      <c r="C160" s="14">
        <v>526</v>
      </c>
      <c r="D160" s="14">
        <v>423</v>
      </c>
      <c r="E160" s="14">
        <v>295</v>
      </c>
      <c r="F160" s="14">
        <v>162</v>
      </c>
      <c r="G160" s="14">
        <v>80</v>
      </c>
      <c r="H160" s="14">
        <v>597</v>
      </c>
      <c r="I160" s="14">
        <v>469</v>
      </c>
      <c r="J160" s="14">
        <v>336</v>
      </c>
      <c r="K160" s="14">
        <v>208</v>
      </c>
      <c r="L160" s="14">
        <v>21</v>
      </c>
      <c r="M160" s="14">
        <v>518</v>
      </c>
      <c r="N160" s="14">
        <v>390</v>
      </c>
      <c r="O160" s="14">
        <v>257</v>
      </c>
      <c r="P160" s="14">
        <v>129</v>
      </c>
      <c r="Q160" s="14">
        <v>67</v>
      </c>
      <c r="R160" s="14">
        <v>564</v>
      </c>
      <c r="S160" s="14">
        <v>431</v>
      </c>
      <c r="T160" s="14">
        <v>303</v>
      </c>
      <c r="U160" s="14">
        <v>200</v>
      </c>
      <c r="V160" s="14">
        <v>113</v>
      </c>
      <c r="W160" s="14">
        <v>610</v>
      </c>
      <c r="X160" s="14">
        <v>477</v>
      </c>
      <c r="Y160" s="14">
        <v>374</v>
      </c>
      <c r="Z160" s="15">
        <v>241</v>
      </c>
      <c r="AA160" s="2">
        <f t="shared" si="27"/>
        <v>7825</v>
      </c>
      <c r="AB160" s="2">
        <f t="shared" si="28"/>
        <v>3263025</v>
      </c>
      <c r="AE160" s="1">
        <v>18</v>
      </c>
      <c r="AF160" s="421" t="s">
        <v>462</v>
      </c>
      <c r="AG160" s="419" t="s">
        <v>572</v>
      </c>
      <c r="AH160" s="419" t="s">
        <v>455</v>
      </c>
      <c r="AI160" s="419" t="s">
        <v>325</v>
      </c>
      <c r="AJ160" s="419" t="s">
        <v>101</v>
      </c>
      <c r="AK160" s="418" t="s">
        <v>273</v>
      </c>
      <c r="AL160" s="418" t="s">
        <v>365</v>
      </c>
      <c r="AM160" s="418" t="s">
        <v>531</v>
      </c>
      <c r="AN160" s="418" t="s">
        <v>340</v>
      </c>
      <c r="AO160" s="418" t="s">
        <v>405</v>
      </c>
      <c r="AP160" s="419" t="s">
        <v>360</v>
      </c>
      <c r="AQ160" s="419" t="s">
        <v>228</v>
      </c>
      <c r="AR160" s="419" t="s">
        <v>473</v>
      </c>
      <c r="AS160" s="419" t="s">
        <v>799</v>
      </c>
      <c r="AT160" s="419" t="s">
        <v>370</v>
      </c>
      <c r="AU160" s="418" t="s">
        <v>381</v>
      </c>
      <c r="AV160" s="418" t="s">
        <v>123</v>
      </c>
      <c r="AW160" s="418" t="s">
        <v>110</v>
      </c>
      <c r="AX160" s="418" t="s">
        <v>37</v>
      </c>
      <c r="AY160" s="418" t="s">
        <v>446</v>
      </c>
      <c r="AZ160" s="419" t="s">
        <v>761</v>
      </c>
      <c r="BA160" s="419" t="s">
        <v>394</v>
      </c>
      <c r="BB160" s="419" t="s">
        <v>189</v>
      </c>
      <c r="BC160" s="419" t="s">
        <v>627</v>
      </c>
      <c r="BD160" s="422" t="s">
        <v>192</v>
      </c>
    </row>
    <row r="161" spans="1:56" x14ac:dyDescent="0.2">
      <c r="A161" s="1">
        <v>19</v>
      </c>
      <c r="B161" s="13">
        <v>199</v>
      </c>
      <c r="C161" s="14">
        <v>66</v>
      </c>
      <c r="D161" s="14">
        <v>563</v>
      </c>
      <c r="E161" s="14">
        <v>435</v>
      </c>
      <c r="F161" s="14">
        <v>302</v>
      </c>
      <c r="G161" s="14">
        <v>245</v>
      </c>
      <c r="H161" s="14">
        <v>112</v>
      </c>
      <c r="I161" s="14">
        <v>609</v>
      </c>
      <c r="J161" s="14">
        <v>476</v>
      </c>
      <c r="K161" s="14">
        <v>373</v>
      </c>
      <c r="L161" s="14">
        <v>161</v>
      </c>
      <c r="M161" s="14">
        <v>33</v>
      </c>
      <c r="N161" s="14">
        <v>530</v>
      </c>
      <c r="O161" s="14">
        <v>422</v>
      </c>
      <c r="P161" s="14">
        <v>294</v>
      </c>
      <c r="Q161" s="14">
        <v>207</v>
      </c>
      <c r="R161" s="14">
        <v>79</v>
      </c>
      <c r="S161" s="14">
        <v>596</v>
      </c>
      <c r="T161" s="14">
        <v>468</v>
      </c>
      <c r="U161" s="14">
        <v>340</v>
      </c>
      <c r="V161" s="14">
        <v>128</v>
      </c>
      <c r="W161" s="14">
        <v>25</v>
      </c>
      <c r="X161" s="14">
        <v>517</v>
      </c>
      <c r="Y161" s="14">
        <v>389</v>
      </c>
      <c r="Z161" s="15">
        <v>256</v>
      </c>
      <c r="AA161" s="2">
        <f t="shared" si="27"/>
        <v>7825</v>
      </c>
      <c r="AB161" s="2">
        <f t="shared" si="28"/>
        <v>3263025</v>
      </c>
      <c r="AE161" s="1">
        <v>19</v>
      </c>
      <c r="AF161" s="421" t="s">
        <v>207</v>
      </c>
      <c r="AG161" s="419" t="s">
        <v>514</v>
      </c>
      <c r="AH161" s="419" t="s">
        <v>93</v>
      </c>
      <c r="AI161" s="419" t="s">
        <v>769</v>
      </c>
      <c r="AJ161" s="419" t="s">
        <v>727</v>
      </c>
      <c r="AK161" s="418" t="s">
        <v>298</v>
      </c>
      <c r="AL161" s="418" t="s">
        <v>74</v>
      </c>
      <c r="AM161" s="418" t="s">
        <v>186</v>
      </c>
      <c r="AN161" s="418" t="s">
        <v>265</v>
      </c>
      <c r="AO161" s="418" t="s">
        <v>175</v>
      </c>
      <c r="AP161" s="419" t="s">
        <v>685</v>
      </c>
      <c r="AQ161" s="419" t="s">
        <v>802</v>
      </c>
      <c r="AR161" s="419" t="s">
        <v>704</v>
      </c>
      <c r="AS161" s="419" t="s">
        <v>108</v>
      </c>
      <c r="AT161" s="419" t="s">
        <v>145</v>
      </c>
      <c r="AU161" s="418" t="s">
        <v>716</v>
      </c>
      <c r="AV161" s="418" t="s">
        <v>30</v>
      </c>
      <c r="AW161" s="418" t="s">
        <v>676</v>
      </c>
      <c r="AX161" s="418" t="s">
        <v>739</v>
      </c>
      <c r="AY161" s="418" t="s">
        <v>388</v>
      </c>
      <c r="AZ161" s="419" t="s">
        <v>449</v>
      </c>
      <c r="BA161" s="419" t="s">
        <v>253</v>
      </c>
      <c r="BB161" s="419" t="s">
        <v>808</v>
      </c>
      <c r="BC161" s="419" t="s">
        <v>416</v>
      </c>
      <c r="BD161" s="422" t="s">
        <v>459</v>
      </c>
    </row>
    <row r="162" spans="1:56" x14ac:dyDescent="0.2">
      <c r="A162" s="1">
        <v>20</v>
      </c>
      <c r="B162" s="13">
        <v>339</v>
      </c>
      <c r="C162" s="14">
        <v>206</v>
      </c>
      <c r="D162" s="14">
        <v>78</v>
      </c>
      <c r="E162" s="14">
        <v>600</v>
      </c>
      <c r="F162" s="14">
        <v>467</v>
      </c>
      <c r="G162" s="14">
        <v>260</v>
      </c>
      <c r="H162" s="14">
        <v>127</v>
      </c>
      <c r="I162" s="14">
        <v>24</v>
      </c>
      <c r="J162" s="14">
        <v>516</v>
      </c>
      <c r="K162" s="14">
        <v>388</v>
      </c>
      <c r="L162" s="14">
        <v>301</v>
      </c>
      <c r="M162" s="14">
        <v>198</v>
      </c>
      <c r="N162" s="14">
        <v>70</v>
      </c>
      <c r="O162" s="14">
        <v>562</v>
      </c>
      <c r="P162" s="14">
        <v>434</v>
      </c>
      <c r="Q162" s="14">
        <v>372</v>
      </c>
      <c r="R162" s="14">
        <v>244</v>
      </c>
      <c r="S162" s="14">
        <v>111</v>
      </c>
      <c r="T162" s="14">
        <v>608</v>
      </c>
      <c r="U162" s="14">
        <v>480</v>
      </c>
      <c r="V162" s="14">
        <v>293</v>
      </c>
      <c r="W162" s="14">
        <v>165</v>
      </c>
      <c r="X162" s="14">
        <v>32</v>
      </c>
      <c r="Y162" s="14">
        <v>529</v>
      </c>
      <c r="Z162" s="15">
        <v>421</v>
      </c>
      <c r="AA162" s="2">
        <f t="shared" si="27"/>
        <v>7825</v>
      </c>
      <c r="AB162" s="2">
        <f t="shared" si="28"/>
        <v>3263025</v>
      </c>
      <c r="AE162" s="1">
        <v>20</v>
      </c>
      <c r="AF162" s="421" t="s">
        <v>445</v>
      </c>
      <c r="AG162" s="419" t="s">
        <v>374</v>
      </c>
      <c r="AH162" s="419" t="s">
        <v>197</v>
      </c>
      <c r="AI162" s="419" t="s">
        <v>544</v>
      </c>
      <c r="AJ162" s="419" t="s">
        <v>506</v>
      </c>
      <c r="AK162" s="418" t="s">
        <v>355</v>
      </c>
      <c r="AL162" s="418" t="s">
        <v>344</v>
      </c>
      <c r="AM162" s="418" t="s">
        <v>804</v>
      </c>
      <c r="AN162" s="418" t="s">
        <v>124</v>
      </c>
      <c r="AO162" s="418" t="s">
        <v>387</v>
      </c>
      <c r="AP162" s="419" t="s">
        <v>70</v>
      </c>
      <c r="AQ162" s="419" t="s">
        <v>583</v>
      </c>
      <c r="AR162" s="419" t="s">
        <v>619</v>
      </c>
      <c r="AS162" s="419" t="s">
        <v>229</v>
      </c>
      <c r="AT162" s="419" t="s">
        <v>588</v>
      </c>
      <c r="AU162" s="418" t="s">
        <v>652</v>
      </c>
      <c r="AV162" s="418" t="s">
        <v>55</v>
      </c>
      <c r="AW162" s="418" t="s">
        <v>601</v>
      </c>
      <c r="AX162" s="418" t="s">
        <v>530</v>
      </c>
      <c r="AY162" s="418" t="s">
        <v>399</v>
      </c>
      <c r="AZ162" s="419" t="s">
        <v>357</v>
      </c>
      <c r="BA162" s="419" t="s">
        <v>758</v>
      </c>
      <c r="BB162" s="419" t="s">
        <v>332</v>
      </c>
      <c r="BC162" s="419" t="s">
        <v>466</v>
      </c>
      <c r="BD162" s="422" t="s">
        <v>484</v>
      </c>
    </row>
    <row r="163" spans="1:56" x14ac:dyDescent="0.2">
      <c r="A163" s="1">
        <v>21</v>
      </c>
      <c r="B163" s="13">
        <v>551</v>
      </c>
      <c r="C163" s="14">
        <v>448</v>
      </c>
      <c r="D163" s="14">
        <v>320</v>
      </c>
      <c r="E163" s="14">
        <v>187</v>
      </c>
      <c r="F163" s="14">
        <v>59</v>
      </c>
      <c r="G163" s="14">
        <v>622</v>
      </c>
      <c r="H163" s="14">
        <v>494</v>
      </c>
      <c r="I163" s="14">
        <v>361</v>
      </c>
      <c r="J163" s="14">
        <v>233</v>
      </c>
      <c r="K163" s="14">
        <v>105</v>
      </c>
      <c r="L163" s="14">
        <v>543</v>
      </c>
      <c r="M163" s="14">
        <v>415</v>
      </c>
      <c r="N163" s="14">
        <v>282</v>
      </c>
      <c r="O163" s="14">
        <v>154</v>
      </c>
      <c r="P163" s="14">
        <v>46</v>
      </c>
      <c r="Q163" s="14">
        <v>589</v>
      </c>
      <c r="R163" s="14">
        <v>456</v>
      </c>
      <c r="S163" s="14">
        <v>328</v>
      </c>
      <c r="T163" s="14">
        <v>225</v>
      </c>
      <c r="U163" s="14">
        <v>92</v>
      </c>
      <c r="V163" s="14">
        <v>510</v>
      </c>
      <c r="W163" s="14">
        <v>377</v>
      </c>
      <c r="X163" s="14">
        <v>274</v>
      </c>
      <c r="Y163" s="14">
        <v>141</v>
      </c>
      <c r="Z163" s="15">
        <v>13</v>
      </c>
      <c r="AA163" s="2">
        <f t="shared" si="27"/>
        <v>7825</v>
      </c>
      <c r="AB163" s="2">
        <f t="shared" si="28"/>
        <v>3263025</v>
      </c>
      <c r="AE163" s="1">
        <v>21</v>
      </c>
      <c r="AF163" s="417" t="s">
        <v>546</v>
      </c>
      <c r="AG163" s="418" t="s">
        <v>400</v>
      </c>
      <c r="AH163" s="418" t="s">
        <v>578</v>
      </c>
      <c r="AI163" s="418" t="s">
        <v>42</v>
      </c>
      <c r="AJ163" s="418" t="s">
        <v>436</v>
      </c>
      <c r="AK163" s="419" t="s">
        <v>557</v>
      </c>
      <c r="AL163" s="419" t="s">
        <v>591</v>
      </c>
      <c r="AM163" s="419" t="s">
        <v>367</v>
      </c>
      <c r="AN163" s="419" t="s">
        <v>458</v>
      </c>
      <c r="AO163" s="419" t="s">
        <v>526</v>
      </c>
      <c r="AP163" s="418" t="s">
        <v>171</v>
      </c>
      <c r="AQ163" s="418" t="s">
        <v>665</v>
      </c>
      <c r="AR163" s="418" t="s">
        <v>745</v>
      </c>
      <c r="AS163" s="418" t="s">
        <v>343</v>
      </c>
      <c r="AT163" s="418" t="s">
        <v>302</v>
      </c>
      <c r="AU163" s="419" t="s">
        <v>65</v>
      </c>
      <c r="AV163" s="419" t="s">
        <v>139</v>
      </c>
      <c r="AW163" s="419" t="s">
        <v>98</v>
      </c>
      <c r="AX163" s="419" t="s">
        <v>698</v>
      </c>
      <c r="AY163" s="419" t="s">
        <v>434</v>
      </c>
      <c r="AZ163" s="418" t="s">
        <v>169</v>
      </c>
      <c r="BA163" s="418" t="s">
        <v>756</v>
      </c>
      <c r="BB163" s="418" t="s">
        <v>377</v>
      </c>
      <c r="BC163" s="418" t="s">
        <v>759</v>
      </c>
      <c r="BD163" s="420" t="s">
        <v>542</v>
      </c>
    </row>
    <row r="164" spans="1:56" x14ac:dyDescent="0.2">
      <c r="A164" s="1">
        <v>22</v>
      </c>
      <c r="B164" s="13">
        <v>91</v>
      </c>
      <c r="C164" s="14">
        <v>588</v>
      </c>
      <c r="D164" s="14">
        <v>460</v>
      </c>
      <c r="E164" s="14">
        <v>327</v>
      </c>
      <c r="F164" s="14">
        <v>224</v>
      </c>
      <c r="G164" s="14">
        <v>12</v>
      </c>
      <c r="H164" s="14">
        <v>509</v>
      </c>
      <c r="I164" s="14">
        <v>376</v>
      </c>
      <c r="J164" s="14">
        <v>273</v>
      </c>
      <c r="K164" s="14">
        <v>145</v>
      </c>
      <c r="L164" s="14">
        <v>58</v>
      </c>
      <c r="M164" s="14">
        <v>555</v>
      </c>
      <c r="N164" s="14">
        <v>447</v>
      </c>
      <c r="O164" s="14">
        <v>319</v>
      </c>
      <c r="P164" s="14">
        <v>186</v>
      </c>
      <c r="Q164" s="14">
        <v>104</v>
      </c>
      <c r="R164" s="14">
        <v>621</v>
      </c>
      <c r="S164" s="14">
        <v>493</v>
      </c>
      <c r="T164" s="14">
        <v>365</v>
      </c>
      <c r="U164" s="14">
        <v>232</v>
      </c>
      <c r="V164" s="14">
        <v>50</v>
      </c>
      <c r="W164" s="14">
        <v>542</v>
      </c>
      <c r="X164" s="14">
        <v>414</v>
      </c>
      <c r="Y164" s="14">
        <v>281</v>
      </c>
      <c r="Z164" s="15">
        <v>153</v>
      </c>
      <c r="AA164" s="2">
        <f t="shared" si="27"/>
        <v>7825</v>
      </c>
      <c r="AB164" s="2">
        <f t="shared" si="28"/>
        <v>3263025</v>
      </c>
      <c r="AE164" s="1">
        <v>22</v>
      </c>
      <c r="AF164" s="417" t="s">
        <v>568</v>
      </c>
      <c r="AG164" s="418" t="s">
        <v>34</v>
      </c>
      <c r="AH164" s="418" t="s">
        <v>795</v>
      </c>
      <c r="AI164" s="418" t="s">
        <v>785</v>
      </c>
      <c r="AJ164" s="418" t="s">
        <v>460</v>
      </c>
      <c r="AK164" s="419" t="s">
        <v>647</v>
      </c>
      <c r="AL164" s="419" t="s">
        <v>753</v>
      </c>
      <c r="AM164" s="419" t="s">
        <v>38</v>
      </c>
      <c r="AN164" s="419" t="s">
        <v>743</v>
      </c>
      <c r="AO164" s="419" t="s">
        <v>72</v>
      </c>
      <c r="AP164" s="418" t="s">
        <v>776</v>
      </c>
      <c r="AQ164" s="418" t="s">
        <v>678</v>
      </c>
      <c r="AR164" s="418" t="s">
        <v>51</v>
      </c>
      <c r="AS164" s="418" t="s">
        <v>338</v>
      </c>
      <c r="AT164" s="418" t="s">
        <v>630</v>
      </c>
      <c r="AU164" s="419" t="s">
        <v>316</v>
      </c>
      <c r="AV164" s="419" t="s">
        <v>136</v>
      </c>
      <c r="AW164" s="419" t="s">
        <v>797</v>
      </c>
      <c r="AX164" s="419" t="s">
        <v>414</v>
      </c>
      <c r="AY164" s="419" t="s">
        <v>773</v>
      </c>
      <c r="AZ164" s="418" t="s">
        <v>196</v>
      </c>
      <c r="BA164" s="418" t="s">
        <v>751</v>
      </c>
      <c r="BB164" s="418" t="s">
        <v>609</v>
      </c>
      <c r="BC164" s="418" t="s">
        <v>404</v>
      </c>
      <c r="BD164" s="420" t="s">
        <v>475</v>
      </c>
    </row>
    <row r="165" spans="1:56" x14ac:dyDescent="0.2">
      <c r="A165" s="1">
        <v>23</v>
      </c>
      <c r="B165" s="13">
        <v>231</v>
      </c>
      <c r="C165" s="14">
        <v>103</v>
      </c>
      <c r="D165" s="14">
        <v>625</v>
      </c>
      <c r="E165" s="14">
        <v>492</v>
      </c>
      <c r="F165" s="14">
        <v>364</v>
      </c>
      <c r="G165" s="14">
        <v>152</v>
      </c>
      <c r="H165" s="14">
        <v>49</v>
      </c>
      <c r="I165" s="14">
        <v>541</v>
      </c>
      <c r="J165" s="14">
        <v>413</v>
      </c>
      <c r="K165" s="14">
        <v>285</v>
      </c>
      <c r="L165" s="14">
        <v>223</v>
      </c>
      <c r="M165" s="14">
        <v>95</v>
      </c>
      <c r="N165" s="14">
        <v>587</v>
      </c>
      <c r="O165" s="14">
        <v>459</v>
      </c>
      <c r="P165" s="14">
        <v>326</v>
      </c>
      <c r="Q165" s="14">
        <v>144</v>
      </c>
      <c r="R165" s="14">
        <v>11</v>
      </c>
      <c r="S165" s="14">
        <v>508</v>
      </c>
      <c r="T165" s="14">
        <v>380</v>
      </c>
      <c r="U165" s="14">
        <v>272</v>
      </c>
      <c r="V165" s="14">
        <v>190</v>
      </c>
      <c r="W165" s="14">
        <v>57</v>
      </c>
      <c r="X165" s="14">
        <v>554</v>
      </c>
      <c r="Y165" s="14">
        <v>446</v>
      </c>
      <c r="Z165" s="15">
        <v>318</v>
      </c>
      <c r="AA165" s="2">
        <f t="shared" si="27"/>
        <v>7825</v>
      </c>
      <c r="AB165" s="2">
        <f t="shared" si="28"/>
        <v>3263025</v>
      </c>
      <c r="AE165" s="1">
        <v>23</v>
      </c>
      <c r="AF165" s="417" t="s">
        <v>433</v>
      </c>
      <c r="AG165" s="418" t="s">
        <v>390</v>
      </c>
      <c r="AH165" s="418" t="s">
        <v>820</v>
      </c>
      <c r="AI165" s="418" t="s">
        <v>560</v>
      </c>
      <c r="AJ165" s="418" t="s">
        <v>471</v>
      </c>
      <c r="AK165" s="419" t="s">
        <v>371</v>
      </c>
      <c r="AL165" s="419" t="s">
        <v>748</v>
      </c>
      <c r="AM165" s="419" t="s">
        <v>64</v>
      </c>
      <c r="AN165" s="419" t="s">
        <v>639</v>
      </c>
      <c r="AO165" s="419" t="s">
        <v>299</v>
      </c>
      <c r="AP165" s="418" t="s">
        <v>771</v>
      </c>
      <c r="AQ165" s="418" t="s">
        <v>672</v>
      </c>
      <c r="AR165" s="418" t="s">
        <v>170</v>
      </c>
      <c r="AS165" s="418" t="s">
        <v>562</v>
      </c>
      <c r="AT165" s="418" t="s">
        <v>126</v>
      </c>
      <c r="AU165" s="419" t="s">
        <v>603</v>
      </c>
      <c r="AV165" s="419" t="s">
        <v>378</v>
      </c>
      <c r="AW165" s="419" t="s">
        <v>308</v>
      </c>
      <c r="AX165" s="419" t="s">
        <v>147</v>
      </c>
      <c r="AY165" s="419" t="s">
        <v>402</v>
      </c>
      <c r="AZ165" s="418" t="s">
        <v>817</v>
      </c>
      <c r="BA165" s="418" t="s">
        <v>359</v>
      </c>
      <c r="BB165" s="418" t="s">
        <v>440</v>
      </c>
      <c r="BC165" s="418" t="s">
        <v>427</v>
      </c>
      <c r="BD165" s="420" t="s">
        <v>549</v>
      </c>
    </row>
    <row r="166" spans="1:56" x14ac:dyDescent="0.2">
      <c r="A166" s="1">
        <v>24</v>
      </c>
      <c r="B166" s="13">
        <v>271</v>
      </c>
      <c r="C166" s="14">
        <v>143</v>
      </c>
      <c r="D166" s="14">
        <v>15</v>
      </c>
      <c r="E166" s="14">
        <v>507</v>
      </c>
      <c r="F166" s="14">
        <v>379</v>
      </c>
      <c r="G166" s="14">
        <v>317</v>
      </c>
      <c r="H166" s="14">
        <v>189</v>
      </c>
      <c r="I166" s="14">
        <v>56</v>
      </c>
      <c r="J166" s="14">
        <v>553</v>
      </c>
      <c r="K166" s="14">
        <v>450</v>
      </c>
      <c r="L166" s="14">
        <v>363</v>
      </c>
      <c r="M166" s="14">
        <v>235</v>
      </c>
      <c r="N166" s="14">
        <v>102</v>
      </c>
      <c r="O166" s="14">
        <v>624</v>
      </c>
      <c r="P166" s="14">
        <v>491</v>
      </c>
      <c r="Q166" s="14">
        <v>284</v>
      </c>
      <c r="R166" s="14">
        <v>151</v>
      </c>
      <c r="S166" s="14">
        <v>48</v>
      </c>
      <c r="T166" s="14">
        <v>545</v>
      </c>
      <c r="U166" s="14">
        <v>412</v>
      </c>
      <c r="V166" s="14">
        <v>330</v>
      </c>
      <c r="W166" s="14">
        <v>222</v>
      </c>
      <c r="X166" s="14">
        <v>94</v>
      </c>
      <c r="Y166" s="14">
        <v>586</v>
      </c>
      <c r="Z166" s="15">
        <v>458</v>
      </c>
      <c r="AA166" s="2">
        <f t="shared" si="27"/>
        <v>7825</v>
      </c>
      <c r="AB166" s="2">
        <f t="shared" si="28"/>
        <v>3263025</v>
      </c>
      <c r="AE166" s="1">
        <v>24</v>
      </c>
      <c r="AF166" s="417" t="s">
        <v>719</v>
      </c>
      <c r="AG166" s="418" t="s">
        <v>43</v>
      </c>
      <c r="AH166" s="418" t="s">
        <v>569</v>
      </c>
      <c r="AI166" s="418" t="s">
        <v>620</v>
      </c>
      <c r="AJ166" s="418" t="s">
        <v>728</v>
      </c>
      <c r="AK166" s="419" t="s">
        <v>368</v>
      </c>
      <c r="AL166" s="419" t="s">
        <v>760</v>
      </c>
      <c r="AM166" s="419" t="s">
        <v>803</v>
      </c>
      <c r="AN166" s="419" t="s">
        <v>573</v>
      </c>
      <c r="AO166" s="419" t="s">
        <v>294</v>
      </c>
      <c r="AP166" s="418" t="s">
        <v>444</v>
      </c>
      <c r="AQ166" s="418" t="s">
        <v>328</v>
      </c>
      <c r="AR166" s="418" t="s">
        <v>284</v>
      </c>
      <c r="AS166" s="418" t="s">
        <v>586</v>
      </c>
      <c r="AT166" s="418" t="s">
        <v>664</v>
      </c>
      <c r="AU166" s="419" t="s">
        <v>54</v>
      </c>
      <c r="AV166" s="419" t="s">
        <v>448</v>
      </c>
      <c r="AW166" s="419" t="s">
        <v>274</v>
      </c>
      <c r="AX166" s="419" t="s">
        <v>200</v>
      </c>
      <c r="AY166" s="419" t="s">
        <v>742</v>
      </c>
      <c r="AZ166" s="418" t="s">
        <v>232</v>
      </c>
      <c r="BA166" s="418" t="s">
        <v>431</v>
      </c>
      <c r="BB166" s="418" t="s">
        <v>465</v>
      </c>
      <c r="BC166" s="418" t="s">
        <v>752</v>
      </c>
      <c r="BD166" s="420" t="s">
        <v>109</v>
      </c>
    </row>
    <row r="167" spans="1:56" x14ac:dyDescent="0.2">
      <c r="A167" s="1">
        <v>25</v>
      </c>
      <c r="B167" s="16">
        <v>411</v>
      </c>
      <c r="C167" s="17">
        <v>283</v>
      </c>
      <c r="D167" s="17">
        <v>155</v>
      </c>
      <c r="E167" s="17">
        <v>47</v>
      </c>
      <c r="F167" s="17">
        <v>544</v>
      </c>
      <c r="G167" s="17">
        <v>457</v>
      </c>
      <c r="H167" s="17">
        <v>329</v>
      </c>
      <c r="I167" s="17">
        <v>221</v>
      </c>
      <c r="J167" s="17">
        <v>93</v>
      </c>
      <c r="K167" s="17">
        <v>590</v>
      </c>
      <c r="L167" s="17">
        <v>378</v>
      </c>
      <c r="M167" s="17">
        <v>275</v>
      </c>
      <c r="N167" s="17">
        <v>142</v>
      </c>
      <c r="O167" s="17">
        <v>14</v>
      </c>
      <c r="P167" s="17">
        <v>506</v>
      </c>
      <c r="Q167" s="17">
        <v>449</v>
      </c>
      <c r="R167" s="17">
        <v>316</v>
      </c>
      <c r="S167" s="17">
        <v>188</v>
      </c>
      <c r="T167" s="17">
        <v>60</v>
      </c>
      <c r="U167" s="17">
        <v>552</v>
      </c>
      <c r="V167" s="17">
        <v>495</v>
      </c>
      <c r="W167" s="17">
        <v>362</v>
      </c>
      <c r="X167" s="17">
        <v>234</v>
      </c>
      <c r="Y167" s="17">
        <v>101</v>
      </c>
      <c r="Z167" s="18">
        <v>623</v>
      </c>
      <c r="AA167" s="2">
        <f t="shared" si="27"/>
        <v>7825</v>
      </c>
      <c r="AB167" s="2">
        <f t="shared" si="28"/>
        <v>3263025</v>
      </c>
      <c r="AE167" s="1">
        <v>25</v>
      </c>
      <c r="AF167" s="423" t="s">
        <v>503</v>
      </c>
      <c r="AG167" s="424" t="s">
        <v>375</v>
      </c>
      <c r="AH167" s="424" t="s">
        <v>554</v>
      </c>
      <c r="AI167" s="424" t="s">
        <v>721</v>
      </c>
      <c r="AJ167" s="424" t="s">
        <v>725</v>
      </c>
      <c r="AK167" s="425" t="s">
        <v>483</v>
      </c>
      <c r="AL167" s="425" t="s">
        <v>810</v>
      </c>
      <c r="AM167" s="425" t="s">
        <v>800</v>
      </c>
      <c r="AN167" s="425" t="s">
        <v>703</v>
      </c>
      <c r="AO167" s="425" t="s">
        <v>125</v>
      </c>
      <c r="AP167" s="424" t="s">
        <v>69</v>
      </c>
      <c r="AQ167" s="424" t="s">
        <v>616</v>
      </c>
      <c r="AR167" s="424" t="s">
        <v>629</v>
      </c>
      <c r="AS167" s="424" t="s">
        <v>511</v>
      </c>
      <c r="AT167" s="424" t="s">
        <v>276</v>
      </c>
      <c r="AU167" s="425" t="s">
        <v>80</v>
      </c>
      <c r="AV167" s="425" t="s">
        <v>472</v>
      </c>
      <c r="AW167" s="425" t="s">
        <v>732</v>
      </c>
      <c r="AX167" s="425" t="s">
        <v>701</v>
      </c>
      <c r="AY167" s="425" t="s">
        <v>467</v>
      </c>
      <c r="AZ167" s="424" t="s">
        <v>766</v>
      </c>
      <c r="BA167" s="424" t="s">
        <v>550</v>
      </c>
      <c r="BB167" s="424" t="s">
        <v>142</v>
      </c>
      <c r="BC167" s="424" t="s">
        <v>421</v>
      </c>
      <c r="BD167" s="426" t="s">
        <v>104</v>
      </c>
    </row>
    <row r="168" spans="1:56" x14ac:dyDescent="0.2">
      <c r="A168" s="3" t="s">
        <v>0</v>
      </c>
      <c r="B168" s="2">
        <f>SUM(B143:B167)</f>
        <v>7825</v>
      </c>
      <c r="C168" s="2">
        <f t="shared" ref="C168:Z168" si="30">SUM(C143:C167)</f>
        <v>7825</v>
      </c>
      <c r="D168" s="2">
        <f t="shared" si="30"/>
        <v>7825</v>
      </c>
      <c r="E168" s="2">
        <f t="shared" si="30"/>
        <v>7825</v>
      </c>
      <c r="F168" s="2">
        <f t="shared" si="30"/>
        <v>7825</v>
      </c>
      <c r="G168" s="2">
        <f t="shared" si="30"/>
        <v>7825</v>
      </c>
      <c r="H168" s="2">
        <f t="shared" si="30"/>
        <v>7825</v>
      </c>
      <c r="I168" s="2">
        <f t="shared" si="30"/>
        <v>7825</v>
      </c>
      <c r="J168" s="2">
        <f t="shared" si="30"/>
        <v>7825</v>
      </c>
      <c r="K168" s="2">
        <f t="shared" si="30"/>
        <v>7825</v>
      </c>
      <c r="L168" s="2">
        <f t="shared" si="30"/>
        <v>7825</v>
      </c>
      <c r="M168" s="2">
        <f t="shared" si="30"/>
        <v>7825</v>
      </c>
      <c r="N168" s="2">
        <f t="shared" si="30"/>
        <v>7825</v>
      </c>
      <c r="O168" s="2">
        <f t="shared" si="30"/>
        <v>7825</v>
      </c>
      <c r="P168" s="2">
        <f t="shared" si="30"/>
        <v>7825</v>
      </c>
      <c r="Q168" s="2">
        <f t="shared" si="30"/>
        <v>7825</v>
      </c>
      <c r="R168" s="2">
        <f t="shared" si="30"/>
        <v>7825</v>
      </c>
      <c r="S168" s="2">
        <f t="shared" si="30"/>
        <v>7825</v>
      </c>
      <c r="T168" s="2">
        <f t="shared" si="30"/>
        <v>7825</v>
      </c>
      <c r="U168" s="2">
        <f t="shared" si="30"/>
        <v>7825</v>
      </c>
      <c r="V168" s="2">
        <f t="shared" si="30"/>
        <v>7825</v>
      </c>
      <c r="W168" s="2">
        <f t="shared" si="30"/>
        <v>7825</v>
      </c>
      <c r="X168" s="2">
        <f t="shared" si="30"/>
        <v>7825</v>
      </c>
      <c r="Y168" s="2">
        <f t="shared" si="30"/>
        <v>7825</v>
      </c>
      <c r="Z168" s="2">
        <f t="shared" si="30"/>
        <v>7825</v>
      </c>
    </row>
    <row r="169" spans="1:56" x14ac:dyDescent="0.2">
      <c r="A169" s="3" t="s">
        <v>1</v>
      </c>
      <c r="B169" s="2">
        <f>SUMSQ(B143:B167)</f>
        <v>3263025</v>
      </c>
      <c r="C169" s="2">
        <f t="shared" ref="C169:Z169" si="31">SUMSQ(C143:C167)</f>
        <v>3263025</v>
      </c>
      <c r="D169" s="2">
        <f t="shared" si="31"/>
        <v>3263025</v>
      </c>
      <c r="E169" s="2">
        <f t="shared" si="31"/>
        <v>3263025</v>
      </c>
      <c r="F169" s="2">
        <f t="shared" si="31"/>
        <v>3263025</v>
      </c>
      <c r="G169" s="2">
        <f t="shared" si="31"/>
        <v>3263025</v>
      </c>
      <c r="H169" s="2">
        <f t="shared" si="31"/>
        <v>3263025</v>
      </c>
      <c r="I169" s="2">
        <f t="shared" si="31"/>
        <v>3263025</v>
      </c>
      <c r="J169" s="2">
        <f t="shared" si="31"/>
        <v>3263025</v>
      </c>
      <c r="K169" s="2">
        <f t="shared" si="31"/>
        <v>3263025</v>
      </c>
      <c r="L169" s="2">
        <f t="shared" si="31"/>
        <v>3263025</v>
      </c>
      <c r="M169" s="2">
        <f t="shared" si="31"/>
        <v>3263025</v>
      </c>
      <c r="N169" s="2">
        <f t="shared" si="31"/>
        <v>3263025</v>
      </c>
      <c r="O169" s="2">
        <f t="shared" si="31"/>
        <v>3263025</v>
      </c>
      <c r="P169" s="2">
        <f t="shared" si="31"/>
        <v>3263025</v>
      </c>
      <c r="Q169" s="2">
        <f t="shared" si="31"/>
        <v>3263025</v>
      </c>
      <c r="R169" s="2">
        <f t="shared" si="31"/>
        <v>3263025</v>
      </c>
      <c r="S169" s="2">
        <f t="shared" si="31"/>
        <v>3263025</v>
      </c>
      <c r="T169" s="2">
        <f t="shared" si="31"/>
        <v>3263025</v>
      </c>
      <c r="U169" s="2">
        <f t="shared" si="31"/>
        <v>3263025</v>
      </c>
      <c r="V169" s="2">
        <f t="shared" si="31"/>
        <v>3263025</v>
      </c>
      <c r="W169" s="2">
        <f t="shared" si="31"/>
        <v>3263025</v>
      </c>
      <c r="X169" s="2">
        <f t="shared" si="31"/>
        <v>3263025</v>
      </c>
      <c r="Y169" s="2">
        <f t="shared" si="31"/>
        <v>3263025</v>
      </c>
      <c r="Z169" s="2">
        <f t="shared" si="31"/>
        <v>3263025</v>
      </c>
    </row>
    <row r="170" spans="1:56" x14ac:dyDescent="0.2">
      <c r="A170" s="3" t="s">
        <v>351</v>
      </c>
      <c r="N170" s="2">
        <f t="shared" ref="N170" si="32">N143^3+N144^3+N145^3+N146^3+N147^3+N148^3+N149^3+N150^3+N151^3+N152^3+N153^3+N154^3+N155^3+N156^3+N157^3+N158^3+N159^3+N160^3+N161^3+N162^3+N163^3+N164^3+N165^3+N166^3+N167^3</f>
        <v>1530765625</v>
      </c>
    </row>
    <row r="171" spans="1:56" x14ac:dyDescent="0.2">
      <c r="AA171" s="2" t="s">
        <v>4</v>
      </c>
    </row>
    <row r="172" spans="1:56" x14ac:dyDescent="0.2">
      <c r="A172" s="3" t="s">
        <v>2</v>
      </c>
      <c r="B172" s="7">
        <f>B143</f>
        <v>3</v>
      </c>
      <c r="C172" s="7">
        <f>C144</f>
        <v>40</v>
      </c>
      <c r="D172" s="7">
        <f>D145</f>
        <v>72</v>
      </c>
      <c r="E172" s="7">
        <f>E146</f>
        <v>84</v>
      </c>
      <c r="F172" s="7">
        <f>F147</f>
        <v>116</v>
      </c>
      <c r="G172" s="7">
        <f>G148</f>
        <v>146</v>
      </c>
      <c r="H172" s="7">
        <f>H149</f>
        <v>158</v>
      </c>
      <c r="I172" s="7">
        <f>I150</f>
        <v>195</v>
      </c>
      <c r="J172" s="7">
        <f>J151</f>
        <v>202</v>
      </c>
      <c r="K172" s="7">
        <f>K152</f>
        <v>239</v>
      </c>
      <c r="L172" s="7">
        <f>L153</f>
        <v>269</v>
      </c>
      <c r="M172" s="7">
        <f>M154</f>
        <v>276</v>
      </c>
      <c r="N172" s="7">
        <f>N155</f>
        <v>313</v>
      </c>
      <c r="O172" s="7">
        <f>O156</f>
        <v>350</v>
      </c>
      <c r="P172" s="7">
        <f>P157</f>
        <v>357</v>
      </c>
      <c r="Q172" s="7">
        <f>Q158</f>
        <v>387</v>
      </c>
      <c r="R172" s="7">
        <f>R159</f>
        <v>424</v>
      </c>
      <c r="S172" s="7">
        <f>S160</f>
        <v>431</v>
      </c>
      <c r="T172" s="7">
        <f>T161</f>
        <v>468</v>
      </c>
      <c r="U172" s="7">
        <f>U162</f>
        <v>480</v>
      </c>
      <c r="V172" s="7">
        <f>V163</f>
        <v>510</v>
      </c>
      <c r="W172" s="7">
        <f>W164</f>
        <v>542</v>
      </c>
      <c r="X172" s="7">
        <f>X165</f>
        <v>554</v>
      </c>
      <c r="Y172" s="7">
        <f>Y166</f>
        <v>586</v>
      </c>
      <c r="Z172" s="8">
        <f>Z167</f>
        <v>623</v>
      </c>
      <c r="AA172" s="2">
        <f t="shared" si="27"/>
        <v>7825</v>
      </c>
      <c r="AB172" s="2">
        <f t="shared" si="28"/>
        <v>3263025</v>
      </c>
      <c r="AC172" s="2">
        <f t="shared" si="29"/>
        <v>1530765625</v>
      </c>
    </row>
    <row r="173" spans="1:56" x14ac:dyDescent="0.2">
      <c r="A173" s="3" t="s">
        <v>3</v>
      </c>
      <c r="B173" s="7">
        <f>B167</f>
        <v>411</v>
      </c>
      <c r="C173" s="7">
        <f>C166</f>
        <v>143</v>
      </c>
      <c r="D173" s="7">
        <f>D165</f>
        <v>625</v>
      </c>
      <c r="E173" s="7">
        <f>E164</f>
        <v>327</v>
      </c>
      <c r="F173" s="7">
        <f>F163</f>
        <v>59</v>
      </c>
      <c r="G173" s="7">
        <f>G162</f>
        <v>260</v>
      </c>
      <c r="H173" s="7">
        <f>H161</f>
        <v>112</v>
      </c>
      <c r="I173" s="7">
        <f>I160</f>
        <v>469</v>
      </c>
      <c r="J173" s="7">
        <f>J159</f>
        <v>196</v>
      </c>
      <c r="K173" s="7">
        <f>K158</f>
        <v>528</v>
      </c>
      <c r="L173" s="7">
        <f>L157</f>
        <v>229</v>
      </c>
      <c r="M173" s="7">
        <f>M156</f>
        <v>581</v>
      </c>
      <c r="N173" s="7">
        <f>N155</f>
        <v>313</v>
      </c>
      <c r="O173" s="7">
        <f>O154</f>
        <v>45</v>
      </c>
      <c r="P173" s="7">
        <f>P153</f>
        <v>397</v>
      </c>
      <c r="Q173" s="7">
        <f>Q152</f>
        <v>98</v>
      </c>
      <c r="R173" s="7">
        <f>R151</f>
        <v>430</v>
      </c>
      <c r="S173" s="7">
        <f>S150</f>
        <v>157</v>
      </c>
      <c r="T173" s="7">
        <f>T149</f>
        <v>514</v>
      </c>
      <c r="U173" s="7">
        <f>U148</f>
        <v>366</v>
      </c>
      <c r="V173" s="7">
        <f>V147</f>
        <v>567</v>
      </c>
      <c r="W173" s="7">
        <f>W146</f>
        <v>299</v>
      </c>
      <c r="X173" s="7">
        <f>X145</f>
        <v>1</v>
      </c>
      <c r="Y173" s="7">
        <f>Y144</f>
        <v>483</v>
      </c>
      <c r="Z173" s="8">
        <f>Z143</f>
        <v>215</v>
      </c>
      <c r="AA173" s="2">
        <f t="shared" si="27"/>
        <v>7825</v>
      </c>
      <c r="AB173" s="2">
        <f t="shared" si="28"/>
        <v>3263025</v>
      </c>
      <c r="AC173" s="2">
        <f t="shared" si="29"/>
        <v>1530765625</v>
      </c>
    </row>
    <row r="176" spans="1:56" x14ac:dyDescent="0.2">
      <c r="B176" s="21" t="s">
        <v>914</v>
      </c>
      <c r="C176" s="21" t="s">
        <v>906</v>
      </c>
    </row>
    <row r="177" spans="1:56" x14ac:dyDescent="0.2">
      <c r="A177" s="1">
        <v>1</v>
      </c>
      <c r="B177" s="10">
        <v>23</v>
      </c>
      <c r="C177" s="11">
        <v>501</v>
      </c>
      <c r="D177" s="11">
        <v>384</v>
      </c>
      <c r="E177" s="11">
        <v>262</v>
      </c>
      <c r="F177" s="11">
        <v>145</v>
      </c>
      <c r="G177" s="11">
        <v>52</v>
      </c>
      <c r="H177" s="11">
        <v>560</v>
      </c>
      <c r="I177" s="11">
        <v>438</v>
      </c>
      <c r="J177" s="11">
        <v>316</v>
      </c>
      <c r="K177" s="11">
        <v>199</v>
      </c>
      <c r="L177" s="11">
        <v>106</v>
      </c>
      <c r="M177" s="11">
        <v>614</v>
      </c>
      <c r="N177" s="11">
        <v>492</v>
      </c>
      <c r="O177" s="11">
        <v>375</v>
      </c>
      <c r="P177" s="11">
        <v>228</v>
      </c>
      <c r="Q177" s="11">
        <v>40</v>
      </c>
      <c r="R177" s="11">
        <v>543</v>
      </c>
      <c r="S177" s="11">
        <v>421</v>
      </c>
      <c r="T177" s="11">
        <v>279</v>
      </c>
      <c r="U177" s="11">
        <v>157</v>
      </c>
      <c r="V177" s="11">
        <v>94</v>
      </c>
      <c r="W177" s="11">
        <v>597</v>
      </c>
      <c r="X177" s="11">
        <v>455</v>
      </c>
      <c r="Y177" s="11">
        <v>333</v>
      </c>
      <c r="Z177" s="12">
        <v>211</v>
      </c>
      <c r="AA177" s="2">
        <f>SUM(B177:Z177)</f>
        <v>7825</v>
      </c>
      <c r="AB177" s="2">
        <f>SUMSQ(B177:Z177)</f>
        <v>3263025</v>
      </c>
      <c r="AE177" s="1">
        <v>1</v>
      </c>
      <c r="AF177" s="413" t="s">
        <v>330</v>
      </c>
      <c r="AG177" s="414" t="s">
        <v>518</v>
      </c>
      <c r="AH177" s="414" t="s">
        <v>281</v>
      </c>
      <c r="AI177" s="414" t="s">
        <v>327</v>
      </c>
      <c r="AJ177" s="414" t="s">
        <v>72</v>
      </c>
      <c r="AK177" s="415" t="s">
        <v>119</v>
      </c>
      <c r="AL177" s="415" t="s">
        <v>256</v>
      </c>
      <c r="AM177" s="415" t="s">
        <v>692</v>
      </c>
      <c r="AN177" s="415" t="s">
        <v>472</v>
      </c>
      <c r="AO177" s="415" t="s">
        <v>207</v>
      </c>
      <c r="AP177" s="414" t="s">
        <v>150</v>
      </c>
      <c r="AQ177" s="414" t="s">
        <v>260</v>
      </c>
      <c r="AR177" s="414" t="s">
        <v>560</v>
      </c>
      <c r="AS177" s="414" t="s">
        <v>40</v>
      </c>
      <c r="AT177" s="414" t="s">
        <v>671</v>
      </c>
      <c r="AU177" s="415" t="s">
        <v>513</v>
      </c>
      <c r="AV177" s="415" t="s">
        <v>171</v>
      </c>
      <c r="AW177" s="415" t="s">
        <v>484</v>
      </c>
      <c r="AX177" s="415" t="s">
        <v>508</v>
      </c>
      <c r="AY177" s="415" t="s">
        <v>581</v>
      </c>
      <c r="AZ177" s="414" t="s">
        <v>465</v>
      </c>
      <c r="BA177" s="414" t="s">
        <v>365</v>
      </c>
      <c r="BB177" s="414" t="s">
        <v>456</v>
      </c>
      <c r="BC177" s="414" t="s">
        <v>708</v>
      </c>
      <c r="BD177" s="416" t="s">
        <v>53</v>
      </c>
    </row>
    <row r="178" spans="1:56" x14ac:dyDescent="0.2">
      <c r="A178" s="1">
        <v>2</v>
      </c>
      <c r="B178" s="13">
        <v>158</v>
      </c>
      <c r="C178" s="14">
        <v>36</v>
      </c>
      <c r="D178" s="14">
        <v>544</v>
      </c>
      <c r="E178" s="14">
        <v>422</v>
      </c>
      <c r="F178" s="14">
        <v>280</v>
      </c>
      <c r="G178" s="14">
        <v>212</v>
      </c>
      <c r="H178" s="14">
        <v>95</v>
      </c>
      <c r="I178" s="14">
        <v>598</v>
      </c>
      <c r="J178" s="14">
        <v>451</v>
      </c>
      <c r="K178" s="14">
        <v>334</v>
      </c>
      <c r="L178" s="14">
        <v>141</v>
      </c>
      <c r="M178" s="14">
        <v>24</v>
      </c>
      <c r="N178" s="14">
        <v>502</v>
      </c>
      <c r="O178" s="14">
        <v>385</v>
      </c>
      <c r="P178" s="14">
        <v>263</v>
      </c>
      <c r="Q178" s="14">
        <v>200</v>
      </c>
      <c r="R178" s="14">
        <v>53</v>
      </c>
      <c r="S178" s="14">
        <v>556</v>
      </c>
      <c r="T178" s="14">
        <v>439</v>
      </c>
      <c r="U178" s="14">
        <v>317</v>
      </c>
      <c r="V178" s="14">
        <v>229</v>
      </c>
      <c r="W178" s="14">
        <v>107</v>
      </c>
      <c r="X178" s="14">
        <v>615</v>
      </c>
      <c r="Y178" s="14">
        <v>493</v>
      </c>
      <c r="Z178" s="15">
        <v>371</v>
      </c>
      <c r="AA178" s="2">
        <f t="shared" ref="AA178:AA207" si="33">SUM(B178:Z178)</f>
        <v>7825</v>
      </c>
      <c r="AB178" s="2">
        <f t="shared" ref="AB178:AB207" si="34">SUMSQ(B178:Z178)</f>
        <v>3263025</v>
      </c>
      <c r="AE178" s="1">
        <v>2</v>
      </c>
      <c r="AF178" s="417" t="s">
        <v>209</v>
      </c>
      <c r="AG178" s="418" t="s">
        <v>437</v>
      </c>
      <c r="AH178" s="418" t="s">
        <v>725</v>
      </c>
      <c r="AI178" s="418" t="s">
        <v>108</v>
      </c>
      <c r="AJ178" s="418" t="s">
        <v>717</v>
      </c>
      <c r="AK178" s="419" t="s">
        <v>300</v>
      </c>
      <c r="AL178" s="419" t="s">
        <v>672</v>
      </c>
      <c r="AM178" s="419" t="s">
        <v>707</v>
      </c>
      <c r="AN178" s="419" t="s">
        <v>0</v>
      </c>
      <c r="AO178" s="419" t="s">
        <v>366</v>
      </c>
      <c r="AP178" s="418" t="s">
        <v>759</v>
      </c>
      <c r="AQ178" s="418" t="s">
        <v>804</v>
      </c>
      <c r="AR178" s="418" t="s">
        <v>382</v>
      </c>
      <c r="AS178" s="418" t="s">
        <v>521</v>
      </c>
      <c r="AT178" s="418" t="s">
        <v>221</v>
      </c>
      <c r="AU178" s="419" t="s">
        <v>446</v>
      </c>
      <c r="AV178" s="419" t="s">
        <v>252</v>
      </c>
      <c r="AW178" s="419" t="s">
        <v>363</v>
      </c>
      <c r="AX178" s="419" t="s">
        <v>667</v>
      </c>
      <c r="AY178" s="419" t="s">
        <v>368</v>
      </c>
      <c r="AZ178" s="418" t="s">
        <v>592</v>
      </c>
      <c r="BA178" s="418" t="s">
        <v>495</v>
      </c>
      <c r="BB178" s="418" t="s">
        <v>319</v>
      </c>
      <c r="BC178" s="418" t="s">
        <v>797</v>
      </c>
      <c r="BD178" s="420" t="s">
        <v>149</v>
      </c>
    </row>
    <row r="179" spans="1:56" x14ac:dyDescent="0.2">
      <c r="A179" s="1">
        <v>3</v>
      </c>
      <c r="B179" s="13">
        <v>318</v>
      </c>
      <c r="C179" s="14">
        <v>196</v>
      </c>
      <c r="D179" s="14">
        <v>54</v>
      </c>
      <c r="E179" s="14">
        <v>557</v>
      </c>
      <c r="F179" s="14">
        <v>440</v>
      </c>
      <c r="G179" s="14">
        <v>372</v>
      </c>
      <c r="H179" s="14">
        <v>230</v>
      </c>
      <c r="I179" s="14">
        <v>108</v>
      </c>
      <c r="J179" s="14">
        <v>611</v>
      </c>
      <c r="K179" s="14">
        <v>494</v>
      </c>
      <c r="L179" s="14">
        <v>276</v>
      </c>
      <c r="M179" s="14">
        <v>159</v>
      </c>
      <c r="N179" s="14">
        <v>37</v>
      </c>
      <c r="O179" s="14">
        <v>545</v>
      </c>
      <c r="P179" s="14">
        <v>423</v>
      </c>
      <c r="Q179" s="14">
        <v>335</v>
      </c>
      <c r="R179" s="14">
        <v>213</v>
      </c>
      <c r="S179" s="14">
        <v>91</v>
      </c>
      <c r="T179" s="14">
        <v>599</v>
      </c>
      <c r="U179" s="14">
        <v>452</v>
      </c>
      <c r="V179" s="14">
        <v>264</v>
      </c>
      <c r="W179" s="14">
        <v>142</v>
      </c>
      <c r="X179" s="14">
        <v>25</v>
      </c>
      <c r="Y179" s="14">
        <v>503</v>
      </c>
      <c r="Z179" s="15">
        <v>381</v>
      </c>
      <c r="AA179" s="2">
        <f t="shared" si="33"/>
        <v>7825</v>
      </c>
      <c r="AB179" s="2">
        <f t="shared" si="34"/>
        <v>3263025</v>
      </c>
      <c r="AE179" s="1">
        <v>3</v>
      </c>
      <c r="AF179" s="417" t="s">
        <v>549</v>
      </c>
      <c r="AG179" s="418" t="s">
        <v>552</v>
      </c>
      <c r="AH179" s="418" t="s">
        <v>89</v>
      </c>
      <c r="AI179" s="418" t="s">
        <v>705</v>
      </c>
      <c r="AJ179" s="418" t="s">
        <v>611</v>
      </c>
      <c r="AK179" s="419" t="s">
        <v>652</v>
      </c>
      <c r="AL179" s="419" t="s">
        <v>798</v>
      </c>
      <c r="AM179" s="419" t="s">
        <v>182</v>
      </c>
      <c r="AN179" s="419" t="s">
        <v>154</v>
      </c>
      <c r="AO179" s="419" t="s">
        <v>591</v>
      </c>
      <c r="AP179" s="418" t="s">
        <v>614</v>
      </c>
      <c r="AQ179" s="418" t="s">
        <v>658</v>
      </c>
      <c r="AR179" s="418" t="s">
        <v>700</v>
      </c>
      <c r="AS179" s="418" t="s">
        <v>200</v>
      </c>
      <c r="AT179" s="418" t="s">
        <v>455</v>
      </c>
      <c r="AU179" s="419" t="s">
        <v>551</v>
      </c>
      <c r="AV179" s="419" t="s">
        <v>194</v>
      </c>
      <c r="AW179" s="419" t="s">
        <v>568</v>
      </c>
      <c r="AX179" s="419" t="s">
        <v>333</v>
      </c>
      <c r="AY179" s="419" t="s">
        <v>1</v>
      </c>
      <c r="AZ179" s="418" t="s">
        <v>248</v>
      </c>
      <c r="BA179" s="418" t="s">
        <v>629</v>
      </c>
      <c r="BB179" s="418" t="s">
        <v>253</v>
      </c>
      <c r="BC179" s="418" t="s">
        <v>487</v>
      </c>
      <c r="BD179" s="420" t="s">
        <v>654</v>
      </c>
    </row>
    <row r="180" spans="1:56" x14ac:dyDescent="0.2">
      <c r="A180" s="1">
        <v>4</v>
      </c>
      <c r="B180" s="13">
        <v>453</v>
      </c>
      <c r="C180" s="14">
        <v>331</v>
      </c>
      <c r="D180" s="14">
        <v>214</v>
      </c>
      <c r="E180" s="14">
        <v>92</v>
      </c>
      <c r="F180" s="14">
        <v>600</v>
      </c>
      <c r="G180" s="14">
        <v>382</v>
      </c>
      <c r="H180" s="14">
        <v>265</v>
      </c>
      <c r="I180" s="14">
        <v>143</v>
      </c>
      <c r="J180" s="14">
        <v>21</v>
      </c>
      <c r="K180" s="14">
        <v>504</v>
      </c>
      <c r="L180" s="14">
        <v>436</v>
      </c>
      <c r="M180" s="14">
        <v>319</v>
      </c>
      <c r="N180" s="14">
        <v>197</v>
      </c>
      <c r="O180" s="14">
        <v>55</v>
      </c>
      <c r="P180" s="14">
        <v>558</v>
      </c>
      <c r="Q180" s="14">
        <v>495</v>
      </c>
      <c r="R180" s="14">
        <v>373</v>
      </c>
      <c r="S180" s="14">
        <v>226</v>
      </c>
      <c r="T180" s="14">
        <v>109</v>
      </c>
      <c r="U180" s="14">
        <v>612</v>
      </c>
      <c r="V180" s="14">
        <v>424</v>
      </c>
      <c r="W180" s="14">
        <v>277</v>
      </c>
      <c r="X180" s="14">
        <v>160</v>
      </c>
      <c r="Y180" s="14">
        <v>38</v>
      </c>
      <c r="Z180" s="15">
        <v>541</v>
      </c>
      <c r="AA180" s="2">
        <f t="shared" si="33"/>
        <v>7825</v>
      </c>
      <c r="AB180" s="2">
        <f t="shared" si="34"/>
        <v>3263025</v>
      </c>
      <c r="AE180" s="1">
        <v>4</v>
      </c>
      <c r="AF180" s="417" t="s">
        <v>351</v>
      </c>
      <c r="AG180" s="418" t="s">
        <v>683</v>
      </c>
      <c r="AH180" s="418" t="s">
        <v>162</v>
      </c>
      <c r="AI180" s="418" t="s">
        <v>434</v>
      </c>
      <c r="AJ180" s="418" t="s">
        <v>544</v>
      </c>
      <c r="AK180" s="419" t="s">
        <v>177</v>
      </c>
      <c r="AL180" s="419" t="s">
        <v>191</v>
      </c>
      <c r="AM180" s="419" t="s">
        <v>43</v>
      </c>
      <c r="AN180" s="419" t="s">
        <v>360</v>
      </c>
      <c r="AO180" s="419" t="s">
        <v>413</v>
      </c>
      <c r="AP180" s="418" t="s">
        <v>563</v>
      </c>
      <c r="AQ180" s="418" t="s">
        <v>338</v>
      </c>
      <c r="AR180" s="418" t="s">
        <v>239</v>
      </c>
      <c r="AS180" s="418" t="s">
        <v>331</v>
      </c>
      <c r="AT180" s="418" t="s">
        <v>335</v>
      </c>
      <c r="AU180" s="419" t="s">
        <v>766</v>
      </c>
      <c r="AV180" s="419" t="s">
        <v>175</v>
      </c>
      <c r="AW180" s="419" t="s">
        <v>696</v>
      </c>
      <c r="AX180" s="419" t="s">
        <v>631</v>
      </c>
      <c r="AY180" s="419" t="s">
        <v>425</v>
      </c>
      <c r="AZ180" s="418" t="s">
        <v>140</v>
      </c>
      <c r="BA180" s="418" t="s">
        <v>537</v>
      </c>
      <c r="BB180" s="418" t="s">
        <v>131</v>
      </c>
      <c r="BC180" s="418" t="s">
        <v>596</v>
      </c>
      <c r="BD180" s="420" t="s">
        <v>64</v>
      </c>
    </row>
    <row r="181" spans="1:56" x14ac:dyDescent="0.2">
      <c r="A181" s="1">
        <v>5</v>
      </c>
      <c r="B181" s="13">
        <v>613</v>
      </c>
      <c r="C181" s="14">
        <v>491</v>
      </c>
      <c r="D181" s="14">
        <v>374</v>
      </c>
      <c r="E181" s="14">
        <v>227</v>
      </c>
      <c r="F181" s="14">
        <v>110</v>
      </c>
      <c r="G181" s="14">
        <v>542</v>
      </c>
      <c r="H181" s="14">
        <v>425</v>
      </c>
      <c r="I181" s="14">
        <v>278</v>
      </c>
      <c r="J181" s="14">
        <v>156</v>
      </c>
      <c r="K181" s="14">
        <v>39</v>
      </c>
      <c r="L181" s="14">
        <v>596</v>
      </c>
      <c r="M181" s="14">
        <v>454</v>
      </c>
      <c r="N181" s="14">
        <v>332</v>
      </c>
      <c r="O181" s="14">
        <v>215</v>
      </c>
      <c r="P181" s="14">
        <v>93</v>
      </c>
      <c r="Q181" s="14">
        <v>505</v>
      </c>
      <c r="R181" s="14">
        <v>383</v>
      </c>
      <c r="S181" s="14">
        <v>261</v>
      </c>
      <c r="T181" s="14">
        <v>144</v>
      </c>
      <c r="U181" s="14">
        <v>22</v>
      </c>
      <c r="V181" s="14">
        <v>559</v>
      </c>
      <c r="W181" s="14">
        <v>437</v>
      </c>
      <c r="X181" s="14">
        <v>320</v>
      </c>
      <c r="Y181" s="14">
        <v>198</v>
      </c>
      <c r="Z181" s="15">
        <v>51</v>
      </c>
      <c r="AA181" s="2">
        <f t="shared" si="33"/>
        <v>7825</v>
      </c>
      <c r="AB181" s="2">
        <f t="shared" si="34"/>
        <v>3263025</v>
      </c>
      <c r="AE181" s="1">
        <v>5</v>
      </c>
      <c r="AF181" s="417" t="s">
        <v>292</v>
      </c>
      <c r="AG181" s="418" t="s">
        <v>664</v>
      </c>
      <c r="AH181" s="418" t="s">
        <v>627</v>
      </c>
      <c r="AI181" s="418" t="s">
        <v>567</v>
      </c>
      <c r="AJ181" s="418" t="s">
        <v>41</v>
      </c>
      <c r="AK181" s="419" t="s">
        <v>751</v>
      </c>
      <c r="AL181" s="419" t="s">
        <v>352</v>
      </c>
      <c r="AM181" s="419" t="s">
        <v>642</v>
      </c>
      <c r="AN181" s="419" t="s">
        <v>237</v>
      </c>
      <c r="AO181" s="419" t="s">
        <v>571</v>
      </c>
      <c r="AP181" s="418" t="s">
        <v>676</v>
      </c>
      <c r="AQ181" s="418" t="s">
        <v>217</v>
      </c>
      <c r="AR181" s="418" t="s">
        <v>206</v>
      </c>
      <c r="AS181" s="418" t="s">
        <v>220</v>
      </c>
      <c r="AT181" s="418" t="s">
        <v>703</v>
      </c>
      <c r="AU181" s="419" t="s">
        <v>651</v>
      </c>
      <c r="AV181" s="419" t="s">
        <v>625</v>
      </c>
      <c r="AW181" s="419" t="s">
        <v>143</v>
      </c>
      <c r="AX181" s="419" t="s">
        <v>603</v>
      </c>
      <c r="AY181" s="419" t="s">
        <v>775</v>
      </c>
      <c r="AZ181" s="418" t="s">
        <v>780</v>
      </c>
      <c r="BA181" s="418" t="s">
        <v>794</v>
      </c>
      <c r="BB181" s="418" t="s">
        <v>578</v>
      </c>
      <c r="BC181" s="418" t="s">
        <v>583</v>
      </c>
      <c r="BD181" s="420" t="s">
        <v>225</v>
      </c>
    </row>
    <row r="182" spans="1:56" x14ac:dyDescent="0.2">
      <c r="A182" s="1">
        <v>6</v>
      </c>
      <c r="B182" s="13">
        <v>221</v>
      </c>
      <c r="C182" s="14">
        <v>79</v>
      </c>
      <c r="D182" s="14">
        <v>582</v>
      </c>
      <c r="E182" s="14">
        <v>465</v>
      </c>
      <c r="F182" s="14">
        <v>343</v>
      </c>
      <c r="G182" s="14">
        <v>130</v>
      </c>
      <c r="H182" s="14">
        <v>8</v>
      </c>
      <c r="I182" s="14">
        <v>511</v>
      </c>
      <c r="J182" s="14">
        <v>394</v>
      </c>
      <c r="K182" s="14">
        <v>272</v>
      </c>
      <c r="L182" s="14">
        <v>184</v>
      </c>
      <c r="M182" s="14">
        <v>62</v>
      </c>
      <c r="N182" s="14">
        <v>570</v>
      </c>
      <c r="O182" s="14">
        <v>448</v>
      </c>
      <c r="P182" s="14">
        <v>301</v>
      </c>
      <c r="Q182" s="14">
        <v>238</v>
      </c>
      <c r="R182" s="14">
        <v>116</v>
      </c>
      <c r="S182" s="14">
        <v>624</v>
      </c>
      <c r="T182" s="14">
        <v>477</v>
      </c>
      <c r="U182" s="14">
        <v>360</v>
      </c>
      <c r="V182" s="14">
        <v>167</v>
      </c>
      <c r="W182" s="14">
        <v>50</v>
      </c>
      <c r="X182" s="14">
        <v>528</v>
      </c>
      <c r="Y182" s="14">
        <v>406</v>
      </c>
      <c r="Z182" s="15">
        <v>289</v>
      </c>
      <c r="AA182" s="2">
        <f t="shared" si="33"/>
        <v>7825</v>
      </c>
      <c r="AB182" s="2">
        <f t="shared" si="34"/>
        <v>3263025</v>
      </c>
      <c r="AE182" s="1">
        <v>6</v>
      </c>
      <c r="AF182" s="421" t="s">
        <v>800</v>
      </c>
      <c r="AG182" s="419" t="s">
        <v>30</v>
      </c>
      <c r="AH182" s="419" t="s">
        <v>650</v>
      </c>
      <c r="AI182" s="419" t="s">
        <v>636</v>
      </c>
      <c r="AJ182" s="419" t="s">
        <v>493</v>
      </c>
      <c r="AK182" s="418" t="s">
        <v>580</v>
      </c>
      <c r="AL182" s="418" t="s">
        <v>543</v>
      </c>
      <c r="AM182" s="418" t="s">
        <v>723</v>
      </c>
      <c r="AN182" s="418" t="s">
        <v>369</v>
      </c>
      <c r="AO182" s="418" t="s">
        <v>402</v>
      </c>
      <c r="AP182" s="419" t="s">
        <v>602</v>
      </c>
      <c r="AQ182" s="419" t="s">
        <v>674</v>
      </c>
      <c r="AR182" s="419" t="s">
        <v>172</v>
      </c>
      <c r="AS182" s="419" t="s">
        <v>400</v>
      </c>
      <c r="AT182" s="419" t="s">
        <v>70</v>
      </c>
      <c r="AU182" s="418" t="s">
        <v>247</v>
      </c>
      <c r="AV182" s="418" t="s">
        <v>816</v>
      </c>
      <c r="AW182" s="418" t="s">
        <v>586</v>
      </c>
      <c r="AX182" s="418" t="s">
        <v>189</v>
      </c>
      <c r="AY182" s="418" t="s">
        <v>577</v>
      </c>
      <c r="AZ182" s="419" t="s">
        <v>604</v>
      </c>
      <c r="BA182" s="419" t="s">
        <v>196</v>
      </c>
      <c r="BB182" s="419" t="s">
        <v>547</v>
      </c>
      <c r="BC182" s="419" t="s">
        <v>49</v>
      </c>
      <c r="BD182" s="422" t="s">
        <v>193</v>
      </c>
    </row>
    <row r="183" spans="1:56" x14ac:dyDescent="0.2">
      <c r="A183" s="1">
        <v>7</v>
      </c>
      <c r="B183" s="13">
        <v>356</v>
      </c>
      <c r="C183" s="14">
        <v>239</v>
      </c>
      <c r="D183" s="14">
        <v>117</v>
      </c>
      <c r="E183" s="14">
        <v>625</v>
      </c>
      <c r="F183" s="14">
        <v>478</v>
      </c>
      <c r="G183" s="14">
        <v>290</v>
      </c>
      <c r="H183" s="14">
        <v>168</v>
      </c>
      <c r="I183" s="14">
        <v>46</v>
      </c>
      <c r="J183" s="14">
        <v>529</v>
      </c>
      <c r="K183" s="14">
        <v>407</v>
      </c>
      <c r="L183" s="14">
        <v>344</v>
      </c>
      <c r="M183" s="14">
        <v>222</v>
      </c>
      <c r="N183" s="14">
        <v>80</v>
      </c>
      <c r="O183" s="14">
        <v>583</v>
      </c>
      <c r="P183" s="14">
        <v>461</v>
      </c>
      <c r="Q183" s="14">
        <v>273</v>
      </c>
      <c r="R183" s="14">
        <v>126</v>
      </c>
      <c r="S183" s="14">
        <v>9</v>
      </c>
      <c r="T183" s="14">
        <v>512</v>
      </c>
      <c r="U183" s="14">
        <v>395</v>
      </c>
      <c r="V183" s="14">
        <v>302</v>
      </c>
      <c r="W183" s="14">
        <v>185</v>
      </c>
      <c r="X183" s="14">
        <v>63</v>
      </c>
      <c r="Y183" s="14">
        <v>566</v>
      </c>
      <c r="Z183" s="15">
        <v>449</v>
      </c>
      <c r="AA183" s="2">
        <f t="shared" si="33"/>
        <v>7825</v>
      </c>
      <c r="AB183" s="2">
        <f t="shared" si="34"/>
        <v>3263025</v>
      </c>
      <c r="AE183" s="1">
        <v>7</v>
      </c>
      <c r="AF183" s="421" t="s">
        <v>709</v>
      </c>
      <c r="AG183" s="419" t="s">
        <v>222</v>
      </c>
      <c r="AH183" s="419" t="s">
        <v>686</v>
      </c>
      <c r="AI183" s="419" t="s">
        <v>820</v>
      </c>
      <c r="AJ183" s="419" t="s">
        <v>295</v>
      </c>
      <c r="AK183" s="418" t="s">
        <v>250</v>
      </c>
      <c r="AL183" s="418" t="s">
        <v>71</v>
      </c>
      <c r="AM183" s="418" t="s">
        <v>302</v>
      </c>
      <c r="AN183" s="418" t="s">
        <v>466</v>
      </c>
      <c r="AO183" s="418" t="s">
        <v>398</v>
      </c>
      <c r="AP183" s="419" t="s">
        <v>282</v>
      </c>
      <c r="AQ183" s="419" t="s">
        <v>431</v>
      </c>
      <c r="AR183" s="419" t="s">
        <v>273</v>
      </c>
      <c r="AS183" s="419" t="s">
        <v>277</v>
      </c>
      <c r="AT183" s="419" t="s">
        <v>589</v>
      </c>
      <c r="AU183" s="418" t="s">
        <v>743</v>
      </c>
      <c r="AV183" s="418" t="s">
        <v>474</v>
      </c>
      <c r="AW183" s="418" t="s">
        <v>409</v>
      </c>
      <c r="AX183" s="418" t="s">
        <v>202</v>
      </c>
      <c r="AY183" s="418" t="s">
        <v>548</v>
      </c>
      <c r="AZ183" s="419" t="s">
        <v>727</v>
      </c>
      <c r="BA183" s="419" t="s">
        <v>73</v>
      </c>
      <c r="BB183" s="419" t="s">
        <v>570</v>
      </c>
      <c r="BC183" s="419" t="s">
        <v>36</v>
      </c>
      <c r="BD183" s="422" t="s">
        <v>80</v>
      </c>
    </row>
    <row r="184" spans="1:56" x14ac:dyDescent="0.2">
      <c r="A184" s="1">
        <v>8</v>
      </c>
      <c r="B184" s="13">
        <v>391</v>
      </c>
      <c r="C184" s="14">
        <v>274</v>
      </c>
      <c r="D184" s="14">
        <v>127</v>
      </c>
      <c r="E184" s="14">
        <v>10</v>
      </c>
      <c r="F184" s="14">
        <v>513</v>
      </c>
      <c r="G184" s="14">
        <v>450</v>
      </c>
      <c r="H184" s="14">
        <v>303</v>
      </c>
      <c r="I184" s="14">
        <v>181</v>
      </c>
      <c r="J184" s="14">
        <v>64</v>
      </c>
      <c r="K184" s="14">
        <v>567</v>
      </c>
      <c r="L184" s="14">
        <v>479</v>
      </c>
      <c r="M184" s="14">
        <v>357</v>
      </c>
      <c r="N184" s="14">
        <v>240</v>
      </c>
      <c r="O184" s="14">
        <v>118</v>
      </c>
      <c r="P184" s="14">
        <v>621</v>
      </c>
      <c r="Q184" s="14">
        <v>408</v>
      </c>
      <c r="R184" s="14">
        <v>286</v>
      </c>
      <c r="S184" s="14">
        <v>169</v>
      </c>
      <c r="T184" s="14">
        <v>47</v>
      </c>
      <c r="U184" s="14">
        <v>530</v>
      </c>
      <c r="V184" s="14">
        <v>462</v>
      </c>
      <c r="W184" s="14">
        <v>345</v>
      </c>
      <c r="X184" s="14">
        <v>223</v>
      </c>
      <c r="Y184" s="14">
        <v>76</v>
      </c>
      <c r="Z184" s="15">
        <v>584</v>
      </c>
      <c r="AA184" s="2">
        <f t="shared" si="33"/>
        <v>7825</v>
      </c>
      <c r="AB184" s="2">
        <f t="shared" si="34"/>
        <v>3263025</v>
      </c>
      <c r="AE184" s="1">
        <v>8</v>
      </c>
      <c r="AF184" s="421" t="s">
        <v>442</v>
      </c>
      <c r="AG184" s="419" t="s">
        <v>377</v>
      </c>
      <c r="AH184" s="419" t="s">
        <v>344</v>
      </c>
      <c r="AI184" s="419" t="s">
        <v>600</v>
      </c>
      <c r="AJ184" s="419" t="s">
        <v>66</v>
      </c>
      <c r="AK184" s="418" t="s">
        <v>294</v>
      </c>
      <c r="AL184" s="418" t="s">
        <v>37</v>
      </c>
      <c r="AM184" s="418" t="s">
        <v>181</v>
      </c>
      <c r="AN184" s="418" t="s">
        <v>597</v>
      </c>
      <c r="AO184" s="418" t="s">
        <v>726</v>
      </c>
      <c r="AP184" s="419" t="s">
        <v>159</v>
      </c>
      <c r="AQ184" s="419" t="s">
        <v>233</v>
      </c>
      <c r="AR184" s="419" t="s">
        <v>164</v>
      </c>
      <c r="AS184" s="419" t="s">
        <v>100</v>
      </c>
      <c r="AT184" s="419" t="s">
        <v>136</v>
      </c>
      <c r="AU184" s="418" t="s">
        <v>82</v>
      </c>
      <c r="AV184" s="418" t="s">
        <v>85</v>
      </c>
      <c r="AW184" s="418" t="s">
        <v>628</v>
      </c>
      <c r="AX184" s="418" t="s">
        <v>721</v>
      </c>
      <c r="AY184" s="418" t="s">
        <v>704</v>
      </c>
      <c r="AZ184" s="419" t="s">
        <v>768</v>
      </c>
      <c r="BA184" s="419" t="s">
        <v>520</v>
      </c>
      <c r="BB184" s="419" t="s">
        <v>771</v>
      </c>
      <c r="BC184" s="419" t="s">
        <v>2</v>
      </c>
      <c r="BD184" s="422" t="s">
        <v>724</v>
      </c>
    </row>
    <row r="185" spans="1:56" x14ac:dyDescent="0.2">
      <c r="A185" s="1">
        <v>9</v>
      </c>
      <c r="B185" s="13">
        <v>526</v>
      </c>
      <c r="C185" s="14">
        <v>409</v>
      </c>
      <c r="D185" s="14">
        <v>287</v>
      </c>
      <c r="E185" s="14">
        <v>170</v>
      </c>
      <c r="F185" s="14">
        <v>48</v>
      </c>
      <c r="G185" s="14">
        <v>585</v>
      </c>
      <c r="H185" s="14">
        <v>463</v>
      </c>
      <c r="I185" s="14">
        <v>341</v>
      </c>
      <c r="J185" s="14">
        <v>224</v>
      </c>
      <c r="K185" s="14">
        <v>77</v>
      </c>
      <c r="L185" s="14">
        <v>514</v>
      </c>
      <c r="M185" s="14">
        <v>392</v>
      </c>
      <c r="N185" s="14">
        <v>275</v>
      </c>
      <c r="O185" s="14">
        <v>128</v>
      </c>
      <c r="P185" s="14">
        <v>6</v>
      </c>
      <c r="Q185" s="14">
        <v>568</v>
      </c>
      <c r="R185" s="14">
        <v>446</v>
      </c>
      <c r="S185" s="14">
        <v>304</v>
      </c>
      <c r="T185" s="14">
        <v>182</v>
      </c>
      <c r="U185" s="14">
        <v>65</v>
      </c>
      <c r="V185" s="14">
        <v>622</v>
      </c>
      <c r="W185" s="14">
        <v>480</v>
      </c>
      <c r="X185" s="14">
        <v>358</v>
      </c>
      <c r="Y185" s="14">
        <v>236</v>
      </c>
      <c r="Z185" s="15">
        <v>119</v>
      </c>
      <c r="AA185" s="2">
        <f t="shared" si="33"/>
        <v>7825</v>
      </c>
      <c r="AB185" s="2">
        <f t="shared" si="34"/>
        <v>3263025</v>
      </c>
      <c r="AE185" s="1">
        <v>9</v>
      </c>
      <c r="AF185" s="421" t="s">
        <v>572</v>
      </c>
      <c r="AG185" s="419" t="s">
        <v>534</v>
      </c>
      <c r="AH185" s="419" t="s">
        <v>269</v>
      </c>
      <c r="AI185" s="419" t="s">
        <v>44</v>
      </c>
      <c r="AJ185" s="419" t="s">
        <v>274</v>
      </c>
      <c r="AK185" s="418" t="s">
        <v>201</v>
      </c>
      <c r="AL185" s="418" t="s">
        <v>666</v>
      </c>
      <c r="AM185" s="418" t="s">
        <v>415</v>
      </c>
      <c r="AN185" s="418" t="s">
        <v>460</v>
      </c>
      <c r="AO185" s="418" t="s">
        <v>3</v>
      </c>
      <c r="AP185" s="419" t="s">
        <v>33</v>
      </c>
      <c r="AQ185" s="419" t="s">
        <v>337</v>
      </c>
      <c r="AR185" s="419" t="s">
        <v>616</v>
      </c>
      <c r="AS185" s="419" t="s">
        <v>449</v>
      </c>
      <c r="AT185" s="419" t="s">
        <v>486</v>
      </c>
      <c r="AU185" s="418" t="s">
        <v>199</v>
      </c>
      <c r="AV185" s="418" t="s">
        <v>427</v>
      </c>
      <c r="AW185" s="418" t="s">
        <v>757</v>
      </c>
      <c r="AX185" s="418" t="s">
        <v>525</v>
      </c>
      <c r="AY185" s="418" t="s">
        <v>539</v>
      </c>
      <c r="AZ185" s="419" t="s">
        <v>557</v>
      </c>
      <c r="BA185" s="419" t="s">
        <v>399</v>
      </c>
      <c r="BB185" s="419" t="s">
        <v>682</v>
      </c>
      <c r="BC185" s="419" t="s">
        <v>114</v>
      </c>
      <c r="BD185" s="422" t="s">
        <v>657</v>
      </c>
    </row>
    <row r="186" spans="1:56" x14ac:dyDescent="0.2">
      <c r="A186" s="1">
        <v>10</v>
      </c>
      <c r="B186" s="13">
        <v>61</v>
      </c>
      <c r="C186" s="14">
        <v>569</v>
      </c>
      <c r="D186" s="14">
        <v>447</v>
      </c>
      <c r="E186" s="14">
        <v>305</v>
      </c>
      <c r="F186" s="14">
        <v>183</v>
      </c>
      <c r="G186" s="14">
        <v>120</v>
      </c>
      <c r="H186" s="14">
        <v>623</v>
      </c>
      <c r="I186" s="14">
        <v>476</v>
      </c>
      <c r="J186" s="14">
        <v>359</v>
      </c>
      <c r="K186" s="14">
        <v>237</v>
      </c>
      <c r="L186" s="14">
        <v>49</v>
      </c>
      <c r="M186" s="14">
        <v>527</v>
      </c>
      <c r="N186" s="14">
        <v>410</v>
      </c>
      <c r="O186" s="14">
        <v>288</v>
      </c>
      <c r="P186" s="14">
        <v>166</v>
      </c>
      <c r="Q186" s="14">
        <v>78</v>
      </c>
      <c r="R186" s="14">
        <v>581</v>
      </c>
      <c r="S186" s="14">
        <v>464</v>
      </c>
      <c r="T186" s="14">
        <v>342</v>
      </c>
      <c r="U186" s="14">
        <v>225</v>
      </c>
      <c r="V186" s="14">
        <v>7</v>
      </c>
      <c r="W186" s="14">
        <v>515</v>
      </c>
      <c r="X186" s="14">
        <v>393</v>
      </c>
      <c r="Y186" s="14">
        <v>271</v>
      </c>
      <c r="Z186" s="15">
        <v>129</v>
      </c>
      <c r="AA186" s="2">
        <f t="shared" si="33"/>
        <v>7825</v>
      </c>
      <c r="AB186" s="2">
        <f t="shared" si="34"/>
        <v>3263025</v>
      </c>
      <c r="AE186" s="1">
        <v>10</v>
      </c>
      <c r="AF186" s="421" t="s">
        <v>463</v>
      </c>
      <c r="AG186" s="419" t="s">
        <v>750</v>
      </c>
      <c r="AH186" s="419" t="s">
        <v>51</v>
      </c>
      <c r="AI186" s="419" t="s">
        <v>178</v>
      </c>
      <c r="AJ186" s="419" t="s">
        <v>151</v>
      </c>
      <c r="AK186" s="418" t="s">
        <v>132</v>
      </c>
      <c r="AL186" s="418" t="s">
        <v>104</v>
      </c>
      <c r="AM186" s="418" t="s">
        <v>265</v>
      </c>
      <c r="AN186" s="418" t="s">
        <v>339</v>
      </c>
      <c r="AO186" s="418" t="s">
        <v>354</v>
      </c>
      <c r="AP186" s="419" t="s">
        <v>748</v>
      </c>
      <c r="AQ186" s="419" t="s">
        <v>441</v>
      </c>
      <c r="AR186" s="419" t="s">
        <v>712</v>
      </c>
      <c r="AS186" s="419" t="s">
        <v>163</v>
      </c>
      <c r="AT186" s="419" t="s">
        <v>734</v>
      </c>
      <c r="AU186" s="418" t="s">
        <v>197</v>
      </c>
      <c r="AV186" s="418" t="s">
        <v>307</v>
      </c>
      <c r="AW186" s="418" t="s">
        <v>693</v>
      </c>
      <c r="AX186" s="418" t="s">
        <v>310</v>
      </c>
      <c r="AY186" s="418" t="s">
        <v>698</v>
      </c>
      <c r="AZ186" s="419" t="s">
        <v>272</v>
      </c>
      <c r="BA186" s="419" t="s">
        <v>92</v>
      </c>
      <c r="BB186" s="419" t="s">
        <v>579</v>
      </c>
      <c r="BC186" s="419" t="s">
        <v>719</v>
      </c>
      <c r="BD186" s="422" t="s">
        <v>370</v>
      </c>
    </row>
    <row r="187" spans="1:56" x14ac:dyDescent="0.2">
      <c r="A187" s="1">
        <v>11</v>
      </c>
      <c r="B187" s="13">
        <v>299</v>
      </c>
      <c r="C187" s="14">
        <v>152</v>
      </c>
      <c r="D187" s="14">
        <v>35</v>
      </c>
      <c r="E187" s="14">
        <v>538</v>
      </c>
      <c r="F187" s="14">
        <v>416</v>
      </c>
      <c r="G187" s="14">
        <v>328</v>
      </c>
      <c r="H187" s="14">
        <v>206</v>
      </c>
      <c r="I187" s="14">
        <v>89</v>
      </c>
      <c r="J187" s="14">
        <v>592</v>
      </c>
      <c r="K187" s="14">
        <v>475</v>
      </c>
      <c r="L187" s="14">
        <v>257</v>
      </c>
      <c r="M187" s="14">
        <v>140</v>
      </c>
      <c r="N187" s="14">
        <v>18</v>
      </c>
      <c r="O187" s="14">
        <v>521</v>
      </c>
      <c r="P187" s="14">
        <v>379</v>
      </c>
      <c r="Q187" s="14">
        <v>311</v>
      </c>
      <c r="R187" s="14">
        <v>194</v>
      </c>
      <c r="S187" s="14">
        <v>72</v>
      </c>
      <c r="T187" s="14">
        <v>555</v>
      </c>
      <c r="U187" s="14">
        <v>433</v>
      </c>
      <c r="V187" s="14">
        <v>370</v>
      </c>
      <c r="W187" s="14">
        <v>248</v>
      </c>
      <c r="X187" s="14">
        <v>101</v>
      </c>
      <c r="Y187" s="14">
        <v>609</v>
      </c>
      <c r="Z187" s="15">
        <v>487</v>
      </c>
      <c r="AA187" s="2">
        <f t="shared" si="33"/>
        <v>7825</v>
      </c>
      <c r="AB187" s="2">
        <f t="shared" si="34"/>
        <v>3263025</v>
      </c>
      <c r="AE187" s="1">
        <v>11</v>
      </c>
      <c r="AF187" s="417" t="s">
        <v>430</v>
      </c>
      <c r="AG187" s="418" t="s">
        <v>371</v>
      </c>
      <c r="AH187" s="418" t="s">
        <v>675</v>
      </c>
      <c r="AI187" s="418" t="s">
        <v>122</v>
      </c>
      <c r="AJ187" s="418" t="s">
        <v>694</v>
      </c>
      <c r="AK187" s="419" t="s">
        <v>98</v>
      </c>
      <c r="AL187" s="419" t="s">
        <v>374</v>
      </c>
      <c r="AM187" s="419" t="s">
        <v>541</v>
      </c>
      <c r="AN187" s="419" t="s">
        <v>778</v>
      </c>
      <c r="AO187" s="419" t="s">
        <v>267</v>
      </c>
      <c r="AP187" s="418" t="s">
        <v>799</v>
      </c>
      <c r="AQ187" s="418" t="s">
        <v>733</v>
      </c>
      <c r="AR187" s="418" t="s">
        <v>673</v>
      </c>
      <c r="AS187" s="418" t="s">
        <v>706</v>
      </c>
      <c r="AT187" s="418" t="s">
        <v>728</v>
      </c>
      <c r="AU187" s="419" t="s">
        <v>280</v>
      </c>
      <c r="AV187" s="419" t="s">
        <v>687</v>
      </c>
      <c r="AW187" s="419" t="s">
        <v>747</v>
      </c>
      <c r="AX187" s="419" t="s">
        <v>678</v>
      </c>
      <c r="AY187" s="419" t="s">
        <v>138</v>
      </c>
      <c r="AZ187" s="418" t="s">
        <v>494</v>
      </c>
      <c r="BA187" s="418" t="s">
        <v>718</v>
      </c>
      <c r="BB187" s="418" t="s">
        <v>421</v>
      </c>
      <c r="BC187" s="418" t="s">
        <v>186</v>
      </c>
      <c r="BD187" s="420" t="s">
        <v>713</v>
      </c>
    </row>
    <row r="188" spans="1:56" x14ac:dyDescent="0.2">
      <c r="A188" s="1">
        <v>12</v>
      </c>
      <c r="B188" s="13">
        <v>434</v>
      </c>
      <c r="C188" s="14">
        <v>312</v>
      </c>
      <c r="D188" s="14">
        <v>195</v>
      </c>
      <c r="E188" s="14">
        <v>73</v>
      </c>
      <c r="F188" s="14">
        <v>551</v>
      </c>
      <c r="G188" s="14">
        <v>488</v>
      </c>
      <c r="H188" s="14">
        <v>366</v>
      </c>
      <c r="I188" s="14">
        <v>249</v>
      </c>
      <c r="J188" s="14">
        <v>102</v>
      </c>
      <c r="K188" s="14">
        <v>610</v>
      </c>
      <c r="L188" s="14">
        <v>417</v>
      </c>
      <c r="M188" s="14">
        <v>300</v>
      </c>
      <c r="N188" s="14">
        <v>153</v>
      </c>
      <c r="O188" s="14">
        <v>31</v>
      </c>
      <c r="P188" s="14">
        <v>539</v>
      </c>
      <c r="Q188" s="14">
        <v>471</v>
      </c>
      <c r="R188" s="14">
        <v>329</v>
      </c>
      <c r="S188" s="14">
        <v>207</v>
      </c>
      <c r="T188" s="14">
        <v>90</v>
      </c>
      <c r="U188" s="14">
        <v>593</v>
      </c>
      <c r="V188" s="14">
        <v>380</v>
      </c>
      <c r="W188" s="14">
        <v>258</v>
      </c>
      <c r="X188" s="14">
        <v>136</v>
      </c>
      <c r="Y188" s="14">
        <v>19</v>
      </c>
      <c r="Z188" s="15">
        <v>522</v>
      </c>
      <c r="AA188" s="2">
        <f t="shared" si="33"/>
        <v>7825</v>
      </c>
      <c r="AB188" s="2">
        <f t="shared" si="34"/>
        <v>3263025</v>
      </c>
      <c r="AE188" s="1">
        <v>12</v>
      </c>
      <c r="AF188" s="417" t="s">
        <v>588</v>
      </c>
      <c r="AG188" s="418" t="s">
        <v>522</v>
      </c>
      <c r="AH188" s="418" t="s">
        <v>99</v>
      </c>
      <c r="AI188" s="418" t="s">
        <v>301</v>
      </c>
      <c r="AJ188" s="418" t="s">
        <v>546</v>
      </c>
      <c r="AK188" s="419" t="s">
        <v>610</v>
      </c>
      <c r="AL188" s="419" t="s">
        <v>389</v>
      </c>
      <c r="AM188" s="419" t="s">
        <v>403</v>
      </c>
      <c r="AN188" s="419" t="s">
        <v>284</v>
      </c>
      <c r="AO188" s="419" t="s">
        <v>394</v>
      </c>
      <c r="AP188" s="418" t="s">
        <v>590</v>
      </c>
      <c r="AQ188" s="418" t="s">
        <v>668</v>
      </c>
      <c r="AR188" s="418" t="s">
        <v>475</v>
      </c>
      <c r="AS188" s="418" t="s">
        <v>777</v>
      </c>
      <c r="AT188" s="418" t="s">
        <v>94</v>
      </c>
      <c r="AU188" s="419" t="s">
        <v>401</v>
      </c>
      <c r="AV188" s="419" t="s">
        <v>810</v>
      </c>
      <c r="AW188" s="419" t="s">
        <v>716</v>
      </c>
      <c r="AX188" s="419" t="s">
        <v>599</v>
      </c>
      <c r="AY188" s="419" t="s">
        <v>258</v>
      </c>
      <c r="AZ188" s="418" t="s">
        <v>147</v>
      </c>
      <c r="BA188" s="418" t="s">
        <v>432</v>
      </c>
      <c r="BB188" s="418" t="s">
        <v>659</v>
      </c>
      <c r="BC188" s="418" t="s">
        <v>435</v>
      </c>
      <c r="BD188" s="420" t="s">
        <v>334</v>
      </c>
    </row>
    <row r="189" spans="1:56" x14ac:dyDescent="0.2">
      <c r="A189" s="1">
        <v>13</v>
      </c>
      <c r="B189" s="13">
        <v>594</v>
      </c>
      <c r="C189" s="14">
        <v>472</v>
      </c>
      <c r="D189" s="14">
        <v>330</v>
      </c>
      <c r="E189" s="14">
        <v>208</v>
      </c>
      <c r="F189" s="14">
        <v>86</v>
      </c>
      <c r="G189" s="14">
        <v>523</v>
      </c>
      <c r="H189" s="14">
        <v>376</v>
      </c>
      <c r="I189" s="14">
        <v>259</v>
      </c>
      <c r="J189" s="14">
        <v>137</v>
      </c>
      <c r="K189" s="14">
        <v>20</v>
      </c>
      <c r="L189" s="14">
        <v>552</v>
      </c>
      <c r="M189" s="14">
        <v>435</v>
      </c>
      <c r="N189" s="14">
        <v>313</v>
      </c>
      <c r="O189" s="14">
        <v>191</v>
      </c>
      <c r="P189" s="14">
        <v>74</v>
      </c>
      <c r="Q189" s="14">
        <v>606</v>
      </c>
      <c r="R189" s="14">
        <v>489</v>
      </c>
      <c r="S189" s="14">
        <v>367</v>
      </c>
      <c r="T189" s="14">
        <v>250</v>
      </c>
      <c r="U189" s="14">
        <v>103</v>
      </c>
      <c r="V189" s="14">
        <v>540</v>
      </c>
      <c r="W189" s="14">
        <v>418</v>
      </c>
      <c r="X189" s="14">
        <v>296</v>
      </c>
      <c r="Y189" s="14">
        <v>154</v>
      </c>
      <c r="Z189" s="15">
        <v>32</v>
      </c>
      <c r="AA189" s="2">
        <f t="shared" si="33"/>
        <v>7825</v>
      </c>
      <c r="AB189" s="2">
        <f t="shared" si="34"/>
        <v>3263025</v>
      </c>
      <c r="AC189" s="2">
        <f t="shared" ref="AC189:AC207" si="35">B189^3+C189^3+D189^3+E189^3+F189^3+G189^3+H189^3+I189^3+J189^3+K189^3+L189^3+M189^3+N189^3+O189^3+P189^3+Q189^3+R189^3+S189^3+T189^3+U189^3+V189^3+W189^3+X189^3+Y189^3+Z189^3</f>
        <v>1530765625</v>
      </c>
      <c r="AE189" s="1">
        <v>13</v>
      </c>
      <c r="AF189" s="417" t="s">
        <v>809</v>
      </c>
      <c r="AG189" s="418" t="s">
        <v>79</v>
      </c>
      <c r="AH189" s="418" t="s">
        <v>232</v>
      </c>
      <c r="AI189" s="418" t="s">
        <v>405</v>
      </c>
      <c r="AJ189" s="418" t="s">
        <v>408</v>
      </c>
      <c r="AK189" s="419" t="s">
        <v>677</v>
      </c>
      <c r="AL189" s="419" t="s">
        <v>38</v>
      </c>
      <c r="AM189" s="419" t="s">
        <v>113</v>
      </c>
      <c r="AN189" s="419" t="s">
        <v>130</v>
      </c>
      <c r="AO189" s="419" t="s">
        <v>702</v>
      </c>
      <c r="AP189" s="418" t="s">
        <v>467</v>
      </c>
      <c r="AQ189" s="418" t="s">
        <v>769</v>
      </c>
      <c r="AR189" s="418" t="s">
        <v>417</v>
      </c>
      <c r="AS189" s="418" t="s">
        <v>786</v>
      </c>
      <c r="AT189" s="418" t="s">
        <v>722</v>
      </c>
      <c r="AU189" s="419" t="s">
        <v>499</v>
      </c>
      <c r="AV189" s="419" t="s">
        <v>638</v>
      </c>
      <c r="AW189" s="419" t="s">
        <v>283</v>
      </c>
      <c r="AX189" s="419" t="s">
        <v>641</v>
      </c>
      <c r="AY189" s="419" t="s">
        <v>390</v>
      </c>
      <c r="AZ189" s="418" t="s">
        <v>35</v>
      </c>
      <c r="BA189" s="418" t="s">
        <v>767</v>
      </c>
      <c r="BB189" s="418" t="s">
        <v>770</v>
      </c>
      <c r="BC189" s="418" t="s">
        <v>343</v>
      </c>
      <c r="BD189" s="420" t="s">
        <v>332</v>
      </c>
    </row>
    <row r="190" spans="1:56" x14ac:dyDescent="0.2">
      <c r="A190" s="1">
        <v>14</v>
      </c>
      <c r="B190" s="13">
        <v>104</v>
      </c>
      <c r="C190" s="14">
        <v>607</v>
      </c>
      <c r="D190" s="14">
        <v>490</v>
      </c>
      <c r="E190" s="14">
        <v>368</v>
      </c>
      <c r="F190" s="14">
        <v>246</v>
      </c>
      <c r="G190" s="14">
        <v>33</v>
      </c>
      <c r="H190" s="14">
        <v>536</v>
      </c>
      <c r="I190" s="14">
        <v>419</v>
      </c>
      <c r="J190" s="14">
        <v>297</v>
      </c>
      <c r="K190" s="14">
        <v>155</v>
      </c>
      <c r="L190" s="14">
        <v>87</v>
      </c>
      <c r="M190" s="14">
        <v>595</v>
      </c>
      <c r="N190" s="14">
        <v>473</v>
      </c>
      <c r="O190" s="14">
        <v>326</v>
      </c>
      <c r="P190" s="14">
        <v>209</v>
      </c>
      <c r="Q190" s="14">
        <v>16</v>
      </c>
      <c r="R190" s="14">
        <v>524</v>
      </c>
      <c r="S190" s="14">
        <v>377</v>
      </c>
      <c r="T190" s="14">
        <v>260</v>
      </c>
      <c r="U190" s="14">
        <v>138</v>
      </c>
      <c r="V190" s="14">
        <v>75</v>
      </c>
      <c r="W190" s="14">
        <v>553</v>
      </c>
      <c r="X190" s="14">
        <v>431</v>
      </c>
      <c r="Y190" s="14">
        <v>314</v>
      </c>
      <c r="Z190" s="15">
        <v>192</v>
      </c>
      <c r="AA190" s="2">
        <f t="shared" si="33"/>
        <v>7825</v>
      </c>
      <c r="AB190" s="2">
        <f t="shared" si="34"/>
        <v>3263025</v>
      </c>
      <c r="AE190" s="1">
        <v>14</v>
      </c>
      <c r="AF190" s="417" t="s">
        <v>316</v>
      </c>
      <c r="AG190" s="418" t="s">
        <v>45</v>
      </c>
      <c r="AH190" s="418" t="s">
        <v>695</v>
      </c>
      <c r="AI190" s="418" t="s">
        <v>519</v>
      </c>
      <c r="AJ190" s="418" t="s">
        <v>744</v>
      </c>
      <c r="AK190" s="419" t="s">
        <v>802</v>
      </c>
      <c r="AL190" s="419" t="s">
        <v>781</v>
      </c>
      <c r="AM190" s="419" t="s">
        <v>561</v>
      </c>
      <c r="AN190" s="419" t="s">
        <v>461</v>
      </c>
      <c r="AO190" s="419" t="s">
        <v>554</v>
      </c>
      <c r="AP190" s="418" t="s">
        <v>617</v>
      </c>
      <c r="AQ190" s="418" t="s">
        <v>227</v>
      </c>
      <c r="AR190" s="418" t="s">
        <v>426</v>
      </c>
      <c r="AS190" s="418" t="s">
        <v>126</v>
      </c>
      <c r="AT190" s="418" t="s">
        <v>86</v>
      </c>
      <c r="AU190" s="419" t="s">
        <v>598</v>
      </c>
      <c r="AV190" s="419" t="s">
        <v>364</v>
      </c>
      <c r="AW190" s="419" t="s">
        <v>756</v>
      </c>
      <c r="AX190" s="419" t="s">
        <v>355</v>
      </c>
      <c r="AY190" s="419" t="s">
        <v>814</v>
      </c>
      <c r="AZ190" s="418" t="s">
        <v>168</v>
      </c>
      <c r="BA190" s="418" t="s">
        <v>573</v>
      </c>
      <c r="BB190" s="418" t="s">
        <v>110</v>
      </c>
      <c r="BC190" s="418" t="s">
        <v>386</v>
      </c>
      <c r="BD190" s="420" t="s">
        <v>656</v>
      </c>
    </row>
    <row r="191" spans="1:56" x14ac:dyDescent="0.2">
      <c r="A191" s="1">
        <v>15</v>
      </c>
      <c r="B191" s="13">
        <v>139</v>
      </c>
      <c r="C191" s="14">
        <v>17</v>
      </c>
      <c r="D191" s="14">
        <v>525</v>
      </c>
      <c r="E191" s="14">
        <v>378</v>
      </c>
      <c r="F191" s="14">
        <v>256</v>
      </c>
      <c r="G191" s="14">
        <v>193</v>
      </c>
      <c r="H191" s="14">
        <v>71</v>
      </c>
      <c r="I191" s="14">
        <v>554</v>
      </c>
      <c r="J191" s="14">
        <v>432</v>
      </c>
      <c r="K191" s="14">
        <v>315</v>
      </c>
      <c r="L191" s="14">
        <v>247</v>
      </c>
      <c r="M191" s="14">
        <v>105</v>
      </c>
      <c r="N191" s="14">
        <v>608</v>
      </c>
      <c r="O191" s="14">
        <v>486</v>
      </c>
      <c r="P191" s="14">
        <v>369</v>
      </c>
      <c r="Q191" s="14">
        <v>151</v>
      </c>
      <c r="R191" s="14">
        <v>34</v>
      </c>
      <c r="S191" s="14">
        <v>537</v>
      </c>
      <c r="T191" s="14">
        <v>420</v>
      </c>
      <c r="U191" s="14">
        <v>298</v>
      </c>
      <c r="V191" s="14">
        <v>210</v>
      </c>
      <c r="W191" s="14">
        <v>88</v>
      </c>
      <c r="X191" s="14">
        <v>591</v>
      </c>
      <c r="Y191" s="14">
        <v>474</v>
      </c>
      <c r="Z191" s="15">
        <v>327</v>
      </c>
      <c r="AA191" s="2">
        <f t="shared" si="33"/>
        <v>7825</v>
      </c>
      <c r="AB191" s="2">
        <f t="shared" si="34"/>
        <v>3263025</v>
      </c>
      <c r="AE191" s="1">
        <v>15</v>
      </c>
      <c r="AF191" s="417" t="s">
        <v>789</v>
      </c>
      <c r="AG191" s="418" t="s">
        <v>464</v>
      </c>
      <c r="AH191" s="418" t="s">
        <v>574</v>
      </c>
      <c r="AI191" s="418" t="s">
        <v>69</v>
      </c>
      <c r="AJ191" s="418" t="s">
        <v>459</v>
      </c>
      <c r="AK191" s="419" t="s">
        <v>133</v>
      </c>
      <c r="AL191" s="419" t="s">
        <v>275</v>
      </c>
      <c r="AM191" s="419" t="s">
        <v>440</v>
      </c>
      <c r="AN191" s="419" t="s">
        <v>457</v>
      </c>
      <c r="AO191" s="419" t="s">
        <v>443</v>
      </c>
      <c r="AP191" s="418" t="s">
        <v>376</v>
      </c>
      <c r="AQ191" s="418" t="s">
        <v>526</v>
      </c>
      <c r="AR191" s="418" t="s">
        <v>530</v>
      </c>
      <c r="AS191" s="418" t="s">
        <v>533</v>
      </c>
      <c r="AT191" s="418" t="s">
        <v>309</v>
      </c>
      <c r="AU191" s="419" t="s">
        <v>448</v>
      </c>
      <c r="AV191" s="419" t="s">
        <v>462</v>
      </c>
      <c r="AW191" s="419" t="s">
        <v>255</v>
      </c>
      <c r="AX191" s="419" t="s">
        <v>796</v>
      </c>
      <c r="AY191" s="419" t="s">
        <v>801</v>
      </c>
      <c r="AZ191" s="418" t="s">
        <v>268</v>
      </c>
      <c r="BA191" s="418" t="s">
        <v>512</v>
      </c>
      <c r="BB191" s="418" t="s">
        <v>91</v>
      </c>
      <c r="BC191" s="418" t="s">
        <v>52</v>
      </c>
      <c r="BD191" s="420" t="s">
        <v>785</v>
      </c>
    </row>
    <row r="192" spans="1:56" x14ac:dyDescent="0.2">
      <c r="A192" s="1">
        <v>16</v>
      </c>
      <c r="B192" s="13">
        <v>497</v>
      </c>
      <c r="C192" s="14">
        <v>355</v>
      </c>
      <c r="D192" s="14">
        <v>233</v>
      </c>
      <c r="E192" s="14">
        <v>111</v>
      </c>
      <c r="F192" s="14">
        <v>619</v>
      </c>
      <c r="G192" s="14">
        <v>401</v>
      </c>
      <c r="H192" s="14">
        <v>284</v>
      </c>
      <c r="I192" s="14">
        <v>162</v>
      </c>
      <c r="J192" s="14">
        <v>45</v>
      </c>
      <c r="K192" s="14">
        <v>548</v>
      </c>
      <c r="L192" s="14">
        <v>460</v>
      </c>
      <c r="M192" s="14">
        <v>338</v>
      </c>
      <c r="N192" s="14">
        <v>216</v>
      </c>
      <c r="O192" s="14">
        <v>99</v>
      </c>
      <c r="P192" s="14">
        <v>577</v>
      </c>
      <c r="Q192" s="14">
        <v>389</v>
      </c>
      <c r="R192" s="14">
        <v>267</v>
      </c>
      <c r="S192" s="14">
        <v>150</v>
      </c>
      <c r="T192" s="14">
        <v>3</v>
      </c>
      <c r="U192" s="14">
        <v>506</v>
      </c>
      <c r="V192" s="14">
        <v>443</v>
      </c>
      <c r="W192" s="14">
        <v>321</v>
      </c>
      <c r="X192" s="14">
        <v>179</v>
      </c>
      <c r="Y192" s="14">
        <v>57</v>
      </c>
      <c r="Z192" s="15">
        <v>565</v>
      </c>
      <c r="AA192" s="2">
        <f t="shared" si="33"/>
        <v>7825</v>
      </c>
      <c r="AB192" s="2">
        <f t="shared" si="34"/>
        <v>3263025</v>
      </c>
      <c r="AE192" s="1">
        <v>16</v>
      </c>
      <c r="AF192" s="421" t="s">
        <v>141</v>
      </c>
      <c r="AG192" s="419" t="s">
        <v>205</v>
      </c>
      <c r="AH192" s="419" t="s">
        <v>458</v>
      </c>
      <c r="AI192" s="419" t="s">
        <v>601</v>
      </c>
      <c r="AJ192" s="419" t="s">
        <v>212</v>
      </c>
      <c r="AK192" s="418" t="s">
        <v>296</v>
      </c>
      <c r="AL192" s="418" t="s">
        <v>54</v>
      </c>
      <c r="AM192" s="418" t="s">
        <v>101</v>
      </c>
      <c r="AN192" s="418" t="s">
        <v>645</v>
      </c>
      <c r="AO192" s="418" t="s">
        <v>622</v>
      </c>
      <c r="AP192" s="419" t="s">
        <v>795</v>
      </c>
      <c r="AQ192" s="419" t="s">
        <v>470</v>
      </c>
      <c r="AR192" s="419" t="s">
        <v>249</v>
      </c>
      <c r="AS192" s="419" t="s">
        <v>774</v>
      </c>
      <c r="AT192" s="419" t="s">
        <v>412</v>
      </c>
      <c r="AU192" s="418" t="s">
        <v>416</v>
      </c>
      <c r="AV192" s="418" t="s">
        <v>56</v>
      </c>
      <c r="AW192" s="418" t="s">
        <v>419</v>
      </c>
      <c r="AX192" s="418" t="s">
        <v>166</v>
      </c>
      <c r="AY192" s="418" t="s">
        <v>276</v>
      </c>
      <c r="AZ192" s="419" t="s">
        <v>714</v>
      </c>
      <c r="BA192" s="419" t="s">
        <v>234</v>
      </c>
      <c r="BB192" s="419" t="s">
        <v>285</v>
      </c>
      <c r="BC192" s="419" t="s">
        <v>359</v>
      </c>
      <c r="BD192" s="422" t="s">
        <v>63</v>
      </c>
    </row>
    <row r="193" spans="1:56" x14ac:dyDescent="0.2">
      <c r="A193" s="1">
        <v>17</v>
      </c>
      <c r="B193" s="13">
        <v>507</v>
      </c>
      <c r="C193" s="14">
        <v>390</v>
      </c>
      <c r="D193" s="14">
        <v>268</v>
      </c>
      <c r="E193" s="14">
        <v>146</v>
      </c>
      <c r="F193" s="14">
        <v>4</v>
      </c>
      <c r="G193" s="14">
        <v>561</v>
      </c>
      <c r="H193" s="14">
        <v>444</v>
      </c>
      <c r="I193" s="14">
        <v>322</v>
      </c>
      <c r="J193" s="14">
        <v>180</v>
      </c>
      <c r="K193" s="14">
        <v>58</v>
      </c>
      <c r="L193" s="14">
        <v>620</v>
      </c>
      <c r="M193" s="14">
        <v>498</v>
      </c>
      <c r="N193" s="14">
        <v>351</v>
      </c>
      <c r="O193" s="14">
        <v>234</v>
      </c>
      <c r="P193" s="14">
        <v>112</v>
      </c>
      <c r="Q193" s="14">
        <v>549</v>
      </c>
      <c r="R193" s="14">
        <v>402</v>
      </c>
      <c r="S193" s="14">
        <v>285</v>
      </c>
      <c r="T193" s="14">
        <v>163</v>
      </c>
      <c r="U193" s="14">
        <v>41</v>
      </c>
      <c r="V193" s="14">
        <v>578</v>
      </c>
      <c r="W193" s="14">
        <v>456</v>
      </c>
      <c r="X193" s="14">
        <v>339</v>
      </c>
      <c r="Y193" s="14">
        <v>217</v>
      </c>
      <c r="Z193" s="15">
        <v>100</v>
      </c>
      <c r="AA193" s="2">
        <f t="shared" si="33"/>
        <v>7825</v>
      </c>
      <c r="AB193" s="2">
        <f t="shared" si="34"/>
        <v>3263025</v>
      </c>
      <c r="AE193" s="1">
        <v>17</v>
      </c>
      <c r="AF193" s="421" t="s">
        <v>620</v>
      </c>
      <c r="AG193" s="419" t="s">
        <v>473</v>
      </c>
      <c r="AH193" s="419" t="s">
        <v>297</v>
      </c>
      <c r="AI193" s="419" t="s">
        <v>524</v>
      </c>
      <c r="AJ193" s="419" t="s">
        <v>62</v>
      </c>
      <c r="AK193" s="418" t="s">
        <v>807</v>
      </c>
      <c r="AL193" s="418" t="s">
        <v>505</v>
      </c>
      <c r="AM193" s="418" t="s">
        <v>681</v>
      </c>
      <c r="AN193" s="418" t="s">
        <v>496</v>
      </c>
      <c r="AO193" s="418" t="s">
        <v>776</v>
      </c>
      <c r="AP193" s="419" t="s">
        <v>480</v>
      </c>
      <c r="AQ193" s="419" t="s">
        <v>485</v>
      </c>
      <c r="AR193" s="419" t="s">
        <v>97</v>
      </c>
      <c r="AS193" s="419" t="s">
        <v>142</v>
      </c>
      <c r="AT193" s="419" t="s">
        <v>74</v>
      </c>
      <c r="AU193" s="418" t="s">
        <v>306</v>
      </c>
      <c r="AV193" s="418" t="s">
        <v>158</v>
      </c>
      <c r="AW193" s="418" t="s">
        <v>299</v>
      </c>
      <c r="AX193" s="418" t="s">
        <v>788</v>
      </c>
      <c r="AY193" s="418" t="s">
        <v>540</v>
      </c>
      <c r="AZ193" s="419" t="s">
        <v>517</v>
      </c>
      <c r="BA193" s="419" t="s">
        <v>139</v>
      </c>
      <c r="BB193" s="419" t="s">
        <v>445</v>
      </c>
      <c r="BC193" s="419" t="s">
        <v>144</v>
      </c>
      <c r="BD193" s="422" t="s">
        <v>223</v>
      </c>
    </row>
    <row r="194" spans="1:56" x14ac:dyDescent="0.2">
      <c r="A194" s="1">
        <v>18</v>
      </c>
      <c r="B194" s="13">
        <v>42</v>
      </c>
      <c r="C194" s="14">
        <v>550</v>
      </c>
      <c r="D194" s="14">
        <v>403</v>
      </c>
      <c r="E194" s="14">
        <v>281</v>
      </c>
      <c r="F194" s="14">
        <v>164</v>
      </c>
      <c r="G194" s="14">
        <v>96</v>
      </c>
      <c r="H194" s="14">
        <v>579</v>
      </c>
      <c r="I194" s="14">
        <v>457</v>
      </c>
      <c r="J194" s="14">
        <v>340</v>
      </c>
      <c r="K194" s="14">
        <v>218</v>
      </c>
      <c r="L194" s="14">
        <v>5</v>
      </c>
      <c r="M194" s="14">
        <v>508</v>
      </c>
      <c r="N194" s="14">
        <v>386</v>
      </c>
      <c r="O194" s="14">
        <v>269</v>
      </c>
      <c r="P194" s="14">
        <v>147</v>
      </c>
      <c r="Q194" s="14">
        <v>59</v>
      </c>
      <c r="R194" s="14">
        <v>562</v>
      </c>
      <c r="S194" s="14">
        <v>445</v>
      </c>
      <c r="T194" s="14">
        <v>323</v>
      </c>
      <c r="U194" s="14">
        <v>176</v>
      </c>
      <c r="V194" s="14">
        <v>113</v>
      </c>
      <c r="W194" s="14">
        <v>616</v>
      </c>
      <c r="X194" s="14">
        <v>499</v>
      </c>
      <c r="Y194" s="14">
        <v>352</v>
      </c>
      <c r="Z194" s="15">
        <v>235</v>
      </c>
      <c r="AA194" s="2">
        <f t="shared" si="33"/>
        <v>7825</v>
      </c>
      <c r="AB194" s="2">
        <f t="shared" si="34"/>
        <v>3263025</v>
      </c>
      <c r="AE194" s="1">
        <v>18</v>
      </c>
      <c r="AF194" s="421" t="s">
        <v>407</v>
      </c>
      <c r="AG194" s="419" t="s">
        <v>516</v>
      </c>
      <c r="AH194" s="419" t="s">
        <v>264</v>
      </c>
      <c r="AI194" s="419" t="s">
        <v>404</v>
      </c>
      <c r="AJ194" s="419" t="s">
        <v>815</v>
      </c>
      <c r="AK194" s="418" t="s">
        <v>329</v>
      </c>
      <c r="AL194" s="418" t="s">
        <v>383</v>
      </c>
      <c r="AM194" s="418" t="s">
        <v>483</v>
      </c>
      <c r="AN194" s="418" t="s">
        <v>388</v>
      </c>
      <c r="AO194" s="418" t="s">
        <v>326</v>
      </c>
      <c r="AP194" s="419" t="s">
        <v>304</v>
      </c>
      <c r="AQ194" s="419" t="s">
        <v>308</v>
      </c>
      <c r="AR194" s="419" t="s">
        <v>311</v>
      </c>
      <c r="AS194" s="419" t="s">
        <v>83</v>
      </c>
      <c r="AT194" s="419" t="s">
        <v>152</v>
      </c>
      <c r="AU194" s="418" t="s">
        <v>436</v>
      </c>
      <c r="AV194" s="418" t="s">
        <v>199</v>
      </c>
      <c r="AW194" s="418" t="s">
        <v>740</v>
      </c>
      <c r="AX194" s="418" t="s">
        <v>204</v>
      </c>
      <c r="AY194" s="418" t="s">
        <v>391</v>
      </c>
      <c r="AZ194" s="419" t="s">
        <v>761</v>
      </c>
      <c r="BA194" s="419" t="s">
        <v>348</v>
      </c>
      <c r="BB194" s="419" t="s">
        <v>107</v>
      </c>
      <c r="BC194" s="419" t="s">
        <v>811</v>
      </c>
      <c r="BD194" s="422" t="s">
        <v>328</v>
      </c>
    </row>
    <row r="195" spans="1:56" x14ac:dyDescent="0.2">
      <c r="A195" s="1">
        <v>19</v>
      </c>
      <c r="B195" s="13">
        <v>177</v>
      </c>
      <c r="C195" s="14">
        <v>60</v>
      </c>
      <c r="D195" s="14">
        <v>563</v>
      </c>
      <c r="E195" s="14">
        <v>441</v>
      </c>
      <c r="F195" s="14">
        <v>324</v>
      </c>
      <c r="G195" s="14">
        <v>231</v>
      </c>
      <c r="H195" s="14">
        <v>114</v>
      </c>
      <c r="I195" s="14">
        <v>617</v>
      </c>
      <c r="J195" s="14">
        <v>500</v>
      </c>
      <c r="K195" s="14">
        <v>353</v>
      </c>
      <c r="L195" s="14">
        <v>165</v>
      </c>
      <c r="M195" s="14">
        <v>43</v>
      </c>
      <c r="N195" s="14">
        <v>546</v>
      </c>
      <c r="O195" s="14">
        <v>404</v>
      </c>
      <c r="P195" s="14">
        <v>282</v>
      </c>
      <c r="Q195" s="14">
        <v>219</v>
      </c>
      <c r="R195" s="14">
        <v>97</v>
      </c>
      <c r="S195" s="14">
        <v>580</v>
      </c>
      <c r="T195" s="14">
        <v>458</v>
      </c>
      <c r="U195" s="14">
        <v>336</v>
      </c>
      <c r="V195" s="14">
        <v>148</v>
      </c>
      <c r="W195" s="14">
        <v>1</v>
      </c>
      <c r="X195" s="14">
        <v>509</v>
      </c>
      <c r="Y195" s="14">
        <v>387</v>
      </c>
      <c r="Z195" s="15">
        <v>270</v>
      </c>
      <c r="AA195" s="2">
        <f t="shared" si="33"/>
        <v>7825</v>
      </c>
      <c r="AB195" s="2">
        <f t="shared" si="34"/>
        <v>3263025</v>
      </c>
      <c r="AE195" s="1">
        <v>19</v>
      </c>
      <c r="AF195" s="421" t="s">
        <v>315</v>
      </c>
      <c r="AG195" s="419" t="s">
        <v>701</v>
      </c>
      <c r="AH195" s="419" t="s">
        <v>93</v>
      </c>
      <c r="AI195" s="419" t="s">
        <v>637</v>
      </c>
      <c r="AJ195" s="419" t="s">
        <v>710</v>
      </c>
      <c r="AK195" s="418" t="s">
        <v>433</v>
      </c>
      <c r="AL195" s="418" t="s">
        <v>731</v>
      </c>
      <c r="AM195" s="418" t="s">
        <v>242</v>
      </c>
      <c r="AN195" s="418" t="s">
        <v>322</v>
      </c>
      <c r="AO195" s="418" t="s">
        <v>127</v>
      </c>
      <c r="AP195" s="419" t="s">
        <v>758</v>
      </c>
      <c r="AQ195" s="419" t="s">
        <v>618</v>
      </c>
      <c r="AR195" s="419" t="s">
        <v>649</v>
      </c>
      <c r="AS195" s="419" t="s">
        <v>190</v>
      </c>
      <c r="AT195" s="419" t="s">
        <v>745</v>
      </c>
      <c r="AU195" s="418" t="s">
        <v>112</v>
      </c>
      <c r="AV195" s="418" t="s">
        <v>805</v>
      </c>
      <c r="AW195" s="418" t="s">
        <v>621</v>
      </c>
      <c r="AX195" s="418" t="s">
        <v>109</v>
      </c>
      <c r="AY195" s="418" t="s">
        <v>340</v>
      </c>
      <c r="AZ195" s="419" t="s">
        <v>497</v>
      </c>
      <c r="BA195" s="419" t="s">
        <v>198</v>
      </c>
      <c r="BB195" s="419" t="s">
        <v>753</v>
      </c>
      <c r="BC195" s="419" t="s">
        <v>492</v>
      </c>
      <c r="BD195" s="422" t="s">
        <v>271</v>
      </c>
    </row>
    <row r="196" spans="1:56" x14ac:dyDescent="0.2">
      <c r="A196" s="1">
        <v>20</v>
      </c>
      <c r="B196" s="13">
        <v>337</v>
      </c>
      <c r="C196" s="14">
        <v>220</v>
      </c>
      <c r="D196" s="14">
        <v>98</v>
      </c>
      <c r="E196" s="14">
        <v>576</v>
      </c>
      <c r="F196" s="14">
        <v>459</v>
      </c>
      <c r="G196" s="14">
        <v>266</v>
      </c>
      <c r="H196" s="14">
        <v>149</v>
      </c>
      <c r="I196" s="14">
        <v>2</v>
      </c>
      <c r="J196" s="14">
        <v>510</v>
      </c>
      <c r="K196" s="14">
        <v>388</v>
      </c>
      <c r="L196" s="14">
        <v>325</v>
      </c>
      <c r="M196" s="14">
        <v>178</v>
      </c>
      <c r="N196" s="14">
        <v>56</v>
      </c>
      <c r="O196" s="14">
        <v>564</v>
      </c>
      <c r="P196" s="14">
        <v>442</v>
      </c>
      <c r="Q196" s="14">
        <v>354</v>
      </c>
      <c r="R196" s="14">
        <v>232</v>
      </c>
      <c r="S196" s="14">
        <v>115</v>
      </c>
      <c r="T196" s="14">
        <v>618</v>
      </c>
      <c r="U196" s="14">
        <v>496</v>
      </c>
      <c r="V196" s="14">
        <v>283</v>
      </c>
      <c r="W196" s="14">
        <v>161</v>
      </c>
      <c r="X196" s="14">
        <v>44</v>
      </c>
      <c r="Y196" s="14">
        <v>547</v>
      </c>
      <c r="Z196" s="15">
        <v>405</v>
      </c>
      <c r="AA196" s="2">
        <f t="shared" si="33"/>
        <v>7825</v>
      </c>
      <c r="AB196" s="2">
        <f t="shared" si="34"/>
        <v>3263025</v>
      </c>
      <c r="AE196" s="1">
        <v>20</v>
      </c>
      <c r="AF196" s="421" t="s">
        <v>576</v>
      </c>
      <c r="AG196" s="419" t="s">
        <v>356</v>
      </c>
      <c r="AH196" s="419" t="s">
        <v>361</v>
      </c>
      <c r="AI196" s="419" t="s">
        <v>488</v>
      </c>
      <c r="AJ196" s="419" t="s">
        <v>562</v>
      </c>
      <c r="AK196" s="418" t="s">
        <v>165</v>
      </c>
      <c r="AL196" s="418" t="s">
        <v>180</v>
      </c>
      <c r="AM196" s="418" t="s">
        <v>29</v>
      </c>
      <c r="AN196" s="418" t="s">
        <v>169</v>
      </c>
      <c r="AO196" s="418" t="s">
        <v>387</v>
      </c>
      <c r="AP196" s="419" t="s">
        <v>128</v>
      </c>
      <c r="AQ196" s="419" t="s">
        <v>420</v>
      </c>
      <c r="AR196" s="419" t="s">
        <v>803</v>
      </c>
      <c r="AS196" s="419" t="s">
        <v>123</v>
      </c>
      <c r="AT196" s="419" t="s">
        <v>532</v>
      </c>
      <c r="AU196" s="418" t="s">
        <v>784</v>
      </c>
      <c r="AV196" s="418" t="s">
        <v>773</v>
      </c>
      <c r="AW196" s="418" t="s">
        <v>787</v>
      </c>
      <c r="AX196" s="418" t="s">
        <v>451</v>
      </c>
      <c r="AY196" s="418" t="s">
        <v>454</v>
      </c>
      <c r="AZ196" s="419" t="s">
        <v>375</v>
      </c>
      <c r="BA196" s="419" t="s">
        <v>685</v>
      </c>
      <c r="BB196" s="419" t="s">
        <v>380</v>
      </c>
      <c r="BC196" s="419" t="s">
        <v>278</v>
      </c>
      <c r="BD196" s="422" t="s">
        <v>429</v>
      </c>
    </row>
    <row r="197" spans="1:56" x14ac:dyDescent="0.2">
      <c r="A197" s="1">
        <v>21</v>
      </c>
      <c r="B197" s="13">
        <v>575</v>
      </c>
      <c r="C197" s="14">
        <v>428</v>
      </c>
      <c r="D197" s="14">
        <v>306</v>
      </c>
      <c r="E197" s="14">
        <v>189</v>
      </c>
      <c r="F197" s="14">
        <v>67</v>
      </c>
      <c r="G197" s="14">
        <v>604</v>
      </c>
      <c r="H197" s="14">
        <v>482</v>
      </c>
      <c r="I197" s="14">
        <v>365</v>
      </c>
      <c r="J197" s="14">
        <v>243</v>
      </c>
      <c r="K197" s="14">
        <v>121</v>
      </c>
      <c r="L197" s="14">
        <v>533</v>
      </c>
      <c r="M197" s="14">
        <v>411</v>
      </c>
      <c r="N197" s="14">
        <v>294</v>
      </c>
      <c r="O197" s="14">
        <v>172</v>
      </c>
      <c r="P197" s="14">
        <v>30</v>
      </c>
      <c r="Q197" s="14">
        <v>587</v>
      </c>
      <c r="R197" s="14">
        <v>470</v>
      </c>
      <c r="S197" s="14">
        <v>348</v>
      </c>
      <c r="T197" s="14">
        <v>201</v>
      </c>
      <c r="U197" s="14">
        <v>84</v>
      </c>
      <c r="V197" s="14">
        <v>516</v>
      </c>
      <c r="W197" s="14">
        <v>399</v>
      </c>
      <c r="X197" s="14">
        <v>252</v>
      </c>
      <c r="Y197" s="14">
        <v>135</v>
      </c>
      <c r="Z197" s="15">
        <v>13</v>
      </c>
      <c r="AA197" s="2">
        <f t="shared" si="33"/>
        <v>7825</v>
      </c>
      <c r="AB197" s="2">
        <f t="shared" si="34"/>
        <v>3263025</v>
      </c>
      <c r="AE197" s="1">
        <v>21</v>
      </c>
      <c r="AF197" s="417" t="s">
        <v>490</v>
      </c>
      <c r="AG197" s="418" t="s">
        <v>324</v>
      </c>
      <c r="AH197" s="418" t="s">
        <v>624</v>
      </c>
      <c r="AI197" s="418" t="s">
        <v>760</v>
      </c>
      <c r="AJ197" s="418" t="s">
        <v>381</v>
      </c>
      <c r="AK197" s="419" t="s">
        <v>635</v>
      </c>
      <c r="AL197" s="419" t="s">
        <v>428</v>
      </c>
      <c r="AM197" s="419" t="s">
        <v>414</v>
      </c>
      <c r="AN197" s="419" t="s">
        <v>270</v>
      </c>
      <c r="AO197" s="419" t="s">
        <v>582</v>
      </c>
      <c r="AP197" s="418" t="s">
        <v>362</v>
      </c>
      <c r="AQ197" s="418" t="s">
        <v>503</v>
      </c>
      <c r="AR197" s="418" t="s">
        <v>145</v>
      </c>
      <c r="AS197" s="418" t="s">
        <v>179</v>
      </c>
      <c r="AT197" s="418" t="s">
        <v>358</v>
      </c>
      <c r="AU197" s="419" t="s">
        <v>170</v>
      </c>
      <c r="AV197" s="419" t="s">
        <v>715</v>
      </c>
      <c r="AW197" s="419" t="s">
        <v>148</v>
      </c>
      <c r="AX197" s="419" t="s">
        <v>643</v>
      </c>
      <c r="AY197" s="419" t="s">
        <v>379</v>
      </c>
      <c r="AZ197" s="418" t="s">
        <v>124</v>
      </c>
      <c r="BA197" s="418" t="s">
        <v>680</v>
      </c>
      <c r="BB197" s="418" t="s">
        <v>593</v>
      </c>
      <c r="BC197" s="418" t="s">
        <v>102</v>
      </c>
      <c r="BD197" s="420" t="s">
        <v>542</v>
      </c>
    </row>
    <row r="198" spans="1:56" x14ac:dyDescent="0.2">
      <c r="A198" s="1">
        <v>22</v>
      </c>
      <c r="B198" s="13">
        <v>85</v>
      </c>
      <c r="C198" s="14">
        <v>588</v>
      </c>
      <c r="D198" s="14">
        <v>466</v>
      </c>
      <c r="E198" s="14">
        <v>349</v>
      </c>
      <c r="F198" s="14">
        <v>202</v>
      </c>
      <c r="G198" s="14">
        <v>14</v>
      </c>
      <c r="H198" s="14">
        <v>517</v>
      </c>
      <c r="I198" s="14">
        <v>400</v>
      </c>
      <c r="J198" s="14">
        <v>253</v>
      </c>
      <c r="K198" s="14">
        <v>131</v>
      </c>
      <c r="L198" s="14">
        <v>68</v>
      </c>
      <c r="M198" s="14">
        <v>571</v>
      </c>
      <c r="N198" s="14">
        <v>429</v>
      </c>
      <c r="O198" s="14">
        <v>307</v>
      </c>
      <c r="P198" s="14">
        <v>190</v>
      </c>
      <c r="Q198" s="14">
        <v>122</v>
      </c>
      <c r="R198" s="14">
        <v>605</v>
      </c>
      <c r="S198" s="14">
        <v>483</v>
      </c>
      <c r="T198" s="14">
        <v>361</v>
      </c>
      <c r="U198" s="14">
        <v>244</v>
      </c>
      <c r="V198" s="14">
        <v>26</v>
      </c>
      <c r="W198" s="14">
        <v>534</v>
      </c>
      <c r="X198" s="14">
        <v>412</v>
      </c>
      <c r="Y198" s="14">
        <v>295</v>
      </c>
      <c r="Z198" s="15">
        <v>173</v>
      </c>
      <c r="AA198" s="2">
        <f t="shared" si="33"/>
        <v>7825</v>
      </c>
      <c r="AB198" s="2">
        <f t="shared" si="34"/>
        <v>3263025</v>
      </c>
      <c r="AE198" s="1">
        <v>22</v>
      </c>
      <c r="AF198" s="417" t="s">
        <v>646</v>
      </c>
      <c r="AG198" s="418" t="s">
        <v>34</v>
      </c>
      <c r="AH198" s="418" t="s">
        <v>612</v>
      </c>
      <c r="AI198" s="418" t="s">
        <v>653</v>
      </c>
      <c r="AJ198" s="418" t="s">
        <v>507</v>
      </c>
      <c r="AK198" s="419" t="s">
        <v>511</v>
      </c>
      <c r="AL198" s="419" t="s">
        <v>808</v>
      </c>
      <c r="AM198" s="419" t="s">
        <v>95</v>
      </c>
      <c r="AN198" s="419" t="s">
        <v>697</v>
      </c>
      <c r="AO198" s="419" t="s">
        <v>210</v>
      </c>
      <c r="AP198" s="418" t="s">
        <v>644</v>
      </c>
      <c r="AQ198" s="418" t="s">
        <v>623</v>
      </c>
      <c r="AR198" s="418" t="s">
        <v>244</v>
      </c>
      <c r="AS198" s="418" t="s">
        <v>146</v>
      </c>
      <c r="AT198" s="418" t="s">
        <v>817</v>
      </c>
      <c r="AU198" s="419" t="s">
        <v>208</v>
      </c>
      <c r="AV198" s="419" t="s">
        <v>78</v>
      </c>
      <c r="AW198" s="419" t="s">
        <v>50</v>
      </c>
      <c r="AX198" s="419" t="s">
        <v>367</v>
      </c>
      <c r="AY198" s="419" t="s">
        <v>55</v>
      </c>
      <c r="AZ198" s="418" t="s">
        <v>251</v>
      </c>
      <c r="BA198" s="418" t="s">
        <v>806</v>
      </c>
      <c r="BB198" s="418" t="s">
        <v>742</v>
      </c>
      <c r="BC198" s="418" t="s">
        <v>325</v>
      </c>
      <c r="BD198" s="420" t="s">
        <v>523</v>
      </c>
    </row>
    <row r="199" spans="1:56" x14ac:dyDescent="0.2">
      <c r="A199" s="1">
        <v>23</v>
      </c>
      <c r="B199" s="13">
        <v>245</v>
      </c>
      <c r="C199" s="14">
        <v>123</v>
      </c>
      <c r="D199" s="14">
        <v>601</v>
      </c>
      <c r="E199" s="14">
        <v>484</v>
      </c>
      <c r="F199" s="14">
        <v>362</v>
      </c>
      <c r="G199" s="14">
        <v>174</v>
      </c>
      <c r="H199" s="14">
        <v>27</v>
      </c>
      <c r="I199" s="14">
        <v>535</v>
      </c>
      <c r="J199" s="14">
        <v>413</v>
      </c>
      <c r="K199" s="14">
        <v>291</v>
      </c>
      <c r="L199" s="14">
        <v>203</v>
      </c>
      <c r="M199" s="14">
        <v>81</v>
      </c>
      <c r="N199" s="14">
        <v>589</v>
      </c>
      <c r="O199" s="14">
        <v>467</v>
      </c>
      <c r="P199" s="14">
        <v>350</v>
      </c>
      <c r="Q199" s="14">
        <v>132</v>
      </c>
      <c r="R199" s="14">
        <v>15</v>
      </c>
      <c r="S199" s="14">
        <v>518</v>
      </c>
      <c r="T199" s="14">
        <v>396</v>
      </c>
      <c r="U199" s="14">
        <v>254</v>
      </c>
      <c r="V199" s="14">
        <v>186</v>
      </c>
      <c r="W199" s="14">
        <v>69</v>
      </c>
      <c r="X199" s="14">
        <v>572</v>
      </c>
      <c r="Y199" s="14">
        <v>430</v>
      </c>
      <c r="Z199" s="15">
        <v>308</v>
      </c>
      <c r="AA199" s="2">
        <f t="shared" si="33"/>
        <v>7825</v>
      </c>
      <c r="AB199" s="2">
        <f t="shared" si="34"/>
        <v>3263025</v>
      </c>
      <c r="AE199" s="1">
        <v>23</v>
      </c>
      <c r="AF199" s="417" t="s">
        <v>298</v>
      </c>
      <c r="AG199" s="418" t="s">
        <v>553</v>
      </c>
      <c r="AH199" s="418" t="s">
        <v>765</v>
      </c>
      <c r="AI199" s="418" t="s">
        <v>504</v>
      </c>
      <c r="AJ199" s="418" t="s">
        <v>550</v>
      </c>
      <c r="AK199" s="419" t="s">
        <v>153</v>
      </c>
      <c r="AL199" s="419" t="s">
        <v>90</v>
      </c>
      <c r="AM199" s="419" t="s">
        <v>230</v>
      </c>
      <c r="AN199" s="419" t="s">
        <v>639</v>
      </c>
      <c r="AO199" s="419" t="s">
        <v>219</v>
      </c>
      <c r="AP199" s="418" t="s">
        <v>613</v>
      </c>
      <c r="AQ199" s="418" t="s">
        <v>749</v>
      </c>
      <c r="AR199" s="418" t="s">
        <v>65</v>
      </c>
      <c r="AS199" s="418" t="s">
        <v>506</v>
      </c>
      <c r="AT199" s="418" t="s">
        <v>68</v>
      </c>
      <c r="AU199" s="419" t="s">
        <v>555</v>
      </c>
      <c r="AV199" s="419" t="s">
        <v>569</v>
      </c>
      <c r="AW199" s="419" t="s">
        <v>228</v>
      </c>
      <c r="AX199" s="419" t="s">
        <v>203</v>
      </c>
      <c r="AY199" s="419" t="s">
        <v>566</v>
      </c>
      <c r="AZ199" s="418" t="s">
        <v>630</v>
      </c>
      <c r="BA199" s="418" t="s">
        <v>406</v>
      </c>
      <c r="BB199" s="418" t="s">
        <v>305</v>
      </c>
      <c r="BC199" s="418" t="s">
        <v>482</v>
      </c>
      <c r="BD199" s="420" t="s">
        <v>655</v>
      </c>
    </row>
    <row r="200" spans="1:56" x14ac:dyDescent="0.2">
      <c r="A200" s="1">
        <v>24</v>
      </c>
      <c r="B200" s="13">
        <v>255</v>
      </c>
      <c r="C200" s="14">
        <v>133</v>
      </c>
      <c r="D200" s="14">
        <v>11</v>
      </c>
      <c r="E200" s="14">
        <v>519</v>
      </c>
      <c r="F200" s="14">
        <v>397</v>
      </c>
      <c r="G200" s="14">
        <v>309</v>
      </c>
      <c r="H200" s="14">
        <v>187</v>
      </c>
      <c r="I200" s="14">
        <v>70</v>
      </c>
      <c r="J200" s="14">
        <v>573</v>
      </c>
      <c r="K200" s="14">
        <v>426</v>
      </c>
      <c r="L200" s="14">
        <v>363</v>
      </c>
      <c r="M200" s="14">
        <v>241</v>
      </c>
      <c r="N200" s="14">
        <v>124</v>
      </c>
      <c r="O200" s="14">
        <v>602</v>
      </c>
      <c r="P200" s="14">
        <v>485</v>
      </c>
      <c r="Q200" s="14">
        <v>292</v>
      </c>
      <c r="R200" s="14">
        <v>175</v>
      </c>
      <c r="S200" s="14">
        <v>28</v>
      </c>
      <c r="T200" s="14">
        <v>531</v>
      </c>
      <c r="U200" s="14">
        <v>414</v>
      </c>
      <c r="V200" s="14">
        <v>346</v>
      </c>
      <c r="W200" s="14">
        <v>204</v>
      </c>
      <c r="X200" s="14">
        <v>82</v>
      </c>
      <c r="Y200" s="14">
        <v>590</v>
      </c>
      <c r="Z200" s="15">
        <v>468</v>
      </c>
      <c r="AA200" s="2">
        <f t="shared" si="33"/>
        <v>7825</v>
      </c>
      <c r="AB200" s="2">
        <f t="shared" si="34"/>
        <v>3263025</v>
      </c>
      <c r="AE200" s="1">
        <v>24</v>
      </c>
      <c r="AF200" s="417" t="s">
        <v>772</v>
      </c>
      <c r="AG200" s="418" t="s">
        <v>236</v>
      </c>
      <c r="AH200" s="418" t="s">
        <v>378</v>
      </c>
      <c r="AI200" s="418" t="s">
        <v>779</v>
      </c>
      <c r="AJ200" s="418" t="s">
        <v>711</v>
      </c>
      <c r="AK200" s="419" t="s">
        <v>312</v>
      </c>
      <c r="AL200" s="419" t="s">
        <v>42</v>
      </c>
      <c r="AM200" s="419" t="s">
        <v>619</v>
      </c>
      <c r="AN200" s="419" t="s">
        <v>648</v>
      </c>
      <c r="AO200" s="419" t="s">
        <v>350</v>
      </c>
      <c r="AP200" s="418" t="s">
        <v>444</v>
      </c>
      <c r="AQ200" s="418" t="s">
        <v>192</v>
      </c>
      <c r="AR200" s="418" t="s">
        <v>238</v>
      </c>
      <c r="AS200" s="418" t="s">
        <v>605</v>
      </c>
      <c r="AT200" s="418" t="s">
        <v>741</v>
      </c>
      <c r="AU200" s="419" t="s">
        <v>111</v>
      </c>
      <c r="AV200" s="419" t="s">
        <v>393</v>
      </c>
      <c r="AW200" s="419" t="s">
        <v>226</v>
      </c>
      <c r="AX200" s="419" t="s">
        <v>336</v>
      </c>
      <c r="AY200" s="419" t="s">
        <v>609</v>
      </c>
      <c r="AZ200" s="418" t="s">
        <v>176</v>
      </c>
      <c r="BA200" s="418" t="s">
        <v>538</v>
      </c>
      <c r="BB200" s="418" t="s">
        <v>303</v>
      </c>
      <c r="BC200" s="418" t="s">
        <v>125</v>
      </c>
      <c r="BD200" s="420" t="s">
        <v>739</v>
      </c>
    </row>
    <row r="201" spans="1:56" x14ac:dyDescent="0.2">
      <c r="A201" s="1">
        <v>25</v>
      </c>
      <c r="B201" s="16">
        <v>415</v>
      </c>
      <c r="C201" s="17">
        <v>293</v>
      </c>
      <c r="D201" s="17">
        <v>171</v>
      </c>
      <c r="E201" s="17">
        <v>29</v>
      </c>
      <c r="F201" s="17">
        <v>532</v>
      </c>
      <c r="G201" s="17">
        <v>469</v>
      </c>
      <c r="H201" s="17">
        <v>347</v>
      </c>
      <c r="I201" s="17">
        <v>205</v>
      </c>
      <c r="J201" s="17">
        <v>83</v>
      </c>
      <c r="K201" s="17">
        <v>586</v>
      </c>
      <c r="L201" s="17">
        <v>398</v>
      </c>
      <c r="M201" s="17">
        <v>251</v>
      </c>
      <c r="N201" s="17">
        <v>134</v>
      </c>
      <c r="O201" s="17">
        <v>12</v>
      </c>
      <c r="P201" s="17">
        <v>520</v>
      </c>
      <c r="Q201" s="17">
        <v>427</v>
      </c>
      <c r="R201" s="17">
        <v>310</v>
      </c>
      <c r="S201" s="17">
        <v>188</v>
      </c>
      <c r="T201" s="17">
        <v>66</v>
      </c>
      <c r="U201" s="17">
        <v>574</v>
      </c>
      <c r="V201" s="17">
        <v>481</v>
      </c>
      <c r="W201" s="17">
        <v>364</v>
      </c>
      <c r="X201" s="17">
        <v>242</v>
      </c>
      <c r="Y201" s="17">
        <v>125</v>
      </c>
      <c r="Z201" s="18">
        <v>603</v>
      </c>
      <c r="AA201" s="2">
        <f t="shared" si="33"/>
        <v>7825</v>
      </c>
      <c r="AB201" s="2">
        <f t="shared" si="34"/>
        <v>3263025</v>
      </c>
      <c r="AE201" s="1">
        <v>25</v>
      </c>
      <c r="AF201" s="423" t="s">
        <v>665</v>
      </c>
      <c r="AG201" s="424" t="s">
        <v>357</v>
      </c>
      <c r="AH201" s="424" t="s">
        <v>498</v>
      </c>
      <c r="AI201" s="424" t="s">
        <v>118</v>
      </c>
      <c r="AJ201" s="424" t="s">
        <v>679</v>
      </c>
      <c r="AK201" s="425" t="s">
        <v>531</v>
      </c>
      <c r="AL201" s="425" t="s">
        <v>626</v>
      </c>
      <c r="AM201" s="425" t="s">
        <v>746</v>
      </c>
      <c r="AN201" s="425" t="s">
        <v>720</v>
      </c>
      <c r="AO201" s="425" t="s">
        <v>752</v>
      </c>
      <c r="AP201" s="424" t="s">
        <v>235</v>
      </c>
      <c r="AQ201" s="424" t="s">
        <v>670</v>
      </c>
      <c r="AR201" s="424" t="s">
        <v>684</v>
      </c>
      <c r="AS201" s="424" t="s">
        <v>647</v>
      </c>
      <c r="AT201" s="424" t="s">
        <v>257</v>
      </c>
      <c r="AU201" s="425" t="s">
        <v>218</v>
      </c>
      <c r="AV201" s="425" t="s">
        <v>491</v>
      </c>
      <c r="AW201" s="425" t="s">
        <v>732</v>
      </c>
      <c r="AX201" s="425" t="s">
        <v>514</v>
      </c>
      <c r="AY201" s="425" t="s">
        <v>279</v>
      </c>
      <c r="AZ201" s="424" t="s">
        <v>81</v>
      </c>
      <c r="BA201" s="424" t="s">
        <v>471</v>
      </c>
      <c r="BB201" s="424" t="s">
        <v>84</v>
      </c>
      <c r="BC201" s="424" t="s">
        <v>476</v>
      </c>
      <c r="BD201" s="426" t="s">
        <v>735</v>
      </c>
    </row>
    <row r="202" spans="1:56" x14ac:dyDescent="0.2">
      <c r="A202" s="3" t="s">
        <v>0</v>
      </c>
      <c r="B202" s="2">
        <f>SUM(B177:B201)</f>
        <v>7825</v>
      </c>
      <c r="C202" s="2">
        <f t="shared" ref="C202:Z202" si="36">SUM(C177:C201)</f>
        <v>7825</v>
      </c>
      <c r="D202" s="2">
        <f t="shared" si="36"/>
        <v>7825</v>
      </c>
      <c r="E202" s="2">
        <f t="shared" si="36"/>
        <v>7825</v>
      </c>
      <c r="F202" s="2">
        <f t="shared" si="36"/>
        <v>7825</v>
      </c>
      <c r="G202" s="2">
        <f t="shared" si="36"/>
        <v>7825</v>
      </c>
      <c r="H202" s="2">
        <f t="shared" si="36"/>
        <v>7825</v>
      </c>
      <c r="I202" s="2">
        <f t="shared" si="36"/>
        <v>7825</v>
      </c>
      <c r="J202" s="2">
        <f t="shared" si="36"/>
        <v>7825</v>
      </c>
      <c r="K202" s="2">
        <f t="shared" si="36"/>
        <v>7825</v>
      </c>
      <c r="L202" s="2">
        <f t="shared" si="36"/>
        <v>7825</v>
      </c>
      <c r="M202" s="2">
        <f t="shared" si="36"/>
        <v>7825</v>
      </c>
      <c r="N202" s="2">
        <f t="shared" si="36"/>
        <v>7825</v>
      </c>
      <c r="O202" s="2">
        <f t="shared" si="36"/>
        <v>7825</v>
      </c>
      <c r="P202" s="2">
        <f t="shared" si="36"/>
        <v>7825</v>
      </c>
      <c r="Q202" s="2">
        <f t="shared" si="36"/>
        <v>7825</v>
      </c>
      <c r="R202" s="2">
        <f t="shared" si="36"/>
        <v>7825</v>
      </c>
      <c r="S202" s="2">
        <f t="shared" si="36"/>
        <v>7825</v>
      </c>
      <c r="T202" s="2">
        <f t="shared" si="36"/>
        <v>7825</v>
      </c>
      <c r="U202" s="2">
        <f t="shared" si="36"/>
        <v>7825</v>
      </c>
      <c r="V202" s="2">
        <f t="shared" si="36"/>
        <v>7825</v>
      </c>
      <c r="W202" s="2">
        <f t="shared" si="36"/>
        <v>7825</v>
      </c>
      <c r="X202" s="2">
        <f t="shared" si="36"/>
        <v>7825</v>
      </c>
      <c r="Y202" s="2">
        <f t="shared" si="36"/>
        <v>7825</v>
      </c>
      <c r="Z202" s="2">
        <f t="shared" si="36"/>
        <v>7825</v>
      </c>
    </row>
    <row r="203" spans="1:56" x14ac:dyDescent="0.2">
      <c r="A203" s="3" t="s">
        <v>1</v>
      </c>
      <c r="B203" s="2">
        <f>SUMSQ(B177:B201)</f>
        <v>3263025</v>
      </c>
      <c r="C203" s="2">
        <f t="shared" ref="C203:Z203" si="37">SUMSQ(C177:C201)</f>
        <v>3263025</v>
      </c>
      <c r="D203" s="2">
        <f t="shared" si="37"/>
        <v>3263025</v>
      </c>
      <c r="E203" s="2">
        <f t="shared" si="37"/>
        <v>3263025</v>
      </c>
      <c r="F203" s="2">
        <f t="shared" si="37"/>
        <v>3263025</v>
      </c>
      <c r="G203" s="2">
        <f t="shared" si="37"/>
        <v>3263025</v>
      </c>
      <c r="H203" s="2">
        <f t="shared" si="37"/>
        <v>3263025</v>
      </c>
      <c r="I203" s="2">
        <f t="shared" si="37"/>
        <v>3263025</v>
      </c>
      <c r="J203" s="2">
        <f t="shared" si="37"/>
        <v>3263025</v>
      </c>
      <c r="K203" s="2">
        <f t="shared" si="37"/>
        <v>3263025</v>
      </c>
      <c r="L203" s="2">
        <f t="shared" si="37"/>
        <v>3263025</v>
      </c>
      <c r="M203" s="2">
        <f t="shared" si="37"/>
        <v>3263025</v>
      </c>
      <c r="N203" s="2">
        <f t="shared" si="37"/>
        <v>3263025</v>
      </c>
      <c r="O203" s="2">
        <f t="shared" si="37"/>
        <v>3263025</v>
      </c>
      <c r="P203" s="2">
        <f t="shared" si="37"/>
        <v>3263025</v>
      </c>
      <c r="Q203" s="2">
        <f t="shared" si="37"/>
        <v>3263025</v>
      </c>
      <c r="R203" s="2">
        <f t="shared" si="37"/>
        <v>3263025</v>
      </c>
      <c r="S203" s="2">
        <f t="shared" si="37"/>
        <v>3263025</v>
      </c>
      <c r="T203" s="2">
        <f t="shared" si="37"/>
        <v>3263025</v>
      </c>
      <c r="U203" s="2">
        <f t="shared" si="37"/>
        <v>3263025</v>
      </c>
      <c r="V203" s="2">
        <f t="shared" si="37"/>
        <v>3263025</v>
      </c>
      <c r="W203" s="2">
        <f t="shared" si="37"/>
        <v>3263025</v>
      </c>
      <c r="X203" s="2">
        <f t="shared" si="37"/>
        <v>3263025</v>
      </c>
      <c r="Y203" s="2">
        <f t="shared" si="37"/>
        <v>3263025</v>
      </c>
      <c r="Z203" s="2">
        <f t="shared" si="37"/>
        <v>3263025</v>
      </c>
    </row>
    <row r="204" spans="1:56" x14ac:dyDescent="0.2">
      <c r="A204" s="3" t="s">
        <v>351</v>
      </c>
      <c r="N204" s="2">
        <f t="shared" ref="N204" si="38">N177^3+N178^3+N179^3+N180^3+N181^3+N182^3+N183^3+N184^3+N185^3+N186^3+N187^3+N188^3+N189^3+N190^3+N191^3+N192^3+N193^3+N194^3+N195^3+N196^3+N197^3+N198^3+N199^3+N200^3+N201^3</f>
        <v>1530765625</v>
      </c>
    </row>
    <row r="205" spans="1:56" x14ac:dyDescent="0.2">
      <c r="AA205" s="2" t="s">
        <v>4</v>
      </c>
    </row>
    <row r="206" spans="1:56" x14ac:dyDescent="0.2">
      <c r="A206" s="3" t="s">
        <v>2</v>
      </c>
      <c r="B206" s="7">
        <f>B177</f>
        <v>23</v>
      </c>
      <c r="C206" s="7">
        <f>C178</f>
        <v>36</v>
      </c>
      <c r="D206" s="7">
        <f>D179</f>
        <v>54</v>
      </c>
      <c r="E206" s="7">
        <f>E180</f>
        <v>92</v>
      </c>
      <c r="F206" s="7">
        <f>F181</f>
        <v>110</v>
      </c>
      <c r="G206" s="7">
        <f>G182</f>
        <v>130</v>
      </c>
      <c r="H206" s="7">
        <f>H183</f>
        <v>168</v>
      </c>
      <c r="I206" s="7">
        <f>I184</f>
        <v>181</v>
      </c>
      <c r="J206" s="7">
        <f>J185</f>
        <v>224</v>
      </c>
      <c r="K206" s="7">
        <f>K186</f>
        <v>237</v>
      </c>
      <c r="L206" s="7">
        <f>L187</f>
        <v>257</v>
      </c>
      <c r="M206" s="7">
        <f>M188</f>
        <v>300</v>
      </c>
      <c r="N206" s="7">
        <f>N189</f>
        <v>313</v>
      </c>
      <c r="O206" s="7">
        <f>O190</f>
        <v>326</v>
      </c>
      <c r="P206" s="7">
        <f>P191</f>
        <v>369</v>
      </c>
      <c r="Q206" s="7">
        <f>Q192</f>
        <v>389</v>
      </c>
      <c r="R206" s="7">
        <f>R193</f>
        <v>402</v>
      </c>
      <c r="S206" s="7">
        <f>S194</f>
        <v>445</v>
      </c>
      <c r="T206" s="7">
        <f>T195</f>
        <v>458</v>
      </c>
      <c r="U206" s="7">
        <f>U196</f>
        <v>496</v>
      </c>
      <c r="V206" s="7">
        <f>V197</f>
        <v>516</v>
      </c>
      <c r="W206" s="7">
        <f>W198</f>
        <v>534</v>
      </c>
      <c r="X206" s="7">
        <f>X199</f>
        <v>572</v>
      </c>
      <c r="Y206" s="7">
        <f>Y200</f>
        <v>590</v>
      </c>
      <c r="Z206" s="8">
        <f>Z201</f>
        <v>603</v>
      </c>
      <c r="AA206" s="2">
        <f t="shared" si="33"/>
        <v>7825</v>
      </c>
      <c r="AB206" s="2">
        <f t="shared" si="34"/>
        <v>3263025</v>
      </c>
      <c r="AC206" s="2">
        <f t="shared" si="35"/>
        <v>1530765625</v>
      </c>
    </row>
    <row r="207" spans="1:56" x14ac:dyDescent="0.2">
      <c r="A207" s="3" t="s">
        <v>3</v>
      </c>
      <c r="B207" s="7">
        <f>B201</f>
        <v>415</v>
      </c>
      <c r="C207" s="7">
        <f>C200</f>
        <v>133</v>
      </c>
      <c r="D207" s="7">
        <f>D199</f>
        <v>601</v>
      </c>
      <c r="E207" s="7">
        <f>E198</f>
        <v>349</v>
      </c>
      <c r="F207" s="7">
        <f>F197</f>
        <v>67</v>
      </c>
      <c r="G207" s="7">
        <f>G196</f>
        <v>266</v>
      </c>
      <c r="H207" s="7">
        <f>H195</f>
        <v>114</v>
      </c>
      <c r="I207" s="7">
        <f>I194</f>
        <v>457</v>
      </c>
      <c r="J207" s="7">
        <f>J193</f>
        <v>180</v>
      </c>
      <c r="K207" s="7">
        <f>K192</f>
        <v>548</v>
      </c>
      <c r="L207" s="7">
        <f>L191</f>
        <v>247</v>
      </c>
      <c r="M207" s="7">
        <f>M190</f>
        <v>595</v>
      </c>
      <c r="N207" s="7">
        <f>N189</f>
        <v>313</v>
      </c>
      <c r="O207" s="7">
        <f>O188</f>
        <v>31</v>
      </c>
      <c r="P207" s="7">
        <f>P187</f>
        <v>379</v>
      </c>
      <c r="Q207" s="7">
        <f>Q186</f>
        <v>78</v>
      </c>
      <c r="R207" s="7">
        <f>R185</f>
        <v>446</v>
      </c>
      <c r="S207" s="7">
        <f>S184</f>
        <v>169</v>
      </c>
      <c r="T207" s="7">
        <f>T183</f>
        <v>512</v>
      </c>
      <c r="U207" s="7">
        <f>U182</f>
        <v>360</v>
      </c>
      <c r="V207" s="7">
        <f>V181</f>
        <v>559</v>
      </c>
      <c r="W207" s="7">
        <f>W180</f>
        <v>277</v>
      </c>
      <c r="X207" s="7">
        <f>X179</f>
        <v>25</v>
      </c>
      <c r="Y207" s="7">
        <f>Y178</f>
        <v>493</v>
      </c>
      <c r="Z207" s="8">
        <f>Z177</f>
        <v>211</v>
      </c>
      <c r="AA207" s="2">
        <f t="shared" si="33"/>
        <v>7825</v>
      </c>
      <c r="AB207" s="2">
        <f t="shared" si="34"/>
        <v>3263025</v>
      </c>
      <c r="AC207" s="2">
        <f t="shared" si="35"/>
        <v>1530765625</v>
      </c>
    </row>
    <row r="210" spans="1:56" x14ac:dyDescent="0.2">
      <c r="B210" s="21" t="s">
        <v>915</v>
      </c>
      <c r="C210" s="21" t="s">
        <v>907</v>
      </c>
    </row>
    <row r="211" spans="1:56" x14ac:dyDescent="0.2">
      <c r="A211" s="1">
        <v>1</v>
      </c>
      <c r="B211" s="10">
        <v>11</v>
      </c>
      <c r="C211" s="11">
        <v>181</v>
      </c>
      <c r="D211" s="11">
        <v>351</v>
      </c>
      <c r="E211" s="11">
        <v>421</v>
      </c>
      <c r="F211" s="11">
        <v>591</v>
      </c>
      <c r="G211" s="11">
        <v>312</v>
      </c>
      <c r="H211" s="11">
        <v>482</v>
      </c>
      <c r="I211" s="11">
        <v>527</v>
      </c>
      <c r="J211" s="11">
        <v>97</v>
      </c>
      <c r="K211" s="11">
        <v>142</v>
      </c>
      <c r="L211" s="11">
        <v>613</v>
      </c>
      <c r="M211" s="11">
        <v>33</v>
      </c>
      <c r="N211" s="11">
        <v>203</v>
      </c>
      <c r="O211" s="11">
        <v>273</v>
      </c>
      <c r="P211" s="11">
        <v>443</v>
      </c>
      <c r="Q211" s="11">
        <v>164</v>
      </c>
      <c r="R211" s="11">
        <v>334</v>
      </c>
      <c r="S211" s="11">
        <v>379</v>
      </c>
      <c r="T211" s="11">
        <v>574</v>
      </c>
      <c r="U211" s="11">
        <v>119</v>
      </c>
      <c r="V211" s="11">
        <v>465</v>
      </c>
      <c r="W211" s="11">
        <v>510</v>
      </c>
      <c r="X211" s="11">
        <v>55</v>
      </c>
      <c r="Y211" s="11">
        <v>250</v>
      </c>
      <c r="Z211" s="12">
        <v>295</v>
      </c>
      <c r="AA211" s="2">
        <f>SUM(B211:Z211)</f>
        <v>7825</v>
      </c>
      <c r="AB211" s="2">
        <f>SUMSQ(B211:Z211)</f>
        <v>3263025</v>
      </c>
      <c r="AE211" s="1">
        <v>1</v>
      </c>
      <c r="AF211" s="413" t="s">
        <v>378</v>
      </c>
      <c r="AG211" s="414" t="s">
        <v>181</v>
      </c>
      <c r="AH211" s="414" t="s">
        <v>97</v>
      </c>
      <c r="AI211" s="414" t="s">
        <v>484</v>
      </c>
      <c r="AJ211" s="414" t="s">
        <v>91</v>
      </c>
      <c r="AK211" s="415" t="s">
        <v>522</v>
      </c>
      <c r="AL211" s="415" t="s">
        <v>428</v>
      </c>
      <c r="AM211" s="415" t="s">
        <v>441</v>
      </c>
      <c r="AN211" s="415" t="s">
        <v>805</v>
      </c>
      <c r="AO211" s="415" t="s">
        <v>629</v>
      </c>
      <c r="AP211" s="414" t="s">
        <v>292</v>
      </c>
      <c r="AQ211" s="414" t="s">
        <v>802</v>
      </c>
      <c r="AR211" s="414" t="s">
        <v>613</v>
      </c>
      <c r="AS211" s="414" t="s">
        <v>743</v>
      </c>
      <c r="AT211" s="414" t="s">
        <v>714</v>
      </c>
      <c r="AU211" s="415" t="s">
        <v>815</v>
      </c>
      <c r="AV211" s="415" t="s">
        <v>366</v>
      </c>
      <c r="AW211" s="415" t="s">
        <v>728</v>
      </c>
      <c r="AX211" s="415" t="s">
        <v>279</v>
      </c>
      <c r="AY211" s="415" t="s">
        <v>657</v>
      </c>
      <c r="AZ211" s="414" t="s">
        <v>636</v>
      </c>
      <c r="BA211" s="414" t="s">
        <v>169</v>
      </c>
      <c r="BB211" s="414" t="s">
        <v>331</v>
      </c>
      <c r="BC211" s="414" t="s">
        <v>641</v>
      </c>
      <c r="BD211" s="416" t="s">
        <v>325</v>
      </c>
    </row>
    <row r="212" spans="1:56" x14ac:dyDescent="0.2">
      <c r="A212" s="1">
        <v>2</v>
      </c>
      <c r="B212" s="13">
        <v>610</v>
      </c>
      <c r="C212" s="14">
        <v>30</v>
      </c>
      <c r="D212" s="14">
        <v>225</v>
      </c>
      <c r="E212" s="14">
        <v>270</v>
      </c>
      <c r="F212" s="14">
        <v>440</v>
      </c>
      <c r="G212" s="14">
        <v>156</v>
      </c>
      <c r="H212" s="14">
        <v>326</v>
      </c>
      <c r="I212" s="14">
        <v>396</v>
      </c>
      <c r="J212" s="14">
        <v>566</v>
      </c>
      <c r="K212" s="14">
        <v>111</v>
      </c>
      <c r="L212" s="14">
        <v>457</v>
      </c>
      <c r="M212" s="14">
        <v>502</v>
      </c>
      <c r="N212" s="14">
        <v>72</v>
      </c>
      <c r="O212" s="14">
        <v>242</v>
      </c>
      <c r="P212" s="14">
        <v>287</v>
      </c>
      <c r="Q212" s="14">
        <v>8</v>
      </c>
      <c r="R212" s="14">
        <v>178</v>
      </c>
      <c r="S212" s="14">
        <v>373</v>
      </c>
      <c r="T212" s="14">
        <v>418</v>
      </c>
      <c r="U212" s="14">
        <v>588</v>
      </c>
      <c r="V212" s="14">
        <v>309</v>
      </c>
      <c r="W212" s="14">
        <v>479</v>
      </c>
      <c r="X212" s="14">
        <v>549</v>
      </c>
      <c r="Y212" s="14">
        <v>94</v>
      </c>
      <c r="Z212" s="15">
        <v>139</v>
      </c>
      <c r="AA212" s="2">
        <f t="shared" ref="AA212:AA241" si="39">SUM(B212:Z212)</f>
        <v>7825</v>
      </c>
      <c r="AB212" s="2">
        <f t="shared" ref="AB212:AB241" si="40">SUMSQ(B212:Z212)</f>
        <v>3263025</v>
      </c>
      <c r="AE212" s="1">
        <v>2</v>
      </c>
      <c r="AF212" s="417" t="s">
        <v>394</v>
      </c>
      <c r="AG212" s="418" t="s">
        <v>358</v>
      </c>
      <c r="AH212" s="418" t="s">
        <v>698</v>
      </c>
      <c r="AI212" s="418" t="s">
        <v>271</v>
      </c>
      <c r="AJ212" s="418" t="s">
        <v>611</v>
      </c>
      <c r="AK212" s="419" t="s">
        <v>237</v>
      </c>
      <c r="AL212" s="419" t="s">
        <v>126</v>
      </c>
      <c r="AM212" s="419" t="s">
        <v>203</v>
      </c>
      <c r="AN212" s="419" t="s">
        <v>36</v>
      </c>
      <c r="AO212" s="419" t="s">
        <v>601</v>
      </c>
      <c r="AP212" s="418" t="s">
        <v>483</v>
      </c>
      <c r="AQ212" s="418" t="s">
        <v>382</v>
      </c>
      <c r="AR212" s="418" t="s">
        <v>747</v>
      </c>
      <c r="AS212" s="418" t="s">
        <v>84</v>
      </c>
      <c r="AT212" s="418" t="s">
        <v>269</v>
      </c>
      <c r="AU212" s="419" t="s">
        <v>543</v>
      </c>
      <c r="AV212" s="419" t="s">
        <v>420</v>
      </c>
      <c r="AW212" s="419" t="s">
        <v>175</v>
      </c>
      <c r="AX212" s="419" t="s">
        <v>767</v>
      </c>
      <c r="AY212" s="419" t="s">
        <v>34</v>
      </c>
      <c r="AZ212" s="418" t="s">
        <v>312</v>
      </c>
      <c r="BA212" s="418" t="s">
        <v>159</v>
      </c>
      <c r="BB212" s="418" t="s">
        <v>306</v>
      </c>
      <c r="BC212" s="418" t="s">
        <v>465</v>
      </c>
      <c r="BD212" s="420" t="s">
        <v>789</v>
      </c>
    </row>
    <row r="213" spans="1:56" x14ac:dyDescent="0.2">
      <c r="A213" s="1">
        <v>3</v>
      </c>
      <c r="B213" s="13">
        <v>454</v>
      </c>
      <c r="C213" s="14">
        <v>524</v>
      </c>
      <c r="D213" s="14">
        <v>69</v>
      </c>
      <c r="E213" s="14">
        <v>239</v>
      </c>
      <c r="F213" s="14">
        <v>284</v>
      </c>
      <c r="G213" s="14">
        <v>5</v>
      </c>
      <c r="H213" s="14">
        <v>200</v>
      </c>
      <c r="I213" s="14">
        <v>370</v>
      </c>
      <c r="J213" s="14">
        <v>415</v>
      </c>
      <c r="K213" s="14">
        <v>585</v>
      </c>
      <c r="L213" s="14">
        <v>301</v>
      </c>
      <c r="M213" s="14">
        <v>496</v>
      </c>
      <c r="N213" s="14">
        <v>541</v>
      </c>
      <c r="O213" s="14">
        <v>86</v>
      </c>
      <c r="P213" s="14">
        <v>131</v>
      </c>
      <c r="Q213" s="14">
        <v>602</v>
      </c>
      <c r="R213" s="14">
        <v>47</v>
      </c>
      <c r="S213" s="14">
        <v>217</v>
      </c>
      <c r="T213" s="14">
        <v>262</v>
      </c>
      <c r="U213" s="14">
        <v>432</v>
      </c>
      <c r="V213" s="14">
        <v>153</v>
      </c>
      <c r="W213" s="14">
        <v>348</v>
      </c>
      <c r="X213" s="14">
        <v>393</v>
      </c>
      <c r="Y213" s="14">
        <v>563</v>
      </c>
      <c r="Z213" s="15">
        <v>108</v>
      </c>
      <c r="AA213" s="2">
        <f t="shared" si="39"/>
        <v>7825</v>
      </c>
      <c r="AB213" s="2">
        <f t="shared" si="40"/>
        <v>3263025</v>
      </c>
      <c r="AE213" s="1">
        <v>3</v>
      </c>
      <c r="AF213" s="417" t="s">
        <v>217</v>
      </c>
      <c r="AG213" s="418" t="s">
        <v>364</v>
      </c>
      <c r="AH213" s="418" t="s">
        <v>406</v>
      </c>
      <c r="AI213" s="418" t="s">
        <v>222</v>
      </c>
      <c r="AJ213" s="418" t="s">
        <v>54</v>
      </c>
      <c r="AK213" s="419" t="s">
        <v>304</v>
      </c>
      <c r="AL213" s="419" t="s">
        <v>446</v>
      </c>
      <c r="AM213" s="419" t="s">
        <v>494</v>
      </c>
      <c r="AN213" s="419" t="s">
        <v>665</v>
      </c>
      <c r="AO213" s="419" t="s">
        <v>201</v>
      </c>
      <c r="AP213" s="418" t="s">
        <v>70</v>
      </c>
      <c r="AQ213" s="418" t="s">
        <v>454</v>
      </c>
      <c r="AR213" s="418" t="s">
        <v>64</v>
      </c>
      <c r="AS213" s="418" t="s">
        <v>408</v>
      </c>
      <c r="AT213" s="418" t="s">
        <v>210</v>
      </c>
      <c r="AU213" s="419" t="s">
        <v>605</v>
      </c>
      <c r="AV213" s="419" t="s">
        <v>721</v>
      </c>
      <c r="AW213" s="419" t="s">
        <v>144</v>
      </c>
      <c r="AX213" s="419" t="s">
        <v>327</v>
      </c>
      <c r="AY213" s="419" t="s">
        <v>457</v>
      </c>
      <c r="AZ213" s="418" t="s">
        <v>475</v>
      </c>
      <c r="BA213" s="418" t="s">
        <v>148</v>
      </c>
      <c r="BB213" s="418" t="s">
        <v>579</v>
      </c>
      <c r="BC213" s="418" t="s">
        <v>93</v>
      </c>
      <c r="BD213" s="420" t="s">
        <v>182</v>
      </c>
    </row>
    <row r="214" spans="1:56" x14ac:dyDescent="0.2">
      <c r="A214" s="1">
        <v>4</v>
      </c>
      <c r="B214" s="13">
        <v>323</v>
      </c>
      <c r="C214" s="14">
        <v>493</v>
      </c>
      <c r="D214" s="14">
        <v>538</v>
      </c>
      <c r="E214" s="14">
        <v>83</v>
      </c>
      <c r="F214" s="14">
        <v>128</v>
      </c>
      <c r="G214" s="14">
        <v>624</v>
      </c>
      <c r="H214" s="14">
        <v>44</v>
      </c>
      <c r="I214" s="14">
        <v>214</v>
      </c>
      <c r="J214" s="14">
        <v>259</v>
      </c>
      <c r="K214" s="14">
        <v>429</v>
      </c>
      <c r="L214" s="14">
        <v>175</v>
      </c>
      <c r="M214" s="14">
        <v>345</v>
      </c>
      <c r="N214" s="14">
        <v>390</v>
      </c>
      <c r="O214" s="14">
        <v>560</v>
      </c>
      <c r="P214" s="14">
        <v>105</v>
      </c>
      <c r="Q214" s="14">
        <v>471</v>
      </c>
      <c r="R214" s="14">
        <v>516</v>
      </c>
      <c r="S214" s="14">
        <v>61</v>
      </c>
      <c r="T214" s="14">
        <v>231</v>
      </c>
      <c r="U214" s="14">
        <v>276</v>
      </c>
      <c r="V214" s="14">
        <v>22</v>
      </c>
      <c r="W214" s="14">
        <v>192</v>
      </c>
      <c r="X214" s="14">
        <v>362</v>
      </c>
      <c r="Y214" s="14">
        <v>407</v>
      </c>
      <c r="Z214" s="15">
        <v>577</v>
      </c>
      <c r="AA214" s="2">
        <f t="shared" si="39"/>
        <v>7825</v>
      </c>
      <c r="AB214" s="2">
        <f t="shared" si="40"/>
        <v>3263025</v>
      </c>
      <c r="AE214" s="1">
        <v>4</v>
      </c>
      <c r="AF214" s="417" t="s">
        <v>204</v>
      </c>
      <c r="AG214" s="418" t="s">
        <v>797</v>
      </c>
      <c r="AH214" s="418" t="s">
        <v>122</v>
      </c>
      <c r="AI214" s="418" t="s">
        <v>720</v>
      </c>
      <c r="AJ214" s="418" t="s">
        <v>449</v>
      </c>
      <c r="AK214" s="419" t="s">
        <v>586</v>
      </c>
      <c r="AL214" s="419" t="s">
        <v>380</v>
      </c>
      <c r="AM214" s="419" t="s">
        <v>162</v>
      </c>
      <c r="AN214" s="419" t="s">
        <v>113</v>
      </c>
      <c r="AO214" s="419" t="s">
        <v>244</v>
      </c>
      <c r="AP214" s="418" t="s">
        <v>393</v>
      </c>
      <c r="AQ214" s="418" t="s">
        <v>520</v>
      </c>
      <c r="AR214" s="418" t="s">
        <v>473</v>
      </c>
      <c r="AS214" s="418" t="s">
        <v>256</v>
      </c>
      <c r="AT214" s="418" t="s">
        <v>526</v>
      </c>
      <c r="AU214" s="419" t="s">
        <v>401</v>
      </c>
      <c r="AV214" s="419" t="s">
        <v>124</v>
      </c>
      <c r="AW214" s="419" t="s">
        <v>463</v>
      </c>
      <c r="AX214" s="419" t="s">
        <v>433</v>
      </c>
      <c r="AY214" s="419" t="s">
        <v>614</v>
      </c>
      <c r="AZ214" s="418" t="s">
        <v>775</v>
      </c>
      <c r="BA214" s="418" t="s">
        <v>656</v>
      </c>
      <c r="BB214" s="418" t="s">
        <v>550</v>
      </c>
      <c r="BC214" s="418" t="s">
        <v>398</v>
      </c>
      <c r="BD214" s="420" t="s">
        <v>412</v>
      </c>
    </row>
    <row r="215" spans="1:56" x14ac:dyDescent="0.2">
      <c r="A215" s="1">
        <v>5</v>
      </c>
      <c r="B215" s="13">
        <v>167</v>
      </c>
      <c r="C215" s="14">
        <v>337</v>
      </c>
      <c r="D215" s="14">
        <v>382</v>
      </c>
      <c r="E215" s="14">
        <v>552</v>
      </c>
      <c r="F215" s="14">
        <v>122</v>
      </c>
      <c r="G215" s="14">
        <v>468</v>
      </c>
      <c r="H215" s="14">
        <v>513</v>
      </c>
      <c r="I215" s="14">
        <v>58</v>
      </c>
      <c r="J215" s="14">
        <v>228</v>
      </c>
      <c r="K215" s="14">
        <v>298</v>
      </c>
      <c r="L215" s="14">
        <v>19</v>
      </c>
      <c r="M215" s="14">
        <v>189</v>
      </c>
      <c r="N215" s="14">
        <v>359</v>
      </c>
      <c r="O215" s="14">
        <v>404</v>
      </c>
      <c r="P215" s="14">
        <v>599</v>
      </c>
      <c r="Q215" s="14">
        <v>320</v>
      </c>
      <c r="R215" s="14">
        <v>490</v>
      </c>
      <c r="S215" s="14">
        <v>535</v>
      </c>
      <c r="T215" s="14">
        <v>80</v>
      </c>
      <c r="U215" s="14">
        <v>150</v>
      </c>
      <c r="V215" s="14">
        <v>616</v>
      </c>
      <c r="W215" s="14">
        <v>36</v>
      </c>
      <c r="X215" s="14">
        <v>206</v>
      </c>
      <c r="Y215" s="14">
        <v>251</v>
      </c>
      <c r="Z215" s="15">
        <v>446</v>
      </c>
      <c r="AA215" s="2">
        <f t="shared" si="39"/>
        <v>7825</v>
      </c>
      <c r="AB215" s="2">
        <f t="shared" si="40"/>
        <v>3263025</v>
      </c>
      <c r="AE215" s="1">
        <v>5</v>
      </c>
      <c r="AF215" s="417" t="s">
        <v>604</v>
      </c>
      <c r="AG215" s="418" t="s">
        <v>576</v>
      </c>
      <c r="AH215" s="418" t="s">
        <v>177</v>
      </c>
      <c r="AI215" s="418" t="s">
        <v>467</v>
      </c>
      <c r="AJ215" s="418" t="s">
        <v>208</v>
      </c>
      <c r="AK215" s="419" t="s">
        <v>739</v>
      </c>
      <c r="AL215" s="419" t="s">
        <v>66</v>
      </c>
      <c r="AM215" s="419" t="s">
        <v>776</v>
      </c>
      <c r="AN215" s="419" t="s">
        <v>671</v>
      </c>
      <c r="AO215" s="419" t="s">
        <v>801</v>
      </c>
      <c r="AP215" s="418" t="s">
        <v>435</v>
      </c>
      <c r="AQ215" s="418" t="s">
        <v>760</v>
      </c>
      <c r="AR215" s="418" t="s">
        <v>339</v>
      </c>
      <c r="AS215" s="418" t="s">
        <v>190</v>
      </c>
      <c r="AT215" s="418" t="s">
        <v>333</v>
      </c>
      <c r="AU215" s="419" t="s">
        <v>578</v>
      </c>
      <c r="AV215" s="419" t="s">
        <v>695</v>
      </c>
      <c r="AW215" s="419" t="s">
        <v>230</v>
      </c>
      <c r="AX215" s="419" t="s">
        <v>273</v>
      </c>
      <c r="AY215" s="419" t="s">
        <v>419</v>
      </c>
      <c r="AZ215" s="418" t="s">
        <v>348</v>
      </c>
      <c r="BA215" s="418" t="s">
        <v>437</v>
      </c>
      <c r="BB215" s="418" t="s">
        <v>374</v>
      </c>
      <c r="BC215" s="418" t="s">
        <v>670</v>
      </c>
      <c r="BD215" s="420" t="s">
        <v>427</v>
      </c>
    </row>
    <row r="216" spans="1:56" x14ac:dyDescent="0.2">
      <c r="A216" s="1">
        <v>6</v>
      </c>
      <c r="B216" s="13">
        <v>597</v>
      </c>
      <c r="C216" s="14">
        <v>17</v>
      </c>
      <c r="D216" s="14">
        <v>187</v>
      </c>
      <c r="E216" s="14">
        <v>357</v>
      </c>
      <c r="F216" s="14">
        <v>402</v>
      </c>
      <c r="G216" s="14">
        <v>148</v>
      </c>
      <c r="H216" s="14">
        <v>318</v>
      </c>
      <c r="I216" s="14">
        <v>488</v>
      </c>
      <c r="J216" s="14">
        <v>533</v>
      </c>
      <c r="K216" s="14">
        <v>78</v>
      </c>
      <c r="L216" s="14">
        <v>449</v>
      </c>
      <c r="M216" s="14">
        <v>619</v>
      </c>
      <c r="N216" s="14">
        <v>39</v>
      </c>
      <c r="O216" s="14">
        <v>209</v>
      </c>
      <c r="P216" s="14">
        <v>254</v>
      </c>
      <c r="Q216" s="14">
        <v>125</v>
      </c>
      <c r="R216" s="14">
        <v>170</v>
      </c>
      <c r="S216" s="14">
        <v>340</v>
      </c>
      <c r="T216" s="14">
        <v>385</v>
      </c>
      <c r="U216" s="14">
        <v>555</v>
      </c>
      <c r="V216" s="14">
        <v>296</v>
      </c>
      <c r="W216" s="14">
        <v>466</v>
      </c>
      <c r="X216" s="14">
        <v>511</v>
      </c>
      <c r="Y216" s="14">
        <v>56</v>
      </c>
      <c r="Z216" s="15">
        <v>226</v>
      </c>
      <c r="AA216" s="2">
        <f t="shared" si="39"/>
        <v>7825</v>
      </c>
      <c r="AB216" s="2">
        <f t="shared" si="40"/>
        <v>3263025</v>
      </c>
      <c r="AE216" s="1">
        <v>6</v>
      </c>
      <c r="AF216" s="421" t="s">
        <v>365</v>
      </c>
      <c r="AG216" s="419" t="s">
        <v>464</v>
      </c>
      <c r="AH216" s="419" t="s">
        <v>42</v>
      </c>
      <c r="AI216" s="419" t="s">
        <v>233</v>
      </c>
      <c r="AJ216" s="419" t="s">
        <v>158</v>
      </c>
      <c r="AK216" s="418" t="s">
        <v>497</v>
      </c>
      <c r="AL216" s="418" t="s">
        <v>549</v>
      </c>
      <c r="AM216" s="418" t="s">
        <v>610</v>
      </c>
      <c r="AN216" s="418" t="s">
        <v>362</v>
      </c>
      <c r="AO216" s="418" t="s">
        <v>197</v>
      </c>
      <c r="AP216" s="419" t="s">
        <v>80</v>
      </c>
      <c r="AQ216" s="419" t="s">
        <v>212</v>
      </c>
      <c r="AR216" s="419" t="s">
        <v>571</v>
      </c>
      <c r="AS216" s="419" t="s">
        <v>86</v>
      </c>
      <c r="AT216" s="419" t="s">
        <v>566</v>
      </c>
      <c r="AU216" s="418" t="s">
        <v>476</v>
      </c>
      <c r="AV216" s="418" t="s">
        <v>44</v>
      </c>
      <c r="AW216" s="418" t="s">
        <v>388</v>
      </c>
      <c r="AX216" s="418" t="s">
        <v>521</v>
      </c>
      <c r="AY216" s="418" t="s">
        <v>678</v>
      </c>
      <c r="AZ216" s="419" t="s">
        <v>770</v>
      </c>
      <c r="BA216" s="419" t="s">
        <v>612</v>
      </c>
      <c r="BB216" s="419" t="s">
        <v>723</v>
      </c>
      <c r="BC216" s="419" t="s">
        <v>803</v>
      </c>
      <c r="BD216" s="422" t="s">
        <v>696</v>
      </c>
    </row>
    <row r="217" spans="1:56" x14ac:dyDescent="0.2">
      <c r="A217" s="1">
        <v>7</v>
      </c>
      <c r="B217" s="13">
        <v>441</v>
      </c>
      <c r="C217" s="14">
        <v>611</v>
      </c>
      <c r="D217" s="14">
        <v>31</v>
      </c>
      <c r="E217" s="14">
        <v>201</v>
      </c>
      <c r="F217" s="14">
        <v>271</v>
      </c>
      <c r="G217" s="14">
        <v>117</v>
      </c>
      <c r="H217" s="14">
        <v>162</v>
      </c>
      <c r="I217" s="14">
        <v>332</v>
      </c>
      <c r="J217" s="14">
        <v>377</v>
      </c>
      <c r="K217" s="14">
        <v>572</v>
      </c>
      <c r="L217" s="14">
        <v>293</v>
      </c>
      <c r="M217" s="14">
        <v>463</v>
      </c>
      <c r="N217" s="14">
        <v>508</v>
      </c>
      <c r="O217" s="14">
        <v>53</v>
      </c>
      <c r="P217" s="14">
        <v>248</v>
      </c>
      <c r="Q217" s="14">
        <v>594</v>
      </c>
      <c r="R217" s="14">
        <v>14</v>
      </c>
      <c r="S217" s="14">
        <v>184</v>
      </c>
      <c r="T217" s="14">
        <v>354</v>
      </c>
      <c r="U217" s="14">
        <v>424</v>
      </c>
      <c r="V217" s="14">
        <v>145</v>
      </c>
      <c r="W217" s="14">
        <v>315</v>
      </c>
      <c r="X217" s="14">
        <v>485</v>
      </c>
      <c r="Y217" s="14">
        <v>530</v>
      </c>
      <c r="Z217" s="15">
        <v>100</v>
      </c>
      <c r="AA217" s="2">
        <f t="shared" si="39"/>
        <v>7825</v>
      </c>
      <c r="AB217" s="2">
        <f t="shared" si="40"/>
        <v>3263025</v>
      </c>
      <c r="AE217" s="1">
        <v>7</v>
      </c>
      <c r="AF217" s="421" t="s">
        <v>637</v>
      </c>
      <c r="AG217" s="419" t="s">
        <v>154</v>
      </c>
      <c r="AH217" s="419" t="s">
        <v>777</v>
      </c>
      <c r="AI217" s="419" t="s">
        <v>643</v>
      </c>
      <c r="AJ217" s="419" t="s">
        <v>719</v>
      </c>
      <c r="AK217" s="418" t="s">
        <v>686</v>
      </c>
      <c r="AL217" s="418" t="s">
        <v>101</v>
      </c>
      <c r="AM217" s="418" t="s">
        <v>206</v>
      </c>
      <c r="AN217" s="418" t="s">
        <v>756</v>
      </c>
      <c r="AO217" s="418" t="s">
        <v>305</v>
      </c>
      <c r="AP217" s="419" t="s">
        <v>357</v>
      </c>
      <c r="AQ217" s="419" t="s">
        <v>666</v>
      </c>
      <c r="AR217" s="419" t="s">
        <v>308</v>
      </c>
      <c r="AS217" s="419" t="s">
        <v>252</v>
      </c>
      <c r="AT217" s="419" t="s">
        <v>718</v>
      </c>
      <c r="AU217" s="418" t="s">
        <v>809</v>
      </c>
      <c r="AV217" s="418" t="s">
        <v>511</v>
      </c>
      <c r="AW217" s="418" t="s">
        <v>602</v>
      </c>
      <c r="AX217" s="418" t="s">
        <v>784</v>
      </c>
      <c r="AY217" s="418" t="s">
        <v>140</v>
      </c>
      <c r="AZ217" s="419" t="s">
        <v>72</v>
      </c>
      <c r="BA217" s="419" t="s">
        <v>443</v>
      </c>
      <c r="BB217" s="419" t="s">
        <v>741</v>
      </c>
      <c r="BC217" s="419" t="s">
        <v>704</v>
      </c>
      <c r="BD217" s="422" t="s">
        <v>223</v>
      </c>
    </row>
    <row r="218" spans="1:56" x14ac:dyDescent="0.2">
      <c r="A218" s="1">
        <v>8</v>
      </c>
      <c r="B218" s="13">
        <v>290</v>
      </c>
      <c r="C218" s="14">
        <v>460</v>
      </c>
      <c r="D218" s="14">
        <v>505</v>
      </c>
      <c r="E218" s="14">
        <v>75</v>
      </c>
      <c r="F218" s="14">
        <v>245</v>
      </c>
      <c r="G218" s="14">
        <v>586</v>
      </c>
      <c r="H218" s="14">
        <v>6</v>
      </c>
      <c r="I218" s="14">
        <v>176</v>
      </c>
      <c r="J218" s="14">
        <v>371</v>
      </c>
      <c r="K218" s="14">
        <v>416</v>
      </c>
      <c r="L218" s="14">
        <v>137</v>
      </c>
      <c r="M218" s="14">
        <v>307</v>
      </c>
      <c r="N218" s="14">
        <v>477</v>
      </c>
      <c r="O218" s="14">
        <v>547</v>
      </c>
      <c r="P218" s="14">
        <v>92</v>
      </c>
      <c r="Q218" s="14">
        <v>438</v>
      </c>
      <c r="R218" s="14">
        <v>608</v>
      </c>
      <c r="S218" s="14">
        <v>28</v>
      </c>
      <c r="T218" s="14">
        <v>223</v>
      </c>
      <c r="U218" s="14">
        <v>268</v>
      </c>
      <c r="V218" s="14">
        <v>114</v>
      </c>
      <c r="W218" s="14">
        <v>159</v>
      </c>
      <c r="X218" s="14">
        <v>329</v>
      </c>
      <c r="Y218" s="14">
        <v>399</v>
      </c>
      <c r="Z218" s="15">
        <v>569</v>
      </c>
      <c r="AA218" s="2">
        <f t="shared" si="39"/>
        <v>7825</v>
      </c>
      <c r="AB218" s="2">
        <f t="shared" si="40"/>
        <v>3263025</v>
      </c>
      <c r="AE218" s="1">
        <v>8</v>
      </c>
      <c r="AF218" s="421" t="s">
        <v>250</v>
      </c>
      <c r="AG218" s="419" t="s">
        <v>795</v>
      </c>
      <c r="AH218" s="419" t="s">
        <v>651</v>
      </c>
      <c r="AI218" s="419" t="s">
        <v>168</v>
      </c>
      <c r="AJ218" s="419" t="s">
        <v>298</v>
      </c>
      <c r="AK218" s="418" t="s">
        <v>752</v>
      </c>
      <c r="AL218" s="418" t="s">
        <v>486</v>
      </c>
      <c r="AM218" s="418" t="s">
        <v>391</v>
      </c>
      <c r="AN218" s="418" t="s">
        <v>149</v>
      </c>
      <c r="AO218" s="418" t="s">
        <v>694</v>
      </c>
      <c r="AP218" s="419" t="s">
        <v>130</v>
      </c>
      <c r="AQ218" s="419" t="s">
        <v>146</v>
      </c>
      <c r="AR218" s="419" t="s">
        <v>189</v>
      </c>
      <c r="AS218" s="419" t="s">
        <v>278</v>
      </c>
      <c r="AT218" s="419" t="s">
        <v>434</v>
      </c>
      <c r="AU218" s="418" t="s">
        <v>692</v>
      </c>
      <c r="AV218" s="418" t="s">
        <v>530</v>
      </c>
      <c r="AW218" s="418" t="s">
        <v>226</v>
      </c>
      <c r="AX218" s="418" t="s">
        <v>771</v>
      </c>
      <c r="AY218" s="418" t="s">
        <v>297</v>
      </c>
      <c r="AZ218" s="419" t="s">
        <v>731</v>
      </c>
      <c r="BA218" s="419" t="s">
        <v>658</v>
      </c>
      <c r="BB218" s="419" t="s">
        <v>810</v>
      </c>
      <c r="BC218" s="419" t="s">
        <v>680</v>
      </c>
      <c r="BD218" s="422" t="s">
        <v>750</v>
      </c>
    </row>
    <row r="219" spans="1:56" x14ac:dyDescent="0.2">
      <c r="A219" s="1">
        <v>9</v>
      </c>
      <c r="B219" s="13">
        <v>134</v>
      </c>
      <c r="C219" s="14">
        <v>304</v>
      </c>
      <c r="D219" s="14">
        <v>499</v>
      </c>
      <c r="E219" s="14">
        <v>544</v>
      </c>
      <c r="F219" s="14">
        <v>89</v>
      </c>
      <c r="G219" s="14">
        <v>435</v>
      </c>
      <c r="H219" s="14">
        <v>605</v>
      </c>
      <c r="I219" s="14">
        <v>50</v>
      </c>
      <c r="J219" s="14">
        <v>220</v>
      </c>
      <c r="K219" s="14">
        <v>265</v>
      </c>
      <c r="L219" s="14">
        <v>106</v>
      </c>
      <c r="M219" s="14">
        <v>151</v>
      </c>
      <c r="N219" s="14">
        <v>346</v>
      </c>
      <c r="O219" s="14">
        <v>391</v>
      </c>
      <c r="P219" s="14">
        <v>561</v>
      </c>
      <c r="Q219" s="14">
        <v>282</v>
      </c>
      <c r="R219" s="14">
        <v>452</v>
      </c>
      <c r="S219" s="14">
        <v>522</v>
      </c>
      <c r="T219" s="14">
        <v>67</v>
      </c>
      <c r="U219" s="14">
        <v>237</v>
      </c>
      <c r="V219" s="14">
        <v>583</v>
      </c>
      <c r="W219" s="14">
        <v>3</v>
      </c>
      <c r="X219" s="14">
        <v>198</v>
      </c>
      <c r="Y219" s="14">
        <v>368</v>
      </c>
      <c r="Z219" s="15">
        <v>413</v>
      </c>
      <c r="AA219" s="2">
        <f t="shared" si="39"/>
        <v>7825</v>
      </c>
      <c r="AB219" s="2">
        <f t="shared" si="40"/>
        <v>3263025</v>
      </c>
      <c r="AE219" s="1">
        <v>9</v>
      </c>
      <c r="AF219" s="421" t="s">
        <v>684</v>
      </c>
      <c r="AG219" s="419" t="s">
        <v>757</v>
      </c>
      <c r="AH219" s="419" t="s">
        <v>107</v>
      </c>
      <c r="AI219" s="419" t="s">
        <v>725</v>
      </c>
      <c r="AJ219" s="419" t="s">
        <v>541</v>
      </c>
      <c r="AK219" s="418" t="s">
        <v>769</v>
      </c>
      <c r="AL219" s="418" t="s">
        <v>78</v>
      </c>
      <c r="AM219" s="418" t="s">
        <v>196</v>
      </c>
      <c r="AN219" s="418" t="s">
        <v>356</v>
      </c>
      <c r="AO219" s="418" t="s">
        <v>191</v>
      </c>
      <c r="AP219" s="419" t="s">
        <v>150</v>
      </c>
      <c r="AQ219" s="419" t="s">
        <v>448</v>
      </c>
      <c r="AR219" s="419" t="s">
        <v>176</v>
      </c>
      <c r="AS219" s="419" t="s">
        <v>442</v>
      </c>
      <c r="AT219" s="419" t="s">
        <v>807</v>
      </c>
      <c r="AU219" s="418" t="s">
        <v>745</v>
      </c>
      <c r="AV219" s="418" t="s">
        <v>1</v>
      </c>
      <c r="AW219" s="418" t="s">
        <v>334</v>
      </c>
      <c r="AX219" s="418" t="s">
        <v>381</v>
      </c>
      <c r="AY219" s="418" t="s">
        <v>354</v>
      </c>
      <c r="AZ219" s="419" t="s">
        <v>277</v>
      </c>
      <c r="BA219" s="419" t="s">
        <v>166</v>
      </c>
      <c r="BB219" s="419" t="s">
        <v>583</v>
      </c>
      <c r="BC219" s="419" t="s">
        <v>519</v>
      </c>
      <c r="BD219" s="422" t="s">
        <v>639</v>
      </c>
    </row>
    <row r="220" spans="1:56" x14ac:dyDescent="0.2">
      <c r="A220" s="1">
        <v>10</v>
      </c>
      <c r="B220" s="13">
        <v>103</v>
      </c>
      <c r="C220" s="14">
        <v>173</v>
      </c>
      <c r="D220" s="14">
        <v>343</v>
      </c>
      <c r="E220" s="14">
        <v>388</v>
      </c>
      <c r="F220" s="14">
        <v>558</v>
      </c>
      <c r="G220" s="14">
        <v>279</v>
      </c>
      <c r="H220" s="14">
        <v>474</v>
      </c>
      <c r="I220" s="14">
        <v>519</v>
      </c>
      <c r="J220" s="14">
        <v>64</v>
      </c>
      <c r="K220" s="14">
        <v>234</v>
      </c>
      <c r="L220" s="14">
        <v>580</v>
      </c>
      <c r="M220" s="14">
        <v>25</v>
      </c>
      <c r="N220" s="14">
        <v>195</v>
      </c>
      <c r="O220" s="14">
        <v>365</v>
      </c>
      <c r="P220" s="14">
        <v>410</v>
      </c>
      <c r="Q220" s="14">
        <v>126</v>
      </c>
      <c r="R220" s="14">
        <v>321</v>
      </c>
      <c r="S220" s="14">
        <v>491</v>
      </c>
      <c r="T220" s="14">
        <v>536</v>
      </c>
      <c r="U220" s="14">
        <v>81</v>
      </c>
      <c r="V220" s="14">
        <v>427</v>
      </c>
      <c r="W220" s="14">
        <v>622</v>
      </c>
      <c r="X220" s="14">
        <v>42</v>
      </c>
      <c r="Y220" s="14">
        <v>212</v>
      </c>
      <c r="Z220" s="15">
        <v>257</v>
      </c>
      <c r="AA220" s="2">
        <f t="shared" si="39"/>
        <v>7825</v>
      </c>
      <c r="AB220" s="2">
        <f t="shared" si="40"/>
        <v>3263025</v>
      </c>
      <c r="AE220" s="1">
        <v>10</v>
      </c>
      <c r="AF220" s="421" t="s">
        <v>390</v>
      </c>
      <c r="AG220" s="419" t="s">
        <v>523</v>
      </c>
      <c r="AH220" s="419" t="s">
        <v>493</v>
      </c>
      <c r="AI220" s="419" t="s">
        <v>387</v>
      </c>
      <c r="AJ220" s="419" t="s">
        <v>335</v>
      </c>
      <c r="AK220" s="418" t="s">
        <v>508</v>
      </c>
      <c r="AL220" s="418" t="s">
        <v>52</v>
      </c>
      <c r="AM220" s="418" t="s">
        <v>779</v>
      </c>
      <c r="AN220" s="418" t="s">
        <v>597</v>
      </c>
      <c r="AO220" s="418" t="s">
        <v>142</v>
      </c>
      <c r="AP220" s="419" t="s">
        <v>621</v>
      </c>
      <c r="AQ220" s="419" t="s">
        <v>253</v>
      </c>
      <c r="AR220" s="419" t="s">
        <v>99</v>
      </c>
      <c r="AS220" s="419" t="s">
        <v>414</v>
      </c>
      <c r="AT220" s="419" t="s">
        <v>712</v>
      </c>
      <c r="AU220" s="418" t="s">
        <v>474</v>
      </c>
      <c r="AV220" s="418" t="s">
        <v>234</v>
      </c>
      <c r="AW220" s="418" t="s">
        <v>664</v>
      </c>
      <c r="AX220" s="418" t="s">
        <v>781</v>
      </c>
      <c r="AY220" s="418" t="s">
        <v>749</v>
      </c>
      <c r="AZ220" s="419" t="s">
        <v>218</v>
      </c>
      <c r="BA220" s="419" t="s">
        <v>557</v>
      </c>
      <c r="BB220" s="419" t="s">
        <v>407</v>
      </c>
      <c r="BC220" s="419" t="s">
        <v>300</v>
      </c>
      <c r="BD220" s="422" t="s">
        <v>799</v>
      </c>
    </row>
    <row r="221" spans="1:56" x14ac:dyDescent="0.2">
      <c r="A221" s="1">
        <v>11</v>
      </c>
      <c r="B221" s="13">
        <v>408</v>
      </c>
      <c r="C221" s="14">
        <v>578</v>
      </c>
      <c r="D221" s="14">
        <v>23</v>
      </c>
      <c r="E221" s="14">
        <v>193</v>
      </c>
      <c r="F221" s="14">
        <v>363</v>
      </c>
      <c r="G221" s="14">
        <v>84</v>
      </c>
      <c r="H221" s="14">
        <v>129</v>
      </c>
      <c r="I221" s="14">
        <v>324</v>
      </c>
      <c r="J221" s="14">
        <v>494</v>
      </c>
      <c r="K221" s="14">
        <v>539</v>
      </c>
      <c r="L221" s="14">
        <v>260</v>
      </c>
      <c r="M221" s="14">
        <v>430</v>
      </c>
      <c r="N221" s="14">
        <v>625</v>
      </c>
      <c r="O221" s="14">
        <v>45</v>
      </c>
      <c r="P221" s="14">
        <v>215</v>
      </c>
      <c r="Q221" s="14">
        <v>556</v>
      </c>
      <c r="R221" s="14">
        <v>101</v>
      </c>
      <c r="S221" s="14">
        <v>171</v>
      </c>
      <c r="T221" s="14">
        <v>341</v>
      </c>
      <c r="U221" s="14">
        <v>386</v>
      </c>
      <c r="V221" s="14">
        <v>232</v>
      </c>
      <c r="W221" s="14">
        <v>277</v>
      </c>
      <c r="X221" s="14">
        <v>472</v>
      </c>
      <c r="Y221" s="14">
        <v>517</v>
      </c>
      <c r="Z221" s="15">
        <v>62</v>
      </c>
      <c r="AA221" s="2">
        <f t="shared" si="39"/>
        <v>7825</v>
      </c>
      <c r="AB221" s="2">
        <f t="shared" si="40"/>
        <v>3263025</v>
      </c>
      <c r="AE221" s="1">
        <v>11</v>
      </c>
      <c r="AF221" s="417" t="s">
        <v>82</v>
      </c>
      <c r="AG221" s="418" t="s">
        <v>517</v>
      </c>
      <c r="AH221" s="418" t="s">
        <v>330</v>
      </c>
      <c r="AI221" s="418" t="s">
        <v>133</v>
      </c>
      <c r="AJ221" s="418" t="s">
        <v>444</v>
      </c>
      <c r="AK221" s="419" t="s">
        <v>379</v>
      </c>
      <c r="AL221" s="419" t="s">
        <v>370</v>
      </c>
      <c r="AM221" s="419" t="s">
        <v>710</v>
      </c>
      <c r="AN221" s="419" t="s">
        <v>591</v>
      </c>
      <c r="AO221" s="419" t="s">
        <v>94</v>
      </c>
      <c r="AP221" s="418" t="s">
        <v>355</v>
      </c>
      <c r="AQ221" s="418" t="s">
        <v>482</v>
      </c>
      <c r="AR221" s="418" t="s">
        <v>820</v>
      </c>
      <c r="AS221" s="418" t="s">
        <v>645</v>
      </c>
      <c r="AT221" s="418" t="s">
        <v>220</v>
      </c>
      <c r="AU221" s="419" t="s">
        <v>363</v>
      </c>
      <c r="AV221" s="419" t="s">
        <v>421</v>
      </c>
      <c r="AW221" s="419" t="s">
        <v>498</v>
      </c>
      <c r="AX221" s="419" t="s">
        <v>415</v>
      </c>
      <c r="AY221" s="419" t="s">
        <v>311</v>
      </c>
      <c r="AZ221" s="418" t="s">
        <v>773</v>
      </c>
      <c r="BA221" s="418" t="s">
        <v>537</v>
      </c>
      <c r="BB221" s="418" t="s">
        <v>79</v>
      </c>
      <c r="BC221" s="418" t="s">
        <v>808</v>
      </c>
      <c r="BD221" s="420" t="s">
        <v>674</v>
      </c>
    </row>
    <row r="222" spans="1:56" x14ac:dyDescent="0.2">
      <c r="A222" s="1">
        <v>12</v>
      </c>
      <c r="B222" s="13">
        <v>252</v>
      </c>
      <c r="C222" s="14">
        <v>447</v>
      </c>
      <c r="D222" s="14">
        <v>617</v>
      </c>
      <c r="E222" s="14">
        <v>37</v>
      </c>
      <c r="F222" s="14">
        <v>207</v>
      </c>
      <c r="G222" s="14">
        <v>553</v>
      </c>
      <c r="H222" s="14">
        <v>123</v>
      </c>
      <c r="I222" s="14">
        <v>168</v>
      </c>
      <c r="J222" s="14">
        <v>338</v>
      </c>
      <c r="K222" s="14">
        <v>383</v>
      </c>
      <c r="L222" s="14">
        <v>229</v>
      </c>
      <c r="M222" s="14">
        <v>299</v>
      </c>
      <c r="N222" s="14">
        <v>469</v>
      </c>
      <c r="O222" s="14">
        <v>514</v>
      </c>
      <c r="P222" s="14">
        <v>59</v>
      </c>
      <c r="Q222" s="14">
        <v>405</v>
      </c>
      <c r="R222" s="14">
        <v>600</v>
      </c>
      <c r="S222" s="14">
        <v>20</v>
      </c>
      <c r="T222" s="14">
        <v>190</v>
      </c>
      <c r="U222" s="14">
        <v>360</v>
      </c>
      <c r="V222" s="14">
        <v>76</v>
      </c>
      <c r="W222" s="14">
        <v>146</v>
      </c>
      <c r="X222" s="14">
        <v>316</v>
      </c>
      <c r="Y222" s="14">
        <v>486</v>
      </c>
      <c r="Z222" s="15">
        <v>531</v>
      </c>
      <c r="AA222" s="2">
        <f t="shared" si="39"/>
        <v>7825</v>
      </c>
      <c r="AB222" s="2">
        <f t="shared" si="40"/>
        <v>3263025</v>
      </c>
      <c r="AE222" s="1">
        <v>12</v>
      </c>
      <c r="AF222" s="417" t="s">
        <v>593</v>
      </c>
      <c r="AG222" s="418" t="s">
        <v>51</v>
      </c>
      <c r="AH222" s="418" t="s">
        <v>242</v>
      </c>
      <c r="AI222" s="418" t="s">
        <v>700</v>
      </c>
      <c r="AJ222" s="418" t="s">
        <v>716</v>
      </c>
      <c r="AK222" s="419" t="s">
        <v>573</v>
      </c>
      <c r="AL222" s="419" t="s">
        <v>553</v>
      </c>
      <c r="AM222" s="419" t="s">
        <v>71</v>
      </c>
      <c r="AN222" s="419" t="s">
        <v>470</v>
      </c>
      <c r="AO222" s="419" t="s">
        <v>625</v>
      </c>
      <c r="AP222" s="418" t="s">
        <v>592</v>
      </c>
      <c r="AQ222" s="418" t="s">
        <v>430</v>
      </c>
      <c r="AR222" s="418" t="s">
        <v>531</v>
      </c>
      <c r="AS222" s="418" t="s">
        <v>33</v>
      </c>
      <c r="AT222" s="418" t="s">
        <v>436</v>
      </c>
      <c r="AU222" s="419" t="s">
        <v>429</v>
      </c>
      <c r="AV222" s="419" t="s">
        <v>544</v>
      </c>
      <c r="AW222" s="419" t="s">
        <v>702</v>
      </c>
      <c r="AX222" s="419" t="s">
        <v>817</v>
      </c>
      <c r="AY222" s="419" t="s">
        <v>577</v>
      </c>
      <c r="AZ222" s="418" t="s">
        <v>2</v>
      </c>
      <c r="BA222" s="418" t="s">
        <v>524</v>
      </c>
      <c r="BB222" s="418" t="s">
        <v>472</v>
      </c>
      <c r="BC222" s="418" t="s">
        <v>533</v>
      </c>
      <c r="BD222" s="420" t="s">
        <v>336</v>
      </c>
    </row>
    <row r="223" spans="1:56" x14ac:dyDescent="0.2">
      <c r="A223" s="1">
        <v>13</v>
      </c>
      <c r="B223" s="13">
        <v>246</v>
      </c>
      <c r="C223" s="14">
        <v>291</v>
      </c>
      <c r="D223" s="14">
        <v>461</v>
      </c>
      <c r="E223" s="14">
        <v>506</v>
      </c>
      <c r="F223" s="14">
        <v>51</v>
      </c>
      <c r="G223" s="14">
        <v>422</v>
      </c>
      <c r="H223" s="14">
        <v>592</v>
      </c>
      <c r="I223" s="14">
        <v>12</v>
      </c>
      <c r="J223" s="14">
        <v>182</v>
      </c>
      <c r="K223" s="14">
        <v>352</v>
      </c>
      <c r="L223" s="14">
        <v>98</v>
      </c>
      <c r="M223" s="14">
        <v>143</v>
      </c>
      <c r="N223" s="14">
        <v>313</v>
      </c>
      <c r="O223" s="14">
        <v>483</v>
      </c>
      <c r="P223" s="14">
        <v>528</v>
      </c>
      <c r="Q223" s="14">
        <v>274</v>
      </c>
      <c r="R223" s="14">
        <v>444</v>
      </c>
      <c r="S223" s="14">
        <v>614</v>
      </c>
      <c r="T223" s="14">
        <v>34</v>
      </c>
      <c r="U223" s="14">
        <v>204</v>
      </c>
      <c r="V223" s="14">
        <v>575</v>
      </c>
      <c r="W223" s="14">
        <v>120</v>
      </c>
      <c r="X223" s="14">
        <v>165</v>
      </c>
      <c r="Y223" s="14">
        <v>335</v>
      </c>
      <c r="Z223" s="15">
        <v>380</v>
      </c>
      <c r="AA223" s="2">
        <f t="shared" si="39"/>
        <v>7825</v>
      </c>
      <c r="AB223" s="2">
        <f t="shared" si="40"/>
        <v>3263025</v>
      </c>
      <c r="AC223" s="2">
        <f t="shared" ref="AC223:AC241" si="41">B223^3+C223^3+D223^3+E223^3+F223^3+G223^3+H223^3+I223^3+J223^3+K223^3+L223^3+M223^3+N223^3+O223^3+P223^3+Q223^3+R223^3+S223^3+T223^3+U223^3+V223^3+W223^3+X223^3+Y223^3+Z223^3</f>
        <v>1530765625</v>
      </c>
      <c r="AE223" s="1">
        <v>13</v>
      </c>
      <c r="AF223" s="417" t="s">
        <v>744</v>
      </c>
      <c r="AG223" s="418" t="s">
        <v>219</v>
      </c>
      <c r="AH223" s="418" t="s">
        <v>589</v>
      </c>
      <c r="AI223" s="418" t="s">
        <v>276</v>
      </c>
      <c r="AJ223" s="418" t="s">
        <v>225</v>
      </c>
      <c r="AK223" s="419" t="s">
        <v>108</v>
      </c>
      <c r="AL223" s="419" t="s">
        <v>778</v>
      </c>
      <c r="AM223" s="419" t="s">
        <v>647</v>
      </c>
      <c r="AN223" s="419" t="s">
        <v>525</v>
      </c>
      <c r="AO223" s="419" t="s">
        <v>811</v>
      </c>
      <c r="AP223" s="418" t="s">
        <v>361</v>
      </c>
      <c r="AQ223" s="418" t="s">
        <v>43</v>
      </c>
      <c r="AR223" s="418" t="s">
        <v>417</v>
      </c>
      <c r="AS223" s="418" t="s">
        <v>50</v>
      </c>
      <c r="AT223" s="418" t="s">
        <v>547</v>
      </c>
      <c r="AU223" s="419" t="s">
        <v>377</v>
      </c>
      <c r="AV223" s="419" t="s">
        <v>505</v>
      </c>
      <c r="AW223" s="419" t="s">
        <v>260</v>
      </c>
      <c r="AX223" s="419" t="s">
        <v>462</v>
      </c>
      <c r="AY223" s="419" t="s">
        <v>538</v>
      </c>
      <c r="AZ223" s="418" t="s">
        <v>490</v>
      </c>
      <c r="BA223" s="418" t="s">
        <v>132</v>
      </c>
      <c r="BB223" s="418" t="s">
        <v>758</v>
      </c>
      <c r="BC223" s="418" t="s">
        <v>551</v>
      </c>
      <c r="BD223" s="420" t="s">
        <v>147</v>
      </c>
    </row>
    <row r="224" spans="1:56" x14ac:dyDescent="0.2">
      <c r="A224" s="1">
        <v>14</v>
      </c>
      <c r="B224" s="13">
        <v>95</v>
      </c>
      <c r="C224" s="14">
        <v>140</v>
      </c>
      <c r="D224" s="14">
        <v>310</v>
      </c>
      <c r="E224" s="14">
        <v>480</v>
      </c>
      <c r="F224" s="14">
        <v>550</v>
      </c>
      <c r="G224" s="14">
        <v>266</v>
      </c>
      <c r="H224" s="14">
        <v>436</v>
      </c>
      <c r="I224" s="14">
        <v>606</v>
      </c>
      <c r="J224" s="14">
        <v>26</v>
      </c>
      <c r="K224" s="14">
        <v>221</v>
      </c>
      <c r="L224" s="14">
        <v>567</v>
      </c>
      <c r="M224" s="14">
        <v>112</v>
      </c>
      <c r="N224" s="14">
        <v>157</v>
      </c>
      <c r="O224" s="14">
        <v>327</v>
      </c>
      <c r="P224" s="14">
        <v>397</v>
      </c>
      <c r="Q224" s="14">
        <v>243</v>
      </c>
      <c r="R224" s="14">
        <v>288</v>
      </c>
      <c r="S224" s="14">
        <v>458</v>
      </c>
      <c r="T224" s="14">
        <v>503</v>
      </c>
      <c r="U224" s="14">
        <v>73</v>
      </c>
      <c r="V224" s="14">
        <v>419</v>
      </c>
      <c r="W224" s="14">
        <v>589</v>
      </c>
      <c r="X224" s="14">
        <v>9</v>
      </c>
      <c r="Y224" s="14">
        <v>179</v>
      </c>
      <c r="Z224" s="15">
        <v>374</v>
      </c>
      <c r="AA224" s="2">
        <f t="shared" si="39"/>
        <v>7825</v>
      </c>
      <c r="AB224" s="2">
        <f t="shared" si="40"/>
        <v>3263025</v>
      </c>
      <c r="AE224" s="1">
        <v>14</v>
      </c>
      <c r="AF224" s="417" t="s">
        <v>672</v>
      </c>
      <c r="AG224" s="418" t="s">
        <v>733</v>
      </c>
      <c r="AH224" s="418" t="s">
        <v>491</v>
      </c>
      <c r="AI224" s="418" t="s">
        <v>399</v>
      </c>
      <c r="AJ224" s="418" t="s">
        <v>516</v>
      </c>
      <c r="AK224" s="419" t="s">
        <v>165</v>
      </c>
      <c r="AL224" s="419" t="s">
        <v>563</v>
      </c>
      <c r="AM224" s="419" t="s">
        <v>499</v>
      </c>
      <c r="AN224" s="419" t="s">
        <v>251</v>
      </c>
      <c r="AO224" s="419" t="s">
        <v>800</v>
      </c>
      <c r="AP224" s="418" t="s">
        <v>726</v>
      </c>
      <c r="AQ224" s="418" t="s">
        <v>74</v>
      </c>
      <c r="AR224" s="418" t="s">
        <v>581</v>
      </c>
      <c r="AS224" s="418" t="s">
        <v>785</v>
      </c>
      <c r="AT224" s="418" t="s">
        <v>711</v>
      </c>
      <c r="AU224" s="419" t="s">
        <v>270</v>
      </c>
      <c r="AV224" s="419" t="s">
        <v>163</v>
      </c>
      <c r="AW224" s="419" t="s">
        <v>109</v>
      </c>
      <c r="AX224" s="419" t="s">
        <v>487</v>
      </c>
      <c r="AY224" s="419" t="s">
        <v>301</v>
      </c>
      <c r="AZ224" s="418" t="s">
        <v>561</v>
      </c>
      <c r="BA224" s="418" t="s">
        <v>65</v>
      </c>
      <c r="BB224" s="418" t="s">
        <v>409</v>
      </c>
      <c r="BC224" s="418" t="s">
        <v>285</v>
      </c>
      <c r="BD224" s="420" t="s">
        <v>627</v>
      </c>
    </row>
    <row r="225" spans="1:56" x14ac:dyDescent="0.2">
      <c r="A225" s="1">
        <v>15</v>
      </c>
      <c r="B225" s="13">
        <v>564</v>
      </c>
      <c r="C225" s="14">
        <v>109</v>
      </c>
      <c r="D225" s="14">
        <v>154</v>
      </c>
      <c r="E225" s="14">
        <v>349</v>
      </c>
      <c r="F225" s="14">
        <v>394</v>
      </c>
      <c r="G225" s="14">
        <v>240</v>
      </c>
      <c r="H225" s="14">
        <v>285</v>
      </c>
      <c r="I225" s="14">
        <v>455</v>
      </c>
      <c r="J225" s="14">
        <v>525</v>
      </c>
      <c r="K225" s="14">
        <v>70</v>
      </c>
      <c r="L225" s="14">
        <v>411</v>
      </c>
      <c r="M225" s="14">
        <v>581</v>
      </c>
      <c r="N225" s="14">
        <v>1</v>
      </c>
      <c r="O225" s="14">
        <v>196</v>
      </c>
      <c r="P225" s="14">
        <v>366</v>
      </c>
      <c r="Q225" s="14">
        <v>87</v>
      </c>
      <c r="R225" s="14">
        <v>132</v>
      </c>
      <c r="S225" s="14">
        <v>302</v>
      </c>
      <c r="T225" s="14">
        <v>497</v>
      </c>
      <c r="U225" s="14">
        <v>542</v>
      </c>
      <c r="V225" s="14">
        <v>263</v>
      </c>
      <c r="W225" s="14">
        <v>433</v>
      </c>
      <c r="X225" s="14">
        <v>603</v>
      </c>
      <c r="Y225" s="14">
        <v>48</v>
      </c>
      <c r="Z225" s="15">
        <v>218</v>
      </c>
      <c r="AA225" s="2">
        <f t="shared" si="39"/>
        <v>7825</v>
      </c>
      <c r="AB225" s="2">
        <f t="shared" si="40"/>
        <v>3263025</v>
      </c>
      <c r="AE225" s="1">
        <v>15</v>
      </c>
      <c r="AF225" s="417" t="s">
        <v>123</v>
      </c>
      <c r="AG225" s="418" t="s">
        <v>631</v>
      </c>
      <c r="AH225" s="418" t="s">
        <v>343</v>
      </c>
      <c r="AI225" s="418" t="s">
        <v>653</v>
      </c>
      <c r="AJ225" s="418" t="s">
        <v>369</v>
      </c>
      <c r="AK225" s="419" t="s">
        <v>164</v>
      </c>
      <c r="AL225" s="419" t="s">
        <v>299</v>
      </c>
      <c r="AM225" s="419" t="s">
        <v>456</v>
      </c>
      <c r="AN225" s="419" t="s">
        <v>574</v>
      </c>
      <c r="AO225" s="419" t="s">
        <v>619</v>
      </c>
      <c r="AP225" s="418" t="s">
        <v>503</v>
      </c>
      <c r="AQ225" s="418" t="s">
        <v>307</v>
      </c>
      <c r="AR225" s="418" t="s">
        <v>198</v>
      </c>
      <c r="AS225" s="418" t="s">
        <v>552</v>
      </c>
      <c r="AT225" s="418" t="s">
        <v>389</v>
      </c>
      <c r="AU225" s="419" t="s">
        <v>617</v>
      </c>
      <c r="AV225" s="419" t="s">
        <v>555</v>
      </c>
      <c r="AW225" s="419" t="s">
        <v>727</v>
      </c>
      <c r="AX225" s="419" t="s">
        <v>141</v>
      </c>
      <c r="AY225" s="419" t="s">
        <v>751</v>
      </c>
      <c r="AZ225" s="418" t="s">
        <v>221</v>
      </c>
      <c r="BA225" s="418" t="s">
        <v>138</v>
      </c>
      <c r="BB225" s="418" t="s">
        <v>735</v>
      </c>
      <c r="BC225" s="418" t="s">
        <v>274</v>
      </c>
      <c r="BD225" s="420" t="s">
        <v>326</v>
      </c>
    </row>
    <row r="226" spans="1:56" x14ac:dyDescent="0.2">
      <c r="A226" s="1">
        <v>16</v>
      </c>
      <c r="B226" s="13">
        <v>369</v>
      </c>
      <c r="C226" s="14">
        <v>414</v>
      </c>
      <c r="D226" s="14">
        <v>584</v>
      </c>
      <c r="E226" s="14">
        <v>4</v>
      </c>
      <c r="F226" s="14">
        <v>199</v>
      </c>
      <c r="G226" s="14">
        <v>545</v>
      </c>
      <c r="H226" s="14">
        <v>90</v>
      </c>
      <c r="I226" s="14">
        <v>135</v>
      </c>
      <c r="J226" s="14">
        <v>305</v>
      </c>
      <c r="K226" s="14">
        <v>500</v>
      </c>
      <c r="L226" s="14">
        <v>216</v>
      </c>
      <c r="M226" s="14">
        <v>261</v>
      </c>
      <c r="N226" s="14">
        <v>431</v>
      </c>
      <c r="O226" s="14">
        <v>601</v>
      </c>
      <c r="P226" s="14">
        <v>46</v>
      </c>
      <c r="Q226" s="14">
        <v>392</v>
      </c>
      <c r="R226" s="14">
        <v>562</v>
      </c>
      <c r="S226" s="14">
        <v>107</v>
      </c>
      <c r="T226" s="14">
        <v>152</v>
      </c>
      <c r="U226" s="14">
        <v>347</v>
      </c>
      <c r="V226" s="14">
        <v>68</v>
      </c>
      <c r="W226" s="14">
        <v>238</v>
      </c>
      <c r="X226" s="14">
        <v>283</v>
      </c>
      <c r="Y226" s="14">
        <v>453</v>
      </c>
      <c r="Z226" s="15">
        <v>523</v>
      </c>
      <c r="AA226" s="2">
        <f t="shared" si="39"/>
        <v>7825</v>
      </c>
      <c r="AB226" s="2">
        <f t="shared" si="40"/>
        <v>3263025</v>
      </c>
      <c r="AE226" s="1">
        <v>16</v>
      </c>
      <c r="AF226" s="421" t="s">
        <v>309</v>
      </c>
      <c r="AG226" s="419" t="s">
        <v>609</v>
      </c>
      <c r="AH226" s="419" t="s">
        <v>724</v>
      </c>
      <c r="AI226" s="419" t="s">
        <v>62</v>
      </c>
      <c r="AJ226" s="419" t="s">
        <v>207</v>
      </c>
      <c r="AK226" s="418" t="s">
        <v>200</v>
      </c>
      <c r="AL226" s="418" t="s">
        <v>599</v>
      </c>
      <c r="AM226" s="418" t="s">
        <v>102</v>
      </c>
      <c r="AN226" s="418" t="s">
        <v>178</v>
      </c>
      <c r="AO226" s="418" t="s">
        <v>322</v>
      </c>
      <c r="AP226" s="419" t="s">
        <v>249</v>
      </c>
      <c r="AQ226" s="419" t="s">
        <v>143</v>
      </c>
      <c r="AR226" s="419" t="s">
        <v>110</v>
      </c>
      <c r="AS226" s="419" t="s">
        <v>765</v>
      </c>
      <c r="AT226" s="419" t="s">
        <v>302</v>
      </c>
      <c r="AU226" s="418" t="s">
        <v>337</v>
      </c>
      <c r="AV226" s="418" t="s">
        <v>229</v>
      </c>
      <c r="AW226" s="418" t="s">
        <v>495</v>
      </c>
      <c r="AX226" s="418" t="s">
        <v>371</v>
      </c>
      <c r="AY226" s="418" t="s">
        <v>626</v>
      </c>
      <c r="AZ226" s="419" t="s">
        <v>644</v>
      </c>
      <c r="BA226" s="419" t="s">
        <v>247</v>
      </c>
      <c r="BB226" s="419" t="s">
        <v>375</v>
      </c>
      <c r="BC226" s="419" t="s">
        <v>351</v>
      </c>
      <c r="BD226" s="422" t="s">
        <v>677</v>
      </c>
    </row>
    <row r="227" spans="1:56" x14ac:dyDescent="0.2">
      <c r="A227" s="1">
        <v>17</v>
      </c>
      <c r="B227" s="13">
        <v>213</v>
      </c>
      <c r="C227" s="14">
        <v>258</v>
      </c>
      <c r="D227" s="14">
        <v>428</v>
      </c>
      <c r="E227" s="14">
        <v>623</v>
      </c>
      <c r="F227" s="14">
        <v>43</v>
      </c>
      <c r="G227" s="14">
        <v>389</v>
      </c>
      <c r="H227" s="14">
        <v>559</v>
      </c>
      <c r="I227" s="14">
        <v>104</v>
      </c>
      <c r="J227" s="14">
        <v>174</v>
      </c>
      <c r="K227" s="14">
        <v>344</v>
      </c>
      <c r="L227" s="14">
        <v>65</v>
      </c>
      <c r="M227" s="14">
        <v>235</v>
      </c>
      <c r="N227" s="14">
        <v>280</v>
      </c>
      <c r="O227" s="14">
        <v>475</v>
      </c>
      <c r="P227" s="14">
        <v>520</v>
      </c>
      <c r="Q227" s="14">
        <v>361</v>
      </c>
      <c r="R227" s="14">
        <v>406</v>
      </c>
      <c r="S227" s="14">
        <v>576</v>
      </c>
      <c r="T227" s="14">
        <v>21</v>
      </c>
      <c r="U227" s="14">
        <v>191</v>
      </c>
      <c r="V227" s="14">
        <v>537</v>
      </c>
      <c r="W227" s="14">
        <v>82</v>
      </c>
      <c r="X227" s="14">
        <v>127</v>
      </c>
      <c r="Y227" s="14">
        <v>322</v>
      </c>
      <c r="Z227" s="15">
        <v>492</v>
      </c>
      <c r="AA227" s="2">
        <f t="shared" si="39"/>
        <v>7825</v>
      </c>
      <c r="AB227" s="2">
        <f t="shared" si="40"/>
        <v>3263025</v>
      </c>
      <c r="AE227" s="1">
        <v>17</v>
      </c>
      <c r="AF227" s="421" t="s">
        <v>194</v>
      </c>
      <c r="AG227" s="419" t="s">
        <v>432</v>
      </c>
      <c r="AH227" s="419" t="s">
        <v>324</v>
      </c>
      <c r="AI227" s="419" t="s">
        <v>104</v>
      </c>
      <c r="AJ227" s="419" t="s">
        <v>618</v>
      </c>
      <c r="AK227" s="418" t="s">
        <v>416</v>
      </c>
      <c r="AL227" s="418" t="s">
        <v>780</v>
      </c>
      <c r="AM227" s="418" t="s">
        <v>316</v>
      </c>
      <c r="AN227" s="418" t="s">
        <v>153</v>
      </c>
      <c r="AO227" s="418" t="s">
        <v>282</v>
      </c>
      <c r="AP227" s="419" t="s">
        <v>539</v>
      </c>
      <c r="AQ227" s="419" t="s">
        <v>328</v>
      </c>
      <c r="AR227" s="419" t="s">
        <v>717</v>
      </c>
      <c r="AS227" s="419" t="s">
        <v>267</v>
      </c>
      <c r="AT227" s="419" t="s">
        <v>257</v>
      </c>
      <c r="AU227" s="418" t="s">
        <v>367</v>
      </c>
      <c r="AV227" s="418" t="s">
        <v>49</v>
      </c>
      <c r="AW227" s="418" t="s">
        <v>488</v>
      </c>
      <c r="AX227" s="418" t="s">
        <v>360</v>
      </c>
      <c r="AY227" s="418" t="s">
        <v>786</v>
      </c>
      <c r="AZ227" s="419" t="s">
        <v>255</v>
      </c>
      <c r="BA227" s="419" t="s">
        <v>303</v>
      </c>
      <c r="BB227" s="419" t="s">
        <v>344</v>
      </c>
      <c r="BC227" s="419" t="s">
        <v>681</v>
      </c>
      <c r="BD227" s="422" t="s">
        <v>560</v>
      </c>
    </row>
    <row r="228" spans="1:56" x14ac:dyDescent="0.2">
      <c r="A228" s="1">
        <v>18</v>
      </c>
      <c r="B228" s="13">
        <v>57</v>
      </c>
      <c r="C228" s="14">
        <v>227</v>
      </c>
      <c r="D228" s="14">
        <v>297</v>
      </c>
      <c r="E228" s="14">
        <v>467</v>
      </c>
      <c r="F228" s="14">
        <v>512</v>
      </c>
      <c r="G228" s="14">
        <v>358</v>
      </c>
      <c r="H228" s="14">
        <v>403</v>
      </c>
      <c r="I228" s="14">
        <v>598</v>
      </c>
      <c r="J228" s="14">
        <v>18</v>
      </c>
      <c r="K228" s="14">
        <v>188</v>
      </c>
      <c r="L228" s="14">
        <v>534</v>
      </c>
      <c r="M228" s="14">
        <v>79</v>
      </c>
      <c r="N228" s="14">
        <v>149</v>
      </c>
      <c r="O228" s="14">
        <v>319</v>
      </c>
      <c r="P228" s="14">
        <v>489</v>
      </c>
      <c r="Q228" s="14">
        <v>210</v>
      </c>
      <c r="R228" s="14">
        <v>255</v>
      </c>
      <c r="S228" s="14">
        <v>450</v>
      </c>
      <c r="T228" s="14">
        <v>620</v>
      </c>
      <c r="U228" s="14">
        <v>40</v>
      </c>
      <c r="V228" s="14">
        <v>381</v>
      </c>
      <c r="W228" s="14">
        <v>551</v>
      </c>
      <c r="X228" s="14">
        <v>121</v>
      </c>
      <c r="Y228" s="14">
        <v>166</v>
      </c>
      <c r="Z228" s="15">
        <v>336</v>
      </c>
      <c r="AA228" s="2">
        <f t="shared" si="39"/>
        <v>7825</v>
      </c>
      <c r="AB228" s="2">
        <f t="shared" si="40"/>
        <v>3263025</v>
      </c>
      <c r="AE228" s="1">
        <v>18</v>
      </c>
      <c r="AF228" s="421" t="s">
        <v>359</v>
      </c>
      <c r="AG228" s="419" t="s">
        <v>567</v>
      </c>
      <c r="AH228" s="419" t="s">
        <v>461</v>
      </c>
      <c r="AI228" s="419" t="s">
        <v>506</v>
      </c>
      <c r="AJ228" s="419" t="s">
        <v>202</v>
      </c>
      <c r="AK228" s="418" t="s">
        <v>682</v>
      </c>
      <c r="AL228" s="418" t="s">
        <v>264</v>
      </c>
      <c r="AM228" s="418" t="s">
        <v>707</v>
      </c>
      <c r="AN228" s="418" t="s">
        <v>673</v>
      </c>
      <c r="AO228" s="418" t="s">
        <v>732</v>
      </c>
      <c r="AP228" s="419" t="s">
        <v>806</v>
      </c>
      <c r="AQ228" s="419" t="s">
        <v>30</v>
      </c>
      <c r="AR228" s="419" t="s">
        <v>180</v>
      </c>
      <c r="AS228" s="419" t="s">
        <v>338</v>
      </c>
      <c r="AT228" s="419" t="s">
        <v>638</v>
      </c>
      <c r="AU228" s="418" t="s">
        <v>268</v>
      </c>
      <c r="AV228" s="418" t="s">
        <v>772</v>
      </c>
      <c r="AW228" s="418" t="s">
        <v>294</v>
      </c>
      <c r="AX228" s="418" t="s">
        <v>480</v>
      </c>
      <c r="AY228" s="418" t="s">
        <v>513</v>
      </c>
      <c r="AZ228" s="419" t="s">
        <v>654</v>
      </c>
      <c r="BA228" s="419" t="s">
        <v>546</v>
      </c>
      <c r="BB228" s="419" t="s">
        <v>582</v>
      </c>
      <c r="BC228" s="419" t="s">
        <v>734</v>
      </c>
      <c r="BD228" s="422" t="s">
        <v>340</v>
      </c>
    </row>
    <row r="229" spans="1:56" x14ac:dyDescent="0.2">
      <c r="A229" s="1">
        <v>19</v>
      </c>
      <c r="B229" s="13">
        <v>526</v>
      </c>
      <c r="C229" s="14">
        <v>96</v>
      </c>
      <c r="D229" s="14">
        <v>141</v>
      </c>
      <c r="E229" s="14">
        <v>311</v>
      </c>
      <c r="F229" s="14">
        <v>481</v>
      </c>
      <c r="G229" s="14">
        <v>202</v>
      </c>
      <c r="H229" s="14">
        <v>272</v>
      </c>
      <c r="I229" s="14">
        <v>442</v>
      </c>
      <c r="J229" s="14">
        <v>612</v>
      </c>
      <c r="K229" s="14">
        <v>32</v>
      </c>
      <c r="L229" s="14">
        <v>378</v>
      </c>
      <c r="M229" s="14">
        <v>573</v>
      </c>
      <c r="N229" s="14">
        <v>118</v>
      </c>
      <c r="O229" s="14">
        <v>163</v>
      </c>
      <c r="P229" s="14">
        <v>333</v>
      </c>
      <c r="Q229" s="14">
        <v>54</v>
      </c>
      <c r="R229" s="14">
        <v>249</v>
      </c>
      <c r="S229" s="14">
        <v>294</v>
      </c>
      <c r="T229" s="14">
        <v>464</v>
      </c>
      <c r="U229" s="14">
        <v>509</v>
      </c>
      <c r="V229" s="14">
        <v>355</v>
      </c>
      <c r="W229" s="14">
        <v>425</v>
      </c>
      <c r="X229" s="14">
        <v>595</v>
      </c>
      <c r="Y229" s="14">
        <v>15</v>
      </c>
      <c r="Z229" s="15">
        <v>185</v>
      </c>
      <c r="AA229" s="2">
        <f t="shared" si="39"/>
        <v>7825</v>
      </c>
      <c r="AB229" s="2">
        <f t="shared" si="40"/>
        <v>3263025</v>
      </c>
      <c r="AE229" s="1">
        <v>19</v>
      </c>
      <c r="AF229" s="421" t="s">
        <v>572</v>
      </c>
      <c r="AG229" s="419" t="s">
        <v>329</v>
      </c>
      <c r="AH229" s="419" t="s">
        <v>759</v>
      </c>
      <c r="AI229" s="419" t="s">
        <v>280</v>
      </c>
      <c r="AJ229" s="419" t="s">
        <v>81</v>
      </c>
      <c r="AK229" s="418" t="s">
        <v>507</v>
      </c>
      <c r="AL229" s="418" t="s">
        <v>402</v>
      </c>
      <c r="AM229" s="418" t="s">
        <v>532</v>
      </c>
      <c r="AN229" s="418" t="s">
        <v>425</v>
      </c>
      <c r="AO229" s="418" t="s">
        <v>332</v>
      </c>
      <c r="AP229" s="419" t="s">
        <v>69</v>
      </c>
      <c r="AQ229" s="419" t="s">
        <v>648</v>
      </c>
      <c r="AR229" s="419" t="s">
        <v>100</v>
      </c>
      <c r="AS229" s="419" t="s">
        <v>788</v>
      </c>
      <c r="AT229" s="419" t="s">
        <v>708</v>
      </c>
      <c r="AU229" s="418" t="s">
        <v>89</v>
      </c>
      <c r="AV229" s="418" t="s">
        <v>403</v>
      </c>
      <c r="AW229" s="418" t="s">
        <v>145</v>
      </c>
      <c r="AX229" s="418" t="s">
        <v>693</v>
      </c>
      <c r="AY229" s="418" t="s">
        <v>753</v>
      </c>
      <c r="AZ229" s="419" t="s">
        <v>205</v>
      </c>
      <c r="BA229" s="419" t="s">
        <v>352</v>
      </c>
      <c r="BB229" s="419" t="s">
        <v>227</v>
      </c>
      <c r="BC229" s="419" t="s">
        <v>569</v>
      </c>
      <c r="BD229" s="422" t="s">
        <v>73</v>
      </c>
    </row>
    <row r="230" spans="1:56" x14ac:dyDescent="0.2">
      <c r="A230" s="1">
        <v>20</v>
      </c>
      <c r="B230" s="13">
        <v>400</v>
      </c>
      <c r="C230" s="14">
        <v>570</v>
      </c>
      <c r="D230" s="14">
        <v>115</v>
      </c>
      <c r="E230" s="14">
        <v>160</v>
      </c>
      <c r="F230" s="14">
        <v>330</v>
      </c>
      <c r="G230" s="14">
        <v>71</v>
      </c>
      <c r="H230" s="14">
        <v>241</v>
      </c>
      <c r="I230" s="14">
        <v>286</v>
      </c>
      <c r="J230" s="14">
        <v>456</v>
      </c>
      <c r="K230" s="14">
        <v>501</v>
      </c>
      <c r="L230" s="14">
        <v>372</v>
      </c>
      <c r="M230" s="14">
        <v>417</v>
      </c>
      <c r="N230" s="14">
        <v>587</v>
      </c>
      <c r="O230" s="14">
        <v>7</v>
      </c>
      <c r="P230" s="14">
        <v>177</v>
      </c>
      <c r="Q230" s="14">
        <v>548</v>
      </c>
      <c r="R230" s="14">
        <v>93</v>
      </c>
      <c r="S230" s="14">
        <v>138</v>
      </c>
      <c r="T230" s="14">
        <v>308</v>
      </c>
      <c r="U230" s="14">
        <v>478</v>
      </c>
      <c r="V230" s="14">
        <v>224</v>
      </c>
      <c r="W230" s="14">
        <v>269</v>
      </c>
      <c r="X230" s="14">
        <v>439</v>
      </c>
      <c r="Y230" s="14">
        <v>609</v>
      </c>
      <c r="Z230" s="15">
        <v>29</v>
      </c>
      <c r="AA230" s="2">
        <f t="shared" si="39"/>
        <v>7825</v>
      </c>
      <c r="AB230" s="2">
        <f t="shared" si="40"/>
        <v>3263025</v>
      </c>
      <c r="AE230" s="1">
        <v>20</v>
      </c>
      <c r="AF230" s="421" t="s">
        <v>95</v>
      </c>
      <c r="AG230" s="419" t="s">
        <v>172</v>
      </c>
      <c r="AH230" s="419" t="s">
        <v>787</v>
      </c>
      <c r="AI230" s="419" t="s">
        <v>131</v>
      </c>
      <c r="AJ230" s="419" t="s">
        <v>232</v>
      </c>
      <c r="AK230" s="418" t="s">
        <v>275</v>
      </c>
      <c r="AL230" s="418" t="s">
        <v>192</v>
      </c>
      <c r="AM230" s="418" t="s">
        <v>85</v>
      </c>
      <c r="AN230" s="418" t="s">
        <v>139</v>
      </c>
      <c r="AO230" s="418" t="s">
        <v>518</v>
      </c>
      <c r="AP230" s="419" t="s">
        <v>652</v>
      </c>
      <c r="AQ230" s="419" t="s">
        <v>590</v>
      </c>
      <c r="AR230" s="419" t="s">
        <v>170</v>
      </c>
      <c r="AS230" s="419" t="s">
        <v>272</v>
      </c>
      <c r="AT230" s="419" t="s">
        <v>315</v>
      </c>
      <c r="AU230" s="418" t="s">
        <v>622</v>
      </c>
      <c r="AV230" s="418" t="s">
        <v>703</v>
      </c>
      <c r="AW230" s="418" t="s">
        <v>814</v>
      </c>
      <c r="AX230" s="418" t="s">
        <v>655</v>
      </c>
      <c r="AY230" s="418" t="s">
        <v>295</v>
      </c>
      <c r="AZ230" s="419" t="s">
        <v>460</v>
      </c>
      <c r="BA230" s="419" t="s">
        <v>83</v>
      </c>
      <c r="BB230" s="419" t="s">
        <v>667</v>
      </c>
      <c r="BC230" s="419" t="s">
        <v>186</v>
      </c>
      <c r="BD230" s="422" t="s">
        <v>118</v>
      </c>
    </row>
    <row r="231" spans="1:56" x14ac:dyDescent="0.2">
      <c r="A231" s="1">
        <v>21</v>
      </c>
      <c r="B231" s="13">
        <v>180</v>
      </c>
      <c r="C231" s="14">
        <v>375</v>
      </c>
      <c r="D231" s="14">
        <v>420</v>
      </c>
      <c r="E231" s="14">
        <v>590</v>
      </c>
      <c r="F231" s="14">
        <v>10</v>
      </c>
      <c r="G231" s="14">
        <v>476</v>
      </c>
      <c r="H231" s="14">
        <v>546</v>
      </c>
      <c r="I231" s="14">
        <v>91</v>
      </c>
      <c r="J231" s="14">
        <v>136</v>
      </c>
      <c r="K231" s="14">
        <v>306</v>
      </c>
      <c r="L231" s="14">
        <v>27</v>
      </c>
      <c r="M231" s="14">
        <v>222</v>
      </c>
      <c r="N231" s="14">
        <v>267</v>
      </c>
      <c r="O231" s="14">
        <v>437</v>
      </c>
      <c r="P231" s="14">
        <v>607</v>
      </c>
      <c r="Q231" s="14">
        <v>328</v>
      </c>
      <c r="R231" s="14">
        <v>398</v>
      </c>
      <c r="S231" s="14">
        <v>568</v>
      </c>
      <c r="T231" s="14">
        <v>113</v>
      </c>
      <c r="U231" s="14">
        <v>158</v>
      </c>
      <c r="V231" s="14">
        <v>504</v>
      </c>
      <c r="W231" s="14">
        <v>74</v>
      </c>
      <c r="X231" s="14">
        <v>244</v>
      </c>
      <c r="Y231" s="14">
        <v>289</v>
      </c>
      <c r="Z231" s="15">
        <v>459</v>
      </c>
      <c r="AA231" s="2">
        <f t="shared" si="39"/>
        <v>7825</v>
      </c>
      <c r="AB231" s="2">
        <f t="shared" si="40"/>
        <v>3263025</v>
      </c>
      <c r="AE231" s="1">
        <v>21</v>
      </c>
      <c r="AF231" s="417" t="s">
        <v>496</v>
      </c>
      <c r="AG231" s="418" t="s">
        <v>40</v>
      </c>
      <c r="AH231" s="418" t="s">
        <v>796</v>
      </c>
      <c r="AI231" s="418" t="s">
        <v>125</v>
      </c>
      <c r="AJ231" s="418" t="s">
        <v>600</v>
      </c>
      <c r="AK231" s="419" t="s">
        <v>265</v>
      </c>
      <c r="AL231" s="419" t="s">
        <v>649</v>
      </c>
      <c r="AM231" s="419" t="s">
        <v>568</v>
      </c>
      <c r="AN231" s="419" t="s">
        <v>659</v>
      </c>
      <c r="AO231" s="419" t="s">
        <v>624</v>
      </c>
      <c r="AP231" s="418" t="s">
        <v>90</v>
      </c>
      <c r="AQ231" s="418" t="s">
        <v>431</v>
      </c>
      <c r="AR231" s="418" t="s">
        <v>56</v>
      </c>
      <c r="AS231" s="418" t="s">
        <v>794</v>
      </c>
      <c r="AT231" s="418" t="s">
        <v>45</v>
      </c>
      <c r="AU231" s="419" t="s">
        <v>98</v>
      </c>
      <c r="AV231" s="419" t="s">
        <v>235</v>
      </c>
      <c r="AW231" s="419" t="s">
        <v>199</v>
      </c>
      <c r="AX231" s="419" t="s">
        <v>761</v>
      </c>
      <c r="AY231" s="419" t="s">
        <v>209</v>
      </c>
      <c r="AZ231" s="418" t="s">
        <v>413</v>
      </c>
      <c r="BA231" s="418" t="s">
        <v>722</v>
      </c>
      <c r="BB231" s="418" t="s">
        <v>55</v>
      </c>
      <c r="BC231" s="418" t="s">
        <v>193</v>
      </c>
      <c r="BD231" s="420" t="s">
        <v>562</v>
      </c>
    </row>
    <row r="232" spans="1:56" x14ac:dyDescent="0.2">
      <c r="A232" s="1">
        <v>22</v>
      </c>
      <c r="B232" s="13">
        <v>49</v>
      </c>
      <c r="C232" s="14">
        <v>219</v>
      </c>
      <c r="D232" s="14">
        <v>264</v>
      </c>
      <c r="E232" s="14">
        <v>434</v>
      </c>
      <c r="F232" s="14">
        <v>604</v>
      </c>
      <c r="G232" s="14">
        <v>350</v>
      </c>
      <c r="H232" s="14">
        <v>395</v>
      </c>
      <c r="I232" s="14">
        <v>565</v>
      </c>
      <c r="J232" s="14">
        <v>110</v>
      </c>
      <c r="K232" s="14">
        <v>155</v>
      </c>
      <c r="L232" s="14">
        <v>521</v>
      </c>
      <c r="M232" s="14">
        <v>66</v>
      </c>
      <c r="N232" s="14">
        <v>236</v>
      </c>
      <c r="O232" s="14">
        <v>281</v>
      </c>
      <c r="P232" s="14">
        <v>451</v>
      </c>
      <c r="Q232" s="14">
        <v>197</v>
      </c>
      <c r="R232" s="14">
        <v>367</v>
      </c>
      <c r="S232" s="14">
        <v>412</v>
      </c>
      <c r="T232" s="14">
        <v>582</v>
      </c>
      <c r="U232" s="14">
        <v>2</v>
      </c>
      <c r="V232" s="14">
        <v>498</v>
      </c>
      <c r="W232" s="14">
        <v>543</v>
      </c>
      <c r="X232" s="14">
        <v>88</v>
      </c>
      <c r="Y232" s="14">
        <v>133</v>
      </c>
      <c r="Z232" s="15">
        <v>303</v>
      </c>
      <c r="AA232" s="2">
        <f t="shared" si="39"/>
        <v>7825</v>
      </c>
      <c r="AB232" s="2">
        <f t="shared" si="40"/>
        <v>3263025</v>
      </c>
      <c r="AE232" s="1">
        <v>22</v>
      </c>
      <c r="AF232" s="417" t="s">
        <v>748</v>
      </c>
      <c r="AG232" s="418" t="s">
        <v>112</v>
      </c>
      <c r="AH232" s="418" t="s">
        <v>248</v>
      </c>
      <c r="AI232" s="418" t="s">
        <v>588</v>
      </c>
      <c r="AJ232" s="418" t="s">
        <v>635</v>
      </c>
      <c r="AK232" s="419" t="s">
        <v>68</v>
      </c>
      <c r="AL232" s="419" t="s">
        <v>548</v>
      </c>
      <c r="AM232" s="419" t="s">
        <v>63</v>
      </c>
      <c r="AN232" s="419" t="s">
        <v>41</v>
      </c>
      <c r="AO232" s="419" t="s">
        <v>554</v>
      </c>
      <c r="AP232" s="418" t="s">
        <v>706</v>
      </c>
      <c r="AQ232" s="418" t="s">
        <v>514</v>
      </c>
      <c r="AR232" s="418" t="s">
        <v>114</v>
      </c>
      <c r="AS232" s="418" t="s">
        <v>404</v>
      </c>
      <c r="AT232" s="418" t="s">
        <v>0</v>
      </c>
      <c r="AU232" s="419" t="s">
        <v>239</v>
      </c>
      <c r="AV232" s="419" t="s">
        <v>283</v>
      </c>
      <c r="AW232" s="419" t="s">
        <v>742</v>
      </c>
      <c r="AX232" s="419" t="s">
        <v>650</v>
      </c>
      <c r="AY232" s="419" t="s">
        <v>29</v>
      </c>
      <c r="AZ232" s="418" t="s">
        <v>485</v>
      </c>
      <c r="BA232" s="418" t="s">
        <v>171</v>
      </c>
      <c r="BB232" s="418" t="s">
        <v>512</v>
      </c>
      <c r="BC232" s="418" t="s">
        <v>236</v>
      </c>
      <c r="BD232" s="420" t="s">
        <v>37</v>
      </c>
    </row>
    <row r="233" spans="1:56" x14ac:dyDescent="0.2">
      <c r="A233" s="1">
        <v>23</v>
      </c>
      <c r="B233" s="13">
        <v>518</v>
      </c>
      <c r="C233" s="14">
        <v>63</v>
      </c>
      <c r="D233" s="14">
        <v>233</v>
      </c>
      <c r="E233" s="14">
        <v>278</v>
      </c>
      <c r="F233" s="14">
        <v>473</v>
      </c>
      <c r="G233" s="14">
        <v>194</v>
      </c>
      <c r="H233" s="14">
        <v>364</v>
      </c>
      <c r="I233" s="14">
        <v>409</v>
      </c>
      <c r="J233" s="14">
        <v>579</v>
      </c>
      <c r="K233" s="14">
        <v>24</v>
      </c>
      <c r="L233" s="14">
        <v>495</v>
      </c>
      <c r="M233" s="14">
        <v>540</v>
      </c>
      <c r="N233" s="14">
        <v>85</v>
      </c>
      <c r="O233" s="14">
        <v>130</v>
      </c>
      <c r="P233" s="14">
        <v>325</v>
      </c>
      <c r="Q233" s="14">
        <v>41</v>
      </c>
      <c r="R233" s="14">
        <v>211</v>
      </c>
      <c r="S233" s="14">
        <v>256</v>
      </c>
      <c r="T233" s="14">
        <v>426</v>
      </c>
      <c r="U233" s="14">
        <v>621</v>
      </c>
      <c r="V233" s="14">
        <v>342</v>
      </c>
      <c r="W233" s="14">
        <v>387</v>
      </c>
      <c r="X233" s="14">
        <v>557</v>
      </c>
      <c r="Y233" s="14">
        <v>102</v>
      </c>
      <c r="Z233" s="15">
        <v>172</v>
      </c>
      <c r="AA233" s="2">
        <f t="shared" si="39"/>
        <v>7825</v>
      </c>
      <c r="AB233" s="2">
        <f t="shared" si="40"/>
        <v>3263025</v>
      </c>
      <c r="AE233" s="1">
        <v>23</v>
      </c>
      <c r="AF233" s="417" t="s">
        <v>228</v>
      </c>
      <c r="AG233" s="418" t="s">
        <v>570</v>
      </c>
      <c r="AH233" s="418" t="s">
        <v>458</v>
      </c>
      <c r="AI233" s="418" t="s">
        <v>642</v>
      </c>
      <c r="AJ233" s="418" t="s">
        <v>426</v>
      </c>
      <c r="AK233" s="419" t="s">
        <v>687</v>
      </c>
      <c r="AL233" s="419" t="s">
        <v>471</v>
      </c>
      <c r="AM233" s="419" t="s">
        <v>534</v>
      </c>
      <c r="AN233" s="419" t="s">
        <v>383</v>
      </c>
      <c r="AO233" s="419" t="s">
        <v>804</v>
      </c>
      <c r="AP233" s="418" t="s">
        <v>766</v>
      </c>
      <c r="AQ233" s="418" t="s">
        <v>35</v>
      </c>
      <c r="AR233" s="418" t="s">
        <v>646</v>
      </c>
      <c r="AS233" s="418" t="s">
        <v>580</v>
      </c>
      <c r="AT233" s="418" t="s">
        <v>128</v>
      </c>
      <c r="AU233" s="419" t="s">
        <v>540</v>
      </c>
      <c r="AV233" s="419" t="s">
        <v>53</v>
      </c>
      <c r="AW233" s="419" t="s">
        <v>459</v>
      </c>
      <c r="AX233" s="419" t="s">
        <v>350</v>
      </c>
      <c r="AY233" s="419" t="s">
        <v>136</v>
      </c>
      <c r="AZ233" s="418" t="s">
        <v>310</v>
      </c>
      <c r="BA233" s="418" t="s">
        <v>492</v>
      </c>
      <c r="BB233" s="418" t="s">
        <v>705</v>
      </c>
      <c r="BC233" s="418" t="s">
        <v>284</v>
      </c>
      <c r="BD233" s="420" t="s">
        <v>179</v>
      </c>
    </row>
    <row r="234" spans="1:56" x14ac:dyDescent="0.2">
      <c r="A234" s="1">
        <v>24</v>
      </c>
      <c r="B234" s="13">
        <v>487</v>
      </c>
      <c r="C234" s="14">
        <v>532</v>
      </c>
      <c r="D234" s="14">
        <v>77</v>
      </c>
      <c r="E234" s="14">
        <v>147</v>
      </c>
      <c r="F234" s="14">
        <v>317</v>
      </c>
      <c r="G234" s="14">
        <v>38</v>
      </c>
      <c r="H234" s="14">
        <v>208</v>
      </c>
      <c r="I234" s="14">
        <v>253</v>
      </c>
      <c r="J234" s="14">
        <v>448</v>
      </c>
      <c r="K234" s="14">
        <v>618</v>
      </c>
      <c r="L234" s="14">
        <v>339</v>
      </c>
      <c r="M234" s="14">
        <v>384</v>
      </c>
      <c r="N234" s="14">
        <v>554</v>
      </c>
      <c r="O234" s="14">
        <v>124</v>
      </c>
      <c r="P234" s="14">
        <v>169</v>
      </c>
      <c r="Q234" s="14">
        <v>515</v>
      </c>
      <c r="R234" s="14">
        <v>60</v>
      </c>
      <c r="S234" s="14">
        <v>230</v>
      </c>
      <c r="T234" s="14">
        <v>300</v>
      </c>
      <c r="U234" s="14">
        <v>470</v>
      </c>
      <c r="V234" s="14">
        <v>186</v>
      </c>
      <c r="W234" s="14">
        <v>356</v>
      </c>
      <c r="X234" s="14">
        <v>401</v>
      </c>
      <c r="Y234" s="14">
        <v>596</v>
      </c>
      <c r="Z234" s="15">
        <v>16</v>
      </c>
      <c r="AA234" s="2">
        <f t="shared" si="39"/>
        <v>7825</v>
      </c>
      <c r="AB234" s="2">
        <f t="shared" si="40"/>
        <v>3263025</v>
      </c>
      <c r="AE234" s="1">
        <v>24</v>
      </c>
      <c r="AF234" s="417" t="s">
        <v>713</v>
      </c>
      <c r="AG234" s="418" t="s">
        <v>679</v>
      </c>
      <c r="AH234" s="418" t="s">
        <v>3</v>
      </c>
      <c r="AI234" s="418" t="s">
        <v>152</v>
      </c>
      <c r="AJ234" s="418" t="s">
        <v>368</v>
      </c>
      <c r="AK234" s="419" t="s">
        <v>596</v>
      </c>
      <c r="AL234" s="419" t="s">
        <v>405</v>
      </c>
      <c r="AM234" s="419" t="s">
        <v>697</v>
      </c>
      <c r="AN234" s="419" t="s">
        <v>400</v>
      </c>
      <c r="AO234" s="419" t="s">
        <v>451</v>
      </c>
      <c r="AP234" s="418" t="s">
        <v>445</v>
      </c>
      <c r="AQ234" s="418" t="s">
        <v>281</v>
      </c>
      <c r="AR234" s="418" t="s">
        <v>440</v>
      </c>
      <c r="AS234" s="418" t="s">
        <v>238</v>
      </c>
      <c r="AT234" s="418" t="s">
        <v>628</v>
      </c>
      <c r="AU234" s="419" t="s">
        <v>92</v>
      </c>
      <c r="AV234" s="419" t="s">
        <v>701</v>
      </c>
      <c r="AW234" s="419" t="s">
        <v>798</v>
      </c>
      <c r="AX234" s="419" t="s">
        <v>668</v>
      </c>
      <c r="AY234" s="419" t="s">
        <v>715</v>
      </c>
      <c r="AZ234" s="418" t="s">
        <v>630</v>
      </c>
      <c r="BA234" s="418" t="s">
        <v>709</v>
      </c>
      <c r="BB234" s="418" t="s">
        <v>296</v>
      </c>
      <c r="BC234" s="418" t="s">
        <v>676</v>
      </c>
      <c r="BD234" s="420" t="s">
        <v>598</v>
      </c>
    </row>
    <row r="235" spans="1:56" x14ac:dyDescent="0.2">
      <c r="A235" s="1">
        <v>25</v>
      </c>
      <c r="B235" s="16">
        <v>331</v>
      </c>
      <c r="C235" s="17">
        <v>376</v>
      </c>
      <c r="D235" s="17">
        <v>571</v>
      </c>
      <c r="E235" s="17">
        <v>116</v>
      </c>
      <c r="F235" s="17">
        <v>161</v>
      </c>
      <c r="G235" s="17">
        <v>507</v>
      </c>
      <c r="H235" s="17">
        <v>52</v>
      </c>
      <c r="I235" s="17">
        <v>247</v>
      </c>
      <c r="J235" s="17">
        <v>292</v>
      </c>
      <c r="K235" s="17">
        <v>462</v>
      </c>
      <c r="L235" s="17">
        <v>183</v>
      </c>
      <c r="M235" s="17">
        <v>353</v>
      </c>
      <c r="N235" s="17">
        <v>423</v>
      </c>
      <c r="O235" s="17">
        <v>593</v>
      </c>
      <c r="P235" s="17">
        <v>13</v>
      </c>
      <c r="Q235" s="17">
        <v>484</v>
      </c>
      <c r="R235" s="17">
        <v>529</v>
      </c>
      <c r="S235" s="17">
        <v>99</v>
      </c>
      <c r="T235" s="17">
        <v>144</v>
      </c>
      <c r="U235" s="17">
        <v>314</v>
      </c>
      <c r="V235" s="17">
        <v>35</v>
      </c>
      <c r="W235" s="17">
        <v>205</v>
      </c>
      <c r="X235" s="17">
        <v>275</v>
      </c>
      <c r="Y235" s="17">
        <v>445</v>
      </c>
      <c r="Z235" s="18">
        <v>615</v>
      </c>
      <c r="AA235" s="2">
        <f t="shared" si="39"/>
        <v>7825</v>
      </c>
      <c r="AB235" s="2">
        <f t="shared" si="40"/>
        <v>3263025</v>
      </c>
      <c r="AE235" s="1">
        <v>25</v>
      </c>
      <c r="AF235" s="423" t="s">
        <v>683</v>
      </c>
      <c r="AG235" s="424" t="s">
        <v>38</v>
      </c>
      <c r="AH235" s="424" t="s">
        <v>623</v>
      </c>
      <c r="AI235" s="424" t="s">
        <v>816</v>
      </c>
      <c r="AJ235" s="424" t="s">
        <v>685</v>
      </c>
      <c r="AK235" s="425" t="s">
        <v>620</v>
      </c>
      <c r="AL235" s="425" t="s">
        <v>119</v>
      </c>
      <c r="AM235" s="425" t="s">
        <v>376</v>
      </c>
      <c r="AN235" s="425" t="s">
        <v>111</v>
      </c>
      <c r="AO235" s="425" t="s">
        <v>768</v>
      </c>
      <c r="AP235" s="424" t="s">
        <v>151</v>
      </c>
      <c r="AQ235" s="424" t="s">
        <v>127</v>
      </c>
      <c r="AR235" s="424" t="s">
        <v>455</v>
      </c>
      <c r="AS235" s="424" t="s">
        <v>258</v>
      </c>
      <c r="AT235" s="424" t="s">
        <v>542</v>
      </c>
      <c r="AU235" s="425" t="s">
        <v>504</v>
      </c>
      <c r="AV235" s="425" t="s">
        <v>466</v>
      </c>
      <c r="AW235" s="425" t="s">
        <v>774</v>
      </c>
      <c r="AX235" s="425" t="s">
        <v>603</v>
      </c>
      <c r="AY235" s="425" t="s">
        <v>386</v>
      </c>
      <c r="AZ235" s="424" t="s">
        <v>675</v>
      </c>
      <c r="BA235" s="424" t="s">
        <v>746</v>
      </c>
      <c r="BB235" s="424" t="s">
        <v>616</v>
      </c>
      <c r="BC235" s="424" t="s">
        <v>740</v>
      </c>
      <c r="BD235" s="426" t="s">
        <v>319</v>
      </c>
    </row>
    <row r="236" spans="1:56" x14ac:dyDescent="0.2">
      <c r="A236" s="3" t="s">
        <v>0</v>
      </c>
      <c r="B236" s="2">
        <f>SUM(B211:B235)</f>
        <v>7825</v>
      </c>
      <c r="C236" s="2">
        <f t="shared" ref="C236:Z236" si="42">SUM(C211:C235)</f>
        <v>7825</v>
      </c>
      <c r="D236" s="2">
        <f t="shared" si="42"/>
        <v>7825</v>
      </c>
      <c r="E236" s="2">
        <f t="shared" si="42"/>
        <v>7825</v>
      </c>
      <c r="F236" s="2">
        <f t="shared" si="42"/>
        <v>7825</v>
      </c>
      <c r="G236" s="2">
        <f t="shared" si="42"/>
        <v>7825</v>
      </c>
      <c r="H236" s="2">
        <f t="shared" si="42"/>
        <v>7825</v>
      </c>
      <c r="I236" s="2">
        <f t="shared" si="42"/>
        <v>7825</v>
      </c>
      <c r="J236" s="2">
        <f t="shared" si="42"/>
        <v>7825</v>
      </c>
      <c r="K236" s="2">
        <f t="shared" si="42"/>
        <v>7825</v>
      </c>
      <c r="L236" s="2">
        <f t="shared" si="42"/>
        <v>7825</v>
      </c>
      <c r="M236" s="2">
        <f t="shared" si="42"/>
        <v>7825</v>
      </c>
      <c r="N236" s="2">
        <f t="shared" si="42"/>
        <v>7825</v>
      </c>
      <c r="O236" s="2">
        <f t="shared" si="42"/>
        <v>7825</v>
      </c>
      <c r="P236" s="2">
        <f t="shared" si="42"/>
        <v>7825</v>
      </c>
      <c r="Q236" s="2">
        <f t="shared" si="42"/>
        <v>7825</v>
      </c>
      <c r="R236" s="2">
        <f t="shared" si="42"/>
        <v>7825</v>
      </c>
      <c r="S236" s="2">
        <f t="shared" si="42"/>
        <v>7825</v>
      </c>
      <c r="T236" s="2">
        <f t="shared" si="42"/>
        <v>7825</v>
      </c>
      <c r="U236" s="2">
        <f t="shared" si="42"/>
        <v>7825</v>
      </c>
      <c r="V236" s="2">
        <f t="shared" si="42"/>
        <v>7825</v>
      </c>
      <c r="W236" s="2">
        <f t="shared" si="42"/>
        <v>7825</v>
      </c>
      <c r="X236" s="2">
        <f t="shared" si="42"/>
        <v>7825</v>
      </c>
      <c r="Y236" s="2">
        <f t="shared" si="42"/>
        <v>7825</v>
      </c>
      <c r="Z236" s="2">
        <f t="shared" si="42"/>
        <v>7825</v>
      </c>
    </row>
    <row r="237" spans="1:56" x14ac:dyDescent="0.2">
      <c r="A237" s="3" t="s">
        <v>1</v>
      </c>
      <c r="B237" s="2">
        <f>SUMSQ(B211:B235)</f>
        <v>3263025</v>
      </c>
      <c r="C237" s="2">
        <f t="shared" ref="C237:Z237" si="43">SUMSQ(C211:C235)</f>
        <v>3263025</v>
      </c>
      <c r="D237" s="2">
        <f t="shared" si="43"/>
        <v>3263025</v>
      </c>
      <c r="E237" s="2">
        <f t="shared" si="43"/>
        <v>3263025</v>
      </c>
      <c r="F237" s="2">
        <f t="shared" si="43"/>
        <v>3263025</v>
      </c>
      <c r="G237" s="2">
        <f t="shared" si="43"/>
        <v>3263025</v>
      </c>
      <c r="H237" s="2">
        <f t="shared" si="43"/>
        <v>3263025</v>
      </c>
      <c r="I237" s="2">
        <f t="shared" si="43"/>
        <v>3263025</v>
      </c>
      <c r="J237" s="2">
        <f t="shared" si="43"/>
        <v>3263025</v>
      </c>
      <c r="K237" s="2">
        <f t="shared" si="43"/>
        <v>3263025</v>
      </c>
      <c r="L237" s="2">
        <f t="shared" si="43"/>
        <v>3263025</v>
      </c>
      <c r="M237" s="2">
        <f t="shared" si="43"/>
        <v>3263025</v>
      </c>
      <c r="N237" s="2">
        <f t="shared" si="43"/>
        <v>3263025</v>
      </c>
      <c r="O237" s="2">
        <f t="shared" si="43"/>
        <v>3263025</v>
      </c>
      <c r="P237" s="2">
        <f t="shared" si="43"/>
        <v>3263025</v>
      </c>
      <c r="Q237" s="2">
        <f t="shared" si="43"/>
        <v>3263025</v>
      </c>
      <c r="R237" s="2">
        <f t="shared" si="43"/>
        <v>3263025</v>
      </c>
      <c r="S237" s="2">
        <f t="shared" si="43"/>
        <v>3263025</v>
      </c>
      <c r="T237" s="2">
        <f t="shared" si="43"/>
        <v>3263025</v>
      </c>
      <c r="U237" s="2">
        <f t="shared" si="43"/>
        <v>3263025</v>
      </c>
      <c r="V237" s="2">
        <f t="shared" si="43"/>
        <v>3263025</v>
      </c>
      <c r="W237" s="2">
        <f t="shared" si="43"/>
        <v>3263025</v>
      </c>
      <c r="X237" s="2">
        <f t="shared" si="43"/>
        <v>3263025</v>
      </c>
      <c r="Y237" s="2">
        <f t="shared" si="43"/>
        <v>3263025</v>
      </c>
      <c r="Z237" s="2">
        <f t="shared" si="43"/>
        <v>3263025</v>
      </c>
    </row>
    <row r="238" spans="1:56" x14ac:dyDescent="0.2">
      <c r="A238" s="3" t="s">
        <v>351</v>
      </c>
      <c r="N238" s="2">
        <f t="shared" ref="N238" si="44">N211^3+N212^3+N213^3+N214^3+N215^3+N216^3+N217^3+N218^3+N219^3+N220^3+N221^3+N222^3+N223^3+N224^3+N225^3+N226^3+N227^3+N228^3+N229^3+N230^3+N231^3+N232^3+N233^3+N234^3+N235^3</f>
        <v>1530765625</v>
      </c>
    </row>
    <row r="239" spans="1:56" x14ac:dyDescent="0.2">
      <c r="AA239" s="2" t="s">
        <v>4</v>
      </c>
    </row>
    <row r="240" spans="1:56" x14ac:dyDescent="0.2">
      <c r="A240" s="3" t="s">
        <v>2</v>
      </c>
      <c r="B240" s="7">
        <f>B211</f>
        <v>11</v>
      </c>
      <c r="C240" s="7">
        <f>C212</f>
        <v>30</v>
      </c>
      <c r="D240" s="7">
        <f>D213</f>
        <v>69</v>
      </c>
      <c r="E240" s="7">
        <f>E214</f>
        <v>83</v>
      </c>
      <c r="F240" s="7">
        <f>F215</f>
        <v>122</v>
      </c>
      <c r="G240" s="7">
        <f>G216</f>
        <v>148</v>
      </c>
      <c r="H240" s="7">
        <f>H217</f>
        <v>162</v>
      </c>
      <c r="I240" s="7">
        <f>I218</f>
        <v>176</v>
      </c>
      <c r="J240" s="7">
        <f>J219</f>
        <v>220</v>
      </c>
      <c r="K240" s="7">
        <f>K220</f>
        <v>234</v>
      </c>
      <c r="L240" s="7">
        <f>L221</f>
        <v>260</v>
      </c>
      <c r="M240" s="7">
        <f>M222</f>
        <v>299</v>
      </c>
      <c r="N240" s="7">
        <f>N223</f>
        <v>313</v>
      </c>
      <c r="O240" s="7">
        <f>O224</f>
        <v>327</v>
      </c>
      <c r="P240" s="7">
        <f>P225</f>
        <v>366</v>
      </c>
      <c r="Q240" s="7">
        <f>Q226</f>
        <v>392</v>
      </c>
      <c r="R240" s="7">
        <f>R227</f>
        <v>406</v>
      </c>
      <c r="S240" s="7">
        <f>S228</f>
        <v>450</v>
      </c>
      <c r="T240" s="7">
        <f>T229</f>
        <v>464</v>
      </c>
      <c r="U240" s="7">
        <f>U230</f>
        <v>478</v>
      </c>
      <c r="V240" s="7">
        <f>V231</f>
        <v>504</v>
      </c>
      <c r="W240" s="7">
        <f>W232</f>
        <v>543</v>
      </c>
      <c r="X240" s="7">
        <f>X233</f>
        <v>557</v>
      </c>
      <c r="Y240" s="7">
        <f>Y234</f>
        <v>596</v>
      </c>
      <c r="Z240" s="8">
        <f>Z235</f>
        <v>615</v>
      </c>
      <c r="AA240" s="2">
        <f t="shared" si="39"/>
        <v>7825</v>
      </c>
      <c r="AB240" s="2">
        <f t="shared" si="40"/>
        <v>3263025</v>
      </c>
      <c r="AC240" s="2">
        <f t="shared" si="41"/>
        <v>1530765625</v>
      </c>
    </row>
    <row r="241" spans="1:56" x14ac:dyDescent="0.2">
      <c r="A241" s="3" t="s">
        <v>3</v>
      </c>
      <c r="B241" s="7">
        <f>B235</f>
        <v>331</v>
      </c>
      <c r="C241" s="7">
        <f>C234</f>
        <v>532</v>
      </c>
      <c r="D241" s="7">
        <f>D233</f>
        <v>233</v>
      </c>
      <c r="E241" s="7">
        <f>E232</f>
        <v>434</v>
      </c>
      <c r="F241" s="7">
        <f>F231</f>
        <v>10</v>
      </c>
      <c r="G241" s="7">
        <f>G230</f>
        <v>71</v>
      </c>
      <c r="H241" s="7">
        <f>H229</f>
        <v>272</v>
      </c>
      <c r="I241" s="7">
        <f>I228</f>
        <v>598</v>
      </c>
      <c r="J241" s="7">
        <f>J227</f>
        <v>174</v>
      </c>
      <c r="K241" s="7">
        <f>K226</f>
        <v>500</v>
      </c>
      <c r="L241" s="7">
        <f>L225</f>
        <v>411</v>
      </c>
      <c r="M241" s="7">
        <f>M224</f>
        <v>112</v>
      </c>
      <c r="N241" s="7">
        <f>N223</f>
        <v>313</v>
      </c>
      <c r="O241" s="7">
        <f>O222</f>
        <v>514</v>
      </c>
      <c r="P241" s="7">
        <f>P221</f>
        <v>215</v>
      </c>
      <c r="Q241" s="7">
        <f>Q220</f>
        <v>126</v>
      </c>
      <c r="R241" s="7">
        <f>R219</f>
        <v>452</v>
      </c>
      <c r="S241" s="7">
        <f>S218</f>
        <v>28</v>
      </c>
      <c r="T241" s="7">
        <f>T217</f>
        <v>354</v>
      </c>
      <c r="U241" s="7">
        <f>U216</f>
        <v>555</v>
      </c>
      <c r="V241" s="7">
        <f>V215</f>
        <v>616</v>
      </c>
      <c r="W241" s="7">
        <f>W214</f>
        <v>192</v>
      </c>
      <c r="X241" s="7">
        <f>X213</f>
        <v>393</v>
      </c>
      <c r="Y241" s="7">
        <f>Y212</f>
        <v>94</v>
      </c>
      <c r="Z241" s="8">
        <f>Z211</f>
        <v>295</v>
      </c>
      <c r="AA241" s="2">
        <f t="shared" si="39"/>
        <v>7825</v>
      </c>
      <c r="AB241" s="2">
        <f t="shared" si="40"/>
        <v>3263025</v>
      </c>
      <c r="AC241" s="2">
        <f t="shared" si="41"/>
        <v>1530765625</v>
      </c>
    </row>
    <row r="244" spans="1:56" x14ac:dyDescent="0.2">
      <c r="B244" s="21" t="s">
        <v>916</v>
      </c>
      <c r="C244" s="21" t="s">
        <v>908</v>
      </c>
    </row>
    <row r="245" spans="1:56" x14ac:dyDescent="0.2">
      <c r="A245" s="1">
        <v>1</v>
      </c>
      <c r="B245" s="10">
        <v>15</v>
      </c>
      <c r="C245" s="11">
        <v>195</v>
      </c>
      <c r="D245" s="11">
        <v>375</v>
      </c>
      <c r="E245" s="11">
        <v>405</v>
      </c>
      <c r="F245" s="11">
        <v>585</v>
      </c>
      <c r="G245" s="11">
        <v>314</v>
      </c>
      <c r="H245" s="11">
        <v>494</v>
      </c>
      <c r="I245" s="11">
        <v>549</v>
      </c>
      <c r="J245" s="11">
        <v>79</v>
      </c>
      <c r="K245" s="11">
        <v>134</v>
      </c>
      <c r="L245" s="11">
        <v>613</v>
      </c>
      <c r="M245" s="11">
        <v>43</v>
      </c>
      <c r="N245" s="11">
        <v>223</v>
      </c>
      <c r="O245" s="11">
        <v>253</v>
      </c>
      <c r="P245" s="11">
        <v>433</v>
      </c>
      <c r="Q245" s="11">
        <v>162</v>
      </c>
      <c r="R245" s="11">
        <v>342</v>
      </c>
      <c r="S245" s="11">
        <v>397</v>
      </c>
      <c r="T245" s="11">
        <v>552</v>
      </c>
      <c r="U245" s="11">
        <v>107</v>
      </c>
      <c r="V245" s="11">
        <v>461</v>
      </c>
      <c r="W245" s="11">
        <v>516</v>
      </c>
      <c r="X245" s="11">
        <v>71</v>
      </c>
      <c r="Y245" s="11">
        <v>226</v>
      </c>
      <c r="Z245" s="12">
        <v>281</v>
      </c>
      <c r="AA245" s="2">
        <f>SUM(B245:Z245)</f>
        <v>7825</v>
      </c>
      <c r="AB245" s="2">
        <f>SUMSQ(B245:Z245)</f>
        <v>3263025</v>
      </c>
      <c r="AE245" s="1">
        <v>1</v>
      </c>
      <c r="AF245" s="413" t="s">
        <v>569</v>
      </c>
      <c r="AG245" s="414" t="s">
        <v>99</v>
      </c>
      <c r="AH245" s="414" t="s">
        <v>40</v>
      </c>
      <c r="AI245" s="414" t="s">
        <v>429</v>
      </c>
      <c r="AJ245" s="414" t="s">
        <v>201</v>
      </c>
      <c r="AK245" s="415" t="s">
        <v>386</v>
      </c>
      <c r="AL245" s="415" t="s">
        <v>591</v>
      </c>
      <c r="AM245" s="415" t="s">
        <v>306</v>
      </c>
      <c r="AN245" s="415" t="s">
        <v>30</v>
      </c>
      <c r="AO245" s="415" t="s">
        <v>684</v>
      </c>
      <c r="AP245" s="414" t="s">
        <v>292</v>
      </c>
      <c r="AQ245" s="414" t="s">
        <v>618</v>
      </c>
      <c r="AR245" s="414" t="s">
        <v>771</v>
      </c>
      <c r="AS245" s="414" t="s">
        <v>697</v>
      </c>
      <c r="AT245" s="414" t="s">
        <v>138</v>
      </c>
      <c r="AU245" s="415" t="s">
        <v>101</v>
      </c>
      <c r="AV245" s="415" t="s">
        <v>310</v>
      </c>
      <c r="AW245" s="415" t="s">
        <v>711</v>
      </c>
      <c r="AX245" s="415" t="s">
        <v>467</v>
      </c>
      <c r="AY245" s="415" t="s">
        <v>495</v>
      </c>
      <c r="AZ245" s="414" t="s">
        <v>589</v>
      </c>
      <c r="BA245" s="414" t="s">
        <v>124</v>
      </c>
      <c r="BB245" s="414" t="s">
        <v>275</v>
      </c>
      <c r="BC245" s="414" t="s">
        <v>696</v>
      </c>
      <c r="BD245" s="416" t="s">
        <v>404</v>
      </c>
    </row>
    <row r="246" spans="1:56" x14ac:dyDescent="0.2">
      <c r="A246" s="1">
        <v>2</v>
      </c>
      <c r="B246" s="13">
        <v>616</v>
      </c>
      <c r="C246" s="14">
        <v>46</v>
      </c>
      <c r="D246" s="14">
        <v>201</v>
      </c>
      <c r="E246" s="14">
        <v>256</v>
      </c>
      <c r="F246" s="14">
        <v>436</v>
      </c>
      <c r="G246" s="14">
        <v>170</v>
      </c>
      <c r="H246" s="14">
        <v>350</v>
      </c>
      <c r="I246" s="14">
        <v>380</v>
      </c>
      <c r="J246" s="14">
        <v>560</v>
      </c>
      <c r="K246" s="14">
        <v>115</v>
      </c>
      <c r="L246" s="14">
        <v>469</v>
      </c>
      <c r="M246" s="14">
        <v>524</v>
      </c>
      <c r="N246" s="14">
        <v>54</v>
      </c>
      <c r="O246" s="14">
        <v>234</v>
      </c>
      <c r="P246" s="14">
        <v>289</v>
      </c>
      <c r="Q246" s="14">
        <v>18</v>
      </c>
      <c r="R246" s="14">
        <v>198</v>
      </c>
      <c r="S246" s="14">
        <v>353</v>
      </c>
      <c r="T246" s="14">
        <v>408</v>
      </c>
      <c r="U246" s="14">
        <v>588</v>
      </c>
      <c r="V246" s="14">
        <v>317</v>
      </c>
      <c r="W246" s="14">
        <v>497</v>
      </c>
      <c r="X246" s="14">
        <v>527</v>
      </c>
      <c r="Y246" s="14">
        <v>82</v>
      </c>
      <c r="Z246" s="15">
        <v>137</v>
      </c>
      <c r="AA246" s="2">
        <f t="shared" ref="AA246:AA275" si="45">SUM(B246:Z246)</f>
        <v>7825</v>
      </c>
      <c r="AB246" s="2">
        <f t="shared" ref="AB246:AB275" si="46">SUMSQ(B246:Z246)</f>
        <v>3263025</v>
      </c>
      <c r="AE246" s="1">
        <v>2</v>
      </c>
      <c r="AF246" s="417" t="s">
        <v>348</v>
      </c>
      <c r="AG246" s="418" t="s">
        <v>302</v>
      </c>
      <c r="AH246" s="418" t="s">
        <v>643</v>
      </c>
      <c r="AI246" s="418" t="s">
        <v>459</v>
      </c>
      <c r="AJ246" s="418" t="s">
        <v>563</v>
      </c>
      <c r="AK246" s="419" t="s">
        <v>44</v>
      </c>
      <c r="AL246" s="419" t="s">
        <v>68</v>
      </c>
      <c r="AM246" s="419" t="s">
        <v>147</v>
      </c>
      <c r="AN246" s="419" t="s">
        <v>256</v>
      </c>
      <c r="AO246" s="419" t="s">
        <v>787</v>
      </c>
      <c r="AP246" s="418" t="s">
        <v>531</v>
      </c>
      <c r="AQ246" s="418" t="s">
        <v>364</v>
      </c>
      <c r="AR246" s="418" t="s">
        <v>89</v>
      </c>
      <c r="AS246" s="418" t="s">
        <v>142</v>
      </c>
      <c r="AT246" s="418" t="s">
        <v>193</v>
      </c>
      <c r="AU246" s="419" t="s">
        <v>673</v>
      </c>
      <c r="AV246" s="419" t="s">
        <v>583</v>
      </c>
      <c r="AW246" s="419" t="s">
        <v>127</v>
      </c>
      <c r="AX246" s="419" t="s">
        <v>82</v>
      </c>
      <c r="AY246" s="419" t="s">
        <v>34</v>
      </c>
      <c r="AZ246" s="418" t="s">
        <v>368</v>
      </c>
      <c r="BA246" s="418" t="s">
        <v>141</v>
      </c>
      <c r="BB246" s="418" t="s">
        <v>441</v>
      </c>
      <c r="BC246" s="418" t="s">
        <v>303</v>
      </c>
      <c r="BD246" s="420" t="s">
        <v>130</v>
      </c>
    </row>
    <row r="247" spans="1:56" x14ac:dyDescent="0.2">
      <c r="A247" s="1">
        <v>3</v>
      </c>
      <c r="B247" s="13">
        <v>472</v>
      </c>
      <c r="C247" s="14">
        <v>502</v>
      </c>
      <c r="D247" s="14">
        <v>57</v>
      </c>
      <c r="E247" s="14">
        <v>237</v>
      </c>
      <c r="F247" s="14">
        <v>292</v>
      </c>
      <c r="G247" s="14">
        <v>21</v>
      </c>
      <c r="H247" s="14">
        <v>176</v>
      </c>
      <c r="I247" s="14">
        <v>356</v>
      </c>
      <c r="J247" s="14">
        <v>411</v>
      </c>
      <c r="K247" s="14">
        <v>591</v>
      </c>
      <c r="L247" s="14">
        <v>325</v>
      </c>
      <c r="M247" s="14">
        <v>480</v>
      </c>
      <c r="N247" s="14">
        <v>535</v>
      </c>
      <c r="O247" s="14">
        <v>90</v>
      </c>
      <c r="P247" s="14">
        <v>145</v>
      </c>
      <c r="Q247" s="14">
        <v>624</v>
      </c>
      <c r="R247" s="14">
        <v>29</v>
      </c>
      <c r="S247" s="14">
        <v>209</v>
      </c>
      <c r="T247" s="14">
        <v>264</v>
      </c>
      <c r="U247" s="14">
        <v>444</v>
      </c>
      <c r="V247" s="14">
        <v>173</v>
      </c>
      <c r="W247" s="14">
        <v>328</v>
      </c>
      <c r="X247" s="14">
        <v>383</v>
      </c>
      <c r="Y247" s="14">
        <v>563</v>
      </c>
      <c r="Z247" s="15">
        <v>118</v>
      </c>
      <c r="AA247" s="2">
        <f t="shared" si="45"/>
        <v>7825</v>
      </c>
      <c r="AB247" s="2">
        <f t="shared" si="46"/>
        <v>3263025</v>
      </c>
      <c r="AE247" s="1">
        <v>3</v>
      </c>
      <c r="AF247" s="417" t="s">
        <v>79</v>
      </c>
      <c r="AG247" s="418" t="s">
        <v>382</v>
      </c>
      <c r="AH247" s="418" t="s">
        <v>359</v>
      </c>
      <c r="AI247" s="418" t="s">
        <v>354</v>
      </c>
      <c r="AJ247" s="418" t="s">
        <v>111</v>
      </c>
      <c r="AK247" s="419" t="s">
        <v>360</v>
      </c>
      <c r="AL247" s="419" t="s">
        <v>391</v>
      </c>
      <c r="AM247" s="419" t="s">
        <v>709</v>
      </c>
      <c r="AN247" s="419" t="s">
        <v>503</v>
      </c>
      <c r="AO247" s="419" t="s">
        <v>91</v>
      </c>
      <c r="AP247" s="418" t="s">
        <v>128</v>
      </c>
      <c r="AQ247" s="418" t="s">
        <v>399</v>
      </c>
      <c r="AR247" s="418" t="s">
        <v>230</v>
      </c>
      <c r="AS247" s="418" t="s">
        <v>599</v>
      </c>
      <c r="AT247" s="418" t="s">
        <v>72</v>
      </c>
      <c r="AU247" s="419" t="s">
        <v>586</v>
      </c>
      <c r="AV247" s="419" t="s">
        <v>118</v>
      </c>
      <c r="AW247" s="419" t="s">
        <v>86</v>
      </c>
      <c r="AX247" s="419" t="s">
        <v>248</v>
      </c>
      <c r="AY247" s="419" t="s">
        <v>505</v>
      </c>
      <c r="AZ247" s="418" t="s">
        <v>523</v>
      </c>
      <c r="BA247" s="418" t="s">
        <v>98</v>
      </c>
      <c r="BB247" s="418" t="s">
        <v>625</v>
      </c>
      <c r="BC247" s="418" t="s">
        <v>93</v>
      </c>
      <c r="BD247" s="420" t="s">
        <v>100</v>
      </c>
    </row>
    <row r="248" spans="1:56" x14ac:dyDescent="0.2">
      <c r="A248" s="1">
        <v>4</v>
      </c>
      <c r="B248" s="13">
        <v>303</v>
      </c>
      <c r="C248" s="14">
        <v>483</v>
      </c>
      <c r="D248" s="14">
        <v>538</v>
      </c>
      <c r="E248" s="14">
        <v>93</v>
      </c>
      <c r="F248" s="14">
        <v>148</v>
      </c>
      <c r="G248" s="14">
        <v>602</v>
      </c>
      <c r="H248" s="14">
        <v>32</v>
      </c>
      <c r="I248" s="14">
        <v>212</v>
      </c>
      <c r="J248" s="14">
        <v>267</v>
      </c>
      <c r="K248" s="14">
        <v>447</v>
      </c>
      <c r="L248" s="14">
        <v>151</v>
      </c>
      <c r="M248" s="14">
        <v>331</v>
      </c>
      <c r="N248" s="14">
        <v>386</v>
      </c>
      <c r="O248" s="14">
        <v>566</v>
      </c>
      <c r="P248" s="14">
        <v>121</v>
      </c>
      <c r="Q248" s="14">
        <v>455</v>
      </c>
      <c r="R248" s="14">
        <v>510</v>
      </c>
      <c r="S248" s="14">
        <v>65</v>
      </c>
      <c r="T248" s="14">
        <v>245</v>
      </c>
      <c r="U248" s="14">
        <v>300</v>
      </c>
      <c r="V248" s="14">
        <v>4</v>
      </c>
      <c r="W248" s="14">
        <v>184</v>
      </c>
      <c r="X248" s="14">
        <v>364</v>
      </c>
      <c r="Y248" s="14">
        <v>419</v>
      </c>
      <c r="Z248" s="15">
        <v>599</v>
      </c>
      <c r="AA248" s="2">
        <f t="shared" si="45"/>
        <v>7825</v>
      </c>
      <c r="AB248" s="2">
        <f t="shared" si="46"/>
        <v>3263025</v>
      </c>
      <c r="AE248" s="1">
        <v>4</v>
      </c>
      <c r="AF248" s="417" t="s">
        <v>37</v>
      </c>
      <c r="AG248" s="418" t="s">
        <v>50</v>
      </c>
      <c r="AH248" s="418" t="s">
        <v>122</v>
      </c>
      <c r="AI248" s="418" t="s">
        <v>703</v>
      </c>
      <c r="AJ248" s="418" t="s">
        <v>497</v>
      </c>
      <c r="AK248" s="419" t="s">
        <v>605</v>
      </c>
      <c r="AL248" s="419" t="s">
        <v>332</v>
      </c>
      <c r="AM248" s="419" t="s">
        <v>300</v>
      </c>
      <c r="AN248" s="419" t="s">
        <v>56</v>
      </c>
      <c r="AO248" s="419" t="s">
        <v>51</v>
      </c>
      <c r="AP248" s="418" t="s">
        <v>448</v>
      </c>
      <c r="AQ248" s="418" t="s">
        <v>683</v>
      </c>
      <c r="AR248" s="418" t="s">
        <v>311</v>
      </c>
      <c r="AS248" s="418" t="s">
        <v>36</v>
      </c>
      <c r="AT248" s="418" t="s">
        <v>582</v>
      </c>
      <c r="AU248" s="419" t="s">
        <v>456</v>
      </c>
      <c r="AV248" s="419" t="s">
        <v>169</v>
      </c>
      <c r="AW248" s="419" t="s">
        <v>539</v>
      </c>
      <c r="AX248" s="419" t="s">
        <v>298</v>
      </c>
      <c r="AY248" s="419" t="s">
        <v>668</v>
      </c>
      <c r="AZ248" s="418" t="s">
        <v>62</v>
      </c>
      <c r="BA248" s="418" t="s">
        <v>602</v>
      </c>
      <c r="BB248" s="418" t="s">
        <v>471</v>
      </c>
      <c r="BC248" s="418" t="s">
        <v>561</v>
      </c>
      <c r="BD248" s="420" t="s">
        <v>333</v>
      </c>
    </row>
    <row r="249" spans="1:56" x14ac:dyDescent="0.2">
      <c r="A249" s="1">
        <v>5</v>
      </c>
      <c r="B249" s="13">
        <v>159</v>
      </c>
      <c r="C249" s="14">
        <v>339</v>
      </c>
      <c r="D249" s="14">
        <v>394</v>
      </c>
      <c r="E249" s="14">
        <v>574</v>
      </c>
      <c r="F249" s="14">
        <v>104</v>
      </c>
      <c r="G249" s="14">
        <v>458</v>
      </c>
      <c r="H249" s="14">
        <v>513</v>
      </c>
      <c r="I249" s="14">
        <v>68</v>
      </c>
      <c r="J249" s="14">
        <v>248</v>
      </c>
      <c r="K249" s="14">
        <v>278</v>
      </c>
      <c r="L249" s="14">
        <v>7</v>
      </c>
      <c r="M249" s="14">
        <v>187</v>
      </c>
      <c r="N249" s="14">
        <v>367</v>
      </c>
      <c r="O249" s="14">
        <v>422</v>
      </c>
      <c r="P249" s="14">
        <v>577</v>
      </c>
      <c r="Q249" s="14">
        <v>306</v>
      </c>
      <c r="R249" s="14">
        <v>486</v>
      </c>
      <c r="S249" s="14">
        <v>541</v>
      </c>
      <c r="T249" s="14">
        <v>96</v>
      </c>
      <c r="U249" s="14">
        <v>126</v>
      </c>
      <c r="V249" s="14">
        <v>610</v>
      </c>
      <c r="W249" s="14">
        <v>40</v>
      </c>
      <c r="X249" s="14">
        <v>220</v>
      </c>
      <c r="Y249" s="14">
        <v>275</v>
      </c>
      <c r="Z249" s="15">
        <v>430</v>
      </c>
      <c r="AA249" s="2">
        <f t="shared" si="45"/>
        <v>7825</v>
      </c>
      <c r="AB249" s="2">
        <f t="shared" si="46"/>
        <v>3263025</v>
      </c>
      <c r="AE249" s="1">
        <v>5</v>
      </c>
      <c r="AF249" s="417" t="s">
        <v>658</v>
      </c>
      <c r="AG249" s="418" t="s">
        <v>445</v>
      </c>
      <c r="AH249" s="418" t="s">
        <v>369</v>
      </c>
      <c r="AI249" s="418" t="s">
        <v>279</v>
      </c>
      <c r="AJ249" s="418" t="s">
        <v>316</v>
      </c>
      <c r="AK249" s="419" t="s">
        <v>109</v>
      </c>
      <c r="AL249" s="419" t="s">
        <v>66</v>
      </c>
      <c r="AM249" s="419" t="s">
        <v>644</v>
      </c>
      <c r="AN249" s="419" t="s">
        <v>718</v>
      </c>
      <c r="AO249" s="419" t="s">
        <v>642</v>
      </c>
      <c r="AP249" s="418" t="s">
        <v>272</v>
      </c>
      <c r="AQ249" s="418" t="s">
        <v>42</v>
      </c>
      <c r="AR249" s="418" t="s">
        <v>283</v>
      </c>
      <c r="AS249" s="418" t="s">
        <v>108</v>
      </c>
      <c r="AT249" s="418" t="s">
        <v>412</v>
      </c>
      <c r="AU249" s="419" t="s">
        <v>624</v>
      </c>
      <c r="AV249" s="419" t="s">
        <v>533</v>
      </c>
      <c r="AW249" s="419" t="s">
        <v>64</v>
      </c>
      <c r="AX249" s="419" t="s">
        <v>329</v>
      </c>
      <c r="AY249" s="419" t="s">
        <v>474</v>
      </c>
      <c r="AZ249" s="418" t="s">
        <v>394</v>
      </c>
      <c r="BA249" s="418" t="s">
        <v>513</v>
      </c>
      <c r="BB249" s="418" t="s">
        <v>356</v>
      </c>
      <c r="BC249" s="418" t="s">
        <v>616</v>
      </c>
      <c r="BD249" s="420" t="s">
        <v>482</v>
      </c>
    </row>
    <row r="250" spans="1:56" x14ac:dyDescent="0.2">
      <c r="A250" s="1">
        <v>6</v>
      </c>
      <c r="B250" s="13">
        <v>579</v>
      </c>
      <c r="C250" s="14">
        <v>9</v>
      </c>
      <c r="D250" s="14">
        <v>189</v>
      </c>
      <c r="E250" s="14">
        <v>369</v>
      </c>
      <c r="F250" s="14">
        <v>424</v>
      </c>
      <c r="G250" s="14">
        <v>128</v>
      </c>
      <c r="H250" s="14">
        <v>308</v>
      </c>
      <c r="I250" s="14">
        <v>488</v>
      </c>
      <c r="J250" s="14">
        <v>543</v>
      </c>
      <c r="K250" s="14">
        <v>98</v>
      </c>
      <c r="L250" s="14">
        <v>427</v>
      </c>
      <c r="M250" s="14">
        <v>607</v>
      </c>
      <c r="N250" s="14">
        <v>37</v>
      </c>
      <c r="O250" s="14">
        <v>217</v>
      </c>
      <c r="P250" s="14">
        <v>272</v>
      </c>
      <c r="Q250" s="14">
        <v>101</v>
      </c>
      <c r="R250" s="14">
        <v>156</v>
      </c>
      <c r="S250" s="14">
        <v>336</v>
      </c>
      <c r="T250" s="14">
        <v>391</v>
      </c>
      <c r="U250" s="14">
        <v>571</v>
      </c>
      <c r="V250" s="14">
        <v>280</v>
      </c>
      <c r="W250" s="14">
        <v>460</v>
      </c>
      <c r="X250" s="14">
        <v>515</v>
      </c>
      <c r="Y250" s="14">
        <v>70</v>
      </c>
      <c r="Z250" s="15">
        <v>250</v>
      </c>
      <c r="AA250" s="2">
        <f t="shared" si="45"/>
        <v>7825</v>
      </c>
      <c r="AB250" s="2">
        <f t="shared" si="46"/>
        <v>3263025</v>
      </c>
      <c r="AE250" s="1">
        <v>6</v>
      </c>
      <c r="AF250" s="421" t="s">
        <v>383</v>
      </c>
      <c r="AG250" s="419" t="s">
        <v>409</v>
      </c>
      <c r="AH250" s="419" t="s">
        <v>760</v>
      </c>
      <c r="AI250" s="419" t="s">
        <v>309</v>
      </c>
      <c r="AJ250" s="419" t="s">
        <v>140</v>
      </c>
      <c r="AK250" s="418" t="s">
        <v>449</v>
      </c>
      <c r="AL250" s="418" t="s">
        <v>655</v>
      </c>
      <c r="AM250" s="418" t="s">
        <v>610</v>
      </c>
      <c r="AN250" s="418" t="s">
        <v>171</v>
      </c>
      <c r="AO250" s="418" t="s">
        <v>361</v>
      </c>
      <c r="AP250" s="419" t="s">
        <v>218</v>
      </c>
      <c r="AQ250" s="419" t="s">
        <v>45</v>
      </c>
      <c r="AR250" s="419" t="s">
        <v>700</v>
      </c>
      <c r="AS250" s="419" t="s">
        <v>144</v>
      </c>
      <c r="AT250" s="419" t="s">
        <v>402</v>
      </c>
      <c r="AU250" s="418" t="s">
        <v>421</v>
      </c>
      <c r="AV250" s="418" t="s">
        <v>237</v>
      </c>
      <c r="AW250" s="418" t="s">
        <v>340</v>
      </c>
      <c r="AX250" s="418" t="s">
        <v>442</v>
      </c>
      <c r="AY250" s="418" t="s">
        <v>623</v>
      </c>
      <c r="AZ250" s="419" t="s">
        <v>717</v>
      </c>
      <c r="BA250" s="419" t="s">
        <v>795</v>
      </c>
      <c r="BB250" s="419" t="s">
        <v>92</v>
      </c>
      <c r="BC250" s="419" t="s">
        <v>619</v>
      </c>
      <c r="BD250" s="422" t="s">
        <v>641</v>
      </c>
    </row>
    <row r="251" spans="1:56" x14ac:dyDescent="0.2">
      <c r="A251" s="1">
        <v>7</v>
      </c>
      <c r="B251" s="13">
        <v>435</v>
      </c>
      <c r="C251" s="14">
        <v>615</v>
      </c>
      <c r="D251" s="14">
        <v>45</v>
      </c>
      <c r="E251" s="14">
        <v>225</v>
      </c>
      <c r="F251" s="14">
        <v>255</v>
      </c>
      <c r="G251" s="14">
        <v>109</v>
      </c>
      <c r="H251" s="14">
        <v>164</v>
      </c>
      <c r="I251" s="14">
        <v>344</v>
      </c>
      <c r="J251" s="14">
        <v>399</v>
      </c>
      <c r="K251" s="14">
        <v>554</v>
      </c>
      <c r="L251" s="14">
        <v>283</v>
      </c>
      <c r="M251" s="14">
        <v>463</v>
      </c>
      <c r="N251" s="14">
        <v>518</v>
      </c>
      <c r="O251" s="14">
        <v>73</v>
      </c>
      <c r="P251" s="14">
        <v>228</v>
      </c>
      <c r="Q251" s="14">
        <v>582</v>
      </c>
      <c r="R251" s="14">
        <v>12</v>
      </c>
      <c r="S251" s="14">
        <v>192</v>
      </c>
      <c r="T251" s="14">
        <v>372</v>
      </c>
      <c r="U251" s="14">
        <v>402</v>
      </c>
      <c r="V251" s="14">
        <v>131</v>
      </c>
      <c r="W251" s="14">
        <v>311</v>
      </c>
      <c r="X251" s="14">
        <v>491</v>
      </c>
      <c r="Y251" s="14">
        <v>546</v>
      </c>
      <c r="Z251" s="15">
        <v>76</v>
      </c>
      <c r="AA251" s="2">
        <f t="shared" si="45"/>
        <v>7825</v>
      </c>
      <c r="AB251" s="2">
        <f t="shared" si="46"/>
        <v>3263025</v>
      </c>
      <c r="AE251" s="1">
        <v>7</v>
      </c>
      <c r="AF251" s="421" t="s">
        <v>769</v>
      </c>
      <c r="AG251" s="419" t="s">
        <v>319</v>
      </c>
      <c r="AH251" s="419" t="s">
        <v>645</v>
      </c>
      <c r="AI251" s="419" t="s">
        <v>698</v>
      </c>
      <c r="AJ251" s="419" t="s">
        <v>772</v>
      </c>
      <c r="AK251" s="418" t="s">
        <v>631</v>
      </c>
      <c r="AL251" s="418" t="s">
        <v>815</v>
      </c>
      <c r="AM251" s="418" t="s">
        <v>282</v>
      </c>
      <c r="AN251" s="418" t="s">
        <v>680</v>
      </c>
      <c r="AO251" s="418" t="s">
        <v>440</v>
      </c>
      <c r="AP251" s="419" t="s">
        <v>375</v>
      </c>
      <c r="AQ251" s="419" t="s">
        <v>666</v>
      </c>
      <c r="AR251" s="419" t="s">
        <v>228</v>
      </c>
      <c r="AS251" s="419" t="s">
        <v>301</v>
      </c>
      <c r="AT251" s="419" t="s">
        <v>671</v>
      </c>
      <c r="AU251" s="418" t="s">
        <v>650</v>
      </c>
      <c r="AV251" s="418" t="s">
        <v>647</v>
      </c>
      <c r="AW251" s="418" t="s">
        <v>656</v>
      </c>
      <c r="AX251" s="418" t="s">
        <v>652</v>
      </c>
      <c r="AY251" s="418" t="s">
        <v>158</v>
      </c>
      <c r="AZ251" s="419" t="s">
        <v>210</v>
      </c>
      <c r="BA251" s="419" t="s">
        <v>280</v>
      </c>
      <c r="BB251" s="419" t="s">
        <v>664</v>
      </c>
      <c r="BC251" s="419" t="s">
        <v>649</v>
      </c>
      <c r="BD251" s="422" t="s">
        <v>2</v>
      </c>
    </row>
    <row r="252" spans="1:56" x14ac:dyDescent="0.2">
      <c r="A252" s="1">
        <v>8</v>
      </c>
      <c r="B252" s="13">
        <v>286</v>
      </c>
      <c r="C252" s="14">
        <v>466</v>
      </c>
      <c r="D252" s="14">
        <v>521</v>
      </c>
      <c r="E252" s="14">
        <v>51</v>
      </c>
      <c r="F252" s="14">
        <v>231</v>
      </c>
      <c r="G252" s="14">
        <v>590</v>
      </c>
      <c r="H252" s="14">
        <v>20</v>
      </c>
      <c r="I252" s="14">
        <v>200</v>
      </c>
      <c r="J252" s="14">
        <v>355</v>
      </c>
      <c r="K252" s="14">
        <v>410</v>
      </c>
      <c r="L252" s="14">
        <v>139</v>
      </c>
      <c r="M252" s="14">
        <v>319</v>
      </c>
      <c r="N252" s="14">
        <v>499</v>
      </c>
      <c r="O252" s="14">
        <v>529</v>
      </c>
      <c r="P252" s="14">
        <v>84</v>
      </c>
      <c r="Q252" s="14">
        <v>438</v>
      </c>
      <c r="R252" s="14">
        <v>618</v>
      </c>
      <c r="S252" s="14">
        <v>48</v>
      </c>
      <c r="T252" s="14">
        <v>203</v>
      </c>
      <c r="U252" s="14">
        <v>258</v>
      </c>
      <c r="V252" s="14">
        <v>112</v>
      </c>
      <c r="W252" s="14">
        <v>167</v>
      </c>
      <c r="X252" s="14">
        <v>347</v>
      </c>
      <c r="Y252" s="14">
        <v>377</v>
      </c>
      <c r="Z252" s="15">
        <v>557</v>
      </c>
      <c r="AA252" s="2">
        <f t="shared" si="45"/>
        <v>7825</v>
      </c>
      <c r="AB252" s="2">
        <f t="shared" si="46"/>
        <v>3263025</v>
      </c>
      <c r="AE252" s="1">
        <v>8</v>
      </c>
      <c r="AF252" s="421" t="s">
        <v>85</v>
      </c>
      <c r="AG252" s="419" t="s">
        <v>612</v>
      </c>
      <c r="AH252" s="419" t="s">
        <v>706</v>
      </c>
      <c r="AI252" s="419" t="s">
        <v>225</v>
      </c>
      <c r="AJ252" s="419" t="s">
        <v>433</v>
      </c>
      <c r="AK252" s="418" t="s">
        <v>125</v>
      </c>
      <c r="AL252" s="418" t="s">
        <v>702</v>
      </c>
      <c r="AM252" s="418" t="s">
        <v>446</v>
      </c>
      <c r="AN252" s="418" t="s">
        <v>205</v>
      </c>
      <c r="AO252" s="418" t="s">
        <v>712</v>
      </c>
      <c r="AP252" s="419" t="s">
        <v>789</v>
      </c>
      <c r="AQ252" s="419" t="s">
        <v>338</v>
      </c>
      <c r="AR252" s="419" t="s">
        <v>107</v>
      </c>
      <c r="AS252" s="419" t="s">
        <v>466</v>
      </c>
      <c r="AT252" s="419" t="s">
        <v>379</v>
      </c>
      <c r="AU252" s="418" t="s">
        <v>692</v>
      </c>
      <c r="AV252" s="418" t="s">
        <v>451</v>
      </c>
      <c r="AW252" s="418" t="s">
        <v>274</v>
      </c>
      <c r="AX252" s="418" t="s">
        <v>613</v>
      </c>
      <c r="AY252" s="418" t="s">
        <v>432</v>
      </c>
      <c r="AZ252" s="419" t="s">
        <v>74</v>
      </c>
      <c r="BA252" s="419" t="s">
        <v>604</v>
      </c>
      <c r="BB252" s="419" t="s">
        <v>626</v>
      </c>
      <c r="BC252" s="419" t="s">
        <v>756</v>
      </c>
      <c r="BD252" s="422" t="s">
        <v>705</v>
      </c>
    </row>
    <row r="253" spans="1:56" x14ac:dyDescent="0.2">
      <c r="A253" s="1">
        <v>9</v>
      </c>
      <c r="B253" s="13">
        <v>142</v>
      </c>
      <c r="C253" s="14">
        <v>322</v>
      </c>
      <c r="D253" s="14">
        <v>477</v>
      </c>
      <c r="E253" s="14">
        <v>532</v>
      </c>
      <c r="F253" s="14">
        <v>87</v>
      </c>
      <c r="G253" s="14">
        <v>441</v>
      </c>
      <c r="H253" s="14">
        <v>621</v>
      </c>
      <c r="I253" s="14">
        <v>26</v>
      </c>
      <c r="J253" s="14">
        <v>206</v>
      </c>
      <c r="K253" s="14">
        <v>261</v>
      </c>
      <c r="L253" s="14">
        <v>120</v>
      </c>
      <c r="M253" s="14">
        <v>175</v>
      </c>
      <c r="N253" s="14">
        <v>330</v>
      </c>
      <c r="O253" s="14">
        <v>385</v>
      </c>
      <c r="P253" s="14">
        <v>565</v>
      </c>
      <c r="Q253" s="14">
        <v>294</v>
      </c>
      <c r="R253" s="14">
        <v>474</v>
      </c>
      <c r="S253" s="14">
        <v>504</v>
      </c>
      <c r="T253" s="14">
        <v>59</v>
      </c>
      <c r="U253" s="14">
        <v>239</v>
      </c>
      <c r="V253" s="14">
        <v>593</v>
      </c>
      <c r="W253" s="14">
        <v>23</v>
      </c>
      <c r="X253" s="14">
        <v>178</v>
      </c>
      <c r="Y253" s="14">
        <v>358</v>
      </c>
      <c r="Z253" s="15">
        <v>413</v>
      </c>
      <c r="AA253" s="2">
        <f t="shared" si="45"/>
        <v>7825</v>
      </c>
      <c r="AB253" s="2">
        <f t="shared" si="46"/>
        <v>3263025</v>
      </c>
      <c r="AE253" s="1">
        <v>9</v>
      </c>
      <c r="AF253" s="421" t="s">
        <v>629</v>
      </c>
      <c r="AG253" s="419" t="s">
        <v>681</v>
      </c>
      <c r="AH253" s="419" t="s">
        <v>189</v>
      </c>
      <c r="AI253" s="419" t="s">
        <v>679</v>
      </c>
      <c r="AJ253" s="419" t="s">
        <v>617</v>
      </c>
      <c r="AK253" s="418" t="s">
        <v>637</v>
      </c>
      <c r="AL253" s="418" t="s">
        <v>136</v>
      </c>
      <c r="AM253" s="418" t="s">
        <v>251</v>
      </c>
      <c r="AN253" s="418" t="s">
        <v>374</v>
      </c>
      <c r="AO253" s="418" t="s">
        <v>143</v>
      </c>
      <c r="AP253" s="419" t="s">
        <v>132</v>
      </c>
      <c r="AQ253" s="419" t="s">
        <v>393</v>
      </c>
      <c r="AR253" s="419" t="s">
        <v>232</v>
      </c>
      <c r="AS253" s="419" t="s">
        <v>521</v>
      </c>
      <c r="AT253" s="419" t="s">
        <v>63</v>
      </c>
      <c r="AU253" s="418" t="s">
        <v>145</v>
      </c>
      <c r="AV253" s="418" t="s">
        <v>52</v>
      </c>
      <c r="AW253" s="418" t="s">
        <v>413</v>
      </c>
      <c r="AX253" s="418" t="s">
        <v>436</v>
      </c>
      <c r="AY253" s="418" t="s">
        <v>222</v>
      </c>
      <c r="AZ253" s="419" t="s">
        <v>258</v>
      </c>
      <c r="BA253" s="419" t="s">
        <v>330</v>
      </c>
      <c r="BB253" s="419" t="s">
        <v>420</v>
      </c>
      <c r="BC253" s="419" t="s">
        <v>682</v>
      </c>
      <c r="BD253" s="422" t="s">
        <v>639</v>
      </c>
    </row>
    <row r="254" spans="1:56" x14ac:dyDescent="0.2">
      <c r="A254" s="1">
        <v>10</v>
      </c>
      <c r="B254" s="13">
        <v>123</v>
      </c>
      <c r="C254" s="14">
        <v>153</v>
      </c>
      <c r="D254" s="14">
        <v>333</v>
      </c>
      <c r="E254" s="14">
        <v>388</v>
      </c>
      <c r="F254" s="14">
        <v>568</v>
      </c>
      <c r="G254" s="14">
        <v>297</v>
      </c>
      <c r="H254" s="14">
        <v>452</v>
      </c>
      <c r="I254" s="14">
        <v>507</v>
      </c>
      <c r="J254" s="14">
        <v>62</v>
      </c>
      <c r="K254" s="14">
        <v>242</v>
      </c>
      <c r="L254" s="14">
        <v>596</v>
      </c>
      <c r="M254" s="14">
        <v>1</v>
      </c>
      <c r="N254" s="14">
        <v>181</v>
      </c>
      <c r="O254" s="14">
        <v>361</v>
      </c>
      <c r="P254" s="14">
        <v>416</v>
      </c>
      <c r="Q254" s="14">
        <v>150</v>
      </c>
      <c r="R254" s="14">
        <v>305</v>
      </c>
      <c r="S254" s="14">
        <v>485</v>
      </c>
      <c r="T254" s="14">
        <v>540</v>
      </c>
      <c r="U254" s="14">
        <v>95</v>
      </c>
      <c r="V254" s="14">
        <v>449</v>
      </c>
      <c r="W254" s="14">
        <v>604</v>
      </c>
      <c r="X254" s="14">
        <v>34</v>
      </c>
      <c r="Y254" s="14">
        <v>214</v>
      </c>
      <c r="Z254" s="15">
        <v>269</v>
      </c>
      <c r="AA254" s="2">
        <f t="shared" si="45"/>
        <v>7825</v>
      </c>
      <c r="AB254" s="2">
        <f t="shared" si="46"/>
        <v>3263025</v>
      </c>
      <c r="AE254" s="1">
        <v>10</v>
      </c>
      <c r="AF254" s="421" t="s">
        <v>553</v>
      </c>
      <c r="AG254" s="419" t="s">
        <v>475</v>
      </c>
      <c r="AH254" s="419" t="s">
        <v>708</v>
      </c>
      <c r="AI254" s="419" t="s">
        <v>387</v>
      </c>
      <c r="AJ254" s="419" t="s">
        <v>199</v>
      </c>
      <c r="AK254" s="418" t="s">
        <v>461</v>
      </c>
      <c r="AL254" s="418" t="s">
        <v>1</v>
      </c>
      <c r="AM254" s="418" t="s">
        <v>620</v>
      </c>
      <c r="AN254" s="418" t="s">
        <v>674</v>
      </c>
      <c r="AO254" s="418" t="s">
        <v>84</v>
      </c>
      <c r="AP254" s="419" t="s">
        <v>676</v>
      </c>
      <c r="AQ254" s="419" t="s">
        <v>198</v>
      </c>
      <c r="AR254" s="419" t="s">
        <v>181</v>
      </c>
      <c r="AS254" s="419" t="s">
        <v>367</v>
      </c>
      <c r="AT254" s="419" t="s">
        <v>694</v>
      </c>
      <c r="AU254" s="418" t="s">
        <v>419</v>
      </c>
      <c r="AV254" s="418" t="s">
        <v>178</v>
      </c>
      <c r="AW254" s="418" t="s">
        <v>741</v>
      </c>
      <c r="AX254" s="418" t="s">
        <v>35</v>
      </c>
      <c r="AY254" s="418" t="s">
        <v>672</v>
      </c>
      <c r="AZ254" s="419" t="s">
        <v>80</v>
      </c>
      <c r="BA254" s="419" t="s">
        <v>635</v>
      </c>
      <c r="BB254" s="419" t="s">
        <v>462</v>
      </c>
      <c r="BC254" s="419" t="s">
        <v>162</v>
      </c>
      <c r="BD254" s="422" t="s">
        <v>83</v>
      </c>
    </row>
    <row r="255" spans="1:56" x14ac:dyDescent="0.2">
      <c r="A255" s="1">
        <v>11</v>
      </c>
      <c r="B255" s="13">
        <v>418</v>
      </c>
      <c r="C255" s="14">
        <v>598</v>
      </c>
      <c r="D255" s="14">
        <v>3</v>
      </c>
      <c r="E255" s="14">
        <v>183</v>
      </c>
      <c r="F255" s="14">
        <v>363</v>
      </c>
      <c r="G255" s="14">
        <v>92</v>
      </c>
      <c r="H255" s="14">
        <v>147</v>
      </c>
      <c r="I255" s="14">
        <v>302</v>
      </c>
      <c r="J255" s="14">
        <v>482</v>
      </c>
      <c r="K255" s="14">
        <v>537</v>
      </c>
      <c r="L255" s="14">
        <v>266</v>
      </c>
      <c r="M255" s="14">
        <v>446</v>
      </c>
      <c r="N255" s="14">
        <v>601</v>
      </c>
      <c r="O255" s="14">
        <v>31</v>
      </c>
      <c r="P255" s="14">
        <v>211</v>
      </c>
      <c r="Q255" s="14">
        <v>570</v>
      </c>
      <c r="R255" s="14">
        <v>125</v>
      </c>
      <c r="S255" s="14">
        <v>155</v>
      </c>
      <c r="T255" s="14">
        <v>335</v>
      </c>
      <c r="U255" s="14">
        <v>390</v>
      </c>
      <c r="V255" s="14">
        <v>244</v>
      </c>
      <c r="W255" s="14">
        <v>299</v>
      </c>
      <c r="X255" s="14">
        <v>454</v>
      </c>
      <c r="Y255" s="14">
        <v>509</v>
      </c>
      <c r="Z255" s="15">
        <v>64</v>
      </c>
      <c r="AA255" s="2">
        <f t="shared" si="45"/>
        <v>7825</v>
      </c>
      <c r="AB255" s="2">
        <f t="shared" si="46"/>
        <v>3263025</v>
      </c>
      <c r="AE255" s="1">
        <v>11</v>
      </c>
      <c r="AF255" s="417" t="s">
        <v>767</v>
      </c>
      <c r="AG255" s="418" t="s">
        <v>707</v>
      </c>
      <c r="AH255" s="418" t="s">
        <v>166</v>
      </c>
      <c r="AI255" s="418" t="s">
        <v>151</v>
      </c>
      <c r="AJ255" s="418" t="s">
        <v>444</v>
      </c>
      <c r="AK255" s="419" t="s">
        <v>434</v>
      </c>
      <c r="AL255" s="419" t="s">
        <v>152</v>
      </c>
      <c r="AM255" s="419" t="s">
        <v>727</v>
      </c>
      <c r="AN255" s="419" t="s">
        <v>428</v>
      </c>
      <c r="AO255" s="419" t="s">
        <v>255</v>
      </c>
      <c r="AP255" s="418" t="s">
        <v>165</v>
      </c>
      <c r="AQ255" s="418" t="s">
        <v>427</v>
      </c>
      <c r="AR255" s="418" t="s">
        <v>765</v>
      </c>
      <c r="AS255" s="418" t="s">
        <v>777</v>
      </c>
      <c r="AT255" s="418" t="s">
        <v>53</v>
      </c>
      <c r="AU255" s="419" t="s">
        <v>172</v>
      </c>
      <c r="AV255" s="419" t="s">
        <v>476</v>
      </c>
      <c r="AW255" s="419" t="s">
        <v>554</v>
      </c>
      <c r="AX255" s="419" t="s">
        <v>551</v>
      </c>
      <c r="AY255" s="419" t="s">
        <v>473</v>
      </c>
      <c r="AZ255" s="418" t="s">
        <v>55</v>
      </c>
      <c r="BA255" s="418" t="s">
        <v>430</v>
      </c>
      <c r="BB255" s="418" t="s">
        <v>217</v>
      </c>
      <c r="BC255" s="418" t="s">
        <v>753</v>
      </c>
      <c r="BD255" s="420" t="s">
        <v>597</v>
      </c>
    </row>
    <row r="256" spans="1:56" x14ac:dyDescent="0.2">
      <c r="A256" s="1">
        <v>12</v>
      </c>
      <c r="B256" s="13">
        <v>274</v>
      </c>
      <c r="C256" s="14">
        <v>429</v>
      </c>
      <c r="D256" s="14">
        <v>609</v>
      </c>
      <c r="E256" s="14">
        <v>39</v>
      </c>
      <c r="F256" s="14">
        <v>219</v>
      </c>
      <c r="G256" s="14">
        <v>573</v>
      </c>
      <c r="H256" s="14">
        <v>103</v>
      </c>
      <c r="I256" s="14">
        <v>158</v>
      </c>
      <c r="J256" s="14">
        <v>338</v>
      </c>
      <c r="K256" s="14">
        <v>393</v>
      </c>
      <c r="L256" s="14">
        <v>247</v>
      </c>
      <c r="M256" s="14">
        <v>277</v>
      </c>
      <c r="N256" s="14">
        <v>457</v>
      </c>
      <c r="O256" s="14">
        <v>512</v>
      </c>
      <c r="P256" s="14">
        <v>67</v>
      </c>
      <c r="Q256" s="14">
        <v>421</v>
      </c>
      <c r="R256" s="14">
        <v>576</v>
      </c>
      <c r="S256" s="14">
        <v>6</v>
      </c>
      <c r="T256" s="14">
        <v>186</v>
      </c>
      <c r="U256" s="14">
        <v>366</v>
      </c>
      <c r="V256" s="14">
        <v>100</v>
      </c>
      <c r="W256" s="14">
        <v>130</v>
      </c>
      <c r="X256" s="14">
        <v>310</v>
      </c>
      <c r="Y256" s="14">
        <v>490</v>
      </c>
      <c r="Z256" s="15">
        <v>545</v>
      </c>
      <c r="AA256" s="2">
        <f t="shared" si="45"/>
        <v>7825</v>
      </c>
      <c r="AB256" s="2">
        <f t="shared" si="46"/>
        <v>3263025</v>
      </c>
      <c r="AE256" s="1">
        <v>12</v>
      </c>
      <c r="AF256" s="417" t="s">
        <v>377</v>
      </c>
      <c r="AG256" s="418" t="s">
        <v>244</v>
      </c>
      <c r="AH256" s="418" t="s">
        <v>186</v>
      </c>
      <c r="AI256" s="418" t="s">
        <v>571</v>
      </c>
      <c r="AJ256" s="418" t="s">
        <v>112</v>
      </c>
      <c r="AK256" s="419" t="s">
        <v>648</v>
      </c>
      <c r="AL256" s="419" t="s">
        <v>390</v>
      </c>
      <c r="AM256" s="419" t="s">
        <v>209</v>
      </c>
      <c r="AN256" s="419" t="s">
        <v>470</v>
      </c>
      <c r="AO256" s="419" t="s">
        <v>579</v>
      </c>
      <c r="AP256" s="418" t="s">
        <v>376</v>
      </c>
      <c r="AQ256" s="418" t="s">
        <v>537</v>
      </c>
      <c r="AR256" s="418" t="s">
        <v>483</v>
      </c>
      <c r="AS256" s="418" t="s">
        <v>202</v>
      </c>
      <c r="AT256" s="418" t="s">
        <v>381</v>
      </c>
      <c r="AU256" s="419" t="s">
        <v>484</v>
      </c>
      <c r="AV256" s="419" t="s">
        <v>488</v>
      </c>
      <c r="AW256" s="419" t="s">
        <v>486</v>
      </c>
      <c r="AX256" s="419" t="s">
        <v>630</v>
      </c>
      <c r="AY256" s="419" t="s">
        <v>389</v>
      </c>
      <c r="AZ256" s="418" t="s">
        <v>223</v>
      </c>
      <c r="BA256" s="418" t="s">
        <v>580</v>
      </c>
      <c r="BB256" s="418" t="s">
        <v>491</v>
      </c>
      <c r="BC256" s="418" t="s">
        <v>695</v>
      </c>
      <c r="BD256" s="420" t="s">
        <v>200</v>
      </c>
    </row>
    <row r="257" spans="1:56" x14ac:dyDescent="0.2">
      <c r="A257" s="1">
        <v>13</v>
      </c>
      <c r="B257" s="13">
        <v>230</v>
      </c>
      <c r="C257" s="14">
        <v>285</v>
      </c>
      <c r="D257" s="14">
        <v>465</v>
      </c>
      <c r="E257" s="14">
        <v>520</v>
      </c>
      <c r="F257" s="14">
        <v>75</v>
      </c>
      <c r="G257" s="14">
        <v>404</v>
      </c>
      <c r="H257" s="14">
        <v>584</v>
      </c>
      <c r="I257" s="14">
        <v>14</v>
      </c>
      <c r="J257" s="14">
        <v>194</v>
      </c>
      <c r="K257" s="14">
        <v>374</v>
      </c>
      <c r="L257" s="14">
        <v>78</v>
      </c>
      <c r="M257" s="14">
        <v>133</v>
      </c>
      <c r="N257" s="14">
        <v>313</v>
      </c>
      <c r="O257" s="14">
        <v>493</v>
      </c>
      <c r="P257" s="14">
        <v>548</v>
      </c>
      <c r="Q257" s="14">
        <v>252</v>
      </c>
      <c r="R257" s="14">
        <v>432</v>
      </c>
      <c r="S257" s="14">
        <v>612</v>
      </c>
      <c r="T257" s="14">
        <v>42</v>
      </c>
      <c r="U257" s="14">
        <v>222</v>
      </c>
      <c r="V257" s="14">
        <v>551</v>
      </c>
      <c r="W257" s="14">
        <v>106</v>
      </c>
      <c r="X257" s="14">
        <v>161</v>
      </c>
      <c r="Y257" s="14">
        <v>341</v>
      </c>
      <c r="Z257" s="15">
        <v>396</v>
      </c>
      <c r="AA257" s="2">
        <f t="shared" si="45"/>
        <v>7825</v>
      </c>
      <c r="AB257" s="2">
        <f t="shared" si="46"/>
        <v>3263025</v>
      </c>
      <c r="AC257" s="2">
        <f t="shared" ref="AC257:AC275" si="47">B257^3+C257^3+D257^3+E257^3+F257^3+G257^3+H257^3+I257^3+J257^3+K257^3+L257^3+M257^3+N257^3+O257^3+P257^3+Q257^3+R257^3+S257^3+T257^3+U257^3+V257^3+W257^3+X257^3+Y257^3+Z257^3</f>
        <v>1530765625</v>
      </c>
      <c r="AE257" s="1">
        <v>13</v>
      </c>
      <c r="AF257" s="417" t="s">
        <v>798</v>
      </c>
      <c r="AG257" s="418" t="s">
        <v>299</v>
      </c>
      <c r="AH257" s="418" t="s">
        <v>636</v>
      </c>
      <c r="AI257" s="418" t="s">
        <v>257</v>
      </c>
      <c r="AJ257" s="418" t="s">
        <v>168</v>
      </c>
      <c r="AK257" s="419" t="s">
        <v>190</v>
      </c>
      <c r="AL257" s="419" t="s">
        <v>724</v>
      </c>
      <c r="AM257" s="419" t="s">
        <v>511</v>
      </c>
      <c r="AN257" s="419" t="s">
        <v>687</v>
      </c>
      <c r="AO257" s="419" t="s">
        <v>627</v>
      </c>
      <c r="AP257" s="418" t="s">
        <v>197</v>
      </c>
      <c r="AQ257" s="418" t="s">
        <v>236</v>
      </c>
      <c r="AR257" s="418" t="s">
        <v>417</v>
      </c>
      <c r="AS257" s="418" t="s">
        <v>797</v>
      </c>
      <c r="AT257" s="418" t="s">
        <v>622</v>
      </c>
      <c r="AU257" s="419" t="s">
        <v>593</v>
      </c>
      <c r="AV257" s="419" t="s">
        <v>457</v>
      </c>
      <c r="AW257" s="419" t="s">
        <v>425</v>
      </c>
      <c r="AX257" s="419" t="s">
        <v>407</v>
      </c>
      <c r="AY257" s="419" t="s">
        <v>431</v>
      </c>
      <c r="AZ257" s="418" t="s">
        <v>546</v>
      </c>
      <c r="BA257" s="418" t="s">
        <v>150</v>
      </c>
      <c r="BB257" s="418" t="s">
        <v>685</v>
      </c>
      <c r="BC257" s="418" t="s">
        <v>415</v>
      </c>
      <c r="BD257" s="420" t="s">
        <v>203</v>
      </c>
    </row>
    <row r="258" spans="1:56" x14ac:dyDescent="0.2">
      <c r="A258" s="1">
        <v>14</v>
      </c>
      <c r="B258" s="13">
        <v>81</v>
      </c>
      <c r="C258" s="14">
        <v>136</v>
      </c>
      <c r="D258" s="14">
        <v>316</v>
      </c>
      <c r="E258" s="14">
        <v>496</v>
      </c>
      <c r="F258" s="14">
        <v>526</v>
      </c>
      <c r="G258" s="14">
        <v>260</v>
      </c>
      <c r="H258" s="14">
        <v>440</v>
      </c>
      <c r="I258" s="14">
        <v>620</v>
      </c>
      <c r="J258" s="14">
        <v>50</v>
      </c>
      <c r="K258" s="14">
        <v>205</v>
      </c>
      <c r="L258" s="14">
        <v>559</v>
      </c>
      <c r="M258" s="14">
        <v>114</v>
      </c>
      <c r="N258" s="14">
        <v>169</v>
      </c>
      <c r="O258" s="14">
        <v>349</v>
      </c>
      <c r="P258" s="14">
        <v>379</v>
      </c>
      <c r="Q258" s="14">
        <v>233</v>
      </c>
      <c r="R258" s="14">
        <v>288</v>
      </c>
      <c r="S258" s="14">
        <v>468</v>
      </c>
      <c r="T258" s="14">
        <v>523</v>
      </c>
      <c r="U258" s="14">
        <v>53</v>
      </c>
      <c r="V258" s="14">
        <v>407</v>
      </c>
      <c r="W258" s="14">
        <v>587</v>
      </c>
      <c r="X258" s="14">
        <v>17</v>
      </c>
      <c r="Y258" s="14">
        <v>197</v>
      </c>
      <c r="Z258" s="15">
        <v>352</v>
      </c>
      <c r="AA258" s="2">
        <f t="shared" si="45"/>
        <v>7825</v>
      </c>
      <c r="AB258" s="2">
        <f t="shared" si="46"/>
        <v>3263025</v>
      </c>
      <c r="AE258" s="1">
        <v>14</v>
      </c>
      <c r="AF258" s="417" t="s">
        <v>749</v>
      </c>
      <c r="AG258" s="418" t="s">
        <v>659</v>
      </c>
      <c r="AH258" s="418" t="s">
        <v>472</v>
      </c>
      <c r="AI258" s="418" t="s">
        <v>454</v>
      </c>
      <c r="AJ258" s="418" t="s">
        <v>572</v>
      </c>
      <c r="AK258" s="419" t="s">
        <v>355</v>
      </c>
      <c r="AL258" s="419" t="s">
        <v>611</v>
      </c>
      <c r="AM258" s="419" t="s">
        <v>480</v>
      </c>
      <c r="AN258" s="419" t="s">
        <v>196</v>
      </c>
      <c r="AO258" s="419" t="s">
        <v>746</v>
      </c>
      <c r="AP258" s="418" t="s">
        <v>780</v>
      </c>
      <c r="AQ258" s="418" t="s">
        <v>731</v>
      </c>
      <c r="AR258" s="418" t="s">
        <v>628</v>
      </c>
      <c r="AS258" s="418" t="s">
        <v>653</v>
      </c>
      <c r="AT258" s="418" t="s">
        <v>728</v>
      </c>
      <c r="AU258" s="419" t="s">
        <v>458</v>
      </c>
      <c r="AV258" s="419" t="s">
        <v>163</v>
      </c>
      <c r="AW258" s="419" t="s">
        <v>739</v>
      </c>
      <c r="AX258" s="419" t="s">
        <v>677</v>
      </c>
      <c r="AY258" s="419" t="s">
        <v>252</v>
      </c>
      <c r="AZ258" s="418" t="s">
        <v>398</v>
      </c>
      <c r="BA258" s="418" t="s">
        <v>170</v>
      </c>
      <c r="BB258" s="418" t="s">
        <v>464</v>
      </c>
      <c r="BC258" s="418" t="s">
        <v>239</v>
      </c>
      <c r="BD258" s="420" t="s">
        <v>811</v>
      </c>
    </row>
    <row r="259" spans="1:56" x14ac:dyDescent="0.2">
      <c r="A259" s="1">
        <v>15</v>
      </c>
      <c r="B259" s="13">
        <v>562</v>
      </c>
      <c r="C259" s="14">
        <v>117</v>
      </c>
      <c r="D259" s="14">
        <v>172</v>
      </c>
      <c r="E259" s="14">
        <v>327</v>
      </c>
      <c r="F259" s="14">
        <v>382</v>
      </c>
      <c r="G259" s="14">
        <v>236</v>
      </c>
      <c r="H259" s="14">
        <v>291</v>
      </c>
      <c r="I259" s="14">
        <v>471</v>
      </c>
      <c r="J259" s="14">
        <v>501</v>
      </c>
      <c r="K259" s="14">
        <v>56</v>
      </c>
      <c r="L259" s="14">
        <v>415</v>
      </c>
      <c r="M259" s="14">
        <v>595</v>
      </c>
      <c r="N259" s="14">
        <v>25</v>
      </c>
      <c r="O259" s="14">
        <v>180</v>
      </c>
      <c r="P259" s="14">
        <v>360</v>
      </c>
      <c r="Q259" s="14">
        <v>89</v>
      </c>
      <c r="R259" s="14">
        <v>144</v>
      </c>
      <c r="S259" s="14">
        <v>324</v>
      </c>
      <c r="T259" s="14">
        <v>479</v>
      </c>
      <c r="U259" s="14">
        <v>534</v>
      </c>
      <c r="V259" s="14">
        <v>263</v>
      </c>
      <c r="W259" s="14">
        <v>443</v>
      </c>
      <c r="X259" s="14">
        <v>623</v>
      </c>
      <c r="Y259" s="14">
        <v>28</v>
      </c>
      <c r="Z259" s="15">
        <v>208</v>
      </c>
      <c r="AA259" s="2">
        <f t="shared" si="45"/>
        <v>7825</v>
      </c>
      <c r="AB259" s="2">
        <f t="shared" si="46"/>
        <v>3263025</v>
      </c>
      <c r="AE259" s="1">
        <v>15</v>
      </c>
      <c r="AF259" s="417" t="s">
        <v>229</v>
      </c>
      <c r="AG259" s="418" t="s">
        <v>686</v>
      </c>
      <c r="AH259" s="418" t="s">
        <v>179</v>
      </c>
      <c r="AI259" s="418" t="s">
        <v>785</v>
      </c>
      <c r="AJ259" s="418" t="s">
        <v>177</v>
      </c>
      <c r="AK259" s="419" t="s">
        <v>114</v>
      </c>
      <c r="AL259" s="419" t="s">
        <v>219</v>
      </c>
      <c r="AM259" s="419" t="s">
        <v>401</v>
      </c>
      <c r="AN259" s="419" t="s">
        <v>518</v>
      </c>
      <c r="AO259" s="419" t="s">
        <v>803</v>
      </c>
      <c r="AP259" s="418" t="s">
        <v>665</v>
      </c>
      <c r="AQ259" s="418" t="s">
        <v>227</v>
      </c>
      <c r="AR259" s="418" t="s">
        <v>253</v>
      </c>
      <c r="AS259" s="418" t="s">
        <v>496</v>
      </c>
      <c r="AT259" s="418" t="s">
        <v>577</v>
      </c>
      <c r="AU259" s="419" t="s">
        <v>541</v>
      </c>
      <c r="AV259" s="419" t="s">
        <v>603</v>
      </c>
      <c r="AW259" s="419" t="s">
        <v>710</v>
      </c>
      <c r="AX259" s="419" t="s">
        <v>159</v>
      </c>
      <c r="AY259" s="419" t="s">
        <v>806</v>
      </c>
      <c r="AZ259" s="418" t="s">
        <v>221</v>
      </c>
      <c r="BA259" s="418" t="s">
        <v>714</v>
      </c>
      <c r="BB259" s="418" t="s">
        <v>104</v>
      </c>
      <c r="BC259" s="418" t="s">
        <v>226</v>
      </c>
      <c r="BD259" s="420" t="s">
        <v>405</v>
      </c>
    </row>
    <row r="260" spans="1:56" x14ac:dyDescent="0.2">
      <c r="A260" s="1">
        <v>16</v>
      </c>
      <c r="B260" s="13">
        <v>357</v>
      </c>
      <c r="C260" s="14">
        <v>412</v>
      </c>
      <c r="D260" s="14">
        <v>592</v>
      </c>
      <c r="E260" s="14">
        <v>22</v>
      </c>
      <c r="F260" s="14">
        <v>177</v>
      </c>
      <c r="G260" s="14">
        <v>531</v>
      </c>
      <c r="H260" s="14">
        <v>86</v>
      </c>
      <c r="I260" s="14">
        <v>141</v>
      </c>
      <c r="J260" s="14">
        <v>321</v>
      </c>
      <c r="K260" s="14">
        <v>476</v>
      </c>
      <c r="L260" s="14">
        <v>210</v>
      </c>
      <c r="M260" s="14">
        <v>265</v>
      </c>
      <c r="N260" s="14">
        <v>445</v>
      </c>
      <c r="O260" s="14">
        <v>625</v>
      </c>
      <c r="P260" s="14">
        <v>30</v>
      </c>
      <c r="Q260" s="14">
        <v>384</v>
      </c>
      <c r="R260" s="14">
        <v>564</v>
      </c>
      <c r="S260" s="14">
        <v>119</v>
      </c>
      <c r="T260" s="14">
        <v>174</v>
      </c>
      <c r="U260" s="14">
        <v>329</v>
      </c>
      <c r="V260" s="14">
        <v>58</v>
      </c>
      <c r="W260" s="14">
        <v>238</v>
      </c>
      <c r="X260" s="14">
        <v>293</v>
      </c>
      <c r="Y260" s="14">
        <v>473</v>
      </c>
      <c r="Z260" s="15">
        <v>503</v>
      </c>
      <c r="AA260" s="2">
        <f t="shared" si="45"/>
        <v>7825</v>
      </c>
      <c r="AB260" s="2">
        <f t="shared" si="46"/>
        <v>3263025</v>
      </c>
      <c r="AE260" s="1">
        <v>16</v>
      </c>
      <c r="AF260" s="421" t="s">
        <v>233</v>
      </c>
      <c r="AG260" s="419" t="s">
        <v>742</v>
      </c>
      <c r="AH260" s="419" t="s">
        <v>778</v>
      </c>
      <c r="AI260" s="419" t="s">
        <v>775</v>
      </c>
      <c r="AJ260" s="419" t="s">
        <v>315</v>
      </c>
      <c r="AK260" s="418" t="s">
        <v>336</v>
      </c>
      <c r="AL260" s="418" t="s">
        <v>408</v>
      </c>
      <c r="AM260" s="418" t="s">
        <v>759</v>
      </c>
      <c r="AN260" s="418" t="s">
        <v>234</v>
      </c>
      <c r="AO260" s="418" t="s">
        <v>265</v>
      </c>
      <c r="AP260" s="419" t="s">
        <v>268</v>
      </c>
      <c r="AQ260" s="419" t="s">
        <v>191</v>
      </c>
      <c r="AR260" s="419" t="s">
        <v>740</v>
      </c>
      <c r="AS260" s="419" t="s">
        <v>820</v>
      </c>
      <c r="AT260" s="419" t="s">
        <v>358</v>
      </c>
      <c r="AU260" s="418" t="s">
        <v>281</v>
      </c>
      <c r="AV260" s="418" t="s">
        <v>123</v>
      </c>
      <c r="AW260" s="418" t="s">
        <v>657</v>
      </c>
      <c r="AX260" s="418" t="s">
        <v>153</v>
      </c>
      <c r="AY260" s="418" t="s">
        <v>810</v>
      </c>
      <c r="AZ260" s="419" t="s">
        <v>776</v>
      </c>
      <c r="BA260" s="419" t="s">
        <v>247</v>
      </c>
      <c r="BB260" s="419" t="s">
        <v>357</v>
      </c>
      <c r="BC260" s="419" t="s">
        <v>426</v>
      </c>
      <c r="BD260" s="422" t="s">
        <v>487</v>
      </c>
    </row>
    <row r="261" spans="1:56" x14ac:dyDescent="0.2">
      <c r="A261" s="1">
        <v>17</v>
      </c>
      <c r="B261" s="13">
        <v>213</v>
      </c>
      <c r="C261" s="14">
        <v>268</v>
      </c>
      <c r="D261" s="14">
        <v>448</v>
      </c>
      <c r="E261" s="14">
        <v>603</v>
      </c>
      <c r="F261" s="14">
        <v>33</v>
      </c>
      <c r="G261" s="14">
        <v>387</v>
      </c>
      <c r="H261" s="14">
        <v>567</v>
      </c>
      <c r="I261" s="14">
        <v>122</v>
      </c>
      <c r="J261" s="14">
        <v>152</v>
      </c>
      <c r="K261" s="14">
        <v>332</v>
      </c>
      <c r="L261" s="14">
        <v>61</v>
      </c>
      <c r="M261" s="14">
        <v>241</v>
      </c>
      <c r="N261" s="14">
        <v>296</v>
      </c>
      <c r="O261" s="14">
        <v>451</v>
      </c>
      <c r="P261" s="14">
        <v>506</v>
      </c>
      <c r="Q261" s="14">
        <v>365</v>
      </c>
      <c r="R261" s="14">
        <v>420</v>
      </c>
      <c r="S261" s="14">
        <v>600</v>
      </c>
      <c r="T261" s="14">
        <v>5</v>
      </c>
      <c r="U261" s="14">
        <v>185</v>
      </c>
      <c r="V261" s="14">
        <v>539</v>
      </c>
      <c r="W261" s="14">
        <v>94</v>
      </c>
      <c r="X261" s="14">
        <v>149</v>
      </c>
      <c r="Y261" s="14">
        <v>304</v>
      </c>
      <c r="Z261" s="15">
        <v>484</v>
      </c>
      <c r="AA261" s="2">
        <f t="shared" si="45"/>
        <v>7825</v>
      </c>
      <c r="AB261" s="2">
        <f t="shared" si="46"/>
        <v>3263025</v>
      </c>
      <c r="AE261" s="1">
        <v>17</v>
      </c>
      <c r="AF261" s="421" t="s">
        <v>194</v>
      </c>
      <c r="AG261" s="419" t="s">
        <v>297</v>
      </c>
      <c r="AH261" s="419" t="s">
        <v>400</v>
      </c>
      <c r="AI261" s="419" t="s">
        <v>735</v>
      </c>
      <c r="AJ261" s="419" t="s">
        <v>802</v>
      </c>
      <c r="AK261" s="418" t="s">
        <v>492</v>
      </c>
      <c r="AL261" s="418" t="s">
        <v>726</v>
      </c>
      <c r="AM261" s="418" t="s">
        <v>208</v>
      </c>
      <c r="AN261" s="418" t="s">
        <v>371</v>
      </c>
      <c r="AO261" s="418" t="s">
        <v>206</v>
      </c>
      <c r="AP261" s="419" t="s">
        <v>463</v>
      </c>
      <c r="AQ261" s="419" t="s">
        <v>192</v>
      </c>
      <c r="AR261" s="419" t="s">
        <v>770</v>
      </c>
      <c r="AS261" s="419" t="s">
        <v>0</v>
      </c>
      <c r="AT261" s="419" t="s">
        <v>276</v>
      </c>
      <c r="AU261" s="418" t="s">
        <v>414</v>
      </c>
      <c r="AV261" s="418" t="s">
        <v>796</v>
      </c>
      <c r="AW261" s="418" t="s">
        <v>544</v>
      </c>
      <c r="AX261" s="418" t="s">
        <v>304</v>
      </c>
      <c r="AY261" s="418" t="s">
        <v>73</v>
      </c>
      <c r="AZ261" s="419" t="s">
        <v>94</v>
      </c>
      <c r="BA261" s="419" t="s">
        <v>465</v>
      </c>
      <c r="BB261" s="419" t="s">
        <v>180</v>
      </c>
      <c r="BC261" s="419" t="s">
        <v>757</v>
      </c>
      <c r="BD261" s="422" t="s">
        <v>504</v>
      </c>
    </row>
    <row r="262" spans="1:56" x14ac:dyDescent="0.2">
      <c r="A262" s="1">
        <v>18</v>
      </c>
      <c r="B262" s="13">
        <v>69</v>
      </c>
      <c r="C262" s="14">
        <v>249</v>
      </c>
      <c r="D262" s="14">
        <v>279</v>
      </c>
      <c r="E262" s="14">
        <v>459</v>
      </c>
      <c r="F262" s="14">
        <v>514</v>
      </c>
      <c r="G262" s="14">
        <v>368</v>
      </c>
      <c r="H262" s="14">
        <v>423</v>
      </c>
      <c r="I262" s="14">
        <v>578</v>
      </c>
      <c r="J262" s="14">
        <v>8</v>
      </c>
      <c r="K262" s="14">
        <v>188</v>
      </c>
      <c r="L262" s="14">
        <v>542</v>
      </c>
      <c r="M262" s="14">
        <v>97</v>
      </c>
      <c r="N262" s="14">
        <v>127</v>
      </c>
      <c r="O262" s="14">
        <v>307</v>
      </c>
      <c r="P262" s="14">
        <v>487</v>
      </c>
      <c r="Q262" s="14">
        <v>216</v>
      </c>
      <c r="R262" s="14">
        <v>271</v>
      </c>
      <c r="S262" s="14">
        <v>426</v>
      </c>
      <c r="T262" s="14">
        <v>606</v>
      </c>
      <c r="U262" s="14">
        <v>36</v>
      </c>
      <c r="V262" s="14">
        <v>395</v>
      </c>
      <c r="W262" s="14">
        <v>575</v>
      </c>
      <c r="X262" s="14">
        <v>105</v>
      </c>
      <c r="Y262" s="14">
        <v>160</v>
      </c>
      <c r="Z262" s="15">
        <v>340</v>
      </c>
      <c r="AA262" s="2">
        <f t="shared" si="45"/>
        <v>7825</v>
      </c>
      <c r="AB262" s="2">
        <f t="shared" si="46"/>
        <v>3263025</v>
      </c>
      <c r="AE262" s="1">
        <v>18</v>
      </c>
      <c r="AF262" s="421" t="s">
        <v>406</v>
      </c>
      <c r="AG262" s="419" t="s">
        <v>403</v>
      </c>
      <c r="AH262" s="419" t="s">
        <v>508</v>
      </c>
      <c r="AI262" s="419" t="s">
        <v>562</v>
      </c>
      <c r="AJ262" s="419" t="s">
        <v>33</v>
      </c>
      <c r="AK262" s="418" t="s">
        <v>519</v>
      </c>
      <c r="AL262" s="418" t="s">
        <v>455</v>
      </c>
      <c r="AM262" s="418" t="s">
        <v>517</v>
      </c>
      <c r="AN262" s="418" t="s">
        <v>543</v>
      </c>
      <c r="AO262" s="418" t="s">
        <v>732</v>
      </c>
      <c r="AP262" s="419" t="s">
        <v>751</v>
      </c>
      <c r="AQ262" s="419" t="s">
        <v>805</v>
      </c>
      <c r="AR262" s="419" t="s">
        <v>344</v>
      </c>
      <c r="AS262" s="419" t="s">
        <v>146</v>
      </c>
      <c r="AT262" s="419" t="s">
        <v>713</v>
      </c>
      <c r="AU262" s="418" t="s">
        <v>249</v>
      </c>
      <c r="AV262" s="418" t="s">
        <v>719</v>
      </c>
      <c r="AW262" s="418" t="s">
        <v>350</v>
      </c>
      <c r="AX262" s="418" t="s">
        <v>499</v>
      </c>
      <c r="AY262" s="418" t="s">
        <v>437</v>
      </c>
      <c r="AZ262" s="419" t="s">
        <v>548</v>
      </c>
      <c r="BA262" s="419" t="s">
        <v>490</v>
      </c>
      <c r="BB262" s="419" t="s">
        <v>526</v>
      </c>
      <c r="BC262" s="419" t="s">
        <v>131</v>
      </c>
      <c r="BD262" s="422" t="s">
        <v>388</v>
      </c>
    </row>
    <row r="263" spans="1:56" x14ac:dyDescent="0.2">
      <c r="A263" s="1">
        <v>19</v>
      </c>
      <c r="B263" s="13">
        <v>550</v>
      </c>
      <c r="C263" s="14">
        <v>80</v>
      </c>
      <c r="D263" s="14">
        <v>135</v>
      </c>
      <c r="E263" s="14">
        <v>315</v>
      </c>
      <c r="F263" s="14">
        <v>495</v>
      </c>
      <c r="G263" s="14">
        <v>224</v>
      </c>
      <c r="H263" s="14">
        <v>254</v>
      </c>
      <c r="I263" s="14">
        <v>434</v>
      </c>
      <c r="J263" s="14">
        <v>614</v>
      </c>
      <c r="K263" s="14">
        <v>44</v>
      </c>
      <c r="L263" s="14">
        <v>398</v>
      </c>
      <c r="M263" s="14">
        <v>553</v>
      </c>
      <c r="N263" s="14">
        <v>108</v>
      </c>
      <c r="O263" s="14">
        <v>163</v>
      </c>
      <c r="P263" s="14">
        <v>343</v>
      </c>
      <c r="Q263" s="14">
        <v>72</v>
      </c>
      <c r="R263" s="14">
        <v>227</v>
      </c>
      <c r="S263" s="14">
        <v>282</v>
      </c>
      <c r="T263" s="14">
        <v>462</v>
      </c>
      <c r="U263" s="14">
        <v>517</v>
      </c>
      <c r="V263" s="14">
        <v>371</v>
      </c>
      <c r="W263" s="14">
        <v>401</v>
      </c>
      <c r="X263" s="14">
        <v>581</v>
      </c>
      <c r="Y263" s="14">
        <v>11</v>
      </c>
      <c r="Z263" s="15">
        <v>191</v>
      </c>
      <c r="AA263" s="2">
        <f t="shared" si="45"/>
        <v>7825</v>
      </c>
      <c r="AB263" s="2">
        <f t="shared" si="46"/>
        <v>3263025</v>
      </c>
      <c r="AE263" s="1">
        <v>19</v>
      </c>
      <c r="AF263" s="421" t="s">
        <v>516</v>
      </c>
      <c r="AG263" s="419" t="s">
        <v>273</v>
      </c>
      <c r="AH263" s="419" t="s">
        <v>102</v>
      </c>
      <c r="AI263" s="419" t="s">
        <v>443</v>
      </c>
      <c r="AJ263" s="419" t="s">
        <v>766</v>
      </c>
      <c r="AK263" s="418" t="s">
        <v>460</v>
      </c>
      <c r="AL263" s="418" t="s">
        <v>566</v>
      </c>
      <c r="AM263" s="418" t="s">
        <v>588</v>
      </c>
      <c r="AN263" s="418" t="s">
        <v>260</v>
      </c>
      <c r="AO263" s="418" t="s">
        <v>380</v>
      </c>
      <c r="AP263" s="419" t="s">
        <v>235</v>
      </c>
      <c r="AQ263" s="419" t="s">
        <v>573</v>
      </c>
      <c r="AR263" s="419" t="s">
        <v>182</v>
      </c>
      <c r="AS263" s="419" t="s">
        <v>788</v>
      </c>
      <c r="AT263" s="419" t="s">
        <v>493</v>
      </c>
      <c r="AU263" s="418" t="s">
        <v>747</v>
      </c>
      <c r="AV263" s="418" t="s">
        <v>567</v>
      </c>
      <c r="AW263" s="418" t="s">
        <v>745</v>
      </c>
      <c r="AX263" s="418" t="s">
        <v>768</v>
      </c>
      <c r="AY263" s="418" t="s">
        <v>808</v>
      </c>
      <c r="AZ263" s="419" t="s">
        <v>149</v>
      </c>
      <c r="BA263" s="419" t="s">
        <v>296</v>
      </c>
      <c r="BB263" s="419" t="s">
        <v>307</v>
      </c>
      <c r="BC263" s="419" t="s">
        <v>378</v>
      </c>
      <c r="BD263" s="422" t="s">
        <v>786</v>
      </c>
    </row>
    <row r="264" spans="1:56" x14ac:dyDescent="0.2">
      <c r="A264" s="1">
        <v>20</v>
      </c>
      <c r="B264" s="13">
        <v>376</v>
      </c>
      <c r="C264" s="14">
        <v>556</v>
      </c>
      <c r="D264" s="14">
        <v>111</v>
      </c>
      <c r="E264" s="14">
        <v>166</v>
      </c>
      <c r="F264" s="14">
        <v>346</v>
      </c>
      <c r="G264" s="14">
        <v>55</v>
      </c>
      <c r="H264" s="14">
        <v>235</v>
      </c>
      <c r="I264" s="14">
        <v>290</v>
      </c>
      <c r="J264" s="14">
        <v>470</v>
      </c>
      <c r="K264" s="14">
        <v>525</v>
      </c>
      <c r="L264" s="14">
        <v>354</v>
      </c>
      <c r="M264" s="14">
        <v>409</v>
      </c>
      <c r="N264" s="14">
        <v>589</v>
      </c>
      <c r="O264" s="14">
        <v>19</v>
      </c>
      <c r="P264" s="14">
        <v>199</v>
      </c>
      <c r="Q264" s="14">
        <v>528</v>
      </c>
      <c r="R264" s="14">
        <v>83</v>
      </c>
      <c r="S264" s="14">
        <v>138</v>
      </c>
      <c r="T264" s="14">
        <v>318</v>
      </c>
      <c r="U264" s="14">
        <v>498</v>
      </c>
      <c r="V264" s="14">
        <v>202</v>
      </c>
      <c r="W264" s="14">
        <v>257</v>
      </c>
      <c r="X264" s="14">
        <v>437</v>
      </c>
      <c r="Y264" s="14">
        <v>617</v>
      </c>
      <c r="Z264" s="15">
        <v>47</v>
      </c>
      <c r="AA264" s="2">
        <f t="shared" si="45"/>
        <v>7825</v>
      </c>
      <c r="AB264" s="2">
        <f t="shared" si="46"/>
        <v>3263025</v>
      </c>
      <c r="AE264" s="1">
        <v>20</v>
      </c>
      <c r="AF264" s="421" t="s">
        <v>38</v>
      </c>
      <c r="AG264" s="419" t="s">
        <v>363</v>
      </c>
      <c r="AH264" s="419" t="s">
        <v>601</v>
      </c>
      <c r="AI264" s="419" t="s">
        <v>734</v>
      </c>
      <c r="AJ264" s="419" t="s">
        <v>176</v>
      </c>
      <c r="AK264" s="418" t="s">
        <v>331</v>
      </c>
      <c r="AL264" s="418" t="s">
        <v>328</v>
      </c>
      <c r="AM264" s="418" t="s">
        <v>250</v>
      </c>
      <c r="AN264" s="418" t="s">
        <v>715</v>
      </c>
      <c r="AO264" s="418" t="s">
        <v>574</v>
      </c>
      <c r="AP264" s="419" t="s">
        <v>784</v>
      </c>
      <c r="AQ264" s="419" t="s">
        <v>534</v>
      </c>
      <c r="AR264" s="419" t="s">
        <v>65</v>
      </c>
      <c r="AS264" s="419" t="s">
        <v>435</v>
      </c>
      <c r="AT264" s="419" t="s">
        <v>207</v>
      </c>
      <c r="AU264" s="418" t="s">
        <v>547</v>
      </c>
      <c r="AV264" s="418" t="s">
        <v>720</v>
      </c>
      <c r="AW264" s="418" t="s">
        <v>814</v>
      </c>
      <c r="AX264" s="418" t="s">
        <v>549</v>
      </c>
      <c r="AY264" s="418" t="s">
        <v>485</v>
      </c>
      <c r="AZ264" s="419" t="s">
        <v>507</v>
      </c>
      <c r="BA264" s="419" t="s">
        <v>799</v>
      </c>
      <c r="BB264" s="419" t="s">
        <v>794</v>
      </c>
      <c r="BC264" s="419" t="s">
        <v>242</v>
      </c>
      <c r="BD264" s="422" t="s">
        <v>721</v>
      </c>
    </row>
    <row r="265" spans="1:56" x14ac:dyDescent="0.2">
      <c r="A265" s="1">
        <v>21</v>
      </c>
      <c r="B265" s="13">
        <v>196</v>
      </c>
      <c r="C265" s="14">
        <v>351</v>
      </c>
      <c r="D265" s="14">
        <v>406</v>
      </c>
      <c r="E265" s="14">
        <v>586</v>
      </c>
      <c r="F265" s="14">
        <v>16</v>
      </c>
      <c r="G265" s="14">
        <v>500</v>
      </c>
      <c r="H265" s="14">
        <v>530</v>
      </c>
      <c r="I265" s="14">
        <v>85</v>
      </c>
      <c r="J265" s="14">
        <v>140</v>
      </c>
      <c r="K265" s="14">
        <v>320</v>
      </c>
      <c r="L265" s="14">
        <v>49</v>
      </c>
      <c r="M265" s="14">
        <v>204</v>
      </c>
      <c r="N265" s="14">
        <v>259</v>
      </c>
      <c r="O265" s="14">
        <v>439</v>
      </c>
      <c r="P265" s="14">
        <v>619</v>
      </c>
      <c r="Q265" s="14">
        <v>348</v>
      </c>
      <c r="R265" s="14">
        <v>378</v>
      </c>
      <c r="S265" s="14">
        <v>558</v>
      </c>
      <c r="T265" s="14">
        <v>113</v>
      </c>
      <c r="U265" s="14">
        <v>168</v>
      </c>
      <c r="V265" s="14">
        <v>522</v>
      </c>
      <c r="W265" s="14">
        <v>52</v>
      </c>
      <c r="X265" s="14">
        <v>232</v>
      </c>
      <c r="Y265" s="14">
        <v>287</v>
      </c>
      <c r="Z265" s="15">
        <v>467</v>
      </c>
      <c r="AA265" s="2">
        <f t="shared" si="45"/>
        <v>7825</v>
      </c>
      <c r="AB265" s="2">
        <f t="shared" si="46"/>
        <v>3263025</v>
      </c>
      <c r="AE265" s="1">
        <v>21</v>
      </c>
      <c r="AF265" s="417" t="s">
        <v>552</v>
      </c>
      <c r="AG265" s="418" t="s">
        <v>97</v>
      </c>
      <c r="AH265" s="418" t="s">
        <v>49</v>
      </c>
      <c r="AI265" s="418" t="s">
        <v>752</v>
      </c>
      <c r="AJ265" s="418" t="s">
        <v>598</v>
      </c>
      <c r="AK265" s="419" t="s">
        <v>322</v>
      </c>
      <c r="AL265" s="419" t="s">
        <v>704</v>
      </c>
      <c r="AM265" s="419" t="s">
        <v>646</v>
      </c>
      <c r="AN265" s="419" t="s">
        <v>733</v>
      </c>
      <c r="AO265" s="419" t="s">
        <v>578</v>
      </c>
      <c r="AP265" s="418" t="s">
        <v>748</v>
      </c>
      <c r="AQ265" s="418" t="s">
        <v>538</v>
      </c>
      <c r="AR265" s="418" t="s">
        <v>113</v>
      </c>
      <c r="AS265" s="418" t="s">
        <v>667</v>
      </c>
      <c r="AT265" s="418" t="s">
        <v>212</v>
      </c>
      <c r="AU265" s="419" t="s">
        <v>148</v>
      </c>
      <c r="AV265" s="419" t="s">
        <v>69</v>
      </c>
      <c r="AW265" s="419" t="s">
        <v>335</v>
      </c>
      <c r="AX265" s="419" t="s">
        <v>761</v>
      </c>
      <c r="AY265" s="419" t="s">
        <v>71</v>
      </c>
      <c r="AZ265" s="418" t="s">
        <v>334</v>
      </c>
      <c r="BA265" s="418" t="s">
        <v>119</v>
      </c>
      <c r="BB265" s="418" t="s">
        <v>773</v>
      </c>
      <c r="BC265" s="418" t="s">
        <v>269</v>
      </c>
      <c r="BD265" s="420" t="s">
        <v>506</v>
      </c>
    </row>
    <row r="266" spans="1:56" x14ac:dyDescent="0.2">
      <c r="A266" s="1">
        <v>22</v>
      </c>
      <c r="B266" s="13">
        <v>27</v>
      </c>
      <c r="C266" s="14">
        <v>207</v>
      </c>
      <c r="D266" s="14">
        <v>262</v>
      </c>
      <c r="E266" s="14">
        <v>442</v>
      </c>
      <c r="F266" s="14">
        <v>622</v>
      </c>
      <c r="G266" s="14">
        <v>326</v>
      </c>
      <c r="H266" s="14">
        <v>381</v>
      </c>
      <c r="I266" s="14">
        <v>561</v>
      </c>
      <c r="J266" s="14">
        <v>116</v>
      </c>
      <c r="K266" s="14">
        <v>171</v>
      </c>
      <c r="L266" s="14">
        <v>505</v>
      </c>
      <c r="M266" s="14">
        <v>60</v>
      </c>
      <c r="N266" s="14">
        <v>240</v>
      </c>
      <c r="O266" s="14">
        <v>295</v>
      </c>
      <c r="P266" s="14">
        <v>475</v>
      </c>
      <c r="Q266" s="14">
        <v>179</v>
      </c>
      <c r="R266" s="14">
        <v>359</v>
      </c>
      <c r="S266" s="14">
        <v>414</v>
      </c>
      <c r="T266" s="14">
        <v>594</v>
      </c>
      <c r="U266" s="14">
        <v>24</v>
      </c>
      <c r="V266" s="14">
        <v>478</v>
      </c>
      <c r="W266" s="14">
        <v>533</v>
      </c>
      <c r="X266" s="14">
        <v>88</v>
      </c>
      <c r="Y266" s="14">
        <v>143</v>
      </c>
      <c r="Z266" s="15">
        <v>323</v>
      </c>
      <c r="AA266" s="2">
        <f t="shared" si="45"/>
        <v>7825</v>
      </c>
      <c r="AB266" s="2">
        <f t="shared" si="46"/>
        <v>3263025</v>
      </c>
      <c r="AE266" s="1">
        <v>22</v>
      </c>
      <c r="AF266" s="417" t="s">
        <v>90</v>
      </c>
      <c r="AG266" s="418" t="s">
        <v>716</v>
      </c>
      <c r="AH266" s="418" t="s">
        <v>327</v>
      </c>
      <c r="AI266" s="418" t="s">
        <v>532</v>
      </c>
      <c r="AJ266" s="418" t="s">
        <v>557</v>
      </c>
      <c r="AK266" s="419" t="s">
        <v>126</v>
      </c>
      <c r="AL266" s="419" t="s">
        <v>654</v>
      </c>
      <c r="AM266" s="419" t="s">
        <v>807</v>
      </c>
      <c r="AN266" s="419" t="s">
        <v>816</v>
      </c>
      <c r="AO266" s="419" t="s">
        <v>498</v>
      </c>
      <c r="AP266" s="418" t="s">
        <v>651</v>
      </c>
      <c r="AQ266" s="418" t="s">
        <v>701</v>
      </c>
      <c r="AR266" s="418" t="s">
        <v>164</v>
      </c>
      <c r="AS266" s="418" t="s">
        <v>325</v>
      </c>
      <c r="AT266" s="418" t="s">
        <v>267</v>
      </c>
      <c r="AU266" s="419" t="s">
        <v>285</v>
      </c>
      <c r="AV266" s="419" t="s">
        <v>339</v>
      </c>
      <c r="AW266" s="419" t="s">
        <v>609</v>
      </c>
      <c r="AX266" s="419" t="s">
        <v>809</v>
      </c>
      <c r="AY266" s="419" t="s">
        <v>804</v>
      </c>
      <c r="AZ266" s="418" t="s">
        <v>295</v>
      </c>
      <c r="BA266" s="418" t="s">
        <v>362</v>
      </c>
      <c r="BB266" s="418" t="s">
        <v>512</v>
      </c>
      <c r="BC266" s="418" t="s">
        <v>43</v>
      </c>
      <c r="BD266" s="420" t="s">
        <v>204</v>
      </c>
    </row>
    <row r="267" spans="1:56" x14ac:dyDescent="0.2">
      <c r="A267" s="1">
        <v>23</v>
      </c>
      <c r="B267" s="13">
        <v>508</v>
      </c>
      <c r="C267" s="14">
        <v>63</v>
      </c>
      <c r="D267" s="14">
        <v>243</v>
      </c>
      <c r="E267" s="14">
        <v>298</v>
      </c>
      <c r="F267" s="14">
        <v>453</v>
      </c>
      <c r="G267" s="14">
        <v>182</v>
      </c>
      <c r="H267" s="14">
        <v>362</v>
      </c>
      <c r="I267" s="14">
        <v>417</v>
      </c>
      <c r="J267" s="14">
        <v>597</v>
      </c>
      <c r="K267" s="14">
        <v>2</v>
      </c>
      <c r="L267" s="14">
        <v>481</v>
      </c>
      <c r="M267" s="14">
        <v>536</v>
      </c>
      <c r="N267" s="14">
        <v>91</v>
      </c>
      <c r="O267" s="14">
        <v>146</v>
      </c>
      <c r="P267" s="14">
        <v>301</v>
      </c>
      <c r="Q267" s="14">
        <v>35</v>
      </c>
      <c r="R267" s="14">
        <v>215</v>
      </c>
      <c r="S267" s="14">
        <v>270</v>
      </c>
      <c r="T267" s="14">
        <v>450</v>
      </c>
      <c r="U267" s="14">
        <v>605</v>
      </c>
      <c r="V267" s="14">
        <v>334</v>
      </c>
      <c r="W267" s="14">
        <v>389</v>
      </c>
      <c r="X267" s="14">
        <v>569</v>
      </c>
      <c r="Y267" s="14">
        <v>124</v>
      </c>
      <c r="Z267" s="15">
        <v>154</v>
      </c>
      <c r="AA267" s="2">
        <f t="shared" si="45"/>
        <v>7825</v>
      </c>
      <c r="AB267" s="2">
        <f t="shared" si="46"/>
        <v>3263025</v>
      </c>
      <c r="AE267" s="1">
        <v>23</v>
      </c>
      <c r="AF267" s="417" t="s">
        <v>308</v>
      </c>
      <c r="AG267" s="418" t="s">
        <v>570</v>
      </c>
      <c r="AH267" s="418" t="s">
        <v>270</v>
      </c>
      <c r="AI267" s="418" t="s">
        <v>801</v>
      </c>
      <c r="AJ267" s="418" t="s">
        <v>351</v>
      </c>
      <c r="AK267" s="419" t="s">
        <v>525</v>
      </c>
      <c r="AL267" s="419" t="s">
        <v>550</v>
      </c>
      <c r="AM267" s="419" t="s">
        <v>590</v>
      </c>
      <c r="AN267" s="419" t="s">
        <v>365</v>
      </c>
      <c r="AO267" s="419" t="s">
        <v>29</v>
      </c>
      <c r="AP267" s="418" t="s">
        <v>81</v>
      </c>
      <c r="AQ267" s="418" t="s">
        <v>781</v>
      </c>
      <c r="AR267" s="418" t="s">
        <v>568</v>
      </c>
      <c r="AS267" s="418" t="s">
        <v>524</v>
      </c>
      <c r="AT267" s="418" t="s">
        <v>70</v>
      </c>
      <c r="AU267" s="419" t="s">
        <v>675</v>
      </c>
      <c r="AV267" s="419" t="s">
        <v>220</v>
      </c>
      <c r="AW267" s="419" t="s">
        <v>271</v>
      </c>
      <c r="AX267" s="419" t="s">
        <v>294</v>
      </c>
      <c r="AY267" s="419" t="s">
        <v>78</v>
      </c>
      <c r="AZ267" s="418" t="s">
        <v>366</v>
      </c>
      <c r="BA267" s="418" t="s">
        <v>416</v>
      </c>
      <c r="BB267" s="418" t="s">
        <v>750</v>
      </c>
      <c r="BC267" s="418" t="s">
        <v>238</v>
      </c>
      <c r="BD267" s="420" t="s">
        <v>343</v>
      </c>
    </row>
    <row r="268" spans="1:56" x14ac:dyDescent="0.2">
      <c r="A268" s="1">
        <v>24</v>
      </c>
      <c r="B268" s="13">
        <v>489</v>
      </c>
      <c r="C268" s="14">
        <v>544</v>
      </c>
      <c r="D268" s="14">
        <v>99</v>
      </c>
      <c r="E268" s="14">
        <v>129</v>
      </c>
      <c r="F268" s="14">
        <v>309</v>
      </c>
      <c r="G268" s="14">
        <v>38</v>
      </c>
      <c r="H268" s="14">
        <v>218</v>
      </c>
      <c r="I268" s="14">
        <v>273</v>
      </c>
      <c r="J268" s="14">
        <v>428</v>
      </c>
      <c r="K268" s="14">
        <v>608</v>
      </c>
      <c r="L268" s="14">
        <v>337</v>
      </c>
      <c r="M268" s="14">
        <v>392</v>
      </c>
      <c r="N268" s="14">
        <v>572</v>
      </c>
      <c r="O268" s="14">
        <v>102</v>
      </c>
      <c r="P268" s="14">
        <v>157</v>
      </c>
      <c r="Q268" s="14">
        <v>511</v>
      </c>
      <c r="R268" s="14">
        <v>66</v>
      </c>
      <c r="S268" s="14">
        <v>246</v>
      </c>
      <c r="T268" s="14">
        <v>276</v>
      </c>
      <c r="U268" s="14">
        <v>456</v>
      </c>
      <c r="V268" s="14">
        <v>190</v>
      </c>
      <c r="W268" s="14">
        <v>370</v>
      </c>
      <c r="X268" s="14">
        <v>425</v>
      </c>
      <c r="Y268" s="14">
        <v>580</v>
      </c>
      <c r="Z268" s="15">
        <v>10</v>
      </c>
      <c r="AA268" s="2">
        <f t="shared" si="45"/>
        <v>7825</v>
      </c>
      <c r="AB268" s="2">
        <f t="shared" si="46"/>
        <v>3263025</v>
      </c>
      <c r="AE268" s="1">
        <v>24</v>
      </c>
      <c r="AF268" s="417" t="s">
        <v>638</v>
      </c>
      <c r="AG268" s="418" t="s">
        <v>725</v>
      </c>
      <c r="AH268" s="418" t="s">
        <v>774</v>
      </c>
      <c r="AI268" s="418" t="s">
        <v>370</v>
      </c>
      <c r="AJ268" s="418" t="s">
        <v>312</v>
      </c>
      <c r="AK268" s="419" t="s">
        <v>596</v>
      </c>
      <c r="AL268" s="419" t="s">
        <v>326</v>
      </c>
      <c r="AM268" s="419" t="s">
        <v>743</v>
      </c>
      <c r="AN268" s="419" t="s">
        <v>324</v>
      </c>
      <c r="AO268" s="419" t="s">
        <v>530</v>
      </c>
      <c r="AP268" s="418" t="s">
        <v>576</v>
      </c>
      <c r="AQ268" s="418" t="s">
        <v>337</v>
      </c>
      <c r="AR268" s="418" t="s">
        <v>305</v>
      </c>
      <c r="AS268" s="418" t="s">
        <v>284</v>
      </c>
      <c r="AT268" s="418" t="s">
        <v>581</v>
      </c>
      <c r="AU268" s="419" t="s">
        <v>723</v>
      </c>
      <c r="AV268" s="419" t="s">
        <v>514</v>
      </c>
      <c r="AW268" s="419" t="s">
        <v>744</v>
      </c>
      <c r="AX268" s="419" t="s">
        <v>614</v>
      </c>
      <c r="AY268" s="419" t="s">
        <v>139</v>
      </c>
      <c r="AZ268" s="418" t="s">
        <v>817</v>
      </c>
      <c r="BA268" s="418" t="s">
        <v>494</v>
      </c>
      <c r="BB268" s="418" t="s">
        <v>352</v>
      </c>
      <c r="BC268" s="418" t="s">
        <v>621</v>
      </c>
      <c r="BD268" s="420" t="s">
        <v>600</v>
      </c>
    </row>
    <row r="269" spans="1:56" x14ac:dyDescent="0.2">
      <c r="A269" s="1">
        <v>25</v>
      </c>
      <c r="B269" s="16">
        <v>345</v>
      </c>
      <c r="C269" s="17">
        <v>400</v>
      </c>
      <c r="D269" s="17">
        <v>555</v>
      </c>
      <c r="E269" s="17">
        <v>110</v>
      </c>
      <c r="F269" s="17">
        <v>165</v>
      </c>
      <c r="G269" s="17">
        <v>519</v>
      </c>
      <c r="H269" s="17">
        <v>74</v>
      </c>
      <c r="I269" s="17">
        <v>229</v>
      </c>
      <c r="J269" s="17">
        <v>284</v>
      </c>
      <c r="K269" s="17">
        <v>464</v>
      </c>
      <c r="L269" s="17">
        <v>193</v>
      </c>
      <c r="M269" s="17">
        <v>373</v>
      </c>
      <c r="N269" s="17">
        <v>403</v>
      </c>
      <c r="O269" s="17">
        <v>583</v>
      </c>
      <c r="P269" s="17">
        <v>13</v>
      </c>
      <c r="Q269" s="17">
        <v>492</v>
      </c>
      <c r="R269" s="17">
        <v>547</v>
      </c>
      <c r="S269" s="17">
        <v>77</v>
      </c>
      <c r="T269" s="17">
        <v>132</v>
      </c>
      <c r="U269" s="17">
        <v>312</v>
      </c>
      <c r="V269" s="17">
        <v>41</v>
      </c>
      <c r="W269" s="17">
        <v>221</v>
      </c>
      <c r="X269" s="17">
        <v>251</v>
      </c>
      <c r="Y269" s="17">
        <v>431</v>
      </c>
      <c r="Z269" s="18">
        <v>611</v>
      </c>
      <c r="AA269" s="2">
        <f t="shared" si="45"/>
        <v>7825</v>
      </c>
      <c r="AB269" s="2">
        <f t="shared" si="46"/>
        <v>3263025</v>
      </c>
      <c r="AE269" s="1">
        <v>25</v>
      </c>
      <c r="AF269" s="423" t="s">
        <v>520</v>
      </c>
      <c r="AG269" s="424" t="s">
        <v>95</v>
      </c>
      <c r="AH269" s="424" t="s">
        <v>678</v>
      </c>
      <c r="AI269" s="424" t="s">
        <v>41</v>
      </c>
      <c r="AJ269" s="424" t="s">
        <v>758</v>
      </c>
      <c r="AK269" s="425" t="s">
        <v>779</v>
      </c>
      <c r="AL269" s="425" t="s">
        <v>722</v>
      </c>
      <c r="AM269" s="425" t="s">
        <v>592</v>
      </c>
      <c r="AN269" s="425" t="s">
        <v>54</v>
      </c>
      <c r="AO269" s="425" t="s">
        <v>693</v>
      </c>
      <c r="AP269" s="424" t="s">
        <v>133</v>
      </c>
      <c r="AQ269" s="424" t="s">
        <v>175</v>
      </c>
      <c r="AR269" s="424" t="s">
        <v>264</v>
      </c>
      <c r="AS269" s="424" t="s">
        <v>277</v>
      </c>
      <c r="AT269" s="424" t="s">
        <v>542</v>
      </c>
      <c r="AU269" s="425" t="s">
        <v>560</v>
      </c>
      <c r="AV269" s="425" t="s">
        <v>278</v>
      </c>
      <c r="AW269" s="425" t="s">
        <v>3</v>
      </c>
      <c r="AX269" s="425" t="s">
        <v>555</v>
      </c>
      <c r="AY269" s="425" t="s">
        <v>522</v>
      </c>
      <c r="AZ269" s="424" t="s">
        <v>540</v>
      </c>
      <c r="BA269" s="424" t="s">
        <v>800</v>
      </c>
      <c r="BB269" s="424" t="s">
        <v>670</v>
      </c>
      <c r="BC269" s="424" t="s">
        <v>110</v>
      </c>
      <c r="BD269" s="426" t="s">
        <v>154</v>
      </c>
    </row>
    <row r="270" spans="1:56" x14ac:dyDescent="0.2">
      <c r="A270" s="3" t="s">
        <v>0</v>
      </c>
      <c r="B270" s="2">
        <f>SUM(B245:B269)</f>
        <v>7825</v>
      </c>
      <c r="C270" s="2">
        <f t="shared" ref="C270:Z270" si="48">SUM(C245:C269)</f>
        <v>7825</v>
      </c>
      <c r="D270" s="2">
        <f t="shared" si="48"/>
        <v>7825</v>
      </c>
      <c r="E270" s="2">
        <f t="shared" si="48"/>
        <v>7825</v>
      </c>
      <c r="F270" s="2">
        <f t="shared" si="48"/>
        <v>7825</v>
      </c>
      <c r="G270" s="2">
        <f t="shared" si="48"/>
        <v>7825</v>
      </c>
      <c r="H270" s="2">
        <f t="shared" si="48"/>
        <v>7825</v>
      </c>
      <c r="I270" s="2">
        <f t="shared" si="48"/>
        <v>7825</v>
      </c>
      <c r="J270" s="2">
        <f t="shared" si="48"/>
        <v>7825</v>
      </c>
      <c r="K270" s="2">
        <f t="shared" si="48"/>
        <v>7825</v>
      </c>
      <c r="L270" s="2">
        <f t="shared" si="48"/>
        <v>7825</v>
      </c>
      <c r="M270" s="2">
        <f t="shared" si="48"/>
        <v>7825</v>
      </c>
      <c r="N270" s="2">
        <f t="shared" si="48"/>
        <v>7825</v>
      </c>
      <c r="O270" s="2">
        <f t="shared" si="48"/>
        <v>7825</v>
      </c>
      <c r="P270" s="2">
        <f t="shared" si="48"/>
        <v>7825</v>
      </c>
      <c r="Q270" s="2">
        <f t="shared" si="48"/>
        <v>7825</v>
      </c>
      <c r="R270" s="2">
        <f t="shared" si="48"/>
        <v>7825</v>
      </c>
      <c r="S270" s="2">
        <f t="shared" si="48"/>
        <v>7825</v>
      </c>
      <c r="T270" s="2">
        <f t="shared" si="48"/>
        <v>7825</v>
      </c>
      <c r="U270" s="2">
        <f t="shared" si="48"/>
        <v>7825</v>
      </c>
      <c r="V270" s="2">
        <f t="shared" si="48"/>
        <v>7825</v>
      </c>
      <c r="W270" s="2">
        <f t="shared" si="48"/>
        <v>7825</v>
      </c>
      <c r="X270" s="2">
        <f t="shared" si="48"/>
        <v>7825</v>
      </c>
      <c r="Y270" s="2">
        <f t="shared" si="48"/>
        <v>7825</v>
      </c>
      <c r="Z270" s="2">
        <f t="shared" si="48"/>
        <v>7825</v>
      </c>
    </row>
    <row r="271" spans="1:56" x14ac:dyDescent="0.2">
      <c r="A271" s="3" t="s">
        <v>1</v>
      </c>
      <c r="B271" s="2">
        <f>SUMSQ(B245:B269)</f>
        <v>3263025</v>
      </c>
      <c r="C271" s="2">
        <f t="shared" ref="C271:Z271" si="49">SUMSQ(C245:C269)</f>
        <v>3263025</v>
      </c>
      <c r="D271" s="2">
        <f t="shared" si="49"/>
        <v>3263025</v>
      </c>
      <c r="E271" s="2">
        <f t="shared" si="49"/>
        <v>3263025</v>
      </c>
      <c r="F271" s="2">
        <f t="shared" si="49"/>
        <v>3263025</v>
      </c>
      <c r="G271" s="2">
        <f t="shared" si="49"/>
        <v>3263025</v>
      </c>
      <c r="H271" s="2">
        <f t="shared" si="49"/>
        <v>3263025</v>
      </c>
      <c r="I271" s="2">
        <f t="shared" si="49"/>
        <v>3263025</v>
      </c>
      <c r="J271" s="2">
        <f t="shared" si="49"/>
        <v>3263025</v>
      </c>
      <c r="K271" s="2">
        <f t="shared" si="49"/>
        <v>3263025</v>
      </c>
      <c r="L271" s="2">
        <f t="shared" si="49"/>
        <v>3263025</v>
      </c>
      <c r="M271" s="2">
        <f t="shared" si="49"/>
        <v>3263025</v>
      </c>
      <c r="N271" s="2">
        <f t="shared" si="49"/>
        <v>3263025</v>
      </c>
      <c r="O271" s="2">
        <f t="shared" si="49"/>
        <v>3263025</v>
      </c>
      <c r="P271" s="2">
        <f t="shared" si="49"/>
        <v>3263025</v>
      </c>
      <c r="Q271" s="2">
        <f t="shared" si="49"/>
        <v>3263025</v>
      </c>
      <c r="R271" s="2">
        <f t="shared" si="49"/>
        <v>3263025</v>
      </c>
      <c r="S271" s="2">
        <f t="shared" si="49"/>
        <v>3263025</v>
      </c>
      <c r="T271" s="2">
        <f t="shared" si="49"/>
        <v>3263025</v>
      </c>
      <c r="U271" s="2">
        <f t="shared" si="49"/>
        <v>3263025</v>
      </c>
      <c r="V271" s="2">
        <f t="shared" si="49"/>
        <v>3263025</v>
      </c>
      <c r="W271" s="2">
        <f t="shared" si="49"/>
        <v>3263025</v>
      </c>
      <c r="X271" s="2">
        <f t="shared" si="49"/>
        <v>3263025</v>
      </c>
      <c r="Y271" s="2">
        <f t="shared" si="49"/>
        <v>3263025</v>
      </c>
      <c r="Z271" s="2">
        <f t="shared" si="49"/>
        <v>3263025</v>
      </c>
    </row>
    <row r="272" spans="1:56" x14ac:dyDescent="0.2">
      <c r="A272" s="3" t="s">
        <v>351</v>
      </c>
      <c r="N272" s="2">
        <f t="shared" ref="N272" si="50">N245^3+N246^3+N247^3+N248^3+N249^3+N250^3+N251^3+N252^3+N253^3+N254^3+N255^3+N256^3+N257^3+N258^3+N259^3+N260^3+N261^3+N262^3+N263^3+N264^3+N265^3+N266^3+N267^3+N268^3+N269^3</f>
        <v>1530765625</v>
      </c>
    </row>
    <row r="273" spans="1:56" x14ac:dyDescent="0.2">
      <c r="AA273" s="2" t="s">
        <v>4</v>
      </c>
    </row>
    <row r="274" spans="1:56" x14ac:dyDescent="0.2">
      <c r="A274" s="3" t="s">
        <v>2</v>
      </c>
      <c r="B274" s="7">
        <f>B245</f>
        <v>15</v>
      </c>
      <c r="C274" s="7">
        <f>C246</f>
        <v>46</v>
      </c>
      <c r="D274" s="7">
        <f>D247</f>
        <v>57</v>
      </c>
      <c r="E274" s="7">
        <f>E248</f>
        <v>93</v>
      </c>
      <c r="F274" s="7">
        <f>F249</f>
        <v>104</v>
      </c>
      <c r="G274" s="7">
        <f>G250</f>
        <v>128</v>
      </c>
      <c r="H274" s="7">
        <f>H251</f>
        <v>164</v>
      </c>
      <c r="I274" s="7">
        <f>I252</f>
        <v>200</v>
      </c>
      <c r="J274" s="7">
        <f>J253</f>
        <v>206</v>
      </c>
      <c r="K274" s="7">
        <f>K254</f>
        <v>242</v>
      </c>
      <c r="L274" s="7">
        <f>L255</f>
        <v>266</v>
      </c>
      <c r="M274" s="7">
        <f>M256</f>
        <v>277</v>
      </c>
      <c r="N274" s="7">
        <f>N257</f>
        <v>313</v>
      </c>
      <c r="O274" s="7">
        <f>O258</f>
        <v>349</v>
      </c>
      <c r="P274" s="7">
        <f>P259</f>
        <v>360</v>
      </c>
      <c r="Q274" s="7">
        <f>Q260</f>
        <v>384</v>
      </c>
      <c r="R274" s="7">
        <f>R261</f>
        <v>420</v>
      </c>
      <c r="S274" s="7">
        <f>S262</f>
        <v>426</v>
      </c>
      <c r="T274" s="7">
        <f>T263</f>
        <v>462</v>
      </c>
      <c r="U274" s="7">
        <f>U264</f>
        <v>498</v>
      </c>
      <c r="V274" s="7">
        <f>V265</f>
        <v>522</v>
      </c>
      <c r="W274" s="7">
        <f>W266</f>
        <v>533</v>
      </c>
      <c r="X274" s="7">
        <f>X267</f>
        <v>569</v>
      </c>
      <c r="Y274" s="7">
        <f>Y268</f>
        <v>580</v>
      </c>
      <c r="Z274" s="8">
        <f>Z269</f>
        <v>611</v>
      </c>
      <c r="AA274" s="2">
        <f t="shared" si="45"/>
        <v>7825</v>
      </c>
      <c r="AB274" s="2">
        <f t="shared" si="46"/>
        <v>3263025</v>
      </c>
      <c r="AC274" s="2">
        <f t="shared" si="47"/>
        <v>1530765625</v>
      </c>
    </row>
    <row r="275" spans="1:56" x14ac:dyDescent="0.2">
      <c r="A275" s="3" t="s">
        <v>3</v>
      </c>
      <c r="B275" s="7">
        <f>B269</f>
        <v>345</v>
      </c>
      <c r="C275" s="7">
        <f>C268</f>
        <v>544</v>
      </c>
      <c r="D275" s="7">
        <f>D267</f>
        <v>243</v>
      </c>
      <c r="E275" s="7">
        <f>E266</f>
        <v>442</v>
      </c>
      <c r="F275" s="7">
        <f>F265</f>
        <v>16</v>
      </c>
      <c r="G275" s="7">
        <f>G264</f>
        <v>55</v>
      </c>
      <c r="H275" s="7">
        <f>H263</f>
        <v>254</v>
      </c>
      <c r="I275" s="7">
        <f>I262</f>
        <v>578</v>
      </c>
      <c r="J275" s="7">
        <f>J261</f>
        <v>152</v>
      </c>
      <c r="K275" s="7">
        <f>K260</f>
        <v>476</v>
      </c>
      <c r="L275" s="7">
        <f>L259</f>
        <v>415</v>
      </c>
      <c r="M275" s="7">
        <f>M258</f>
        <v>114</v>
      </c>
      <c r="N275" s="7">
        <f>N257</f>
        <v>313</v>
      </c>
      <c r="O275" s="7">
        <f>O256</f>
        <v>512</v>
      </c>
      <c r="P275" s="7">
        <f>P255</f>
        <v>211</v>
      </c>
      <c r="Q275" s="7">
        <f>Q254</f>
        <v>150</v>
      </c>
      <c r="R275" s="7">
        <f>R253</f>
        <v>474</v>
      </c>
      <c r="S275" s="7">
        <f>S252</f>
        <v>48</v>
      </c>
      <c r="T275" s="7">
        <f>T251</f>
        <v>372</v>
      </c>
      <c r="U275" s="7">
        <f>U250</f>
        <v>571</v>
      </c>
      <c r="V275" s="7">
        <f>V249</f>
        <v>610</v>
      </c>
      <c r="W275" s="7">
        <f>W248</f>
        <v>184</v>
      </c>
      <c r="X275" s="7">
        <f>X247</f>
        <v>383</v>
      </c>
      <c r="Y275" s="7">
        <f>Y246</f>
        <v>82</v>
      </c>
      <c r="Z275" s="8">
        <f>Z245</f>
        <v>281</v>
      </c>
      <c r="AA275" s="2">
        <f t="shared" si="45"/>
        <v>7825</v>
      </c>
      <c r="AB275" s="2">
        <f t="shared" si="46"/>
        <v>3263025</v>
      </c>
      <c r="AC275" s="2">
        <f t="shared" si="47"/>
        <v>1530765625</v>
      </c>
    </row>
    <row r="278" spans="1:56" x14ac:dyDescent="0.2">
      <c r="B278" s="21" t="s">
        <v>917</v>
      </c>
      <c r="C278" s="21" t="s">
        <v>909</v>
      </c>
    </row>
    <row r="279" spans="1:56" x14ac:dyDescent="0.2">
      <c r="A279" s="1">
        <v>1</v>
      </c>
      <c r="B279" s="10">
        <v>8</v>
      </c>
      <c r="C279" s="11">
        <v>547</v>
      </c>
      <c r="D279" s="11">
        <v>436</v>
      </c>
      <c r="E279" s="11">
        <v>330</v>
      </c>
      <c r="F279" s="11">
        <v>244</v>
      </c>
      <c r="G279" s="11">
        <v>200</v>
      </c>
      <c r="H279" s="11">
        <v>89</v>
      </c>
      <c r="I279" s="11">
        <v>603</v>
      </c>
      <c r="J279" s="11">
        <v>392</v>
      </c>
      <c r="K279" s="11">
        <v>281</v>
      </c>
      <c r="L279" s="11">
        <v>362</v>
      </c>
      <c r="M279" s="11">
        <v>126</v>
      </c>
      <c r="N279" s="11">
        <v>45</v>
      </c>
      <c r="O279" s="11">
        <v>559</v>
      </c>
      <c r="P279" s="11">
        <v>473</v>
      </c>
      <c r="Q279" s="11">
        <v>404</v>
      </c>
      <c r="R279" s="11">
        <v>318</v>
      </c>
      <c r="S279" s="11">
        <v>207</v>
      </c>
      <c r="T279" s="11">
        <v>121</v>
      </c>
      <c r="U279" s="11">
        <v>515</v>
      </c>
      <c r="V279" s="11">
        <v>591</v>
      </c>
      <c r="W279" s="11">
        <v>485</v>
      </c>
      <c r="X279" s="11">
        <v>274</v>
      </c>
      <c r="Y279" s="11">
        <v>163</v>
      </c>
      <c r="Z279" s="12">
        <v>52</v>
      </c>
      <c r="AA279" s="2">
        <f>SUM(B279:Z279)</f>
        <v>7825</v>
      </c>
      <c r="AB279" s="2">
        <f>SUMSQ(B279:Z279)</f>
        <v>3263025</v>
      </c>
      <c r="AE279" s="1">
        <v>1</v>
      </c>
      <c r="AF279" s="428" t="s">
        <v>543</v>
      </c>
      <c r="AG279" s="429" t="s">
        <v>278</v>
      </c>
      <c r="AH279" s="429" t="s">
        <v>563</v>
      </c>
      <c r="AI279" s="429" t="s">
        <v>232</v>
      </c>
      <c r="AJ279" s="429" t="s">
        <v>55</v>
      </c>
      <c r="AK279" s="429" t="s">
        <v>446</v>
      </c>
      <c r="AL279" s="429" t="s">
        <v>541</v>
      </c>
      <c r="AM279" s="429" t="s">
        <v>735</v>
      </c>
      <c r="AN279" s="429" t="s">
        <v>337</v>
      </c>
      <c r="AO279" s="429" t="s">
        <v>404</v>
      </c>
      <c r="AP279" s="429" t="s">
        <v>550</v>
      </c>
      <c r="AQ279" s="429" t="s">
        <v>474</v>
      </c>
      <c r="AR279" s="429" t="s">
        <v>645</v>
      </c>
      <c r="AS279" s="429" t="s">
        <v>780</v>
      </c>
      <c r="AT279" s="429" t="s">
        <v>426</v>
      </c>
      <c r="AU279" s="429" t="s">
        <v>190</v>
      </c>
      <c r="AV279" s="429" t="s">
        <v>549</v>
      </c>
      <c r="AW279" s="429" t="s">
        <v>716</v>
      </c>
      <c r="AX279" s="429" t="s">
        <v>582</v>
      </c>
      <c r="AY279" s="429" t="s">
        <v>92</v>
      </c>
      <c r="AZ279" s="429" t="s">
        <v>91</v>
      </c>
      <c r="BA279" s="429" t="s">
        <v>741</v>
      </c>
      <c r="BB279" s="429" t="s">
        <v>377</v>
      </c>
      <c r="BC279" s="429" t="s">
        <v>788</v>
      </c>
      <c r="BD279" s="430" t="s">
        <v>119</v>
      </c>
    </row>
    <row r="280" spans="1:56" x14ac:dyDescent="0.2">
      <c r="A280" s="1">
        <v>2</v>
      </c>
      <c r="B280" s="13">
        <v>150</v>
      </c>
      <c r="C280" s="14">
        <v>39</v>
      </c>
      <c r="D280" s="14">
        <v>553</v>
      </c>
      <c r="E280" s="14">
        <v>467</v>
      </c>
      <c r="F280" s="14">
        <v>356</v>
      </c>
      <c r="G280" s="14">
        <v>312</v>
      </c>
      <c r="H280" s="14">
        <v>201</v>
      </c>
      <c r="I280" s="14">
        <v>120</v>
      </c>
      <c r="J280" s="14">
        <v>509</v>
      </c>
      <c r="K280" s="14">
        <v>423</v>
      </c>
      <c r="L280" s="14">
        <v>479</v>
      </c>
      <c r="M280" s="14">
        <v>268</v>
      </c>
      <c r="N280" s="14">
        <v>157</v>
      </c>
      <c r="O280" s="14">
        <v>71</v>
      </c>
      <c r="P280" s="14">
        <v>590</v>
      </c>
      <c r="Q280" s="14">
        <v>541</v>
      </c>
      <c r="R280" s="14">
        <v>435</v>
      </c>
      <c r="S280" s="14">
        <v>349</v>
      </c>
      <c r="T280" s="14">
        <v>238</v>
      </c>
      <c r="U280" s="14">
        <v>2</v>
      </c>
      <c r="V280" s="14">
        <v>83</v>
      </c>
      <c r="W280" s="14">
        <v>622</v>
      </c>
      <c r="X280" s="14">
        <v>386</v>
      </c>
      <c r="Y280" s="14">
        <v>280</v>
      </c>
      <c r="Z280" s="15">
        <v>194</v>
      </c>
      <c r="AA280" s="2">
        <f t="shared" ref="AA280:AA309" si="51">SUM(B280:Z280)</f>
        <v>7825</v>
      </c>
      <c r="AB280" s="2">
        <f t="shared" ref="AB280:AB309" si="52">SUMSQ(B280:Z280)</f>
        <v>3263025</v>
      </c>
      <c r="AE280" s="1">
        <v>2</v>
      </c>
      <c r="AF280" s="431" t="s">
        <v>419</v>
      </c>
      <c r="AG280" s="432" t="s">
        <v>571</v>
      </c>
      <c r="AH280" s="432" t="s">
        <v>573</v>
      </c>
      <c r="AI280" s="432" t="s">
        <v>506</v>
      </c>
      <c r="AJ280" s="432" t="s">
        <v>709</v>
      </c>
      <c r="AK280" s="432" t="s">
        <v>522</v>
      </c>
      <c r="AL280" s="432" t="s">
        <v>643</v>
      </c>
      <c r="AM280" s="432" t="s">
        <v>132</v>
      </c>
      <c r="AN280" s="432" t="s">
        <v>753</v>
      </c>
      <c r="AO280" s="432" t="s">
        <v>455</v>
      </c>
      <c r="AP280" s="432" t="s">
        <v>159</v>
      </c>
      <c r="AQ280" s="432" t="s">
        <v>297</v>
      </c>
      <c r="AR280" s="432" t="s">
        <v>581</v>
      </c>
      <c r="AS280" s="432" t="s">
        <v>275</v>
      </c>
      <c r="AT280" s="432" t="s">
        <v>125</v>
      </c>
      <c r="AU280" s="432" t="s">
        <v>64</v>
      </c>
      <c r="AV280" s="432" t="s">
        <v>769</v>
      </c>
      <c r="AW280" s="432" t="s">
        <v>653</v>
      </c>
      <c r="AX280" s="432" t="s">
        <v>247</v>
      </c>
      <c r="AY280" s="432" t="s">
        <v>29</v>
      </c>
      <c r="AZ280" s="432" t="s">
        <v>720</v>
      </c>
      <c r="BA280" s="432" t="s">
        <v>557</v>
      </c>
      <c r="BB280" s="432" t="s">
        <v>311</v>
      </c>
      <c r="BC280" s="432" t="s">
        <v>717</v>
      </c>
      <c r="BD280" s="433" t="s">
        <v>687</v>
      </c>
    </row>
    <row r="281" spans="1:56" x14ac:dyDescent="0.2">
      <c r="A281" s="1">
        <v>3</v>
      </c>
      <c r="B281" s="13">
        <v>262</v>
      </c>
      <c r="C281" s="14">
        <v>151</v>
      </c>
      <c r="D281" s="14">
        <v>70</v>
      </c>
      <c r="E281" s="14">
        <v>584</v>
      </c>
      <c r="F281" s="14">
        <v>498</v>
      </c>
      <c r="G281" s="14">
        <v>429</v>
      </c>
      <c r="H281" s="14">
        <v>343</v>
      </c>
      <c r="I281" s="14">
        <v>232</v>
      </c>
      <c r="J281" s="14">
        <v>21</v>
      </c>
      <c r="K281" s="14">
        <v>540</v>
      </c>
      <c r="L281" s="14">
        <v>616</v>
      </c>
      <c r="M281" s="14">
        <v>385</v>
      </c>
      <c r="N281" s="14">
        <v>299</v>
      </c>
      <c r="O281" s="14">
        <v>188</v>
      </c>
      <c r="P281" s="14">
        <v>77</v>
      </c>
      <c r="Q281" s="14">
        <v>33</v>
      </c>
      <c r="R281" s="14">
        <v>572</v>
      </c>
      <c r="S281" s="14">
        <v>461</v>
      </c>
      <c r="T281" s="14">
        <v>355</v>
      </c>
      <c r="U281" s="14">
        <v>144</v>
      </c>
      <c r="V281" s="14">
        <v>225</v>
      </c>
      <c r="W281" s="14">
        <v>114</v>
      </c>
      <c r="X281" s="14">
        <v>503</v>
      </c>
      <c r="Y281" s="14">
        <v>417</v>
      </c>
      <c r="Z281" s="15">
        <v>306</v>
      </c>
      <c r="AA281" s="2">
        <f t="shared" si="51"/>
        <v>7825</v>
      </c>
      <c r="AB281" s="2">
        <f t="shared" si="52"/>
        <v>3263025</v>
      </c>
      <c r="AE281" s="1">
        <v>3</v>
      </c>
      <c r="AF281" s="431" t="s">
        <v>327</v>
      </c>
      <c r="AG281" s="432" t="s">
        <v>448</v>
      </c>
      <c r="AH281" s="432" t="s">
        <v>619</v>
      </c>
      <c r="AI281" s="432" t="s">
        <v>724</v>
      </c>
      <c r="AJ281" s="432" t="s">
        <v>485</v>
      </c>
      <c r="AK281" s="432" t="s">
        <v>244</v>
      </c>
      <c r="AL281" s="432" t="s">
        <v>493</v>
      </c>
      <c r="AM281" s="432" t="s">
        <v>773</v>
      </c>
      <c r="AN281" s="432" t="s">
        <v>360</v>
      </c>
      <c r="AO281" s="432" t="s">
        <v>35</v>
      </c>
      <c r="AP281" s="432" t="s">
        <v>348</v>
      </c>
      <c r="AQ281" s="432" t="s">
        <v>521</v>
      </c>
      <c r="AR281" s="432" t="s">
        <v>430</v>
      </c>
      <c r="AS281" s="432" t="s">
        <v>732</v>
      </c>
      <c r="AT281" s="432" t="s">
        <v>3</v>
      </c>
      <c r="AU281" s="432" t="s">
        <v>802</v>
      </c>
      <c r="AV281" s="432" t="s">
        <v>305</v>
      </c>
      <c r="AW281" s="432" t="s">
        <v>589</v>
      </c>
      <c r="AX281" s="432" t="s">
        <v>205</v>
      </c>
      <c r="AY281" s="432" t="s">
        <v>603</v>
      </c>
      <c r="AZ281" s="432" t="s">
        <v>698</v>
      </c>
      <c r="BA281" s="432" t="s">
        <v>731</v>
      </c>
      <c r="BB281" s="432" t="s">
        <v>487</v>
      </c>
      <c r="BC281" s="432" t="s">
        <v>590</v>
      </c>
      <c r="BD281" s="433" t="s">
        <v>624</v>
      </c>
    </row>
    <row r="282" spans="1:56" x14ac:dyDescent="0.2">
      <c r="A282" s="1">
        <v>4</v>
      </c>
      <c r="B282" s="13">
        <v>379</v>
      </c>
      <c r="C282" s="14">
        <v>293</v>
      </c>
      <c r="D282" s="14">
        <v>182</v>
      </c>
      <c r="E282" s="14">
        <v>96</v>
      </c>
      <c r="F282" s="14">
        <v>615</v>
      </c>
      <c r="G282" s="14">
        <v>566</v>
      </c>
      <c r="H282" s="14">
        <v>460</v>
      </c>
      <c r="I282" s="14">
        <v>374</v>
      </c>
      <c r="J282" s="14">
        <v>138</v>
      </c>
      <c r="K282" s="14">
        <v>27</v>
      </c>
      <c r="L282" s="14">
        <v>108</v>
      </c>
      <c r="M282" s="14">
        <v>522</v>
      </c>
      <c r="N282" s="14">
        <v>411</v>
      </c>
      <c r="O282" s="14">
        <v>305</v>
      </c>
      <c r="P282" s="14">
        <v>219</v>
      </c>
      <c r="Q282" s="14">
        <v>175</v>
      </c>
      <c r="R282" s="14">
        <v>64</v>
      </c>
      <c r="S282" s="14">
        <v>578</v>
      </c>
      <c r="T282" s="14">
        <v>492</v>
      </c>
      <c r="U282" s="14">
        <v>256</v>
      </c>
      <c r="V282" s="14">
        <v>337</v>
      </c>
      <c r="W282" s="14">
        <v>226</v>
      </c>
      <c r="X282" s="14">
        <v>20</v>
      </c>
      <c r="Y282" s="14">
        <v>534</v>
      </c>
      <c r="Z282" s="15">
        <v>448</v>
      </c>
      <c r="AA282" s="2">
        <f t="shared" si="51"/>
        <v>7825</v>
      </c>
      <c r="AB282" s="2">
        <f t="shared" si="52"/>
        <v>3263025</v>
      </c>
      <c r="AE282" s="1">
        <v>4</v>
      </c>
      <c r="AF282" s="431" t="s">
        <v>728</v>
      </c>
      <c r="AG282" s="432" t="s">
        <v>357</v>
      </c>
      <c r="AH282" s="432" t="s">
        <v>525</v>
      </c>
      <c r="AI282" s="432" t="s">
        <v>329</v>
      </c>
      <c r="AJ282" s="432" t="s">
        <v>319</v>
      </c>
      <c r="AK282" s="432" t="s">
        <v>36</v>
      </c>
      <c r="AL282" s="432" t="s">
        <v>795</v>
      </c>
      <c r="AM282" s="432" t="s">
        <v>627</v>
      </c>
      <c r="AN282" s="432" t="s">
        <v>814</v>
      </c>
      <c r="AO282" s="432" t="s">
        <v>90</v>
      </c>
      <c r="AP282" s="432" t="s">
        <v>182</v>
      </c>
      <c r="AQ282" s="432" t="s">
        <v>334</v>
      </c>
      <c r="AR282" s="432" t="s">
        <v>503</v>
      </c>
      <c r="AS282" s="432" t="s">
        <v>178</v>
      </c>
      <c r="AT282" s="432" t="s">
        <v>112</v>
      </c>
      <c r="AU282" s="432" t="s">
        <v>393</v>
      </c>
      <c r="AV282" s="432" t="s">
        <v>597</v>
      </c>
      <c r="AW282" s="432" t="s">
        <v>517</v>
      </c>
      <c r="AX282" s="432" t="s">
        <v>560</v>
      </c>
      <c r="AY282" s="432" t="s">
        <v>459</v>
      </c>
      <c r="AZ282" s="432" t="s">
        <v>576</v>
      </c>
      <c r="BA282" s="432" t="s">
        <v>696</v>
      </c>
      <c r="BB282" s="432" t="s">
        <v>702</v>
      </c>
      <c r="BC282" s="432" t="s">
        <v>806</v>
      </c>
      <c r="BD282" s="433" t="s">
        <v>400</v>
      </c>
    </row>
    <row r="283" spans="1:56" x14ac:dyDescent="0.2">
      <c r="A283" s="1">
        <v>5</v>
      </c>
      <c r="B283" s="13">
        <v>516</v>
      </c>
      <c r="C283" s="14">
        <v>410</v>
      </c>
      <c r="D283" s="14">
        <v>324</v>
      </c>
      <c r="E283" s="14">
        <v>213</v>
      </c>
      <c r="F283" s="14">
        <v>102</v>
      </c>
      <c r="G283" s="14">
        <v>58</v>
      </c>
      <c r="H283" s="14">
        <v>597</v>
      </c>
      <c r="I283" s="14">
        <v>486</v>
      </c>
      <c r="J283" s="14">
        <v>255</v>
      </c>
      <c r="K283" s="14">
        <v>169</v>
      </c>
      <c r="L283" s="14">
        <v>250</v>
      </c>
      <c r="M283" s="14">
        <v>14</v>
      </c>
      <c r="N283" s="14">
        <v>528</v>
      </c>
      <c r="O283" s="14">
        <v>442</v>
      </c>
      <c r="P283" s="14">
        <v>331</v>
      </c>
      <c r="Q283" s="14">
        <v>287</v>
      </c>
      <c r="R283" s="14">
        <v>176</v>
      </c>
      <c r="S283" s="14">
        <v>95</v>
      </c>
      <c r="T283" s="14">
        <v>609</v>
      </c>
      <c r="U283" s="14">
        <v>398</v>
      </c>
      <c r="V283" s="14">
        <v>454</v>
      </c>
      <c r="W283" s="14">
        <v>368</v>
      </c>
      <c r="X283" s="14">
        <v>132</v>
      </c>
      <c r="Y283" s="14">
        <v>46</v>
      </c>
      <c r="Z283" s="15">
        <v>565</v>
      </c>
      <c r="AA283" s="2">
        <f t="shared" si="51"/>
        <v>7825</v>
      </c>
      <c r="AB283" s="2">
        <f t="shared" si="52"/>
        <v>3263025</v>
      </c>
      <c r="AE283" s="1">
        <v>5</v>
      </c>
      <c r="AF283" s="431" t="s">
        <v>124</v>
      </c>
      <c r="AG283" s="432" t="s">
        <v>712</v>
      </c>
      <c r="AH283" s="432" t="s">
        <v>710</v>
      </c>
      <c r="AI283" s="432" t="s">
        <v>194</v>
      </c>
      <c r="AJ283" s="432" t="s">
        <v>284</v>
      </c>
      <c r="AK283" s="432" t="s">
        <v>776</v>
      </c>
      <c r="AL283" s="432" t="s">
        <v>365</v>
      </c>
      <c r="AM283" s="432" t="s">
        <v>533</v>
      </c>
      <c r="AN283" s="432" t="s">
        <v>772</v>
      </c>
      <c r="AO283" s="432" t="s">
        <v>628</v>
      </c>
      <c r="AP283" s="432" t="s">
        <v>641</v>
      </c>
      <c r="AQ283" s="432" t="s">
        <v>511</v>
      </c>
      <c r="AR283" s="432" t="s">
        <v>547</v>
      </c>
      <c r="AS283" s="432" t="s">
        <v>532</v>
      </c>
      <c r="AT283" s="432" t="s">
        <v>683</v>
      </c>
      <c r="AU283" s="432" t="s">
        <v>269</v>
      </c>
      <c r="AV283" s="432" t="s">
        <v>391</v>
      </c>
      <c r="AW283" s="432" t="s">
        <v>672</v>
      </c>
      <c r="AX283" s="432" t="s">
        <v>186</v>
      </c>
      <c r="AY283" s="432" t="s">
        <v>235</v>
      </c>
      <c r="AZ283" s="432" t="s">
        <v>217</v>
      </c>
      <c r="BA283" s="432" t="s">
        <v>519</v>
      </c>
      <c r="BB283" s="432" t="s">
        <v>555</v>
      </c>
      <c r="BC283" s="432" t="s">
        <v>302</v>
      </c>
      <c r="BD283" s="433" t="s">
        <v>63</v>
      </c>
    </row>
    <row r="284" spans="1:56" x14ac:dyDescent="0.2">
      <c r="A284" s="1">
        <v>6</v>
      </c>
      <c r="B284" s="13">
        <v>80</v>
      </c>
      <c r="C284" s="14">
        <v>619</v>
      </c>
      <c r="D284" s="14">
        <v>383</v>
      </c>
      <c r="E284" s="14">
        <v>297</v>
      </c>
      <c r="F284" s="14">
        <v>186</v>
      </c>
      <c r="G284" s="14">
        <v>142</v>
      </c>
      <c r="H284" s="14">
        <v>31</v>
      </c>
      <c r="I284" s="14">
        <v>575</v>
      </c>
      <c r="J284" s="14">
        <v>464</v>
      </c>
      <c r="K284" s="14">
        <v>353</v>
      </c>
      <c r="L284" s="14">
        <v>309</v>
      </c>
      <c r="M284" s="14">
        <v>223</v>
      </c>
      <c r="N284" s="14">
        <v>112</v>
      </c>
      <c r="O284" s="14">
        <v>501</v>
      </c>
      <c r="P284" s="14">
        <v>420</v>
      </c>
      <c r="Q284" s="14">
        <v>496</v>
      </c>
      <c r="R284" s="14">
        <v>265</v>
      </c>
      <c r="S284" s="14">
        <v>154</v>
      </c>
      <c r="T284" s="14">
        <v>68</v>
      </c>
      <c r="U284" s="14">
        <v>582</v>
      </c>
      <c r="V284" s="14">
        <v>538</v>
      </c>
      <c r="W284" s="14">
        <v>427</v>
      </c>
      <c r="X284" s="14">
        <v>341</v>
      </c>
      <c r="Y284" s="14">
        <v>235</v>
      </c>
      <c r="Z284" s="15">
        <v>24</v>
      </c>
      <c r="AA284" s="2">
        <f t="shared" si="51"/>
        <v>7825</v>
      </c>
      <c r="AB284" s="2">
        <f t="shared" si="52"/>
        <v>3263025</v>
      </c>
      <c r="AE284" s="1">
        <v>6</v>
      </c>
      <c r="AF284" s="431" t="s">
        <v>273</v>
      </c>
      <c r="AG284" s="432" t="s">
        <v>212</v>
      </c>
      <c r="AH284" s="432" t="s">
        <v>625</v>
      </c>
      <c r="AI284" s="432" t="s">
        <v>461</v>
      </c>
      <c r="AJ284" s="432" t="s">
        <v>630</v>
      </c>
      <c r="AK284" s="432" t="s">
        <v>629</v>
      </c>
      <c r="AL284" s="432" t="s">
        <v>777</v>
      </c>
      <c r="AM284" s="432" t="s">
        <v>490</v>
      </c>
      <c r="AN284" s="432" t="s">
        <v>693</v>
      </c>
      <c r="AO284" s="432" t="s">
        <v>127</v>
      </c>
      <c r="AP284" s="432" t="s">
        <v>312</v>
      </c>
      <c r="AQ284" s="432" t="s">
        <v>771</v>
      </c>
      <c r="AR284" s="432" t="s">
        <v>74</v>
      </c>
      <c r="AS284" s="432" t="s">
        <v>518</v>
      </c>
      <c r="AT284" s="432" t="s">
        <v>796</v>
      </c>
      <c r="AU284" s="432" t="s">
        <v>454</v>
      </c>
      <c r="AV284" s="432" t="s">
        <v>191</v>
      </c>
      <c r="AW284" s="432" t="s">
        <v>343</v>
      </c>
      <c r="AX284" s="432" t="s">
        <v>644</v>
      </c>
      <c r="AY284" s="432" t="s">
        <v>650</v>
      </c>
      <c r="AZ284" s="432" t="s">
        <v>122</v>
      </c>
      <c r="BA284" s="432" t="s">
        <v>218</v>
      </c>
      <c r="BB284" s="432" t="s">
        <v>415</v>
      </c>
      <c r="BC284" s="432" t="s">
        <v>328</v>
      </c>
      <c r="BD284" s="433" t="s">
        <v>804</v>
      </c>
    </row>
    <row r="285" spans="1:56" x14ac:dyDescent="0.2">
      <c r="A285" s="1">
        <v>7</v>
      </c>
      <c r="B285" s="13">
        <v>217</v>
      </c>
      <c r="C285" s="14">
        <v>106</v>
      </c>
      <c r="D285" s="14">
        <v>525</v>
      </c>
      <c r="E285" s="14">
        <v>414</v>
      </c>
      <c r="F285" s="14">
        <v>303</v>
      </c>
      <c r="G285" s="14">
        <v>259</v>
      </c>
      <c r="H285" s="14">
        <v>173</v>
      </c>
      <c r="I285" s="14">
        <v>62</v>
      </c>
      <c r="J285" s="14">
        <v>576</v>
      </c>
      <c r="K285" s="14">
        <v>495</v>
      </c>
      <c r="L285" s="14">
        <v>446</v>
      </c>
      <c r="M285" s="14">
        <v>340</v>
      </c>
      <c r="N285" s="14">
        <v>229</v>
      </c>
      <c r="O285" s="14">
        <v>18</v>
      </c>
      <c r="P285" s="14">
        <v>532</v>
      </c>
      <c r="Q285" s="14">
        <v>613</v>
      </c>
      <c r="R285" s="14">
        <v>377</v>
      </c>
      <c r="S285" s="14">
        <v>291</v>
      </c>
      <c r="T285" s="14">
        <v>185</v>
      </c>
      <c r="U285" s="14">
        <v>99</v>
      </c>
      <c r="V285" s="14">
        <v>30</v>
      </c>
      <c r="W285" s="14">
        <v>569</v>
      </c>
      <c r="X285" s="14">
        <v>458</v>
      </c>
      <c r="Y285" s="14">
        <v>372</v>
      </c>
      <c r="Z285" s="15">
        <v>136</v>
      </c>
      <c r="AA285" s="2">
        <f t="shared" si="51"/>
        <v>7825</v>
      </c>
      <c r="AB285" s="2">
        <f t="shared" si="52"/>
        <v>3263025</v>
      </c>
      <c r="AE285" s="1">
        <v>7</v>
      </c>
      <c r="AF285" s="431" t="s">
        <v>144</v>
      </c>
      <c r="AG285" s="432" t="s">
        <v>150</v>
      </c>
      <c r="AH285" s="432" t="s">
        <v>574</v>
      </c>
      <c r="AI285" s="432" t="s">
        <v>609</v>
      </c>
      <c r="AJ285" s="432" t="s">
        <v>37</v>
      </c>
      <c r="AK285" s="432" t="s">
        <v>113</v>
      </c>
      <c r="AL285" s="432" t="s">
        <v>523</v>
      </c>
      <c r="AM285" s="432" t="s">
        <v>674</v>
      </c>
      <c r="AN285" s="432" t="s">
        <v>488</v>
      </c>
      <c r="AO285" s="432" t="s">
        <v>766</v>
      </c>
      <c r="AP285" s="432" t="s">
        <v>427</v>
      </c>
      <c r="AQ285" s="432" t="s">
        <v>388</v>
      </c>
      <c r="AR285" s="432" t="s">
        <v>592</v>
      </c>
      <c r="AS285" s="432" t="s">
        <v>673</v>
      </c>
      <c r="AT285" s="432" t="s">
        <v>679</v>
      </c>
      <c r="AU285" s="432" t="s">
        <v>292</v>
      </c>
      <c r="AV285" s="432" t="s">
        <v>756</v>
      </c>
      <c r="AW285" s="432" t="s">
        <v>219</v>
      </c>
      <c r="AX285" s="432" t="s">
        <v>73</v>
      </c>
      <c r="AY285" s="432" t="s">
        <v>774</v>
      </c>
      <c r="AZ285" s="432" t="s">
        <v>358</v>
      </c>
      <c r="BA285" s="432" t="s">
        <v>750</v>
      </c>
      <c r="BB285" s="432" t="s">
        <v>109</v>
      </c>
      <c r="BC285" s="432" t="s">
        <v>652</v>
      </c>
      <c r="BD285" s="433" t="s">
        <v>659</v>
      </c>
    </row>
    <row r="286" spans="1:56" x14ac:dyDescent="0.2">
      <c r="A286" s="1">
        <v>8</v>
      </c>
      <c r="B286" s="13">
        <v>334</v>
      </c>
      <c r="C286" s="14">
        <v>248</v>
      </c>
      <c r="D286" s="14">
        <v>12</v>
      </c>
      <c r="E286" s="14">
        <v>526</v>
      </c>
      <c r="F286" s="14">
        <v>445</v>
      </c>
      <c r="G286" s="14">
        <v>396</v>
      </c>
      <c r="H286" s="14">
        <v>290</v>
      </c>
      <c r="I286" s="14">
        <v>179</v>
      </c>
      <c r="J286" s="14">
        <v>93</v>
      </c>
      <c r="K286" s="14">
        <v>607</v>
      </c>
      <c r="L286" s="14">
        <v>563</v>
      </c>
      <c r="M286" s="14">
        <v>452</v>
      </c>
      <c r="N286" s="14">
        <v>366</v>
      </c>
      <c r="O286" s="14">
        <v>135</v>
      </c>
      <c r="P286" s="14">
        <v>49</v>
      </c>
      <c r="Q286" s="14">
        <v>105</v>
      </c>
      <c r="R286" s="14">
        <v>519</v>
      </c>
      <c r="S286" s="14">
        <v>408</v>
      </c>
      <c r="T286" s="14">
        <v>322</v>
      </c>
      <c r="U286" s="14">
        <v>211</v>
      </c>
      <c r="V286" s="14">
        <v>167</v>
      </c>
      <c r="W286" s="14">
        <v>56</v>
      </c>
      <c r="X286" s="14">
        <v>600</v>
      </c>
      <c r="Y286" s="14">
        <v>489</v>
      </c>
      <c r="Z286" s="15">
        <v>253</v>
      </c>
      <c r="AA286" s="2">
        <f t="shared" si="51"/>
        <v>7825</v>
      </c>
      <c r="AB286" s="2">
        <f t="shared" si="52"/>
        <v>3263025</v>
      </c>
      <c r="AE286" s="1">
        <v>8</v>
      </c>
      <c r="AF286" s="431" t="s">
        <v>366</v>
      </c>
      <c r="AG286" s="432" t="s">
        <v>718</v>
      </c>
      <c r="AH286" s="432" t="s">
        <v>647</v>
      </c>
      <c r="AI286" s="432" t="s">
        <v>572</v>
      </c>
      <c r="AJ286" s="432" t="s">
        <v>740</v>
      </c>
      <c r="AK286" s="432" t="s">
        <v>203</v>
      </c>
      <c r="AL286" s="432" t="s">
        <v>250</v>
      </c>
      <c r="AM286" s="432" t="s">
        <v>285</v>
      </c>
      <c r="AN286" s="432" t="s">
        <v>703</v>
      </c>
      <c r="AO286" s="432" t="s">
        <v>45</v>
      </c>
      <c r="AP286" s="432" t="s">
        <v>93</v>
      </c>
      <c r="AQ286" s="432" t="s">
        <v>1</v>
      </c>
      <c r="AR286" s="432" t="s">
        <v>389</v>
      </c>
      <c r="AS286" s="432" t="s">
        <v>102</v>
      </c>
      <c r="AT286" s="432" t="s">
        <v>748</v>
      </c>
      <c r="AU286" s="432" t="s">
        <v>526</v>
      </c>
      <c r="AV286" s="432" t="s">
        <v>779</v>
      </c>
      <c r="AW286" s="432" t="s">
        <v>82</v>
      </c>
      <c r="AX286" s="432" t="s">
        <v>681</v>
      </c>
      <c r="AY286" s="432" t="s">
        <v>53</v>
      </c>
      <c r="AZ286" s="432" t="s">
        <v>604</v>
      </c>
      <c r="BA286" s="432" t="s">
        <v>803</v>
      </c>
      <c r="BB286" s="432" t="s">
        <v>544</v>
      </c>
      <c r="BC286" s="432" t="s">
        <v>638</v>
      </c>
      <c r="BD286" s="433" t="s">
        <v>697</v>
      </c>
    </row>
    <row r="287" spans="1:56" x14ac:dyDescent="0.2">
      <c r="A287" s="1">
        <v>9</v>
      </c>
      <c r="B287" s="13">
        <v>471</v>
      </c>
      <c r="C287" s="14">
        <v>365</v>
      </c>
      <c r="D287" s="14">
        <v>129</v>
      </c>
      <c r="E287" s="14">
        <v>43</v>
      </c>
      <c r="F287" s="14">
        <v>557</v>
      </c>
      <c r="G287" s="14">
        <v>513</v>
      </c>
      <c r="H287" s="14">
        <v>402</v>
      </c>
      <c r="I287" s="14">
        <v>316</v>
      </c>
      <c r="J287" s="14">
        <v>210</v>
      </c>
      <c r="K287" s="14">
        <v>124</v>
      </c>
      <c r="L287" s="14">
        <v>55</v>
      </c>
      <c r="M287" s="14">
        <v>594</v>
      </c>
      <c r="N287" s="14">
        <v>483</v>
      </c>
      <c r="O287" s="14">
        <v>272</v>
      </c>
      <c r="P287" s="14">
        <v>161</v>
      </c>
      <c r="Q287" s="14">
        <v>242</v>
      </c>
      <c r="R287" s="14">
        <v>6</v>
      </c>
      <c r="S287" s="14">
        <v>550</v>
      </c>
      <c r="T287" s="14">
        <v>439</v>
      </c>
      <c r="U287" s="14">
        <v>328</v>
      </c>
      <c r="V287" s="14">
        <v>284</v>
      </c>
      <c r="W287" s="14">
        <v>198</v>
      </c>
      <c r="X287" s="14">
        <v>87</v>
      </c>
      <c r="Y287" s="14">
        <v>601</v>
      </c>
      <c r="Z287" s="15">
        <v>395</v>
      </c>
      <c r="AA287" s="2">
        <f t="shared" si="51"/>
        <v>7825</v>
      </c>
      <c r="AB287" s="2">
        <f t="shared" si="52"/>
        <v>3263025</v>
      </c>
      <c r="AE287" s="1">
        <v>9</v>
      </c>
      <c r="AF287" s="431" t="s">
        <v>401</v>
      </c>
      <c r="AG287" s="432" t="s">
        <v>414</v>
      </c>
      <c r="AH287" s="432" t="s">
        <v>370</v>
      </c>
      <c r="AI287" s="432" t="s">
        <v>618</v>
      </c>
      <c r="AJ287" s="432" t="s">
        <v>705</v>
      </c>
      <c r="AK287" s="432" t="s">
        <v>66</v>
      </c>
      <c r="AL287" s="432" t="s">
        <v>158</v>
      </c>
      <c r="AM287" s="432" t="s">
        <v>472</v>
      </c>
      <c r="AN287" s="432" t="s">
        <v>268</v>
      </c>
      <c r="AO287" s="432" t="s">
        <v>238</v>
      </c>
      <c r="AP287" s="432" t="s">
        <v>331</v>
      </c>
      <c r="AQ287" s="432" t="s">
        <v>809</v>
      </c>
      <c r="AR287" s="432" t="s">
        <v>50</v>
      </c>
      <c r="AS287" s="432" t="s">
        <v>402</v>
      </c>
      <c r="AT287" s="432" t="s">
        <v>685</v>
      </c>
      <c r="AU287" s="432" t="s">
        <v>84</v>
      </c>
      <c r="AV287" s="432" t="s">
        <v>486</v>
      </c>
      <c r="AW287" s="432" t="s">
        <v>516</v>
      </c>
      <c r="AX287" s="432" t="s">
        <v>667</v>
      </c>
      <c r="AY287" s="432" t="s">
        <v>98</v>
      </c>
      <c r="AZ287" s="432" t="s">
        <v>54</v>
      </c>
      <c r="BA287" s="432" t="s">
        <v>583</v>
      </c>
      <c r="BB287" s="432" t="s">
        <v>617</v>
      </c>
      <c r="BC287" s="432" t="s">
        <v>765</v>
      </c>
      <c r="BD287" s="433" t="s">
        <v>548</v>
      </c>
    </row>
    <row r="288" spans="1:56" x14ac:dyDescent="0.2">
      <c r="A288" s="1">
        <v>10</v>
      </c>
      <c r="B288" s="13">
        <v>588</v>
      </c>
      <c r="C288" s="14">
        <v>477</v>
      </c>
      <c r="D288" s="14">
        <v>266</v>
      </c>
      <c r="E288" s="14">
        <v>160</v>
      </c>
      <c r="F288" s="14">
        <v>74</v>
      </c>
      <c r="G288" s="14">
        <v>5</v>
      </c>
      <c r="H288" s="14">
        <v>544</v>
      </c>
      <c r="I288" s="14">
        <v>433</v>
      </c>
      <c r="J288" s="14">
        <v>347</v>
      </c>
      <c r="K288" s="14">
        <v>236</v>
      </c>
      <c r="L288" s="14">
        <v>192</v>
      </c>
      <c r="M288" s="14">
        <v>81</v>
      </c>
      <c r="N288" s="14">
        <v>625</v>
      </c>
      <c r="O288" s="14">
        <v>389</v>
      </c>
      <c r="P288" s="14">
        <v>278</v>
      </c>
      <c r="Q288" s="14">
        <v>359</v>
      </c>
      <c r="R288" s="14">
        <v>148</v>
      </c>
      <c r="S288" s="14">
        <v>37</v>
      </c>
      <c r="T288" s="14">
        <v>551</v>
      </c>
      <c r="U288" s="14">
        <v>470</v>
      </c>
      <c r="V288" s="14">
        <v>421</v>
      </c>
      <c r="W288" s="14">
        <v>315</v>
      </c>
      <c r="X288" s="14">
        <v>204</v>
      </c>
      <c r="Y288" s="14">
        <v>118</v>
      </c>
      <c r="Z288" s="15">
        <v>507</v>
      </c>
      <c r="AA288" s="2">
        <f t="shared" si="51"/>
        <v>7825</v>
      </c>
      <c r="AB288" s="2">
        <f t="shared" si="52"/>
        <v>3263025</v>
      </c>
      <c r="AE288" s="1">
        <v>10</v>
      </c>
      <c r="AF288" s="431" t="s">
        <v>34</v>
      </c>
      <c r="AG288" s="432" t="s">
        <v>189</v>
      </c>
      <c r="AH288" s="432" t="s">
        <v>165</v>
      </c>
      <c r="AI288" s="432" t="s">
        <v>131</v>
      </c>
      <c r="AJ288" s="432" t="s">
        <v>722</v>
      </c>
      <c r="AK288" s="432" t="s">
        <v>304</v>
      </c>
      <c r="AL288" s="432" t="s">
        <v>725</v>
      </c>
      <c r="AM288" s="432" t="s">
        <v>138</v>
      </c>
      <c r="AN288" s="432" t="s">
        <v>626</v>
      </c>
      <c r="AO288" s="432" t="s">
        <v>114</v>
      </c>
      <c r="AP288" s="432" t="s">
        <v>656</v>
      </c>
      <c r="AQ288" s="432" t="s">
        <v>749</v>
      </c>
      <c r="AR288" s="432" t="s">
        <v>820</v>
      </c>
      <c r="AS288" s="432" t="s">
        <v>416</v>
      </c>
      <c r="AT288" s="432" t="s">
        <v>642</v>
      </c>
      <c r="AU288" s="432" t="s">
        <v>339</v>
      </c>
      <c r="AV288" s="432" t="s">
        <v>497</v>
      </c>
      <c r="AW288" s="432" t="s">
        <v>700</v>
      </c>
      <c r="AX288" s="432" t="s">
        <v>546</v>
      </c>
      <c r="AY288" s="432" t="s">
        <v>715</v>
      </c>
      <c r="AZ288" s="432" t="s">
        <v>484</v>
      </c>
      <c r="BA288" s="432" t="s">
        <v>443</v>
      </c>
      <c r="BB288" s="432" t="s">
        <v>538</v>
      </c>
      <c r="BC288" s="432" t="s">
        <v>100</v>
      </c>
      <c r="BD288" s="433" t="s">
        <v>620</v>
      </c>
    </row>
    <row r="289" spans="1:56" x14ac:dyDescent="0.2">
      <c r="A289" s="1">
        <v>11</v>
      </c>
      <c r="B289" s="13">
        <v>535</v>
      </c>
      <c r="C289" s="14">
        <v>449</v>
      </c>
      <c r="D289" s="14">
        <v>338</v>
      </c>
      <c r="E289" s="14">
        <v>227</v>
      </c>
      <c r="F289" s="14">
        <v>16</v>
      </c>
      <c r="G289" s="14">
        <v>97</v>
      </c>
      <c r="H289" s="14">
        <v>611</v>
      </c>
      <c r="I289" s="14">
        <v>380</v>
      </c>
      <c r="J289" s="14">
        <v>294</v>
      </c>
      <c r="K289" s="14">
        <v>183</v>
      </c>
      <c r="L289" s="14">
        <v>251</v>
      </c>
      <c r="M289" s="14">
        <v>170</v>
      </c>
      <c r="N289" s="14">
        <v>59</v>
      </c>
      <c r="O289" s="14">
        <v>598</v>
      </c>
      <c r="P289" s="14">
        <v>487</v>
      </c>
      <c r="Q289" s="14">
        <v>301</v>
      </c>
      <c r="R289" s="14">
        <v>220</v>
      </c>
      <c r="S289" s="14">
        <v>109</v>
      </c>
      <c r="T289" s="14">
        <v>523</v>
      </c>
      <c r="U289" s="14">
        <v>412</v>
      </c>
      <c r="V289" s="14">
        <v>493</v>
      </c>
      <c r="W289" s="14">
        <v>257</v>
      </c>
      <c r="X289" s="14">
        <v>171</v>
      </c>
      <c r="Y289" s="14">
        <v>65</v>
      </c>
      <c r="Z289" s="15">
        <v>579</v>
      </c>
      <c r="AA289" s="2">
        <f t="shared" si="51"/>
        <v>7825</v>
      </c>
      <c r="AB289" s="2">
        <f t="shared" si="52"/>
        <v>3263025</v>
      </c>
      <c r="AE289" s="1">
        <v>11</v>
      </c>
      <c r="AF289" s="431" t="s">
        <v>230</v>
      </c>
      <c r="AG289" s="432" t="s">
        <v>80</v>
      </c>
      <c r="AH289" s="432" t="s">
        <v>470</v>
      </c>
      <c r="AI289" s="432" t="s">
        <v>567</v>
      </c>
      <c r="AJ289" s="432" t="s">
        <v>598</v>
      </c>
      <c r="AK289" s="432" t="s">
        <v>805</v>
      </c>
      <c r="AL289" s="432" t="s">
        <v>154</v>
      </c>
      <c r="AM289" s="432" t="s">
        <v>147</v>
      </c>
      <c r="AN289" s="432" t="s">
        <v>145</v>
      </c>
      <c r="AO289" s="432" t="s">
        <v>151</v>
      </c>
      <c r="AP289" s="434" t="s">
        <v>670</v>
      </c>
      <c r="AQ289" s="434" t="s">
        <v>44</v>
      </c>
      <c r="AR289" s="434" t="s">
        <v>436</v>
      </c>
      <c r="AS289" s="434" t="s">
        <v>707</v>
      </c>
      <c r="AT289" s="434" t="s">
        <v>713</v>
      </c>
      <c r="AU289" s="432" t="s">
        <v>70</v>
      </c>
      <c r="AV289" s="432" t="s">
        <v>356</v>
      </c>
      <c r="AW289" s="432" t="s">
        <v>631</v>
      </c>
      <c r="AX289" s="432" t="s">
        <v>677</v>
      </c>
      <c r="AY289" s="432" t="s">
        <v>742</v>
      </c>
      <c r="AZ289" s="432" t="s">
        <v>797</v>
      </c>
      <c r="BA289" s="432" t="s">
        <v>799</v>
      </c>
      <c r="BB289" s="432" t="s">
        <v>498</v>
      </c>
      <c r="BC289" s="432" t="s">
        <v>539</v>
      </c>
      <c r="BD289" s="433" t="s">
        <v>383</v>
      </c>
    </row>
    <row r="290" spans="1:56" x14ac:dyDescent="0.2">
      <c r="A290" s="1">
        <v>12</v>
      </c>
      <c r="B290" s="13">
        <v>418</v>
      </c>
      <c r="C290" s="14">
        <v>307</v>
      </c>
      <c r="D290" s="14">
        <v>221</v>
      </c>
      <c r="E290" s="14">
        <v>115</v>
      </c>
      <c r="F290" s="14">
        <v>504</v>
      </c>
      <c r="G290" s="14">
        <v>585</v>
      </c>
      <c r="H290" s="14">
        <v>499</v>
      </c>
      <c r="I290" s="14">
        <v>263</v>
      </c>
      <c r="J290" s="14">
        <v>152</v>
      </c>
      <c r="K290" s="14">
        <v>66</v>
      </c>
      <c r="L290" s="14">
        <v>393</v>
      </c>
      <c r="M290" s="14">
        <v>282</v>
      </c>
      <c r="N290" s="14">
        <v>196</v>
      </c>
      <c r="O290" s="14">
        <v>90</v>
      </c>
      <c r="P290" s="14">
        <v>604</v>
      </c>
      <c r="Q290" s="14">
        <v>189</v>
      </c>
      <c r="R290" s="14">
        <v>78</v>
      </c>
      <c r="S290" s="14">
        <v>617</v>
      </c>
      <c r="T290" s="14">
        <v>381</v>
      </c>
      <c r="U290" s="14">
        <v>300</v>
      </c>
      <c r="V290" s="14">
        <v>351</v>
      </c>
      <c r="W290" s="14">
        <v>145</v>
      </c>
      <c r="X290" s="14">
        <v>34</v>
      </c>
      <c r="Y290" s="14">
        <v>573</v>
      </c>
      <c r="Z290" s="15">
        <v>462</v>
      </c>
      <c r="AA290" s="2">
        <f t="shared" si="51"/>
        <v>7825</v>
      </c>
      <c r="AB290" s="2">
        <f t="shared" si="52"/>
        <v>3263025</v>
      </c>
      <c r="AE290" s="1">
        <v>12</v>
      </c>
      <c r="AF290" s="431" t="s">
        <v>767</v>
      </c>
      <c r="AG290" s="432" t="s">
        <v>146</v>
      </c>
      <c r="AH290" s="432" t="s">
        <v>800</v>
      </c>
      <c r="AI290" s="432" t="s">
        <v>787</v>
      </c>
      <c r="AJ290" s="432" t="s">
        <v>413</v>
      </c>
      <c r="AK290" s="432" t="s">
        <v>201</v>
      </c>
      <c r="AL290" s="432" t="s">
        <v>107</v>
      </c>
      <c r="AM290" s="432" t="s">
        <v>221</v>
      </c>
      <c r="AN290" s="432" t="s">
        <v>371</v>
      </c>
      <c r="AO290" s="432" t="s">
        <v>514</v>
      </c>
      <c r="AP290" s="435" t="s">
        <v>579</v>
      </c>
      <c r="AQ290" s="435" t="s">
        <v>745</v>
      </c>
      <c r="AR290" s="435" t="s">
        <v>552</v>
      </c>
      <c r="AS290" s="435" t="s">
        <v>599</v>
      </c>
      <c r="AT290" s="435" t="s">
        <v>635</v>
      </c>
      <c r="AU290" s="432" t="s">
        <v>760</v>
      </c>
      <c r="AV290" s="432" t="s">
        <v>197</v>
      </c>
      <c r="AW290" s="432" t="s">
        <v>242</v>
      </c>
      <c r="AX290" s="432" t="s">
        <v>654</v>
      </c>
      <c r="AY290" s="432" t="s">
        <v>668</v>
      </c>
      <c r="AZ290" s="432" t="s">
        <v>97</v>
      </c>
      <c r="BA290" s="432" t="s">
        <v>72</v>
      </c>
      <c r="BB290" s="432" t="s">
        <v>462</v>
      </c>
      <c r="BC290" s="432" t="s">
        <v>648</v>
      </c>
      <c r="BD290" s="433" t="s">
        <v>768</v>
      </c>
    </row>
    <row r="291" spans="1:56" x14ac:dyDescent="0.2">
      <c r="A291" s="1">
        <v>13</v>
      </c>
      <c r="B291" s="13">
        <v>276</v>
      </c>
      <c r="C291" s="14">
        <v>195</v>
      </c>
      <c r="D291" s="14">
        <v>84</v>
      </c>
      <c r="E291" s="14">
        <v>623</v>
      </c>
      <c r="F291" s="14">
        <v>387</v>
      </c>
      <c r="G291" s="14">
        <v>468</v>
      </c>
      <c r="H291" s="14">
        <v>357</v>
      </c>
      <c r="I291" s="14">
        <v>146</v>
      </c>
      <c r="J291" s="14">
        <v>40</v>
      </c>
      <c r="K291" s="14">
        <v>554</v>
      </c>
      <c r="L291" s="14">
        <v>510</v>
      </c>
      <c r="M291" s="14">
        <v>424</v>
      </c>
      <c r="N291" s="14">
        <v>313</v>
      </c>
      <c r="O291" s="14">
        <v>202</v>
      </c>
      <c r="P291" s="14">
        <v>116</v>
      </c>
      <c r="Q291" s="14">
        <v>72</v>
      </c>
      <c r="R291" s="14">
        <v>586</v>
      </c>
      <c r="S291" s="14">
        <v>480</v>
      </c>
      <c r="T291" s="14">
        <v>269</v>
      </c>
      <c r="U291" s="14">
        <v>158</v>
      </c>
      <c r="V291" s="14">
        <v>239</v>
      </c>
      <c r="W291" s="14">
        <v>3</v>
      </c>
      <c r="X291" s="14">
        <v>542</v>
      </c>
      <c r="Y291" s="14">
        <v>431</v>
      </c>
      <c r="Z291" s="15">
        <v>350</v>
      </c>
      <c r="AA291" s="2">
        <f t="shared" si="51"/>
        <v>7825</v>
      </c>
      <c r="AB291" s="2">
        <f t="shared" si="52"/>
        <v>3263025</v>
      </c>
      <c r="AC291" s="2">
        <f t="shared" ref="AC291:AC309" si="53">B291^3+C291^3+D291^3+E291^3+F291^3+G291^3+H291^3+I291^3+J291^3+K291^3+L291^3+M291^3+N291^3+O291^3+P291^3+Q291^3+R291^3+S291^3+T291^3+U291^3+V291^3+W291^3+X291^3+Y291^3+Z291^3</f>
        <v>1530765625</v>
      </c>
      <c r="AE291" s="1">
        <v>13</v>
      </c>
      <c r="AF291" s="431" t="s">
        <v>614</v>
      </c>
      <c r="AG291" s="432" t="s">
        <v>99</v>
      </c>
      <c r="AH291" s="432" t="s">
        <v>379</v>
      </c>
      <c r="AI291" s="432" t="s">
        <v>104</v>
      </c>
      <c r="AJ291" s="432" t="s">
        <v>492</v>
      </c>
      <c r="AK291" s="432" t="s">
        <v>739</v>
      </c>
      <c r="AL291" s="432" t="s">
        <v>233</v>
      </c>
      <c r="AM291" s="432" t="s">
        <v>524</v>
      </c>
      <c r="AN291" s="432" t="s">
        <v>513</v>
      </c>
      <c r="AO291" s="432" t="s">
        <v>440</v>
      </c>
      <c r="AP291" s="432" t="s">
        <v>169</v>
      </c>
      <c r="AQ291" s="432" t="s">
        <v>140</v>
      </c>
      <c r="AR291" s="432" t="s">
        <v>417</v>
      </c>
      <c r="AS291" s="432" t="s">
        <v>507</v>
      </c>
      <c r="AT291" s="432" t="s">
        <v>816</v>
      </c>
      <c r="AU291" s="432" t="s">
        <v>747</v>
      </c>
      <c r="AV291" s="432" t="s">
        <v>752</v>
      </c>
      <c r="AW291" s="432" t="s">
        <v>399</v>
      </c>
      <c r="AX291" s="432" t="s">
        <v>83</v>
      </c>
      <c r="AY291" s="432" t="s">
        <v>209</v>
      </c>
      <c r="AZ291" s="432" t="s">
        <v>222</v>
      </c>
      <c r="BA291" s="432" t="s">
        <v>166</v>
      </c>
      <c r="BB291" s="432" t="s">
        <v>751</v>
      </c>
      <c r="BC291" s="432" t="s">
        <v>110</v>
      </c>
      <c r="BD291" s="433" t="s">
        <v>68</v>
      </c>
    </row>
    <row r="292" spans="1:56" x14ac:dyDescent="0.2">
      <c r="A292" s="1">
        <v>14</v>
      </c>
      <c r="B292" s="13">
        <v>164</v>
      </c>
      <c r="C292" s="14">
        <v>53</v>
      </c>
      <c r="D292" s="14">
        <v>592</v>
      </c>
      <c r="E292" s="14">
        <v>481</v>
      </c>
      <c r="F292" s="14">
        <v>275</v>
      </c>
      <c r="G292" s="14">
        <v>326</v>
      </c>
      <c r="H292" s="14">
        <v>245</v>
      </c>
      <c r="I292" s="14">
        <v>9</v>
      </c>
      <c r="J292" s="14">
        <v>548</v>
      </c>
      <c r="K292" s="14">
        <v>437</v>
      </c>
      <c r="L292" s="14">
        <v>22</v>
      </c>
      <c r="M292" s="14">
        <v>536</v>
      </c>
      <c r="N292" s="14">
        <v>430</v>
      </c>
      <c r="O292" s="14">
        <v>344</v>
      </c>
      <c r="P292" s="14">
        <v>233</v>
      </c>
      <c r="Q292" s="14">
        <v>560</v>
      </c>
      <c r="R292" s="14">
        <v>474</v>
      </c>
      <c r="S292" s="14">
        <v>363</v>
      </c>
      <c r="T292" s="14">
        <v>127</v>
      </c>
      <c r="U292" s="14">
        <v>41</v>
      </c>
      <c r="V292" s="14">
        <v>122</v>
      </c>
      <c r="W292" s="14">
        <v>511</v>
      </c>
      <c r="X292" s="14">
        <v>405</v>
      </c>
      <c r="Y292" s="14">
        <v>319</v>
      </c>
      <c r="Z292" s="15">
        <v>208</v>
      </c>
      <c r="AA292" s="2">
        <f t="shared" si="51"/>
        <v>7825</v>
      </c>
      <c r="AB292" s="2">
        <f t="shared" si="52"/>
        <v>3263025</v>
      </c>
      <c r="AE292" s="1">
        <v>14</v>
      </c>
      <c r="AF292" s="431" t="s">
        <v>815</v>
      </c>
      <c r="AG292" s="432" t="s">
        <v>252</v>
      </c>
      <c r="AH292" s="432" t="s">
        <v>778</v>
      </c>
      <c r="AI292" s="432" t="s">
        <v>81</v>
      </c>
      <c r="AJ292" s="432" t="s">
        <v>616</v>
      </c>
      <c r="AK292" s="432" t="s">
        <v>126</v>
      </c>
      <c r="AL292" s="432" t="s">
        <v>298</v>
      </c>
      <c r="AM292" s="432" t="s">
        <v>409</v>
      </c>
      <c r="AN292" s="432" t="s">
        <v>622</v>
      </c>
      <c r="AO292" s="432" t="s">
        <v>794</v>
      </c>
      <c r="AP292" s="435" t="s">
        <v>775</v>
      </c>
      <c r="AQ292" s="435" t="s">
        <v>781</v>
      </c>
      <c r="AR292" s="435" t="s">
        <v>482</v>
      </c>
      <c r="AS292" s="435" t="s">
        <v>282</v>
      </c>
      <c r="AT292" s="435" t="s">
        <v>458</v>
      </c>
      <c r="AU292" s="432" t="s">
        <v>256</v>
      </c>
      <c r="AV292" s="432" t="s">
        <v>52</v>
      </c>
      <c r="AW292" s="432" t="s">
        <v>444</v>
      </c>
      <c r="AX292" s="432" t="s">
        <v>344</v>
      </c>
      <c r="AY292" s="432" t="s">
        <v>540</v>
      </c>
      <c r="AZ292" s="432" t="s">
        <v>208</v>
      </c>
      <c r="BA292" s="432" t="s">
        <v>723</v>
      </c>
      <c r="BB292" s="432" t="s">
        <v>429</v>
      </c>
      <c r="BC292" s="432" t="s">
        <v>338</v>
      </c>
      <c r="BD292" s="433" t="s">
        <v>405</v>
      </c>
    </row>
    <row r="293" spans="1:56" x14ac:dyDescent="0.2">
      <c r="A293" s="1">
        <v>15</v>
      </c>
      <c r="B293" s="13">
        <v>47</v>
      </c>
      <c r="C293" s="14">
        <v>561</v>
      </c>
      <c r="D293" s="14">
        <v>455</v>
      </c>
      <c r="E293" s="14">
        <v>369</v>
      </c>
      <c r="F293" s="14">
        <v>133</v>
      </c>
      <c r="G293" s="14">
        <v>214</v>
      </c>
      <c r="H293" s="14">
        <v>103</v>
      </c>
      <c r="I293" s="14">
        <v>517</v>
      </c>
      <c r="J293" s="14">
        <v>406</v>
      </c>
      <c r="K293" s="14">
        <v>325</v>
      </c>
      <c r="L293" s="14">
        <v>139</v>
      </c>
      <c r="M293" s="14">
        <v>28</v>
      </c>
      <c r="N293" s="14">
        <v>567</v>
      </c>
      <c r="O293" s="14">
        <v>456</v>
      </c>
      <c r="P293" s="14">
        <v>375</v>
      </c>
      <c r="Q293" s="14">
        <v>443</v>
      </c>
      <c r="R293" s="14">
        <v>332</v>
      </c>
      <c r="S293" s="14">
        <v>246</v>
      </c>
      <c r="T293" s="14">
        <v>15</v>
      </c>
      <c r="U293" s="14">
        <v>529</v>
      </c>
      <c r="V293" s="14">
        <v>610</v>
      </c>
      <c r="W293" s="14">
        <v>399</v>
      </c>
      <c r="X293" s="14">
        <v>288</v>
      </c>
      <c r="Y293" s="14">
        <v>177</v>
      </c>
      <c r="Z293" s="15">
        <v>91</v>
      </c>
      <c r="AA293" s="2">
        <f t="shared" si="51"/>
        <v>7825</v>
      </c>
      <c r="AB293" s="2">
        <f t="shared" si="52"/>
        <v>3263025</v>
      </c>
      <c r="AE293" s="1">
        <v>15</v>
      </c>
      <c r="AF293" s="431" t="s">
        <v>721</v>
      </c>
      <c r="AG293" s="432" t="s">
        <v>807</v>
      </c>
      <c r="AH293" s="432" t="s">
        <v>456</v>
      </c>
      <c r="AI293" s="432" t="s">
        <v>309</v>
      </c>
      <c r="AJ293" s="432" t="s">
        <v>236</v>
      </c>
      <c r="AK293" s="432" t="s">
        <v>162</v>
      </c>
      <c r="AL293" s="432" t="s">
        <v>390</v>
      </c>
      <c r="AM293" s="432" t="s">
        <v>808</v>
      </c>
      <c r="AN293" s="432" t="s">
        <v>49</v>
      </c>
      <c r="AO293" s="432" t="s">
        <v>128</v>
      </c>
      <c r="AP293" s="434" t="s">
        <v>789</v>
      </c>
      <c r="AQ293" s="434" t="s">
        <v>226</v>
      </c>
      <c r="AR293" s="434" t="s">
        <v>726</v>
      </c>
      <c r="AS293" s="434" t="s">
        <v>139</v>
      </c>
      <c r="AT293" s="434" t="s">
        <v>40</v>
      </c>
      <c r="AU293" s="432" t="s">
        <v>714</v>
      </c>
      <c r="AV293" s="432" t="s">
        <v>206</v>
      </c>
      <c r="AW293" s="432" t="s">
        <v>744</v>
      </c>
      <c r="AX293" s="432" t="s">
        <v>569</v>
      </c>
      <c r="AY293" s="432" t="s">
        <v>466</v>
      </c>
      <c r="AZ293" s="432" t="s">
        <v>394</v>
      </c>
      <c r="BA293" s="432" t="s">
        <v>680</v>
      </c>
      <c r="BB293" s="432" t="s">
        <v>163</v>
      </c>
      <c r="BC293" s="432" t="s">
        <v>315</v>
      </c>
      <c r="BD293" s="433" t="s">
        <v>568</v>
      </c>
    </row>
    <row r="294" spans="1:56" x14ac:dyDescent="0.2">
      <c r="A294" s="1">
        <v>16</v>
      </c>
      <c r="B294" s="13">
        <v>119</v>
      </c>
      <c r="C294" s="14">
        <v>508</v>
      </c>
      <c r="D294" s="14">
        <v>422</v>
      </c>
      <c r="E294" s="14">
        <v>311</v>
      </c>
      <c r="F294" s="14">
        <v>205</v>
      </c>
      <c r="G294" s="14">
        <v>156</v>
      </c>
      <c r="H294" s="14">
        <v>75</v>
      </c>
      <c r="I294" s="14">
        <v>589</v>
      </c>
      <c r="J294" s="14">
        <v>478</v>
      </c>
      <c r="K294" s="14">
        <v>267</v>
      </c>
      <c r="L294" s="14">
        <v>348</v>
      </c>
      <c r="M294" s="14">
        <v>237</v>
      </c>
      <c r="N294" s="14">
        <v>1</v>
      </c>
      <c r="O294" s="14">
        <v>545</v>
      </c>
      <c r="P294" s="14">
        <v>434</v>
      </c>
      <c r="Q294" s="14">
        <v>390</v>
      </c>
      <c r="R294" s="14">
        <v>279</v>
      </c>
      <c r="S294" s="14">
        <v>193</v>
      </c>
      <c r="T294" s="14">
        <v>82</v>
      </c>
      <c r="U294" s="14">
        <v>621</v>
      </c>
      <c r="V294" s="14">
        <v>552</v>
      </c>
      <c r="W294" s="14">
        <v>466</v>
      </c>
      <c r="X294" s="14">
        <v>360</v>
      </c>
      <c r="Y294" s="14">
        <v>149</v>
      </c>
      <c r="Z294" s="15">
        <v>38</v>
      </c>
      <c r="AA294" s="2">
        <f t="shared" si="51"/>
        <v>7825</v>
      </c>
      <c r="AB294" s="2">
        <f t="shared" si="52"/>
        <v>3263025</v>
      </c>
      <c r="AE294" s="1">
        <v>16</v>
      </c>
      <c r="AF294" s="431" t="s">
        <v>657</v>
      </c>
      <c r="AG294" s="432" t="s">
        <v>308</v>
      </c>
      <c r="AH294" s="432" t="s">
        <v>108</v>
      </c>
      <c r="AI294" s="432" t="s">
        <v>280</v>
      </c>
      <c r="AJ294" s="432" t="s">
        <v>746</v>
      </c>
      <c r="AK294" s="432" t="s">
        <v>237</v>
      </c>
      <c r="AL294" s="432" t="s">
        <v>168</v>
      </c>
      <c r="AM294" s="432" t="s">
        <v>65</v>
      </c>
      <c r="AN294" s="432" t="s">
        <v>295</v>
      </c>
      <c r="AO294" s="432" t="s">
        <v>56</v>
      </c>
      <c r="AP294" s="432" t="s">
        <v>148</v>
      </c>
      <c r="AQ294" s="432" t="s">
        <v>354</v>
      </c>
      <c r="AR294" s="432" t="s">
        <v>198</v>
      </c>
      <c r="AS294" s="432" t="s">
        <v>200</v>
      </c>
      <c r="AT294" s="432" t="s">
        <v>588</v>
      </c>
      <c r="AU294" s="432" t="s">
        <v>473</v>
      </c>
      <c r="AV294" s="432" t="s">
        <v>508</v>
      </c>
      <c r="AW294" s="432" t="s">
        <v>133</v>
      </c>
      <c r="AX294" s="432" t="s">
        <v>303</v>
      </c>
      <c r="AY294" s="432" t="s">
        <v>136</v>
      </c>
      <c r="AZ294" s="432" t="s">
        <v>467</v>
      </c>
      <c r="BA294" s="432" t="s">
        <v>612</v>
      </c>
      <c r="BB294" s="432" t="s">
        <v>577</v>
      </c>
      <c r="BC294" s="432" t="s">
        <v>180</v>
      </c>
      <c r="BD294" s="433" t="s">
        <v>596</v>
      </c>
    </row>
    <row r="295" spans="1:56" x14ac:dyDescent="0.2">
      <c r="A295" s="1">
        <v>17</v>
      </c>
      <c r="B295" s="13">
        <v>231</v>
      </c>
      <c r="C295" s="14">
        <v>25</v>
      </c>
      <c r="D295" s="14">
        <v>539</v>
      </c>
      <c r="E295" s="14">
        <v>428</v>
      </c>
      <c r="F295" s="14">
        <v>342</v>
      </c>
      <c r="G295" s="14">
        <v>298</v>
      </c>
      <c r="H295" s="14">
        <v>187</v>
      </c>
      <c r="I295" s="14">
        <v>76</v>
      </c>
      <c r="J295" s="14">
        <v>620</v>
      </c>
      <c r="K295" s="14">
        <v>384</v>
      </c>
      <c r="L295" s="14">
        <v>465</v>
      </c>
      <c r="M295" s="14">
        <v>354</v>
      </c>
      <c r="N295" s="14">
        <v>143</v>
      </c>
      <c r="O295" s="14">
        <v>32</v>
      </c>
      <c r="P295" s="14">
        <v>571</v>
      </c>
      <c r="Q295" s="14">
        <v>502</v>
      </c>
      <c r="R295" s="14">
        <v>416</v>
      </c>
      <c r="S295" s="14">
        <v>310</v>
      </c>
      <c r="T295" s="14">
        <v>224</v>
      </c>
      <c r="U295" s="14">
        <v>113</v>
      </c>
      <c r="V295" s="14">
        <v>69</v>
      </c>
      <c r="W295" s="14">
        <v>583</v>
      </c>
      <c r="X295" s="14">
        <v>497</v>
      </c>
      <c r="Y295" s="14">
        <v>261</v>
      </c>
      <c r="Z295" s="15">
        <v>155</v>
      </c>
      <c r="AA295" s="2">
        <f t="shared" si="51"/>
        <v>7825</v>
      </c>
      <c r="AB295" s="2">
        <f t="shared" si="52"/>
        <v>3263025</v>
      </c>
      <c r="AE295" s="1">
        <v>17</v>
      </c>
      <c r="AF295" s="431" t="s">
        <v>433</v>
      </c>
      <c r="AG295" s="432" t="s">
        <v>253</v>
      </c>
      <c r="AH295" s="432" t="s">
        <v>94</v>
      </c>
      <c r="AI295" s="432" t="s">
        <v>324</v>
      </c>
      <c r="AJ295" s="432" t="s">
        <v>310</v>
      </c>
      <c r="AK295" s="432" t="s">
        <v>801</v>
      </c>
      <c r="AL295" s="432" t="s">
        <v>42</v>
      </c>
      <c r="AM295" s="432" t="s">
        <v>2</v>
      </c>
      <c r="AN295" s="432" t="s">
        <v>480</v>
      </c>
      <c r="AO295" s="432" t="s">
        <v>281</v>
      </c>
      <c r="AP295" s="432" t="s">
        <v>636</v>
      </c>
      <c r="AQ295" s="432" t="s">
        <v>784</v>
      </c>
      <c r="AR295" s="432" t="s">
        <v>43</v>
      </c>
      <c r="AS295" s="432" t="s">
        <v>332</v>
      </c>
      <c r="AT295" s="432" t="s">
        <v>623</v>
      </c>
      <c r="AU295" s="432" t="s">
        <v>382</v>
      </c>
      <c r="AV295" s="432" t="s">
        <v>694</v>
      </c>
      <c r="AW295" s="432" t="s">
        <v>491</v>
      </c>
      <c r="AX295" s="432" t="s">
        <v>460</v>
      </c>
      <c r="AY295" s="432" t="s">
        <v>761</v>
      </c>
      <c r="AZ295" s="432" t="s">
        <v>406</v>
      </c>
      <c r="BA295" s="432" t="s">
        <v>277</v>
      </c>
      <c r="BB295" s="432" t="s">
        <v>141</v>
      </c>
      <c r="BC295" s="432" t="s">
        <v>143</v>
      </c>
      <c r="BD295" s="433" t="s">
        <v>554</v>
      </c>
    </row>
    <row r="296" spans="1:56" x14ac:dyDescent="0.2">
      <c r="A296" s="1">
        <v>18</v>
      </c>
      <c r="B296" s="13">
        <v>373</v>
      </c>
      <c r="C296" s="14">
        <v>137</v>
      </c>
      <c r="D296" s="14">
        <v>26</v>
      </c>
      <c r="E296" s="14">
        <v>570</v>
      </c>
      <c r="F296" s="14">
        <v>459</v>
      </c>
      <c r="G296" s="14">
        <v>415</v>
      </c>
      <c r="H296" s="14">
        <v>304</v>
      </c>
      <c r="I296" s="14">
        <v>218</v>
      </c>
      <c r="J296" s="14">
        <v>107</v>
      </c>
      <c r="K296" s="14">
        <v>521</v>
      </c>
      <c r="L296" s="14">
        <v>577</v>
      </c>
      <c r="M296" s="14">
        <v>491</v>
      </c>
      <c r="N296" s="14">
        <v>260</v>
      </c>
      <c r="O296" s="14">
        <v>174</v>
      </c>
      <c r="P296" s="14">
        <v>63</v>
      </c>
      <c r="Q296" s="14">
        <v>19</v>
      </c>
      <c r="R296" s="14">
        <v>533</v>
      </c>
      <c r="S296" s="14">
        <v>447</v>
      </c>
      <c r="T296" s="14">
        <v>336</v>
      </c>
      <c r="U296" s="14">
        <v>230</v>
      </c>
      <c r="V296" s="14">
        <v>181</v>
      </c>
      <c r="W296" s="14">
        <v>100</v>
      </c>
      <c r="X296" s="14">
        <v>614</v>
      </c>
      <c r="Y296" s="14">
        <v>378</v>
      </c>
      <c r="Z296" s="15">
        <v>292</v>
      </c>
      <c r="AA296" s="2">
        <f t="shared" si="51"/>
        <v>7825</v>
      </c>
      <c r="AB296" s="2">
        <f t="shared" si="52"/>
        <v>3263025</v>
      </c>
      <c r="AE296" s="1">
        <v>18</v>
      </c>
      <c r="AF296" s="431" t="s">
        <v>175</v>
      </c>
      <c r="AG296" s="432" t="s">
        <v>130</v>
      </c>
      <c r="AH296" s="432" t="s">
        <v>251</v>
      </c>
      <c r="AI296" s="432" t="s">
        <v>172</v>
      </c>
      <c r="AJ296" s="432" t="s">
        <v>562</v>
      </c>
      <c r="AK296" s="432" t="s">
        <v>665</v>
      </c>
      <c r="AL296" s="432" t="s">
        <v>757</v>
      </c>
      <c r="AM296" s="432" t="s">
        <v>249</v>
      </c>
      <c r="AN296" s="432" t="s">
        <v>495</v>
      </c>
      <c r="AO296" s="432" t="s">
        <v>706</v>
      </c>
      <c r="AP296" s="432" t="s">
        <v>412</v>
      </c>
      <c r="AQ296" s="432" t="s">
        <v>664</v>
      </c>
      <c r="AR296" s="432" t="s">
        <v>355</v>
      </c>
      <c r="AS296" s="432" t="s">
        <v>153</v>
      </c>
      <c r="AT296" s="432" t="s">
        <v>570</v>
      </c>
      <c r="AU296" s="432" t="s">
        <v>435</v>
      </c>
      <c r="AV296" s="432" t="s">
        <v>362</v>
      </c>
      <c r="AW296" s="432" t="s">
        <v>51</v>
      </c>
      <c r="AX296" s="432" t="s">
        <v>340</v>
      </c>
      <c r="AY296" s="432" t="s">
        <v>798</v>
      </c>
      <c r="AZ296" s="432" t="s">
        <v>181</v>
      </c>
      <c r="BA296" s="432" t="s">
        <v>223</v>
      </c>
      <c r="BB296" s="432" t="s">
        <v>260</v>
      </c>
      <c r="BC296" s="432" t="s">
        <v>69</v>
      </c>
      <c r="BD296" s="433" t="s">
        <v>111</v>
      </c>
    </row>
    <row r="297" spans="1:56" x14ac:dyDescent="0.2">
      <c r="A297" s="1">
        <v>19</v>
      </c>
      <c r="B297" s="13">
        <v>490</v>
      </c>
      <c r="C297" s="14">
        <v>254</v>
      </c>
      <c r="D297" s="14">
        <v>168</v>
      </c>
      <c r="E297" s="14">
        <v>57</v>
      </c>
      <c r="F297" s="14">
        <v>596</v>
      </c>
      <c r="G297" s="14">
        <v>527</v>
      </c>
      <c r="H297" s="14">
        <v>441</v>
      </c>
      <c r="I297" s="14">
        <v>335</v>
      </c>
      <c r="J297" s="14">
        <v>249</v>
      </c>
      <c r="K297" s="14">
        <v>13</v>
      </c>
      <c r="L297" s="14">
        <v>94</v>
      </c>
      <c r="M297" s="14">
        <v>608</v>
      </c>
      <c r="N297" s="14">
        <v>397</v>
      </c>
      <c r="O297" s="14">
        <v>286</v>
      </c>
      <c r="P297" s="14">
        <v>180</v>
      </c>
      <c r="Q297" s="14">
        <v>131</v>
      </c>
      <c r="R297" s="14">
        <v>50</v>
      </c>
      <c r="S297" s="14">
        <v>564</v>
      </c>
      <c r="T297" s="14">
        <v>453</v>
      </c>
      <c r="U297" s="14">
        <v>367</v>
      </c>
      <c r="V297" s="14">
        <v>323</v>
      </c>
      <c r="W297" s="14">
        <v>212</v>
      </c>
      <c r="X297" s="14">
        <v>101</v>
      </c>
      <c r="Y297" s="14">
        <v>520</v>
      </c>
      <c r="Z297" s="15">
        <v>409</v>
      </c>
      <c r="AA297" s="2">
        <f t="shared" si="51"/>
        <v>7825</v>
      </c>
      <c r="AB297" s="2">
        <f t="shared" si="52"/>
        <v>3263025</v>
      </c>
      <c r="AE297" s="1">
        <v>19</v>
      </c>
      <c r="AF297" s="431" t="s">
        <v>695</v>
      </c>
      <c r="AG297" s="432" t="s">
        <v>566</v>
      </c>
      <c r="AH297" s="432" t="s">
        <v>71</v>
      </c>
      <c r="AI297" s="432" t="s">
        <v>359</v>
      </c>
      <c r="AJ297" s="432" t="s">
        <v>676</v>
      </c>
      <c r="AK297" s="432" t="s">
        <v>441</v>
      </c>
      <c r="AL297" s="432" t="s">
        <v>637</v>
      </c>
      <c r="AM297" s="432" t="s">
        <v>551</v>
      </c>
      <c r="AN297" s="432" t="s">
        <v>403</v>
      </c>
      <c r="AO297" s="432" t="s">
        <v>542</v>
      </c>
      <c r="AP297" s="432" t="s">
        <v>465</v>
      </c>
      <c r="AQ297" s="432" t="s">
        <v>530</v>
      </c>
      <c r="AR297" s="432" t="s">
        <v>711</v>
      </c>
      <c r="AS297" s="432" t="s">
        <v>85</v>
      </c>
      <c r="AT297" s="432" t="s">
        <v>496</v>
      </c>
      <c r="AU297" s="432" t="s">
        <v>210</v>
      </c>
      <c r="AV297" s="432" t="s">
        <v>196</v>
      </c>
      <c r="AW297" s="432" t="s">
        <v>123</v>
      </c>
      <c r="AX297" s="432" t="s">
        <v>351</v>
      </c>
      <c r="AY297" s="432" t="s">
        <v>283</v>
      </c>
      <c r="AZ297" s="432" t="s">
        <v>204</v>
      </c>
      <c r="BA297" s="432" t="s">
        <v>300</v>
      </c>
      <c r="BB297" s="432" t="s">
        <v>421</v>
      </c>
      <c r="BC297" s="432" t="s">
        <v>257</v>
      </c>
      <c r="BD297" s="433" t="s">
        <v>534</v>
      </c>
    </row>
    <row r="298" spans="1:56" x14ac:dyDescent="0.2">
      <c r="A298" s="1">
        <v>20</v>
      </c>
      <c r="B298" s="13">
        <v>602</v>
      </c>
      <c r="C298" s="14">
        <v>391</v>
      </c>
      <c r="D298" s="14">
        <v>285</v>
      </c>
      <c r="E298" s="14">
        <v>199</v>
      </c>
      <c r="F298" s="14">
        <v>88</v>
      </c>
      <c r="G298" s="14">
        <v>44</v>
      </c>
      <c r="H298" s="14">
        <v>558</v>
      </c>
      <c r="I298" s="14">
        <v>472</v>
      </c>
      <c r="J298" s="14">
        <v>361</v>
      </c>
      <c r="K298" s="14">
        <v>130</v>
      </c>
      <c r="L298" s="14">
        <v>206</v>
      </c>
      <c r="M298" s="14">
        <v>125</v>
      </c>
      <c r="N298" s="14">
        <v>514</v>
      </c>
      <c r="O298" s="14">
        <v>403</v>
      </c>
      <c r="P298" s="14">
        <v>317</v>
      </c>
      <c r="Q298" s="14">
        <v>273</v>
      </c>
      <c r="R298" s="14">
        <v>162</v>
      </c>
      <c r="S298" s="14">
        <v>51</v>
      </c>
      <c r="T298" s="14">
        <v>595</v>
      </c>
      <c r="U298" s="14">
        <v>484</v>
      </c>
      <c r="V298" s="14">
        <v>440</v>
      </c>
      <c r="W298" s="14">
        <v>329</v>
      </c>
      <c r="X298" s="14">
        <v>243</v>
      </c>
      <c r="Y298" s="14">
        <v>7</v>
      </c>
      <c r="Z298" s="15">
        <v>546</v>
      </c>
      <c r="AA298" s="2">
        <f t="shared" si="51"/>
        <v>7825</v>
      </c>
      <c r="AB298" s="2">
        <f t="shared" si="52"/>
        <v>3263025</v>
      </c>
      <c r="AE298" s="1">
        <v>20</v>
      </c>
      <c r="AF298" s="431" t="s">
        <v>605</v>
      </c>
      <c r="AG298" s="432" t="s">
        <v>442</v>
      </c>
      <c r="AH298" s="432" t="s">
        <v>299</v>
      </c>
      <c r="AI298" s="432" t="s">
        <v>207</v>
      </c>
      <c r="AJ298" s="432" t="s">
        <v>512</v>
      </c>
      <c r="AK298" s="432" t="s">
        <v>380</v>
      </c>
      <c r="AL298" s="432" t="s">
        <v>335</v>
      </c>
      <c r="AM298" s="432" t="s">
        <v>79</v>
      </c>
      <c r="AN298" s="432" t="s">
        <v>367</v>
      </c>
      <c r="AO298" s="432" t="s">
        <v>580</v>
      </c>
      <c r="AP298" s="432" t="s">
        <v>374</v>
      </c>
      <c r="AQ298" s="432" t="s">
        <v>476</v>
      </c>
      <c r="AR298" s="432" t="s">
        <v>33</v>
      </c>
      <c r="AS298" s="432" t="s">
        <v>264</v>
      </c>
      <c r="AT298" s="432" t="s">
        <v>368</v>
      </c>
      <c r="AU298" s="432" t="s">
        <v>743</v>
      </c>
      <c r="AV298" s="432" t="s">
        <v>101</v>
      </c>
      <c r="AW298" s="432" t="s">
        <v>225</v>
      </c>
      <c r="AX298" s="432" t="s">
        <v>227</v>
      </c>
      <c r="AY298" s="432" t="s">
        <v>504</v>
      </c>
      <c r="AZ298" s="432" t="s">
        <v>611</v>
      </c>
      <c r="BA298" s="432" t="s">
        <v>810</v>
      </c>
      <c r="BB298" s="432" t="s">
        <v>270</v>
      </c>
      <c r="BC298" s="432" t="s">
        <v>272</v>
      </c>
      <c r="BD298" s="433" t="s">
        <v>649</v>
      </c>
    </row>
    <row r="299" spans="1:56" x14ac:dyDescent="0.2">
      <c r="A299" s="1">
        <v>21</v>
      </c>
      <c r="B299" s="13">
        <v>61</v>
      </c>
      <c r="C299" s="14">
        <v>580</v>
      </c>
      <c r="D299" s="14">
        <v>494</v>
      </c>
      <c r="E299" s="14">
        <v>258</v>
      </c>
      <c r="F299" s="14">
        <v>172</v>
      </c>
      <c r="G299" s="14">
        <v>228</v>
      </c>
      <c r="H299" s="14">
        <v>17</v>
      </c>
      <c r="I299" s="14">
        <v>531</v>
      </c>
      <c r="J299" s="14">
        <v>450</v>
      </c>
      <c r="K299" s="14">
        <v>339</v>
      </c>
      <c r="L299" s="14">
        <v>295</v>
      </c>
      <c r="M299" s="14">
        <v>184</v>
      </c>
      <c r="N299" s="14">
        <v>98</v>
      </c>
      <c r="O299" s="14">
        <v>612</v>
      </c>
      <c r="P299" s="14">
        <v>376</v>
      </c>
      <c r="Q299" s="14">
        <v>457</v>
      </c>
      <c r="R299" s="14">
        <v>371</v>
      </c>
      <c r="S299" s="14">
        <v>140</v>
      </c>
      <c r="T299" s="14">
        <v>29</v>
      </c>
      <c r="U299" s="14">
        <v>568</v>
      </c>
      <c r="V299" s="14">
        <v>524</v>
      </c>
      <c r="W299" s="14">
        <v>413</v>
      </c>
      <c r="X299" s="14">
        <v>302</v>
      </c>
      <c r="Y299" s="14">
        <v>216</v>
      </c>
      <c r="Z299" s="15">
        <v>110</v>
      </c>
      <c r="AA299" s="2">
        <f t="shared" si="51"/>
        <v>7825</v>
      </c>
      <c r="AB299" s="2">
        <f t="shared" si="52"/>
        <v>3263025</v>
      </c>
      <c r="AE299" s="1">
        <v>21</v>
      </c>
      <c r="AF299" s="431" t="s">
        <v>463</v>
      </c>
      <c r="AG299" s="432" t="s">
        <v>621</v>
      </c>
      <c r="AH299" s="432" t="s">
        <v>591</v>
      </c>
      <c r="AI299" s="432" t="s">
        <v>432</v>
      </c>
      <c r="AJ299" s="432" t="s">
        <v>179</v>
      </c>
      <c r="AK299" s="432" t="s">
        <v>671</v>
      </c>
      <c r="AL299" s="432" t="s">
        <v>464</v>
      </c>
      <c r="AM299" s="432" t="s">
        <v>336</v>
      </c>
      <c r="AN299" s="432" t="s">
        <v>294</v>
      </c>
      <c r="AO299" s="432" t="s">
        <v>445</v>
      </c>
      <c r="AP299" s="432" t="s">
        <v>325</v>
      </c>
      <c r="AQ299" s="432" t="s">
        <v>602</v>
      </c>
      <c r="AR299" s="432" t="s">
        <v>361</v>
      </c>
      <c r="AS299" s="432" t="s">
        <v>425</v>
      </c>
      <c r="AT299" s="432" t="s">
        <v>38</v>
      </c>
      <c r="AU299" s="432" t="s">
        <v>483</v>
      </c>
      <c r="AV299" s="432" t="s">
        <v>149</v>
      </c>
      <c r="AW299" s="432" t="s">
        <v>733</v>
      </c>
      <c r="AX299" s="432" t="s">
        <v>118</v>
      </c>
      <c r="AY299" s="432" t="s">
        <v>199</v>
      </c>
      <c r="AZ299" s="432" t="s">
        <v>364</v>
      </c>
      <c r="BA299" s="432" t="s">
        <v>639</v>
      </c>
      <c r="BB299" s="432" t="s">
        <v>727</v>
      </c>
      <c r="BC299" s="432" t="s">
        <v>249</v>
      </c>
      <c r="BD299" s="433" t="s">
        <v>41</v>
      </c>
    </row>
    <row r="300" spans="1:56" x14ac:dyDescent="0.2">
      <c r="A300" s="1">
        <v>22</v>
      </c>
      <c r="B300" s="13">
        <v>178</v>
      </c>
      <c r="C300" s="14">
        <v>92</v>
      </c>
      <c r="D300" s="14">
        <v>606</v>
      </c>
      <c r="E300" s="14">
        <v>400</v>
      </c>
      <c r="F300" s="14">
        <v>289</v>
      </c>
      <c r="G300" s="14">
        <v>370</v>
      </c>
      <c r="H300" s="14">
        <v>134</v>
      </c>
      <c r="I300" s="14">
        <v>48</v>
      </c>
      <c r="J300" s="14">
        <v>562</v>
      </c>
      <c r="K300" s="14">
        <v>451</v>
      </c>
      <c r="L300" s="14">
        <v>407</v>
      </c>
      <c r="M300" s="14">
        <v>321</v>
      </c>
      <c r="N300" s="14">
        <v>215</v>
      </c>
      <c r="O300" s="14">
        <v>104</v>
      </c>
      <c r="P300" s="14">
        <v>518</v>
      </c>
      <c r="Q300" s="14">
        <v>599</v>
      </c>
      <c r="R300" s="14">
        <v>488</v>
      </c>
      <c r="S300" s="14">
        <v>252</v>
      </c>
      <c r="T300" s="14">
        <v>166</v>
      </c>
      <c r="U300" s="14">
        <v>60</v>
      </c>
      <c r="V300" s="14">
        <v>11</v>
      </c>
      <c r="W300" s="14">
        <v>530</v>
      </c>
      <c r="X300" s="14">
        <v>444</v>
      </c>
      <c r="Y300" s="14">
        <v>333</v>
      </c>
      <c r="Z300" s="15">
        <v>247</v>
      </c>
      <c r="AA300" s="2">
        <f t="shared" si="51"/>
        <v>7825</v>
      </c>
      <c r="AB300" s="2">
        <f t="shared" si="52"/>
        <v>3263025</v>
      </c>
      <c r="AE300" s="1">
        <v>22</v>
      </c>
      <c r="AF300" s="431" t="s">
        <v>420</v>
      </c>
      <c r="AG300" s="432" t="s">
        <v>434</v>
      </c>
      <c r="AH300" s="432" t="s">
        <v>499</v>
      </c>
      <c r="AI300" s="432" t="s">
        <v>95</v>
      </c>
      <c r="AJ300" s="432" t="s">
        <v>193</v>
      </c>
      <c r="AK300" s="432" t="s">
        <v>494</v>
      </c>
      <c r="AL300" s="432" t="s">
        <v>684</v>
      </c>
      <c r="AM300" s="432" t="s">
        <v>274</v>
      </c>
      <c r="AN300" s="432" t="s">
        <v>229</v>
      </c>
      <c r="AO300" s="432" t="s">
        <v>0</v>
      </c>
      <c r="AP300" s="432" t="s">
        <v>398</v>
      </c>
      <c r="AQ300" s="432" t="s">
        <v>234</v>
      </c>
      <c r="AR300" s="432" t="s">
        <v>220</v>
      </c>
      <c r="AS300" s="432" t="s">
        <v>316</v>
      </c>
      <c r="AT300" s="432" t="s">
        <v>228</v>
      </c>
      <c r="AU300" s="432" t="s">
        <v>333</v>
      </c>
      <c r="AV300" s="432" t="s">
        <v>610</v>
      </c>
      <c r="AW300" s="432" t="s">
        <v>593</v>
      </c>
      <c r="AX300" s="432" t="s">
        <v>734</v>
      </c>
      <c r="AY300" s="432" t="s">
        <v>701</v>
      </c>
      <c r="AZ300" s="432" t="s">
        <v>378</v>
      </c>
      <c r="BA300" s="432" t="s">
        <v>704</v>
      </c>
      <c r="BB300" s="432" t="s">
        <v>505</v>
      </c>
      <c r="BC300" s="432" t="s">
        <v>708</v>
      </c>
      <c r="BD300" s="433" t="s">
        <v>376</v>
      </c>
    </row>
    <row r="301" spans="1:56" x14ac:dyDescent="0.2">
      <c r="A301" s="1">
        <v>23</v>
      </c>
      <c r="B301" s="13">
        <v>320</v>
      </c>
      <c r="C301" s="14">
        <v>209</v>
      </c>
      <c r="D301" s="14">
        <v>123</v>
      </c>
      <c r="E301" s="14">
        <v>512</v>
      </c>
      <c r="F301" s="14">
        <v>401</v>
      </c>
      <c r="G301" s="14">
        <v>482</v>
      </c>
      <c r="H301" s="14">
        <v>271</v>
      </c>
      <c r="I301" s="14">
        <v>165</v>
      </c>
      <c r="J301" s="14">
        <v>54</v>
      </c>
      <c r="K301" s="14">
        <v>593</v>
      </c>
      <c r="L301" s="14">
        <v>549</v>
      </c>
      <c r="M301" s="14">
        <v>438</v>
      </c>
      <c r="N301" s="14">
        <v>327</v>
      </c>
      <c r="O301" s="14">
        <v>241</v>
      </c>
      <c r="P301" s="14">
        <v>10</v>
      </c>
      <c r="Q301" s="14">
        <v>86</v>
      </c>
      <c r="R301" s="14">
        <v>605</v>
      </c>
      <c r="S301" s="14">
        <v>394</v>
      </c>
      <c r="T301" s="14">
        <v>283</v>
      </c>
      <c r="U301" s="14">
        <v>197</v>
      </c>
      <c r="V301" s="14">
        <v>128</v>
      </c>
      <c r="W301" s="14">
        <v>42</v>
      </c>
      <c r="X301" s="14">
        <v>556</v>
      </c>
      <c r="Y301" s="14">
        <v>475</v>
      </c>
      <c r="Z301" s="15">
        <v>364</v>
      </c>
      <c r="AA301" s="2">
        <f t="shared" si="51"/>
        <v>7825</v>
      </c>
      <c r="AB301" s="2">
        <f t="shared" si="52"/>
        <v>3263025</v>
      </c>
      <c r="AE301" s="1">
        <v>23</v>
      </c>
      <c r="AF301" s="431" t="s">
        <v>578</v>
      </c>
      <c r="AG301" s="432" t="s">
        <v>86</v>
      </c>
      <c r="AH301" s="432" t="s">
        <v>553</v>
      </c>
      <c r="AI301" s="432" t="s">
        <v>202</v>
      </c>
      <c r="AJ301" s="432" t="s">
        <v>296</v>
      </c>
      <c r="AK301" s="432" t="s">
        <v>428</v>
      </c>
      <c r="AL301" s="432" t="s">
        <v>719</v>
      </c>
      <c r="AM301" s="432" t="s">
        <v>758</v>
      </c>
      <c r="AN301" s="432" t="s">
        <v>89</v>
      </c>
      <c r="AO301" s="432" t="s">
        <v>258</v>
      </c>
      <c r="AP301" s="432" t="s">
        <v>306</v>
      </c>
      <c r="AQ301" s="432" t="s">
        <v>692</v>
      </c>
      <c r="AR301" s="432" t="s">
        <v>785</v>
      </c>
      <c r="AS301" s="432" t="s">
        <v>192</v>
      </c>
      <c r="AT301" s="432" t="s">
        <v>600</v>
      </c>
      <c r="AU301" s="432" t="s">
        <v>408</v>
      </c>
      <c r="AV301" s="432" t="s">
        <v>78</v>
      </c>
      <c r="AW301" s="432" t="s">
        <v>369</v>
      </c>
      <c r="AX301" s="432" t="s">
        <v>375</v>
      </c>
      <c r="AY301" s="432" t="s">
        <v>239</v>
      </c>
      <c r="AZ301" s="432" t="s">
        <v>449</v>
      </c>
      <c r="BA301" s="432" t="s">
        <v>407</v>
      </c>
      <c r="BB301" s="432" t="s">
        <v>363</v>
      </c>
      <c r="BC301" s="432" t="s">
        <v>267</v>
      </c>
      <c r="BD301" s="433" t="s">
        <v>471</v>
      </c>
    </row>
    <row r="302" spans="1:56" x14ac:dyDescent="0.2">
      <c r="A302" s="1">
        <v>24</v>
      </c>
      <c r="B302" s="13">
        <v>432</v>
      </c>
      <c r="C302" s="14">
        <v>346</v>
      </c>
      <c r="D302" s="14">
        <v>240</v>
      </c>
      <c r="E302" s="14">
        <v>4</v>
      </c>
      <c r="F302" s="14">
        <v>543</v>
      </c>
      <c r="G302" s="14">
        <v>624</v>
      </c>
      <c r="H302" s="14">
        <v>388</v>
      </c>
      <c r="I302" s="14">
        <v>277</v>
      </c>
      <c r="J302" s="14">
        <v>191</v>
      </c>
      <c r="K302" s="14">
        <v>85</v>
      </c>
      <c r="L302" s="14">
        <v>36</v>
      </c>
      <c r="M302" s="14">
        <v>555</v>
      </c>
      <c r="N302" s="14">
        <v>469</v>
      </c>
      <c r="O302" s="14">
        <v>358</v>
      </c>
      <c r="P302" s="14">
        <v>147</v>
      </c>
      <c r="Q302" s="14">
        <v>203</v>
      </c>
      <c r="R302" s="14">
        <v>117</v>
      </c>
      <c r="S302" s="14">
        <v>506</v>
      </c>
      <c r="T302" s="14">
        <v>425</v>
      </c>
      <c r="U302" s="14">
        <v>314</v>
      </c>
      <c r="V302" s="14">
        <v>270</v>
      </c>
      <c r="W302" s="14">
        <v>159</v>
      </c>
      <c r="X302" s="14">
        <v>73</v>
      </c>
      <c r="Y302" s="14">
        <v>587</v>
      </c>
      <c r="Z302" s="15">
        <v>476</v>
      </c>
      <c r="AA302" s="2">
        <f t="shared" si="51"/>
        <v>7825</v>
      </c>
      <c r="AB302" s="2">
        <f t="shared" si="52"/>
        <v>3263025</v>
      </c>
      <c r="AE302" s="1">
        <v>24</v>
      </c>
      <c r="AF302" s="431" t="s">
        <v>457</v>
      </c>
      <c r="AG302" s="432" t="s">
        <v>176</v>
      </c>
      <c r="AH302" s="432" t="s">
        <v>164</v>
      </c>
      <c r="AI302" s="432" t="s">
        <v>62</v>
      </c>
      <c r="AJ302" s="432" t="s">
        <v>171</v>
      </c>
      <c r="AK302" s="432" t="s">
        <v>586</v>
      </c>
      <c r="AL302" s="432" t="s">
        <v>387</v>
      </c>
      <c r="AM302" s="432" t="s">
        <v>537</v>
      </c>
      <c r="AN302" s="432" t="s">
        <v>786</v>
      </c>
      <c r="AO302" s="432" t="s">
        <v>646</v>
      </c>
      <c r="AP302" s="432" t="s">
        <v>437</v>
      </c>
      <c r="AQ302" s="432" t="s">
        <v>678</v>
      </c>
      <c r="AR302" s="432" t="s">
        <v>531</v>
      </c>
      <c r="AS302" s="432" t="s">
        <v>682</v>
      </c>
      <c r="AT302" s="432" t="s">
        <v>152</v>
      </c>
      <c r="AU302" s="432" t="s">
        <v>613</v>
      </c>
      <c r="AV302" s="432" t="s">
        <v>686</v>
      </c>
      <c r="AW302" s="432" t="s">
        <v>276</v>
      </c>
      <c r="AX302" s="432" t="s">
        <v>352</v>
      </c>
      <c r="AY302" s="432" t="s">
        <v>386</v>
      </c>
      <c r="AZ302" s="432" t="s">
        <v>271</v>
      </c>
      <c r="BA302" s="432" t="s">
        <v>658</v>
      </c>
      <c r="BB302" s="432" t="s">
        <v>301</v>
      </c>
      <c r="BC302" s="432" t="s">
        <v>170</v>
      </c>
      <c r="BD302" s="433" t="s">
        <v>265</v>
      </c>
    </row>
    <row r="303" spans="1:56" x14ac:dyDescent="0.2">
      <c r="A303" s="1">
        <v>25</v>
      </c>
      <c r="B303" s="16">
        <v>574</v>
      </c>
      <c r="C303" s="17">
        <v>463</v>
      </c>
      <c r="D303" s="17">
        <v>352</v>
      </c>
      <c r="E303" s="17">
        <v>141</v>
      </c>
      <c r="F303" s="17">
        <v>35</v>
      </c>
      <c r="G303" s="17">
        <v>111</v>
      </c>
      <c r="H303" s="17">
        <v>505</v>
      </c>
      <c r="I303" s="17">
        <v>419</v>
      </c>
      <c r="J303" s="17">
        <v>308</v>
      </c>
      <c r="K303" s="17">
        <v>222</v>
      </c>
      <c r="L303" s="17">
        <v>153</v>
      </c>
      <c r="M303" s="17">
        <v>67</v>
      </c>
      <c r="N303" s="17">
        <v>581</v>
      </c>
      <c r="O303" s="17">
        <v>500</v>
      </c>
      <c r="P303" s="17">
        <v>264</v>
      </c>
      <c r="Q303" s="17">
        <v>345</v>
      </c>
      <c r="R303" s="17">
        <v>234</v>
      </c>
      <c r="S303" s="17">
        <v>23</v>
      </c>
      <c r="T303" s="17">
        <v>537</v>
      </c>
      <c r="U303" s="17">
        <v>426</v>
      </c>
      <c r="V303" s="17">
        <v>382</v>
      </c>
      <c r="W303" s="17">
        <v>296</v>
      </c>
      <c r="X303" s="17">
        <v>190</v>
      </c>
      <c r="Y303" s="17">
        <v>79</v>
      </c>
      <c r="Z303" s="18">
        <v>618</v>
      </c>
      <c r="AA303" s="2">
        <f t="shared" si="51"/>
        <v>7825</v>
      </c>
      <c r="AB303" s="2">
        <f t="shared" si="52"/>
        <v>3263025</v>
      </c>
      <c r="AE303" s="1">
        <v>25</v>
      </c>
      <c r="AF303" s="436" t="s">
        <v>279</v>
      </c>
      <c r="AG303" s="437" t="s">
        <v>666</v>
      </c>
      <c r="AH303" s="437" t="s">
        <v>811</v>
      </c>
      <c r="AI303" s="437" t="s">
        <v>759</v>
      </c>
      <c r="AJ303" s="437" t="s">
        <v>675</v>
      </c>
      <c r="AK303" s="437" t="s">
        <v>601</v>
      </c>
      <c r="AL303" s="437" t="s">
        <v>651</v>
      </c>
      <c r="AM303" s="437" t="s">
        <v>561</v>
      </c>
      <c r="AN303" s="437" t="s">
        <v>655</v>
      </c>
      <c r="AO303" s="437" t="s">
        <v>431</v>
      </c>
      <c r="AP303" s="437" t="s">
        <v>475</v>
      </c>
      <c r="AQ303" s="437" t="s">
        <v>381</v>
      </c>
      <c r="AR303" s="437" t="s">
        <v>307</v>
      </c>
      <c r="AS303" s="437" t="s">
        <v>322</v>
      </c>
      <c r="AT303" s="437" t="s">
        <v>248</v>
      </c>
      <c r="AU303" s="437" t="s">
        <v>520</v>
      </c>
      <c r="AV303" s="437" t="s">
        <v>142</v>
      </c>
      <c r="AW303" s="437" t="s">
        <v>330</v>
      </c>
      <c r="AX303" s="437" t="s">
        <v>255</v>
      </c>
      <c r="AY303" s="437" t="s">
        <v>350</v>
      </c>
      <c r="AZ303" s="437" t="s">
        <v>177</v>
      </c>
      <c r="BA303" s="437" t="s">
        <v>770</v>
      </c>
      <c r="BB303" s="437" t="s">
        <v>817</v>
      </c>
      <c r="BC303" s="437" t="s">
        <v>30</v>
      </c>
      <c r="BD303" s="438" t="s">
        <v>451</v>
      </c>
    </row>
    <row r="304" spans="1:56" x14ac:dyDescent="0.2">
      <c r="A304" s="3" t="s">
        <v>0</v>
      </c>
      <c r="B304" s="2">
        <f>SUM(B279:B303)</f>
        <v>7825</v>
      </c>
      <c r="C304" s="2">
        <f t="shared" ref="C304:Z304" si="54">SUM(C279:C303)</f>
        <v>7825</v>
      </c>
      <c r="D304" s="2">
        <f t="shared" si="54"/>
        <v>7825</v>
      </c>
      <c r="E304" s="2">
        <f t="shared" si="54"/>
        <v>7825</v>
      </c>
      <c r="F304" s="2">
        <f t="shared" si="54"/>
        <v>7825</v>
      </c>
      <c r="G304" s="2">
        <f t="shared" si="54"/>
        <v>7825</v>
      </c>
      <c r="H304" s="2">
        <f t="shared" si="54"/>
        <v>7825</v>
      </c>
      <c r="I304" s="2">
        <f t="shared" si="54"/>
        <v>7825</v>
      </c>
      <c r="J304" s="2">
        <f t="shared" si="54"/>
        <v>7825</v>
      </c>
      <c r="K304" s="2">
        <f t="shared" si="54"/>
        <v>7825</v>
      </c>
      <c r="L304" s="2">
        <f t="shared" si="54"/>
        <v>7825</v>
      </c>
      <c r="M304" s="2">
        <f t="shared" si="54"/>
        <v>7825</v>
      </c>
      <c r="N304" s="2">
        <f t="shared" si="54"/>
        <v>7825</v>
      </c>
      <c r="O304" s="2">
        <f t="shared" si="54"/>
        <v>7825</v>
      </c>
      <c r="P304" s="2">
        <f t="shared" si="54"/>
        <v>7825</v>
      </c>
      <c r="Q304" s="2">
        <f t="shared" si="54"/>
        <v>7825</v>
      </c>
      <c r="R304" s="2">
        <f t="shared" si="54"/>
        <v>7825</v>
      </c>
      <c r="S304" s="2">
        <f t="shared" si="54"/>
        <v>7825</v>
      </c>
      <c r="T304" s="2">
        <f t="shared" si="54"/>
        <v>7825</v>
      </c>
      <c r="U304" s="2">
        <f t="shared" si="54"/>
        <v>7825</v>
      </c>
      <c r="V304" s="2">
        <f t="shared" si="54"/>
        <v>7825</v>
      </c>
      <c r="W304" s="2">
        <f t="shared" si="54"/>
        <v>7825</v>
      </c>
      <c r="X304" s="2">
        <f t="shared" si="54"/>
        <v>7825</v>
      </c>
      <c r="Y304" s="2">
        <f t="shared" si="54"/>
        <v>7825</v>
      </c>
      <c r="Z304" s="2">
        <f t="shared" si="54"/>
        <v>7825</v>
      </c>
    </row>
    <row r="305" spans="1:56" x14ac:dyDescent="0.2">
      <c r="A305" s="3" t="s">
        <v>1</v>
      </c>
      <c r="B305" s="2">
        <f>SUMSQ(B279:B303)</f>
        <v>3263025</v>
      </c>
      <c r="C305" s="2">
        <f t="shared" ref="C305:Z305" si="55">SUMSQ(C279:C303)</f>
        <v>3263025</v>
      </c>
      <c r="D305" s="2">
        <f t="shared" si="55"/>
        <v>3263025</v>
      </c>
      <c r="E305" s="2">
        <f t="shared" si="55"/>
        <v>3263025</v>
      </c>
      <c r="F305" s="2">
        <f t="shared" si="55"/>
        <v>3263025</v>
      </c>
      <c r="G305" s="2">
        <f t="shared" si="55"/>
        <v>3263025</v>
      </c>
      <c r="H305" s="2">
        <f t="shared" si="55"/>
        <v>3263025</v>
      </c>
      <c r="I305" s="2">
        <f t="shared" si="55"/>
        <v>3263025</v>
      </c>
      <c r="J305" s="2">
        <f t="shared" si="55"/>
        <v>3263025</v>
      </c>
      <c r="K305" s="2">
        <f t="shared" si="55"/>
        <v>3263025</v>
      </c>
      <c r="L305" s="2">
        <f t="shared" si="55"/>
        <v>3263025</v>
      </c>
      <c r="M305" s="2">
        <f t="shared" si="55"/>
        <v>3263025</v>
      </c>
      <c r="N305" s="2">
        <f t="shared" si="55"/>
        <v>3263025</v>
      </c>
      <c r="O305" s="2">
        <f t="shared" si="55"/>
        <v>3263025</v>
      </c>
      <c r="P305" s="2">
        <f t="shared" si="55"/>
        <v>3263025</v>
      </c>
      <c r="Q305" s="2">
        <f t="shared" si="55"/>
        <v>3263025</v>
      </c>
      <c r="R305" s="2">
        <f t="shared" si="55"/>
        <v>3263025</v>
      </c>
      <c r="S305" s="2">
        <f t="shared" si="55"/>
        <v>3263025</v>
      </c>
      <c r="T305" s="2">
        <f t="shared" si="55"/>
        <v>3263025</v>
      </c>
      <c r="U305" s="2">
        <f t="shared" si="55"/>
        <v>3263025</v>
      </c>
      <c r="V305" s="2">
        <f t="shared" si="55"/>
        <v>3263025</v>
      </c>
      <c r="W305" s="2">
        <f t="shared" si="55"/>
        <v>3263025</v>
      </c>
      <c r="X305" s="2">
        <f t="shared" si="55"/>
        <v>3263025</v>
      </c>
      <c r="Y305" s="2">
        <f t="shared" si="55"/>
        <v>3263025</v>
      </c>
      <c r="Z305" s="2">
        <f t="shared" si="55"/>
        <v>3263025</v>
      </c>
    </row>
    <row r="306" spans="1:56" x14ac:dyDescent="0.2">
      <c r="A306" s="3" t="s">
        <v>351</v>
      </c>
      <c r="N306" s="2">
        <f t="shared" ref="N306" si="56">N279^3+N280^3+N281^3+N282^3+N283^3+N284^3+N285^3+N286^3+N287^3+N288^3+N289^3+N290^3+N291^3+N292^3+N293^3+N294^3+N295^3+N296^3+N297^3+N298^3+N299^3+N300^3+N301^3+N302^3+N303^3</f>
        <v>1530765625</v>
      </c>
    </row>
    <row r="308" spans="1:56" x14ac:dyDescent="0.2">
      <c r="A308" s="3" t="s">
        <v>2</v>
      </c>
      <c r="B308" s="7">
        <f>B279</f>
        <v>8</v>
      </c>
      <c r="C308" s="7">
        <f>C280</f>
        <v>39</v>
      </c>
      <c r="D308" s="7">
        <f>D281</f>
        <v>70</v>
      </c>
      <c r="E308" s="7">
        <f>E282</f>
        <v>96</v>
      </c>
      <c r="F308" s="7">
        <f>F283</f>
        <v>102</v>
      </c>
      <c r="G308" s="7">
        <f>G284</f>
        <v>142</v>
      </c>
      <c r="H308" s="7">
        <f>H285</f>
        <v>173</v>
      </c>
      <c r="I308" s="7">
        <f>I286</f>
        <v>179</v>
      </c>
      <c r="J308" s="7">
        <f>J287</f>
        <v>210</v>
      </c>
      <c r="K308" s="7">
        <f>K288</f>
        <v>236</v>
      </c>
      <c r="L308" s="7">
        <f>L289</f>
        <v>251</v>
      </c>
      <c r="M308" s="7">
        <f>M290</f>
        <v>282</v>
      </c>
      <c r="N308" s="7">
        <f>N291</f>
        <v>313</v>
      </c>
      <c r="O308" s="7">
        <f>O292</f>
        <v>344</v>
      </c>
      <c r="P308" s="7">
        <f>P293</f>
        <v>375</v>
      </c>
      <c r="Q308" s="7">
        <f>Q294</f>
        <v>390</v>
      </c>
      <c r="R308" s="7">
        <f>R295</f>
        <v>416</v>
      </c>
      <c r="S308" s="7">
        <f>S296</f>
        <v>447</v>
      </c>
      <c r="T308" s="7">
        <f>T297</f>
        <v>453</v>
      </c>
      <c r="U308" s="7">
        <f>U298</f>
        <v>484</v>
      </c>
      <c r="V308" s="7">
        <f>V299</f>
        <v>524</v>
      </c>
      <c r="W308" s="7">
        <f>W300</f>
        <v>530</v>
      </c>
      <c r="X308" s="7">
        <f>X301</f>
        <v>556</v>
      </c>
      <c r="Y308" s="7">
        <f>Y302</f>
        <v>587</v>
      </c>
      <c r="Z308" s="8">
        <f>Z303</f>
        <v>618</v>
      </c>
      <c r="AA308" s="2">
        <f t="shared" si="51"/>
        <v>7825</v>
      </c>
      <c r="AB308" s="2">
        <f t="shared" si="52"/>
        <v>3263025</v>
      </c>
      <c r="AC308" s="2">
        <f t="shared" si="53"/>
        <v>1530765625</v>
      </c>
      <c r="AE308" s="2" t="s">
        <v>4</v>
      </c>
    </row>
    <row r="309" spans="1:56" x14ac:dyDescent="0.2">
      <c r="A309" s="3" t="s">
        <v>3</v>
      </c>
      <c r="B309" s="7">
        <f>B303</f>
        <v>574</v>
      </c>
      <c r="C309" s="7">
        <f>C302</f>
        <v>346</v>
      </c>
      <c r="D309" s="7">
        <f>D301</f>
        <v>123</v>
      </c>
      <c r="E309" s="7">
        <f>E300</f>
        <v>400</v>
      </c>
      <c r="F309" s="7">
        <f>F299</f>
        <v>172</v>
      </c>
      <c r="G309" s="7">
        <f>G298</f>
        <v>44</v>
      </c>
      <c r="H309" s="7">
        <f>H297</f>
        <v>441</v>
      </c>
      <c r="I309" s="7">
        <f>I296</f>
        <v>218</v>
      </c>
      <c r="J309" s="7">
        <f>J295</f>
        <v>620</v>
      </c>
      <c r="K309" s="7">
        <f>K294</f>
        <v>267</v>
      </c>
      <c r="L309" s="7">
        <f>L293</f>
        <v>139</v>
      </c>
      <c r="M309" s="7">
        <f>M292</f>
        <v>536</v>
      </c>
      <c r="N309" s="7">
        <f>N291</f>
        <v>313</v>
      </c>
      <c r="O309" s="7">
        <f>O290</f>
        <v>90</v>
      </c>
      <c r="P309" s="7">
        <f>P289</f>
        <v>487</v>
      </c>
      <c r="Q309" s="7">
        <f>Q288</f>
        <v>359</v>
      </c>
      <c r="R309" s="7">
        <f>R287</f>
        <v>6</v>
      </c>
      <c r="S309" s="7">
        <f>S286</f>
        <v>408</v>
      </c>
      <c r="T309" s="7">
        <f>T285</f>
        <v>185</v>
      </c>
      <c r="U309" s="7">
        <f>U284</f>
        <v>582</v>
      </c>
      <c r="V309" s="7">
        <f>V283</f>
        <v>454</v>
      </c>
      <c r="W309" s="7">
        <f>W282</f>
        <v>226</v>
      </c>
      <c r="X309" s="7">
        <f>X281</f>
        <v>503</v>
      </c>
      <c r="Y309" s="7">
        <f>Y280</f>
        <v>280</v>
      </c>
      <c r="Z309" s="8">
        <f>Z279</f>
        <v>52</v>
      </c>
      <c r="AA309" s="2">
        <f t="shared" si="51"/>
        <v>7825</v>
      </c>
      <c r="AB309" s="2">
        <f t="shared" si="52"/>
        <v>3263025</v>
      </c>
      <c r="AC309" s="2">
        <f t="shared" si="53"/>
        <v>1530765625</v>
      </c>
    </row>
    <row r="312" spans="1:56" x14ac:dyDescent="0.2">
      <c r="B312" s="21" t="s">
        <v>918</v>
      </c>
      <c r="C312" s="21" t="s">
        <v>910</v>
      </c>
    </row>
    <row r="313" spans="1:56" x14ac:dyDescent="0.2">
      <c r="A313" s="1">
        <v>1</v>
      </c>
      <c r="B313" s="10">
        <v>18</v>
      </c>
      <c r="C313" s="11">
        <v>529</v>
      </c>
      <c r="D313" s="11">
        <v>440</v>
      </c>
      <c r="E313" s="11">
        <v>346</v>
      </c>
      <c r="F313" s="11">
        <v>232</v>
      </c>
      <c r="G313" s="11">
        <v>176</v>
      </c>
      <c r="H313" s="11">
        <v>87</v>
      </c>
      <c r="I313" s="11">
        <v>623</v>
      </c>
      <c r="J313" s="11">
        <v>384</v>
      </c>
      <c r="K313" s="11">
        <v>295</v>
      </c>
      <c r="L313" s="11">
        <v>364</v>
      </c>
      <c r="M313" s="11">
        <v>150</v>
      </c>
      <c r="N313" s="11">
        <v>31</v>
      </c>
      <c r="O313" s="11">
        <v>567</v>
      </c>
      <c r="P313" s="11">
        <v>453</v>
      </c>
      <c r="Q313" s="11">
        <v>422</v>
      </c>
      <c r="R313" s="11">
        <v>308</v>
      </c>
      <c r="S313" s="11">
        <v>219</v>
      </c>
      <c r="T313" s="11">
        <v>105</v>
      </c>
      <c r="U313" s="11">
        <v>511</v>
      </c>
      <c r="V313" s="11">
        <v>585</v>
      </c>
      <c r="W313" s="11">
        <v>491</v>
      </c>
      <c r="X313" s="11">
        <v>252</v>
      </c>
      <c r="Y313" s="11">
        <v>163</v>
      </c>
      <c r="Z313" s="12">
        <v>74</v>
      </c>
      <c r="AA313" s="2">
        <f>SUM(B313:Z313)</f>
        <v>7825</v>
      </c>
      <c r="AB313" s="2">
        <f>SUMSQ(B313:Z313)</f>
        <v>3263025</v>
      </c>
      <c r="AE313" s="1">
        <v>1</v>
      </c>
      <c r="AF313" s="428" t="s">
        <v>673</v>
      </c>
      <c r="AG313" s="429" t="s">
        <v>466</v>
      </c>
      <c r="AH313" s="429" t="s">
        <v>611</v>
      </c>
      <c r="AI313" s="429" t="s">
        <v>176</v>
      </c>
      <c r="AJ313" s="429" t="s">
        <v>773</v>
      </c>
      <c r="AK313" s="429" t="s">
        <v>391</v>
      </c>
      <c r="AL313" s="429" t="s">
        <v>617</v>
      </c>
      <c r="AM313" s="429" t="s">
        <v>104</v>
      </c>
      <c r="AN313" s="429" t="s">
        <v>281</v>
      </c>
      <c r="AO313" s="429" t="s">
        <v>325</v>
      </c>
      <c r="AP313" s="429" t="s">
        <v>471</v>
      </c>
      <c r="AQ313" s="429" t="s">
        <v>419</v>
      </c>
      <c r="AR313" s="429" t="s">
        <v>777</v>
      </c>
      <c r="AS313" s="429" t="s">
        <v>726</v>
      </c>
      <c r="AT313" s="429" t="s">
        <v>351</v>
      </c>
      <c r="AU313" s="429" t="s">
        <v>108</v>
      </c>
      <c r="AV313" s="429" t="s">
        <v>655</v>
      </c>
      <c r="AW313" s="429" t="s">
        <v>112</v>
      </c>
      <c r="AX313" s="429" t="s">
        <v>526</v>
      </c>
      <c r="AY313" s="429" t="s">
        <v>723</v>
      </c>
      <c r="AZ313" s="429" t="s">
        <v>201</v>
      </c>
      <c r="BA313" s="429" t="s">
        <v>664</v>
      </c>
      <c r="BB313" s="429" t="s">
        <v>593</v>
      </c>
      <c r="BC313" s="429" t="s">
        <v>788</v>
      </c>
      <c r="BD313" s="430" t="s">
        <v>722</v>
      </c>
    </row>
    <row r="314" spans="1:56" x14ac:dyDescent="0.2">
      <c r="A314" s="1">
        <v>2</v>
      </c>
      <c r="B314" s="13">
        <v>126</v>
      </c>
      <c r="C314" s="14">
        <v>37</v>
      </c>
      <c r="D314" s="14">
        <v>573</v>
      </c>
      <c r="E314" s="14">
        <v>459</v>
      </c>
      <c r="F314" s="14">
        <v>370</v>
      </c>
      <c r="G314" s="14">
        <v>314</v>
      </c>
      <c r="H314" s="14">
        <v>225</v>
      </c>
      <c r="I314" s="14">
        <v>106</v>
      </c>
      <c r="J314" s="14">
        <v>517</v>
      </c>
      <c r="K314" s="14">
        <v>403</v>
      </c>
      <c r="L314" s="14">
        <v>497</v>
      </c>
      <c r="M314" s="14">
        <v>258</v>
      </c>
      <c r="N314" s="14">
        <v>169</v>
      </c>
      <c r="O314" s="14">
        <v>55</v>
      </c>
      <c r="P314" s="14">
        <v>586</v>
      </c>
      <c r="Q314" s="14">
        <v>535</v>
      </c>
      <c r="R314" s="14">
        <v>441</v>
      </c>
      <c r="S314" s="14">
        <v>327</v>
      </c>
      <c r="T314" s="14">
        <v>238</v>
      </c>
      <c r="U314" s="14">
        <v>24</v>
      </c>
      <c r="V314" s="14">
        <v>93</v>
      </c>
      <c r="W314" s="14">
        <v>604</v>
      </c>
      <c r="X314" s="14">
        <v>390</v>
      </c>
      <c r="Y314" s="14">
        <v>296</v>
      </c>
      <c r="Z314" s="15">
        <v>182</v>
      </c>
      <c r="AA314" s="2">
        <f t="shared" ref="AA314:AA343" si="57">SUM(B314:Z314)</f>
        <v>7825</v>
      </c>
      <c r="AB314" s="2">
        <f t="shared" ref="AB314:AB343" si="58">SUMSQ(B314:Z314)</f>
        <v>3263025</v>
      </c>
      <c r="AE314" s="1">
        <v>2</v>
      </c>
      <c r="AF314" s="431" t="s">
        <v>474</v>
      </c>
      <c r="AG314" s="432" t="s">
        <v>700</v>
      </c>
      <c r="AH314" s="432" t="s">
        <v>648</v>
      </c>
      <c r="AI314" s="432" t="s">
        <v>562</v>
      </c>
      <c r="AJ314" s="432" t="s">
        <v>494</v>
      </c>
      <c r="AK314" s="432" t="s">
        <v>386</v>
      </c>
      <c r="AL314" s="432" t="s">
        <v>698</v>
      </c>
      <c r="AM314" s="432" t="s">
        <v>150</v>
      </c>
      <c r="AN314" s="432" t="s">
        <v>808</v>
      </c>
      <c r="AO314" s="432" t="s">
        <v>264</v>
      </c>
      <c r="AP314" s="432" t="s">
        <v>141</v>
      </c>
      <c r="AQ314" s="432" t="s">
        <v>432</v>
      </c>
      <c r="AR314" s="432" t="s">
        <v>628</v>
      </c>
      <c r="AS314" s="432" t="s">
        <v>331</v>
      </c>
      <c r="AT314" s="432" t="s">
        <v>752</v>
      </c>
      <c r="AU314" s="432" t="s">
        <v>230</v>
      </c>
      <c r="AV314" s="432" t="s">
        <v>637</v>
      </c>
      <c r="AW314" s="432" t="s">
        <v>785</v>
      </c>
      <c r="AX314" s="432" t="s">
        <v>247</v>
      </c>
      <c r="AY314" s="432" t="s">
        <v>804</v>
      </c>
      <c r="AZ314" s="432" t="s">
        <v>703</v>
      </c>
      <c r="BA314" s="432" t="s">
        <v>635</v>
      </c>
      <c r="BB314" s="432" t="s">
        <v>473</v>
      </c>
      <c r="BC314" s="432" t="s">
        <v>770</v>
      </c>
      <c r="BD314" s="433" t="s">
        <v>525</v>
      </c>
    </row>
    <row r="315" spans="1:56" x14ac:dyDescent="0.2">
      <c r="A315" s="1">
        <v>3</v>
      </c>
      <c r="B315" s="13">
        <v>264</v>
      </c>
      <c r="C315" s="14">
        <v>175</v>
      </c>
      <c r="D315" s="14">
        <v>56</v>
      </c>
      <c r="E315" s="14">
        <v>592</v>
      </c>
      <c r="F315" s="14">
        <v>478</v>
      </c>
      <c r="G315" s="14">
        <v>447</v>
      </c>
      <c r="H315" s="14">
        <v>333</v>
      </c>
      <c r="I315" s="14">
        <v>244</v>
      </c>
      <c r="J315" s="14">
        <v>5</v>
      </c>
      <c r="K315" s="14">
        <v>536</v>
      </c>
      <c r="L315" s="14">
        <v>610</v>
      </c>
      <c r="M315" s="14">
        <v>391</v>
      </c>
      <c r="N315" s="14">
        <v>277</v>
      </c>
      <c r="O315" s="14">
        <v>188</v>
      </c>
      <c r="P315" s="14">
        <v>99</v>
      </c>
      <c r="Q315" s="14">
        <v>43</v>
      </c>
      <c r="R315" s="14">
        <v>554</v>
      </c>
      <c r="S315" s="14">
        <v>465</v>
      </c>
      <c r="T315" s="14">
        <v>371</v>
      </c>
      <c r="U315" s="14">
        <v>132</v>
      </c>
      <c r="V315" s="14">
        <v>201</v>
      </c>
      <c r="W315" s="14">
        <v>112</v>
      </c>
      <c r="X315" s="14">
        <v>523</v>
      </c>
      <c r="Y315" s="14">
        <v>409</v>
      </c>
      <c r="Z315" s="15">
        <v>320</v>
      </c>
      <c r="AA315" s="2">
        <f t="shared" si="57"/>
        <v>7825</v>
      </c>
      <c r="AB315" s="2">
        <f t="shared" si="58"/>
        <v>3263025</v>
      </c>
      <c r="AE315" s="1">
        <v>3</v>
      </c>
      <c r="AF315" s="431" t="s">
        <v>248</v>
      </c>
      <c r="AG315" s="432" t="s">
        <v>393</v>
      </c>
      <c r="AH315" s="432" t="s">
        <v>803</v>
      </c>
      <c r="AI315" s="432" t="s">
        <v>778</v>
      </c>
      <c r="AJ315" s="432" t="s">
        <v>295</v>
      </c>
      <c r="AK315" s="432" t="s">
        <v>51</v>
      </c>
      <c r="AL315" s="432" t="s">
        <v>708</v>
      </c>
      <c r="AM315" s="432" t="s">
        <v>55</v>
      </c>
      <c r="AN315" s="432" t="s">
        <v>304</v>
      </c>
      <c r="AO315" s="432" t="s">
        <v>781</v>
      </c>
      <c r="AP315" s="432" t="s">
        <v>394</v>
      </c>
      <c r="AQ315" s="432" t="s">
        <v>442</v>
      </c>
      <c r="AR315" s="432" t="s">
        <v>537</v>
      </c>
      <c r="AS315" s="432" t="s">
        <v>732</v>
      </c>
      <c r="AT315" s="432" t="s">
        <v>774</v>
      </c>
      <c r="AU315" s="432" t="s">
        <v>618</v>
      </c>
      <c r="AV315" s="432" t="s">
        <v>440</v>
      </c>
      <c r="AW315" s="432" t="s">
        <v>636</v>
      </c>
      <c r="AX315" s="432" t="s">
        <v>149</v>
      </c>
      <c r="AY315" s="432" t="s">
        <v>555</v>
      </c>
      <c r="AZ315" s="432" t="s">
        <v>643</v>
      </c>
      <c r="BA315" s="432" t="s">
        <v>74</v>
      </c>
      <c r="BB315" s="432" t="s">
        <v>677</v>
      </c>
      <c r="BC315" s="432" t="s">
        <v>534</v>
      </c>
      <c r="BD315" s="433" t="s">
        <v>578</v>
      </c>
    </row>
    <row r="316" spans="1:56" x14ac:dyDescent="0.2">
      <c r="A316" s="1">
        <v>4</v>
      </c>
      <c r="B316" s="13">
        <v>397</v>
      </c>
      <c r="C316" s="14">
        <v>283</v>
      </c>
      <c r="D316" s="14">
        <v>194</v>
      </c>
      <c r="E316" s="14">
        <v>80</v>
      </c>
      <c r="F316" s="14">
        <v>611</v>
      </c>
      <c r="G316" s="14">
        <v>560</v>
      </c>
      <c r="H316" s="14">
        <v>466</v>
      </c>
      <c r="I316" s="14">
        <v>352</v>
      </c>
      <c r="J316" s="14">
        <v>138</v>
      </c>
      <c r="K316" s="14">
        <v>49</v>
      </c>
      <c r="L316" s="14">
        <v>118</v>
      </c>
      <c r="M316" s="14">
        <v>504</v>
      </c>
      <c r="N316" s="14">
        <v>415</v>
      </c>
      <c r="O316" s="14">
        <v>321</v>
      </c>
      <c r="P316" s="14">
        <v>207</v>
      </c>
      <c r="Q316" s="14">
        <v>151</v>
      </c>
      <c r="R316" s="14">
        <v>62</v>
      </c>
      <c r="S316" s="14">
        <v>598</v>
      </c>
      <c r="T316" s="14">
        <v>484</v>
      </c>
      <c r="U316" s="14">
        <v>270</v>
      </c>
      <c r="V316" s="14">
        <v>339</v>
      </c>
      <c r="W316" s="14">
        <v>250</v>
      </c>
      <c r="X316" s="14">
        <v>6</v>
      </c>
      <c r="Y316" s="14">
        <v>542</v>
      </c>
      <c r="Z316" s="15">
        <v>428</v>
      </c>
      <c r="AA316" s="2">
        <f t="shared" si="57"/>
        <v>7825</v>
      </c>
      <c r="AB316" s="2">
        <f t="shared" si="58"/>
        <v>3263025</v>
      </c>
      <c r="AE316" s="1">
        <v>4</v>
      </c>
      <c r="AF316" s="431" t="s">
        <v>711</v>
      </c>
      <c r="AG316" s="432" t="s">
        <v>375</v>
      </c>
      <c r="AH316" s="432" t="s">
        <v>687</v>
      </c>
      <c r="AI316" s="432" t="s">
        <v>273</v>
      </c>
      <c r="AJ316" s="432" t="s">
        <v>154</v>
      </c>
      <c r="AK316" s="432" t="s">
        <v>256</v>
      </c>
      <c r="AL316" s="432" t="s">
        <v>612</v>
      </c>
      <c r="AM316" s="432" t="s">
        <v>811</v>
      </c>
      <c r="AN316" s="432" t="s">
        <v>814</v>
      </c>
      <c r="AO316" s="432" t="s">
        <v>748</v>
      </c>
      <c r="AP316" s="432" t="s">
        <v>100</v>
      </c>
      <c r="AQ316" s="432" t="s">
        <v>413</v>
      </c>
      <c r="AR316" s="432" t="s">
        <v>665</v>
      </c>
      <c r="AS316" s="432" t="s">
        <v>234</v>
      </c>
      <c r="AT316" s="432" t="s">
        <v>716</v>
      </c>
      <c r="AU316" s="432" t="s">
        <v>448</v>
      </c>
      <c r="AV316" s="432" t="s">
        <v>674</v>
      </c>
      <c r="AW316" s="432" t="s">
        <v>707</v>
      </c>
      <c r="AX316" s="432" t="s">
        <v>504</v>
      </c>
      <c r="AY316" s="432" t="s">
        <v>271</v>
      </c>
      <c r="AZ316" s="432" t="s">
        <v>445</v>
      </c>
      <c r="BA316" s="432" t="s">
        <v>641</v>
      </c>
      <c r="BB316" s="432" t="s">
        <v>486</v>
      </c>
      <c r="BC316" s="432" t="s">
        <v>751</v>
      </c>
      <c r="BD316" s="433" t="s">
        <v>324</v>
      </c>
    </row>
    <row r="317" spans="1:56" x14ac:dyDescent="0.2">
      <c r="A317" s="1">
        <v>5</v>
      </c>
      <c r="B317" s="13">
        <v>510</v>
      </c>
      <c r="C317" s="14">
        <v>416</v>
      </c>
      <c r="D317" s="14">
        <v>302</v>
      </c>
      <c r="E317" s="14">
        <v>213</v>
      </c>
      <c r="F317" s="14">
        <v>124</v>
      </c>
      <c r="G317" s="14">
        <v>68</v>
      </c>
      <c r="H317" s="14">
        <v>579</v>
      </c>
      <c r="I317" s="14">
        <v>490</v>
      </c>
      <c r="J317" s="14">
        <v>271</v>
      </c>
      <c r="K317" s="14">
        <v>157</v>
      </c>
      <c r="L317" s="14">
        <v>226</v>
      </c>
      <c r="M317" s="14">
        <v>12</v>
      </c>
      <c r="N317" s="14">
        <v>548</v>
      </c>
      <c r="O317" s="14">
        <v>434</v>
      </c>
      <c r="P317" s="14">
        <v>345</v>
      </c>
      <c r="Q317" s="14">
        <v>289</v>
      </c>
      <c r="R317" s="14">
        <v>200</v>
      </c>
      <c r="S317" s="14">
        <v>81</v>
      </c>
      <c r="T317" s="14">
        <v>617</v>
      </c>
      <c r="U317" s="14">
        <v>378</v>
      </c>
      <c r="V317" s="14">
        <v>472</v>
      </c>
      <c r="W317" s="14">
        <v>358</v>
      </c>
      <c r="X317" s="14">
        <v>144</v>
      </c>
      <c r="Y317" s="14">
        <v>30</v>
      </c>
      <c r="Z317" s="15">
        <v>561</v>
      </c>
      <c r="AA317" s="2">
        <f t="shared" si="57"/>
        <v>7825</v>
      </c>
      <c r="AB317" s="2">
        <f t="shared" si="58"/>
        <v>3263025</v>
      </c>
      <c r="AE317" s="1">
        <v>5</v>
      </c>
      <c r="AF317" s="431" t="s">
        <v>169</v>
      </c>
      <c r="AG317" s="432" t="s">
        <v>694</v>
      </c>
      <c r="AH317" s="432" t="s">
        <v>727</v>
      </c>
      <c r="AI317" s="432" t="s">
        <v>194</v>
      </c>
      <c r="AJ317" s="432" t="s">
        <v>238</v>
      </c>
      <c r="AK317" s="432" t="s">
        <v>644</v>
      </c>
      <c r="AL317" s="432" t="s">
        <v>383</v>
      </c>
      <c r="AM317" s="432" t="s">
        <v>695</v>
      </c>
      <c r="AN317" s="432" t="s">
        <v>719</v>
      </c>
      <c r="AO317" s="432" t="s">
        <v>581</v>
      </c>
      <c r="AP317" s="432" t="s">
        <v>696</v>
      </c>
      <c r="AQ317" s="432" t="s">
        <v>647</v>
      </c>
      <c r="AR317" s="432" t="s">
        <v>622</v>
      </c>
      <c r="AS317" s="432" t="s">
        <v>588</v>
      </c>
      <c r="AT317" s="432" t="s">
        <v>520</v>
      </c>
      <c r="AU317" s="432" t="s">
        <v>193</v>
      </c>
      <c r="AV317" s="432" t="s">
        <v>446</v>
      </c>
      <c r="AW317" s="432" t="s">
        <v>749</v>
      </c>
      <c r="AX317" s="432" t="s">
        <v>242</v>
      </c>
      <c r="AY317" s="432" t="s">
        <v>69</v>
      </c>
      <c r="AZ317" s="432" t="s">
        <v>79</v>
      </c>
      <c r="BA317" s="432" t="s">
        <v>682</v>
      </c>
      <c r="BB317" s="432" t="s">
        <v>603</v>
      </c>
      <c r="BC317" s="432" t="s">
        <v>358</v>
      </c>
      <c r="BD317" s="433" t="s">
        <v>807</v>
      </c>
    </row>
    <row r="318" spans="1:56" x14ac:dyDescent="0.2">
      <c r="A318" s="1">
        <v>6</v>
      </c>
      <c r="B318" s="13">
        <v>96</v>
      </c>
      <c r="C318" s="14">
        <v>607</v>
      </c>
      <c r="D318" s="14">
        <v>393</v>
      </c>
      <c r="E318" s="14">
        <v>279</v>
      </c>
      <c r="F318" s="14">
        <v>190</v>
      </c>
      <c r="G318" s="14">
        <v>134</v>
      </c>
      <c r="H318" s="14">
        <v>45</v>
      </c>
      <c r="I318" s="14">
        <v>551</v>
      </c>
      <c r="J318" s="14">
        <v>462</v>
      </c>
      <c r="K318" s="14">
        <v>373</v>
      </c>
      <c r="L318" s="14">
        <v>317</v>
      </c>
      <c r="M318" s="14">
        <v>203</v>
      </c>
      <c r="N318" s="14">
        <v>114</v>
      </c>
      <c r="O318" s="14">
        <v>525</v>
      </c>
      <c r="P318" s="14">
        <v>406</v>
      </c>
      <c r="Q318" s="14">
        <v>480</v>
      </c>
      <c r="R318" s="14">
        <v>261</v>
      </c>
      <c r="S318" s="14">
        <v>172</v>
      </c>
      <c r="T318" s="14">
        <v>58</v>
      </c>
      <c r="U318" s="14">
        <v>594</v>
      </c>
      <c r="V318" s="14">
        <v>538</v>
      </c>
      <c r="W318" s="14">
        <v>449</v>
      </c>
      <c r="X318" s="14">
        <v>335</v>
      </c>
      <c r="Y318" s="14">
        <v>241</v>
      </c>
      <c r="Z318" s="15">
        <v>2</v>
      </c>
      <c r="AA318" s="2">
        <f t="shared" si="57"/>
        <v>7825</v>
      </c>
      <c r="AB318" s="2">
        <f t="shared" si="58"/>
        <v>3263025</v>
      </c>
      <c r="AE318" s="1">
        <v>6</v>
      </c>
      <c r="AF318" s="431" t="s">
        <v>329</v>
      </c>
      <c r="AG318" s="432" t="s">
        <v>45</v>
      </c>
      <c r="AH318" s="432" t="s">
        <v>579</v>
      </c>
      <c r="AI318" s="432" t="s">
        <v>508</v>
      </c>
      <c r="AJ318" s="432" t="s">
        <v>817</v>
      </c>
      <c r="AK318" s="432" t="s">
        <v>684</v>
      </c>
      <c r="AL318" s="432" t="s">
        <v>645</v>
      </c>
      <c r="AM318" s="432" t="s">
        <v>546</v>
      </c>
      <c r="AN318" s="432" t="s">
        <v>768</v>
      </c>
      <c r="AO318" s="432" t="s">
        <v>175</v>
      </c>
      <c r="AP318" s="432" t="s">
        <v>368</v>
      </c>
      <c r="AQ318" s="432" t="s">
        <v>613</v>
      </c>
      <c r="AR318" s="432" t="s">
        <v>731</v>
      </c>
      <c r="AS318" s="432" t="s">
        <v>574</v>
      </c>
      <c r="AT318" s="432" t="s">
        <v>49</v>
      </c>
      <c r="AU318" s="432" t="s">
        <v>399</v>
      </c>
      <c r="AV318" s="432" t="s">
        <v>143</v>
      </c>
      <c r="AW318" s="432" t="s">
        <v>179</v>
      </c>
      <c r="AX318" s="432" t="s">
        <v>776</v>
      </c>
      <c r="AY318" s="432" t="s">
        <v>809</v>
      </c>
      <c r="AZ318" s="432" t="s">
        <v>122</v>
      </c>
      <c r="BA318" s="432" t="s">
        <v>80</v>
      </c>
      <c r="BB318" s="432" t="s">
        <v>551</v>
      </c>
      <c r="BC318" s="432" t="s">
        <v>192</v>
      </c>
      <c r="BD318" s="433" t="s">
        <v>29</v>
      </c>
    </row>
    <row r="319" spans="1:56" x14ac:dyDescent="0.2">
      <c r="A319" s="1">
        <v>7</v>
      </c>
      <c r="B319" s="13">
        <v>209</v>
      </c>
      <c r="C319" s="14">
        <v>120</v>
      </c>
      <c r="D319" s="14">
        <v>501</v>
      </c>
      <c r="E319" s="14">
        <v>412</v>
      </c>
      <c r="F319" s="14">
        <v>323</v>
      </c>
      <c r="G319" s="14">
        <v>267</v>
      </c>
      <c r="H319" s="14">
        <v>153</v>
      </c>
      <c r="I319" s="14">
        <v>64</v>
      </c>
      <c r="J319" s="14">
        <v>600</v>
      </c>
      <c r="K319" s="14">
        <v>481</v>
      </c>
      <c r="L319" s="14">
        <v>430</v>
      </c>
      <c r="M319" s="14">
        <v>336</v>
      </c>
      <c r="N319" s="14">
        <v>247</v>
      </c>
      <c r="O319" s="14">
        <v>8</v>
      </c>
      <c r="P319" s="14">
        <v>544</v>
      </c>
      <c r="Q319" s="14">
        <v>613</v>
      </c>
      <c r="R319" s="14">
        <v>399</v>
      </c>
      <c r="S319" s="14">
        <v>285</v>
      </c>
      <c r="T319" s="14">
        <v>191</v>
      </c>
      <c r="U319" s="14">
        <v>77</v>
      </c>
      <c r="V319" s="14">
        <v>46</v>
      </c>
      <c r="W319" s="14">
        <v>557</v>
      </c>
      <c r="X319" s="14">
        <v>468</v>
      </c>
      <c r="Y319" s="14">
        <v>354</v>
      </c>
      <c r="Z319" s="15">
        <v>140</v>
      </c>
      <c r="AA319" s="2">
        <f t="shared" si="57"/>
        <v>7825</v>
      </c>
      <c r="AB319" s="2">
        <f t="shared" si="58"/>
        <v>3263025</v>
      </c>
      <c r="AE319" s="1">
        <v>7</v>
      </c>
      <c r="AF319" s="431" t="s">
        <v>86</v>
      </c>
      <c r="AG319" s="432" t="s">
        <v>132</v>
      </c>
      <c r="AH319" s="432" t="s">
        <v>518</v>
      </c>
      <c r="AI319" s="432" t="s">
        <v>742</v>
      </c>
      <c r="AJ319" s="432" t="s">
        <v>204</v>
      </c>
      <c r="AK319" s="432" t="s">
        <v>56</v>
      </c>
      <c r="AL319" s="432" t="s">
        <v>475</v>
      </c>
      <c r="AM319" s="432" t="s">
        <v>597</v>
      </c>
      <c r="AN319" s="432" t="s">
        <v>544</v>
      </c>
      <c r="AO319" s="432" t="s">
        <v>81</v>
      </c>
      <c r="AP319" s="432" t="s">
        <v>482</v>
      </c>
      <c r="AQ319" s="432" t="s">
        <v>340</v>
      </c>
      <c r="AR319" s="432" t="s">
        <v>376</v>
      </c>
      <c r="AS319" s="432" t="s">
        <v>543</v>
      </c>
      <c r="AT319" s="432" t="s">
        <v>725</v>
      </c>
      <c r="AU319" s="432" t="s">
        <v>292</v>
      </c>
      <c r="AV319" s="432" t="s">
        <v>680</v>
      </c>
      <c r="AW319" s="432" t="s">
        <v>299</v>
      </c>
      <c r="AX319" s="432" t="s">
        <v>786</v>
      </c>
      <c r="AY319" s="432" t="s">
        <v>3</v>
      </c>
      <c r="AZ319" s="432" t="s">
        <v>302</v>
      </c>
      <c r="BA319" s="432" t="s">
        <v>705</v>
      </c>
      <c r="BB319" s="432" t="s">
        <v>739</v>
      </c>
      <c r="BC319" s="432" t="s">
        <v>784</v>
      </c>
      <c r="BD319" s="433" t="s">
        <v>733</v>
      </c>
    </row>
    <row r="320" spans="1:56" x14ac:dyDescent="0.2">
      <c r="A320" s="1">
        <v>8</v>
      </c>
      <c r="B320" s="13">
        <v>342</v>
      </c>
      <c r="C320" s="14">
        <v>228</v>
      </c>
      <c r="D320" s="14">
        <v>14</v>
      </c>
      <c r="E320" s="14">
        <v>550</v>
      </c>
      <c r="F320" s="14">
        <v>431</v>
      </c>
      <c r="G320" s="14">
        <v>380</v>
      </c>
      <c r="H320" s="14">
        <v>286</v>
      </c>
      <c r="I320" s="14">
        <v>197</v>
      </c>
      <c r="J320" s="14">
        <v>83</v>
      </c>
      <c r="K320" s="14">
        <v>619</v>
      </c>
      <c r="L320" s="14">
        <v>563</v>
      </c>
      <c r="M320" s="14">
        <v>474</v>
      </c>
      <c r="N320" s="14">
        <v>360</v>
      </c>
      <c r="O320" s="14">
        <v>141</v>
      </c>
      <c r="P320" s="14">
        <v>27</v>
      </c>
      <c r="Q320" s="14">
        <v>121</v>
      </c>
      <c r="R320" s="14">
        <v>507</v>
      </c>
      <c r="S320" s="14">
        <v>418</v>
      </c>
      <c r="T320" s="14">
        <v>304</v>
      </c>
      <c r="U320" s="14">
        <v>215</v>
      </c>
      <c r="V320" s="14">
        <v>159</v>
      </c>
      <c r="W320" s="14">
        <v>70</v>
      </c>
      <c r="X320" s="14">
        <v>576</v>
      </c>
      <c r="Y320" s="14">
        <v>487</v>
      </c>
      <c r="Z320" s="15">
        <v>273</v>
      </c>
      <c r="AA320" s="2">
        <f t="shared" si="57"/>
        <v>7825</v>
      </c>
      <c r="AB320" s="2">
        <f t="shared" si="58"/>
        <v>3263025</v>
      </c>
      <c r="AE320" s="1">
        <v>8</v>
      </c>
      <c r="AF320" s="431" t="s">
        <v>310</v>
      </c>
      <c r="AG320" s="432" t="s">
        <v>671</v>
      </c>
      <c r="AH320" s="432" t="s">
        <v>511</v>
      </c>
      <c r="AI320" s="432" t="s">
        <v>516</v>
      </c>
      <c r="AJ320" s="432" t="s">
        <v>110</v>
      </c>
      <c r="AK320" s="432" t="s">
        <v>147</v>
      </c>
      <c r="AL320" s="432" t="s">
        <v>85</v>
      </c>
      <c r="AM320" s="432" t="s">
        <v>239</v>
      </c>
      <c r="AN320" s="432" t="s">
        <v>720</v>
      </c>
      <c r="AO320" s="432" t="s">
        <v>212</v>
      </c>
      <c r="AP320" s="432" t="s">
        <v>93</v>
      </c>
      <c r="AQ320" s="432" t="s">
        <v>52</v>
      </c>
      <c r="AR320" s="432" t="s">
        <v>577</v>
      </c>
      <c r="AS320" s="432" t="s">
        <v>759</v>
      </c>
      <c r="AT320" s="432" t="s">
        <v>90</v>
      </c>
      <c r="AU320" s="432" t="s">
        <v>582</v>
      </c>
      <c r="AV320" s="432" t="s">
        <v>620</v>
      </c>
      <c r="AW320" s="432" t="s">
        <v>767</v>
      </c>
      <c r="AX320" s="432" t="s">
        <v>757</v>
      </c>
      <c r="AY320" s="432" t="s">
        <v>220</v>
      </c>
      <c r="AZ320" s="432" t="s">
        <v>658</v>
      </c>
      <c r="BA320" s="432" t="s">
        <v>619</v>
      </c>
      <c r="BB320" s="432" t="s">
        <v>488</v>
      </c>
      <c r="BC320" s="432" t="s">
        <v>713</v>
      </c>
      <c r="BD320" s="433" t="s">
        <v>743</v>
      </c>
    </row>
    <row r="321" spans="1:56" x14ac:dyDescent="0.2">
      <c r="A321" s="1">
        <v>9</v>
      </c>
      <c r="B321" s="13">
        <v>455</v>
      </c>
      <c r="C321" s="14">
        <v>361</v>
      </c>
      <c r="D321" s="14">
        <v>147</v>
      </c>
      <c r="E321" s="14">
        <v>33</v>
      </c>
      <c r="F321" s="14">
        <v>569</v>
      </c>
      <c r="G321" s="14">
        <v>513</v>
      </c>
      <c r="H321" s="14">
        <v>424</v>
      </c>
      <c r="I321" s="14">
        <v>310</v>
      </c>
      <c r="J321" s="14">
        <v>216</v>
      </c>
      <c r="K321" s="14">
        <v>102</v>
      </c>
      <c r="L321" s="14">
        <v>71</v>
      </c>
      <c r="M321" s="14">
        <v>582</v>
      </c>
      <c r="N321" s="14">
        <v>493</v>
      </c>
      <c r="O321" s="14">
        <v>254</v>
      </c>
      <c r="P321" s="14">
        <v>165</v>
      </c>
      <c r="Q321" s="14">
        <v>234</v>
      </c>
      <c r="R321" s="14">
        <v>20</v>
      </c>
      <c r="S321" s="14">
        <v>526</v>
      </c>
      <c r="T321" s="14">
        <v>437</v>
      </c>
      <c r="U321" s="14">
        <v>348</v>
      </c>
      <c r="V321" s="14">
        <v>292</v>
      </c>
      <c r="W321" s="14">
        <v>178</v>
      </c>
      <c r="X321" s="14">
        <v>89</v>
      </c>
      <c r="Y321" s="14">
        <v>625</v>
      </c>
      <c r="Z321" s="15">
        <v>381</v>
      </c>
      <c r="AA321" s="2">
        <f t="shared" si="57"/>
        <v>7825</v>
      </c>
      <c r="AB321" s="2">
        <f t="shared" si="58"/>
        <v>3263025</v>
      </c>
      <c r="AE321" s="1">
        <v>9</v>
      </c>
      <c r="AF321" s="431" t="s">
        <v>456</v>
      </c>
      <c r="AG321" s="432" t="s">
        <v>367</v>
      </c>
      <c r="AH321" s="432" t="s">
        <v>152</v>
      </c>
      <c r="AI321" s="432" t="s">
        <v>802</v>
      </c>
      <c r="AJ321" s="432" t="s">
        <v>750</v>
      </c>
      <c r="AK321" s="432" t="s">
        <v>66</v>
      </c>
      <c r="AL321" s="432" t="s">
        <v>140</v>
      </c>
      <c r="AM321" s="432" t="s">
        <v>491</v>
      </c>
      <c r="AN321" s="432" t="s">
        <v>249</v>
      </c>
      <c r="AO321" s="432" t="s">
        <v>284</v>
      </c>
      <c r="AP321" s="432" t="s">
        <v>275</v>
      </c>
      <c r="AQ321" s="432" t="s">
        <v>650</v>
      </c>
      <c r="AR321" s="432" t="s">
        <v>797</v>
      </c>
      <c r="AS321" s="432" t="s">
        <v>566</v>
      </c>
      <c r="AT321" s="432" t="s">
        <v>758</v>
      </c>
      <c r="AU321" s="432" t="s">
        <v>142</v>
      </c>
      <c r="AV321" s="432" t="s">
        <v>702</v>
      </c>
      <c r="AW321" s="432" t="s">
        <v>572</v>
      </c>
      <c r="AX321" s="432" t="s">
        <v>794</v>
      </c>
      <c r="AY321" s="432" t="s">
        <v>148</v>
      </c>
      <c r="AZ321" s="432" t="s">
        <v>111</v>
      </c>
      <c r="BA321" s="432" t="s">
        <v>420</v>
      </c>
      <c r="BB321" s="432" t="s">
        <v>541</v>
      </c>
      <c r="BC321" s="432" t="s">
        <v>820</v>
      </c>
      <c r="BD321" s="433" t="s">
        <v>654</v>
      </c>
    </row>
    <row r="322" spans="1:56" x14ac:dyDescent="0.2">
      <c r="A322" s="1">
        <v>10</v>
      </c>
      <c r="B322" s="13">
        <v>588</v>
      </c>
      <c r="C322" s="14">
        <v>499</v>
      </c>
      <c r="D322" s="14">
        <v>260</v>
      </c>
      <c r="E322" s="14">
        <v>166</v>
      </c>
      <c r="F322" s="14">
        <v>52</v>
      </c>
      <c r="G322" s="14">
        <v>21</v>
      </c>
      <c r="H322" s="14">
        <v>532</v>
      </c>
      <c r="I322" s="14">
        <v>443</v>
      </c>
      <c r="J322" s="14">
        <v>329</v>
      </c>
      <c r="K322" s="14">
        <v>240</v>
      </c>
      <c r="L322" s="14">
        <v>184</v>
      </c>
      <c r="M322" s="14">
        <v>95</v>
      </c>
      <c r="N322" s="14">
        <v>601</v>
      </c>
      <c r="O322" s="14">
        <v>387</v>
      </c>
      <c r="P322" s="14">
        <v>298</v>
      </c>
      <c r="Q322" s="14">
        <v>367</v>
      </c>
      <c r="R322" s="14">
        <v>128</v>
      </c>
      <c r="S322" s="14">
        <v>39</v>
      </c>
      <c r="T322" s="14">
        <v>575</v>
      </c>
      <c r="U322" s="14">
        <v>456</v>
      </c>
      <c r="V322" s="14">
        <v>405</v>
      </c>
      <c r="W322" s="14">
        <v>311</v>
      </c>
      <c r="X322" s="14">
        <v>222</v>
      </c>
      <c r="Y322" s="14">
        <v>108</v>
      </c>
      <c r="Z322" s="15">
        <v>519</v>
      </c>
      <c r="AA322" s="2">
        <f t="shared" si="57"/>
        <v>7825</v>
      </c>
      <c r="AB322" s="2">
        <f t="shared" si="58"/>
        <v>3263025</v>
      </c>
      <c r="AE322" s="1">
        <v>10</v>
      </c>
      <c r="AF322" s="431" t="s">
        <v>34</v>
      </c>
      <c r="AG322" s="432" t="s">
        <v>107</v>
      </c>
      <c r="AH322" s="432" t="s">
        <v>355</v>
      </c>
      <c r="AI322" s="432" t="s">
        <v>734</v>
      </c>
      <c r="AJ322" s="432" t="s">
        <v>119</v>
      </c>
      <c r="AK322" s="432" t="s">
        <v>360</v>
      </c>
      <c r="AL322" s="432" t="s">
        <v>679</v>
      </c>
      <c r="AM322" s="432" t="s">
        <v>714</v>
      </c>
      <c r="AN322" s="432" t="s">
        <v>810</v>
      </c>
      <c r="AO322" s="432" t="s">
        <v>164</v>
      </c>
      <c r="AP322" s="432" t="s">
        <v>602</v>
      </c>
      <c r="AQ322" s="432" t="s">
        <v>672</v>
      </c>
      <c r="AR322" s="432" t="s">
        <v>765</v>
      </c>
      <c r="AS322" s="432" t="s">
        <v>492</v>
      </c>
      <c r="AT322" s="432" t="s">
        <v>801</v>
      </c>
      <c r="AU322" s="432" t="s">
        <v>283</v>
      </c>
      <c r="AV322" s="432" t="s">
        <v>449</v>
      </c>
      <c r="AW322" s="432" t="s">
        <v>571</v>
      </c>
      <c r="AX322" s="432" t="s">
        <v>490</v>
      </c>
      <c r="AY322" s="432" t="s">
        <v>139</v>
      </c>
      <c r="AZ322" s="432" t="s">
        <v>429</v>
      </c>
      <c r="BA322" s="432" t="s">
        <v>280</v>
      </c>
      <c r="BB322" s="432" t="s">
        <v>431</v>
      </c>
      <c r="BC322" s="432" t="s">
        <v>182</v>
      </c>
      <c r="BD322" s="433" t="s">
        <v>779</v>
      </c>
    </row>
    <row r="323" spans="1:56" x14ac:dyDescent="0.2">
      <c r="A323" s="1">
        <v>11</v>
      </c>
      <c r="B323" s="13">
        <v>541</v>
      </c>
      <c r="C323" s="14">
        <v>427</v>
      </c>
      <c r="D323" s="14">
        <v>338</v>
      </c>
      <c r="E323" s="14">
        <v>249</v>
      </c>
      <c r="F323" s="14">
        <v>10</v>
      </c>
      <c r="G323" s="14">
        <v>79</v>
      </c>
      <c r="H323" s="14">
        <v>615</v>
      </c>
      <c r="I323" s="14">
        <v>396</v>
      </c>
      <c r="J323" s="14">
        <v>282</v>
      </c>
      <c r="K323" s="14">
        <v>193</v>
      </c>
      <c r="L323" s="14">
        <v>275</v>
      </c>
      <c r="M323" s="14">
        <v>156</v>
      </c>
      <c r="N323" s="14">
        <v>67</v>
      </c>
      <c r="O323" s="14">
        <v>578</v>
      </c>
      <c r="P323" s="14">
        <v>489</v>
      </c>
      <c r="Q323" s="14">
        <v>325</v>
      </c>
      <c r="R323" s="14">
        <v>206</v>
      </c>
      <c r="S323" s="14">
        <v>117</v>
      </c>
      <c r="T323" s="14">
        <v>503</v>
      </c>
      <c r="U323" s="14">
        <v>414</v>
      </c>
      <c r="V323" s="14">
        <v>483</v>
      </c>
      <c r="W323" s="14">
        <v>269</v>
      </c>
      <c r="X323" s="14">
        <v>155</v>
      </c>
      <c r="Y323" s="14">
        <v>61</v>
      </c>
      <c r="Z323" s="15">
        <v>597</v>
      </c>
      <c r="AA323" s="2">
        <f t="shared" si="57"/>
        <v>7825</v>
      </c>
      <c r="AB323" s="2">
        <f t="shared" si="58"/>
        <v>3263025</v>
      </c>
      <c r="AE323" s="1">
        <v>11</v>
      </c>
      <c r="AF323" s="431" t="s">
        <v>64</v>
      </c>
      <c r="AG323" s="432" t="s">
        <v>218</v>
      </c>
      <c r="AH323" s="432" t="s">
        <v>470</v>
      </c>
      <c r="AI323" s="432" t="s">
        <v>403</v>
      </c>
      <c r="AJ323" s="432" t="s">
        <v>600</v>
      </c>
      <c r="AK323" s="432" t="s">
        <v>30</v>
      </c>
      <c r="AL323" s="432" t="s">
        <v>319</v>
      </c>
      <c r="AM323" s="432" t="s">
        <v>203</v>
      </c>
      <c r="AN323" s="432" t="s">
        <v>745</v>
      </c>
      <c r="AO323" s="432" t="s">
        <v>133</v>
      </c>
      <c r="AP323" s="434" t="s">
        <v>616</v>
      </c>
      <c r="AQ323" s="434" t="s">
        <v>237</v>
      </c>
      <c r="AR323" s="434" t="s">
        <v>381</v>
      </c>
      <c r="AS323" s="434" t="s">
        <v>517</v>
      </c>
      <c r="AT323" s="434" t="s">
        <v>638</v>
      </c>
      <c r="AU323" s="432" t="s">
        <v>128</v>
      </c>
      <c r="AV323" s="432" t="s">
        <v>374</v>
      </c>
      <c r="AW323" s="432" t="s">
        <v>686</v>
      </c>
      <c r="AX323" s="432" t="s">
        <v>487</v>
      </c>
      <c r="AY323" s="432" t="s">
        <v>609</v>
      </c>
      <c r="AZ323" s="432" t="s">
        <v>50</v>
      </c>
      <c r="BA323" s="432" t="s">
        <v>83</v>
      </c>
      <c r="BB323" s="432" t="s">
        <v>554</v>
      </c>
      <c r="BC323" s="432" t="s">
        <v>463</v>
      </c>
      <c r="BD323" s="433" t="s">
        <v>365</v>
      </c>
    </row>
    <row r="324" spans="1:56" x14ac:dyDescent="0.2">
      <c r="A324" s="1">
        <v>12</v>
      </c>
      <c r="B324" s="13">
        <v>408</v>
      </c>
      <c r="C324" s="14">
        <v>319</v>
      </c>
      <c r="D324" s="14">
        <v>205</v>
      </c>
      <c r="E324" s="14">
        <v>111</v>
      </c>
      <c r="F324" s="14">
        <v>522</v>
      </c>
      <c r="G324" s="14">
        <v>591</v>
      </c>
      <c r="H324" s="14">
        <v>477</v>
      </c>
      <c r="I324" s="14">
        <v>263</v>
      </c>
      <c r="J324" s="14">
        <v>174</v>
      </c>
      <c r="K324" s="14">
        <v>60</v>
      </c>
      <c r="L324" s="14">
        <v>383</v>
      </c>
      <c r="M324" s="14">
        <v>294</v>
      </c>
      <c r="N324" s="14">
        <v>180</v>
      </c>
      <c r="O324" s="14">
        <v>86</v>
      </c>
      <c r="P324" s="14">
        <v>622</v>
      </c>
      <c r="Q324" s="14">
        <v>187</v>
      </c>
      <c r="R324" s="14">
        <v>98</v>
      </c>
      <c r="S324" s="14">
        <v>609</v>
      </c>
      <c r="T324" s="14">
        <v>395</v>
      </c>
      <c r="U324" s="14">
        <v>276</v>
      </c>
      <c r="V324" s="14">
        <v>375</v>
      </c>
      <c r="W324" s="14">
        <v>131</v>
      </c>
      <c r="X324" s="14">
        <v>42</v>
      </c>
      <c r="Y324" s="14">
        <v>553</v>
      </c>
      <c r="Z324" s="15">
        <v>464</v>
      </c>
      <c r="AA324" s="2">
        <f t="shared" si="57"/>
        <v>7825</v>
      </c>
      <c r="AB324" s="2">
        <f t="shared" si="58"/>
        <v>3263025</v>
      </c>
      <c r="AE324" s="1">
        <v>12</v>
      </c>
      <c r="AF324" s="431" t="s">
        <v>82</v>
      </c>
      <c r="AG324" s="432" t="s">
        <v>338</v>
      </c>
      <c r="AH324" s="432" t="s">
        <v>746</v>
      </c>
      <c r="AI324" s="432" t="s">
        <v>601</v>
      </c>
      <c r="AJ324" s="432" t="s">
        <v>334</v>
      </c>
      <c r="AK324" s="432" t="s">
        <v>91</v>
      </c>
      <c r="AL324" s="432" t="s">
        <v>189</v>
      </c>
      <c r="AM324" s="432" t="s">
        <v>221</v>
      </c>
      <c r="AN324" s="432" t="s">
        <v>153</v>
      </c>
      <c r="AO324" s="432" t="s">
        <v>701</v>
      </c>
      <c r="AP324" s="435" t="s">
        <v>625</v>
      </c>
      <c r="AQ324" s="435" t="s">
        <v>145</v>
      </c>
      <c r="AR324" s="435" t="s">
        <v>496</v>
      </c>
      <c r="AS324" s="435" t="s">
        <v>408</v>
      </c>
      <c r="AT324" s="435" t="s">
        <v>557</v>
      </c>
      <c r="AU324" s="432" t="s">
        <v>42</v>
      </c>
      <c r="AV324" s="432" t="s">
        <v>361</v>
      </c>
      <c r="AW324" s="432" t="s">
        <v>186</v>
      </c>
      <c r="AX324" s="432" t="s">
        <v>548</v>
      </c>
      <c r="AY324" s="432" t="s">
        <v>614</v>
      </c>
      <c r="AZ324" s="432" t="s">
        <v>40</v>
      </c>
      <c r="BA324" s="432" t="s">
        <v>210</v>
      </c>
      <c r="BB324" s="432" t="s">
        <v>407</v>
      </c>
      <c r="BC324" s="432" t="s">
        <v>573</v>
      </c>
      <c r="BD324" s="433" t="s">
        <v>693</v>
      </c>
    </row>
    <row r="325" spans="1:56" x14ac:dyDescent="0.2">
      <c r="A325" s="1">
        <v>13</v>
      </c>
      <c r="B325" s="13">
        <v>300</v>
      </c>
      <c r="C325" s="14">
        <v>181</v>
      </c>
      <c r="D325" s="14">
        <v>92</v>
      </c>
      <c r="E325" s="14">
        <v>603</v>
      </c>
      <c r="F325" s="14">
        <v>389</v>
      </c>
      <c r="G325" s="14">
        <v>458</v>
      </c>
      <c r="H325" s="14">
        <v>369</v>
      </c>
      <c r="I325" s="14">
        <v>130</v>
      </c>
      <c r="J325" s="14">
        <v>36</v>
      </c>
      <c r="K325" s="14">
        <v>572</v>
      </c>
      <c r="L325" s="14">
        <v>516</v>
      </c>
      <c r="M325" s="14">
        <v>402</v>
      </c>
      <c r="N325" s="14">
        <v>313</v>
      </c>
      <c r="O325" s="14">
        <v>224</v>
      </c>
      <c r="P325" s="14">
        <v>110</v>
      </c>
      <c r="Q325" s="14">
        <v>54</v>
      </c>
      <c r="R325" s="14">
        <v>590</v>
      </c>
      <c r="S325" s="14">
        <v>496</v>
      </c>
      <c r="T325" s="14">
        <v>257</v>
      </c>
      <c r="U325" s="14">
        <v>168</v>
      </c>
      <c r="V325" s="14">
        <v>237</v>
      </c>
      <c r="W325" s="14">
        <v>23</v>
      </c>
      <c r="X325" s="14">
        <v>534</v>
      </c>
      <c r="Y325" s="14">
        <v>445</v>
      </c>
      <c r="Z325" s="15">
        <v>326</v>
      </c>
      <c r="AA325" s="2">
        <f t="shared" si="57"/>
        <v>7825</v>
      </c>
      <c r="AB325" s="2">
        <f t="shared" si="58"/>
        <v>3263025</v>
      </c>
      <c r="AC325" s="2">
        <f t="shared" ref="AC325:AC343" si="59">B325^3+C325^3+D325^3+E325^3+F325^3+G325^3+H325^3+I325^3+J325^3+K325^3+L325^3+M325^3+N325^3+O325^3+P325^3+Q325^3+R325^3+S325^3+T325^3+U325^3+V325^3+W325^3+X325^3+Y325^3+Z325^3</f>
        <v>1530765625</v>
      </c>
      <c r="AE325" s="1">
        <v>13</v>
      </c>
      <c r="AF325" s="431" t="s">
        <v>668</v>
      </c>
      <c r="AG325" s="432" t="s">
        <v>181</v>
      </c>
      <c r="AH325" s="432" t="s">
        <v>434</v>
      </c>
      <c r="AI325" s="432" t="s">
        <v>735</v>
      </c>
      <c r="AJ325" s="432" t="s">
        <v>416</v>
      </c>
      <c r="AK325" s="432" t="s">
        <v>109</v>
      </c>
      <c r="AL325" s="432" t="s">
        <v>309</v>
      </c>
      <c r="AM325" s="432" t="s">
        <v>580</v>
      </c>
      <c r="AN325" s="432" t="s">
        <v>437</v>
      </c>
      <c r="AO325" s="432" t="s">
        <v>305</v>
      </c>
      <c r="AP325" s="432" t="s">
        <v>124</v>
      </c>
      <c r="AQ325" s="432" t="s">
        <v>158</v>
      </c>
      <c r="AR325" s="432" t="s">
        <v>417</v>
      </c>
      <c r="AS325" s="432" t="s">
        <v>460</v>
      </c>
      <c r="AT325" s="432" t="s">
        <v>41</v>
      </c>
      <c r="AU325" s="432" t="s">
        <v>89</v>
      </c>
      <c r="AV325" s="432" t="s">
        <v>125</v>
      </c>
      <c r="AW325" s="432" t="s">
        <v>454</v>
      </c>
      <c r="AX325" s="432" t="s">
        <v>799</v>
      </c>
      <c r="AY325" s="432" t="s">
        <v>71</v>
      </c>
      <c r="AZ325" s="432" t="s">
        <v>354</v>
      </c>
      <c r="BA325" s="432" t="s">
        <v>330</v>
      </c>
      <c r="BB325" s="432" t="s">
        <v>806</v>
      </c>
      <c r="BC325" s="432" t="s">
        <v>740</v>
      </c>
      <c r="BD325" s="433" t="s">
        <v>126</v>
      </c>
    </row>
    <row r="326" spans="1:56" x14ac:dyDescent="0.2">
      <c r="A326" s="1">
        <v>14</v>
      </c>
      <c r="B326" s="13">
        <v>162</v>
      </c>
      <c r="C326" s="14">
        <v>73</v>
      </c>
      <c r="D326" s="14">
        <v>584</v>
      </c>
      <c r="E326" s="14">
        <v>495</v>
      </c>
      <c r="F326" s="14">
        <v>251</v>
      </c>
      <c r="G326" s="14">
        <v>350</v>
      </c>
      <c r="H326" s="14">
        <v>231</v>
      </c>
      <c r="I326" s="14">
        <v>17</v>
      </c>
      <c r="J326" s="14">
        <v>528</v>
      </c>
      <c r="K326" s="14">
        <v>439</v>
      </c>
      <c r="L326" s="14">
        <v>4</v>
      </c>
      <c r="M326" s="14">
        <v>540</v>
      </c>
      <c r="N326" s="14">
        <v>446</v>
      </c>
      <c r="O326" s="14">
        <v>332</v>
      </c>
      <c r="P326" s="14">
        <v>243</v>
      </c>
      <c r="Q326" s="14">
        <v>566</v>
      </c>
      <c r="R326" s="14">
        <v>452</v>
      </c>
      <c r="S326" s="14">
        <v>363</v>
      </c>
      <c r="T326" s="14">
        <v>149</v>
      </c>
      <c r="U326" s="14">
        <v>35</v>
      </c>
      <c r="V326" s="14">
        <v>104</v>
      </c>
      <c r="W326" s="14">
        <v>515</v>
      </c>
      <c r="X326" s="14">
        <v>421</v>
      </c>
      <c r="Y326" s="14">
        <v>307</v>
      </c>
      <c r="Z326" s="15">
        <v>218</v>
      </c>
      <c r="AA326" s="2">
        <f t="shared" si="57"/>
        <v>7825</v>
      </c>
      <c r="AB326" s="2">
        <f t="shared" si="58"/>
        <v>3263025</v>
      </c>
      <c r="AE326" s="1">
        <v>14</v>
      </c>
      <c r="AF326" s="431" t="s">
        <v>101</v>
      </c>
      <c r="AG326" s="432" t="s">
        <v>301</v>
      </c>
      <c r="AH326" s="432" t="s">
        <v>724</v>
      </c>
      <c r="AI326" s="432" t="s">
        <v>766</v>
      </c>
      <c r="AJ326" s="432" t="s">
        <v>670</v>
      </c>
      <c r="AK326" s="432" t="s">
        <v>68</v>
      </c>
      <c r="AL326" s="432" t="s">
        <v>433</v>
      </c>
      <c r="AM326" s="432" t="s">
        <v>464</v>
      </c>
      <c r="AN326" s="432" t="s">
        <v>547</v>
      </c>
      <c r="AO326" s="432" t="s">
        <v>667</v>
      </c>
      <c r="AP326" s="435" t="s">
        <v>62</v>
      </c>
      <c r="AQ326" s="435" t="s">
        <v>35</v>
      </c>
      <c r="AR326" s="435" t="s">
        <v>427</v>
      </c>
      <c r="AS326" s="435" t="s">
        <v>206</v>
      </c>
      <c r="AT326" s="435" t="s">
        <v>270</v>
      </c>
      <c r="AU326" s="432" t="s">
        <v>36</v>
      </c>
      <c r="AV326" s="432" t="s">
        <v>1</v>
      </c>
      <c r="AW326" s="432" t="s">
        <v>444</v>
      </c>
      <c r="AX326" s="432" t="s">
        <v>180</v>
      </c>
      <c r="AY326" s="432" t="s">
        <v>675</v>
      </c>
      <c r="AZ326" s="432" t="s">
        <v>316</v>
      </c>
      <c r="BA326" s="432" t="s">
        <v>92</v>
      </c>
      <c r="BB326" s="432" t="s">
        <v>484</v>
      </c>
      <c r="BC326" s="432" t="s">
        <v>146</v>
      </c>
      <c r="BD326" s="433" t="s">
        <v>326</v>
      </c>
    </row>
    <row r="327" spans="1:56" x14ac:dyDescent="0.2">
      <c r="A327" s="1">
        <v>15</v>
      </c>
      <c r="B327" s="13">
        <v>29</v>
      </c>
      <c r="C327" s="14">
        <v>565</v>
      </c>
      <c r="D327" s="14">
        <v>471</v>
      </c>
      <c r="E327" s="14">
        <v>357</v>
      </c>
      <c r="F327" s="14">
        <v>143</v>
      </c>
      <c r="G327" s="14">
        <v>212</v>
      </c>
      <c r="H327" s="14">
        <v>123</v>
      </c>
      <c r="I327" s="14">
        <v>509</v>
      </c>
      <c r="J327" s="14">
        <v>420</v>
      </c>
      <c r="K327" s="14">
        <v>301</v>
      </c>
      <c r="L327" s="14">
        <v>137</v>
      </c>
      <c r="M327" s="14">
        <v>48</v>
      </c>
      <c r="N327" s="14">
        <v>559</v>
      </c>
      <c r="O327" s="14">
        <v>470</v>
      </c>
      <c r="P327" s="14">
        <v>351</v>
      </c>
      <c r="Q327" s="14">
        <v>433</v>
      </c>
      <c r="R327" s="14">
        <v>344</v>
      </c>
      <c r="S327" s="14">
        <v>230</v>
      </c>
      <c r="T327" s="14">
        <v>11</v>
      </c>
      <c r="U327" s="14">
        <v>547</v>
      </c>
      <c r="V327" s="14">
        <v>616</v>
      </c>
      <c r="W327" s="14">
        <v>377</v>
      </c>
      <c r="X327" s="14">
        <v>288</v>
      </c>
      <c r="Y327" s="14">
        <v>199</v>
      </c>
      <c r="Z327" s="15">
        <v>85</v>
      </c>
      <c r="AA327" s="2">
        <f t="shared" si="57"/>
        <v>7825</v>
      </c>
      <c r="AB327" s="2">
        <f t="shared" si="58"/>
        <v>3263025</v>
      </c>
      <c r="AE327" s="1">
        <v>15</v>
      </c>
      <c r="AF327" s="431" t="s">
        <v>118</v>
      </c>
      <c r="AG327" s="432" t="s">
        <v>63</v>
      </c>
      <c r="AH327" s="432" t="s">
        <v>401</v>
      </c>
      <c r="AI327" s="432" t="s">
        <v>233</v>
      </c>
      <c r="AJ327" s="432" t="s">
        <v>43</v>
      </c>
      <c r="AK327" s="432" t="s">
        <v>300</v>
      </c>
      <c r="AL327" s="432" t="s">
        <v>553</v>
      </c>
      <c r="AM327" s="432" t="s">
        <v>753</v>
      </c>
      <c r="AN327" s="432" t="s">
        <v>796</v>
      </c>
      <c r="AO327" s="432" t="s">
        <v>70</v>
      </c>
      <c r="AP327" s="434" t="s">
        <v>130</v>
      </c>
      <c r="AQ327" s="434" t="s">
        <v>274</v>
      </c>
      <c r="AR327" s="434" t="s">
        <v>780</v>
      </c>
      <c r="AS327" s="434" t="s">
        <v>715</v>
      </c>
      <c r="AT327" s="434" t="s">
        <v>97</v>
      </c>
      <c r="AU327" s="432" t="s">
        <v>138</v>
      </c>
      <c r="AV327" s="432" t="s">
        <v>282</v>
      </c>
      <c r="AW327" s="432" t="s">
        <v>798</v>
      </c>
      <c r="AX327" s="432" t="s">
        <v>378</v>
      </c>
      <c r="AY327" s="432" t="s">
        <v>278</v>
      </c>
      <c r="AZ327" s="432" t="s">
        <v>348</v>
      </c>
      <c r="BA327" s="432" t="s">
        <v>756</v>
      </c>
      <c r="BB327" s="432" t="s">
        <v>163</v>
      </c>
      <c r="BC327" s="432" t="s">
        <v>207</v>
      </c>
      <c r="BD327" s="433" t="s">
        <v>646</v>
      </c>
    </row>
    <row r="328" spans="1:56" x14ac:dyDescent="0.2">
      <c r="A328" s="1">
        <v>16</v>
      </c>
      <c r="B328" s="13">
        <v>107</v>
      </c>
      <c r="C328" s="14">
        <v>518</v>
      </c>
      <c r="D328" s="14">
        <v>404</v>
      </c>
      <c r="E328" s="14">
        <v>315</v>
      </c>
      <c r="F328" s="14">
        <v>221</v>
      </c>
      <c r="G328" s="14">
        <v>170</v>
      </c>
      <c r="H328" s="14">
        <v>51</v>
      </c>
      <c r="I328" s="14">
        <v>587</v>
      </c>
      <c r="J328" s="14">
        <v>498</v>
      </c>
      <c r="K328" s="14">
        <v>259</v>
      </c>
      <c r="L328" s="14">
        <v>328</v>
      </c>
      <c r="M328" s="14">
        <v>239</v>
      </c>
      <c r="N328" s="14">
        <v>25</v>
      </c>
      <c r="O328" s="14">
        <v>531</v>
      </c>
      <c r="P328" s="14">
        <v>442</v>
      </c>
      <c r="Q328" s="14">
        <v>386</v>
      </c>
      <c r="R328" s="14">
        <v>297</v>
      </c>
      <c r="S328" s="14">
        <v>183</v>
      </c>
      <c r="T328" s="14">
        <v>94</v>
      </c>
      <c r="U328" s="14">
        <v>605</v>
      </c>
      <c r="V328" s="14">
        <v>574</v>
      </c>
      <c r="W328" s="14">
        <v>460</v>
      </c>
      <c r="X328" s="14">
        <v>366</v>
      </c>
      <c r="Y328" s="14">
        <v>127</v>
      </c>
      <c r="Z328" s="15">
        <v>38</v>
      </c>
      <c r="AA328" s="2">
        <f t="shared" si="57"/>
        <v>7825</v>
      </c>
      <c r="AB328" s="2">
        <f t="shared" si="58"/>
        <v>3263025</v>
      </c>
      <c r="AE328" s="1">
        <v>16</v>
      </c>
      <c r="AF328" s="431" t="s">
        <v>495</v>
      </c>
      <c r="AG328" s="432" t="s">
        <v>228</v>
      </c>
      <c r="AH328" s="432" t="s">
        <v>190</v>
      </c>
      <c r="AI328" s="432" t="s">
        <v>443</v>
      </c>
      <c r="AJ328" s="432" t="s">
        <v>800</v>
      </c>
      <c r="AK328" s="432" t="s">
        <v>44</v>
      </c>
      <c r="AL328" s="432" t="s">
        <v>225</v>
      </c>
      <c r="AM328" s="432" t="s">
        <v>170</v>
      </c>
      <c r="AN328" s="432" t="s">
        <v>485</v>
      </c>
      <c r="AO328" s="432" t="s">
        <v>113</v>
      </c>
      <c r="AP328" s="432" t="s">
        <v>98</v>
      </c>
      <c r="AQ328" s="432" t="s">
        <v>222</v>
      </c>
      <c r="AR328" s="432" t="s">
        <v>253</v>
      </c>
      <c r="AS328" s="432" t="s">
        <v>336</v>
      </c>
      <c r="AT328" s="432" t="s">
        <v>532</v>
      </c>
      <c r="AU328" s="432" t="s">
        <v>311</v>
      </c>
      <c r="AV328" s="432" t="s">
        <v>461</v>
      </c>
      <c r="AW328" s="432" t="s">
        <v>151</v>
      </c>
      <c r="AX328" s="432" t="s">
        <v>465</v>
      </c>
      <c r="AY328" s="432" t="s">
        <v>78</v>
      </c>
      <c r="AZ328" s="432" t="s">
        <v>279</v>
      </c>
      <c r="BA328" s="432" t="s">
        <v>795</v>
      </c>
      <c r="BB328" s="432" t="s">
        <v>389</v>
      </c>
      <c r="BC328" s="432" t="s">
        <v>344</v>
      </c>
      <c r="BD328" s="433" t="s">
        <v>596</v>
      </c>
    </row>
    <row r="329" spans="1:56" x14ac:dyDescent="0.2">
      <c r="A329" s="1">
        <v>17</v>
      </c>
      <c r="B329" s="13">
        <v>245</v>
      </c>
      <c r="C329" s="14">
        <v>1</v>
      </c>
      <c r="D329" s="14">
        <v>537</v>
      </c>
      <c r="E329" s="14">
        <v>448</v>
      </c>
      <c r="F329" s="14">
        <v>334</v>
      </c>
      <c r="G329" s="14">
        <v>278</v>
      </c>
      <c r="H329" s="14">
        <v>189</v>
      </c>
      <c r="I329" s="14">
        <v>100</v>
      </c>
      <c r="J329" s="14">
        <v>606</v>
      </c>
      <c r="K329" s="14">
        <v>392</v>
      </c>
      <c r="L329" s="14">
        <v>461</v>
      </c>
      <c r="M329" s="14">
        <v>372</v>
      </c>
      <c r="N329" s="14">
        <v>133</v>
      </c>
      <c r="O329" s="14">
        <v>44</v>
      </c>
      <c r="P329" s="14">
        <v>555</v>
      </c>
      <c r="Q329" s="14">
        <v>524</v>
      </c>
      <c r="R329" s="14">
        <v>410</v>
      </c>
      <c r="S329" s="14">
        <v>316</v>
      </c>
      <c r="T329" s="14">
        <v>202</v>
      </c>
      <c r="U329" s="14">
        <v>113</v>
      </c>
      <c r="V329" s="14">
        <v>57</v>
      </c>
      <c r="W329" s="14">
        <v>593</v>
      </c>
      <c r="X329" s="14">
        <v>479</v>
      </c>
      <c r="Y329" s="14">
        <v>265</v>
      </c>
      <c r="Z329" s="15">
        <v>171</v>
      </c>
      <c r="AA329" s="2">
        <f t="shared" si="57"/>
        <v>7825</v>
      </c>
      <c r="AB329" s="2">
        <f t="shared" si="58"/>
        <v>3263025</v>
      </c>
      <c r="AE329" s="1">
        <v>17</v>
      </c>
      <c r="AF329" s="431" t="s">
        <v>298</v>
      </c>
      <c r="AG329" s="432" t="s">
        <v>198</v>
      </c>
      <c r="AH329" s="432" t="s">
        <v>255</v>
      </c>
      <c r="AI329" s="432" t="s">
        <v>400</v>
      </c>
      <c r="AJ329" s="432" t="s">
        <v>366</v>
      </c>
      <c r="AK329" s="432" t="s">
        <v>642</v>
      </c>
      <c r="AL329" s="432" t="s">
        <v>760</v>
      </c>
      <c r="AM329" s="432" t="s">
        <v>223</v>
      </c>
      <c r="AN329" s="432" t="s">
        <v>499</v>
      </c>
      <c r="AO329" s="432" t="s">
        <v>337</v>
      </c>
      <c r="AP329" s="432" t="s">
        <v>589</v>
      </c>
      <c r="AQ329" s="432" t="s">
        <v>652</v>
      </c>
      <c r="AR329" s="432" t="s">
        <v>236</v>
      </c>
      <c r="AS329" s="432" t="s">
        <v>380</v>
      </c>
      <c r="AT329" s="432" t="s">
        <v>678</v>
      </c>
      <c r="AU329" s="432" t="s">
        <v>364</v>
      </c>
      <c r="AV329" s="432" t="s">
        <v>712</v>
      </c>
      <c r="AW329" s="432" t="s">
        <v>472</v>
      </c>
      <c r="AX329" s="432" t="s">
        <v>507</v>
      </c>
      <c r="AY329" s="432" t="s">
        <v>761</v>
      </c>
      <c r="AZ329" s="432" t="s">
        <v>359</v>
      </c>
      <c r="BA329" s="432" t="s">
        <v>258</v>
      </c>
      <c r="BB329" s="432" t="s">
        <v>159</v>
      </c>
      <c r="BC329" s="432" t="s">
        <v>191</v>
      </c>
      <c r="BD329" s="433" t="s">
        <v>498</v>
      </c>
    </row>
    <row r="330" spans="1:56" x14ac:dyDescent="0.2">
      <c r="A330" s="1">
        <v>18</v>
      </c>
      <c r="B330" s="13">
        <v>353</v>
      </c>
      <c r="C330" s="14">
        <v>139</v>
      </c>
      <c r="D330" s="14">
        <v>50</v>
      </c>
      <c r="E330" s="14">
        <v>556</v>
      </c>
      <c r="F330" s="14">
        <v>467</v>
      </c>
      <c r="G330" s="14">
        <v>411</v>
      </c>
      <c r="H330" s="14">
        <v>322</v>
      </c>
      <c r="I330" s="14">
        <v>208</v>
      </c>
      <c r="J330" s="14">
        <v>119</v>
      </c>
      <c r="K330" s="14">
        <v>505</v>
      </c>
      <c r="L330" s="14">
        <v>599</v>
      </c>
      <c r="M330" s="14">
        <v>485</v>
      </c>
      <c r="N330" s="14">
        <v>266</v>
      </c>
      <c r="O330" s="14">
        <v>152</v>
      </c>
      <c r="P330" s="14">
        <v>63</v>
      </c>
      <c r="Q330" s="14">
        <v>7</v>
      </c>
      <c r="R330" s="14">
        <v>543</v>
      </c>
      <c r="S330" s="14">
        <v>429</v>
      </c>
      <c r="T330" s="14">
        <v>340</v>
      </c>
      <c r="U330" s="14">
        <v>246</v>
      </c>
      <c r="V330" s="14">
        <v>195</v>
      </c>
      <c r="W330" s="14">
        <v>76</v>
      </c>
      <c r="X330" s="14">
        <v>612</v>
      </c>
      <c r="Y330" s="14">
        <v>398</v>
      </c>
      <c r="Z330" s="15">
        <v>284</v>
      </c>
      <c r="AA330" s="2">
        <f t="shared" si="57"/>
        <v>7825</v>
      </c>
      <c r="AB330" s="2">
        <f t="shared" si="58"/>
        <v>3263025</v>
      </c>
      <c r="AE330" s="1">
        <v>18</v>
      </c>
      <c r="AF330" s="431" t="s">
        <v>127</v>
      </c>
      <c r="AG330" s="432" t="s">
        <v>789</v>
      </c>
      <c r="AH330" s="432" t="s">
        <v>196</v>
      </c>
      <c r="AI330" s="432" t="s">
        <v>363</v>
      </c>
      <c r="AJ330" s="432" t="s">
        <v>506</v>
      </c>
      <c r="AK330" s="432" t="s">
        <v>503</v>
      </c>
      <c r="AL330" s="432" t="s">
        <v>681</v>
      </c>
      <c r="AM330" s="432" t="s">
        <v>405</v>
      </c>
      <c r="AN330" s="432" t="s">
        <v>657</v>
      </c>
      <c r="AO330" s="432" t="s">
        <v>651</v>
      </c>
      <c r="AP330" s="432" t="s">
        <v>333</v>
      </c>
      <c r="AQ330" s="432" t="s">
        <v>741</v>
      </c>
      <c r="AR330" s="432" t="s">
        <v>165</v>
      </c>
      <c r="AS330" s="432" t="s">
        <v>371</v>
      </c>
      <c r="AT330" s="432" t="s">
        <v>570</v>
      </c>
      <c r="AU330" s="432" t="s">
        <v>272</v>
      </c>
      <c r="AV330" s="432" t="s">
        <v>171</v>
      </c>
      <c r="AW330" s="432" t="s">
        <v>244</v>
      </c>
      <c r="AX330" s="432" t="s">
        <v>388</v>
      </c>
      <c r="AY330" s="432" t="s">
        <v>744</v>
      </c>
      <c r="AZ330" s="432" t="s">
        <v>99</v>
      </c>
      <c r="BA330" s="432" t="s">
        <v>2</v>
      </c>
      <c r="BB330" s="432" t="s">
        <v>425</v>
      </c>
      <c r="BC330" s="432" t="s">
        <v>235</v>
      </c>
      <c r="BD330" s="433" t="s">
        <v>54</v>
      </c>
    </row>
    <row r="331" spans="1:56" x14ac:dyDescent="0.2">
      <c r="A331" s="1">
        <v>19</v>
      </c>
      <c r="B331" s="13">
        <v>486</v>
      </c>
      <c r="C331" s="14">
        <v>272</v>
      </c>
      <c r="D331" s="14">
        <v>158</v>
      </c>
      <c r="E331" s="14">
        <v>69</v>
      </c>
      <c r="F331" s="14">
        <v>580</v>
      </c>
      <c r="G331" s="14">
        <v>549</v>
      </c>
      <c r="H331" s="14">
        <v>435</v>
      </c>
      <c r="I331" s="14">
        <v>341</v>
      </c>
      <c r="J331" s="14">
        <v>227</v>
      </c>
      <c r="K331" s="14">
        <v>13</v>
      </c>
      <c r="L331" s="14">
        <v>82</v>
      </c>
      <c r="M331" s="14">
        <v>618</v>
      </c>
      <c r="N331" s="14">
        <v>379</v>
      </c>
      <c r="O331" s="14">
        <v>290</v>
      </c>
      <c r="P331" s="14">
        <v>196</v>
      </c>
      <c r="Q331" s="14">
        <v>145</v>
      </c>
      <c r="R331" s="14">
        <v>26</v>
      </c>
      <c r="S331" s="14">
        <v>562</v>
      </c>
      <c r="T331" s="14">
        <v>473</v>
      </c>
      <c r="U331" s="14">
        <v>359</v>
      </c>
      <c r="V331" s="14">
        <v>303</v>
      </c>
      <c r="W331" s="14">
        <v>214</v>
      </c>
      <c r="X331" s="14">
        <v>125</v>
      </c>
      <c r="Y331" s="14">
        <v>506</v>
      </c>
      <c r="Z331" s="15">
        <v>417</v>
      </c>
      <c r="AA331" s="2">
        <f t="shared" si="57"/>
        <v>7825</v>
      </c>
      <c r="AB331" s="2">
        <f t="shared" si="58"/>
        <v>3263025</v>
      </c>
      <c r="AE331" s="1">
        <v>19</v>
      </c>
      <c r="AF331" s="431" t="s">
        <v>533</v>
      </c>
      <c r="AG331" s="432" t="s">
        <v>402</v>
      </c>
      <c r="AH331" s="432" t="s">
        <v>209</v>
      </c>
      <c r="AI331" s="432" t="s">
        <v>406</v>
      </c>
      <c r="AJ331" s="432" t="s">
        <v>621</v>
      </c>
      <c r="AK331" s="432" t="s">
        <v>306</v>
      </c>
      <c r="AL331" s="432" t="s">
        <v>769</v>
      </c>
      <c r="AM331" s="432" t="s">
        <v>415</v>
      </c>
      <c r="AN331" s="432" t="s">
        <v>567</v>
      </c>
      <c r="AO331" s="432" t="s">
        <v>542</v>
      </c>
      <c r="AP331" s="432" t="s">
        <v>303</v>
      </c>
      <c r="AQ331" s="432" t="s">
        <v>451</v>
      </c>
      <c r="AR331" s="432" t="s">
        <v>728</v>
      </c>
      <c r="AS331" s="432" t="s">
        <v>250</v>
      </c>
      <c r="AT331" s="432" t="s">
        <v>552</v>
      </c>
      <c r="AU331" s="432" t="s">
        <v>72</v>
      </c>
      <c r="AV331" s="432" t="s">
        <v>251</v>
      </c>
      <c r="AW331" s="432" t="s">
        <v>229</v>
      </c>
      <c r="AX331" s="432" t="s">
        <v>426</v>
      </c>
      <c r="AY331" s="432" t="s">
        <v>339</v>
      </c>
      <c r="AZ331" s="432" t="s">
        <v>37</v>
      </c>
      <c r="BA331" s="432" t="s">
        <v>162</v>
      </c>
      <c r="BB331" s="432" t="s">
        <v>476</v>
      </c>
      <c r="BC331" s="432" t="s">
        <v>276</v>
      </c>
      <c r="BD331" s="433" t="s">
        <v>590</v>
      </c>
    </row>
    <row r="332" spans="1:56" x14ac:dyDescent="0.2">
      <c r="A332" s="1">
        <v>20</v>
      </c>
      <c r="B332" s="13">
        <v>624</v>
      </c>
      <c r="C332" s="14">
        <v>385</v>
      </c>
      <c r="D332" s="14">
        <v>291</v>
      </c>
      <c r="E332" s="14">
        <v>177</v>
      </c>
      <c r="F332" s="14">
        <v>88</v>
      </c>
      <c r="G332" s="14">
        <v>32</v>
      </c>
      <c r="H332" s="14">
        <v>568</v>
      </c>
      <c r="I332" s="14">
        <v>454</v>
      </c>
      <c r="J332" s="14">
        <v>365</v>
      </c>
      <c r="K332" s="14">
        <v>146</v>
      </c>
      <c r="L332" s="14">
        <v>220</v>
      </c>
      <c r="M332" s="14">
        <v>101</v>
      </c>
      <c r="N332" s="14">
        <v>512</v>
      </c>
      <c r="O332" s="14">
        <v>423</v>
      </c>
      <c r="P332" s="14">
        <v>309</v>
      </c>
      <c r="Q332" s="14">
        <v>253</v>
      </c>
      <c r="R332" s="14">
        <v>164</v>
      </c>
      <c r="S332" s="14">
        <v>75</v>
      </c>
      <c r="T332" s="14">
        <v>581</v>
      </c>
      <c r="U332" s="14">
        <v>492</v>
      </c>
      <c r="V332" s="14">
        <v>436</v>
      </c>
      <c r="W332" s="14">
        <v>347</v>
      </c>
      <c r="X332" s="14">
        <v>233</v>
      </c>
      <c r="Y332" s="14">
        <v>19</v>
      </c>
      <c r="Z332" s="15">
        <v>530</v>
      </c>
      <c r="AA332" s="2">
        <f t="shared" si="57"/>
        <v>7825</v>
      </c>
      <c r="AB332" s="2">
        <f t="shared" si="58"/>
        <v>3263025</v>
      </c>
      <c r="AE332" s="1">
        <v>20</v>
      </c>
      <c r="AF332" s="431" t="s">
        <v>586</v>
      </c>
      <c r="AG332" s="432" t="s">
        <v>521</v>
      </c>
      <c r="AH332" s="432" t="s">
        <v>219</v>
      </c>
      <c r="AI332" s="432" t="s">
        <v>315</v>
      </c>
      <c r="AJ332" s="432" t="s">
        <v>512</v>
      </c>
      <c r="AK332" s="432" t="s">
        <v>332</v>
      </c>
      <c r="AL332" s="432" t="s">
        <v>199</v>
      </c>
      <c r="AM332" s="432" t="s">
        <v>217</v>
      </c>
      <c r="AN332" s="432" t="s">
        <v>414</v>
      </c>
      <c r="AO332" s="432" t="s">
        <v>524</v>
      </c>
      <c r="AP332" s="432" t="s">
        <v>356</v>
      </c>
      <c r="AQ332" s="432" t="s">
        <v>421</v>
      </c>
      <c r="AR332" s="432" t="s">
        <v>202</v>
      </c>
      <c r="AS332" s="432" t="s">
        <v>455</v>
      </c>
      <c r="AT332" s="432" t="s">
        <v>312</v>
      </c>
      <c r="AU332" s="432" t="s">
        <v>697</v>
      </c>
      <c r="AV332" s="432" t="s">
        <v>815</v>
      </c>
      <c r="AW332" s="432" t="s">
        <v>168</v>
      </c>
      <c r="AX332" s="432" t="s">
        <v>307</v>
      </c>
      <c r="AY332" s="432" t="s">
        <v>560</v>
      </c>
      <c r="AZ332" s="432" t="s">
        <v>563</v>
      </c>
      <c r="BA332" s="432" t="s">
        <v>626</v>
      </c>
      <c r="BB332" s="432" t="s">
        <v>458</v>
      </c>
      <c r="BC332" s="432" t="s">
        <v>435</v>
      </c>
      <c r="BD332" s="433" t="s">
        <v>704</v>
      </c>
    </row>
    <row r="333" spans="1:56" x14ac:dyDescent="0.2">
      <c r="A333" s="1">
        <v>21</v>
      </c>
      <c r="B333" s="13">
        <v>65</v>
      </c>
      <c r="C333" s="14">
        <v>596</v>
      </c>
      <c r="D333" s="14">
        <v>482</v>
      </c>
      <c r="E333" s="14">
        <v>268</v>
      </c>
      <c r="F333" s="14">
        <v>154</v>
      </c>
      <c r="G333" s="14">
        <v>248</v>
      </c>
      <c r="H333" s="14">
        <v>9</v>
      </c>
      <c r="I333" s="14">
        <v>545</v>
      </c>
      <c r="J333" s="14">
        <v>426</v>
      </c>
      <c r="K333" s="14">
        <v>337</v>
      </c>
      <c r="L333" s="14">
        <v>281</v>
      </c>
      <c r="M333" s="14">
        <v>192</v>
      </c>
      <c r="N333" s="14">
        <v>78</v>
      </c>
      <c r="O333" s="14">
        <v>614</v>
      </c>
      <c r="P333" s="14">
        <v>400</v>
      </c>
      <c r="Q333" s="14">
        <v>469</v>
      </c>
      <c r="R333" s="14">
        <v>355</v>
      </c>
      <c r="S333" s="14">
        <v>136</v>
      </c>
      <c r="T333" s="14">
        <v>47</v>
      </c>
      <c r="U333" s="14">
        <v>558</v>
      </c>
      <c r="V333" s="14">
        <v>502</v>
      </c>
      <c r="W333" s="14">
        <v>413</v>
      </c>
      <c r="X333" s="14">
        <v>324</v>
      </c>
      <c r="Y333" s="14">
        <v>210</v>
      </c>
      <c r="Z333" s="15">
        <v>116</v>
      </c>
      <c r="AA333" s="2">
        <f t="shared" si="57"/>
        <v>7825</v>
      </c>
      <c r="AB333" s="2">
        <f t="shared" si="58"/>
        <v>3263025</v>
      </c>
      <c r="AE333" s="1">
        <v>21</v>
      </c>
      <c r="AF333" s="431" t="s">
        <v>539</v>
      </c>
      <c r="AG333" s="432" t="s">
        <v>676</v>
      </c>
      <c r="AH333" s="432" t="s">
        <v>428</v>
      </c>
      <c r="AI333" s="432" t="s">
        <v>297</v>
      </c>
      <c r="AJ333" s="432" t="s">
        <v>343</v>
      </c>
      <c r="AK333" s="432" t="s">
        <v>718</v>
      </c>
      <c r="AL333" s="432" t="s">
        <v>409</v>
      </c>
      <c r="AM333" s="432" t="s">
        <v>200</v>
      </c>
      <c r="AN333" s="432" t="s">
        <v>350</v>
      </c>
      <c r="AO333" s="432" t="s">
        <v>576</v>
      </c>
      <c r="AP333" s="432" t="s">
        <v>404</v>
      </c>
      <c r="AQ333" s="432" t="s">
        <v>656</v>
      </c>
      <c r="AR333" s="432" t="s">
        <v>197</v>
      </c>
      <c r="AS333" s="432" t="s">
        <v>260</v>
      </c>
      <c r="AT333" s="432" t="s">
        <v>95</v>
      </c>
      <c r="AU333" s="432" t="s">
        <v>531</v>
      </c>
      <c r="AV333" s="432" t="s">
        <v>205</v>
      </c>
      <c r="AW333" s="432" t="s">
        <v>659</v>
      </c>
      <c r="AX333" s="432" t="s">
        <v>721</v>
      </c>
      <c r="AY333" s="432" t="s">
        <v>335</v>
      </c>
      <c r="AZ333" s="432" t="s">
        <v>382</v>
      </c>
      <c r="BA333" s="432" t="s">
        <v>639</v>
      </c>
      <c r="BB333" s="432" t="s">
        <v>710</v>
      </c>
      <c r="BC333" s="432" t="s">
        <v>268</v>
      </c>
      <c r="BD333" s="433" t="s">
        <v>816</v>
      </c>
    </row>
    <row r="334" spans="1:56" x14ac:dyDescent="0.2">
      <c r="A334" s="1">
        <v>22</v>
      </c>
      <c r="B334" s="13">
        <v>198</v>
      </c>
      <c r="C334" s="14">
        <v>84</v>
      </c>
      <c r="D334" s="14">
        <v>620</v>
      </c>
      <c r="E334" s="14">
        <v>376</v>
      </c>
      <c r="F334" s="14">
        <v>287</v>
      </c>
      <c r="G334" s="14">
        <v>356</v>
      </c>
      <c r="H334" s="14">
        <v>142</v>
      </c>
      <c r="I334" s="14">
        <v>28</v>
      </c>
      <c r="J334" s="14">
        <v>564</v>
      </c>
      <c r="K334" s="14">
        <v>475</v>
      </c>
      <c r="L334" s="14">
        <v>419</v>
      </c>
      <c r="M334" s="14">
        <v>305</v>
      </c>
      <c r="N334" s="14">
        <v>211</v>
      </c>
      <c r="O334" s="14">
        <v>122</v>
      </c>
      <c r="P334" s="14">
        <v>508</v>
      </c>
      <c r="Q334" s="14">
        <v>577</v>
      </c>
      <c r="R334" s="14">
        <v>488</v>
      </c>
      <c r="S334" s="14">
        <v>274</v>
      </c>
      <c r="T334" s="14">
        <v>160</v>
      </c>
      <c r="U334" s="14">
        <v>66</v>
      </c>
      <c r="V334" s="14">
        <v>15</v>
      </c>
      <c r="W334" s="14">
        <v>546</v>
      </c>
      <c r="X334" s="14">
        <v>432</v>
      </c>
      <c r="Y334" s="14">
        <v>343</v>
      </c>
      <c r="Z334" s="15">
        <v>229</v>
      </c>
      <c r="AA334" s="2">
        <f t="shared" si="57"/>
        <v>7825</v>
      </c>
      <c r="AB334" s="2">
        <f t="shared" si="58"/>
        <v>3263025</v>
      </c>
      <c r="AE334" s="1">
        <v>22</v>
      </c>
      <c r="AF334" s="431" t="s">
        <v>583</v>
      </c>
      <c r="AG334" s="432" t="s">
        <v>379</v>
      </c>
      <c r="AH334" s="432" t="s">
        <v>480</v>
      </c>
      <c r="AI334" s="432" t="s">
        <v>38</v>
      </c>
      <c r="AJ334" s="432" t="s">
        <v>269</v>
      </c>
      <c r="AK334" s="432" t="s">
        <v>709</v>
      </c>
      <c r="AL334" s="432" t="s">
        <v>629</v>
      </c>
      <c r="AM334" s="432" t="s">
        <v>226</v>
      </c>
      <c r="AN334" s="432" t="s">
        <v>123</v>
      </c>
      <c r="AO334" s="432" t="s">
        <v>267</v>
      </c>
      <c r="AP334" s="432" t="s">
        <v>561</v>
      </c>
      <c r="AQ334" s="432" t="s">
        <v>178</v>
      </c>
      <c r="AR334" s="432" t="s">
        <v>53</v>
      </c>
      <c r="AS334" s="432" t="s">
        <v>208</v>
      </c>
      <c r="AT334" s="432" t="s">
        <v>308</v>
      </c>
      <c r="AU334" s="432" t="s">
        <v>412</v>
      </c>
      <c r="AV334" s="432" t="s">
        <v>610</v>
      </c>
      <c r="AW334" s="432" t="s">
        <v>377</v>
      </c>
      <c r="AX334" s="432" t="s">
        <v>131</v>
      </c>
      <c r="AY334" s="432" t="s">
        <v>514</v>
      </c>
      <c r="AZ334" s="432" t="s">
        <v>569</v>
      </c>
      <c r="BA334" s="432" t="s">
        <v>649</v>
      </c>
      <c r="BB334" s="432" t="s">
        <v>457</v>
      </c>
      <c r="BC334" s="432" t="s">
        <v>493</v>
      </c>
      <c r="BD334" s="433" t="s">
        <v>592</v>
      </c>
    </row>
    <row r="335" spans="1:56" x14ac:dyDescent="0.2">
      <c r="A335" s="1">
        <v>23</v>
      </c>
      <c r="B335" s="13">
        <v>306</v>
      </c>
      <c r="C335" s="14">
        <v>217</v>
      </c>
      <c r="D335" s="14">
        <v>103</v>
      </c>
      <c r="E335" s="14">
        <v>514</v>
      </c>
      <c r="F335" s="14">
        <v>425</v>
      </c>
      <c r="G335" s="14">
        <v>494</v>
      </c>
      <c r="H335" s="14">
        <v>255</v>
      </c>
      <c r="I335" s="14">
        <v>161</v>
      </c>
      <c r="J335" s="14">
        <v>72</v>
      </c>
      <c r="K335" s="14">
        <v>583</v>
      </c>
      <c r="L335" s="14">
        <v>527</v>
      </c>
      <c r="M335" s="14">
        <v>438</v>
      </c>
      <c r="N335" s="14">
        <v>349</v>
      </c>
      <c r="O335" s="14">
        <v>235</v>
      </c>
      <c r="P335" s="14">
        <v>16</v>
      </c>
      <c r="Q335" s="14">
        <v>90</v>
      </c>
      <c r="R335" s="14">
        <v>621</v>
      </c>
      <c r="S335" s="14">
        <v>382</v>
      </c>
      <c r="T335" s="14">
        <v>293</v>
      </c>
      <c r="U335" s="14">
        <v>179</v>
      </c>
      <c r="V335" s="14">
        <v>148</v>
      </c>
      <c r="W335" s="14">
        <v>34</v>
      </c>
      <c r="X335" s="14">
        <v>570</v>
      </c>
      <c r="Y335" s="14">
        <v>451</v>
      </c>
      <c r="Z335" s="15">
        <v>362</v>
      </c>
      <c r="AA335" s="2">
        <f t="shared" si="57"/>
        <v>7825</v>
      </c>
      <c r="AB335" s="2">
        <f t="shared" si="58"/>
        <v>3263025</v>
      </c>
      <c r="AE335" s="1">
        <v>23</v>
      </c>
      <c r="AF335" s="431" t="s">
        <v>624</v>
      </c>
      <c r="AG335" s="432" t="s">
        <v>144</v>
      </c>
      <c r="AH335" s="432" t="s">
        <v>390</v>
      </c>
      <c r="AI335" s="432" t="s">
        <v>33</v>
      </c>
      <c r="AJ335" s="432" t="s">
        <v>352</v>
      </c>
      <c r="AK335" s="432" t="s">
        <v>591</v>
      </c>
      <c r="AL335" s="432" t="s">
        <v>772</v>
      </c>
      <c r="AM335" s="432" t="s">
        <v>685</v>
      </c>
      <c r="AN335" s="432" t="s">
        <v>747</v>
      </c>
      <c r="AO335" s="432" t="s">
        <v>277</v>
      </c>
      <c r="AP335" s="432" t="s">
        <v>441</v>
      </c>
      <c r="AQ335" s="432" t="s">
        <v>692</v>
      </c>
      <c r="AR335" s="432" t="s">
        <v>653</v>
      </c>
      <c r="AS335" s="432" t="s">
        <v>328</v>
      </c>
      <c r="AT335" s="432" t="s">
        <v>598</v>
      </c>
      <c r="AU335" s="432" t="s">
        <v>599</v>
      </c>
      <c r="AV335" s="432" t="s">
        <v>136</v>
      </c>
      <c r="AW335" s="432" t="s">
        <v>177</v>
      </c>
      <c r="AX335" s="432" t="s">
        <v>357</v>
      </c>
      <c r="AY335" s="432" t="s">
        <v>285</v>
      </c>
      <c r="AZ335" s="432" t="s">
        <v>497</v>
      </c>
      <c r="BA335" s="432" t="s">
        <v>462</v>
      </c>
      <c r="BB335" s="432" t="s">
        <v>172</v>
      </c>
      <c r="BC335" s="432" t="s">
        <v>0</v>
      </c>
      <c r="BD335" s="433" t="s">
        <v>550</v>
      </c>
    </row>
    <row r="336" spans="1:56" x14ac:dyDescent="0.2">
      <c r="A336" s="1">
        <v>24</v>
      </c>
      <c r="B336" s="13">
        <v>444</v>
      </c>
      <c r="C336" s="14">
        <v>330</v>
      </c>
      <c r="D336" s="14">
        <v>236</v>
      </c>
      <c r="E336" s="14">
        <v>22</v>
      </c>
      <c r="F336" s="14">
        <v>533</v>
      </c>
      <c r="G336" s="14">
        <v>602</v>
      </c>
      <c r="H336" s="14">
        <v>388</v>
      </c>
      <c r="I336" s="14">
        <v>299</v>
      </c>
      <c r="J336" s="14">
        <v>185</v>
      </c>
      <c r="K336" s="14">
        <v>91</v>
      </c>
      <c r="L336" s="14">
        <v>40</v>
      </c>
      <c r="M336" s="14">
        <v>571</v>
      </c>
      <c r="N336" s="14">
        <v>457</v>
      </c>
      <c r="O336" s="14">
        <v>368</v>
      </c>
      <c r="P336" s="14">
        <v>129</v>
      </c>
      <c r="Q336" s="14">
        <v>223</v>
      </c>
      <c r="R336" s="14">
        <v>109</v>
      </c>
      <c r="S336" s="14">
        <v>520</v>
      </c>
      <c r="T336" s="14">
        <v>401</v>
      </c>
      <c r="U336" s="14">
        <v>312</v>
      </c>
      <c r="V336" s="14">
        <v>256</v>
      </c>
      <c r="W336" s="14">
        <v>167</v>
      </c>
      <c r="X336" s="14">
        <v>53</v>
      </c>
      <c r="Y336" s="14">
        <v>589</v>
      </c>
      <c r="Z336" s="15">
        <v>500</v>
      </c>
      <c r="AA336" s="2">
        <f t="shared" si="57"/>
        <v>7825</v>
      </c>
      <c r="AB336" s="2">
        <f t="shared" si="58"/>
        <v>3263025</v>
      </c>
      <c r="AE336" s="1">
        <v>24</v>
      </c>
      <c r="AF336" s="431" t="s">
        <v>505</v>
      </c>
      <c r="AG336" s="432" t="s">
        <v>232</v>
      </c>
      <c r="AH336" s="432" t="s">
        <v>114</v>
      </c>
      <c r="AI336" s="432" t="s">
        <v>775</v>
      </c>
      <c r="AJ336" s="432" t="s">
        <v>362</v>
      </c>
      <c r="AK336" s="432" t="s">
        <v>605</v>
      </c>
      <c r="AL336" s="432" t="s">
        <v>387</v>
      </c>
      <c r="AM336" s="432" t="s">
        <v>430</v>
      </c>
      <c r="AN336" s="432" t="s">
        <v>73</v>
      </c>
      <c r="AO336" s="432" t="s">
        <v>568</v>
      </c>
      <c r="AP336" s="432" t="s">
        <v>513</v>
      </c>
      <c r="AQ336" s="432" t="s">
        <v>623</v>
      </c>
      <c r="AR336" s="432" t="s">
        <v>483</v>
      </c>
      <c r="AS336" s="432" t="s">
        <v>519</v>
      </c>
      <c r="AT336" s="432" t="s">
        <v>370</v>
      </c>
      <c r="AU336" s="432" t="s">
        <v>771</v>
      </c>
      <c r="AV336" s="432" t="s">
        <v>631</v>
      </c>
      <c r="AW336" s="432" t="s">
        <v>257</v>
      </c>
      <c r="AX336" s="432" t="s">
        <v>296</v>
      </c>
      <c r="AY336" s="432" t="s">
        <v>522</v>
      </c>
      <c r="AZ336" s="432" t="s">
        <v>459</v>
      </c>
      <c r="BA336" s="432" t="s">
        <v>604</v>
      </c>
      <c r="BB336" s="432" t="s">
        <v>252</v>
      </c>
      <c r="BC336" s="432" t="s">
        <v>65</v>
      </c>
      <c r="BD336" s="433" t="s">
        <v>322</v>
      </c>
    </row>
    <row r="337" spans="1:56" x14ac:dyDescent="0.2">
      <c r="A337" s="1">
        <v>25</v>
      </c>
      <c r="B337" s="16">
        <v>552</v>
      </c>
      <c r="C337" s="17">
        <v>463</v>
      </c>
      <c r="D337" s="17">
        <v>374</v>
      </c>
      <c r="E337" s="17">
        <v>135</v>
      </c>
      <c r="F337" s="17">
        <v>41</v>
      </c>
      <c r="G337" s="17">
        <v>115</v>
      </c>
      <c r="H337" s="17">
        <v>521</v>
      </c>
      <c r="I337" s="17">
        <v>407</v>
      </c>
      <c r="J337" s="17">
        <v>318</v>
      </c>
      <c r="K337" s="17">
        <v>204</v>
      </c>
      <c r="L337" s="17">
        <v>173</v>
      </c>
      <c r="M337" s="17">
        <v>59</v>
      </c>
      <c r="N337" s="17">
        <v>595</v>
      </c>
      <c r="O337" s="17">
        <v>476</v>
      </c>
      <c r="P337" s="17">
        <v>262</v>
      </c>
      <c r="Q337" s="17">
        <v>331</v>
      </c>
      <c r="R337" s="17">
        <v>242</v>
      </c>
      <c r="S337" s="17">
        <v>3</v>
      </c>
      <c r="T337" s="17">
        <v>539</v>
      </c>
      <c r="U337" s="17">
        <v>450</v>
      </c>
      <c r="V337" s="17">
        <v>394</v>
      </c>
      <c r="W337" s="17">
        <v>280</v>
      </c>
      <c r="X337" s="17">
        <v>186</v>
      </c>
      <c r="Y337" s="17">
        <v>97</v>
      </c>
      <c r="Z337" s="18">
        <v>608</v>
      </c>
      <c r="AA337" s="2">
        <f t="shared" si="57"/>
        <v>7825</v>
      </c>
      <c r="AB337" s="2">
        <f t="shared" si="58"/>
        <v>3263025</v>
      </c>
      <c r="AE337" s="1">
        <v>25</v>
      </c>
      <c r="AF337" s="436" t="s">
        <v>467</v>
      </c>
      <c r="AG337" s="437" t="s">
        <v>666</v>
      </c>
      <c r="AH337" s="437" t="s">
        <v>627</v>
      </c>
      <c r="AI337" s="437" t="s">
        <v>102</v>
      </c>
      <c r="AJ337" s="437" t="s">
        <v>540</v>
      </c>
      <c r="AK337" s="437" t="s">
        <v>787</v>
      </c>
      <c r="AL337" s="437" t="s">
        <v>706</v>
      </c>
      <c r="AM337" s="437" t="s">
        <v>398</v>
      </c>
      <c r="AN337" s="437" t="s">
        <v>549</v>
      </c>
      <c r="AO337" s="437" t="s">
        <v>538</v>
      </c>
      <c r="AP337" s="437" t="s">
        <v>523</v>
      </c>
      <c r="AQ337" s="437" t="s">
        <v>436</v>
      </c>
      <c r="AR337" s="437" t="s">
        <v>227</v>
      </c>
      <c r="AS337" s="437" t="s">
        <v>265</v>
      </c>
      <c r="AT337" s="437" t="s">
        <v>327</v>
      </c>
      <c r="AU337" s="437" t="s">
        <v>683</v>
      </c>
      <c r="AV337" s="437" t="s">
        <v>84</v>
      </c>
      <c r="AW337" s="437" t="s">
        <v>166</v>
      </c>
      <c r="AX337" s="437" t="s">
        <v>94</v>
      </c>
      <c r="AY337" s="437" t="s">
        <v>294</v>
      </c>
      <c r="AZ337" s="437" t="s">
        <v>369</v>
      </c>
      <c r="BA337" s="437" t="s">
        <v>717</v>
      </c>
      <c r="BB337" s="437" t="s">
        <v>630</v>
      </c>
      <c r="BC337" s="437" t="s">
        <v>805</v>
      </c>
      <c r="BD337" s="438" t="s">
        <v>530</v>
      </c>
    </row>
    <row r="338" spans="1:56" x14ac:dyDescent="0.2">
      <c r="A338" s="3" t="s">
        <v>0</v>
      </c>
      <c r="B338" s="2">
        <f>SUM(B313:B337)</f>
        <v>7825</v>
      </c>
      <c r="C338" s="2">
        <f t="shared" ref="C338:Z338" si="60">SUM(C313:C337)</f>
        <v>7825</v>
      </c>
      <c r="D338" s="2">
        <f t="shared" si="60"/>
        <v>7825</v>
      </c>
      <c r="E338" s="2">
        <f t="shared" si="60"/>
        <v>7825</v>
      </c>
      <c r="F338" s="2">
        <f t="shared" si="60"/>
        <v>7825</v>
      </c>
      <c r="G338" s="2">
        <f t="shared" si="60"/>
        <v>7825</v>
      </c>
      <c r="H338" s="2">
        <f t="shared" si="60"/>
        <v>7825</v>
      </c>
      <c r="I338" s="2">
        <f t="shared" si="60"/>
        <v>7825</v>
      </c>
      <c r="J338" s="2">
        <f t="shared" si="60"/>
        <v>7825</v>
      </c>
      <c r="K338" s="2">
        <f t="shared" si="60"/>
        <v>7825</v>
      </c>
      <c r="L338" s="2">
        <f t="shared" si="60"/>
        <v>7825</v>
      </c>
      <c r="M338" s="2">
        <f t="shared" si="60"/>
        <v>7825</v>
      </c>
      <c r="N338" s="2">
        <f t="shared" si="60"/>
        <v>7825</v>
      </c>
      <c r="O338" s="2">
        <f t="shared" si="60"/>
        <v>7825</v>
      </c>
      <c r="P338" s="2">
        <f t="shared" si="60"/>
        <v>7825</v>
      </c>
      <c r="Q338" s="2">
        <f t="shared" si="60"/>
        <v>7825</v>
      </c>
      <c r="R338" s="2">
        <f t="shared" si="60"/>
        <v>7825</v>
      </c>
      <c r="S338" s="2">
        <f t="shared" si="60"/>
        <v>7825</v>
      </c>
      <c r="T338" s="2">
        <f t="shared" si="60"/>
        <v>7825</v>
      </c>
      <c r="U338" s="2">
        <f t="shared" si="60"/>
        <v>7825</v>
      </c>
      <c r="V338" s="2">
        <f t="shared" si="60"/>
        <v>7825</v>
      </c>
      <c r="W338" s="2">
        <f t="shared" si="60"/>
        <v>7825</v>
      </c>
      <c r="X338" s="2">
        <f t="shared" si="60"/>
        <v>7825</v>
      </c>
      <c r="Y338" s="2">
        <f t="shared" si="60"/>
        <v>7825</v>
      </c>
      <c r="Z338" s="2">
        <f t="shared" si="60"/>
        <v>7825</v>
      </c>
    </row>
    <row r="339" spans="1:56" x14ac:dyDescent="0.2">
      <c r="A339" s="3" t="s">
        <v>1</v>
      </c>
      <c r="B339" s="2">
        <f>SUMSQ(B313:B337)</f>
        <v>3263025</v>
      </c>
      <c r="C339" s="2">
        <f t="shared" ref="C339:Z339" si="61">SUMSQ(C313:C337)</f>
        <v>3263025</v>
      </c>
      <c r="D339" s="2">
        <f t="shared" si="61"/>
        <v>3263025</v>
      </c>
      <c r="E339" s="2">
        <f t="shared" si="61"/>
        <v>3263025</v>
      </c>
      <c r="F339" s="2">
        <f t="shared" si="61"/>
        <v>3263025</v>
      </c>
      <c r="G339" s="2">
        <f t="shared" si="61"/>
        <v>3263025</v>
      </c>
      <c r="H339" s="2">
        <f t="shared" si="61"/>
        <v>3263025</v>
      </c>
      <c r="I339" s="2">
        <f t="shared" si="61"/>
        <v>3263025</v>
      </c>
      <c r="J339" s="2">
        <f t="shared" si="61"/>
        <v>3263025</v>
      </c>
      <c r="K339" s="2">
        <f t="shared" si="61"/>
        <v>3263025</v>
      </c>
      <c r="L339" s="2">
        <f t="shared" si="61"/>
        <v>3263025</v>
      </c>
      <c r="M339" s="2">
        <f t="shared" si="61"/>
        <v>3263025</v>
      </c>
      <c r="N339" s="2">
        <f t="shared" si="61"/>
        <v>3263025</v>
      </c>
      <c r="O339" s="2">
        <f t="shared" si="61"/>
        <v>3263025</v>
      </c>
      <c r="P339" s="2">
        <f t="shared" si="61"/>
        <v>3263025</v>
      </c>
      <c r="Q339" s="2">
        <f t="shared" si="61"/>
        <v>3263025</v>
      </c>
      <c r="R339" s="2">
        <f t="shared" si="61"/>
        <v>3263025</v>
      </c>
      <c r="S339" s="2">
        <f t="shared" si="61"/>
        <v>3263025</v>
      </c>
      <c r="T339" s="2">
        <f t="shared" si="61"/>
        <v>3263025</v>
      </c>
      <c r="U339" s="2">
        <f t="shared" si="61"/>
        <v>3263025</v>
      </c>
      <c r="V339" s="2">
        <f t="shared" si="61"/>
        <v>3263025</v>
      </c>
      <c r="W339" s="2">
        <f t="shared" si="61"/>
        <v>3263025</v>
      </c>
      <c r="X339" s="2">
        <f t="shared" si="61"/>
        <v>3263025</v>
      </c>
      <c r="Y339" s="2">
        <f t="shared" si="61"/>
        <v>3263025</v>
      </c>
      <c r="Z339" s="2">
        <f t="shared" si="61"/>
        <v>3263025</v>
      </c>
    </row>
    <row r="340" spans="1:56" x14ac:dyDescent="0.2">
      <c r="A340" s="3" t="s">
        <v>351</v>
      </c>
      <c r="N340" s="2">
        <f t="shared" ref="N340" si="62">N313^3+N314^3+N315^3+N316^3+N317^3+N318^3+N319^3+N320^3+N321^3+N322^3+N323^3+N324^3+N325^3+N326^3+N327^3+N328^3+N329^3+N330^3+N331^3+N332^3+N333^3+N334^3+N335^3+N336^3+N337^3</f>
        <v>1530765625</v>
      </c>
    </row>
    <row r="342" spans="1:56" x14ac:dyDescent="0.2">
      <c r="A342" s="3" t="s">
        <v>2</v>
      </c>
      <c r="B342" s="7">
        <f>B313</f>
        <v>18</v>
      </c>
      <c r="C342" s="7">
        <f>C314</f>
        <v>37</v>
      </c>
      <c r="D342" s="7">
        <f>D315</f>
        <v>56</v>
      </c>
      <c r="E342" s="7">
        <f>E316</f>
        <v>80</v>
      </c>
      <c r="F342" s="7">
        <f>F317</f>
        <v>124</v>
      </c>
      <c r="G342" s="7">
        <f>G318</f>
        <v>134</v>
      </c>
      <c r="H342" s="7">
        <f>H319</f>
        <v>153</v>
      </c>
      <c r="I342" s="7">
        <f>I320</f>
        <v>197</v>
      </c>
      <c r="J342" s="7">
        <f>J321</f>
        <v>216</v>
      </c>
      <c r="K342" s="7">
        <f>K322</f>
        <v>240</v>
      </c>
      <c r="L342" s="7">
        <f>L323</f>
        <v>275</v>
      </c>
      <c r="M342" s="7">
        <f>M324</f>
        <v>294</v>
      </c>
      <c r="N342" s="7">
        <f>N325</f>
        <v>313</v>
      </c>
      <c r="O342" s="7">
        <f>O326</f>
        <v>332</v>
      </c>
      <c r="P342" s="7">
        <f>P327</f>
        <v>351</v>
      </c>
      <c r="Q342" s="7">
        <f>Q328</f>
        <v>386</v>
      </c>
      <c r="R342" s="7">
        <f>R329</f>
        <v>410</v>
      </c>
      <c r="S342" s="7">
        <f>S330</f>
        <v>429</v>
      </c>
      <c r="T342" s="7">
        <f>T331</f>
        <v>473</v>
      </c>
      <c r="U342" s="7">
        <f>U332</f>
        <v>492</v>
      </c>
      <c r="V342" s="7">
        <f>V333</f>
        <v>502</v>
      </c>
      <c r="W342" s="7">
        <f>W334</f>
        <v>546</v>
      </c>
      <c r="X342" s="7">
        <f>X335</f>
        <v>570</v>
      </c>
      <c r="Y342" s="7">
        <f>Y336</f>
        <v>589</v>
      </c>
      <c r="Z342" s="8">
        <f>Z337</f>
        <v>608</v>
      </c>
      <c r="AA342" s="2">
        <f t="shared" si="57"/>
        <v>7825</v>
      </c>
      <c r="AB342" s="2">
        <f t="shared" si="58"/>
        <v>3263025</v>
      </c>
      <c r="AC342" s="2">
        <f t="shared" si="59"/>
        <v>1530765625</v>
      </c>
    </row>
    <row r="343" spans="1:56" x14ac:dyDescent="0.2">
      <c r="A343" s="3" t="s">
        <v>3</v>
      </c>
      <c r="B343" s="7">
        <f>B337</f>
        <v>552</v>
      </c>
      <c r="C343" s="7">
        <f>C336</f>
        <v>330</v>
      </c>
      <c r="D343" s="7">
        <f>D335</f>
        <v>103</v>
      </c>
      <c r="E343" s="7">
        <f>E334</f>
        <v>376</v>
      </c>
      <c r="F343" s="7">
        <f>F333</f>
        <v>154</v>
      </c>
      <c r="G343" s="7">
        <f>G332</f>
        <v>32</v>
      </c>
      <c r="H343" s="7">
        <f>H331</f>
        <v>435</v>
      </c>
      <c r="I343" s="7">
        <f>I330</f>
        <v>208</v>
      </c>
      <c r="J343" s="7">
        <f>J329</f>
        <v>606</v>
      </c>
      <c r="K343" s="7">
        <f>K328</f>
        <v>259</v>
      </c>
      <c r="L343" s="7">
        <f>L327</f>
        <v>137</v>
      </c>
      <c r="M343" s="7">
        <f>M326</f>
        <v>540</v>
      </c>
      <c r="N343" s="7">
        <f>N325</f>
        <v>313</v>
      </c>
      <c r="O343" s="7">
        <f>O324</f>
        <v>86</v>
      </c>
      <c r="P343" s="7">
        <f>P323</f>
        <v>489</v>
      </c>
      <c r="Q343" s="7">
        <f>Q322</f>
        <v>367</v>
      </c>
      <c r="R343" s="7">
        <f>R321</f>
        <v>20</v>
      </c>
      <c r="S343" s="7">
        <f>S320</f>
        <v>418</v>
      </c>
      <c r="T343" s="7">
        <f>T319</f>
        <v>191</v>
      </c>
      <c r="U343" s="7">
        <f>U318</f>
        <v>594</v>
      </c>
      <c r="V343" s="7">
        <f>V317</f>
        <v>472</v>
      </c>
      <c r="W343" s="7">
        <f>W316</f>
        <v>250</v>
      </c>
      <c r="X343" s="7">
        <f>X315</f>
        <v>523</v>
      </c>
      <c r="Y343" s="7">
        <f>Y314</f>
        <v>296</v>
      </c>
      <c r="Z343" s="8">
        <f>Z313</f>
        <v>74</v>
      </c>
      <c r="AA343" s="2">
        <f t="shared" si="57"/>
        <v>7825</v>
      </c>
      <c r="AB343" s="2">
        <f t="shared" si="58"/>
        <v>3263025</v>
      </c>
      <c r="AC343" s="2">
        <f t="shared" si="59"/>
        <v>1530765625</v>
      </c>
    </row>
    <row r="346" spans="1:56" x14ac:dyDescent="0.2">
      <c r="B346" s="21" t="s">
        <v>919</v>
      </c>
      <c r="C346" s="21" t="s">
        <v>911</v>
      </c>
    </row>
    <row r="347" spans="1:56" x14ac:dyDescent="0.2">
      <c r="A347" s="1">
        <v>1</v>
      </c>
      <c r="B347" s="10">
        <v>11</v>
      </c>
      <c r="C347" s="11">
        <v>181</v>
      </c>
      <c r="D347" s="11">
        <v>351</v>
      </c>
      <c r="E347" s="11">
        <v>421</v>
      </c>
      <c r="F347" s="11">
        <v>591</v>
      </c>
      <c r="G347" s="11">
        <v>312</v>
      </c>
      <c r="H347" s="11">
        <v>482</v>
      </c>
      <c r="I347" s="11">
        <v>527</v>
      </c>
      <c r="J347" s="11">
        <v>97</v>
      </c>
      <c r="K347" s="11">
        <v>142</v>
      </c>
      <c r="L347" s="11">
        <v>443</v>
      </c>
      <c r="M347" s="11">
        <v>273</v>
      </c>
      <c r="N347" s="11">
        <v>203</v>
      </c>
      <c r="O347" s="11">
        <v>33</v>
      </c>
      <c r="P347" s="11">
        <v>613</v>
      </c>
      <c r="Q347" s="11">
        <v>164</v>
      </c>
      <c r="R347" s="11">
        <v>334</v>
      </c>
      <c r="S347" s="11">
        <v>379</v>
      </c>
      <c r="T347" s="11">
        <v>574</v>
      </c>
      <c r="U347" s="11">
        <v>119</v>
      </c>
      <c r="V347" s="11">
        <v>465</v>
      </c>
      <c r="W347" s="11">
        <v>510</v>
      </c>
      <c r="X347" s="11">
        <v>55</v>
      </c>
      <c r="Y347" s="11">
        <v>250</v>
      </c>
      <c r="Z347" s="12">
        <v>295</v>
      </c>
      <c r="AA347" s="2">
        <f>SUM(B347:Z347)</f>
        <v>7825</v>
      </c>
      <c r="AB347" s="2">
        <f>SUMSQ(B347:Z347)</f>
        <v>3263025</v>
      </c>
      <c r="AE347" s="1">
        <v>1</v>
      </c>
      <c r="AF347" s="439" t="s">
        <v>378</v>
      </c>
      <c r="AG347" s="440" t="s">
        <v>181</v>
      </c>
      <c r="AH347" s="440" t="s">
        <v>97</v>
      </c>
      <c r="AI347" s="440" t="s">
        <v>484</v>
      </c>
      <c r="AJ347" s="440" t="s">
        <v>91</v>
      </c>
      <c r="AK347" s="440" t="s">
        <v>522</v>
      </c>
      <c r="AL347" s="440" t="s">
        <v>428</v>
      </c>
      <c r="AM347" s="440" t="s">
        <v>441</v>
      </c>
      <c r="AN347" s="440" t="s">
        <v>805</v>
      </c>
      <c r="AO347" s="440" t="s">
        <v>629</v>
      </c>
      <c r="AP347" s="440" t="s">
        <v>714</v>
      </c>
      <c r="AQ347" s="440" t="s">
        <v>743</v>
      </c>
      <c r="AR347" s="440" t="s">
        <v>613</v>
      </c>
      <c r="AS347" s="440" t="s">
        <v>802</v>
      </c>
      <c r="AT347" s="440" t="s">
        <v>292</v>
      </c>
      <c r="AU347" s="440" t="s">
        <v>815</v>
      </c>
      <c r="AV347" s="440" t="s">
        <v>366</v>
      </c>
      <c r="AW347" s="440" t="s">
        <v>728</v>
      </c>
      <c r="AX347" s="440" t="s">
        <v>279</v>
      </c>
      <c r="AY347" s="440" t="s">
        <v>657</v>
      </c>
      <c r="AZ347" s="440" t="s">
        <v>636</v>
      </c>
      <c r="BA347" s="440" t="s">
        <v>169</v>
      </c>
      <c r="BB347" s="440" t="s">
        <v>331</v>
      </c>
      <c r="BC347" s="440" t="s">
        <v>641</v>
      </c>
      <c r="BD347" s="441" t="s">
        <v>325</v>
      </c>
    </row>
    <row r="348" spans="1:56" x14ac:dyDescent="0.2">
      <c r="A348" s="1">
        <v>2</v>
      </c>
      <c r="B348" s="13">
        <v>610</v>
      </c>
      <c r="C348" s="14">
        <v>30</v>
      </c>
      <c r="D348" s="14">
        <v>225</v>
      </c>
      <c r="E348" s="14">
        <v>270</v>
      </c>
      <c r="F348" s="14">
        <v>440</v>
      </c>
      <c r="G348" s="14">
        <v>156</v>
      </c>
      <c r="H348" s="14">
        <v>326</v>
      </c>
      <c r="I348" s="14">
        <v>396</v>
      </c>
      <c r="J348" s="14">
        <v>566</v>
      </c>
      <c r="K348" s="14">
        <v>111</v>
      </c>
      <c r="L348" s="14">
        <v>287</v>
      </c>
      <c r="M348" s="14">
        <v>242</v>
      </c>
      <c r="N348" s="14">
        <v>72</v>
      </c>
      <c r="O348" s="14">
        <v>502</v>
      </c>
      <c r="P348" s="14">
        <v>457</v>
      </c>
      <c r="Q348" s="14">
        <v>8</v>
      </c>
      <c r="R348" s="14">
        <v>178</v>
      </c>
      <c r="S348" s="14">
        <v>373</v>
      </c>
      <c r="T348" s="14">
        <v>418</v>
      </c>
      <c r="U348" s="14">
        <v>588</v>
      </c>
      <c r="V348" s="14">
        <v>309</v>
      </c>
      <c r="W348" s="14">
        <v>479</v>
      </c>
      <c r="X348" s="14">
        <v>549</v>
      </c>
      <c r="Y348" s="14">
        <v>94</v>
      </c>
      <c r="Z348" s="15">
        <v>139</v>
      </c>
      <c r="AA348" s="2">
        <f t="shared" ref="AA348:AA377" si="63">SUM(B348:Z348)</f>
        <v>7825</v>
      </c>
      <c r="AB348" s="2">
        <f t="shared" ref="AB348:AB377" si="64">SUMSQ(B348:Z348)</f>
        <v>3263025</v>
      </c>
      <c r="AE348" s="1">
        <v>2</v>
      </c>
      <c r="AF348" s="442" t="s">
        <v>394</v>
      </c>
      <c r="AG348" s="443" t="s">
        <v>358</v>
      </c>
      <c r="AH348" s="443" t="s">
        <v>698</v>
      </c>
      <c r="AI348" s="443" t="s">
        <v>271</v>
      </c>
      <c r="AJ348" s="443" t="s">
        <v>611</v>
      </c>
      <c r="AK348" s="443" t="s">
        <v>237</v>
      </c>
      <c r="AL348" s="443" t="s">
        <v>126</v>
      </c>
      <c r="AM348" s="443" t="s">
        <v>203</v>
      </c>
      <c r="AN348" s="443" t="s">
        <v>36</v>
      </c>
      <c r="AO348" s="443" t="s">
        <v>601</v>
      </c>
      <c r="AP348" s="443" t="s">
        <v>269</v>
      </c>
      <c r="AQ348" s="443" t="s">
        <v>84</v>
      </c>
      <c r="AR348" s="443" t="s">
        <v>747</v>
      </c>
      <c r="AS348" s="443" t="s">
        <v>382</v>
      </c>
      <c r="AT348" s="443" t="s">
        <v>483</v>
      </c>
      <c r="AU348" s="443" t="s">
        <v>543</v>
      </c>
      <c r="AV348" s="443" t="s">
        <v>420</v>
      </c>
      <c r="AW348" s="443" t="s">
        <v>175</v>
      </c>
      <c r="AX348" s="443" t="s">
        <v>767</v>
      </c>
      <c r="AY348" s="443" t="s">
        <v>34</v>
      </c>
      <c r="AZ348" s="443" t="s">
        <v>312</v>
      </c>
      <c r="BA348" s="443" t="s">
        <v>159</v>
      </c>
      <c r="BB348" s="443" t="s">
        <v>306</v>
      </c>
      <c r="BC348" s="443" t="s">
        <v>465</v>
      </c>
      <c r="BD348" s="444" t="s">
        <v>789</v>
      </c>
    </row>
    <row r="349" spans="1:56" x14ac:dyDescent="0.2">
      <c r="A349" s="1">
        <v>3</v>
      </c>
      <c r="B349" s="13">
        <v>454</v>
      </c>
      <c r="C349" s="14">
        <v>524</v>
      </c>
      <c r="D349" s="14">
        <v>69</v>
      </c>
      <c r="E349" s="14">
        <v>239</v>
      </c>
      <c r="F349" s="14">
        <v>284</v>
      </c>
      <c r="G349" s="14">
        <v>5</v>
      </c>
      <c r="H349" s="14">
        <v>200</v>
      </c>
      <c r="I349" s="14">
        <v>370</v>
      </c>
      <c r="J349" s="14">
        <v>415</v>
      </c>
      <c r="K349" s="14">
        <v>585</v>
      </c>
      <c r="L349" s="14">
        <v>131</v>
      </c>
      <c r="M349" s="14">
        <v>86</v>
      </c>
      <c r="N349" s="14">
        <v>541</v>
      </c>
      <c r="O349" s="14">
        <v>496</v>
      </c>
      <c r="P349" s="14">
        <v>301</v>
      </c>
      <c r="Q349" s="14">
        <v>602</v>
      </c>
      <c r="R349" s="14">
        <v>47</v>
      </c>
      <c r="S349" s="14">
        <v>217</v>
      </c>
      <c r="T349" s="14">
        <v>262</v>
      </c>
      <c r="U349" s="14">
        <v>432</v>
      </c>
      <c r="V349" s="14">
        <v>153</v>
      </c>
      <c r="W349" s="14">
        <v>348</v>
      </c>
      <c r="X349" s="14">
        <v>393</v>
      </c>
      <c r="Y349" s="14">
        <v>563</v>
      </c>
      <c r="Z349" s="15">
        <v>108</v>
      </c>
      <c r="AA349" s="2">
        <f t="shared" si="63"/>
        <v>7825</v>
      </c>
      <c r="AB349" s="2">
        <f t="shared" si="64"/>
        <v>3263025</v>
      </c>
      <c r="AE349" s="1">
        <v>3</v>
      </c>
      <c r="AF349" s="442" t="s">
        <v>217</v>
      </c>
      <c r="AG349" s="443" t="s">
        <v>364</v>
      </c>
      <c r="AH349" s="443" t="s">
        <v>406</v>
      </c>
      <c r="AI349" s="443" t="s">
        <v>222</v>
      </c>
      <c r="AJ349" s="443" t="s">
        <v>54</v>
      </c>
      <c r="AK349" s="443" t="s">
        <v>304</v>
      </c>
      <c r="AL349" s="443" t="s">
        <v>446</v>
      </c>
      <c r="AM349" s="443" t="s">
        <v>494</v>
      </c>
      <c r="AN349" s="443" t="s">
        <v>665</v>
      </c>
      <c r="AO349" s="443" t="s">
        <v>201</v>
      </c>
      <c r="AP349" s="443" t="s">
        <v>210</v>
      </c>
      <c r="AQ349" s="443" t="s">
        <v>408</v>
      </c>
      <c r="AR349" s="443" t="s">
        <v>64</v>
      </c>
      <c r="AS349" s="443" t="s">
        <v>454</v>
      </c>
      <c r="AT349" s="443" t="s">
        <v>70</v>
      </c>
      <c r="AU349" s="443" t="s">
        <v>605</v>
      </c>
      <c r="AV349" s="443" t="s">
        <v>721</v>
      </c>
      <c r="AW349" s="443" t="s">
        <v>144</v>
      </c>
      <c r="AX349" s="443" t="s">
        <v>327</v>
      </c>
      <c r="AY349" s="443" t="s">
        <v>457</v>
      </c>
      <c r="AZ349" s="443" t="s">
        <v>475</v>
      </c>
      <c r="BA349" s="443" t="s">
        <v>148</v>
      </c>
      <c r="BB349" s="443" t="s">
        <v>579</v>
      </c>
      <c r="BC349" s="443" t="s">
        <v>93</v>
      </c>
      <c r="BD349" s="444" t="s">
        <v>182</v>
      </c>
    </row>
    <row r="350" spans="1:56" x14ac:dyDescent="0.2">
      <c r="A350" s="1">
        <v>4</v>
      </c>
      <c r="B350" s="13">
        <v>323</v>
      </c>
      <c r="C350" s="14">
        <v>493</v>
      </c>
      <c r="D350" s="14">
        <v>538</v>
      </c>
      <c r="E350" s="14">
        <v>83</v>
      </c>
      <c r="F350" s="14">
        <v>128</v>
      </c>
      <c r="G350" s="14">
        <v>624</v>
      </c>
      <c r="H350" s="14">
        <v>44</v>
      </c>
      <c r="I350" s="14">
        <v>214</v>
      </c>
      <c r="J350" s="14">
        <v>259</v>
      </c>
      <c r="K350" s="14">
        <v>429</v>
      </c>
      <c r="L350" s="14">
        <v>105</v>
      </c>
      <c r="M350" s="14">
        <v>560</v>
      </c>
      <c r="N350" s="14">
        <v>390</v>
      </c>
      <c r="O350" s="14">
        <v>345</v>
      </c>
      <c r="P350" s="14">
        <v>175</v>
      </c>
      <c r="Q350" s="14">
        <v>471</v>
      </c>
      <c r="R350" s="14">
        <v>516</v>
      </c>
      <c r="S350" s="14">
        <v>61</v>
      </c>
      <c r="T350" s="14">
        <v>231</v>
      </c>
      <c r="U350" s="14">
        <v>276</v>
      </c>
      <c r="V350" s="14">
        <v>22</v>
      </c>
      <c r="W350" s="14">
        <v>192</v>
      </c>
      <c r="X350" s="14">
        <v>362</v>
      </c>
      <c r="Y350" s="14">
        <v>407</v>
      </c>
      <c r="Z350" s="15">
        <v>577</v>
      </c>
      <c r="AA350" s="2">
        <f t="shared" si="63"/>
        <v>7825</v>
      </c>
      <c r="AB350" s="2">
        <f t="shared" si="64"/>
        <v>3263025</v>
      </c>
      <c r="AE350" s="1">
        <v>4</v>
      </c>
      <c r="AF350" s="442" t="s">
        <v>204</v>
      </c>
      <c r="AG350" s="443" t="s">
        <v>797</v>
      </c>
      <c r="AH350" s="443" t="s">
        <v>122</v>
      </c>
      <c r="AI350" s="443" t="s">
        <v>720</v>
      </c>
      <c r="AJ350" s="443" t="s">
        <v>449</v>
      </c>
      <c r="AK350" s="443" t="s">
        <v>586</v>
      </c>
      <c r="AL350" s="443" t="s">
        <v>380</v>
      </c>
      <c r="AM350" s="443" t="s">
        <v>162</v>
      </c>
      <c r="AN350" s="443" t="s">
        <v>113</v>
      </c>
      <c r="AO350" s="443" t="s">
        <v>244</v>
      </c>
      <c r="AP350" s="443" t="s">
        <v>526</v>
      </c>
      <c r="AQ350" s="443" t="s">
        <v>256</v>
      </c>
      <c r="AR350" s="443" t="s">
        <v>473</v>
      </c>
      <c r="AS350" s="443" t="s">
        <v>520</v>
      </c>
      <c r="AT350" s="443" t="s">
        <v>393</v>
      </c>
      <c r="AU350" s="443" t="s">
        <v>401</v>
      </c>
      <c r="AV350" s="443" t="s">
        <v>124</v>
      </c>
      <c r="AW350" s="443" t="s">
        <v>463</v>
      </c>
      <c r="AX350" s="443" t="s">
        <v>433</v>
      </c>
      <c r="AY350" s="443" t="s">
        <v>614</v>
      </c>
      <c r="AZ350" s="443" t="s">
        <v>775</v>
      </c>
      <c r="BA350" s="443" t="s">
        <v>656</v>
      </c>
      <c r="BB350" s="443" t="s">
        <v>550</v>
      </c>
      <c r="BC350" s="443" t="s">
        <v>398</v>
      </c>
      <c r="BD350" s="444" t="s">
        <v>412</v>
      </c>
    </row>
    <row r="351" spans="1:56" x14ac:dyDescent="0.2">
      <c r="A351" s="1">
        <v>5</v>
      </c>
      <c r="B351" s="13">
        <v>167</v>
      </c>
      <c r="C351" s="14">
        <v>337</v>
      </c>
      <c r="D351" s="14">
        <v>382</v>
      </c>
      <c r="E351" s="14">
        <v>552</v>
      </c>
      <c r="F351" s="14">
        <v>122</v>
      </c>
      <c r="G351" s="14">
        <v>468</v>
      </c>
      <c r="H351" s="14">
        <v>513</v>
      </c>
      <c r="I351" s="14">
        <v>58</v>
      </c>
      <c r="J351" s="14">
        <v>228</v>
      </c>
      <c r="K351" s="14">
        <v>298</v>
      </c>
      <c r="L351" s="14">
        <v>599</v>
      </c>
      <c r="M351" s="14">
        <v>404</v>
      </c>
      <c r="N351" s="14">
        <v>359</v>
      </c>
      <c r="O351" s="14">
        <v>189</v>
      </c>
      <c r="P351" s="14">
        <v>19</v>
      </c>
      <c r="Q351" s="14">
        <v>320</v>
      </c>
      <c r="R351" s="14">
        <v>490</v>
      </c>
      <c r="S351" s="14">
        <v>535</v>
      </c>
      <c r="T351" s="14">
        <v>80</v>
      </c>
      <c r="U351" s="14">
        <v>150</v>
      </c>
      <c r="V351" s="14">
        <v>616</v>
      </c>
      <c r="W351" s="14">
        <v>36</v>
      </c>
      <c r="X351" s="14">
        <v>206</v>
      </c>
      <c r="Y351" s="14">
        <v>251</v>
      </c>
      <c r="Z351" s="15">
        <v>446</v>
      </c>
      <c r="AA351" s="2">
        <f t="shared" si="63"/>
        <v>7825</v>
      </c>
      <c r="AB351" s="2">
        <f t="shared" si="64"/>
        <v>3263025</v>
      </c>
      <c r="AE351" s="1">
        <v>5</v>
      </c>
      <c r="AF351" s="442" t="s">
        <v>604</v>
      </c>
      <c r="AG351" s="443" t="s">
        <v>576</v>
      </c>
      <c r="AH351" s="443" t="s">
        <v>177</v>
      </c>
      <c r="AI351" s="443" t="s">
        <v>467</v>
      </c>
      <c r="AJ351" s="443" t="s">
        <v>208</v>
      </c>
      <c r="AK351" s="443" t="s">
        <v>739</v>
      </c>
      <c r="AL351" s="443" t="s">
        <v>66</v>
      </c>
      <c r="AM351" s="443" t="s">
        <v>776</v>
      </c>
      <c r="AN351" s="443" t="s">
        <v>671</v>
      </c>
      <c r="AO351" s="443" t="s">
        <v>801</v>
      </c>
      <c r="AP351" s="443" t="s">
        <v>333</v>
      </c>
      <c r="AQ351" s="443" t="s">
        <v>190</v>
      </c>
      <c r="AR351" s="443" t="s">
        <v>339</v>
      </c>
      <c r="AS351" s="443" t="s">
        <v>760</v>
      </c>
      <c r="AT351" s="443" t="s">
        <v>435</v>
      </c>
      <c r="AU351" s="443" t="s">
        <v>578</v>
      </c>
      <c r="AV351" s="443" t="s">
        <v>695</v>
      </c>
      <c r="AW351" s="443" t="s">
        <v>230</v>
      </c>
      <c r="AX351" s="443" t="s">
        <v>273</v>
      </c>
      <c r="AY351" s="443" t="s">
        <v>419</v>
      </c>
      <c r="AZ351" s="443" t="s">
        <v>348</v>
      </c>
      <c r="BA351" s="443" t="s">
        <v>437</v>
      </c>
      <c r="BB351" s="443" t="s">
        <v>374</v>
      </c>
      <c r="BC351" s="443" t="s">
        <v>670</v>
      </c>
      <c r="BD351" s="444" t="s">
        <v>427</v>
      </c>
    </row>
    <row r="352" spans="1:56" x14ac:dyDescent="0.2">
      <c r="A352" s="1">
        <v>6</v>
      </c>
      <c r="B352" s="13">
        <v>597</v>
      </c>
      <c r="C352" s="14">
        <v>17</v>
      </c>
      <c r="D352" s="14">
        <v>187</v>
      </c>
      <c r="E352" s="14">
        <v>357</v>
      </c>
      <c r="F352" s="14">
        <v>402</v>
      </c>
      <c r="G352" s="14">
        <v>148</v>
      </c>
      <c r="H352" s="14">
        <v>318</v>
      </c>
      <c r="I352" s="14">
        <v>488</v>
      </c>
      <c r="J352" s="14">
        <v>533</v>
      </c>
      <c r="K352" s="14">
        <v>78</v>
      </c>
      <c r="L352" s="14">
        <v>254</v>
      </c>
      <c r="M352" s="14">
        <v>209</v>
      </c>
      <c r="N352" s="14">
        <v>39</v>
      </c>
      <c r="O352" s="14">
        <v>619</v>
      </c>
      <c r="P352" s="14">
        <v>449</v>
      </c>
      <c r="Q352" s="14">
        <v>125</v>
      </c>
      <c r="R352" s="14">
        <v>170</v>
      </c>
      <c r="S352" s="14">
        <v>340</v>
      </c>
      <c r="T352" s="14">
        <v>385</v>
      </c>
      <c r="U352" s="14">
        <v>555</v>
      </c>
      <c r="V352" s="14">
        <v>296</v>
      </c>
      <c r="W352" s="14">
        <v>466</v>
      </c>
      <c r="X352" s="14">
        <v>511</v>
      </c>
      <c r="Y352" s="14">
        <v>56</v>
      </c>
      <c r="Z352" s="15">
        <v>226</v>
      </c>
      <c r="AA352" s="2">
        <f t="shared" si="63"/>
        <v>7825</v>
      </c>
      <c r="AB352" s="2">
        <f t="shared" si="64"/>
        <v>3263025</v>
      </c>
      <c r="AE352" s="1">
        <v>6</v>
      </c>
      <c r="AF352" s="442" t="s">
        <v>365</v>
      </c>
      <c r="AG352" s="443" t="s">
        <v>464</v>
      </c>
      <c r="AH352" s="443" t="s">
        <v>42</v>
      </c>
      <c r="AI352" s="443" t="s">
        <v>233</v>
      </c>
      <c r="AJ352" s="443" t="s">
        <v>158</v>
      </c>
      <c r="AK352" s="443" t="s">
        <v>497</v>
      </c>
      <c r="AL352" s="443" t="s">
        <v>549</v>
      </c>
      <c r="AM352" s="443" t="s">
        <v>610</v>
      </c>
      <c r="AN352" s="443" t="s">
        <v>362</v>
      </c>
      <c r="AO352" s="443" t="s">
        <v>197</v>
      </c>
      <c r="AP352" s="443" t="s">
        <v>566</v>
      </c>
      <c r="AQ352" s="443" t="s">
        <v>86</v>
      </c>
      <c r="AR352" s="443" t="s">
        <v>571</v>
      </c>
      <c r="AS352" s="443" t="s">
        <v>212</v>
      </c>
      <c r="AT352" s="443" t="s">
        <v>80</v>
      </c>
      <c r="AU352" s="443" t="s">
        <v>476</v>
      </c>
      <c r="AV352" s="443" t="s">
        <v>44</v>
      </c>
      <c r="AW352" s="443" t="s">
        <v>388</v>
      </c>
      <c r="AX352" s="443" t="s">
        <v>521</v>
      </c>
      <c r="AY352" s="443" t="s">
        <v>678</v>
      </c>
      <c r="AZ352" s="443" t="s">
        <v>770</v>
      </c>
      <c r="BA352" s="443" t="s">
        <v>612</v>
      </c>
      <c r="BB352" s="443" t="s">
        <v>723</v>
      </c>
      <c r="BC352" s="443" t="s">
        <v>803</v>
      </c>
      <c r="BD352" s="444" t="s">
        <v>696</v>
      </c>
    </row>
    <row r="353" spans="1:56" x14ac:dyDescent="0.2">
      <c r="A353" s="1">
        <v>7</v>
      </c>
      <c r="B353" s="13">
        <v>441</v>
      </c>
      <c r="C353" s="14">
        <v>611</v>
      </c>
      <c r="D353" s="14">
        <v>31</v>
      </c>
      <c r="E353" s="14">
        <v>201</v>
      </c>
      <c r="F353" s="14">
        <v>271</v>
      </c>
      <c r="G353" s="14">
        <v>117</v>
      </c>
      <c r="H353" s="14">
        <v>162</v>
      </c>
      <c r="I353" s="14">
        <v>332</v>
      </c>
      <c r="J353" s="14">
        <v>377</v>
      </c>
      <c r="K353" s="14">
        <v>572</v>
      </c>
      <c r="L353" s="14">
        <v>248</v>
      </c>
      <c r="M353" s="14">
        <v>53</v>
      </c>
      <c r="N353" s="14">
        <v>508</v>
      </c>
      <c r="O353" s="14">
        <v>463</v>
      </c>
      <c r="P353" s="14">
        <v>293</v>
      </c>
      <c r="Q353" s="14">
        <v>594</v>
      </c>
      <c r="R353" s="14">
        <v>14</v>
      </c>
      <c r="S353" s="14">
        <v>184</v>
      </c>
      <c r="T353" s="14">
        <v>354</v>
      </c>
      <c r="U353" s="14">
        <v>424</v>
      </c>
      <c r="V353" s="14">
        <v>145</v>
      </c>
      <c r="W353" s="14">
        <v>315</v>
      </c>
      <c r="X353" s="14">
        <v>485</v>
      </c>
      <c r="Y353" s="14">
        <v>530</v>
      </c>
      <c r="Z353" s="15">
        <v>100</v>
      </c>
      <c r="AA353" s="2">
        <f t="shared" si="63"/>
        <v>7825</v>
      </c>
      <c r="AB353" s="2">
        <f t="shared" si="64"/>
        <v>3263025</v>
      </c>
      <c r="AE353" s="1">
        <v>7</v>
      </c>
      <c r="AF353" s="442" t="s">
        <v>637</v>
      </c>
      <c r="AG353" s="443" t="s">
        <v>154</v>
      </c>
      <c r="AH353" s="443" t="s">
        <v>777</v>
      </c>
      <c r="AI353" s="443" t="s">
        <v>643</v>
      </c>
      <c r="AJ353" s="443" t="s">
        <v>719</v>
      </c>
      <c r="AK353" s="443" t="s">
        <v>686</v>
      </c>
      <c r="AL353" s="443" t="s">
        <v>101</v>
      </c>
      <c r="AM353" s="443" t="s">
        <v>206</v>
      </c>
      <c r="AN353" s="443" t="s">
        <v>756</v>
      </c>
      <c r="AO353" s="443" t="s">
        <v>305</v>
      </c>
      <c r="AP353" s="443" t="s">
        <v>718</v>
      </c>
      <c r="AQ353" s="443" t="s">
        <v>252</v>
      </c>
      <c r="AR353" s="443" t="s">
        <v>308</v>
      </c>
      <c r="AS353" s="443" t="s">
        <v>666</v>
      </c>
      <c r="AT353" s="443" t="s">
        <v>357</v>
      </c>
      <c r="AU353" s="443" t="s">
        <v>809</v>
      </c>
      <c r="AV353" s="443" t="s">
        <v>511</v>
      </c>
      <c r="AW353" s="443" t="s">
        <v>602</v>
      </c>
      <c r="AX353" s="443" t="s">
        <v>784</v>
      </c>
      <c r="AY353" s="443" t="s">
        <v>140</v>
      </c>
      <c r="AZ353" s="443" t="s">
        <v>72</v>
      </c>
      <c r="BA353" s="443" t="s">
        <v>443</v>
      </c>
      <c r="BB353" s="443" t="s">
        <v>741</v>
      </c>
      <c r="BC353" s="443" t="s">
        <v>704</v>
      </c>
      <c r="BD353" s="444" t="s">
        <v>223</v>
      </c>
    </row>
    <row r="354" spans="1:56" x14ac:dyDescent="0.2">
      <c r="A354" s="1">
        <v>8</v>
      </c>
      <c r="B354" s="13">
        <v>290</v>
      </c>
      <c r="C354" s="14">
        <v>460</v>
      </c>
      <c r="D354" s="14">
        <v>505</v>
      </c>
      <c r="E354" s="14">
        <v>75</v>
      </c>
      <c r="F354" s="14">
        <v>245</v>
      </c>
      <c r="G354" s="14">
        <v>586</v>
      </c>
      <c r="H354" s="14">
        <v>6</v>
      </c>
      <c r="I354" s="14">
        <v>176</v>
      </c>
      <c r="J354" s="14">
        <v>371</v>
      </c>
      <c r="K354" s="14">
        <v>416</v>
      </c>
      <c r="L354" s="14">
        <v>92</v>
      </c>
      <c r="M354" s="14">
        <v>547</v>
      </c>
      <c r="N354" s="14">
        <v>477</v>
      </c>
      <c r="O354" s="14">
        <v>307</v>
      </c>
      <c r="P354" s="14">
        <v>137</v>
      </c>
      <c r="Q354" s="14">
        <v>438</v>
      </c>
      <c r="R354" s="14">
        <v>608</v>
      </c>
      <c r="S354" s="14">
        <v>28</v>
      </c>
      <c r="T354" s="14">
        <v>223</v>
      </c>
      <c r="U354" s="14">
        <v>268</v>
      </c>
      <c r="V354" s="14">
        <v>114</v>
      </c>
      <c r="W354" s="14">
        <v>159</v>
      </c>
      <c r="X354" s="14">
        <v>329</v>
      </c>
      <c r="Y354" s="14">
        <v>399</v>
      </c>
      <c r="Z354" s="15">
        <v>569</v>
      </c>
      <c r="AA354" s="2">
        <f t="shared" si="63"/>
        <v>7825</v>
      </c>
      <c r="AB354" s="2">
        <f t="shared" si="64"/>
        <v>3263025</v>
      </c>
      <c r="AE354" s="1">
        <v>8</v>
      </c>
      <c r="AF354" s="442" t="s">
        <v>250</v>
      </c>
      <c r="AG354" s="443" t="s">
        <v>795</v>
      </c>
      <c r="AH354" s="443" t="s">
        <v>651</v>
      </c>
      <c r="AI354" s="443" t="s">
        <v>168</v>
      </c>
      <c r="AJ354" s="443" t="s">
        <v>298</v>
      </c>
      <c r="AK354" s="443" t="s">
        <v>752</v>
      </c>
      <c r="AL354" s="443" t="s">
        <v>486</v>
      </c>
      <c r="AM354" s="443" t="s">
        <v>391</v>
      </c>
      <c r="AN354" s="443" t="s">
        <v>149</v>
      </c>
      <c r="AO354" s="443" t="s">
        <v>694</v>
      </c>
      <c r="AP354" s="443" t="s">
        <v>434</v>
      </c>
      <c r="AQ354" s="443" t="s">
        <v>278</v>
      </c>
      <c r="AR354" s="443" t="s">
        <v>189</v>
      </c>
      <c r="AS354" s="443" t="s">
        <v>146</v>
      </c>
      <c r="AT354" s="443" t="s">
        <v>130</v>
      </c>
      <c r="AU354" s="443" t="s">
        <v>692</v>
      </c>
      <c r="AV354" s="443" t="s">
        <v>530</v>
      </c>
      <c r="AW354" s="443" t="s">
        <v>226</v>
      </c>
      <c r="AX354" s="443" t="s">
        <v>771</v>
      </c>
      <c r="AY354" s="443" t="s">
        <v>297</v>
      </c>
      <c r="AZ354" s="443" t="s">
        <v>731</v>
      </c>
      <c r="BA354" s="443" t="s">
        <v>658</v>
      </c>
      <c r="BB354" s="443" t="s">
        <v>810</v>
      </c>
      <c r="BC354" s="443" t="s">
        <v>680</v>
      </c>
      <c r="BD354" s="444" t="s">
        <v>750</v>
      </c>
    </row>
    <row r="355" spans="1:56" x14ac:dyDescent="0.2">
      <c r="A355" s="1">
        <v>9</v>
      </c>
      <c r="B355" s="13">
        <v>134</v>
      </c>
      <c r="C355" s="14">
        <v>304</v>
      </c>
      <c r="D355" s="14">
        <v>499</v>
      </c>
      <c r="E355" s="14">
        <v>544</v>
      </c>
      <c r="F355" s="14">
        <v>89</v>
      </c>
      <c r="G355" s="14">
        <v>435</v>
      </c>
      <c r="H355" s="14">
        <v>605</v>
      </c>
      <c r="I355" s="14">
        <v>50</v>
      </c>
      <c r="J355" s="14">
        <v>220</v>
      </c>
      <c r="K355" s="14">
        <v>265</v>
      </c>
      <c r="L355" s="14">
        <v>561</v>
      </c>
      <c r="M355" s="14">
        <v>391</v>
      </c>
      <c r="N355" s="14">
        <v>346</v>
      </c>
      <c r="O355" s="14">
        <v>151</v>
      </c>
      <c r="P355" s="14">
        <v>106</v>
      </c>
      <c r="Q355" s="14">
        <v>282</v>
      </c>
      <c r="R355" s="14">
        <v>452</v>
      </c>
      <c r="S355" s="14">
        <v>522</v>
      </c>
      <c r="T355" s="14">
        <v>67</v>
      </c>
      <c r="U355" s="14">
        <v>237</v>
      </c>
      <c r="V355" s="14">
        <v>583</v>
      </c>
      <c r="W355" s="14">
        <v>3</v>
      </c>
      <c r="X355" s="14">
        <v>198</v>
      </c>
      <c r="Y355" s="14">
        <v>368</v>
      </c>
      <c r="Z355" s="15">
        <v>413</v>
      </c>
      <c r="AA355" s="2">
        <f t="shared" si="63"/>
        <v>7825</v>
      </c>
      <c r="AB355" s="2">
        <f t="shared" si="64"/>
        <v>3263025</v>
      </c>
      <c r="AE355" s="1">
        <v>9</v>
      </c>
      <c r="AF355" s="442" t="s">
        <v>684</v>
      </c>
      <c r="AG355" s="443" t="s">
        <v>757</v>
      </c>
      <c r="AH355" s="443" t="s">
        <v>107</v>
      </c>
      <c r="AI355" s="443" t="s">
        <v>725</v>
      </c>
      <c r="AJ355" s="443" t="s">
        <v>541</v>
      </c>
      <c r="AK355" s="443" t="s">
        <v>769</v>
      </c>
      <c r="AL355" s="443" t="s">
        <v>78</v>
      </c>
      <c r="AM355" s="443" t="s">
        <v>196</v>
      </c>
      <c r="AN355" s="443" t="s">
        <v>356</v>
      </c>
      <c r="AO355" s="443" t="s">
        <v>191</v>
      </c>
      <c r="AP355" s="443" t="s">
        <v>807</v>
      </c>
      <c r="AQ355" s="443" t="s">
        <v>442</v>
      </c>
      <c r="AR355" s="443" t="s">
        <v>176</v>
      </c>
      <c r="AS355" s="443" t="s">
        <v>448</v>
      </c>
      <c r="AT355" s="443" t="s">
        <v>150</v>
      </c>
      <c r="AU355" s="443" t="s">
        <v>745</v>
      </c>
      <c r="AV355" s="443" t="s">
        <v>1</v>
      </c>
      <c r="AW355" s="443" t="s">
        <v>334</v>
      </c>
      <c r="AX355" s="443" t="s">
        <v>381</v>
      </c>
      <c r="AY355" s="443" t="s">
        <v>354</v>
      </c>
      <c r="AZ355" s="443" t="s">
        <v>277</v>
      </c>
      <c r="BA355" s="443" t="s">
        <v>166</v>
      </c>
      <c r="BB355" s="443" t="s">
        <v>583</v>
      </c>
      <c r="BC355" s="443" t="s">
        <v>519</v>
      </c>
      <c r="BD355" s="444" t="s">
        <v>639</v>
      </c>
    </row>
    <row r="356" spans="1:56" x14ac:dyDescent="0.2">
      <c r="A356" s="1">
        <v>10</v>
      </c>
      <c r="B356" s="13">
        <v>103</v>
      </c>
      <c r="C356" s="14">
        <v>173</v>
      </c>
      <c r="D356" s="14">
        <v>343</v>
      </c>
      <c r="E356" s="14">
        <v>388</v>
      </c>
      <c r="F356" s="14">
        <v>558</v>
      </c>
      <c r="G356" s="14">
        <v>279</v>
      </c>
      <c r="H356" s="14">
        <v>474</v>
      </c>
      <c r="I356" s="14">
        <v>519</v>
      </c>
      <c r="J356" s="14">
        <v>64</v>
      </c>
      <c r="K356" s="14">
        <v>234</v>
      </c>
      <c r="L356" s="14">
        <v>410</v>
      </c>
      <c r="M356" s="14">
        <v>365</v>
      </c>
      <c r="N356" s="14">
        <v>195</v>
      </c>
      <c r="O356" s="14">
        <v>25</v>
      </c>
      <c r="P356" s="14">
        <v>580</v>
      </c>
      <c r="Q356" s="14">
        <v>126</v>
      </c>
      <c r="R356" s="14">
        <v>321</v>
      </c>
      <c r="S356" s="14">
        <v>491</v>
      </c>
      <c r="T356" s="14">
        <v>536</v>
      </c>
      <c r="U356" s="14">
        <v>81</v>
      </c>
      <c r="V356" s="14">
        <v>427</v>
      </c>
      <c r="W356" s="14">
        <v>622</v>
      </c>
      <c r="X356" s="14">
        <v>42</v>
      </c>
      <c r="Y356" s="14">
        <v>212</v>
      </c>
      <c r="Z356" s="15">
        <v>257</v>
      </c>
      <c r="AA356" s="2">
        <f t="shared" si="63"/>
        <v>7825</v>
      </c>
      <c r="AB356" s="2">
        <f t="shared" si="64"/>
        <v>3263025</v>
      </c>
      <c r="AE356" s="1">
        <v>10</v>
      </c>
      <c r="AF356" s="442" t="s">
        <v>390</v>
      </c>
      <c r="AG356" s="443" t="s">
        <v>523</v>
      </c>
      <c r="AH356" s="443" t="s">
        <v>493</v>
      </c>
      <c r="AI356" s="443" t="s">
        <v>387</v>
      </c>
      <c r="AJ356" s="443" t="s">
        <v>335</v>
      </c>
      <c r="AK356" s="443" t="s">
        <v>508</v>
      </c>
      <c r="AL356" s="443" t="s">
        <v>52</v>
      </c>
      <c r="AM356" s="443" t="s">
        <v>779</v>
      </c>
      <c r="AN356" s="443" t="s">
        <v>597</v>
      </c>
      <c r="AO356" s="443" t="s">
        <v>142</v>
      </c>
      <c r="AP356" s="443" t="s">
        <v>712</v>
      </c>
      <c r="AQ356" s="443" t="s">
        <v>414</v>
      </c>
      <c r="AR356" s="443" t="s">
        <v>99</v>
      </c>
      <c r="AS356" s="443" t="s">
        <v>253</v>
      </c>
      <c r="AT356" s="443" t="s">
        <v>621</v>
      </c>
      <c r="AU356" s="443" t="s">
        <v>474</v>
      </c>
      <c r="AV356" s="443" t="s">
        <v>234</v>
      </c>
      <c r="AW356" s="443" t="s">
        <v>664</v>
      </c>
      <c r="AX356" s="443" t="s">
        <v>781</v>
      </c>
      <c r="AY356" s="443" t="s">
        <v>749</v>
      </c>
      <c r="AZ356" s="443" t="s">
        <v>218</v>
      </c>
      <c r="BA356" s="443" t="s">
        <v>557</v>
      </c>
      <c r="BB356" s="443" t="s">
        <v>407</v>
      </c>
      <c r="BC356" s="443" t="s">
        <v>300</v>
      </c>
      <c r="BD356" s="444" t="s">
        <v>799</v>
      </c>
    </row>
    <row r="357" spans="1:56" x14ac:dyDescent="0.2">
      <c r="A357" s="1">
        <v>11</v>
      </c>
      <c r="B357" s="13">
        <v>62</v>
      </c>
      <c r="C357" s="14">
        <v>517</v>
      </c>
      <c r="D357" s="14">
        <v>472</v>
      </c>
      <c r="E357" s="14">
        <v>277</v>
      </c>
      <c r="F357" s="14">
        <v>232</v>
      </c>
      <c r="G357" s="14">
        <v>386</v>
      </c>
      <c r="H357" s="14">
        <v>341</v>
      </c>
      <c r="I357" s="14">
        <v>171</v>
      </c>
      <c r="J357" s="14">
        <v>101</v>
      </c>
      <c r="K357" s="14">
        <v>556</v>
      </c>
      <c r="L357" s="14">
        <v>260</v>
      </c>
      <c r="M357" s="14">
        <v>430</v>
      </c>
      <c r="N357" s="14">
        <v>625</v>
      </c>
      <c r="O357" s="14">
        <v>45</v>
      </c>
      <c r="P357" s="14">
        <v>215</v>
      </c>
      <c r="Q357" s="14">
        <v>539</v>
      </c>
      <c r="R357" s="14">
        <v>494</v>
      </c>
      <c r="S357" s="14">
        <v>324</v>
      </c>
      <c r="T357" s="14">
        <v>129</v>
      </c>
      <c r="U357" s="14">
        <v>84</v>
      </c>
      <c r="V357" s="14">
        <v>363</v>
      </c>
      <c r="W357" s="14">
        <v>193</v>
      </c>
      <c r="X357" s="14">
        <v>23</v>
      </c>
      <c r="Y357" s="14">
        <v>578</v>
      </c>
      <c r="Z357" s="15">
        <v>408</v>
      </c>
      <c r="AA357" s="2">
        <f t="shared" si="63"/>
        <v>7825</v>
      </c>
      <c r="AB357" s="2">
        <f t="shared" si="64"/>
        <v>3263025</v>
      </c>
      <c r="AE357" s="1">
        <v>11</v>
      </c>
      <c r="AF357" s="445" t="s">
        <v>674</v>
      </c>
      <c r="AG357" s="446" t="s">
        <v>808</v>
      </c>
      <c r="AH357" s="447" t="s">
        <v>79</v>
      </c>
      <c r="AI357" s="446" t="s">
        <v>537</v>
      </c>
      <c r="AJ357" s="447" t="s">
        <v>773</v>
      </c>
      <c r="AK357" s="446" t="s">
        <v>311</v>
      </c>
      <c r="AL357" s="447" t="s">
        <v>415</v>
      </c>
      <c r="AM357" s="446" t="s">
        <v>498</v>
      </c>
      <c r="AN357" s="447" t="s">
        <v>421</v>
      </c>
      <c r="AO357" s="446" t="s">
        <v>363</v>
      </c>
      <c r="AP357" s="447" t="s">
        <v>355</v>
      </c>
      <c r="AQ357" s="446" t="s">
        <v>482</v>
      </c>
      <c r="AR357" s="443" t="s">
        <v>820</v>
      </c>
      <c r="AS357" s="446" t="s">
        <v>645</v>
      </c>
      <c r="AT357" s="447" t="s">
        <v>220</v>
      </c>
      <c r="AU357" s="446" t="s">
        <v>94</v>
      </c>
      <c r="AV357" s="447" t="s">
        <v>591</v>
      </c>
      <c r="AW357" s="446" t="s">
        <v>710</v>
      </c>
      <c r="AX357" s="447" t="s">
        <v>370</v>
      </c>
      <c r="AY357" s="446" t="s">
        <v>379</v>
      </c>
      <c r="AZ357" s="447" t="s">
        <v>444</v>
      </c>
      <c r="BA357" s="446" t="s">
        <v>133</v>
      </c>
      <c r="BB357" s="447" t="s">
        <v>330</v>
      </c>
      <c r="BC357" s="446" t="s">
        <v>517</v>
      </c>
      <c r="BD357" s="448" t="s">
        <v>82</v>
      </c>
    </row>
    <row r="358" spans="1:56" x14ac:dyDescent="0.2">
      <c r="A358" s="1">
        <v>12</v>
      </c>
      <c r="B358" s="13">
        <v>531</v>
      </c>
      <c r="C358" s="14">
        <v>486</v>
      </c>
      <c r="D358" s="14">
        <v>316</v>
      </c>
      <c r="E358" s="14">
        <v>146</v>
      </c>
      <c r="F358" s="14">
        <v>76</v>
      </c>
      <c r="G358" s="14">
        <v>360</v>
      </c>
      <c r="H358" s="14">
        <v>190</v>
      </c>
      <c r="I358" s="14">
        <v>20</v>
      </c>
      <c r="J358" s="14">
        <v>600</v>
      </c>
      <c r="K358" s="14">
        <v>405</v>
      </c>
      <c r="L358" s="14">
        <v>229</v>
      </c>
      <c r="M358" s="14">
        <v>299</v>
      </c>
      <c r="N358" s="14">
        <v>469</v>
      </c>
      <c r="O358" s="14">
        <v>514</v>
      </c>
      <c r="P358" s="14">
        <v>59</v>
      </c>
      <c r="Q358" s="14">
        <v>383</v>
      </c>
      <c r="R358" s="14">
        <v>338</v>
      </c>
      <c r="S358" s="14">
        <v>168</v>
      </c>
      <c r="T358" s="14">
        <v>123</v>
      </c>
      <c r="U358" s="14">
        <v>553</v>
      </c>
      <c r="V358" s="14">
        <v>207</v>
      </c>
      <c r="W358" s="14">
        <v>37</v>
      </c>
      <c r="X358" s="14">
        <v>617</v>
      </c>
      <c r="Y358" s="14">
        <v>447</v>
      </c>
      <c r="Z358" s="15">
        <v>252</v>
      </c>
      <c r="AA358" s="2">
        <f t="shared" si="63"/>
        <v>7825</v>
      </c>
      <c r="AB358" s="2">
        <f t="shared" si="64"/>
        <v>3263025</v>
      </c>
      <c r="AE358" s="1">
        <v>12</v>
      </c>
      <c r="AF358" s="445" t="s">
        <v>336</v>
      </c>
      <c r="AG358" s="446" t="s">
        <v>533</v>
      </c>
      <c r="AH358" s="447" t="s">
        <v>472</v>
      </c>
      <c r="AI358" s="446" t="s">
        <v>524</v>
      </c>
      <c r="AJ358" s="447" t="s">
        <v>2</v>
      </c>
      <c r="AK358" s="446" t="s">
        <v>577</v>
      </c>
      <c r="AL358" s="447" t="s">
        <v>817</v>
      </c>
      <c r="AM358" s="446" t="s">
        <v>702</v>
      </c>
      <c r="AN358" s="447" t="s">
        <v>544</v>
      </c>
      <c r="AO358" s="446" t="s">
        <v>429</v>
      </c>
      <c r="AP358" s="447" t="s">
        <v>592</v>
      </c>
      <c r="AQ358" s="446" t="s">
        <v>430</v>
      </c>
      <c r="AR358" s="443" t="s">
        <v>531</v>
      </c>
      <c r="AS358" s="446" t="s">
        <v>33</v>
      </c>
      <c r="AT358" s="447" t="s">
        <v>436</v>
      </c>
      <c r="AU358" s="446" t="s">
        <v>625</v>
      </c>
      <c r="AV358" s="447" t="s">
        <v>470</v>
      </c>
      <c r="AW358" s="446" t="s">
        <v>71</v>
      </c>
      <c r="AX358" s="447" t="s">
        <v>553</v>
      </c>
      <c r="AY358" s="446" t="s">
        <v>573</v>
      </c>
      <c r="AZ358" s="447" t="s">
        <v>716</v>
      </c>
      <c r="BA358" s="446" t="s">
        <v>700</v>
      </c>
      <c r="BB358" s="447" t="s">
        <v>242</v>
      </c>
      <c r="BC358" s="446" t="s">
        <v>51</v>
      </c>
      <c r="BD358" s="448" t="s">
        <v>593</v>
      </c>
    </row>
    <row r="359" spans="1:56" x14ac:dyDescent="0.2">
      <c r="A359" s="1">
        <v>13</v>
      </c>
      <c r="B359" s="13">
        <v>380</v>
      </c>
      <c r="C359" s="14">
        <v>335</v>
      </c>
      <c r="D359" s="14">
        <v>165</v>
      </c>
      <c r="E359" s="14">
        <v>120</v>
      </c>
      <c r="F359" s="14">
        <v>575</v>
      </c>
      <c r="G359" s="14">
        <v>204</v>
      </c>
      <c r="H359" s="14">
        <v>34</v>
      </c>
      <c r="I359" s="14">
        <v>614</v>
      </c>
      <c r="J359" s="14">
        <v>444</v>
      </c>
      <c r="K359" s="14">
        <v>274</v>
      </c>
      <c r="L359" s="14">
        <v>98</v>
      </c>
      <c r="M359" s="14">
        <v>143</v>
      </c>
      <c r="N359" s="14">
        <v>313</v>
      </c>
      <c r="O359" s="14">
        <v>483</v>
      </c>
      <c r="P359" s="14">
        <v>528</v>
      </c>
      <c r="Q359" s="14">
        <v>352</v>
      </c>
      <c r="R359" s="14">
        <v>182</v>
      </c>
      <c r="S359" s="14">
        <v>12</v>
      </c>
      <c r="T359" s="14">
        <v>592</v>
      </c>
      <c r="U359" s="14">
        <v>422</v>
      </c>
      <c r="V359" s="14">
        <v>51</v>
      </c>
      <c r="W359" s="14">
        <v>506</v>
      </c>
      <c r="X359" s="14">
        <v>461</v>
      </c>
      <c r="Y359" s="14">
        <v>291</v>
      </c>
      <c r="Z359" s="15">
        <v>246</v>
      </c>
      <c r="AA359" s="2">
        <f t="shared" si="63"/>
        <v>7825</v>
      </c>
      <c r="AB359" s="2">
        <f t="shared" si="64"/>
        <v>3263025</v>
      </c>
      <c r="AC359" s="2">
        <f t="shared" ref="AC359:AC377" si="65">B359^3+C359^3+D359^3+E359^3+F359^3+G359^3+H359^3+I359^3+J359^3+K359^3+L359^3+M359^3+N359^3+O359^3+P359^3+Q359^3+R359^3+S359^3+T359^3+U359^3+V359^3+W359^3+X359^3+Y359^3+Z359^3</f>
        <v>1530765625</v>
      </c>
      <c r="AE359" s="1">
        <v>13</v>
      </c>
      <c r="AF359" s="445" t="s">
        <v>147</v>
      </c>
      <c r="AG359" s="446" t="s">
        <v>551</v>
      </c>
      <c r="AH359" s="447" t="s">
        <v>758</v>
      </c>
      <c r="AI359" s="446" t="s">
        <v>132</v>
      </c>
      <c r="AJ359" s="447" t="s">
        <v>490</v>
      </c>
      <c r="AK359" s="446" t="s">
        <v>538</v>
      </c>
      <c r="AL359" s="447" t="s">
        <v>462</v>
      </c>
      <c r="AM359" s="446" t="s">
        <v>260</v>
      </c>
      <c r="AN359" s="447" t="s">
        <v>505</v>
      </c>
      <c r="AO359" s="446" t="s">
        <v>377</v>
      </c>
      <c r="AP359" s="447" t="s">
        <v>361</v>
      </c>
      <c r="AQ359" s="446" t="s">
        <v>43</v>
      </c>
      <c r="AR359" s="443" t="s">
        <v>417</v>
      </c>
      <c r="AS359" s="446" t="s">
        <v>50</v>
      </c>
      <c r="AT359" s="447" t="s">
        <v>547</v>
      </c>
      <c r="AU359" s="446" t="s">
        <v>811</v>
      </c>
      <c r="AV359" s="447" t="s">
        <v>525</v>
      </c>
      <c r="AW359" s="446" t="s">
        <v>647</v>
      </c>
      <c r="AX359" s="447" t="s">
        <v>778</v>
      </c>
      <c r="AY359" s="446" t="s">
        <v>108</v>
      </c>
      <c r="AZ359" s="447" t="s">
        <v>225</v>
      </c>
      <c r="BA359" s="446" t="s">
        <v>276</v>
      </c>
      <c r="BB359" s="447" t="s">
        <v>589</v>
      </c>
      <c r="BC359" s="446" t="s">
        <v>219</v>
      </c>
      <c r="BD359" s="448" t="s">
        <v>744</v>
      </c>
    </row>
    <row r="360" spans="1:56" x14ac:dyDescent="0.2">
      <c r="A360" s="1">
        <v>14</v>
      </c>
      <c r="B360" s="13">
        <v>374</v>
      </c>
      <c r="C360" s="14">
        <v>179</v>
      </c>
      <c r="D360" s="14">
        <v>9</v>
      </c>
      <c r="E360" s="14">
        <v>589</v>
      </c>
      <c r="F360" s="14">
        <v>419</v>
      </c>
      <c r="G360" s="14">
        <v>73</v>
      </c>
      <c r="H360" s="14">
        <v>503</v>
      </c>
      <c r="I360" s="14">
        <v>458</v>
      </c>
      <c r="J360" s="14">
        <v>288</v>
      </c>
      <c r="K360" s="14">
        <v>243</v>
      </c>
      <c r="L360" s="14">
        <v>567</v>
      </c>
      <c r="M360" s="14">
        <v>112</v>
      </c>
      <c r="N360" s="14">
        <v>157</v>
      </c>
      <c r="O360" s="14">
        <v>327</v>
      </c>
      <c r="P360" s="14">
        <v>397</v>
      </c>
      <c r="Q360" s="14">
        <v>221</v>
      </c>
      <c r="R360" s="14">
        <v>26</v>
      </c>
      <c r="S360" s="14">
        <v>606</v>
      </c>
      <c r="T360" s="14">
        <v>436</v>
      </c>
      <c r="U360" s="14">
        <v>266</v>
      </c>
      <c r="V360" s="14">
        <v>550</v>
      </c>
      <c r="W360" s="14">
        <v>480</v>
      </c>
      <c r="X360" s="14">
        <v>310</v>
      </c>
      <c r="Y360" s="14">
        <v>140</v>
      </c>
      <c r="Z360" s="15">
        <v>95</v>
      </c>
      <c r="AA360" s="2">
        <f t="shared" si="63"/>
        <v>7825</v>
      </c>
      <c r="AB360" s="2">
        <f t="shared" si="64"/>
        <v>3263025</v>
      </c>
      <c r="AE360" s="1">
        <v>14</v>
      </c>
      <c r="AF360" s="445" t="s">
        <v>627</v>
      </c>
      <c r="AG360" s="446" t="s">
        <v>285</v>
      </c>
      <c r="AH360" s="447" t="s">
        <v>409</v>
      </c>
      <c r="AI360" s="446" t="s">
        <v>65</v>
      </c>
      <c r="AJ360" s="447" t="s">
        <v>561</v>
      </c>
      <c r="AK360" s="446" t="s">
        <v>301</v>
      </c>
      <c r="AL360" s="447" t="s">
        <v>487</v>
      </c>
      <c r="AM360" s="446" t="s">
        <v>109</v>
      </c>
      <c r="AN360" s="447" t="s">
        <v>163</v>
      </c>
      <c r="AO360" s="446" t="s">
        <v>270</v>
      </c>
      <c r="AP360" s="447" t="s">
        <v>726</v>
      </c>
      <c r="AQ360" s="446" t="s">
        <v>74</v>
      </c>
      <c r="AR360" s="443" t="s">
        <v>581</v>
      </c>
      <c r="AS360" s="446" t="s">
        <v>785</v>
      </c>
      <c r="AT360" s="447" t="s">
        <v>711</v>
      </c>
      <c r="AU360" s="446" t="s">
        <v>800</v>
      </c>
      <c r="AV360" s="447" t="s">
        <v>251</v>
      </c>
      <c r="AW360" s="446" t="s">
        <v>499</v>
      </c>
      <c r="AX360" s="447" t="s">
        <v>563</v>
      </c>
      <c r="AY360" s="446" t="s">
        <v>165</v>
      </c>
      <c r="AZ360" s="447" t="s">
        <v>516</v>
      </c>
      <c r="BA360" s="446" t="s">
        <v>399</v>
      </c>
      <c r="BB360" s="447" t="s">
        <v>491</v>
      </c>
      <c r="BC360" s="446" t="s">
        <v>733</v>
      </c>
      <c r="BD360" s="448" t="s">
        <v>672</v>
      </c>
    </row>
    <row r="361" spans="1:56" x14ac:dyDescent="0.2">
      <c r="A361" s="1">
        <v>15</v>
      </c>
      <c r="B361" s="13">
        <v>218</v>
      </c>
      <c r="C361" s="14">
        <v>48</v>
      </c>
      <c r="D361" s="14">
        <v>603</v>
      </c>
      <c r="E361" s="14">
        <v>433</v>
      </c>
      <c r="F361" s="14">
        <v>263</v>
      </c>
      <c r="G361" s="14">
        <v>542</v>
      </c>
      <c r="H361" s="14">
        <v>497</v>
      </c>
      <c r="I361" s="14">
        <v>302</v>
      </c>
      <c r="J361" s="14">
        <v>132</v>
      </c>
      <c r="K361" s="14">
        <v>87</v>
      </c>
      <c r="L361" s="14">
        <v>411</v>
      </c>
      <c r="M361" s="14">
        <v>581</v>
      </c>
      <c r="N361" s="14">
        <v>1</v>
      </c>
      <c r="O361" s="14">
        <v>196</v>
      </c>
      <c r="P361" s="14">
        <v>366</v>
      </c>
      <c r="Q361" s="14">
        <v>70</v>
      </c>
      <c r="R361" s="14">
        <v>525</v>
      </c>
      <c r="S361" s="14">
        <v>455</v>
      </c>
      <c r="T361" s="14">
        <v>285</v>
      </c>
      <c r="U361" s="14">
        <v>240</v>
      </c>
      <c r="V361" s="14">
        <v>394</v>
      </c>
      <c r="W361" s="14">
        <v>349</v>
      </c>
      <c r="X361" s="14">
        <v>154</v>
      </c>
      <c r="Y361" s="14">
        <v>109</v>
      </c>
      <c r="Z361" s="15">
        <v>564</v>
      </c>
      <c r="AA361" s="2">
        <f t="shared" si="63"/>
        <v>7825</v>
      </c>
      <c r="AB361" s="2">
        <f t="shared" si="64"/>
        <v>3263025</v>
      </c>
      <c r="AE361" s="1">
        <v>15</v>
      </c>
      <c r="AF361" s="445" t="s">
        <v>326</v>
      </c>
      <c r="AG361" s="446" t="s">
        <v>274</v>
      </c>
      <c r="AH361" s="447" t="s">
        <v>735</v>
      </c>
      <c r="AI361" s="446" t="s">
        <v>138</v>
      </c>
      <c r="AJ361" s="447" t="s">
        <v>221</v>
      </c>
      <c r="AK361" s="446" t="s">
        <v>751</v>
      </c>
      <c r="AL361" s="447" t="s">
        <v>141</v>
      </c>
      <c r="AM361" s="446" t="s">
        <v>727</v>
      </c>
      <c r="AN361" s="447" t="s">
        <v>555</v>
      </c>
      <c r="AO361" s="446" t="s">
        <v>617</v>
      </c>
      <c r="AP361" s="447" t="s">
        <v>503</v>
      </c>
      <c r="AQ361" s="446" t="s">
        <v>307</v>
      </c>
      <c r="AR361" s="443" t="s">
        <v>198</v>
      </c>
      <c r="AS361" s="446" t="s">
        <v>552</v>
      </c>
      <c r="AT361" s="447" t="s">
        <v>389</v>
      </c>
      <c r="AU361" s="446" t="s">
        <v>619</v>
      </c>
      <c r="AV361" s="447" t="s">
        <v>574</v>
      </c>
      <c r="AW361" s="446" t="s">
        <v>456</v>
      </c>
      <c r="AX361" s="447" t="s">
        <v>299</v>
      </c>
      <c r="AY361" s="446" t="s">
        <v>164</v>
      </c>
      <c r="AZ361" s="447" t="s">
        <v>369</v>
      </c>
      <c r="BA361" s="446" t="s">
        <v>653</v>
      </c>
      <c r="BB361" s="447" t="s">
        <v>343</v>
      </c>
      <c r="BC361" s="446" t="s">
        <v>631</v>
      </c>
      <c r="BD361" s="448" t="s">
        <v>123</v>
      </c>
    </row>
    <row r="362" spans="1:56" x14ac:dyDescent="0.2">
      <c r="A362" s="1">
        <v>16</v>
      </c>
      <c r="B362" s="13">
        <v>369</v>
      </c>
      <c r="C362" s="14">
        <v>414</v>
      </c>
      <c r="D362" s="14">
        <v>584</v>
      </c>
      <c r="E362" s="14">
        <v>4</v>
      </c>
      <c r="F362" s="14">
        <v>199</v>
      </c>
      <c r="G362" s="14">
        <v>545</v>
      </c>
      <c r="H362" s="14">
        <v>90</v>
      </c>
      <c r="I362" s="14">
        <v>135</v>
      </c>
      <c r="J362" s="14">
        <v>305</v>
      </c>
      <c r="K362" s="14">
        <v>500</v>
      </c>
      <c r="L362" s="14">
        <v>46</v>
      </c>
      <c r="M362" s="14">
        <v>601</v>
      </c>
      <c r="N362" s="14">
        <v>431</v>
      </c>
      <c r="O362" s="14">
        <v>261</v>
      </c>
      <c r="P362" s="14">
        <v>216</v>
      </c>
      <c r="Q362" s="14">
        <v>392</v>
      </c>
      <c r="R362" s="14">
        <v>562</v>
      </c>
      <c r="S362" s="14">
        <v>107</v>
      </c>
      <c r="T362" s="14">
        <v>152</v>
      </c>
      <c r="U362" s="14">
        <v>347</v>
      </c>
      <c r="V362" s="14">
        <v>68</v>
      </c>
      <c r="W362" s="14">
        <v>238</v>
      </c>
      <c r="X362" s="14">
        <v>283</v>
      </c>
      <c r="Y362" s="14">
        <v>453</v>
      </c>
      <c r="Z362" s="15">
        <v>523</v>
      </c>
      <c r="AA362" s="2">
        <f t="shared" si="63"/>
        <v>7825</v>
      </c>
      <c r="AB362" s="2">
        <f t="shared" si="64"/>
        <v>3263025</v>
      </c>
      <c r="AE362" s="1">
        <v>16</v>
      </c>
      <c r="AF362" s="442" t="s">
        <v>309</v>
      </c>
      <c r="AG362" s="443" t="s">
        <v>609</v>
      </c>
      <c r="AH362" s="443" t="s">
        <v>724</v>
      </c>
      <c r="AI362" s="443" t="s">
        <v>62</v>
      </c>
      <c r="AJ362" s="443" t="s">
        <v>207</v>
      </c>
      <c r="AK362" s="443" t="s">
        <v>200</v>
      </c>
      <c r="AL362" s="443" t="s">
        <v>599</v>
      </c>
      <c r="AM362" s="443" t="s">
        <v>102</v>
      </c>
      <c r="AN362" s="443" t="s">
        <v>178</v>
      </c>
      <c r="AO362" s="443" t="s">
        <v>322</v>
      </c>
      <c r="AP362" s="443" t="s">
        <v>302</v>
      </c>
      <c r="AQ362" s="443" t="s">
        <v>765</v>
      </c>
      <c r="AR362" s="443" t="s">
        <v>110</v>
      </c>
      <c r="AS362" s="443" t="s">
        <v>143</v>
      </c>
      <c r="AT362" s="443" t="s">
        <v>249</v>
      </c>
      <c r="AU362" s="443" t="s">
        <v>337</v>
      </c>
      <c r="AV362" s="443" t="s">
        <v>229</v>
      </c>
      <c r="AW362" s="443" t="s">
        <v>495</v>
      </c>
      <c r="AX362" s="443" t="s">
        <v>371</v>
      </c>
      <c r="AY362" s="443" t="s">
        <v>626</v>
      </c>
      <c r="AZ362" s="443" t="s">
        <v>644</v>
      </c>
      <c r="BA362" s="443" t="s">
        <v>247</v>
      </c>
      <c r="BB362" s="443" t="s">
        <v>375</v>
      </c>
      <c r="BC362" s="443" t="s">
        <v>351</v>
      </c>
      <c r="BD362" s="444" t="s">
        <v>677</v>
      </c>
    </row>
    <row r="363" spans="1:56" x14ac:dyDescent="0.2">
      <c r="A363" s="1">
        <v>17</v>
      </c>
      <c r="B363" s="13">
        <v>213</v>
      </c>
      <c r="C363" s="14">
        <v>258</v>
      </c>
      <c r="D363" s="14">
        <v>428</v>
      </c>
      <c r="E363" s="14">
        <v>623</v>
      </c>
      <c r="F363" s="14">
        <v>43</v>
      </c>
      <c r="G363" s="14">
        <v>389</v>
      </c>
      <c r="H363" s="14">
        <v>559</v>
      </c>
      <c r="I363" s="14">
        <v>104</v>
      </c>
      <c r="J363" s="14">
        <v>174</v>
      </c>
      <c r="K363" s="14">
        <v>344</v>
      </c>
      <c r="L363" s="14">
        <v>520</v>
      </c>
      <c r="M363" s="14">
        <v>475</v>
      </c>
      <c r="N363" s="14">
        <v>280</v>
      </c>
      <c r="O363" s="14">
        <v>235</v>
      </c>
      <c r="P363" s="14">
        <v>65</v>
      </c>
      <c r="Q363" s="14">
        <v>361</v>
      </c>
      <c r="R363" s="14">
        <v>406</v>
      </c>
      <c r="S363" s="14">
        <v>576</v>
      </c>
      <c r="T363" s="14">
        <v>21</v>
      </c>
      <c r="U363" s="14">
        <v>191</v>
      </c>
      <c r="V363" s="14">
        <v>537</v>
      </c>
      <c r="W363" s="14">
        <v>82</v>
      </c>
      <c r="X363" s="14">
        <v>127</v>
      </c>
      <c r="Y363" s="14">
        <v>322</v>
      </c>
      <c r="Z363" s="15">
        <v>492</v>
      </c>
      <c r="AA363" s="2">
        <f t="shared" si="63"/>
        <v>7825</v>
      </c>
      <c r="AB363" s="2">
        <f t="shared" si="64"/>
        <v>3263025</v>
      </c>
      <c r="AE363" s="1">
        <v>17</v>
      </c>
      <c r="AF363" s="442" t="s">
        <v>194</v>
      </c>
      <c r="AG363" s="443" t="s">
        <v>432</v>
      </c>
      <c r="AH363" s="443" t="s">
        <v>324</v>
      </c>
      <c r="AI363" s="443" t="s">
        <v>104</v>
      </c>
      <c r="AJ363" s="443" t="s">
        <v>618</v>
      </c>
      <c r="AK363" s="443" t="s">
        <v>416</v>
      </c>
      <c r="AL363" s="443" t="s">
        <v>780</v>
      </c>
      <c r="AM363" s="443" t="s">
        <v>316</v>
      </c>
      <c r="AN363" s="443" t="s">
        <v>153</v>
      </c>
      <c r="AO363" s="443" t="s">
        <v>282</v>
      </c>
      <c r="AP363" s="443" t="s">
        <v>257</v>
      </c>
      <c r="AQ363" s="443" t="s">
        <v>267</v>
      </c>
      <c r="AR363" s="443" t="s">
        <v>717</v>
      </c>
      <c r="AS363" s="443" t="s">
        <v>328</v>
      </c>
      <c r="AT363" s="443" t="s">
        <v>539</v>
      </c>
      <c r="AU363" s="443" t="s">
        <v>367</v>
      </c>
      <c r="AV363" s="443" t="s">
        <v>49</v>
      </c>
      <c r="AW363" s="443" t="s">
        <v>488</v>
      </c>
      <c r="AX363" s="443" t="s">
        <v>360</v>
      </c>
      <c r="AY363" s="443" t="s">
        <v>786</v>
      </c>
      <c r="AZ363" s="443" t="s">
        <v>255</v>
      </c>
      <c r="BA363" s="443" t="s">
        <v>303</v>
      </c>
      <c r="BB363" s="443" t="s">
        <v>344</v>
      </c>
      <c r="BC363" s="443" t="s">
        <v>681</v>
      </c>
      <c r="BD363" s="444" t="s">
        <v>560</v>
      </c>
    </row>
    <row r="364" spans="1:56" x14ac:dyDescent="0.2">
      <c r="A364" s="1">
        <v>18</v>
      </c>
      <c r="B364" s="13">
        <v>57</v>
      </c>
      <c r="C364" s="14">
        <v>227</v>
      </c>
      <c r="D364" s="14">
        <v>297</v>
      </c>
      <c r="E364" s="14">
        <v>467</v>
      </c>
      <c r="F364" s="14">
        <v>512</v>
      </c>
      <c r="G364" s="14">
        <v>358</v>
      </c>
      <c r="H364" s="14">
        <v>403</v>
      </c>
      <c r="I364" s="14">
        <v>598</v>
      </c>
      <c r="J364" s="14">
        <v>18</v>
      </c>
      <c r="K364" s="14">
        <v>188</v>
      </c>
      <c r="L364" s="14">
        <v>489</v>
      </c>
      <c r="M364" s="14">
        <v>319</v>
      </c>
      <c r="N364" s="14">
        <v>149</v>
      </c>
      <c r="O364" s="14">
        <v>79</v>
      </c>
      <c r="P364" s="14">
        <v>534</v>
      </c>
      <c r="Q364" s="14">
        <v>210</v>
      </c>
      <c r="R364" s="14">
        <v>255</v>
      </c>
      <c r="S364" s="14">
        <v>450</v>
      </c>
      <c r="T364" s="14">
        <v>620</v>
      </c>
      <c r="U364" s="14">
        <v>40</v>
      </c>
      <c r="V364" s="14">
        <v>381</v>
      </c>
      <c r="W364" s="14">
        <v>551</v>
      </c>
      <c r="X364" s="14">
        <v>121</v>
      </c>
      <c r="Y364" s="14">
        <v>166</v>
      </c>
      <c r="Z364" s="15">
        <v>336</v>
      </c>
      <c r="AA364" s="2">
        <f t="shared" si="63"/>
        <v>7825</v>
      </c>
      <c r="AB364" s="2">
        <f t="shared" si="64"/>
        <v>3263025</v>
      </c>
      <c r="AE364" s="1">
        <v>18</v>
      </c>
      <c r="AF364" s="442" t="s">
        <v>359</v>
      </c>
      <c r="AG364" s="443" t="s">
        <v>567</v>
      </c>
      <c r="AH364" s="443" t="s">
        <v>461</v>
      </c>
      <c r="AI364" s="443" t="s">
        <v>506</v>
      </c>
      <c r="AJ364" s="443" t="s">
        <v>202</v>
      </c>
      <c r="AK364" s="443" t="s">
        <v>682</v>
      </c>
      <c r="AL364" s="443" t="s">
        <v>264</v>
      </c>
      <c r="AM364" s="443" t="s">
        <v>707</v>
      </c>
      <c r="AN364" s="443" t="s">
        <v>673</v>
      </c>
      <c r="AO364" s="443" t="s">
        <v>732</v>
      </c>
      <c r="AP364" s="443" t="s">
        <v>638</v>
      </c>
      <c r="AQ364" s="443" t="s">
        <v>338</v>
      </c>
      <c r="AR364" s="443" t="s">
        <v>180</v>
      </c>
      <c r="AS364" s="443" t="s">
        <v>30</v>
      </c>
      <c r="AT364" s="443" t="s">
        <v>806</v>
      </c>
      <c r="AU364" s="443" t="s">
        <v>268</v>
      </c>
      <c r="AV364" s="443" t="s">
        <v>772</v>
      </c>
      <c r="AW364" s="443" t="s">
        <v>294</v>
      </c>
      <c r="AX364" s="443" t="s">
        <v>480</v>
      </c>
      <c r="AY364" s="443" t="s">
        <v>513</v>
      </c>
      <c r="AZ364" s="443" t="s">
        <v>654</v>
      </c>
      <c r="BA364" s="443" t="s">
        <v>546</v>
      </c>
      <c r="BB364" s="443" t="s">
        <v>582</v>
      </c>
      <c r="BC364" s="443" t="s">
        <v>734</v>
      </c>
      <c r="BD364" s="444" t="s">
        <v>340</v>
      </c>
    </row>
    <row r="365" spans="1:56" x14ac:dyDescent="0.2">
      <c r="A365" s="1">
        <v>19</v>
      </c>
      <c r="B365" s="13">
        <v>526</v>
      </c>
      <c r="C365" s="14">
        <v>96</v>
      </c>
      <c r="D365" s="14">
        <v>141</v>
      </c>
      <c r="E365" s="14">
        <v>311</v>
      </c>
      <c r="F365" s="14">
        <v>481</v>
      </c>
      <c r="G365" s="14">
        <v>202</v>
      </c>
      <c r="H365" s="14">
        <v>272</v>
      </c>
      <c r="I365" s="14">
        <v>442</v>
      </c>
      <c r="J365" s="14">
        <v>612</v>
      </c>
      <c r="K365" s="14">
        <v>32</v>
      </c>
      <c r="L365" s="14">
        <v>333</v>
      </c>
      <c r="M365" s="14">
        <v>163</v>
      </c>
      <c r="N365" s="14">
        <v>118</v>
      </c>
      <c r="O365" s="14">
        <v>573</v>
      </c>
      <c r="P365" s="14">
        <v>378</v>
      </c>
      <c r="Q365" s="14">
        <v>54</v>
      </c>
      <c r="R365" s="14">
        <v>249</v>
      </c>
      <c r="S365" s="14">
        <v>294</v>
      </c>
      <c r="T365" s="14">
        <v>464</v>
      </c>
      <c r="U365" s="14">
        <v>509</v>
      </c>
      <c r="V365" s="14">
        <v>355</v>
      </c>
      <c r="W365" s="14">
        <v>425</v>
      </c>
      <c r="X365" s="14">
        <v>595</v>
      </c>
      <c r="Y365" s="14">
        <v>15</v>
      </c>
      <c r="Z365" s="15">
        <v>185</v>
      </c>
      <c r="AA365" s="2">
        <f t="shared" si="63"/>
        <v>7825</v>
      </c>
      <c r="AB365" s="2">
        <f t="shared" si="64"/>
        <v>3263025</v>
      </c>
      <c r="AE365" s="1">
        <v>19</v>
      </c>
      <c r="AF365" s="442" t="s">
        <v>572</v>
      </c>
      <c r="AG365" s="443" t="s">
        <v>329</v>
      </c>
      <c r="AH365" s="443" t="s">
        <v>759</v>
      </c>
      <c r="AI365" s="443" t="s">
        <v>280</v>
      </c>
      <c r="AJ365" s="443" t="s">
        <v>81</v>
      </c>
      <c r="AK365" s="443" t="s">
        <v>507</v>
      </c>
      <c r="AL365" s="443" t="s">
        <v>402</v>
      </c>
      <c r="AM365" s="443" t="s">
        <v>532</v>
      </c>
      <c r="AN365" s="443" t="s">
        <v>425</v>
      </c>
      <c r="AO365" s="443" t="s">
        <v>332</v>
      </c>
      <c r="AP365" s="443" t="s">
        <v>708</v>
      </c>
      <c r="AQ365" s="443" t="s">
        <v>788</v>
      </c>
      <c r="AR365" s="443" t="s">
        <v>100</v>
      </c>
      <c r="AS365" s="443" t="s">
        <v>648</v>
      </c>
      <c r="AT365" s="443" t="s">
        <v>69</v>
      </c>
      <c r="AU365" s="443" t="s">
        <v>89</v>
      </c>
      <c r="AV365" s="443" t="s">
        <v>403</v>
      </c>
      <c r="AW365" s="443" t="s">
        <v>145</v>
      </c>
      <c r="AX365" s="443" t="s">
        <v>693</v>
      </c>
      <c r="AY365" s="443" t="s">
        <v>753</v>
      </c>
      <c r="AZ365" s="443" t="s">
        <v>205</v>
      </c>
      <c r="BA365" s="443" t="s">
        <v>352</v>
      </c>
      <c r="BB365" s="443" t="s">
        <v>227</v>
      </c>
      <c r="BC365" s="443" t="s">
        <v>569</v>
      </c>
      <c r="BD365" s="444" t="s">
        <v>73</v>
      </c>
    </row>
    <row r="366" spans="1:56" x14ac:dyDescent="0.2">
      <c r="A366" s="1">
        <v>20</v>
      </c>
      <c r="B366" s="13">
        <v>400</v>
      </c>
      <c r="C366" s="14">
        <v>570</v>
      </c>
      <c r="D366" s="14">
        <v>115</v>
      </c>
      <c r="E366" s="14">
        <v>160</v>
      </c>
      <c r="F366" s="14">
        <v>330</v>
      </c>
      <c r="G366" s="14">
        <v>71</v>
      </c>
      <c r="H366" s="14">
        <v>241</v>
      </c>
      <c r="I366" s="14">
        <v>286</v>
      </c>
      <c r="J366" s="14">
        <v>456</v>
      </c>
      <c r="K366" s="14">
        <v>501</v>
      </c>
      <c r="L366" s="14">
        <v>177</v>
      </c>
      <c r="M366" s="14">
        <v>7</v>
      </c>
      <c r="N366" s="14">
        <v>587</v>
      </c>
      <c r="O366" s="14">
        <v>417</v>
      </c>
      <c r="P366" s="14">
        <v>372</v>
      </c>
      <c r="Q366" s="14">
        <v>548</v>
      </c>
      <c r="R366" s="14">
        <v>93</v>
      </c>
      <c r="S366" s="14">
        <v>138</v>
      </c>
      <c r="T366" s="14">
        <v>308</v>
      </c>
      <c r="U366" s="14">
        <v>478</v>
      </c>
      <c r="V366" s="14">
        <v>224</v>
      </c>
      <c r="W366" s="14">
        <v>269</v>
      </c>
      <c r="X366" s="14">
        <v>439</v>
      </c>
      <c r="Y366" s="14">
        <v>609</v>
      </c>
      <c r="Z366" s="15">
        <v>29</v>
      </c>
      <c r="AA366" s="2">
        <f t="shared" si="63"/>
        <v>7825</v>
      </c>
      <c r="AB366" s="2">
        <f t="shared" si="64"/>
        <v>3263025</v>
      </c>
      <c r="AE366" s="1">
        <v>20</v>
      </c>
      <c r="AF366" s="442" t="s">
        <v>95</v>
      </c>
      <c r="AG366" s="443" t="s">
        <v>172</v>
      </c>
      <c r="AH366" s="443" t="s">
        <v>787</v>
      </c>
      <c r="AI366" s="443" t="s">
        <v>131</v>
      </c>
      <c r="AJ366" s="443" t="s">
        <v>232</v>
      </c>
      <c r="AK366" s="443" t="s">
        <v>275</v>
      </c>
      <c r="AL366" s="443" t="s">
        <v>192</v>
      </c>
      <c r="AM366" s="443" t="s">
        <v>85</v>
      </c>
      <c r="AN366" s="443" t="s">
        <v>139</v>
      </c>
      <c r="AO366" s="443" t="s">
        <v>518</v>
      </c>
      <c r="AP366" s="443" t="s">
        <v>315</v>
      </c>
      <c r="AQ366" s="443" t="s">
        <v>272</v>
      </c>
      <c r="AR366" s="443" t="s">
        <v>170</v>
      </c>
      <c r="AS366" s="443" t="s">
        <v>590</v>
      </c>
      <c r="AT366" s="443" t="s">
        <v>652</v>
      </c>
      <c r="AU366" s="443" t="s">
        <v>622</v>
      </c>
      <c r="AV366" s="443" t="s">
        <v>703</v>
      </c>
      <c r="AW366" s="443" t="s">
        <v>814</v>
      </c>
      <c r="AX366" s="443" t="s">
        <v>655</v>
      </c>
      <c r="AY366" s="443" t="s">
        <v>295</v>
      </c>
      <c r="AZ366" s="443" t="s">
        <v>460</v>
      </c>
      <c r="BA366" s="443" t="s">
        <v>83</v>
      </c>
      <c r="BB366" s="443" t="s">
        <v>667</v>
      </c>
      <c r="BC366" s="443" t="s">
        <v>186</v>
      </c>
      <c r="BD366" s="444" t="s">
        <v>118</v>
      </c>
    </row>
    <row r="367" spans="1:56" x14ac:dyDescent="0.2">
      <c r="A367" s="1">
        <v>21</v>
      </c>
      <c r="B367" s="13">
        <v>180</v>
      </c>
      <c r="C367" s="14">
        <v>375</v>
      </c>
      <c r="D367" s="14">
        <v>420</v>
      </c>
      <c r="E367" s="14">
        <v>590</v>
      </c>
      <c r="F367" s="14">
        <v>10</v>
      </c>
      <c r="G367" s="14">
        <v>476</v>
      </c>
      <c r="H367" s="14">
        <v>546</v>
      </c>
      <c r="I367" s="14">
        <v>91</v>
      </c>
      <c r="J367" s="14">
        <v>136</v>
      </c>
      <c r="K367" s="14">
        <v>306</v>
      </c>
      <c r="L367" s="14">
        <v>607</v>
      </c>
      <c r="M367" s="14">
        <v>437</v>
      </c>
      <c r="N367" s="14">
        <v>267</v>
      </c>
      <c r="O367" s="14">
        <v>222</v>
      </c>
      <c r="P367" s="14">
        <v>27</v>
      </c>
      <c r="Q367" s="14">
        <v>328</v>
      </c>
      <c r="R367" s="14">
        <v>398</v>
      </c>
      <c r="S367" s="14">
        <v>568</v>
      </c>
      <c r="T367" s="14">
        <v>113</v>
      </c>
      <c r="U367" s="14">
        <v>158</v>
      </c>
      <c r="V367" s="14">
        <v>504</v>
      </c>
      <c r="W367" s="14">
        <v>74</v>
      </c>
      <c r="X367" s="14">
        <v>244</v>
      </c>
      <c r="Y367" s="14">
        <v>289</v>
      </c>
      <c r="Z367" s="15">
        <v>459</v>
      </c>
      <c r="AA367" s="2">
        <f t="shared" si="63"/>
        <v>7825</v>
      </c>
      <c r="AB367" s="2">
        <f t="shared" si="64"/>
        <v>3263025</v>
      </c>
      <c r="AE367" s="1">
        <v>21</v>
      </c>
      <c r="AF367" s="442" t="s">
        <v>496</v>
      </c>
      <c r="AG367" s="443" t="s">
        <v>40</v>
      </c>
      <c r="AH367" s="443" t="s">
        <v>796</v>
      </c>
      <c r="AI367" s="443" t="s">
        <v>125</v>
      </c>
      <c r="AJ367" s="443" t="s">
        <v>600</v>
      </c>
      <c r="AK367" s="443" t="s">
        <v>265</v>
      </c>
      <c r="AL367" s="443" t="s">
        <v>649</v>
      </c>
      <c r="AM367" s="443" t="s">
        <v>568</v>
      </c>
      <c r="AN367" s="443" t="s">
        <v>659</v>
      </c>
      <c r="AO367" s="443" t="s">
        <v>624</v>
      </c>
      <c r="AP367" s="443" t="s">
        <v>45</v>
      </c>
      <c r="AQ367" s="443" t="s">
        <v>794</v>
      </c>
      <c r="AR367" s="443" t="s">
        <v>56</v>
      </c>
      <c r="AS367" s="443" t="s">
        <v>431</v>
      </c>
      <c r="AT367" s="443" t="s">
        <v>90</v>
      </c>
      <c r="AU367" s="443" t="s">
        <v>98</v>
      </c>
      <c r="AV367" s="443" t="s">
        <v>235</v>
      </c>
      <c r="AW367" s="443" t="s">
        <v>199</v>
      </c>
      <c r="AX367" s="443" t="s">
        <v>761</v>
      </c>
      <c r="AY367" s="443" t="s">
        <v>209</v>
      </c>
      <c r="AZ367" s="443" t="s">
        <v>413</v>
      </c>
      <c r="BA367" s="443" t="s">
        <v>722</v>
      </c>
      <c r="BB367" s="443" t="s">
        <v>55</v>
      </c>
      <c r="BC367" s="443" t="s">
        <v>193</v>
      </c>
      <c r="BD367" s="444" t="s">
        <v>562</v>
      </c>
    </row>
    <row r="368" spans="1:56" x14ac:dyDescent="0.2">
      <c r="A368" s="1">
        <v>22</v>
      </c>
      <c r="B368" s="13">
        <v>49</v>
      </c>
      <c r="C368" s="14">
        <v>219</v>
      </c>
      <c r="D368" s="14">
        <v>264</v>
      </c>
      <c r="E368" s="14">
        <v>434</v>
      </c>
      <c r="F368" s="14">
        <v>604</v>
      </c>
      <c r="G368" s="14">
        <v>350</v>
      </c>
      <c r="H368" s="14">
        <v>395</v>
      </c>
      <c r="I368" s="14">
        <v>565</v>
      </c>
      <c r="J368" s="14">
        <v>110</v>
      </c>
      <c r="K368" s="14">
        <v>155</v>
      </c>
      <c r="L368" s="14">
        <v>451</v>
      </c>
      <c r="M368" s="14">
        <v>281</v>
      </c>
      <c r="N368" s="14">
        <v>236</v>
      </c>
      <c r="O368" s="14">
        <v>66</v>
      </c>
      <c r="P368" s="14">
        <v>521</v>
      </c>
      <c r="Q368" s="14">
        <v>197</v>
      </c>
      <c r="R368" s="14">
        <v>367</v>
      </c>
      <c r="S368" s="14">
        <v>412</v>
      </c>
      <c r="T368" s="14">
        <v>582</v>
      </c>
      <c r="U368" s="14">
        <v>2</v>
      </c>
      <c r="V368" s="14">
        <v>498</v>
      </c>
      <c r="W368" s="14">
        <v>543</v>
      </c>
      <c r="X368" s="14">
        <v>88</v>
      </c>
      <c r="Y368" s="14">
        <v>133</v>
      </c>
      <c r="Z368" s="15">
        <v>303</v>
      </c>
      <c r="AA368" s="2">
        <f t="shared" si="63"/>
        <v>7825</v>
      </c>
      <c r="AB368" s="2">
        <f t="shared" si="64"/>
        <v>3263025</v>
      </c>
      <c r="AE368" s="1">
        <v>22</v>
      </c>
      <c r="AF368" s="442" t="s">
        <v>748</v>
      </c>
      <c r="AG368" s="443" t="s">
        <v>112</v>
      </c>
      <c r="AH368" s="443" t="s">
        <v>248</v>
      </c>
      <c r="AI368" s="443" t="s">
        <v>588</v>
      </c>
      <c r="AJ368" s="443" t="s">
        <v>635</v>
      </c>
      <c r="AK368" s="443" t="s">
        <v>68</v>
      </c>
      <c r="AL368" s="443" t="s">
        <v>548</v>
      </c>
      <c r="AM368" s="443" t="s">
        <v>63</v>
      </c>
      <c r="AN368" s="443" t="s">
        <v>41</v>
      </c>
      <c r="AO368" s="443" t="s">
        <v>554</v>
      </c>
      <c r="AP368" s="443" t="s">
        <v>0</v>
      </c>
      <c r="AQ368" s="443" t="s">
        <v>404</v>
      </c>
      <c r="AR368" s="443" t="s">
        <v>114</v>
      </c>
      <c r="AS368" s="443" t="s">
        <v>514</v>
      </c>
      <c r="AT368" s="443" t="s">
        <v>706</v>
      </c>
      <c r="AU368" s="443" t="s">
        <v>239</v>
      </c>
      <c r="AV368" s="443" t="s">
        <v>283</v>
      </c>
      <c r="AW368" s="443" t="s">
        <v>742</v>
      </c>
      <c r="AX368" s="443" t="s">
        <v>650</v>
      </c>
      <c r="AY368" s="443" t="s">
        <v>29</v>
      </c>
      <c r="AZ368" s="443" t="s">
        <v>485</v>
      </c>
      <c r="BA368" s="443" t="s">
        <v>171</v>
      </c>
      <c r="BB368" s="443" t="s">
        <v>512</v>
      </c>
      <c r="BC368" s="443" t="s">
        <v>236</v>
      </c>
      <c r="BD368" s="444" t="s">
        <v>37</v>
      </c>
    </row>
    <row r="369" spans="1:56" x14ac:dyDescent="0.2">
      <c r="A369" s="1">
        <v>23</v>
      </c>
      <c r="B369" s="13">
        <v>518</v>
      </c>
      <c r="C369" s="14">
        <v>63</v>
      </c>
      <c r="D369" s="14">
        <v>233</v>
      </c>
      <c r="E369" s="14">
        <v>278</v>
      </c>
      <c r="F369" s="14">
        <v>473</v>
      </c>
      <c r="G369" s="14">
        <v>194</v>
      </c>
      <c r="H369" s="14">
        <v>364</v>
      </c>
      <c r="I369" s="14">
        <v>409</v>
      </c>
      <c r="J369" s="14">
        <v>579</v>
      </c>
      <c r="K369" s="14">
        <v>24</v>
      </c>
      <c r="L369" s="14">
        <v>325</v>
      </c>
      <c r="M369" s="14">
        <v>130</v>
      </c>
      <c r="N369" s="14">
        <v>85</v>
      </c>
      <c r="O369" s="14">
        <v>540</v>
      </c>
      <c r="P369" s="14">
        <v>495</v>
      </c>
      <c r="Q369" s="14">
        <v>41</v>
      </c>
      <c r="R369" s="14">
        <v>211</v>
      </c>
      <c r="S369" s="14">
        <v>256</v>
      </c>
      <c r="T369" s="14">
        <v>426</v>
      </c>
      <c r="U369" s="14">
        <v>621</v>
      </c>
      <c r="V369" s="14">
        <v>342</v>
      </c>
      <c r="W369" s="14">
        <v>387</v>
      </c>
      <c r="X369" s="14">
        <v>557</v>
      </c>
      <c r="Y369" s="14">
        <v>102</v>
      </c>
      <c r="Z369" s="15">
        <v>172</v>
      </c>
      <c r="AA369" s="2">
        <f t="shared" si="63"/>
        <v>7825</v>
      </c>
      <c r="AB369" s="2">
        <f t="shared" si="64"/>
        <v>3263025</v>
      </c>
      <c r="AE369" s="1">
        <v>23</v>
      </c>
      <c r="AF369" s="442" t="s">
        <v>228</v>
      </c>
      <c r="AG369" s="443" t="s">
        <v>570</v>
      </c>
      <c r="AH369" s="443" t="s">
        <v>458</v>
      </c>
      <c r="AI369" s="443" t="s">
        <v>642</v>
      </c>
      <c r="AJ369" s="443" t="s">
        <v>426</v>
      </c>
      <c r="AK369" s="443" t="s">
        <v>687</v>
      </c>
      <c r="AL369" s="443" t="s">
        <v>471</v>
      </c>
      <c r="AM369" s="443" t="s">
        <v>534</v>
      </c>
      <c r="AN369" s="443" t="s">
        <v>383</v>
      </c>
      <c r="AO369" s="443" t="s">
        <v>804</v>
      </c>
      <c r="AP369" s="443" t="s">
        <v>128</v>
      </c>
      <c r="AQ369" s="443" t="s">
        <v>580</v>
      </c>
      <c r="AR369" s="443" t="s">
        <v>646</v>
      </c>
      <c r="AS369" s="443" t="s">
        <v>35</v>
      </c>
      <c r="AT369" s="443" t="s">
        <v>766</v>
      </c>
      <c r="AU369" s="443" t="s">
        <v>540</v>
      </c>
      <c r="AV369" s="443" t="s">
        <v>53</v>
      </c>
      <c r="AW369" s="443" t="s">
        <v>459</v>
      </c>
      <c r="AX369" s="443" t="s">
        <v>350</v>
      </c>
      <c r="AY369" s="443" t="s">
        <v>136</v>
      </c>
      <c r="AZ369" s="443" t="s">
        <v>310</v>
      </c>
      <c r="BA369" s="443" t="s">
        <v>492</v>
      </c>
      <c r="BB369" s="443" t="s">
        <v>705</v>
      </c>
      <c r="BC369" s="443" t="s">
        <v>284</v>
      </c>
      <c r="BD369" s="444" t="s">
        <v>179</v>
      </c>
    </row>
    <row r="370" spans="1:56" x14ac:dyDescent="0.2">
      <c r="A370" s="1">
        <v>24</v>
      </c>
      <c r="B370" s="13">
        <v>487</v>
      </c>
      <c r="C370" s="14">
        <v>532</v>
      </c>
      <c r="D370" s="14">
        <v>77</v>
      </c>
      <c r="E370" s="14">
        <v>147</v>
      </c>
      <c r="F370" s="14">
        <v>317</v>
      </c>
      <c r="G370" s="14">
        <v>38</v>
      </c>
      <c r="H370" s="14">
        <v>208</v>
      </c>
      <c r="I370" s="14">
        <v>253</v>
      </c>
      <c r="J370" s="14">
        <v>448</v>
      </c>
      <c r="K370" s="14">
        <v>618</v>
      </c>
      <c r="L370" s="14">
        <v>169</v>
      </c>
      <c r="M370" s="14">
        <v>124</v>
      </c>
      <c r="N370" s="14">
        <v>554</v>
      </c>
      <c r="O370" s="14">
        <v>384</v>
      </c>
      <c r="P370" s="14">
        <v>339</v>
      </c>
      <c r="Q370" s="14">
        <v>515</v>
      </c>
      <c r="R370" s="14">
        <v>60</v>
      </c>
      <c r="S370" s="14">
        <v>230</v>
      </c>
      <c r="T370" s="14">
        <v>300</v>
      </c>
      <c r="U370" s="14">
        <v>470</v>
      </c>
      <c r="V370" s="14">
        <v>186</v>
      </c>
      <c r="W370" s="14">
        <v>356</v>
      </c>
      <c r="X370" s="14">
        <v>401</v>
      </c>
      <c r="Y370" s="14">
        <v>596</v>
      </c>
      <c r="Z370" s="15">
        <v>16</v>
      </c>
      <c r="AA370" s="2">
        <f t="shared" si="63"/>
        <v>7825</v>
      </c>
      <c r="AB370" s="2">
        <f t="shared" si="64"/>
        <v>3263025</v>
      </c>
      <c r="AE370" s="1">
        <v>24</v>
      </c>
      <c r="AF370" s="442" t="s">
        <v>713</v>
      </c>
      <c r="AG370" s="443" t="s">
        <v>679</v>
      </c>
      <c r="AH370" s="443" t="s">
        <v>3</v>
      </c>
      <c r="AI370" s="443" t="s">
        <v>152</v>
      </c>
      <c r="AJ370" s="443" t="s">
        <v>368</v>
      </c>
      <c r="AK370" s="443" t="s">
        <v>596</v>
      </c>
      <c r="AL370" s="443" t="s">
        <v>405</v>
      </c>
      <c r="AM370" s="443" t="s">
        <v>697</v>
      </c>
      <c r="AN370" s="443" t="s">
        <v>400</v>
      </c>
      <c r="AO370" s="443" t="s">
        <v>451</v>
      </c>
      <c r="AP370" s="443" t="s">
        <v>628</v>
      </c>
      <c r="AQ370" s="443" t="s">
        <v>238</v>
      </c>
      <c r="AR370" s="443" t="s">
        <v>440</v>
      </c>
      <c r="AS370" s="443" t="s">
        <v>281</v>
      </c>
      <c r="AT370" s="443" t="s">
        <v>445</v>
      </c>
      <c r="AU370" s="443" t="s">
        <v>92</v>
      </c>
      <c r="AV370" s="443" t="s">
        <v>701</v>
      </c>
      <c r="AW370" s="443" t="s">
        <v>798</v>
      </c>
      <c r="AX370" s="443" t="s">
        <v>668</v>
      </c>
      <c r="AY370" s="443" t="s">
        <v>715</v>
      </c>
      <c r="AZ370" s="443" t="s">
        <v>630</v>
      </c>
      <c r="BA370" s="443" t="s">
        <v>709</v>
      </c>
      <c r="BB370" s="443" t="s">
        <v>296</v>
      </c>
      <c r="BC370" s="443" t="s">
        <v>676</v>
      </c>
      <c r="BD370" s="444" t="s">
        <v>598</v>
      </c>
    </row>
    <row r="371" spans="1:56" x14ac:dyDescent="0.2">
      <c r="A371" s="1">
        <v>25</v>
      </c>
      <c r="B371" s="16">
        <v>331</v>
      </c>
      <c r="C371" s="17">
        <v>376</v>
      </c>
      <c r="D371" s="17">
        <v>571</v>
      </c>
      <c r="E371" s="17">
        <v>116</v>
      </c>
      <c r="F371" s="17">
        <v>161</v>
      </c>
      <c r="G371" s="17">
        <v>507</v>
      </c>
      <c r="H371" s="17">
        <v>52</v>
      </c>
      <c r="I371" s="17">
        <v>247</v>
      </c>
      <c r="J371" s="17">
        <v>292</v>
      </c>
      <c r="K371" s="17">
        <v>462</v>
      </c>
      <c r="L371" s="17">
        <v>13</v>
      </c>
      <c r="M371" s="17">
        <v>593</v>
      </c>
      <c r="N371" s="17">
        <v>423</v>
      </c>
      <c r="O371" s="17">
        <v>353</v>
      </c>
      <c r="P371" s="17">
        <v>183</v>
      </c>
      <c r="Q371" s="17">
        <v>484</v>
      </c>
      <c r="R371" s="17">
        <v>529</v>
      </c>
      <c r="S371" s="17">
        <v>99</v>
      </c>
      <c r="T371" s="17">
        <v>144</v>
      </c>
      <c r="U371" s="17">
        <v>314</v>
      </c>
      <c r="V371" s="17">
        <v>35</v>
      </c>
      <c r="W371" s="17">
        <v>205</v>
      </c>
      <c r="X371" s="17">
        <v>275</v>
      </c>
      <c r="Y371" s="17">
        <v>445</v>
      </c>
      <c r="Z371" s="18">
        <v>615</v>
      </c>
      <c r="AA371" s="2">
        <f t="shared" si="63"/>
        <v>7825</v>
      </c>
      <c r="AB371" s="2">
        <f t="shared" si="64"/>
        <v>3263025</v>
      </c>
      <c r="AE371" s="1">
        <v>25</v>
      </c>
      <c r="AF371" s="449" t="s">
        <v>683</v>
      </c>
      <c r="AG371" s="450" t="s">
        <v>38</v>
      </c>
      <c r="AH371" s="450" t="s">
        <v>623</v>
      </c>
      <c r="AI371" s="450" t="s">
        <v>816</v>
      </c>
      <c r="AJ371" s="450" t="s">
        <v>685</v>
      </c>
      <c r="AK371" s="450" t="s">
        <v>620</v>
      </c>
      <c r="AL371" s="450" t="s">
        <v>119</v>
      </c>
      <c r="AM371" s="450" t="s">
        <v>376</v>
      </c>
      <c r="AN371" s="450" t="s">
        <v>111</v>
      </c>
      <c r="AO371" s="450" t="s">
        <v>768</v>
      </c>
      <c r="AP371" s="450" t="s">
        <v>542</v>
      </c>
      <c r="AQ371" s="450" t="s">
        <v>258</v>
      </c>
      <c r="AR371" s="450" t="s">
        <v>455</v>
      </c>
      <c r="AS371" s="450" t="s">
        <v>127</v>
      </c>
      <c r="AT371" s="450" t="s">
        <v>151</v>
      </c>
      <c r="AU371" s="450" t="s">
        <v>504</v>
      </c>
      <c r="AV371" s="450" t="s">
        <v>466</v>
      </c>
      <c r="AW371" s="450" t="s">
        <v>774</v>
      </c>
      <c r="AX371" s="450" t="s">
        <v>603</v>
      </c>
      <c r="AY371" s="450" t="s">
        <v>386</v>
      </c>
      <c r="AZ371" s="450" t="s">
        <v>675</v>
      </c>
      <c r="BA371" s="450" t="s">
        <v>746</v>
      </c>
      <c r="BB371" s="450" t="s">
        <v>616</v>
      </c>
      <c r="BC371" s="450" t="s">
        <v>740</v>
      </c>
      <c r="BD371" s="451" t="s">
        <v>319</v>
      </c>
    </row>
    <row r="372" spans="1:56" x14ac:dyDescent="0.2">
      <c r="A372" s="3" t="s">
        <v>0</v>
      </c>
      <c r="B372" s="2">
        <f>SUM(B347:B371)</f>
        <v>7825</v>
      </c>
      <c r="C372" s="2">
        <f t="shared" ref="C372:Z372" si="66">SUM(C347:C371)</f>
        <v>7825</v>
      </c>
      <c r="D372" s="2">
        <f t="shared" si="66"/>
        <v>7825</v>
      </c>
      <c r="E372" s="2">
        <f t="shared" si="66"/>
        <v>7825</v>
      </c>
      <c r="F372" s="2">
        <f t="shared" si="66"/>
        <v>7825</v>
      </c>
      <c r="G372" s="2">
        <f t="shared" si="66"/>
        <v>7825</v>
      </c>
      <c r="H372" s="2">
        <f t="shared" si="66"/>
        <v>7825</v>
      </c>
      <c r="I372" s="2">
        <f t="shared" si="66"/>
        <v>7825</v>
      </c>
      <c r="J372" s="2">
        <f t="shared" si="66"/>
        <v>7825</v>
      </c>
      <c r="K372" s="2">
        <f t="shared" si="66"/>
        <v>7825</v>
      </c>
      <c r="L372" s="2">
        <f t="shared" si="66"/>
        <v>7825</v>
      </c>
      <c r="M372" s="2">
        <f t="shared" si="66"/>
        <v>7825</v>
      </c>
      <c r="N372" s="2">
        <f t="shared" si="66"/>
        <v>7825</v>
      </c>
      <c r="O372" s="2">
        <f t="shared" si="66"/>
        <v>7825</v>
      </c>
      <c r="P372" s="2">
        <f t="shared" si="66"/>
        <v>7825</v>
      </c>
      <c r="Q372" s="2">
        <f t="shared" si="66"/>
        <v>7825</v>
      </c>
      <c r="R372" s="2">
        <f t="shared" si="66"/>
        <v>7825</v>
      </c>
      <c r="S372" s="2">
        <f t="shared" si="66"/>
        <v>7825</v>
      </c>
      <c r="T372" s="2">
        <f t="shared" si="66"/>
        <v>7825</v>
      </c>
      <c r="U372" s="2">
        <f t="shared" si="66"/>
        <v>7825</v>
      </c>
      <c r="V372" s="2">
        <f t="shared" si="66"/>
        <v>7825</v>
      </c>
      <c r="W372" s="2">
        <f t="shared" si="66"/>
        <v>7825</v>
      </c>
      <c r="X372" s="2">
        <f t="shared" si="66"/>
        <v>7825</v>
      </c>
      <c r="Y372" s="2">
        <f t="shared" si="66"/>
        <v>7825</v>
      </c>
      <c r="Z372" s="2">
        <f t="shared" si="66"/>
        <v>7825</v>
      </c>
    </row>
    <row r="373" spans="1:56" x14ac:dyDescent="0.2">
      <c r="A373" s="3" t="s">
        <v>1</v>
      </c>
      <c r="B373" s="2">
        <f>SUMSQ(B347:B371)</f>
        <v>3263025</v>
      </c>
      <c r="C373" s="2">
        <f t="shared" ref="C373:Z373" si="67">SUMSQ(C347:C371)</f>
        <v>3263025</v>
      </c>
      <c r="D373" s="2">
        <f t="shared" si="67"/>
        <v>3263025</v>
      </c>
      <c r="E373" s="2">
        <f t="shared" si="67"/>
        <v>3263025</v>
      </c>
      <c r="F373" s="2">
        <f t="shared" si="67"/>
        <v>3263025</v>
      </c>
      <c r="G373" s="2">
        <f t="shared" si="67"/>
        <v>3263025</v>
      </c>
      <c r="H373" s="2">
        <f t="shared" si="67"/>
        <v>3263025</v>
      </c>
      <c r="I373" s="2">
        <f t="shared" si="67"/>
        <v>3263025</v>
      </c>
      <c r="J373" s="2">
        <f t="shared" si="67"/>
        <v>3263025</v>
      </c>
      <c r="K373" s="2">
        <f t="shared" si="67"/>
        <v>3263025</v>
      </c>
      <c r="L373" s="2">
        <f t="shared" si="67"/>
        <v>3263025</v>
      </c>
      <c r="M373" s="2">
        <f t="shared" si="67"/>
        <v>3263025</v>
      </c>
      <c r="N373" s="2">
        <f t="shared" si="67"/>
        <v>3263025</v>
      </c>
      <c r="O373" s="2">
        <f t="shared" si="67"/>
        <v>3263025</v>
      </c>
      <c r="P373" s="2">
        <f t="shared" si="67"/>
        <v>3263025</v>
      </c>
      <c r="Q373" s="2">
        <f t="shared" si="67"/>
        <v>3263025</v>
      </c>
      <c r="R373" s="2">
        <f t="shared" si="67"/>
        <v>3263025</v>
      </c>
      <c r="S373" s="2">
        <f t="shared" si="67"/>
        <v>3263025</v>
      </c>
      <c r="T373" s="2">
        <f t="shared" si="67"/>
        <v>3263025</v>
      </c>
      <c r="U373" s="2">
        <f t="shared" si="67"/>
        <v>3263025</v>
      </c>
      <c r="V373" s="2">
        <f t="shared" si="67"/>
        <v>3263025</v>
      </c>
      <c r="W373" s="2">
        <f t="shared" si="67"/>
        <v>3263025</v>
      </c>
      <c r="X373" s="2">
        <f t="shared" si="67"/>
        <v>3263025</v>
      </c>
      <c r="Y373" s="2">
        <f t="shared" si="67"/>
        <v>3263025</v>
      </c>
      <c r="Z373" s="2">
        <f t="shared" si="67"/>
        <v>3263025</v>
      </c>
    </row>
    <row r="374" spans="1:56" x14ac:dyDescent="0.2">
      <c r="A374" s="3" t="s">
        <v>351</v>
      </c>
      <c r="N374" s="2">
        <f t="shared" ref="N374" si="68">N347^3+N348^3+N349^3+N350^3+N351^3+N352^3+N353^3+N354^3+N355^3+N356^3+N357^3+N358^3+N359^3+N360^3+N361^3+N362^3+N363^3+N364^3+N365^3+N366^3+N367^3+N368^3+N369^3+N370^3+N371^3</f>
        <v>1530765625</v>
      </c>
    </row>
    <row r="376" spans="1:56" x14ac:dyDescent="0.2">
      <c r="A376" s="3" t="s">
        <v>2</v>
      </c>
      <c r="B376" s="7">
        <f>B347</f>
        <v>11</v>
      </c>
      <c r="C376" s="7">
        <f>C348</f>
        <v>30</v>
      </c>
      <c r="D376" s="7">
        <f>D349</f>
        <v>69</v>
      </c>
      <c r="E376" s="7">
        <f>E350</f>
        <v>83</v>
      </c>
      <c r="F376" s="7">
        <f>F351</f>
        <v>122</v>
      </c>
      <c r="G376" s="7">
        <f>G352</f>
        <v>148</v>
      </c>
      <c r="H376" s="7">
        <f>H353</f>
        <v>162</v>
      </c>
      <c r="I376" s="7">
        <f>I354</f>
        <v>176</v>
      </c>
      <c r="J376" s="7">
        <f>J355</f>
        <v>220</v>
      </c>
      <c r="K376" s="7">
        <f>K356</f>
        <v>234</v>
      </c>
      <c r="L376" s="7">
        <f>L357</f>
        <v>260</v>
      </c>
      <c r="M376" s="7">
        <f>M358</f>
        <v>299</v>
      </c>
      <c r="N376" s="7">
        <f>N359</f>
        <v>313</v>
      </c>
      <c r="O376" s="7">
        <f>O360</f>
        <v>327</v>
      </c>
      <c r="P376" s="7">
        <f>P361</f>
        <v>366</v>
      </c>
      <c r="Q376" s="7">
        <f>Q362</f>
        <v>392</v>
      </c>
      <c r="R376" s="7">
        <f>R363</f>
        <v>406</v>
      </c>
      <c r="S376" s="7">
        <f>S364</f>
        <v>450</v>
      </c>
      <c r="T376" s="7">
        <f>T365</f>
        <v>464</v>
      </c>
      <c r="U376" s="7">
        <f>U366</f>
        <v>478</v>
      </c>
      <c r="V376" s="7">
        <f>V367</f>
        <v>504</v>
      </c>
      <c r="W376" s="7">
        <f>W368</f>
        <v>543</v>
      </c>
      <c r="X376" s="7">
        <f>X369</f>
        <v>557</v>
      </c>
      <c r="Y376" s="7">
        <f>Y370</f>
        <v>596</v>
      </c>
      <c r="Z376" s="8">
        <f>Z371</f>
        <v>615</v>
      </c>
      <c r="AA376" s="2">
        <f t="shared" si="63"/>
        <v>7825</v>
      </c>
      <c r="AB376" s="2">
        <f t="shared" si="64"/>
        <v>3263025</v>
      </c>
      <c r="AC376" s="2">
        <f t="shared" si="65"/>
        <v>1530765625</v>
      </c>
    </row>
    <row r="377" spans="1:56" x14ac:dyDescent="0.2">
      <c r="A377" s="3" t="s">
        <v>3</v>
      </c>
      <c r="B377" s="7">
        <f>B371</f>
        <v>331</v>
      </c>
      <c r="C377" s="7">
        <f>C370</f>
        <v>532</v>
      </c>
      <c r="D377" s="7">
        <f>D369</f>
        <v>233</v>
      </c>
      <c r="E377" s="7">
        <f>E368</f>
        <v>434</v>
      </c>
      <c r="F377" s="7">
        <f>F367</f>
        <v>10</v>
      </c>
      <c r="G377" s="7">
        <f>G366</f>
        <v>71</v>
      </c>
      <c r="H377" s="7">
        <f>H365</f>
        <v>272</v>
      </c>
      <c r="I377" s="7">
        <f>I364</f>
        <v>598</v>
      </c>
      <c r="J377" s="7">
        <f>J363</f>
        <v>174</v>
      </c>
      <c r="K377" s="7">
        <f>K362</f>
        <v>500</v>
      </c>
      <c r="L377" s="7">
        <f>L361</f>
        <v>411</v>
      </c>
      <c r="M377" s="7">
        <f>M360</f>
        <v>112</v>
      </c>
      <c r="N377" s="7">
        <f>N359</f>
        <v>313</v>
      </c>
      <c r="O377" s="7">
        <f>O358</f>
        <v>514</v>
      </c>
      <c r="P377" s="7">
        <f>P357</f>
        <v>215</v>
      </c>
      <c r="Q377" s="7">
        <f>Q356</f>
        <v>126</v>
      </c>
      <c r="R377" s="7">
        <f>R355</f>
        <v>452</v>
      </c>
      <c r="S377" s="7">
        <f>S354</f>
        <v>28</v>
      </c>
      <c r="T377" s="7">
        <f>T353</f>
        <v>354</v>
      </c>
      <c r="U377" s="7">
        <f>U352</f>
        <v>555</v>
      </c>
      <c r="V377" s="7">
        <f>V351</f>
        <v>616</v>
      </c>
      <c r="W377" s="7">
        <f>W350</f>
        <v>192</v>
      </c>
      <c r="X377" s="7">
        <f>X349</f>
        <v>393</v>
      </c>
      <c r="Y377" s="7">
        <f>Y348</f>
        <v>94</v>
      </c>
      <c r="Z377" s="8">
        <f>Z347</f>
        <v>295</v>
      </c>
      <c r="AA377" s="2">
        <f t="shared" si="63"/>
        <v>7825</v>
      </c>
      <c r="AB377" s="2">
        <f t="shared" si="64"/>
        <v>3263025</v>
      </c>
      <c r="AC377" s="2">
        <f t="shared" si="65"/>
        <v>1530765625</v>
      </c>
    </row>
    <row r="380" spans="1:56" x14ac:dyDescent="0.2">
      <c r="B380" s="21" t="s">
        <v>920</v>
      </c>
      <c r="C380" s="21" t="s">
        <v>912</v>
      </c>
    </row>
    <row r="381" spans="1:56" x14ac:dyDescent="0.2">
      <c r="A381" s="1">
        <v>1</v>
      </c>
      <c r="B381" s="10">
        <v>15</v>
      </c>
      <c r="C381" s="11">
        <v>195</v>
      </c>
      <c r="D381" s="11">
        <v>375</v>
      </c>
      <c r="E381" s="11">
        <v>405</v>
      </c>
      <c r="F381" s="11">
        <v>585</v>
      </c>
      <c r="G381" s="11">
        <v>314</v>
      </c>
      <c r="H381" s="11">
        <v>494</v>
      </c>
      <c r="I381" s="11">
        <v>549</v>
      </c>
      <c r="J381" s="11">
        <v>79</v>
      </c>
      <c r="K381" s="11">
        <v>134</v>
      </c>
      <c r="L381" s="11">
        <v>433</v>
      </c>
      <c r="M381" s="11">
        <v>253</v>
      </c>
      <c r="N381" s="11">
        <v>223</v>
      </c>
      <c r="O381" s="11">
        <v>43</v>
      </c>
      <c r="P381" s="11">
        <v>613</v>
      </c>
      <c r="Q381" s="11">
        <v>162</v>
      </c>
      <c r="R381" s="11">
        <v>342</v>
      </c>
      <c r="S381" s="11">
        <v>397</v>
      </c>
      <c r="T381" s="11">
        <v>552</v>
      </c>
      <c r="U381" s="11">
        <v>107</v>
      </c>
      <c r="V381" s="11">
        <v>461</v>
      </c>
      <c r="W381" s="11">
        <v>516</v>
      </c>
      <c r="X381" s="11">
        <v>71</v>
      </c>
      <c r="Y381" s="11">
        <v>226</v>
      </c>
      <c r="Z381" s="12">
        <v>281</v>
      </c>
      <c r="AE381" s="1">
        <v>1</v>
      </c>
      <c r="AF381" s="452" t="s">
        <v>569</v>
      </c>
      <c r="AG381" s="453" t="s">
        <v>99</v>
      </c>
      <c r="AH381" s="453" t="s">
        <v>40</v>
      </c>
      <c r="AI381" s="453" t="s">
        <v>429</v>
      </c>
      <c r="AJ381" s="453" t="s">
        <v>201</v>
      </c>
      <c r="AK381" s="453" t="s">
        <v>386</v>
      </c>
      <c r="AL381" s="453" t="s">
        <v>591</v>
      </c>
      <c r="AM381" s="453" t="s">
        <v>306</v>
      </c>
      <c r="AN381" s="453" t="s">
        <v>30</v>
      </c>
      <c r="AO381" s="453" t="s">
        <v>684</v>
      </c>
      <c r="AP381" s="453" t="s">
        <v>138</v>
      </c>
      <c r="AQ381" s="453" t="s">
        <v>697</v>
      </c>
      <c r="AR381" s="453" t="s">
        <v>771</v>
      </c>
      <c r="AS381" s="453" t="s">
        <v>618</v>
      </c>
      <c r="AT381" s="453" t="s">
        <v>292</v>
      </c>
      <c r="AU381" s="453" t="s">
        <v>101</v>
      </c>
      <c r="AV381" s="453" t="s">
        <v>310</v>
      </c>
      <c r="AW381" s="453" t="s">
        <v>711</v>
      </c>
      <c r="AX381" s="453" t="s">
        <v>467</v>
      </c>
      <c r="AY381" s="453" t="s">
        <v>495</v>
      </c>
      <c r="AZ381" s="453" t="s">
        <v>589</v>
      </c>
      <c r="BA381" s="453" t="s">
        <v>124</v>
      </c>
      <c r="BB381" s="453" t="s">
        <v>275</v>
      </c>
      <c r="BC381" s="453" t="s">
        <v>696</v>
      </c>
      <c r="BD381" s="454" t="s">
        <v>404</v>
      </c>
    </row>
    <row r="382" spans="1:56" x14ac:dyDescent="0.2">
      <c r="A382" s="1">
        <v>2</v>
      </c>
      <c r="B382" s="13">
        <v>616</v>
      </c>
      <c r="C382" s="14">
        <v>46</v>
      </c>
      <c r="D382" s="14">
        <v>201</v>
      </c>
      <c r="E382" s="14">
        <v>256</v>
      </c>
      <c r="F382" s="14">
        <v>436</v>
      </c>
      <c r="G382" s="14">
        <v>170</v>
      </c>
      <c r="H382" s="14">
        <v>350</v>
      </c>
      <c r="I382" s="14">
        <v>380</v>
      </c>
      <c r="J382" s="14">
        <v>560</v>
      </c>
      <c r="K382" s="14">
        <v>115</v>
      </c>
      <c r="L382" s="14">
        <v>289</v>
      </c>
      <c r="M382" s="14">
        <v>234</v>
      </c>
      <c r="N382" s="14">
        <v>54</v>
      </c>
      <c r="O382" s="14">
        <v>524</v>
      </c>
      <c r="P382" s="14">
        <v>469</v>
      </c>
      <c r="Q382" s="14">
        <v>18</v>
      </c>
      <c r="R382" s="14">
        <v>198</v>
      </c>
      <c r="S382" s="14">
        <v>353</v>
      </c>
      <c r="T382" s="14">
        <v>408</v>
      </c>
      <c r="U382" s="14">
        <v>588</v>
      </c>
      <c r="V382" s="14">
        <v>317</v>
      </c>
      <c r="W382" s="14">
        <v>497</v>
      </c>
      <c r="X382" s="14">
        <v>527</v>
      </c>
      <c r="Y382" s="14">
        <v>82</v>
      </c>
      <c r="Z382" s="15">
        <v>137</v>
      </c>
      <c r="AE382" s="1">
        <v>2</v>
      </c>
      <c r="AF382" s="455" t="s">
        <v>348</v>
      </c>
      <c r="AG382" s="162" t="s">
        <v>302</v>
      </c>
      <c r="AH382" s="162" t="s">
        <v>643</v>
      </c>
      <c r="AI382" s="162" t="s">
        <v>459</v>
      </c>
      <c r="AJ382" s="162" t="s">
        <v>563</v>
      </c>
      <c r="AK382" s="162" t="s">
        <v>44</v>
      </c>
      <c r="AL382" s="162" t="s">
        <v>68</v>
      </c>
      <c r="AM382" s="162" t="s">
        <v>147</v>
      </c>
      <c r="AN382" s="162" t="s">
        <v>256</v>
      </c>
      <c r="AO382" s="162" t="s">
        <v>787</v>
      </c>
      <c r="AP382" s="162" t="s">
        <v>193</v>
      </c>
      <c r="AQ382" s="162" t="s">
        <v>142</v>
      </c>
      <c r="AR382" s="162" t="s">
        <v>89</v>
      </c>
      <c r="AS382" s="162" t="s">
        <v>364</v>
      </c>
      <c r="AT382" s="162" t="s">
        <v>531</v>
      </c>
      <c r="AU382" s="162" t="s">
        <v>673</v>
      </c>
      <c r="AV382" s="162" t="s">
        <v>583</v>
      </c>
      <c r="AW382" s="162" t="s">
        <v>127</v>
      </c>
      <c r="AX382" s="162" t="s">
        <v>82</v>
      </c>
      <c r="AY382" s="162" t="s">
        <v>34</v>
      </c>
      <c r="AZ382" s="162" t="s">
        <v>368</v>
      </c>
      <c r="BA382" s="162" t="s">
        <v>141</v>
      </c>
      <c r="BB382" s="162" t="s">
        <v>441</v>
      </c>
      <c r="BC382" s="162" t="s">
        <v>303</v>
      </c>
      <c r="BD382" s="456" t="s">
        <v>130</v>
      </c>
    </row>
    <row r="383" spans="1:56" x14ac:dyDescent="0.2">
      <c r="A383" s="1">
        <v>3</v>
      </c>
      <c r="B383" s="13">
        <v>472</v>
      </c>
      <c r="C383" s="14">
        <v>502</v>
      </c>
      <c r="D383" s="14">
        <v>57</v>
      </c>
      <c r="E383" s="14">
        <v>237</v>
      </c>
      <c r="F383" s="14">
        <v>292</v>
      </c>
      <c r="G383" s="14">
        <v>21</v>
      </c>
      <c r="H383" s="14">
        <v>176</v>
      </c>
      <c r="I383" s="14">
        <v>356</v>
      </c>
      <c r="J383" s="14">
        <v>411</v>
      </c>
      <c r="K383" s="14">
        <v>591</v>
      </c>
      <c r="L383" s="14">
        <v>145</v>
      </c>
      <c r="M383" s="14">
        <v>90</v>
      </c>
      <c r="N383" s="14">
        <v>535</v>
      </c>
      <c r="O383" s="14">
        <v>480</v>
      </c>
      <c r="P383" s="14">
        <v>325</v>
      </c>
      <c r="Q383" s="14">
        <v>624</v>
      </c>
      <c r="R383" s="14">
        <v>29</v>
      </c>
      <c r="S383" s="14">
        <v>209</v>
      </c>
      <c r="T383" s="14">
        <v>264</v>
      </c>
      <c r="U383" s="14">
        <v>444</v>
      </c>
      <c r="V383" s="14">
        <v>173</v>
      </c>
      <c r="W383" s="14">
        <v>328</v>
      </c>
      <c r="X383" s="14">
        <v>383</v>
      </c>
      <c r="Y383" s="14">
        <v>563</v>
      </c>
      <c r="Z383" s="15">
        <v>118</v>
      </c>
      <c r="AE383" s="1">
        <v>3</v>
      </c>
      <c r="AF383" s="455" t="s">
        <v>79</v>
      </c>
      <c r="AG383" s="162" t="s">
        <v>382</v>
      </c>
      <c r="AH383" s="162" t="s">
        <v>359</v>
      </c>
      <c r="AI383" s="162" t="s">
        <v>354</v>
      </c>
      <c r="AJ383" s="162" t="s">
        <v>111</v>
      </c>
      <c r="AK383" s="162" t="s">
        <v>360</v>
      </c>
      <c r="AL383" s="162" t="s">
        <v>391</v>
      </c>
      <c r="AM383" s="162" t="s">
        <v>709</v>
      </c>
      <c r="AN383" s="162" t="s">
        <v>503</v>
      </c>
      <c r="AO383" s="162" t="s">
        <v>91</v>
      </c>
      <c r="AP383" s="162" t="s">
        <v>72</v>
      </c>
      <c r="AQ383" s="162" t="s">
        <v>599</v>
      </c>
      <c r="AR383" s="162" t="s">
        <v>230</v>
      </c>
      <c r="AS383" s="162" t="s">
        <v>399</v>
      </c>
      <c r="AT383" s="162" t="s">
        <v>128</v>
      </c>
      <c r="AU383" s="162" t="s">
        <v>586</v>
      </c>
      <c r="AV383" s="162" t="s">
        <v>118</v>
      </c>
      <c r="AW383" s="162" t="s">
        <v>86</v>
      </c>
      <c r="AX383" s="162" t="s">
        <v>248</v>
      </c>
      <c r="AY383" s="162" t="s">
        <v>505</v>
      </c>
      <c r="AZ383" s="162" t="s">
        <v>523</v>
      </c>
      <c r="BA383" s="162" t="s">
        <v>98</v>
      </c>
      <c r="BB383" s="162" t="s">
        <v>625</v>
      </c>
      <c r="BC383" s="162" t="s">
        <v>93</v>
      </c>
      <c r="BD383" s="456" t="s">
        <v>100</v>
      </c>
    </row>
    <row r="384" spans="1:56" x14ac:dyDescent="0.2">
      <c r="A384" s="1">
        <v>4</v>
      </c>
      <c r="B384" s="13">
        <v>303</v>
      </c>
      <c r="C384" s="14">
        <v>483</v>
      </c>
      <c r="D384" s="14">
        <v>538</v>
      </c>
      <c r="E384" s="14">
        <v>93</v>
      </c>
      <c r="F384" s="14">
        <v>148</v>
      </c>
      <c r="G384" s="14">
        <v>602</v>
      </c>
      <c r="H384" s="14">
        <v>32</v>
      </c>
      <c r="I384" s="14">
        <v>212</v>
      </c>
      <c r="J384" s="14">
        <v>267</v>
      </c>
      <c r="K384" s="14">
        <v>447</v>
      </c>
      <c r="L384" s="14">
        <v>121</v>
      </c>
      <c r="M384" s="14">
        <v>566</v>
      </c>
      <c r="N384" s="14">
        <v>386</v>
      </c>
      <c r="O384" s="14">
        <v>331</v>
      </c>
      <c r="P384" s="14">
        <v>151</v>
      </c>
      <c r="Q384" s="14">
        <v>455</v>
      </c>
      <c r="R384" s="14">
        <v>510</v>
      </c>
      <c r="S384" s="14">
        <v>65</v>
      </c>
      <c r="T384" s="14">
        <v>245</v>
      </c>
      <c r="U384" s="14">
        <v>300</v>
      </c>
      <c r="V384" s="14">
        <v>4</v>
      </c>
      <c r="W384" s="14">
        <v>184</v>
      </c>
      <c r="X384" s="14">
        <v>364</v>
      </c>
      <c r="Y384" s="14">
        <v>419</v>
      </c>
      <c r="Z384" s="15">
        <v>599</v>
      </c>
      <c r="AE384" s="1">
        <v>4</v>
      </c>
      <c r="AF384" s="455" t="s">
        <v>37</v>
      </c>
      <c r="AG384" s="162" t="s">
        <v>50</v>
      </c>
      <c r="AH384" s="162" t="s">
        <v>122</v>
      </c>
      <c r="AI384" s="162" t="s">
        <v>703</v>
      </c>
      <c r="AJ384" s="162" t="s">
        <v>497</v>
      </c>
      <c r="AK384" s="162" t="s">
        <v>605</v>
      </c>
      <c r="AL384" s="162" t="s">
        <v>332</v>
      </c>
      <c r="AM384" s="162" t="s">
        <v>300</v>
      </c>
      <c r="AN384" s="162" t="s">
        <v>56</v>
      </c>
      <c r="AO384" s="162" t="s">
        <v>51</v>
      </c>
      <c r="AP384" s="162" t="s">
        <v>582</v>
      </c>
      <c r="AQ384" s="162" t="s">
        <v>36</v>
      </c>
      <c r="AR384" s="162" t="s">
        <v>311</v>
      </c>
      <c r="AS384" s="162" t="s">
        <v>683</v>
      </c>
      <c r="AT384" s="162" t="s">
        <v>448</v>
      </c>
      <c r="AU384" s="162" t="s">
        <v>456</v>
      </c>
      <c r="AV384" s="162" t="s">
        <v>169</v>
      </c>
      <c r="AW384" s="162" t="s">
        <v>539</v>
      </c>
      <c r="AX384" s="162" t="s">
        <v>298</v>
      </c>
      <c r="AY384" s="162" t="s">
        <v>668</v>
      </c>
      <c r="AZ384" s="162" t="s">
        <v>62</v>
      </c>
      <c r="BA384" s="162" t="s">
        <v>602</v>
      </c>
      <c r="BB384" s="162" t="s">
        <v>471</v>
      </c>
      <c r="BC384" s="162" t="s">
        <v>561</v>
      </c>
      <c r="BD384" s="456" t="s">
        <v>333</v>
      </c>
    </row>
    <row r="385" spans="1:56" x14ac:dyDescent="0.2">
      <c r="A385" s="1">
        <v>5</v>
      </c>
      <c r="B385" s="13">
        <v>159</v>
      </c>
      <c r="C385" s="14">
        <v>339</v>
      </c>
      <c r="D385" s="14">
        <v>394</v>
      </c>
      <c r="E385" s="14">
        <v>574</v>
      </c>
      <c r="F385" s="14">
        <v>104</v>
      </c>
      <c r="G385" s="14">
        <v>458</v>
      </c>
      <c r="H385" s="14">
        <v>513</v>
      </c>
      <c r="I385" s="14">
        <v>68</v>
      </c>
      <c r="J385" s="14">
        <v>248</v>
      </c>
      <c r="K385" s="14">
        <v>278</v>
      </c>
      <c r="L385" s="14">
        <v>577</v>
      </c>
      <c r="M385" s="14">
        <v>422</v>
      </c>
      <c r="N385" s="14">
        <v>367</v>
      </c>
      <c r="O385" s="14">
        <v>187</v>
      </c>
      <c r="P385" s="14">
        <v>7</v>
      </c>
      <c r="Q385" s="14">
        <v>306</v>
      </c>
      <c r="R385" s="14">
        <v>486</v>
      </c>
      <c r="S385" s="14">
        <v>541</v>
      </c>
      <c r="T385" s="14">
        <v>96</v>
      </c>
      <c r="U385" s="14">
        <v>126</v>
      </c>
      <c r="V385" s="14">
        <v>610</v>
      </c>
      <c r="W385" s="14">
        <v>40</v>
      </c>
      <c r="X385" s="14">
        <v>220</v>
      </c>
      <c r="Y385" s="14">
        <v>275</v>
      </c>
      <c r="Z385" s="15">
        <v>430</v>
      </c>
      <c r="AE385" s="1">
        <v>5</v>
      </c>
      <c r="AF385" s="455" t="s">
        <v>658</v>
      </c>
      <c r="AG385" s="162" t="s">
        <v>445</v>
      </c>
      <c r="AH385" s="162" t="s">
        <v>369</v>
      </c>
      <c r="AI385" s="162" t="s">
        <v>279</v>
      </c>
      <c r="AJ385" s="162" t="s">
        <v>316</v>
      </c>
      <c r="AK385" s="162" t="s">
        <v>109</v>
      </c>
      <c r="AL385" s="162" t="s">
        <v>66</v>
      </c>
      <c r="AM385" s="162" t="s">
        <v>644</v>
      </c>
      <c r="AN385" s="162" t="s">
        <v>718</v>
      </c>
      <c r="AO385" s="162" t="s">
        <v>642</v>
      </c>
      <c r="AP385" s="162" t="s">
        <v>412</v>
      </c>
      <c r="AQ385" s="162" t="s">
        <v>108</v>
      </c>
      <c r="AR385" s="162" t="s">
        <v>283</v>
      </c>
      <c r="AS385" s="162" t="s">
        <v>42</v>
      </c>
      <c r="AT385" s="162" t="s">
        <v>272</v>
      </c>
      <c r="AU385" s="162" t="s">
        <v>624</v>
      </c>
      <c r="AV385" s="162" t="s">
        <v>533</v>
      </c>
      <c r="AW385" s="162" t="s">
        <v>64</v>
      </c>
      <c r="AX385" s="162" t="s">
        <v>329</v>
      </c>
      <c r="AY385" s="162" t="s">
        <v>474</v>
      </c>
      <c r="AZ385" s="162" t="s">
        <v>394</v>
      </c>
      <c r="BA385" s="162" t="s">
        <v>513</v>
      </c>
      <c r="BB385" s="162" t="s">
        <v>356</v>
      </c>
      <c r="BC385" s="162" t="s">
        <v>616</v>
      </c>
      <c r="BD385" s="456" t="s">
        <v>482</v>
      </c>
    </row>
    <row r="386" spans="1:56" x14ac:dyDescent="0.2">
      <c r="A386" s="1">
        <v>6</v>
      </c>
      <c r="B386" s="13">
        <v>579</v>
      </c>
      <c r="C386" s="14">
        <v>9</v>
      </c>
      <c r="D386" s="14">
        <v>189</v>
      </c>
      <c r="E386" s="14">
        <v>369</v>
      </c>
      <c r="F386" s="14">
        <v>424</v>
      </c>
      <c r="G386" s="14">
        <v>128</v>
      </c>
      <c r="H386" s="14">
        <v>308</v>
      </c>
      <c r="I386" s="14">
        <v>488</v>
      </c>
      <c r="J386" s="14">
        <v>543</v>
      </c>
      <c r="K386" s="14">
        <v>98</v>
      </c>
      <c r="L386" s="14">
        <v>272</v>
      </c>
      <c r="M386" s="14">
        <v>217</v>
      </c>
      <c r="N386" s="14">
        <v>37</v>
      </c>
      <c r="O386" s="14">
        <v>607</v>
      </c>
      <c r="P386" s="14">
        <v>427</v>
      </c>
      <c r="Q386" s="14">
        <v>101</v>
      </c>
      <c r="R386" s="14">
        <v>156</v>
      </c>
      <c r="S386" s="14">
        <v>336</v>
      </c>
      <c r="T386" s="14">
        <v>391</v>
      </c>
      <c r="U386" s="14">
        <v>571</v>
      </c>
      <c r="V386" s="14">
        <v>280</v>
      </c>
      <c r="W386" s="14">
        <v>460</v>
      </c>
      <c r="X386" s="14">
        <v>515</v>
      </c>
      <c r="Y386" s="14">
        <v>70</v>
      </c>
      <c r="Z386" s="15">
        <v>250</v>
      </c>
      <c r="AE386" s="1">
        <v>6</v>
      </c>
      <c r="AF386" s="455" t="s">
        <v>383</v>
      </c>
      <c r="AG386" s="162" t="s">
        <v>409</v>
      </c>
      <c r="AH386" s="162" t="s">
        <v>760</v>
      </c>
      <c r="AI386" s="162" t="s">
        <v>309</v>
      </c>
      <c r="AJ386" s="162" t="s">
        <v>140</v>
      </c>
      <c r="AK386" s="162" t="s">
        <v>449</v>
      </c>
      <c r="AL386" s="162" t="s">
        <v>655</v>
      </c>
      <c r="AM386" s="162" t="s">
        <v>610</v>
      </c>
      <c r="AN386" s="162" t="s">
        <v>171</v>
      </c>
      <c r="AO386" s="162" t="s">
        <v>361</v>
      </c>
      <c r="AP386" s="162" t="s">
        <v>402</v>
      </c>
      <c r="AQ386" s="162" t="s">
        <v>144</v>
      </c>
      <c r="AR386" s="162" t="s">
        <v>700</v>
      </c>
      <c r="AS386" s="162" t="s">
        <v>45</v>
      </c>
      <c r="AT386" s="162" t="s">
        <v>218</v>
      </c>
      <c r="AU386" s="162" t="s">
        <v>421</v>
      </c>
      <c r="AV386" s="162" t="s">
        <v>237</v>
      </c>
      <c r="AW386" s="162" t="s">
        <v>340</v>
      </c>
      <c r="AX386" s="162" t="s">
        <v>442</v>
      </c>
      <c r="AY386" s="162" t="s">
        <v>623</v>
      </c>
      <c r="AZ386" s="162" t="s">
        <v>717</v>
      </c>
      <c r="BA386" s="162" t="s">
        <v>795</v>
      </c>
      <c r="BB386" s="162" t="s">
        <v>92</v>
      </c>
      <c r="BC386" s="162" t="s">
        <v>619</v>
      </c>
      <c r="BD386" s="456" t="s">
        <v>641</v>
      </c>
    </row>
    <row r="387" spans="1:56" x14ac:dyDescent="0.2">
      <c r="A387" s="1">
        <v>7</v>
      </c>
      <c r="B387" s="13">
        <v>435</v>
      </c>
      <c r="C387" s="14">
        <v>615</v>
      </c>
      <c r="D387" s="14">
        <v>45</v>
      </c>
      <c r="E387" s="14">
        <v>225</v>
      </c>
      <c r="F387" s="14">
        <v>255</v>
      </c>
      <c r="G387" s="14">
        <v>109</v>
      </c>
      <c r="H387" s="14">
        <v>164</v>
      </c>
      <c r="I387" s="14">
        <v>344</v>
      </c>
      <c r="J387" s="14">
        <v>399</v>
      </c>
      <c r="K387" s="14">
        <v>554</v>
      </c>
      <c r="L387" s="14">
        <v>228</v>
      </c>
      <c r="M387" s="14">
        <v>73</v>
      </c>
      <c r="N387" s="14">
        <v>518</v>
      </c>
      <c r="O387" s="14">
        <v>463</v>
      </c>
      <c r="P387" s="14">
        <v>283</v>
      </c>
      <c r="Q387" s="14">
        <v>582</v>
      </c>
      <c r="R387" s="14">
        <v>12</v>
      </c>
      <c r="S387" s="14">
        <v>192</v>
      </c>
      <c r="T387" s="14">
        <v>372</v>
      </c>
      <c r="U387" s="14">
        <v>402</v>
      </c>
      <c r="V387" s="14">
        <v>131</v>
      </c>
      <c r="W387" s="14">
        <v>311</v>
      </c>
      <c r="X387" s="14">
        <v>491</v>
      </c>
      <c r="Y387" s="14">
        <v>546</v>
      </c>
      <c r="Z387" s="15">
        <v>76</v>
      </c>
      <c r="AE387" s="1">
        <v>7</v>
      </c>
      <c r="AF387" s="455" t="s">
        <v>769</v>
      </c>
      <c r="AG387" s="162" t="s">
        <v>319</v>
      </c>
      <c r="AH387" s="162" t="s">
        <v>645</v>
      </c>
      <c r="AI387" s="162" t="s">
        <v>698</v>
      </c>
      <c r="AJ387" s="162" t="s">
        <v>772</v>
      </c>
      <c r="AK387" s="162" t="s">
        <v>631</v>
      </c>
      <c r="AL387" s="162" t="s">
        <v>815</v>
      </c>
      <c r="AM387" s="162" t="s">
        <v>282</v>
      </c>
      <c r="AN387" s="162" t="s">
        <v>680</v>
      </c>
      <c r="AO387" s="162" t="s">
        <v>440</v>
      </c>
      <c r="AP387" s="162" t="s">
        <v>671</v>
      </c>
      <c r="AQ387" s="162" t="s">
        <v>301</v>
      </c>
      <c r="AR387" s="162" t="s">
        <v>228</v>
      </c>
      <c r="AS387" s="162" t="s">
        <v>666</v>
      </c>
      <c r="AT387" s="162" t="s">
        <v>375</v>
      </c>
      <c r="AU387" s="162" t="s">
        <v>650</v>
      </c>
      <c r="AV387" s="162" t="s">
        <v>647</v>
      </c>
      <c r="AW387" s="162" t="s">
        <v>656</v>
      </c>
      <c r="AX387" s="162" t="s">
        <v>652</v>
      </c>
      <c r="AY387" s="162" t="s">
        <v>158</v>
      </c>
      <c r="AZ387" s="162" t="s">
        <v>210</v>
      </c>
      <c r="BA387" s="162" t="s">
        <v>280</v>
      </c>
      <c r="BB387" s="162" t="s">
        <v>664</v>
      </c>
      <c r="BC387" s="162" t="s">
        <v>649</v>
      </c>
      <c r="BD387" s="456" t="s">
        <v>2</v>
      </c>
    </row>
    <row r="388" spans="1:56" x14ac:dyDescent="0.2">
      <c r="A388" s="1">
        <v>8</v>
      </c>
      <c r="B388" s="13">
        <v>286</v>
      </c>
      <c r="C388" s="14">
        <v>466</v>
      </c>
      <c r="D388" s="14">
        <v>521</v>
      </c>
      <c r="E388" s="14">
        <v>51</v>
      </c>
      <c r="F388" s="14">
        <v>231</v>
      </c>
      <c r="G388" s="14">
        <v>590</v>
      </c>
      <c r="H388" s="14">
        <v>20</v>
      </c>
      <c r="I388" s="14">
        <v>200</v>
      </c>
      <c r="J388" s="14">
        <v>355</v>
      </c>
      <c r="K388" s="14">
        <v>410</v>
      </c>
      <c r="L388" s="14">
        <v>84</v>
      </c>
      <c r="M388" s="14">
        <v>529</v>
      </c>
      <c r="N388" s="14">
        <v>499</v>
      </c>
      <c r="O388" s="14">
        <v>319</v>
      </c>
      <c r="P388" s="14">
        <v>139</v>
      </c>
      <c r="Q388" s="14">
        <v>438</v>
      </c>
      <c r="R388" s="14">
        <v>618</v>
      </c>
      <c r="S388" s="14">
        <v>48</v>
      </c>
      <c r="T388" s="14">
        <v>203</v>
      </c>
      <c r="U388" s="14">
        <v>258</v>
      </c>
      <c r="V388" s="14">
        <v>112</v>
      </c>
      <c r="W388" s="14">
        <v>167</v>
      </c>
      <c r="X388" s="14">
        <v>347</v>
      </c>
      <c r="Y388" s="14">
        <v>377</v>
      </c>
      <c r="Z388" s="15">
        <v>557</v>
      </c>
      <c r="AE388" s="1">
        <v>8</v>
      </c>
      <c r="AF388" s="455" t="s">
        <v>85</v>
      </c>
      <c r="AG388" s="162" t="s">
        <v>612</v>
      </c>
      <c r="AH388" s="162" t="s">
        <v>706</v>
      </c>
      <c r="AI388" s="162" t="s">
        <v>225</v>
      </c>
      <c r="AJ388" s="162" t="s">
        <v>433</v>
      </c>
      <c r="AK388" s="162" t="s">
        <v>125</v>
      </c>
      <c r="AL388" s="162" t="s">
        <v>702</v>
      </c>
      <c r="AM388" s="162" t="s">
        <v>446</v>
      </c>
      <c r="AN388" s="162" t="s">
        <v>205</v>
      </c>
      <c r="AO388" s="162" t="s">
        <v>712</v>
      </c>
      <c r="AP388" s="162" t="s">
        <v>379</v>
      </c>
      <c r="AQ388" s="162" t="s">
        <v>466</v>
      </c>
      <c r="AR388" s="162" t="s">
        <v>107</v>
      </c>
      <c r="AS388" s="162" t="s">
        <v>338</v>
      </c>
      <c r="AT388" s="162" t="s">
        <v>789</v>
      </c>
      <c r="AU388" s="162" t="s">
        <v>692</v>
      </c>
      <c r="AV388" s="162" t="s">
        <v>451</v>
      </c>
      <c r="AW388" s="162" t="s">
        <v>274</v>
      </c>
      <c r="AX388" s="162" t="s">
        <v>613</v>
      </c>
      <c r="AY388" s="162" t="s">
        <v>432</v>
      </c>
      <c r="AZ388" s="162" t="s">
        <v>74</v>
      </c>
      <c r="BA388" s="162" t="s">
        <v>604</v>
      </c>
      <c r="BB388" s="162" t="s">
        <v>626</v>
      </c>
      <c r="BC388" s="162" t="s">
        <v>756</v>
      </c>
      <c r="BD388" s="456" t="s">
        <v>705</v>
      </c>
    </row>
    <row r="389" spans="1:56" x14ac:dyDescent="0.2">
      <c r="A389" s="1">
        <v>9</v>
      </c>
      <c r="B389" s="13">
        <v>142</v>
      </c>
      <c r="C389" s="14">
        <v>322</v>
      </c>
      <c r="D389" s="14">
        <v>477</v>
      </c>
      <c r="E389" s="14">
        <v>532</v>
      </c>
      <c r="F389" s="14">
        <v>87</v>
      </c>
      <c r="G389" s="14">
        <v>441</v>
      </c>
      <c r="H389" s="14">
        <v>621</v>
      </c>
      <c r="I389" s="14">
        <v>26</v>
      </c>
      <c r="J389" s="14">
        <v>206</v>
      </c>
      <c r="K389" s="14">
        <v>261</v>
      </c>
      <c r="L389" s="14">
        <v>565</v>
      </c>
      <c r="M389" s="14">
        <v>385</v>
      </c>
      <c r="N389" s="14">
        <v>330</v>
      </c>
      <c r="O389" s="14">
        <v>175</v>
      </c>
      <c r="P389" s="14">
        <v>120</v>
      </c>
      <c r="Q389" s="14">
        <v>294</v>
      </c>
      <c r="R389" s="14">
        <v>474</v>
      </c>
      <c r="S389" s="14">
        <v>504</v>
      </c>
      <c r="T389" s="14">
        <v>59</v>
      </c>
      <c r="U389" s="14">
        <v>239</v>
      </c>
      <c r="V389" s="14">
        <v>593</v>
      </c>
      <c r="W389" s="14">
        <v>23</v>
      </c>
      <c r="X389" s="14">
        <v>178</v>
      </c>
      <c r="Y389" s="14">
        <v>358</v>
      </c>
      <c r="Z389" s="15">
        <v>413</v>
      </c>
      <c r="AE389" s="1">
        <v>9</v>
      </c>
      <c r="AF389" s="455" t="s">
        <v>629</v>
      </c>
      <c r="AG389" s="162" t="s">
        <v>681</v>
      </c>
      <c r="AH389" s="162" t="s">
        <v>189</v>
      </c>
      <c r="AI389" s="162" t="s">
        <v>679</v>
      </c>
      <c r="AJ389" s="162" t="s">
        <v>617</v>
      </c>
      <c r="AK389" s="162" t="s">
        <v>637</v>
      </c>
      <c r="AL389" s="162" t="s">
        <v>136</v>
      </c>
      <c r="AM389" s="162" t="s">
        <v>251</v>
      </c>
      <c r="AN389" s="162" t="s">
        <v>374</v>
      </c>
      <c r="AO389" s="162" t="s">
        <v>143</v>
      </c>
      <c r="AP389" s="162" t="s">
        <v>63</v>
      </c>
      <c r="AQ389" s="162" t="s">
        <v>521</v>
      </c>
      <c r="AR389" s="162" t="s">
        <v>232</v>
      </c>
      <c r="AS389" s="162" t="s">
        <v>393</v>
      </c>
      <c r="AT389" s="162" t="s">
        <v>132</v>
      </c>
      <c r="AU389" s="162" t="s">
        <v>145</v>
      </c>
      <c r="AV389" s="162" t="s">
        <v>52</v>
      </c>
      <c r="AW389" s="162" t="s">
        <v>413</v>
      </c>
      <c r="AX389" s="162" t="s">
        <v>436</v>
      </c>
      <c r="AY389" s="162" t="s">
        <v>222</v>
      </c>
      <c r="AZ389" s="162" t="s">
        <v>258</v>
      </c>
      <c r="BA389" s="162" t="s">
        <v>330</v>
      </c>
      <c r="BB389" s="162" t="s">
        <v>420</v>
      </c>
      <c r="BC389" s="162" t="s">
        <v>682</v>
      </c>
      <c r="BD389" s="456" t="s">
        <v>639</v>
      </c>
    </row>
    <row r="390" spans="1:56" x14ac:dyDescent="0.2">
      <c r="A390" s="1">
        <v>10</v>
      </c>
      <c r="B390" s="13">
        <v>123</v>
      </c>
      <c r="C390" s="14">
        <v>153</v>
      </c>
      <c r="D390" s="14">
        <v>333</v>
      </c>
      <c r="E390" s="14">
        <v>388</v>
      </c>
      <c r="F390" s="14">
        <v>568</v>
      </c>
      <c r="G390" s="14">
        <v>297</v>
      </c>
      <c r="H390" s="14">
        <v>452</v>
      </c>
      <c r="I390" s="14">
        <v>507</v>
      </c>
      <c r="J390" s="14">
        <v>62</v>
      </c>
      <c r="K390" s="14">
        <v>242</v>
      </c>
      <c r="L390" s="14">
        <v>416</v>
      </c>
      <c r="M390" s="14">
        <v>361</v>
      </c>
      <c r="N390" s="14">
        <v>181</v>
      </c>
      <c r="O390" s="14">
        <v>1</v>
      </c>
      <c r="P390" s="14">
        <v>596</v>
      </c>
      <c r="Q390" s="14">
        <v>150</v>
      </c>
      <c r="R390" s="14">
        <v>305</v>
      </c>
      <c r="S390" s="14">
        <v>485</v>
      </c>
      <c r="T390" s="14">
        <v>540</v>
      </c>
      <c r="U390" s="14">
        <v>95</v>
      </c>
      <c r="V390" s="14">
        <v>449</v>
      </c>
      <c r="W390" s="14">
        <v>604</v>
      </c>
      <c r="X390" s="14">
        <v>34</v>
      </c>
      <c r="Y390" s="14">
        <v>214</v>
      </c>
      <c r="Z390" s="15">
        <v>269</v>
      </c>
      <c r="AE390" s="1">
        <v>10</v>
      </c>
      <c r="AF390" s="455" t="s">
        <v>553</v>
      </c>
      <c r="AG390" s="162" t="s">
        <v>475</v>
      </c>
      <c r="AH390" s="162" t="s">
        <v>708</v>
      </c>
      <c r="AI390" s="162" t="s">
        <v>387</v>
      </c>
      <c r="AJ390" s="162" t="s">
        <v>199</v>
      </c>
      <c r="AK390" s="162" t="s">
        <v>461</v>
      </c>
      <c r="AL390" s="162" t="s">
        <v>1</v>
      </c>
      <c r="AM390" s="162" t="s">
        <v>620</v>
      </c>
      <c r="AN390" s="162" t="s">
        <v>674</v>
      </c>
      <c r="AO390" s="162" t="s">
        <v>84</v>
      </c>
      <c r="AP390" s="162" t="s">
        <v>694</v>
      </c>
      <c r="AQ390" s="162" t="s">
        <v>367</v>
      </c>
      <c r="AR390" s="162" t="s">
        <v>181</v>
      </c>
      <c r="AS390" s="162" t="s">
        <v>198</v>
      </c>
      <c r="AT390" s="162" t="s">
        <v>676</v>
      </c>
      <c r="AU390" s="162" t="s">
        <v>419</v>
      </c>
      <c r="AV390" s="162" t="s">
        <v>178</v>
      </c>
      <c r="AW390" s="162" t="s">
        <v>741</v>
      </c>
      <c r="AX390" s="162" t="s">
        <v>35</v>
      </c>
      <c r="AY390" s="162" t="s">
        <v>672</v>
      </c>
      <c r="AZ390" s="162" t="s">
        <v>80</v>
      </c>
      <c r="BA390" s="162" t="s">
        <v>635</v>
      </c>
      <c r="BB390" s="162" t="s">
        <v>462</v>
      </c>
      <c r="BC390" s="162" t="s">
        <v>162</v>
      </c>
      <c r="BD390" s="456" t="s">
        <v>83</v>
      </c>
    </row>
    <row r="391" spans="1:56" x14ac:dyDescent="0.2">
      <c r="A391" s="1">
        <v>11</v>
      </c>
      <c r="B391" s="13">
        <v>64</v>
      </c>
      <c r="C391" s="14">
        <v>509</v>
      </c>
      <c r="D391" s="14">
        <v>454</v>
      </c>
      <c r="E391" s="14">
        <v>299</v>
      </c>
      <c r="F391" s="14">
        <v>244</v>
      </c>
      <c r="G391" s="14">
        <v>390</v>
      </c>
      <c r="H391" s="14">
        <v>335</v>
      </c>
      <c r="I391" s="14">
        <v>155</v>
      </c>
      <c r="J391" s="14">
        <v>125</v>
      </c>
      <c r="K391" s="14">
        <v>570</v>
      </c>
      <c r="L391" s="14">
        <v>266</v>
      </c>
      <c r="M391" s="14">
        <v>446</v>
      </c>
      <c r="N391" s="14">
        <v>601</v>
      </c>
      <c r="O391" s="14">
        <v>31</v>
      </c>
      <c r="P391" s="14">
        <v>211</v>
      </c>
      <c r="Q391" s="14">
        <v>537</v>
      </c>
      <c r="R391" s="14">
        <v>482</v>
      </c>
      <c r="S391" s="14">
        <v>302</v>
      </c>
      <c r="T391" s="14">
        <v>147</v>
      </c>
      <c r="U391" s="14">
        <v>92</v>
      </c>
      <c r="V391" s="14">
        <v>363</v>
      </c>
      <c r="W391" s="14">
        <v>183</v>
      </c>
      <c r="X391" s="14">
        <v>3</v>
      </c>
      <c r="Y391" s="14">
        <v>598</v>
      </c>
      <c r="Z391" s="15">
        <v>418</v>
      </c>
      <c r="AE391" s="1">
        <v>11</v>
      </c>
      <c r="AF391" s="457" t="s">
        <v>597</v>
      </c>
      <c r="AG391" s="458" t="s">
        <v>753</v>
      </c>
      <c r="AH391" s="459" t="s">
        <v>217</v>
      </c>
      <c r="AI391" s="458" t="s">
        <v>430</v>
      </c>
      <c r="AJ391" s="459" t="s">
        <v>55</v>
      </c>
      <c r="AK391" s="458" t="s">
        <v>473</v>
      </c>
      <c r="AL391" s="459" t="s">
        <v>551</v>
      </c>
      <c r="AM391" s="458" t="s">
        <v>554</v>
      </c>
      <c r="AN391" s="459" t="s">
        <v>476</v>
      </c>
      <c r="AO391" s="458" t="s">
        <v>172</v>
      </c>
      <c r="AP391" s="459" t="s">
        <v>165</v>
      </c>
      <c r="AQ391" s="458" t="s">
        <v>427</v>
      </c>
      <c r="AR391" s="162" t="s">
        <v>765</v>
      </c>
      <c r="AS391" s="458" t="s">
        <v>777</v>
      </c>
      <c r="AT391" s="459" t="s">
        <v>53</v>
      </c>
      <c r="AU391" s="458" t="s">
        <v>255</v>
      </c>
      <c r="AV391" s="459" t="s">
        <v>428</v>
      </c>
      <c r="AW391" s="458" t="s">
        <v>727</v>
      </c>
      <c r="AX391" s="459" t="s">
        <v>152</v>
      </c>
      <c r="AY391" s="458" t="s">
        <v>434</v>
      </c>
      <c r="AZ391" s="459" t="s">
        <v>444</v>
      </c>
      <c r="BA391" s="458" t="s">
        <v>151</v>
      </c>
      <c r="BB391" s="459" t="s">
        <v>166</v>
      </c>
      <c r="BC391" s="458" t="s">
        <v>707</v>
      </c>
      <c r="BD391" s="460" t="s">
        <v>767</v>
      </c>
    </row>
    <row r="392" spans="1:56" x14ac:dyDescent="0.2">
      <c r="A392" s="1">
        <v>12</v>
      </c>
      <c r="B392" s="13">
        <v>545</v>
      </c>
      <c r="C392" s="14">
        <v>490</v>
      </c>
      <c r="D392" s="14">
        <v>310</v>
      </c>
      <c r="E392" s="14">
        <v>130</v>
      </c>
      <c r="F392" s="14">
        <v>100</v>
      </c>
      <c r="G392" s="14">
        <v>366</v>
      </c>
      <c r="H392" s="14">
        <v>186</v>
      </c>
      <c r="I392" s="14">
        <v>6</v>
      </c>
      <c r="J392" s="14">
        <v>576</v>
      </c>
      <c r="K392" s="14">
        <v>421</v>
      </c>
      <c r="L392" s="14">
        <v>247</v>
      </c>
      <c r="M392" s="14">
        <v>277</v>
      </c>
      <c r="N392" s="14">
        <v>457</v>
      </c>
      <c r="O392" s="14">
        <v>512</v>
      </c>
      <c r="P392" s="14">
        <v>67</v>
      </c>
      <c r="Q392" s="14">
        <v>393</v>
      </c>
      <c r="R392" s="14">
        <v>338</v>
      </c>
      <c r="S392" s="14">
        <v>158</v>
      </c>
      <c r="T392" s="14">
        <v>103</v>
      </c>
      <c r="U392" s="14">
        <v>573</v>
      </c>
      <c r="V392" s="14">
        <v>219</v>
      </c>
      <c r="W392" s="14">
        <v>39</v>
      </c>
      <c r="X392" s="14">
        <v>609</v>
      </c>
      <c r="Y392" s="14">
        <v>429</v>
      </c>
      <c r="Z392" s="15">
        <v>274</v>
      </c>
      <c r="AE392" s="1">
        <v>12</v>
      </c>
      <c r="AF392" s="457" t="s">
        <v>200</v>
      </c>
      <c r="AG392" s="458" t="s">
        <v>695</v>
      </c>
      <c r="AH392" s="459" t="s">
        <v>491</v>
      </c>
      <c r="AI392" s="458" t="s">
        <v>580</v>
      </c>
      <c r="AJ392" s="459" t="s">
        <v>223</v>
      </c>
      <c r="AK392" s="458" t="s">
        <v>389</v>
      </c>
      <c r="AL392" s="459" t="s">
        <v>630</v>
      </c>
      <c r="AM392" s="458" t="s">
        <v>486</v>
      </c>
      <c r="AN392" s="459" t="s">
        <v>488</v>
      </c>
      <c r="AO392" s="458" t="s">
        <v>484</v>
      </c>
      <c r="AP392" s="459" t="s">
        <v>376</v>
      </c>
      <c r="AQ392" s="458" t="s">
        <v>537</v>
      </c>
      <c r="AR392" s="162" t="s">
        <v>483</v>
      </c>
      <c r="AS392" s="458" t="s">
        <v>202</v>
      </c>
      <c r="AT392" s="459" t="s">
        <v>381</v>
      </c>
      <c r="AU392" s="458" t="s">
        <v>579</v>
      </c>
      <c r="AV392" s="459" t="s">
        <v>470</v>
      </c>
      <c r="AW392" s="458" t="s">
        <v>209</v>
      </c>
      <c r="AX392" s="459" t="s">
        <v>390</v>
      </c>
      <c r="AY392" s="458" t="s">
        <v>648</v>
      </c>
      <c r="AZ392" s="459" t="s">
        <v>112</v>
      </c>
      <c r="BA392" s="458" t="s">
        <v>571</v>
      </c>
      <c r="BB392" s="459" t="s">
        <v>186</v>
      </c>
      <c r="BC392" s="458" t="s">
        <v>244</v>
      </c>
      <c r="BD392" s="460" t="s">
        <v>377</v>
      </c>
    </row>
    <row r="393" spans="1:56" x14ac:dyDescent="0.2">
      <c r="A393" s="1">
        <v>13</v>
      </c>
      <c r="B393" s="13">
        <v>396</v>
      </c>
      <c r="C393" s="14">
        <v>341</v>
      </c>
      <c r="D393" s="14">
        <v>161</v>
      </c>
      <c r="E393" s="14">
        <v>106</v>
      </c>
      <c r="F393" s="14">
        <v>551</v>
      </c>
      <c r="G393" s="14">
        <v>222</v>
      </c>
      <c r="H393" s="14">
        <v>42</v>
      </c>
      <c r="I393" s="14">
        <v>612</v>
      </c>
      <c r="J393" s="14">
        <v>432</v>
      </c>
      <c r="K393" s="14">
        <v>252</v>
      </c>
      <c r="L393" s="14">
        <v>78</v>
      </c>
      <c r="M393" s="14">
        <v>133</v>
      </c>
      <c r="N393" s="14">
        <v>313</v>
      </c>
      <c r="O393" s="14">
        <v>493</v>
      </c>
      <c r="P393" s="14">
        <v>548</v>
      </c>
      <c r="Q393" s="14">
        <v>374</v>
      </c>
      <c r="R393" s="14">
        <v>194</v>
      </c>
      <c r="S393" s="14">
        <v>14</v>
      </c>
      <c r="T393" s="14">
        <v>584</v>
      </c>
      <c r="U393" s="14">
        <v>404</v>
      </c>
      <c r="V393" s="14">
        <v>75</v>
      </c>
      <c r="W393" s="14">
        <v>520</v>
      </c>
      <c r="X393" s="14">
        <v>465</v>
      </c>
      <c r="Y393" s="14">
        <v>285</v>
      </c>
      <c r="Z393" s="15">
        <v>230</v>
      </c>
      <c r="AC393" s="2">
        <f t="shared" ref="AC393:AC411" si="69">B393^3+C393^3+D393^3+E393^3+F393^3+G393^3+H393^3+I393^3+J393^3+K393^3+L393^3+M393^3+N393^3+O393^3+P393^3+Q393^3+R393^3+S393^3+T393^3+U393^3+V393^3+W393^3+X393^3+Y393^3+Z393^3</f>
        <v>1530765625</v>
      </c>
      <c r="AE393" s="1">
        <v>13</v>
      </c>
      <c r="AF393" s="457" t="s">
        <v>203</v>
      </c>
      <c r="AG393" s="458" t="s">
        <v>415</v>
      </c>
      <c r="AH393" s="459" t="s">
        <v>685</v>
      </c>
      <c r="AI393" s="458" t="s">
        <v>150</v>
      </c>
      <c r="AJ393" s="459" t="s">
        <v>546</v>
      </c>
      <c r="AK393" s="458" t="s">
        <v>431</v>
      </c>
      <c r="AL393" s="459" t="s">
        <v>407</v>
      </c>
      <c r="AM393" s="458" t="s">
        <v>425</v>
      </c>
      <c r="AN393" s="459" t="s">
        <v>457</v>
      </c>
      <c r="AO393" s="458" t="s">
        <v>593</v>
      </c>
      <c r="AP393" s="459" t="s">
        <v>197</v>
      </c>
      <c r="AQ393" s="458" t="s">
        <v>236</v>
      </c>
      <c r="AR393" s="461" t="s">
        <v>417</v>
      </c>
      <c r="AS393" s="458" t="s">
        <v>797</v>
      </c>
      <c r="AT393" s="459" t="s">
        <v>622</v>
      </c>
      <c r="AU393" s="458" t="s">
        <v>627</v>
      </c>
      <c r="AV393" s="459" t="s">
        <v>687</v>
      </c>
      <c r="AW393" s="458" t="s">
        <v>511</v>
      </c>
      <c r="AX393" s="459" t="s">
        <v>724</v>
      </c>
      <c r="AY393" s="458" t="s">
        <v>190</v>
      </c>
      <c r="AZ393" s="459" t="s">
        <v>168</v>
      </c>
      <c r="BA393" s="458" t="s">
        <v>257</v>
      </c>
      <c r="BB393" s="459" t="s">
        <v>636</v>
      </c>
      <c r="BC393" s="458" t="s">
        <v>299</v>
      </c>
      <c r="BD393" s="460" t="s">
        <v>798</v>
      </c>
    </row>
    <row r="394" spans="1:56" x14ac:dyDescent="0.2">
      <c r="A394" s="1">
        <v>14</v>
      </c>
      <c r="B394" s="13">
        <v>352</v>
      </c>
      <c r="C394" s="14">
        <v>197</v>
      </c>
      <c r="D394" s="14">
        <v>17</v>
      </c>
      <c r="E394" s="14">
        <v>587</v>
      </c>
      <c r="F394" s="14">
        <v>407</v>
      </c>
      <c r="G394" s="14">
        <v>53</v>
      </c>
      <c r="H394" s="14">
        <v>523</v>
      </c>
      <c r="I394" s="14">
        <v>468</v>
      </c>
      <c r="J394" s="14">
        <v>288</v>
      </c>
      <c r="K394" s="14">
        <v>233</v>
      </c>
      <c r="L394" s="14">
        <v>559</v>
      </c>
      <c r="M394" s="14">
        <v>114</v>
      </c>
      <c r="N394" s="14">
        <v>169</v>
      </c>
      <c r="O394" s="14">
        <v>349</v>
      </c>
      <c r="P394" s="14">
        <v>379</v>
      </c>
      <c r="Q394" s="14">
        <v>205</v>
      </c>
      <c r="R394" s="14">
        <v>50</v>
      </c>
      <c r="S394" s="14">
        <v>620</v>
      </c>
      <c r="T394" s="14">
        <v>440</v>
      </c>
      <c r="U394" s="14">
        <v>260</v>
      </c>
      <c r="V394" s="14">
        <v>526</v>
      </c>
      <c r="W394" s="14">
        <v>496</v>
      </c>
      <c r="X394" s="14">
        <v>316</v>
      </c>
      <c r="Y394" s="14">
        <v>136</v>
      </c>
      <c r="Z394" s="15">
        <v>81</v>
      </c>
      <c r="AE394" s="1">
        <v>14</v>
      </c>
      <c r="AF394" s="457" t="s">
        <v>811</v>
      </c>
      <c r="AG394" s="458" t="s">
        <v>239</v>
      </c>
      <c r="AH394" s="459" t="s">
        <v>464</v>
      </c>
      <c r="AI394" s="458" t="s">
        <v>170</v>
      </c>
      <c r="AJ394" s="459" t="s">
        <v>398</v>
      </c>
      <c r="AK394" s="458" t="s">
        <v>252</v>
      </c>
      <c r="AL394" s="459" t="s">
        <v>677</v>
      </c>
      <c r="AM394" s="458" t="s">
        <v>739</v>
      </c>
      <c r="AN394" s="459" t="s">
        <v>163</v>
      </c>
      <c r="AO394" s="458" t="s">
        <v>458</v>
      </c>
      <c r="AP394" s="459" t="s">
        <v>780</v>
      </c>
      <c r="AQ394" s="458" t="s">
        <v>731</v>
      </c>
      <c r="AR394" s="162" t="s">
        <v>628</v>
      </c>
      <c r="AS394" s="458" t="s">
        <v>653</v>
      </c>
      <c r="AT394" s="459" t="s">
        <v>728</v>
      </c>
      <c r="AU394" s="458" t="s">
        <v>746</v>
      </c>
      <c r="AV394" s="459" t="s">
        <v>196</v>
      </c>
      <c r="AW394" s="458" t="s">
        <v>480</v>
      </c>
      <c r="AX394" s="459" t="s">
        <v>611</v>
      </c>
      <c r="AY394" s="458" t="s">
        <v>355</v>
      </c>
      <c r="AZ394" s="459" t="s">
        <v>572</v>
      </c>
      <c r="BA394" s="458" t="s">
        <v>454</v>
      </c>
      <c r="BB394" s="459" t="s">
        <v>472</v>
      </c>
      <c r="BC394" s="458" t="s">
        <v>659</v>
      </c>
      <c r="BD394" s="460" t="s">
        <v>749</v>
      </c>
    </row>
    <row r="395" spans="1:56" x14ac:dyDescent="0.2">
      <c r="A395" s="1">
        <v>15</v>
      </c>
      <c r="B395" s="13">
        <v>208</v>
      </c>
      <c r="C395" s="14">
        <v>28</v>
      </c>
      <c r="D395" s="14">
        <v>623</v>
      </c>
      <c r="E395" s="14">
        <v>443</v>
      </c>
      <c r="F395" s="14">
        <v>263</v>
      </c>
      <c r="G395" s="14">
        <v>534</v>
      </c>
      <c r="H395" s="14">
        <v>479</v>
      </c>
      <c r="I395" s="14">
        <v>324</v>
      </c>
      <c r="J395" s="14">
        <v>144</v>
      </c>
      <c r="K395" s="14">
        <v>89</v>
      </c>
      <c r="L395" s="14">
        <v>415</v>
      </c>
      <c r="M395" s="14">
        <v>595</v>
      </c>
      <c r="N395" s="14">
        <v>25</v>
      </c>
      <c r="O395" s="14">
        <v>180</v>
      </c>
      <c r="P395" s="14">
        <v>360</v>
      </c>
      <c r="Q395" s="14">
        <v>56</v>
      </c>
      <c r="R395" s="14">
        <v>501</v>
      </c>
      <c r="S395" s="14">
        <v>471</v>
      </c>
      <c r="T395" s="14">
        <v>291</v>
      </c>
      <c r="U395" s="14">
        <v>236</v>
      </c>
      <c r="V395" s="14">
        <v>382</v>
      </c>
      <c r="W395" s="14">
        <v>327</v>
      </c>
      <c r="X395" s="14">
        <v>172</v>
      </c>
      <c r="Y395" s="14">
        <v>117</v>
      </c>
      <c r="Z395" s="15">
        <v>562</v>
      </c>
      <c r="AE395" s="1">
        <v>15</v>
      </c>
      <c r="AF395" s="457" t="s">
        <v>405</v>
      </c>
      <c r="AG395" s="458" t="s">
        <v>226</v>
      </c>
      <c r="AH395" s="459" t="s">
        <v>104</v>
      </c>
      <c r="AI395" s="458" t="s">
        <v>714</v>
      </c>
      <c r="AJ395" s="459" t="s">
        <v>221</v>
      </c>
      <c r="AK395" s="458" t="s">
        <v>806</v>
      </c>
      <c r="AL395" s="459" t="s">
        <v>159</v>
      </c>
      <c r="AM395" s="458" t="s">
        <v>710</v>
      </c>
      <c r="AN395" s="459" t="s">
        <v>603</v>
      </c>
      <c r="AO395" s="458" t="s">
        <v>541</v>
      </c>
      <c r="AP395" s="459" t="s">
        <v>665</v>
      </c>
      <c r="AQ395" s="458" t="s">
        <v>227</v>
      </c>
      <c r="AR395" s="162" t="s">
        <v>253</v>
      </c>
      <c r="AS395" s="458" t="s">
        <v>496</v>
      </c>
      <c r="AT395" s="459" t="s">
        <v>577</v>
      </c>
      <c r="AU395" s="458" t="s">
        <v>803</v>
      </c>
      <c r="AV395" s="459" t="s">
        <v>518</v>
      </c>
      <c r="AW395" s="458" t="s">
        <v>401</v>
      </c>
      <c r="AX395" s="459" t="s">
        <v>219</v>
      </c>
      <c r="AY395" s="458" t="s">
        <v>114</v>
      </c>
      <c r="AZ395" s="459" t="s">
        <v>177</v>
      </c>
      <c r="BA395" s="458" t="s">
        <v>785</v>
      </c>
      <c r="BB395" s="459" t="s">
        <v>179</v>
      </c>
      <c r="BC395" s="458" t="s">
        <v>686</v>
      </c>
      <c r="BD395" s="460" t="s">
        <v>229</v>
      </c>
    </row>
    <row r="396" spans="1:56" x14ac:dyDescent="0.2">
      <c r="A396" s="1">
        <v>16</v>
      </c>
      <c r="B396" s="13">
        <v>357</v>
      </c>
      <c r="C396" s="14">
        <v>412</v>
      </c>
      <c r="D396" s="14">
        <v>592</v>
      </c>
      <c r="E396" s="14">
        <v>22</v>
      </c>
      <c r="F396" s="14">
        <v>177</v>
      </c>
      <c r="G396" s="14">
        <v>531</v>
      </c>
      <c r="H396" s="14">
        <v>86</v>
      </c>
      <c r="I396" s="14">
        <v>141</v>
      </c>
      <c r="J396" s="14">
        <v>321</v>
      </c>
      <c r="K396" s="14">
        <v>476</v>
      </c>
      <c r="L396" s="14">
        <v>30</v>
      </c>
      <c r="M396" s="14">
        <v>625</v>
      </c>
      <c r="N396" s="14">
        <v>445</v>
      </c>
      <c r="O396" s="14">
        <v>265</v>
      </c>
      <c r="P396" s="14">
        <v>210</v>
      </c>
      <c r="Q396" s="14">
        <v>384</v>
      </c>
      <c r="R396" s="14">
        <v>564</v>
      </c>
      <c r="S396" s="14">
        <v>119</v>
      </c>
      <c r="T396" s="14">
        <v>174</v>
      </c>
      <c r="U396" s="14">
        <v>329</v>
      </c>
      <c r="V396" s="14">
        <v>58</v>
      </c>
      <c r="W396" s="14">
        <v>238</v>
      </c>
      <c r="X396" s="14">
        <v>293</v>
      </c>
      <c r="Y396" s="14">
        <v>473</v>
      </c>
      <c r="Z396" s="15">
        <v>503</v>
      </c>
      <c r="AE396" s="1">
        <v>16</v>
      </c>
      <c r="AF396" s="455" t="s">
        <v>233</v>
      </c>
      <c r="AG396" s="162" t="s">
        <v>742</v>
      </c>
      <c r="AH396" s="162" t="s">
        <v>778</v>
      </c>
      <c r="AI396" s="162" t="s">
        <v>775</v>
      </c>
      <c r="AJ396" s="162" t="s">
        <v>315</v>
      </c>
      <c r="AK396" s="162" t="s">
        <v>336</v>
      </c>
      <c r="AL396" s="162" t="s">
        <v>408</v>
      </c>
      <c r="AM396" s="162" t="s">
        <v>759</v>
      </c>
      <c r="AN396" s="162" t="s">
        <v>234</v>
      </c>
      <c r="AO396" s="162" t="s">
        <v>265</v>
      </c>
      <c r="AP396" s="162" t="s">
        <v>358</v>
      </c>
      <c r="AQ396" s="162" t="s">
        <v>820</v>
      </c>
      <c r="AR396" s="162" t="s">
        <v>740</v>
      </c>
      <c r="AS396" s="162" t="s">
        <v>191</v>
      </c>
      <c r="AT396" s="162" t="s">
        <v>268</v>
      </c>
      <c r="AU396" s="162" t="s">
        <v>281</v>
      </c>
      <c r="AV396" s="162" t="s">
        <v>123</v>
      </c>
      <c r="AW396" s="162" t="s">
        <v>657</v>
      </c>
      <c r="AX396" s="162" t="s">
        <v>153</v>
      </c>
      <c r="AY396" s="162" t="s">
        <v>810</v>
      </c>
      <c r="AZ396" s="162" t="s">
        <v>776</v>
      </c>
      <c r="BA396" s="162" t="s">
        <v>247</v>
      </c>
      <c r="BB396" s="162" t="s">
        <v>357</v>
      </c>
      <c r="BC396" s="162" t="s">
        <v>426</v>
      </c>
      <c r="BD396" s="456" t="s">
        <v>487</v>
      </c>
    </row>
    <row r="397" spans="1:56" x14ac:dyDescent="0.2">
      <c r="A397" s="1">
        <v>17</v>
      </c>
      <c r="B397" s="13">
        <v>213</v>
      </c>
      <c r="C397" s="14">
        <v>268</v>
      </c>
      <c r="D397" s="14">
        <v>448</v>
      </c>
      <c r="E397" s="14">
        <v>603</v>
      </c>
      <c r="F397" s="14">
        <v>33</v>
      </c>
      <c r="G397" s="14">
        <v>387</v>
      </c>
      <c r="H397" s="14">
        <v>567</v>
      </c>
      <c r="I397" s="14">
        <v>122</v>
      </c>
      <c r="J397" s="14">
        <v>152</v>
      </c>
      <c r="K397" s="14">
        <v>332</v>
      </c>
      <c r="L397" s="14">
        <v>506</v>
      </c>
      <c r="M397" s="14">
        <v>451</v>
      </c>
      <c r="N397" s="14">
        <v>296</v>
      </c>
      <c r="O397" s="14">
        <v>241</v>
      </c>
      <c r="P397" s="14">
        <v>61</v>
      </c>
      <c r="Q397" s="14">
        <v>365</v>
      </c>
      <c r="R397" s="14">
        <v>420</v>
      </c>
      <c r="S397" s="14">
        <v>600</v>
      </c>
      <c r="T397" s="14">
        <v>5</v>
      </c>
      <c r="U397" s="14">
        <v>185</v>
      </c>
      <c r="V397" s="14">
        <v>539</v>
      </c>
      <c r="W397" s="14">
        <v>94</v>
      </c>
      <c r="X397" s="14">
        <v>149</v>
      </c>
      <c r="Y397" s="14">
        <v>304</v>
      </c>
      <c r="Z397" s="15">
        <v>484</v>
      </c>
      <c r="AE397" s="1">
        <v>17</v>
      </c>
      <c r="AF397" s="455" t="s">
        <v>194</v>
      </c>
      <c r="AG397" s="162" t="s">
        <v>297</v>
      </c>
      <c r="AH397" s="162" t="s">
        <v>400</v>
      </c>
      <c r="AI397" s="162" t="s">
        <v>735</v>
      </c>
      <c r="AJ397" s="162" t="s">
        <v>802</v>
      </c>
      <c r="AK397" s="162" t="s">
        <v>492</v>
      </c>
      <c r="AL397" s="162" t="s">
        <v>726</v>
      </c>
      <c r="AM397" s="162" t="s">
        <v>208</v>
      </c>
      <c r="AN397" s="162" t="s">
        <v>371</v>
      </c>
      <c r="AO397" s="162" t="s">
        <v>206</v>
      </c>
      <c r="AP397" s="162" t="s">
        <v>276</v>
      </c>
      <c r="AQ397" s="162" t="s">
        <v>0</v>
      </c>
      <c r="AR397" s="162" t="s">
        <v>770</v>
      </c>
      <c r="AS397" s="162" t="s">
        <v>192</v>
      </c>
      <c r="AT397" s="162" t="s">
        <v>463</v>
      </c>
      <c r="AU397" s="162" t="s">
        <v>414</v>
      </c>
      <c r="AV397" s="162" t="s">
        <v>796</v>
      </c>
      <c r="AW397" s="162" t="s">
        <v>544</v>
      </c>
      <c r="AX397" s="162" t="s">
        <v>304</v>
      </c>
      <c r="AY397" s="162" t="s">
        <v>73</v>
      </c>
      <c r="AZ397" s="162" t="s">
        <v>94</v>
      </c>
      <c r="BA397" s="162" t="s">
        <v>465</v>
      </c>
      <c r="BB397" s="162" t="s">
        <v>180</v>
      </c>
      <c r="BC397" s="162" t="s">
        <v>757</v>
      </c>
      <c r="BD397" s="456" t="s">
        <v>504</v>
      </c>
    </row>
    <row r="398" spans="1:56" x14ac:dyDescent="0.2">
      <c r="A398" s="1">
        <v>18</v>
      </c>
      <c r="B398" s="13">
        <v>69</v>
      </c>
      <c r="C398" s="14">
        <v>249</v>
      </c>
      <c r="D398" s="14">
        <v>279</v>
      </c>
      <c r="E398" s="14">
        <v>459</v>
      </c>
      <c r="F398" s="14">
        <v>514</v>
      </c>
      <c r="G398" s="14">
        <v>368</v>
      </c>
      <c r="H398" s="14">
        <v>423</v>
      </c>
      <c r="I398" s="14">
        <v>578</v>
      </c>
      <c r="J398" s="14">
        <v>8</v>
      </c>
      <c r="K398" s="14">
        <v>188</v>
      </c>
      <c r="L398" s="14">
        <v>487</v>
      </c>
      <c r="M398" s="14">
        <v>307</v>
      </c>
      <c r="N398" s="14">
        <v>127</v>
      </c>
      <c r="O398" s="14">
        <v>97</v>
      </c>
      <c r="P398" s="14">
        <v>542</v>
      </c>
      <c r="Q398" s="14">
        <v>216</v>
      </c>
      <c r="R398" s="14">
        <v>271</v>
      </c>
      <c r="S398" s="14">
        <v>426</v>
      </c>
      <c r="T398" s="14">
        <v>606</v>
      </c>
      <c r="U398" s="14">
        <v>36</v>
      </c>
      <c r="V398" s="14">
        <v>395</v>
      </c>
      <c r="W398" s="14">
        <v>575</v>
      </c>
      <c r="X398" s="14">
        <v>105</v>
      </c>
      <c r="Y398" s="14">
        <v>160</v>
      </c>
      <c r="Z398" s="15">
        <v>340</v>
      </c>
      <c r="AE398" s="1">
        <v>18</v>
      </c>
      <c r="AF398" s="455" t="s">
        <v>406</v>
      </c>
      <c r="AG398" s="162" t="s">
        <v>403</v>
      </c>
      <c r="AH398" s="162" t="s">
        <v>508</v>
      </c>
      <c r="AI398" s="162" t="s">
        <v>562</v>
      </c>
      <c r="AJ398" s="162" t="s">
        <v>33</v>
      </c>
      <c r="AK398" s="162" t="s">
        <v>519</v>
      </c>
      <c r="AL398" s="162" t="s">
        <v>455</v>
      </c>
      <c r="AM398" s="162" t="s">
        <v>517</v>
      </c>
      <c r="AN398" s="162" t="s">
        <v>543</v>
      </c>
      <c r="AO398" s="162" t="s">
        <v>732</v>
      </c>
      <c r="AP398" s="162" t="s">
        <v>713</v>
      </c>
      <c r="AQ398" s="162" t="s">
        <v>146</v>
      </c>
      <c r="AR398" s="162" t="s">
        <v>344</v>
      </c>
      <c r="AS398" s="162" t="s">
        <v>805</v>
      </c>
      <c r="AT398" s="162" t="s">
        <v>751</v>
      </c>
      <c r="AU398" s="162" t="s">
        <v>249</v>
      </c>
      <c r="AV398" s="162" t="s">
        <v>719</v>
      </c>
      <c r="AW398" s="162" t="s">
        <v>350</v>
      </c>
      <c r="AX398" s="162" t="s">
        <v>499</v>
      </c>
      <c r="AY398" s="162" t="s">
        <v>437</v>
      </c>
      <c r="AZ398" s="162" t="s">
        <v>548</v>
      </c>
      <c r="BA398" s="162" t="s">
        <v>490</v>
      </c>
      <c r="BB398" s="162" t="s">
        <v>526</v>
      </c>
      <c r="BC398" s="162" t="s">
        <v>131</v>
      </c>
      <c r="BD398" s="456" t="s">
        <v>388</v>
      </c>
    </row>
    <row r="399" spans="1:56" x14ac:dyDescent="0.2">
      <c r="A399" s="1">
        <v>19</v>
      </c>
      <c r="B399" s="13">
        <v>550</v>
      </c>
      <c r="C399" s="14">
        <v>80</v>
      </c>
      <c r="D399" s="14">
        <v>135</v>
      </c>
      <c r="E399" s="14">
        <v>315</v>
      </c>
      <c r="F399" s="14">
        <v>495</v>
      </c>
      <c r="G399" s="14">
        <v>224</v>
      </c>
      <c r="H399" s="14">
        <v>254</v>
      </c>
      <c r="I399" s="14">
        <v>434</v>
      </c>
      <c r="J399" s="14">
        <v>614</v>
      </c>
      <c r="K399" s="14">
        <v>44</v>
      </c>
      <c r="L399" s="14">
        <v>343</v>
      </c>
      <c r="M399" s="14">
        <v>163</v>
      </c>
      <c r="N399" s="14">
        <v>108</v>
      </c>
      <c r="O399" s="14">
        <v>553</v>
      </c>
      <c r="P399" s="14">
        <v>398</v>
      </c>
      <c r="Q399" s="14">
        <v>72</v>
      </c>
      <c r="R399" s="14">
        <v>227</v>
      </c>
      <c r="S399" s="14">
        <v>282</v>
      </c>
      <c r="T399" s="14">
        <v>462</v>
      </c>
      <c r="U399" s="14">
        <v>517</v>
      </c>
      <c r="V399" s="14">
        <v>371</v>
      </c>
      <c r="W399" s="14">
        <v>401</v>
      </c>
      <c r="X399" s="14">
        <v>581</v>
      </c>
      <c r="Y399" s="14">
        <v>11</v>
      </c>
      <c r="Z399" s="15">
        <v>191</v>
      </c>
      <c r="AE399" s="1">
        <v>19</v>
      </c>
      <c r="AF399" s="455" t="s">
        <v>516</v>
      </c>
      <c r="AG399" s="162" t="s">
        <v>273</v>
      </c>
      <c r="AH399" s="162" t="s">
        <v>102</v>
      </c>
      <c r="AI399" s="162" t="s">
        <v>443</v>
      </c>
      <c r="AJ399" s="162" t="s">
        <v>766</v>
      </c>
      <c r="AK399" s="162" t="s">
        <v>460</v>
      </c>
      <c r="AL399" s="162" t="s">
        <v>566</v>
      </c>
      <c r="AM399" s="162" t="s">
        <v>588</v>
      </c>
      <c r="AN399" s="162" t="s">
        <v>260</v>
      </c>
      <c r="AO399" s="162" t="s">
        <v>380</v>
      </c>
      <c r="AP399" s="162" t="s">
        <v>493</v>
      </c>
      <c r="AQ399" s="162" t="s">
        <v>788</v>
      </c>
      <c r="AR399" s="162" t="s">
        <v>182</v>
      </c>
      <c r="AS399" s="162" t="s">
        <v>573</v>
      </c>
      <c r="AT399" s="162" t="s">
        <v>235</v>
      </c>
      <c r="AU399" s="162" t="s">
        <v>747</v>
      </c>
      <c r="AV399" s="162" t="s">
        <v>567</v>
      </c>
      <c r="AW399" s="162" t="s">
        <v>745</v>
      </c>
      <c r="AX399" s="162" t="s">
        <v>768</v>
      </c>
      <c r="AY399" s="162" t="s">
        <v>808</v>
      </c>
      <c r="AZ399" s="162" t="s">
        <v>149</v>
      </c>
      <c r="BA399" s="162" t="s">
        <v>296</v>
      </c>
      <c r="BB399" s="162" t="s">
        <v>307</v>
      </c>
      <c r="BC399" s="162" t="s">
        <v>378</v>
      </c>
      <c r="BD399" s="456" t="s">
        <v>786</v>
      </c>
    </row>
    <row r="400" spans="1:56" x14ac:dyDescent="0.2">
      <c r="A400" s="1">
        <v>20</v>
      </c>
      <c r="B400" s="13">
        <v>376</v>
      </c>
      <c r="C400" s="14">
        <v>556</v>
      </c>
      <c r="D400" s="14">
        <v>111</v>
      </c>
      <c r="E400" s="14">
        <v>166</v>
      </c>
      <c r="F400" s="14">
        <v>346</v>
      </c>
      <c r="G400" s="14">
        <v>55</v>
      </c>
      <c r="H400" s="14">
        <v>235</v>
      </c>
      <c r="I400" s="14">
        <v>290</v>
      </c>
      <c r="J400" s="14">
        <v>470</v>
      </c>
      <c r="K400" s="14">
        <v>525</v>
      </c>
      <c r="L400" s="14">
        <v>199</v>
      </c>
      <c r="M400" s="14">
        <v>19</v>
      </c>
      <c r="N400" s="14">
        <v>589</v>
      </c>
      <c r="O400" s="14">
        <v>409</v>
      </c>
      <c r="P400" s="14">
        <v>354</v>
      </c>
      <c r="Q400" s="14">
        <v>528</v>
      </c>
      <c r="R400" s="14">
        <v>83</v>
      </c>
      <c r="S400" s="14">
        <v>138</v>
      </c>
      <c r="T400" s="14">
        <v>318</v>
      </c>
      <c r="U400" s="14">
        <v>498</v>
      </c>
      <c r="V400" s="14">
        <v>202</v>
      </c>
      <c r="W400" s="14">
        <v>257</v>
      </c>
      <c r="X400" s="14">
        <v>437</v>
      </c>
      <c r="Y400" s="14">
        <v>617</v>
      </c>
      <c r="Z400" s="15">
        <v>47</v>
      </c>
      <c r="AE400" s="1">
        <v>20</v>
      </c>
      <c r="AF400" s="455" t="s">
        <v>38</v>
      </c>
      <c r="AG400" s="162" t="s">
        <v>363</v>
      </c>
      <c r="AH400" s="162" t="s">
        <v>601</v>
      </c>
      <c r="AI400" s="162" t="s">
        <v>734</v>
      </c>
      <c r="AJ400" s="162" t="s">
        <v>176</v>
      </c>
      <c r="AK400" s="162" t="s">
        <v>331</v>
      </c>
      <c r="AL400" s="162" t="s">
        <v>328</v>
      </c>
      <c r="AM400" s="162" t="s">
        <v>250</v>
      </c>
      <c r="AN400" s="162" t="s">
        <v>715</v>
      </c>
      <c r="AO400" s="162" t="s">
        <v>574</v>
      </c>
      <c r="AP400" s="162" t="s">
        <v>207</v>
      </c>
      <c r="AQ400" s="162" t="s">
        <v>435</v>
      </c>
      <c r="AR400" s="162" t="s">
        <v>65</v>
      </c>
      <c r="AS400" s="162" t="s">
        <v>534</v>
      </c>
      <c r="AT400" s="162" t="s">
        <v>784</v>
      </c>
      <c r="AU400" s="162" t="s">
        <v>547</v>
      </c>
      <c r="AV400" s="162" t="s">
        <v>720</v>
      </c>
      <c r="AW400" s="162" t="s">
        <v>814</v>
      </c>
      <c r="AX400" s="162" t="s">
        <v>549</v>
      </c>
      <c r="AY400" s="162" t="s">
        <v>485</v>
      </c>
      <c r="AZ400" s="162" t="s">
        <v>507</v>
      </c>
      <c r="BA400" s="162" t="s">
        <v>799</v>
      </c>
      <c r="BB400" s="162" t="s">
        <v>794</v>
      </c>
      <c r="BC400" s="162" t="s">
        <v>242</v>
      </c>
      <c r="BD400" s="456" t="s">
        <v>721</v>
      </c>
    </row>
    <row r="401" spans="1:56" x14ac:dyDescent="0.2">
      <c r="A401" s="1">
        <v>21</v>
      </c>
      <c r="B401" s="13">
        <v>196</v>
      </c>
      <c r="C401" s="14">
        <v>351</v>
      </c>
      <c r="D401" s="14">
        <v>406</v>
      </c>
      <c r="E401" s="14">
        <v>586</v>
      </c>
      <c r="F401" s="14">
        <v>16</v>
      </c>
      <c r="G401" s="14">
        <v>500</v>
      </c>
      <c r="H401" s="14">
        <v>530</v>
      </c>
      <c r="I401" s="14">
        <v>85</v>
      </c>
      <c r="J401" s="14">
        <v>140</v>
      </c>
      <c r="K401" s="14">
        <v>320</v>
      </c>
      <c r="L401" s="14">
        <v>619</v>
      </c>
      <c r="M401" s="14">
        <v>439</v>
      </c>
      <c r="N401" s="14">
        <v>259</v>
      </c>
      <c r="O401" s="14">
        <v>204</v>
      </c>
      <c r="P401" s="14">
        <v>49</v>
      </c>
      <c r="Q401" s="14">
        <v>348</v>
      </c>
      <c r="R401" s="14">
        <v>378</v>
      </c>
      <c r="S401" s="14">
        <v>558</v>
      </c>
      <c r="T401" s="14">
        <v>113</v>
      </c>
      <c r="U401" s="14">
        <v>168</v>
      </c>
      <c r="V401" s="14">
        <v>522</v>
      </c>
      <c r="W401" s="14">
        <v>52</v>
      </c>
      <c r="X401" s="14">
        <v>232</v>
      </c>
      <c r="Y401" s="14">
        <v>287</v>
      </c>
      <c r="Z401" s="15">
        <v>467</v>
      </c>
      <c r="AE401" s="1">
        <v>21</v>
      </c>
      <c r="AF401" s="455" t="s">
        <v>552</v>
      </c>
      <c r="AG401" s="162" t="s">
        <v>97</v>
      </c>
      <c r="AH401" s="162" t="s">
        <v>49</v>
      </c>
      <c r="AI401" s="162" t="s">
        <v>752</v>
      </c>
      <c r="AJ401" s="162" t="s">
        <v>598</v>
      </c>
      <c r="AK401" s="162" t="s">
        <v>322</v>
      </c>
      <c r="AL401" s="162" t="s">
        <v>704</v>
      </c>
      <c r="AM401" s="162" t="s">
        <v>646</v>
      </c>
      <c r="AN401" s="162" t="s">
        <v>733</v>
      </c>
      <c r="AO401" s="162" t="s">
        <v>578</v>
      </c>
      <c r="AP401" s="162" t="s">
        <v>212</v>
      </c>
      <c r="AQ401" s="162" t="s">
        <v>667</v>
      </c>
      <c r="AR401" s="162" t="s">
        <v>113</v>
      </c>
      <c r="AS401" s="162" t="s">
        <v>538</v>
      </c>
      <c r="AT401" s="162" t="s">
        <v>748</v>
      </c>
      <c r="AU401" s="162" t="s">
        <v>148</v>
      </c>
      <c r="AV401" s="162" t="s">
        <v>69</v>
      </c>
      <c r="AW401" s="162" t="s">
        <v>335</v>
      </c>
      <c r="AX401" s="162" t="s">
        <v>761</v>
      </c>
      <c r="AY401" s="162" t="s">
        <v>71</v>
      </c>
      <c r="AZ401" s="162" t="s">
        <v>334</v>
      </c>
      <c r="BA401" s="162" t="s">
        <v>119</v>
      </c>
      <c r="BB401" s="162" t="s">
        <v>773</v>
      </c>
      <c r="BC401" s="162" t="s">
        <v>269</v>
      </c>
      <c r="BD401" s="456" t="s">
        <v>506</v>
      </c>
    </row>
    <row r="402" spans="1:56" x14ac:dyDescent="0.2">
      <c r="A402" s="1">
        <v>22</v>
      </c>
      <c r="B402" s="13">
        <v>27</v>
      </c>
      <c r="C402" s="14">
        <v>207</v>
      </c>
      <c r="D402" s="14">
        <v>262</v>
      </c>
      <c r="E402" s="14">
        <v>442</v>
      </c>
      <c r="F402" s="14">
        <v>622</v>
      </c>
      <c r="G402" s="14">
        <v>326</v>
      </c>
      <c r="H402" s="14">
        <v>381</v>
      </c>
      <c r="I402" s="14">
        <v>561</v>
      </c>
      <c r="J402" s="14">
        <v>116</v>
      </c>
      <c r="K402" s="14">
        <v>171</v>
      </c>
      <c r="L402" s="14">
        <v>475</v>
      </c>
      <c r="M402" s="14">
        <v>295</v>
      </c>
      <c r="N402" s="14">
        <v>240</v>
      </c>
      <c r="O402" s="14">
        <v>60</v>
      </c>
      <c r="P402" s="14">
        <v>505</v>
      </c>
      <c r="Q402" s="14">
        <v>179</v>
      </c>
      <c r="R402" s="14">
        <v>359</v>
      </c>
      <c r="S402" s="14">
        <v>414</v>
      </c>
      <c r="T402" s="14">
        <v>594</v>
      </c>
      <c r="U402" s="14">
        <v>24</v>
      </c>
      <c r="V402" s="14">
        <v>478</v>
      </c>
      <c r="W402" s="14">
        <v>533</v>
      </c>
      <c r="X402" s="14">
        <v>88</v>
      </c>
      <c r="Y402" s="14">
        <v>143</v>
      </c>
      <c r="Z402" s="15">
        <v>323</v>
      </c>
      <c r="AE402" s="1">
        <v>22</v>
      </c>
      <c r="AF402" s="455" t="s">
        <v>90</v>
      </c>
      <c r="AG402" s="162" t="s">
        <v>716</v>
      </c>
      <c r="AH402" s="162" t="s">
        <v>327</v>
      </c>
      <c r="AI402" s="162" t="s">
        <v>532</v>
      </c>
      <c r="AJ402" s="162" t="s">
        <v>557</v>
      </c>
      <c r="AK402" s="162" t="s">
        <v>126</v>
      </c>
      <c r="AL402" s="162" t="s">
        <v>654</v>
      </c>
      <c r="AM402" s="162" t="s">
        <v>807</v>
      </c>
      <c r="AN402" s="162" t="s">
        <v>816</v>
      </c>
      <c r="AO402" s="162" t="s">
        <v>498</v>
      </c>
      <c r="AP402" s="162" t="s">
        <v>267</v>
      </c>
      <c r="AQ402" s="162" t="s">
        <v>325</v>
      </c>
      <c r="AR402" s="162" t="s">
        <v>164</v>
      </c>
      <c r="AS402" s="162" t="s">
        <v>701</v>
      </c>
      <c r="AT402" s="162" t="s">
        <v>651</v>
      </c>
      <c r="AU402" s="162" t="s">
        <v>285</v>
      </c>
      <c r="AV402" s="162" t="s">
        <v>339</v>
      </c>
      <c r="AW402" s="162" t="s">
        <v>609</v>
      </c>
      <c r="AX402" s="162" t="s">
        <v>809</v>
      </c>
      <c r="AY402" s="162" t="s">
        <v>804</v>
      </c>
      <c r="AZ402" s="162" t="s">
        <v>295</v>
      </c>
      <c r="BA402" s="162" t="s">
        <v>362</v>
      </c>
      <c r="BB402" s="162" t="s">
        <v>512</v>
      </c>
      <c r="BC402" s="162" t="s">
        <v>43</v>
      </c>
      <c r="BD402" s="456" t="s">
        <v>204</v>
      </c>
    </row>
    <row r="403" spans="1:56" x14ac:dyDescent="0.2">
      <c r="A403" s="1">
        <v>23</v>
      </c>
      <c r="B403" s="13">
        <v>508</v>
      </c>
      <c r="C403" s="14">
        <v>63</v>
      </c>
      <c r="D403" s="14">
        <v>243</v>
      </c>
      <c r="E403" s="14">
        <v>298</v>
      </c>
      <c r="F403" s="14">
        <v>453</v>
      </c>
      <c r="G403" s="14">
        <v>182</v>
      </c>
      <c r="H403" s="14">
        <v>362</v>
      </c>
      <c r="I403" s="14">
        <v>417</v>
      </c>
      <c r="J403" s="14">
        <v>597</v>
      </c>
      <c r="K403" s="14">
        <v>2</v>
      </c>
      <c r="L403" s="14">
        <v>301</v>
      </c>
      <c r="M403" s="14">
        <v>146</v>
      </c>
      <c r="N403" s="14">
        <v>91</v>
      </c>
      <c r="O403" s="14">
        <v>536</v>
      </c>
      <c r="P403" s="14">
        <v>481</v>
      </c>
      <c r="Q403" s="14">
        <v>35</v>
      </c>
      <c r="R403" s="14">
        <v>215</v>
      </c>
      <c r="S403" s="14">
        <v>270</v>
      </c>
      <c r="T403" s="14">
        <v>450</v>
      </c>
      <c r="U403" s="14">
        <v>605</v>
      </c>
      <c r="V403" s="14">
        <v>334</v>
      </c>
      <c r="W403" s="14">
        <v>389</v>
      </c>
      <c r="X403" s="14">
        <v>569</v>
      </c>
      <c r="Y403" s="14">
        <v>124</v>
      </c>
      <c r="Z403" s="15">
        <v>154</v>
      </c>
      <c r="AE403" s="1">
        <v>23</v>
      </c>
      <c r="AF403" s="455" t="s">
        <v>308</v>
      </c>
      <c r="AG403" s="162" t="s">
        <v>570</v>
      </c>
      <c r="AH403" s="162" t="s">
        <v>270</v>
      </c>
      <c r="AI403" s="162" t="s">
        <v>801</v>
      </c>
      <c r="AJ403" s="162" t="s">
        <v>351</v>
      </c>
      <c r="AK403" s="162" t="s">
        <v>525</v>
      </c>
      <c r="AL403" s="162" t="s">
        <v>550</v>
      </c>
      <c r="AM403" s="162" t="s">
        <v>590</v>
      </c>
      <c r="AN403" s="162" t="s">
        <v>365</v>
      </c>
      <c r="AO403" s="162" t="s">
        <v>29</v>
      </c>
      <c r="AP403" s="162" t="s">
        <v>70</v>
      </c>
      <c r="AQ403" s="162" t="s">
        <v>524</v>
      </c>
      <c r="AR403" s="162" t="s">
        <v>568</v>
      </c>
      <c r="AS403" s="162" t="s">
        <v>781</v>
      </c>
      <c r="AT403" s="162" t="s">
        <v>81</v>
      </c>
      <c r="AU403" s="162" t="s">
        <v>675</v>
      </c>
      <c r="AV403" s="162" t="s">
        <v>220</v>
      </c>
      <c r="AW403" s="162" t="s">
        <v>271</v>
      </c>
      <c r="AX403" s="162" t="s">
        <v>294</v>
      </c>
      <c r="AY403" s="162" t="s">
        <v>78</v>
      </c>
      <c r="AZ403" s="162" t="s">
        <v>366</v>
      </c>
      <c r="BA403" s="162" t="s">
        <v>416</v>
      </c>
      <c r="BB403" s="162" t="s">
        <v>750</v>
      </c>
      <c r="BC403" s="162" t="s">
        <v>238</v>
      </c>
      <c r="BD403" s="456" t="s">
        <v>343</v>
      </c>
    </row>
    <row r="404" spans="1:56" x14ac:dyDescent="0.2">
      <c r="A404" s="1">
        <v>24</v>
      </c>
      <c r="B404" s="13">
        <v>489</v>
      </c>
      <c r="C404" s="14">
        <v>544</v>
      </c>
      <c r="D404" s="14">
        <v>99</v>
      </c>
      <c r="E404" s="14">
        <v>129</v>
      </c>
      <c r="F404" s="14">
        <v>309</v>
      </c>
      <c r="G404" s="14">
        <v>38</v>
      </c>
      <c r="H404" s="14">
        <v>218</v>
      </c>
      <c r="I404" s="14">
        <v>273</v>
      </c>
      <c r="J404" s="14">
        <v>428</v>
      </c>
      <c r="K404" s="14">
        <v>608</v>
      </c>
      <c r="L404" s="14">
        <v>157</v>
      </c>
      <c r="M404" s="14">
        <v>102</v>
      </c>
      <c r="N404" s="14">
        <v>572</v>
      </c>
      <c r="O404" s="14">
        <v>392</v>
      </c>
      <c r="P404" s="14">
        <v>337</v>
      </c>
      <c r="Q404" s="14">
        <v>511</v>
      </c>
      <c r="R404" s="14">
        <v>66</v>
      </c>
      <c r="S404" s="14">
        <v>246</v>
      </c>
      <c r="T404" s="14">
        <v>276</v>
      </c>
      <c r="U404" s="14">
        <v>456</v>
      </c>
      <c r="V404" s="14">
        <v>190</v>
      </c>
      <c r="W404" s="14">
        <v>370</v>
      </c>
      <c r="X404" s="14">
        <v>425</v>
      </c>
      <c r="Y404" s="14">
        <v>580</v>
      </c>
      <c r="Z404" s="15">
        <v>10</v>
      </c>
      <c r="AE404" s="1">
        <v>24</v>
      </c>
      <c r="AF404" s="455" t="s">
        <v>638</v>
      </c>
      <c r="AG404" s="162" t="s">
        <v>725</v>
      </c>
      <c r="AH404" s="162" t="s">
        <v>774</v>
      </c>
      <c r="AI404" s="162" t="s">
        <v>370</v>
      </c>
      <c r="AJ404" s="162" t="s">
        <v>312</v>
      </c>
      <c r="AK404" s="162" t="s">
        <v>596</v>
      </c>
      <c r="AL404" s="162" t="s">
        <v>326</v>
      </c>
      <c r="AM404" s="162" t="s">
        <v>743</v>
      </c>
      <c r="AN404" s="162" t="s">
        <v>324</v>
      </c>
      <c r="AO404" s="162" t="s">
        <v>530</v>
      </c>
      <c r="AP404" s="162" t="s">
        <v>581</v>
      </c>
      <c r="AQ404" s="162" t="s">
        <v>284</v>
      </c>
      <c r="AR404" s="162" t="s">
        <v>305</v>
      </c>
      <c r="AS404" s="162" t="s">
        <v>337</v>
      </c>
      <c r="AT404" s="162" t="s">
        <v>576</v>
      </c>
      <c r="AU404" s="162" t="s">
        <v>723</v>
      </c>
      <c r="AV404" s="162" t="s">
        <v>514</v>
      </c>
      <c r="AW404" s="162" t="s">
        <v>744</v>
      </c>
      <c r="AX404" s="162" t="s">
        <v>614</v>
      </c>
      <c r="AY404" s="162" t="s">
        <v>139</v>
      </c>
      <c r="AZ404" s="162" t="s">
        <v>817</v>
      </c>
      <c r="BA404" s="162" t="s">
        <v>494</v>
      </c>
      <c r="BB404" s="162" t="s">
        <v>352</v>
      </c>
      <c r="BC404" s="162" t="s">
        <v>621</v>
      </c>
      <c r="BD404" s="456" t="s">
        <v>600</v>
      </c>
    </row>
    <row r="405" spans="1:56" x14ac:dyDescent="0.2">
      <c r="A405" s="1">
        <v>25</v>
      </c>
      <c r="B405" s="16">
        <v>345</v>
      </c>
      <c r="C405" s="17">
        <v>400</v>
      </c>
      <c r="D405" s="17">
        <v>555</v>
      </c>
      <c r="E405" s="17">
        <v>110</v>
      </c>
      <c r="F405" s="17">
        <v>165</v>
      </c>
      <c r="G405" s="17">
        <v>519</v>
      </c>
      <c r="H405" s="17">
        <v>74</v>
      </c>
      <c r="I405" s="17">
        <v>229</v>
      </c>
      <c r="J405" s="17">
        <v>284</v>
      </c>
      <c r="K405" s="17">
        <v>464</v>
      </c>
      <c r="L405" s="17">
        <v>13</v>
      </c>
      <c r="M405" s="17">
        <v>583</v>
      </c>
      <c r="N405" s="17">
        <v>403</v>
      </c>
      <c r="O405" s="17">
        <v>373</v>
      </c>
      <c r="P405" s="17">
        <v>193</v>
      </c>
      <c r="Q405" s="17">
        <v>492</v>
      </c>
      <c r="R405" s="17">
        <v>547</v>
      </c>
      <c r="S405" s="17">
        <v>77</v>
      </c>
      <c r="T405" s="17">
        <v>132</v>
      </c>
      <c r="U405" s="17">
        <v>312</v>
      </c>
      <c r="V405" s="17">
        <v>41</v>
      </c>
      <c r="W405" s="17">
        <v>221</v>
      </c>
      <c r="X405" s="17">
        <v>251</v>
      </c>
      <c r="Y405" s="17">
        <v>431</v>
      </c>
      <c r="Z405" s="18">
        <v>611</v>
      </c>
      <c r="AE405" s="1">
        <v>25</v>
      </c>
      <c r="AF405" s="462" t="s">
        <v>520</v>
      </c>
      <c r="AG405" s="463" t="s">
        <v>95</v>
      </c>
      <c r="AH405" s="463" t="s">
        <v>678</v>
      </c>
      <c r="AI405" s="463" t="s">
        <v>41</v>
      </c>
      <c r="AJ405" s="463" t="s">
        <v>758</v>
      </c>
      <c r="AK405" s="463" t="s">
        <v>779</v>
      </c>
      <c r="AL405" s="463" t="s">
        <v>722</v>
      </c>
      <c r="AM405" s="463" t="s">
        <v>592</v>
      </c>
      <c r="AN405" s="463" t="s">
        <v>54</v>
      </c>
      <c r="AO405" s="463" t="s">
        <v>693</v>
      </c>
      <c r="AP405" s="463" t="s">
        <v>542</v>
      </c>
      <c r="AQ405" s="463" t="s">
        <v>277</v>
      </c>
      <c r="AR405" s="463" t="s">
        <v>264</v>
      </c>
      <c r="AS405" s="463" t="s">
        <v>175</v>
      </c>
      <c r="AT405" s="463" t="s">
        <v>133</v>
      </c>
      <c r="AU405" s="463" t="s">
        <v>560</v>
      </c>
      <c r="AV405" s="463" t="s">
        <v>278</v>
      </c>
      <c r="AW405" s="463" t="s">
        <v>3</v>
      </c>
      <c r="AX405" s="463" t="s">
        <v>555</v>
      </c>
      <c r="AY405" s="463" t="s">
        <v>522</v>
      </c>
      <c r="AZ405" s="463" t="s">
        <v>540</v>
      </c>
      <c r="BA405" s="463" t="s">
        <v>800</v>
      </c>
      <c r="BB405" s="463" t="s">
        <v>670</v>
      </c>
      <c r="BC405" s="463" t="s">
        <v>110</v>
      </c>
      <c r="BD405" s="464" t="s">
        <v>154</v>
      </c>
    </row>
    <row r="406" spans="1:56" x14ac:dyDescent="0.2">
      <c r="A406" s="3" t="s">
        <v>0</v>
      </c>
      <c r="B406" s="2">
        <f>SUM(B381:B405)</f>
        <v>7825</v>
      </c>
      <c r="C406" s="2">
        <f t="shared" ref="C406:Z406" si="70">SUM(C381:C405)</f>
        <v>7825</v>
      </c>
      <c r="D406" s="2">
        <f t="shared" si="70"/>
        <v>7825</v>
      </c>
      <c r="E406" s="2">
        <f t="shared" si="70"/>
        <v>7825</v>
      </c>
      <c r="F406" s="2">
        <f t="shared" si="70"/>
        <v>7825</v>
      </c>
      <c r="G406" s="2">
        <f t="shared" si="70"/>
        <v>7825</v>
      </c>
      <c r="H406" s="2">
        <f t="shared" si="70"/>
        <v>7825</v>
      </c>
      <c r="I406" s="2">
        <f t="shared" si="70"/>
        <v>7825</v>
      </c>
      <c r="J406" s="2">
        <f t="shared" si="70"/>
        <v>7825</v>
      </c>
      <c r="K406" s="2">
        <f t="shared" si="70"/>
        <v>7825</v>
      </c>
      <c r="L406" s="2">
        <f t="shared" si="70"/>
        <v>7825</v>
      </c>
      <c r="M406" s="2">
        <f t="shared" si="70"/>
        <v>7825</v>
      </c>
      <c r="N406" s="2">
        <f t="shared" si="70"/>
        <v>7825</v>
      </c>
      <c r="O406" s="2">
        <f t="shared" si="70"/>
        <v>7825</v>
      </c>
      <c r="P406" s="2">
        <f t="shared" si="70"/>
        <v>7825</v>
      </c>
      <c r="Q406" s="2">
        <f t="shared" si="70"/>
        <v>7825</v>
      </c>
      <c r="R406" s="2">
        <f t="shared" si="70"/>
        <v>7825</v>
      </c>
      <c r="S406" s="2">
        <f t="shared" si="70"/>
        <v>7825</v>
      </c>
      <c r="T406" s="2">
        <f t="shared" si="70"/>
        <v>7825</v>
      </c>
      <c r="U406" s="2">
        <f t="shared" si="70"/>
        <v>7825</v>
      </c>
      <c r="V406" s="2">
        <f t="shared" si="70"/>
        <v>7825</v>
      </c>
      <c r="W406" s="2">
        <f t="shared" si="70"/>
        <v>7825</v>
      </c>
      <c r="X406" s="2">
        <f t="shared" si="70"/>
        <v>7825</v>
      </c>
      <c r="Y406" s="2">
        <f t="shared" si="70"/>
        <v>7825</v>
      </c>
      <c r="Z406" s="2">
        <f t="shared" si="70"/>
        <v>7825</v>
      </c>
    </row>
    <row r="407" spans="1:56" x14ac:dyDescent="0.2">
      <c r="A407" s="3" t="s">
        <v>1</v>
      </c>
      <c r="B407" s="2">
        <f>SUMSQ(B381:B405)</f>
        <v>3263025</v>
      </c>
      <c r="C407" s="2">
        <f t="shared" ref="C407:Z407" si="71">SUMSQ(C381:C405)</f>
        <v>3263025</v>
      </c>
      <c r="D407" s="2">
        <f t="shared" si="71"/>
        <v>3263025</v>
      </c>
      <c r="E407" s="2">
        <f t="shared" si="71"/>
        <v>3263025</v>
      </c>
      <c r="F407" s="2">
        <f t="shared" si="71"/>
        <v>3263025</v>
      </c>
      <c r="G407" s="2">
        <f t="shared" si="71"/>
        <v>3263025</v>
      </c>
      <c r="H407" s="2">
        <f t="shared" si="71"/>
        <v>3263025</v>
      </c>
      <c r="I407" s="2">
        <f t="shared" si="71"/>
        <v>3263025</v>
      </c>
      <c r="J407" s="2">
        <f t="shared" si="71"/>
        <v>3263025</v>
      </c>
      <c r="K407" s="2">
        <f t="shared" si="71"/>
        <v>3263025</v>
      </c>
      <c r="L407" s="2">
        <f t="shared" si="71"/>
        <v>3263025</v>
      </c>
      <c r="M407" s="2">
        <f t="shared" si="71"/>
        <v>3263025</v>
      </c>
      <c r="N407" s="2">
        <f t="shared" si="71"/>
        <v>3263025</v>
      </c>
      <c r="O407" s="2">
        <f t="shared" si="71"/>
        <v>3263025</v>
      </c>
      <c r="P407" s="2">
        <f t="shared" si="71"/>
        <v>3263025</v>
      </c>
      <c r="Q407" s="2">
        <f t="shared" si="71"/>
        <v>3263025</v>
      </c>
      <c r="R407" s="2">
        <f t="shared" si="71"/>
        <v>3263025</v>
      </c>
      <c r="S407" s="2">
        <f t="shared" si="71"/>
        <v>3263025</v>
      </c>
      <c r="T407" s="2">
        <f t="shared" si="71"/>
        <v>3263025</v>
      </c>
      <c r="U407" s="2">
        <f t="shared" si="71"/>
        <v>3263025</v>
      </c>
      <c r="V407" s="2">
        <f t="shared" si="71"/>
        <v>3263025</v>
      </c>
      <c r="W407" s="2">
        <f t="shared" si="71"/>
        <v>3263025</v>
      </c>
      <c r="X407" s="2">
        <f t="shared" si="71"/>
        <v>3263025</v>
      </c>
      <c r="Y407" s="2">
        <f t="shared" si="71"/>
        <v>3263025</v>
      </c>
      <c r="Z407" s="2">
        <f t="shared" si="71"/>
        <v>3263025</v>
      </c>
    </row>
    <row r="408" spans="1:56" x14ac:dyDescent="0.2">
      <c r="A408" s="3" t="s">
        <v>351</v>
      </c>
      <c r="N408" s="2">
        <f t="shared" ref="N408" si="72">N381^3+N382^3+N383^3+N384^3+N385^3+N386^3+N387^3+N388^3+N389^3+N390^3+N391^3+N392^3+N393^3+N394^3+N395^3+N396^3+N397^3+N398^3+N399^3+N400^3+N401^3+N402^3+N403^3+N404^3+N405^3</f>
        <v>1530765625</v>
      </c>
    </row>
    <row r="410" spans="1:56" x14ac:dyDescent="0.2">
      <c r="A410" s="3" t="s">
        <v>2</v>
      </c>
      <c r="B410" s="7">
        <f>B381</f>
        <v>15</v>
      </c>
      <c r="C410" s="7">
        <f>C382</f>
        <v>46</v>
      </c>
      <c r="D410" s="7">
        <f>D383</f>
        <v>57</v>
      </c>
      <c r="E410" s="7">
        <f>E384</f>
        <v>93</v>
      </c>
      <c r="F410" s="7">
        <f>F385</f>
        <v>104</v>
      </c>
      <c r="G410" s="7">
        <f>G386</f>
        <v>128</v>
      </c>
      <c r="H410" s="7">
        <f>H387</f>
        <v>164</v>
      </c>
      <c r="I410" s="7">
        <f>I388</f>
        <v>200</v>
      </c>
      <c r="J410" s="7">
        <f>J389</f>
        <v>206</v>
      </c>
      <c r="K410" s="7">
        <f>K390</f>
        <v>242</v>
      </c>
      <c r="L410" s="7">
        <f>L391</f>
        <v>266</v>
      </c>
      <c r="M410" s="7">
        <f>M392</f>
        <v>277</v>
      </c>
      <c r="N410" s="7">
        <f>N393</f>
        <v>313</v>
      </c>
      <c r="O410" s="7">
        <f>O394</f>
        <v>349</v>
      </c>
      <c r="P410" s="7">
        <f>P395</f>
        <v>360</v>
      </c>
      <c r="Q410" s="7">
        <f>Q396</f>
        <v>384</v>
      </c>
      <c r="R410" s="7">
        <f>R397</f>
        <v>420</v>
      </c>
      <c r="S410" s="7">
        <f>S398</f>
        <v>426</v>
      </c>
      <c r="T410" s="7">
        <f>T399</f>
        <v>462</v>
      </c>
      <c r="U410" s="7">
        <f>U400</f>
        <v>498</v>
      </c>
      <c r="V410" s="7">
        <f>V401</f>
        <v>522</v>
      </c>
      <c r="W410" s="7">
        <f>W402</f>
        <v>533</v>
      </c>
      <c r="X410" s="7">
        <f>X403</f>
        <v>569</v>
      </c>
      <c r="Y410" s="7">
        <f>Y404</f>
        <v>580</v>
      </c>
      <c r="Z410" s="8">
        <f>Z405</f>
        <v>611</v>
      </c>
      <c r="AA410" s="2">
        <f t="shared" ref="AA410:AA411" si="73">SUM(B410:Z410)</f>
        <v>7825</v>
      </c>
      <c r="AB410" s="2">
        <f t="shared" ref="AB410:AB411" si="74">SUMSQ(B410:Z410)</f>
        <v>3263025</v>
      </c>
      <c r="AC410" s="2">
        <f t="shared" si="69"/>
        <v>1530765625</v>
      </c>
    </row>
    <row r="411" spans="1:56" x14ac:dyDescent="0.2">
      <c r="A411" s="3" t="s">
        <v>3</v>
      </c>
      <c r="B411" s="7">
        <f>B405</f>
        <v>345</v>
      </c>
      <c r="C411" s="7">
        <f>C404</f>
        <v>544</v>
      </c>
      <c r="D411" s="7">
        <f>D403</f>
        <v>243</v>
      </c>
      <c r="E411" s="7">
        <f>E402</f>
        <v>442</v>
      </c>
      <c r="F411" s="7">
        <f>F401</f>
        <v>16</v>
      </c>
      <c r="G411" s="7">
        <f>G400</f>
        <v>55</v>
      </c>
      <c r="H411" s="7">
        <f>H399</f>
        <v>254</v>
      </c>
      <c r="I411" s="7">
        <f>I398</f>
        <v>578</v>
      </c>
      <c r="J411" s="7">
        <f>J397</f>
        <v>152</v>
      </c>
      <c r="K411" s="7">
        <f>K396</f>
        <v>476</v>
      </c>
      <c r="L411" s="7">
        <f>L395</f>
        <v>415</v>
      </c>
      <c r="M411" s="7">
        <f>M394</f>
        <v>114</v>
      </c>
      <c r="N411" s="7">
        <f>N393</f>
        <v>313</v>
      </c>
      <c r="O411" s="7">
        <f>O392</f>
        <v>512</v>
      </c>
      <c r="P411" s="7">
        <f>P391</f>
        <v>211</v>
      </c>
      <c r="Q411" s="7">
        <f>Q390</f>
        <v>150</v>
      </c>
      <c r="R411" s="7">
        <f>R389</f>
        <v>474</v>
      </c>
      <c r="S411" s="7">
        <f>S388</f>
        <v>48</v>
      </c>
      <c r="T411" s="7">
        <f>T387</f>
        <v>372</v>
      </c>
      <c r="U411" s="7">
        <f>U386</f>
        <v>571</v>
      </c>
      <c r="V411" s="7">
        <f>V385</f>
        <v>610</v>
      </c>
      <c r="W411" s="7">
        <f>W384</f>
        <v>184</v>
      </c>
      <c r="X411" s="7">
        <f>X383</f>
        <v>383</v>
      </c>
      <c r="Y411" s="7">
        <f>Y382</f>
        <v>82</v>
      </c>
      <c r="Z411" s="8">
        <f>Z381</f>
        <v>281</v>
      </c>
      <c r="AA411" s="2">
        <f t="shared" si="73"/>
        <v>7825</v>
      </c>
      <c r="AB411" s="2">
        <f t="shared" si="74"/>
        <v>3263025</v>
      </c>
      <c r="AC411" s="2">
        <f t="shared" si="69"/>
        <v>1530765625</v>
      </c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A7:AB31 AA41:AB65 AA75:AB99 AA109:AB133 AA143:AB167 AA177:AB201 AA211:AB235 AA245:AB269 AA279:AB303 AA313:AB337 AA347:AB37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F841C-3934-469E-9D53-72B389A4E9BC}">
  <sheetPr>
    <tabColor rgb="FFFFFF00"/>
  </sheetPr>
  <dimension ref="A1:BD411"/>
  <sheetViews>
    <sheetView workbookViewId="0">
      <pane xSplit="1" ySplit="5" topLeftCell="B6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26" width="8.7109375" style="2" customWidth="1"/>
    <col min="27" max="27" width="7.7109375" style="2" customWidth="1"/>
    <col min="28" max="28" width="8.7109375" style="2" customWidth="1"/>
    <col min="29" max="29" width="11.7109375" style="2" customWidth="1"/>
    <col min="30" max="30" width="7.7109375" style="2" customWidth="1"/>
    <col min="31" max="46" width="5.7109375" style="2" customWidth="1"/>
    <col min="47" max="47" width="6" style="2" customWidth="1"/>
    <col min="48" max="56" width="5.7109375" style="2" customWidth="1"/>
    <col min="57" max="16384" width="9.140625" style="2"/>
  </cols>
  <sheetData>
    <row r="1" spans="1:56" s="1" customFormat="1" ht="21" x14ac:dyDescent="0.35">
      <c r="B1" s="6" t="s">
        <v>897</v>
      </c>
      <c r="C1" s="2"/>
      <c r="D1" s="2"/>
      <c r="E1" s="2"/>
      <c r="F1" s="2"/>
      <c r="G1" s="2"/>
      <c r="H1" s="2"/>
      <c r="I1" s="2"/>
      <c r="AC1" s="1" t="s">
        <v>4</v>
      </c>
    </row>
    <row r="2" spans="1:56" x14ac:dyDescent="0.2">
      <c r="B2" s="4" t="s">
        <v>13</v>
      </c>
      <c r="J2" s="2" t="s">
        <v>898</v>
      </c>
    </row>
    <row r="3" spans="1:56" x14ac:dyDescent="0.2">
      <c r="B3" s="4"/>
      <c r="J3" s="2" t="s">
        <v>899</v>
      </c>
      <c r="N3" s="34"/>
    </row>
    <row r="4" spans="1:56" x14ac:dyDescent="0.2">
      <c r="J4" s="2" t="s">
        <v>901</v>
      </c>
    </row>
    <row r="5" spans="1:56" x14ac:dyDescent="0.2">
      <c r="B5" s="1">
        <v>1</v>
      </c>
      <c r="C5" s="1">
        <v>2</v>
      </c>
      <c r="D5" s="1">
        <v>3</v>
      </c>
      <c r="E5" s="1">
        <v>4</v>
      </c>
      <c r="F5" s="1">
        <v>5</v>
      </c>
      <c r="G5" s="1">
        <v>6</v>
      </c>
      <c r="H5" s="1">
        <v>7</v>
      </c>
      <c r="I5" s="1">
        <v>8</v>
      </c>
      <c r="J5" s="1">
        <v>9</v>
      </c>
      <c r="K5" s="1">
        <v>10</v>
      </c>
      <c r="L5" s="1">
        <v>11</v>
      </c>
      <c r="M5" s="1">
        <v>12</v>
      </c>
      <c r="N5" s="1">
        <v>13</v>
      </c>
      <c r="O5" s="1">
        <v>14</v>
      </c>
      <c r="P5" s="1">
        <v>15</v>
      </c>
      <c r="Q5" s="1">
        <v>16</v>
      </c>
      <c r="R5" s="1">
        <v>17</v>
      </c>
      <c r="S5" s="1">
        <v>18</v>
      </c>
      <c r="T5" s="1">
        <v>19</v>
      </c>
      <c r="U5" s="1">
        <v>20</v>
      </c>
      <c r="V5" s="1">
        <v>21</v>
      </c>
      <c r="W5" s="1">
        <v>22</v>
      </c>
      <c r="X5" s="1">
        <v>23</v>
      </c>
      <c r="Y5" s="1">
        <v>24</v>
      </c>
      <c r="Z5" s="1">
        <v>25</v>
      </c>
      <c r="AA5" s="5" t="s">
        <v>0</v>
      </c>
      <c r="AB5" s="5" t="s">
        <v>1</v>
      </c>
      <c r="AC5" s="5" t="s">
        <v>351</v>
      </c>
      <c r="AD5" s="1"/>
      <c r="AE5" s="1"/>
      <c r="AF5" s="1">
        <v>1</v>
      </c>
      <c r="AG5" s="1">
        <v>2</v>
      </c>
      <c r="AH5" s="1">
        <v>3</v>
      </c>
      <c r="AI5" s="1">
        <v>4</v>
      </c>
      <c r="AJ5" s="1">
        <v>5</v>
      </c>
      <c r="AK5" s="1">
        <v>6</v>
      </c>
      <c r="AL5" s="1">
        <v>7</v>
      </c>
      <c r="AM5" s="1">
        <v>8</v>
      </c>
      <c r="AN5" s="1">
        <v>9</v>
      </c>
      <c r="AO5" s="1">
        <v>10</v>
      </c>
      <c r="AP5" s="1">
        <v>11</v>
      </c>
      <c r="AQ5" s="1">
        <v>12</v>
      </c>
      <c r="AR5" s="1">
        <v>13</v>
      </c>
      <c r="AS5" s="1">
        <v>14</v>
      </c>
      <c r="AT5" s="1">
        <v>15</v>
      </c>
      <c r="AU5" s="1">
        <v>16</v>
      </c>
      <c r="AV5" s="1">
        <v>17</v>
      </c>
      <c r="AW5" s="1">
        <v>18</v>
      </c>
      <c r="AX5" s="1">
        <v>19</v>
      </c>
      <c r="AY5" s="1">
        <v>20</v>
      </c>
      <c r="AZ5" s="1">
        <v>21</v>
      </c>
      <c r="BA5" s="1">
        <v>22</v>
      </c>
      <c r="BB5" s="1">
        <v>23</v>
      </c>
      <c r="BC5" s="1">
        <v>24</v>
      </c>
      <c r="BD5" s="1">
        <v>25</v>
      </c>
    </row>
    <row r="6" spans="1:56" s="1" customFormat="1" x14ac:dyDescent="0.2">
      <c r="B6" s="21" t="s">
        <v>14</v>
      </c>
      <c r="C6" s="21" t="s">
        <v>902</v>
      </c>
      <c r="AA6" s="5"/>
      <c r="AB6" s="5"/>
      <c r="AC6" s="5"/>
    </row>
    <row r="7" spans="1:56" x14ac:dyDescent="0.2">
      <c r="A7" s="1">
        <v>1</v>
      </c>
      <c r="B7" s="10">
        <v>8</v>
      </c>
      <c r="C7" s="11">
        <v>547</v>
      </c>
      <c r="D7" s="11">
        <v>436</v>
      </c>
      <c r="E7" s="11">
        <v>330</v>
      </c>
      <c r="F7" s="11">
        <v>244</v>
      </c>
      <c r="G7" s="11">
        <v>200</v>
      </c>
      <c r="H7" s="11">
        <v>89</v>
      </c>
      <c r="I7" s="11">
        <v>603</v>
      </c>
      <c r="J7" s="11">
        <v>392</v>
      </c>
      <c r="K7" s="11">
        <v>281</v>
      </c>
      <c r="L7" s="11">
        <v>362</v>
      </c>
      <c r="M7" s="11">
        <v>126</v>
      </c>
      <c r="N7" s="11">
        <v>45</v>
      </c>
      <c r="O7" s="11">
        <v>559</v>
      </c>
      <c r="P7" s="11">
        <v>473</v>
      </c>
      <c r="Q7" s="11">
        <v>404</v>
      </c>
      <c r="R7" s="11">
        <v>318</v>
      </c>
      <c r="S7" s="11">
        <v>207</v>
      </c>
      <c r="T7" s="11">
        <v>121</v>
      </c>
      <c r="U7" s="11">
        <v>515</v>
      </c>
      <c r="V7" s="11">
        <v>591</v>
      </c>
      <c r="W7" s="11">
        <v>485</v>
      </c>
      <c r="X7" s="11">
        <v>274</v>
      </c>
      <c r="Y7" s="11">
        <v>163</v>
      </c>
      <c r="Z7" s="12">
        <v>52</v>
      </c>
      <c r="AA7" s="2">
        <f>SUM(B7:Z7)</f>
        <v>7825</v>
      </c>
      <c r="AB7" s="2">
        <f>SUMSQ(B7:Z7)</f>
        <v>3263025</v>
      </c>
      <c r="AE7" s="1">
        <v>1</v>
      </c>
      <c r="AF7" s="413" t="s">
        <v>543</v>
      </c>
      <c r="AG7" s="414" t="s">
        <v>278</v>
      </c>
      <c r="AH7" s="414" t="s">
        <v>563</v>
      </c>
      <c r="AI7" s="414" t="s">
        <v>232</v>
      </c>
      <c r="AJ7" s="414" t="s">
        <v>55</v>
      </c>
      <c r="AK7" s="415" t="s">
        <v>446</v>
      </c>
      <c r="AL7" s="415" t="s">
        <v>541</v>
      </c>
      <c r="AM7" s="415" t="s">
        <v>735</v>
      </c>
      <c r="AN7" s="415" t="s">
        <v>337</v>
      </c>
      <c r="AO7" s="415" t="s">
        <v>404</v>
      </c>
      <c r="AP7" s="414" t="s">
        <v>550</v>
      </c>
      <c r="AQ7" s="414" t="s">
        <v>474</v>
      </c>
      <c r="AR7" s="414" t="s">
        <v>645</v>
      </c>
      <c r="AS7" s="414" t="s">
        <v>780</v>
      </c>
      <c r="AT7" s="414" t="s">
        <v>426</v>
      </c>
      <c r="AU7" s="415" t="s">
        <v>190</v>
      </c>
      <c r="AV7" s="415" t="s">
        <v>549</v>
      </c>
      <c r="AW7" s="415" t="s">
        <v>716</v>
      </c>
      <c r="AX7" s="415" t="s">
        <v>582</v>
      </c>
      <c r="AY7" s="415" t="s">
        <v>92</v>
      </c>
      <c r="AZ7" s="414" t="s">
        <v>91</v>
      </c>
      <c r="BA7" s="414" t="s">
        <v>741</v>
      </c>
      <c r="BB7" s="414" t="s">
        <v>377</v>
      </c>
      <c r="BC7" s="414" t="s">
        <v>788</v>
      </c>
      <c r="BD7" s="416" t="s">
        <v>119</v>
      </c>
    </row>
    <row r="8" spans="1:56" x14ac:dyDescent="0.2">
      <c r="A8" s="1">
        <v>2</v>
      </c>
      <c r="B8" s="13">
        <v>150</v>
      </c>
      <c r="C8" s="14">
        <v>39</v>
      </c>
      <c r="D8" s="14">
        <v>553</v>
      </c>
      <c r="E8" s="14">
        <v>467</v>
      </c>
      <c r="F8" s="14">
        <v>356</v>
      </c>
      <c r="G8" s="14">
        <v>312</v>
      </c>
      <c r="H8" s="14">
        <v>201</v>
      </c>
      <c r="I8" s="14">
        <v>120</v>
      </c>
      <c r="J8" s="14">
        <v>509</v>
      </c>
      <c r="K8" s="14">
        <v>423</v>
      </c>
      <c r="L8" s="14">
        <v>479</v>
      </c>
      <c r="M8" s="14">
        <v>268</v>
      </c>
      <c r="N8" s="14">
        <v>157</v>
      </c>
      <c r="O8" s="14">
        <v>71</v>
      </c>
      <c r="P8" s="14">
        <v>590</v>
      </c>
      <c r="Q8" s="14">
        <v>541</v>
      </c>
      <c r="R8" s="14">
        <v>435</v>
      </c>
      <c r="S8" s="14">
        <v>349</v>
      </c>
      <c r="T8" s="14">
        <v>238</v>
      </c>
      <c r="U8" s="14">
        <v>2</v>
      </c>
      <c r="V8" s="14">
        <v>83</v>
      </c>
      <c r="W8" s="14">
        <v>622</v>
      </c>
      <c r="X8" s="14">
        <v>386</v>
      </c>
      <c r="Y8" s="14">
        <v>280</v>
      </c>
      <c r="Z8" s="15">
        <v>194</v>
      </c>
      <c r="AA8" s="2">
        <f t="shared" ref="AA8:AA37" si="0">SUM(B8:Z8)</f>
        <v>7825</v>
      </c>
      <c r="AB8" s="2">
        <f t="shared" ref="AB8:AB37" si="1">SUMSQ(B8:Z8)</f>
        <v>3263025</v>
      </c>
      <c r="AE8" s="1">
        <v>2</v>
      </c>
      <c r="AF8" s="417" t="s">
        <v>419</v>
      </c>
      <c r="AG8" s="418" t="s">
        <v>571</v>
      </c>
      <c r="AH8" s="418" t="s">
        <v>573</v>
      </c>
      <c r="AI8" s="418" t="s">
        <v>506</v>
      </c>
      <c r="AJ8" s="418" t="s">
        <v>709</v>
      </c>
      <c r="AK8" s="419" t="s">
        <v>522</v>
      </c>
      <c r="AL8" s="419" t="s">
        <v>643</v>
      </c>
      <c r="AM8" s="419" t="s">
        <v>132</v>
      </c>
      <c r="AN8" s="419" t="s">
        <v>753</v>
      </c>
      <c r="AO8" s="419" t="s">
        <v>455</v>
      </c>
      <c r="AP8" s="418" t="s">
        <v>159</v>
      </c>
      <c r="AQ8" s="418" t="s">
        <v>297</v>
      </c>
      <c r="AR8" s="418" t="s">
        <v>581</v>
      </c>
      <c r="AS8" s="418" t="s">
        <v>275</v>
      </c>
      <c r="AT8" s="418" t="s">
        <v>125</v>
      </c>
      <c r="AU8" s="419" t="s">
        <v>64</v>
      </c>
      <c r="AV8" s="419" t="s">
        <v>769</v>
      </c>
      <c r="AW8" s="419" t="s">
        <v>653</v>
      </c>
      <c r="AX8" s="419" t="s">
        <v>247</v>
      </c>
      <c r="AY8" s="419" t="s">
        <v>29</v>
      </c>
      <c r="AZ8" s="418" t="s">
        <v>720</v>
      </c>
      <c r="BA8" s="418" t="s">
        <v>557</v>
      </c>
      <c r="BB8" s="418" t="s">
        <v>311</v>
      </c>
      <c r="BC8" s="418" t="s">
        <v>717</v>
      </c>
      <c r="BD8" s="420" t="s">
        <v>687</v>
      </c>
    </row>
    <row r="9" spans="1:56" x14ac:dyDescent="0.2">
      <c r="A9" s="1">
        <v>3</v>
      </c>
      <c r="B9" s="13">
        <v>262</v>
      </c>
      <c r="C9" s="14">
        <v>151</v>
      </c>
      <c r="D9" s="14">
        <v>70</v>
      </c>
      <c r="E9" s="14">
        <v>584</v>
      </c>
      <c r="F9" s="14">
        <v>498</v>
      </c>
      <c r="G9" s="14">
        <v>429</v>
      </c>
      <c r="H9" s="14">
        <v>343</v>
      </c>
      <c r="I9" s="14">
        <v>232</v>
      </c>
      <c r="J9" s="14">
        <v>21</v>
      </c>
      <c r="K9" s="14">
        <v>540</v>
      </c>
      <c r="L9" s="14">
        <v>616</v>
      </c>
      <c r="M9" s="14">
        <v>385</v>
      </c>
      <c r="N9" s="14">
        <v>299</v>
      </c>
      <c r="O9" s="14">
        <v>188</v>
      </c>
      <c r="P9" s="14">
        <v>77</v>
      </c>
      <c r="Q9" s="14">
        <v>33</v>
      </c>
      <c r="R9" s="14">
        <v>572</v>
      </c>
      <c r="S9" s="14">
        <v>461</v>
      </c>
      <c r="T9" s="14">
        <v>355</v>
      </c>
      <c r="U9" s="14">
        <v>144</v>
      </c>
      <c r="V9" s="14">
        <v>225</v>
      </c>
      <c r="W9" s="14">
        <v>114</v>
      </c>
      <c r="X9" s="14">
        <v>503</v>
      </c>
      <c r="Y9" s="14">
        <v>417</v>
      </c>
      <c r="Z9" s="15">
        <v>306</v>
      </c>
      <c r="AA9" s="2">
        <f t="shared" si="0"/>
        <v>7825</v>
      </c>
      <c r="AB9" s="2">
        <f t="shared" si="1"/>
        <v>3263025</v>
      </c>
      <c r="AE9" s="1">
        <v>3</v>
      </c>
      <c r="AF9" s="417" t="s">
        <v>327</v>
      </c>
      <c r="AG9" s="418" t="s">
        <v>448</v>
      </c>
      <c r="AH9" s="418" t="s">
        <v>619</v>
      </c>
      <c r="AI9" s="418" t="s">
        <v>724</v>
      </c>
      <c r="AJ9" s="418" t="s">
        <v>485</v>
      </c>
      <c r="AK9" s="419" t="s">
        <v>244</v>
      </c>
      <c r="AL9" s="419" t="s">
        <v>493</v>
      </c>
      <c r="AM9" s="419" t="s">
        <v>773</v>
      </c>
      <c r="AN9" s="419" t="s">
        <v>360</v>
      </c>
      <c r="AO9" s="419" t="s">
        <v>35</v>
      </c>
      <c r="AP9" s="418" t="s">
        <v>348</v>
      </c>
      <c r="AQ9" s="418" t="s">
        <v>521</v>
      </c>
      <c r="AR9" s="418" t="s">
        <v>430</v>
      </c>
      <c r="AS9" s="418" t="s">
        <v>732</v>
      </c>
      <c r="AT9" s="418" t="s">
        <v>3</v>
      </c>
      <c r="AU9" s="419" t="s">
        <v>802</v>
      </c>
      <c r="AV9" s="419" t="s">
        <v>305</v>
      </c>
      <c r="AW9" s="419" t="s">
        <v>589</v>
      </c>
      <c r="AX9" s="419" t="s">
        <v>205</v>
      </c>
      <c r="AY9" s="419" t="s">
        <v>603</v>
      </c>
      <c r="AZ9" s="418" t="s">
        <v>698</v>
      </c>
      <c r="BA9" s="418" t="s">
        <v>731</v>
      </c>
      <c r="BB9" s="418" t="s">
        <v>487</v>
      </c>
      <c r="BC9" s="418" t="s">
        <v>590</v>
      </c>
      <c r="BD9" s="420" t="s">
        <v>624</v>
      </c>
    </row>
    <row r="10" spans="1:56" x14ac:dyDescent="0.2">
      <c r="A10" s="1">
        <v>4</v>
      </c>
      <c r="B10" s="13">
        <v>379</v>
      </c>
      <c r="C10" s="14">
        <v>293</v>
      </c>
      <c r="D10" s="14">
        <v>182</v>
      </c>
      <c r="E10" s="14">
        <v>96</v>
      </c>
      <c r="F10" s="14">
        <v>615</v>
      </c>
      <c r="G10" s="14">
        <v>566</v>
      </c>
      <c r="H10" s="14">
        <v>460</v>
      </c>
      <c r="I10" s="14">
        <v>374</v>
      </c>
      <c r="J10" s="14">
        <v>138</v>
      </c>
      <c r="K10" s="14">
        <v>27</v>
      </c>
      <c r="L10" s="14">
        <v>108</v>
      </c>
      <c r="M10" s="14">
        <v>522</v>
      </c>
      <c r="N10" s="14">
        <v>411</v>
      </c>
      <c r="O10" s="14">
        <v>305</v>
      </c>
      <c r="P10" s="14">
        <v>219</v>
      </c>
      <c r="Q10" s="14">
        <v>175</v>
      </c>
      <c r="R10" s="14">
        <v>64</v>
      </c>
      <c r="S10" s="14">
        <v>578</v>
      </c>
      <c r="T10" s="14">
        <v>492</v>
      </c>
      <c r="U10" s="14">
        <v>256</v>
      </c>
      <c r="V10" s="14">
        <v>337</v>
      </c>
      <c r="W10" s="14">
        <v>226</v>
      </c>
      <c r="X10" s="14">
        <v>20</v>
      </c>
      <c r="Y10" s="14">
        <v>534</v>
      </c>
      <c r="Z10" s="15">
        <v>448</v>
      </c>
      <c r="AA10" s="2">
        <f t="shared" si="0"/>
        <v>7825</v>
      </c>
      <c r="AB10" s="2">
        <f t="shared" si="1"/>
        <v>3263025</v>
      </c>
      <c r="AE10" s="1">
        <v>4</v>
      </c>
      <c r="AF10" s="417" t="s">
        <v>728</v>
      </c>
      <c r="AG10" s="418" t="s">
        <v>357</v>
      </c>
      <c r="AH10" s="418" t="s">
        <v>525</v>
      </c>
      <c r="AI10" s="418" t="s">
        <v>329</v>
      </c>
      <c r="AJ10" s="418" t="s">
        <v>319</v>
      </c>
      <c r="AK10" s="419" t="s">
        <v>36</v>
      </c>
      <c r="AL10" s="419" t="s">
        <v>795</v>
      </c>
      <c r="AM10" s="419" t="s">
        <v>627</v>
      </c>
      <c r="AN10" s="419" t="s">
        <v>814</v>
      </c>
      <c r="AO10" s="419" t="s">
        <v>90</v>
      </c>
      <c r="AP10" s="418" t="s">
        <v>182</v>
      </c>
      <c r="AQ10" s="418" t="s">
        <v>334</v>
      </c>
      <c r="AR10" s="418" t="s">
        <v>503</v>
      </c>
      <c r="AS10" s="418" t="s">
        <v>178</v>
      </c>
      <c r="AT10" s="418" t="s">
        <v>112</v>
      </c>
      <c r="AU10" s="419" t="s">
        <v>393</v>
      </c>
      <c r="AV10" s="419" t="s">
        <v>597</v>
      </c>
      <c r="AW10" s="419" t="s">
        <v>517</v>
      </c>
      <c r="AX10" s="419" t="s">
        <v>560</v>
      </c>
      <c r="AY10" s="419" t="s">
        <v>459</v>
      </c>
      <c r="AZ10" s="418" t="s">
        <v>576</v>
      </c>
      <c r="BA10" s="418" t="s">
        <v>696</v>
      </c>
      <c r="BB10" s="418" t="s">
        <v>702</v>
      </c>
      <c r="BC10" s="418" t="s">
        <v>806</v>
      </c>
      <c r="BD10" s="420" t="s">
        <v>400</v>
      </c>
    </row>
    <row r="11" spans="1:56" x14ac:dyDescent="0.2">
      <c r="A11" s="1">
        <v>5</v>
      </c>
      <c r="B11" s="13">
        <v>516</v>
      </c>
      <c r="C11" s="14">
        <v>410</v>
      </c>
      <c r="D11" s="14">
        <v>324</v>
      </c>
      <c r="E11" s="14">
        <v>213</v>
      </c>
      <c r="F11" s="14">
        <v>102</v>
      </c>
      <c r="G11" s="14">
        <v>58</v>
      </c>
      <c r="H11" s="14">
        <v>597</v>
      </c>
      <c r="I11" s="14">
        <v>486</v>
      </c>
      <c r="J11" s="14">
        <v>255</v>
      </c>
      <c r="K11" s="14">
        <v>169</v>
      </c>
      <c r="L11" s="14">
        <v>250</v>
      </c>
      <c r="M11" s="14">
        <v>14</v>
      </c>
      <c r="N11" s="14">
        <v>528</v>
      </c>
      <c r="O11" s="14">
        <v>442</v>
      </c>
      <c r="P11" s="14">
        <v>331</v>
      </c>
      <c r="Q11" s="14">
        <v>287</v>
      </c>
      <c r="R11" s="14">
        <v>176</v>
      </c>
      <c r="S11" s="14">
        <v>95</v>
      </c>
      <c r="T11" s="14">
        <v>609</v>
      </c>
      <c r="U11" s="14">
        <v>398</v>
      </c>
      <c r="V11" s="14">
        <v>454</v>
      </c>
      <c r="W11" s="14">
        <v>368</v>
      </c>
      <c r="X11" s="14">
        <v>132</v>
      </c>
      <c r="Y11" s="14">
        <v>46</v>
      </c>
      <c r="Z11" s="15">
        <v>565</v>
      </c>
      <c r="AA11" s="2">
        <f t="shared" si="0"/>
        <v>7825</v>
      </c>
      <c r="AB11" s="2">
        <f t="shared" si="1"/>
        <v>3263025</v>
      </c>
      <c r="AE11" s="1">
        <v>5</v>
      </c>
      <c r="AF11" s="417" t="s">
        <v>124</v>
      </c>
      <c r="AG11" s="418" t="s">
        <v>712</v>
      </c>
      <c r="AH11" s="418" t="s">
        <v>710</v>
      </c>
      <c r="AI11" s="418" t="s">
        <v>194</v>
      </c>
      <c r="AJ11" s="418" t="s">
        <v>284</v>
      </c>
      <c r="AK11" s="419" t="s">
        <v>776</v>
      </c>
      <c r="AL11" s="419" t="s">
        <v>365</v>
      </c>
      <c r="AM11" s="419" t="s">
        <v>533</v>
      </c>
      <c r="AN11" s="419" t="s">
        <v>772</v>
      </c>
      <c r="AO11" s="419" t="s">
        <v>628</v>
      </c>
      <c r="AP11" s="418" t="s">
        <v>641</v>
      </c>
      <c r="AQ11" s="418" t="s">
        <v>511</v>
      </c>
      <c r="AR11" s="418" t="s">
        <v>547</v>
      </c>
      <c r="AS11" s="418" t="s">
        <v>532</v>
      </c>
      <c r="AT11" s="418" t="s">
        <v>683</v>
      </c>
      <c r="AU11" s="419" t="s">
        <v>269</v>
      </c>
      <c r="AV11" s="419" t="s">
        <v>391</v>
      </c>
      <c r="AW11" s="419" t="s">
        <v>672</v>
      </c>
      <c r="AX11" s="419" t="s">
        <v>186</v>
      </c>
      <c r="AY11" s="419" t="s">
        <v>235</v>
      </c>
      <c r="AZ11" s="418" t="s">
        <v>217</v>
      </c>
      <c r="BA11" s="418" t="s">
        <v>519</v>
      </c>
      <c r="BB11" s="418" t="s">
        <v>555</v>
      </c>
      <c r="BC11" s="418" t="s">
        <v>302</v>
      </c>
      <c r="BD11" s="420" t="s">
        <v>63</v>
      </c>
    </row>
    <row r="12" spans="1:56" x14ac:dyDescent="0.2">
      <c r="A12" s="1">
        <v>6</v>
      </c>
      <c r="B12" s="13">
        <v>80</v>
      </c>
      <c r="C12" s="14">
        <v>619</v>
      </c>
      <c r="D12" s="14">
        <v>383</v>
      </c>
      <c r="E12" s="14">
        <v>297</v>
      </c>
      <c r="F12" s="14">
        <v>186</v>
      </c>
      <c r="G12" s="14">
        <v>142</v>
      </c>
      <c r="H12" s="14">
        <v>31</v>
      </c>
      <c r="I12" s="14">
        <v>575</v>
      </c>
      <c r="J12" s="14">
        <v>464</v>
      </c>
      <c r="K12" s="14">
        <v>353</v>
      </c>
      <c r="L12" s="14">
        <v>309</v>
      </c>
      <c r="M12" s="14">
        <v>223</v>
      </c>
      <c r="N12" s="14">
        <v>112</v>
      </c>
      <c r="O12" s="14">
        <v>501</v>
      </c>
      <c r="P12" s="14">
        <v>420</v>
      </c>
      <c r="Q12" s="14">
        <v>496</v>
      </c>
      <c r="R12" s="14">
        <v>265</v>
      </c>
      <c r="S12" s="14">
        <v>154</v>
      </c>
      <c r="T12" s="14">
        <v>68</v>
      </c>
      <c r="U12" s="14">
        <v>582</v>
      </c>
      <c r="V12" s="14">
        <v>538</v>
      </c>
      <c r="W12" s="14">
        <v>427</v>
      </c>
      <c r="X12" s="14">
        <v>341</v>
      </c>
      <c r="Y12" s="14">
        <v>235</v>
      </c>
      <c r="Z12" s="15">
        <v>24</v>
      </c>
      <c r="AA12" s="2">
        <f t="shared" si="0"/>
        <v>7825</v>
      </c>
      <c r="AB12" s="2">
        <f t="shared" si="1"/>
        <v>3263025</v>
      </c>
      <c r="AE12" s="1">
        <v>6</v>
      </c>
      <c r="AF12" s="421" t="s">
        <v>273</v>
      </c>
      <c r="AG12" s="419" t="s">
        <v>212</v>
      </c>
      <c r="AH12" s="419" t="s">
        <v>625</v>
      </c>
      <c r="AI12" s="419" t="s">
        <v>461</v>
      </c>
      <c r="AJ12" s="419" t="s">
        <v>630</v>
      </c>
      <c r="AK12" s="418" t="s">
        <v>629</v>
      </c>
      <c r="AL12" s="418" t="s">
        <v>777</v>
      </c>
      <c r="AM12" s="418" t="s">
        <v>490</v>
      </c>
      <c r="AN12" s="418" t="s">
        <v>693</v>
      </c>
      <c r="AO12" s="418" t="s">
        <v>127</v>
      </c>
      <c r="AP12" s="419" t="s">
        <v>312</v>
      </c>
      <c r="AQ12" s="419" t="s">
        <v>771</v>
      </c>
      <c r="AR12" s="419" t="s">
        <v>74</v>
      </c>
      <c r="AS12" s="419" t="s">
        <v>518</v>
      </c>
      <c r="AT12" s="419" t="s">
        <v>796</v>
      </c>
      <c r="AU12" s="418" t="s">
        <v>454</v>
      </c>
      <c r="AV12" s="418" t="s">
        <v>191</v>
      </c>
      <c r="AW12" s="418" t="s">
        <v>343</v>
      </c>
      <c r="AX12" s="418" t="s">
        <v>644</v>
      </c>
      <c r="AY12" s="418" t="s">
        <v>650</v>
      </c>
      <c r="AZ12" s="419" t="s">
        <v>122</v>
      </c>
      <c r="BA12" s="419" t="s">
        <v>218</v>
      </c>
      <c r="BB12" s="419" t="s">
        <v>415</v>
      </c>
      <c r="BC12" s="419" t="s">
        <v>328</v>
      </c>
      <c r="BD12" s="422" t="s">
        <v>804</v>
      </c>
    </row>
    <row r="13" spans="1:56" x14ac:dyDescent="0.2">
      <c r="A13" s="1">
        <v>7</v>
      </c>
      <c r="B13" s="13">
        <v>217</v>
      </c>
      <c r="C13" s="14">
        <v>106</v>
      </c>
      <c r="D13" s="14">
        <v>525</v>
      </c>
      <c r="E13" s="14">
        <v>414</v>
      </c>
      <c r="F13" s="14">
        <v>303</v>
      </c>
      <c r="G13" s="14">
        <v>259</v>
      </c>
      <c r="H13" s="14">
        <v>173</v>
      </c>
      <c r="I13" s="14">
        <v>62</v>
      </c>
      <c r="J13" s="14">
        <v>576</v>
      </c>
      <c r="K13" s="14">
        <v>495</v>
      </c>
      <c r="L13" s="14">
        <v>446</v>
      </c>
      <c r="M13" s="14">
        <v>340</v>
      </c>
      <c r="N13" s="14">
        <v>229</v>
      </c>
      <c r="O13" s="14">
        <v>18</v>
      </c>
      <c r="P13" s="14">
        <v>532</v>
      </c>
      <c r="Q13" s="14">
        <v>613</v>
      </c>
      <c r="R13" s="14">
        <v>377</v>
      </c>
      <c r="S13" s="14">
        <v>291</v>
      </c>
      <c r="T13" s="14">
        <v>185</v>
      </c>
      <c r="U13" s="14">
        <v>99</v>
      </c>
      <c r="V13" s="14">
        <v>30</v>
      </c>
      <c r="W13" s="14">
        <v>569</v>
      </c>
      <c r="X13" s="14">
        <v>458</v>
      </c>
      <c r="Y13" s="14">
        <v>372</v>
      </c>
      <c r="Z13" s="15">
        <v>136</v>
      </c>
      <c r="AA13" s="2">
        <f t="shared" si="0"/>
        <v>7825</v>
      </c>
      <c r="AB13" s="2">
        <f t="shared" si="1"/>
        <v>3263025</v>
      </c>
      <c r="AE13" s="1">
        <v>7</v>
      </c>
      <c r="AF13" s="421" t="s">
        <v>144</v>
      </c>
      <c r="AG13" s="419" t="s">
        <v>150</v>
      </c>
      <c r="AH13" s="419" t="s">
        <v>574</v>
      </c>
      <c r="AI13" s="419" t="s">
        <v>609</v>
      </c>
      <c r="AJ13" s="419" t="s">
        <v>37</v>
      </c>
      <c r="AK13" s="418" t="s">
        <v>113</v>
      </c>
      <c r="AL13" s="418" t="s">
        <v>523</v>
      </c>
      <c r="AM13" s="418" t="s">
        <v>674</v>
      </c>
      <c r="AN13" s="418" t="s">
        <v>488</v>
      </c>
      <c r="AO13" s="418" t="s">
        <v>766</v>
      </c>
      <c r="AP13" s="419" t="s">
        <v>427</v>
      </c>
      <c r="AQ13" s="419" t="s">
        <v>388</v>
      </c>
      <c r="AR13" s="419" t="s">
        <v>592</v>
      </c>
      <c r="AS13" s="419" t="s">
        <v>673</v>
      </c>
      <c r="AT13" s="419" t="s">
        <v>679</v>
      </c>
      <c r="AU13" s="418" t="s">
        <v>292</v>
      </c>
      <c r="AV13" s="418" t="s">
        <v>756</v>
      </c>
      <c r="AW13" s="418" t="s">
        <v>219</v>
      </c>
      <c r="AX13" s="418" t="s">
        <v>73</v>
      </c>
      <c r="AY13" s="418" t="s">
        <v>774</v>
      </c>
      <c r="AZ13" s="419" t="s">
        <v>358</v>
      </c>
      <c r="BA13" s="419" t="s">
        <v>750</v>
      </c>
      <c r="BB13" s="419" t="s">
        <v>109</v>
      </c>
      <c r="BC13" s="419" t="s">
        <v>652</v>
      </c>
      <c r="BD13" s="422" t="s">
        <v>659</v>
      </c>
    </row>
    <row r="14" spans="1:56" x14ac:dyDescent="0.2">
      <c r="A14" s="1">
        <v>8</v>
      </c>
      <c r="B14" s="13">
        <v>334</v>
      </c>
      <c r="C14" s="14">
        <v>248</v>
      </c>
      <c r="D14" s="14">
        <v>12</v>
      </c>
      <c r="E14" s="14">
        <v>526</v>
      </c>
      <c r="F14" s="14">
        <v>445</v>
      </c>
      <c r="G14" s="14">
        <v>396</v>
      </c>
      <c r="H14" s="14">
        <v>290</v>
      </c>
      <c r="I14" s="14">
        <v>179</v>
      </c>
      <c r="J14" s="14">
        <v>93</v>
      </c>
      <c r="K14" s="14">
        <v>607</v>
      </c>
      <c r="L14" s="14">
        <v>563</v>
      </c>
      <c r="M14" s="14">
        <v>452</v>
      </c>
      <c r="N14" s="14">
        <v>366</v>
      </c>
      <c r="O14" s="14">
        <v>135</v>
      </c>
      <c r="P14" s="14">
        <v>49</v>
      </c>
      <c r="Q14" s="14">
        <v>105</v>
      </c>
      <c r="R14" s="14">
        <v>519</v>
      </c>
      <c r="S14" s="14">
        <v>408</v>
      </c>
      <c r="T14" s="14">
        <v>322</v>
      </c>
      <c r="U14" s="14">
        <v>211</v>
      </c>
      <c r="V14" s="14">
        <v>167</v>
      </c>
      <c r="W14" s="14">
        <v>56</v>
      </c>
      <c r="X14" s="14">
        <v>600</v>
      </c>
      <c r="Y14" s="14">
        <v>489</v>
      </c>
      <c r="Z14" s="15">
        <v>253</v>
      </c>
      <c r="AA14" s="2">
        <f t="shared" si="0"/>
        <v>7825</v>
      </c>
      <c r="AB14" s="2">
        <f t="shared" si="1"/>
        <v>3263025</v>
      </c>
      <c r="AE14" s="1">
        <v>8</v>
      </c>
      <c r="AF14" s="421" t="s">
        <v>366</v>
      </c>
      <c r="AG14" s="419" t="s">
        <v>718</v>
      </c>
      <c r="AH14" s="419" t="s">
        <v>647</v>
      </c>
      <c r="AI14" s="419" t="s">
        <v>572</v>
      </c>
      <c r="AJ14" s="419" t="s">
        <v>740</v>
      </c>
      <c r="AK14" s="418" t="s">
        <v>203</v>
      </c>
      <c r="AL14" s="418" t="s">
        <v>250</v>
      </c>
      <c r="AM14" s="418" t="s">
        <v>285</v>
      </c>
      <c r="AN14" s="418" t="s">
        <v>703</v>
      </c>
      <c r="AO14" s="418" t="s">
        <v>45</v>
      </c>
      <c r="AP14" s="419" t="s">
        <v>93</v>
      </c>
      <c r="AQ14" s="419" t="s">
        <v>1</v>
      </c>
      <c r="AR14" s="419" t="s">
        <v>389</v>
      </c>
      <c r="AS14" s="419" t="s">
        <v>102</v>
      </c>
      <c r="AT14" s="419" t="s">
        <v>748</v>
      </c>
      <c r="AU14" s="418" t="s">
        <v>526</v>
      </c>
      <c r="AV14" s="418" t="s">
        <v>779</v>
      </c>
      <c r="AW14" s="418" t="s">
        <v>82</v>
      </c>
      <c r="AX14" s="418" t="s">
        <v>681</v>
      </c>
      <c r="AY14" s="418" t="s">
        <v>53</v>
      </c>
      <c r="AZ14" s="419" t="s">
        <v>604</v>
      </c>
      <c r="BA14" s="419" t="s">
        <v>803</v>
      </c>
      <c r="BB14" s="419" t="s">
        <v>544</v>
      </c>
      <c r="BC14" s="419" t="s">
        <v>638</v>
      </c>
      <c r="BD14" s="422" t="s">
        <v>697</v>
      </c>
    </row>
    <row r="15" spans="1:56" x14ac:dyDescent="0.2">
      <c r="A15" s="1">
        <v>9</v>
      </c>
      <c r="B15" s="13">
        <v>471</v>
      </c>
      <c r="C15" s="14">
        <v>365</v>
      </c>
      <c r="D15" s="14">
        <v>129</v>
      </c>
      <c r="E15" s="14">
        <v>43</v>
      </c>
      <c r="F15" s="14">
        <v>557</v>
      </c>
      <c r="G15" s="14">
        <v>513</v>
      </c>
      <c r="H15" s="14">
        <v>402</v>
      </c>
      <c r="I15" s="14">
        <v>316</v>
      </c>
      <c r="J15" s="14">
        <v>210</v>
      </c>
      <c r="K15" s="14">
        <v>124</v>
      </c>
      <c r="L15" s="14">
        <v>55</v>
      </c>
      <c r="M15" s="14">
        <v>594</v>
      </c>
      <c r="N15" s="14">
        <v>483</v>
      </c>
      <c r="O15" s="14">
        <v>272</v>
      </c>
      <c r="P15" s="14">
        <v>161</v>
      </c>
      <c r="Q15" s="14">
        <v>242</v>
      </c>
      <c r="R15" s="14">
        <v>6</v>
      </c>
      <c r="S15" s="14">
        <v>550</v>
      </c>
      <c r="T15" s="14">
        <v>439</v>
      </c>
      <c r="U15" s="14">
        <v>328</v>
      </c>
      <c r="V15" s="14">
        <v>284</v>
      </c>
      <c r="W15" s="14">
        <v>198</v>
      </c>
      <c r="X15" s="14">
        <v>87</v>
      </c>
      <c r="Y15" s="14">
        <v>601</v>
      </c>
      <c r="Z15" s="15">
        <v>395</v>
      </c>
      <c r="AA15" s="2">
        <f t="shared" si="0"/>
        <v>7825</v>
      </c>
      <c r="AB15" s="2">
        <f t="shared" si="1"/>
        <v>3263025</v>
      </c>
      <c r="AE15" s="1">
        <v>9</v>
      </c>
      <c r="AF15" s="421" t="s">
        <v>401</v>
      </c>
      <c r="AG15" s="419" t="s">
        <v>414</v>
      </c>
      <c r="AH15" s="419" t="s">
        <v>370</v>
      </c>
      <c r="AI15" s="419" t="s">
        <v>618</v>
      </c>
      <c r="AJ15" s="419" t="s">
        <v>705</v>
      </c>
      <c r="AK15" s="418" t="s">
        <v>66</v>
      </c>
      <c r="AL15" s="418" t="s">
        <v>158</v>
      </c>
      <c r="AM15" s="418" t="s">
        <v>472</v>
      </c>
      <c r="AN15" s="418" t="s">
        <v>268</v>
      </c>
      <c r="AO15" s="418" t="s">
        <v>238</v>
      </c>
      <c r="AP15" s="419" t="s">
        <v>331</v>
      </c>
      <c r="AQ15" s="419" t="s">
        <v>809</v>
      </c>
      <c r="AR15" s="419" t="s">
        <v>50</v>
      </c>
      <c r="AS15" s="419" t="s">
        <v>402</v>
      </c>
      <c r="AT15" s="419" t="s">
        <v>685</v>
      </c>
      <c r="AU15" s="418" t="s">
        <v>84</v>
      </c>
      <c r="AV15" s="418" t="s">
        <v>486</v>
      </c>
      <c r="AW15" s="418" t="s">
        <v>516</v>
      </c>
      <c r="AX15" s="418" t="s">
        <v>667</v>
      </c>
      <c r="AY15" s="418" t="s">
        <v>98</v>
      </c>
      <c r="AZ15" s="419" t="s">
        <v>54</v>
      </c>
      <c r="BA15" s="419" t="s">
        <v>583</v>
      </c>
      <c r="BB15" s="419" t="s">
        <v>617</v>
      </c>
      <c r="BC15" s="419" t="s">
        <v>765</v>
      </c>
      <c r="BD15" s="422" t="s">
        <v>548</v>
      </c>
    </row>
    <row r="16" spans="1:56" x14ac:dyDescent="0.2">
      <c r="A16" s="1">
        <v>10</v>
      </c>
      <c r="B16" s="13">
        <v>588</v>
      </c>
      <c r="C16" s="14">
        <v>477</v>
      </c>
      <c r="D16" s="14">
        <v>266</v>
      </c>
      <c r="E16" s="14">
        <v>160</v>
      </c>
      <c r="F16" s="14">
        <v>74</v>
      </c>
      <c r="G16" s="14">
        <v>5</v>
      </c>
      <c r="H16" s="14">
        <v>544</v>
      </c>
      <c r="I16" s="14">
        <v>433</v>
      </c>
      <c r="J16" s="14">
        <v>347</v>
      </c>
      <c r="K16" s="14">
        <v>236</v>
      </c>
      <c r="L16" s="14">
        <v>192</v>
      </c>
      <c r="M16" s="14">
        <v>81</v>
      </c>
      <c r="N16" s="14">
        <v>625</v>
      </c>
      <c r="O16" s="14">
        <v>389</v>
      </c>
      <c r="P16" s="14">
        <v>278</v>
      </c>
      <c r="Q16" s="14">
        <v>359</v>
      </c>
      <c r="R16" s="14">
        <v>148</v>
      </c>
      <c r="S16" s="14">
        <v>37</v>
      </c>
      <c r="T16" s="14">
        <v>551</v>
      </c>
      <c r="U16" s="14">
        <v>470</v>
      </c>
      <c r="V16" s="14">
        <v>421</v>
      </c>
      <c r="W16" s="14">
        <v>315</v>
      </c>
      <c r="X16" s="14">
        <v>204</v>
      </c>
      <c r="Y16" s="14">
        <v>118</v>
      </c>
      <c r="Z16" s="15">
        <v>507</v>
      </c>
      <c r="AA16" s="2">
        <f t="shared" si="0"/>
        <v>7825</v>
      </c>
      <c r="AB16" s="2">
        <f t="shared" si="1"/>
        <v>3263025</v>
      </c>
      <c r="AE16" s="1">
        <v>10</v>
      </c>
      <c r="AF16" s="421" t="s">
        <v>34</v>
      </c>
      <c r="AG16" s="419" t="s">
        <v>189</v>
      </c>
      <c r="AH16" s="419" t="s">
        <v>165</v>
      </c>
      <c r="AI16" s="419" t="s">
        <v>131</v>
      </c>
      <c r="AJ16" s="419" t="s">
        <v>722</v>
      </c>
      <c r="AK16" s="418" t="s">
        <v>304</v>
      </c>
      <c r="AL16" s="418" t="s">
        <v>725</v>
      </c>
      <c r="AM16" s="418" t="s">
        <v>138</v>
      </c>
      <c r="AN16" s="418" t="s">
        <v>626</v>
      </c>
      <c r="AO16" s="418" t="s">
        <v>114</v>
      </c>
      <c r="AP16" s="419" t="s">
        <v>656</v>
      </c>
      <c r="AQ16" s="419" t="s">
        <v>749</v>
      </c>
      <c r="AR16" s="419" t="s">
        <v>820</v>
      </c>
      <c r="AS16" s="419" t="s">
        <v>416</v>
      </c>
      <c r="AT16" s="419" t="s">
        <v>642</v>
      </c>
      <c r="AU16" s="418" t="s">
        <v>339</v>
      </c>
      <c r="AV16" s="418" t="s">
        <v>497</v>
      </c>
      <c r="AW16" s="418" t="s">
        <v>700</v>
      </c>
      <c r="AX16" s="418" t="s">
        <v>546</v>
      </c>
      <c r="AY16" s="418" t="s">
        <v>715</v>
      </c>
      <c r="AZ16" s="419" t="s">
        <v>484</v>
      </c>
      <c r="BA16" s="419" t="s">
        <v>443</v>
      </c>
      <c r="BB16" s="419" t="s">
        <v>538</v>
      </c>
      <c r="BC16" s="419" t="s">
        <v>100</v>
      </c>
      <c r="BD16" s="422" t="s">
        <v>620</v>
      </c>
    </row>
    <row r="17" spans="1:56" x14ac:dyDescent="0.2">
      <c r="A17" s="1">
        <v>11</v>
      </c>
      <c r="B17" s="13">
        <v>47</v>
      </c>
      <c r="C17" s="14">
        <v>561</v>
      </c>
      <c r="D17" s="14">
        <v>455</v>
      </c>
      <c r="E17" s="14">
        <v>369</v>
      </c>
      <c r="F17" s="14">
        <v>133</v>
      </c>
      <c r="G17" s="14">
        <v>214</v>
      </c>
      <c r="H17" s="14">
        <v>103</v>
      </c>
      <c r="I17" s="14">
        <v>517</v>
      </c>
      <c r="J17" s="14">
        <v>406</v>
      </c>
      <c r="K17" s="14">
        <v>325</v>
      </c>
      <c r="L17" s="14">
        <v>251</v>
      </c>
      <c r="M17" s="14">
        <v>170</v>
      </c>
      <c r="N17" s="14">
        <v>59</v>
      </c>
      <c r="O17" s="14">
        <v>598</v>
      </c>
      <c r="P17" s="14">
        <v>487</v>
      </c>
      <c r="Q17" s="14">
        <v>443</v>
      </c>
      <c r="R17" s="14">
        <v>332</v>
      </c>
      <c r="S17" s="14">
        <v>246</v>
      </c>
      <c r="T17" s="14">
        <v>15</v>
      </c>
      <c r="U17" s="14">
        <v>529</v>
      </c>
      <c r="V17" s="14">
        <v>610</v>
      </c>
      <c r="W17" s="14">
        <v>399</v>
      </c>
      <c r="X17" s="14">
        <v>288</v>
      </c>
      <c r="Y17" s="14">
        <v>177</v>
      </c>
      <c r="Z17" s="15">
        <v>91</v>
      </c>
      <c r="AA17" s="2">
        <f t="shared" si="0"/>
        <v>7825</v>
      </c>
      <c r="AB17" s="2">
        <f t="shared" si="1"/>
        <v>3263025</v>
      </c>
      <c r="AE17" s="1">
        <v>11</v>
      </c>
      <c r="AF17" s="417" t="s">
        <v>721</v>
      </c>
      <c r="AG17" s="418" t="s">
        <v>807</v>
      </c>
      <c r="AH17" s="418" t="s">
        <v>456</v>
      </c>
      <c r="AI17" s="418" t="s">
        <v>309</v>
      </c>
      <c r="AJ17" s="418" t="s">
        <v>236</v>
      </c>
      <c r="AK17" s="419" t="s">
        <v>162</v>
      </c>
      <c r="AL17" s="419" t="s">
        <v>390</v>
      </c>
      <c r="AM17" s="419" t="s">
        <v>808</v>
      </c>
      <c r="AN17" s="419" t="s">
        <v>49</v>
      </c>
      <c r="AO17" s="419" t="s">
        <v>128</v>
      </c>
      <c r="AP17" s="418" t="s">
        <v>670</v>
      </c>
      <c r="AQ17" s="418" t="s">
        <v>44</v>
      </c>
      <c r="AR17" s="418" t="s">
        <v>436</v>
      </c>
      <c r="AS17" s="418" t="s">
        <v>707</v>
      </c>
      <c r="AT17" s="418" t="s">
        <v>713</v>
      </c>
      <c r="AU17" s="419" t="s">
        <v>714</v>
      </c>
      <c r="AV17" s="419" t="s">
        <v>206</v>
      </c>
      <c r="AW17" s="419" t="s">
        <v>744</v>
      </c>
      <c r="AX17" s="419" t="s">
        <v>569</v>
      </c>
      <c r="AY17" s="419" t="s">
        <v>466</v>
      </c>
      <c r="AZ17" s="418" t="s">
        <v>394</v>
      </c>
      <c r="BA17" s="418" t="s">
        <v>680</v>
      </c>
      <c r="BB17" s="418" t="s">
        <v>163</v>
      </c>
      <c r="BC17" s="418" t="s">
        <v>315</v>
      </c>
      <c r="BD17" s="420" t="s">
        <v>568</v>
      </c>
    </row>
    <row r="18" spans="1:56" x14ac:dyDescent="0.2">
      <c r="A18" s="1">
        <v>12</v>
      </c>
      <c r="B18" s="13">
        <v>164</v>
      </c>
      <c r="C18" s="14">
        <v>53</v>
      </c>
      <c r="D18" s="14">
        <v>592</v>
      </c>
      <c r="E18" s="14">
        <v>481</v>
      </c>
      <c r="F18" s="14">
        <v>275</v>
      </c>
      <c r="G18" s="14">
        <v>326</v>
      </c>
      <c r="H18" s="14">
        <v>245</v>
      </c>
      <c r="I18" s="14">
        <v>9</v>
      </c>
      <c r="J18" s="14">
        <v>548</v>
      </c>
      <c r="K18" s="14">
        <v>437</v>
      </c>
      <c r="L18" s="14">
        <v>393</v>
      </c>
      <c r="M18" s="14">
        <v>282</v>
      </c>
      <c r="N18" s="14">
        <v>196</v>
      </c>
      <c r="O18" s="14">
        <v>90</v>
      </c>
      <c r="P18" s="14">
        <v>604</v>
      </c>
      <c r="Q18" s="14">
        <v>560</v>
      </c>
      <c r="R18" s="14">
        <v>474</v>
      </c>
      <c r="S18" s="14">
        <v>363</v>
      </c>
      <c r="T18" s="14">
        <v>127</v>
      </c>
      <c r="U18" s="14">
        <v>41</v>
      </c>
      <c r="V18" s="14">
        <v>122</v>
      </c>
      <c r="W18" s="14">
        <v>511</v>
      </c>
      <c r="X18" s="14">
        <v>405</v>
      </c>
      <c r="Y18" s="14">
        <v>319</v>
      </c>
      <c r="Z18" s="15">
        <v>208</v>
      </c>
      <c r="AA18" s="2">
        <f t="shared" si="0"/>
        <v>7825</v>
      </c>
      <c r="AB18" s="2">
        <f t="shared" si="1"/>
        <v>3263025</v>
      </c>
      <c r="AE18" s="1">
        <v>12</v>
      </c>
      <c r="AF18" s="417" t="s">
        <v>815</v>
      </c>
      <c r="AG18" s="418" t="s">
        <v>252</v>
      </c>
      <c r="AH18" s="418" t="s">
        <v>778</v>
      </c>
      <c r="AI18" s="418" t="s">
        <v>81</v>
      </c>
      <c r="AJ18" s="418" t="s">
        <v>616</v>
      </c>
      <c r="AK18" s="419" t="s">
        <v>126</v>
      </c>
      <c r="AL18" s="419" t="s">
        <v>298</v>
      </c>
      <c r="AM18" s="419" t="s">
        <v>409</v>
      </c>
      <c r="AN18" s="419" t="s">
        <v>622</v>
      </c>
      <c r="AO18" s="419" t="s">
        <v>794</v>
      </c>
      <c r="AP18" s="418" t="s">
        <v>579</v>
      </c>
      <c r="AQ18" s="418" t="s">
        <v>745</v>
      </c>
      <c r="AR18" s="418" t="s">
        <v>552</v>
      </c>
      <c r="AS18" s="418" t="s">
        <v>599</v>
      </c>
      <c r="AT18" s="418" t="s">
        <v>635</v>
      </c>
      <c r="AU18" s="419" t="s">
        <v>256</v>
      </c>
      <c r="AV18" s="419" t="s">
        <v>52</v>
      </c>
      <c r="AW18" s="419" t="s">
        <v>444</v>
      </c>
      <c r="AX18" s="419" t="s">
        <v>344</v>
      </c>
      <c r="AY18" s="419" t="s">
        <v>540</v>
      </c>
      <c r="AZ18" s="418" t="s">
        <v>208</v>
      </c>
      <c r="BA18" s="418" t="s">
        <v>723</v>
      </c>
      <c r="BB18" s="418" t="s">
        <v>429</v>
      </c>
      <c r="BC18" s="418" t="s">
        <v>338</v>
      </c>
      <c r="BD18" s="420" t="s">
        <v>405</v>
      </c>
    </row>
    <row r="19" spans="1:56" x14ac:dyDescent="0.2">
      <c r="A19" s="1">
        <v>13</v>
      </c>
      <c r="B19" s="13">
        <v>276</v>
      </c>
      <c r="C19" s="14">
        <v>195</v>
      </c>
      <c r="D19" s="14">
        <v>84</v>
      </c>
      <c r="E19" s="14">
        <v>623</v>
      </c>
      <c r="F19" s="14">
        <v>387</v>
      </c>
      <c r="G19" s="14">
        <v>468</v>
      </c>
      <c r="H19" s="14">
        <v>357</v>
      </c>
      <c r="I19" s="14">
        <v>146</v>
      </c>
      <c r="J19" s="14">
        <v>40</v>
      </c>
      <c r="K19" s="14">
        <v>554</v>
      </c>
      <c r="L19" s="14">
        <v>510</v>
      </c>
      <c r="M19" s="14">
        <v>424</v>
      </c>
      <c r="N19" s="14">
        <v>313</v>
      </c>
      <c r="O19" s="14">
        <v>202</v>
      </c>
      <c r="P19" s="14">
        <v>116</v>
      </c>
      <c r="Q19" s="14">
        <v>72</v>
      </c>
      <c r="R19" s="14">
        <v>586</v>
      </c>
      <c r="S19" s="14">
        <v>480</v>
      </c>
      <c r="T19" s="14">
        <v>269</v>
      </c>
      <c r="U19" s="14">
        <v>158</v>
      </c>
      <c r="V19" s="14">
        <v>239</v>
      </c>
      <c r="W19" s="14">
        <v>3</v>
      </c>
      <c r="X19" s="14">
        <v>542</v>
      </c>
      <c r="Y19" s="14">
        <v>431</v>
      </c>
      <c r="Z19" s="15">
        <v>350</v>
      </c>
      <c r="AA19" s="2">
        <f t="shared" si="0"/>
        <v>7825</v>
      </c>
      <c r="AB19" s="2">
        <f t="shared" si="1"/>
        <v>3263025</v>
      </c>
      <c r="AC19" s="2">
        <f t="shared" ref="AC19:AC37" si="2">B19^3+C19^3+D19^3+E19^3+F19^3+G19^3+H19^3+I19^3+J19^3+K19^3+L19^3+M19^3+N19^3+O19^3+P19^3+Q19^3+R19^3+S19^3+T19^3+U19^3+V19^3+W19^3+X19^3+Y19^3+Z19^3</f>
        <v>1530765625</v>
      </c>
      <c r="AE19" s="1">
        <v>13</v>
      </c>
      <c r="AF19" s="417" t="s">
        <v>614</v>
      </c>
      <c r="AG19" s="418" t="s">
        <v>99</v>
      </c>
      <c r="AH19" s="418" t="s">
        <v>379</v>
      </c>
      <c r="AI19" s="418" t="s">
        <v>104</v>
      </c>
      <c r="AJ19" s="418" t="s">
        <v>492</v>
      </c>
      <c r="AK19" s="419" t="s">
        <v>739</v>
      </c>
      <c r="AL19" s="419" t="s">
        <v>233</v>
      </c>
      <c r="AM19" s="419" t="s">
        <v>524</v>
      </c>
      <c r="AN19" s="419" t="s">
        <v>513</v>
      </c>
      <c r="AO19" s="419" t="s">
        <v>440</v>
      </c>
      <c r="AP19" s="418" t="s">
        <v>169</v>
      </c>
      <c r="AQ19" s="418" t="s">
        <v>140</v>
      </c>
      <c r="AR19" s="418" t="s">
        <v>417</v>
      </c>
      <c r="AS19" s="418" t="s">
        <v>507</v>
      </c>
      <c r="AT19" s="418" t="s">
        <v>816</v>
      </c>
      <c r="AU19" s="419" t="s">
        <v>747</v>
      </c>
      <c r="AV19" s="419" t="s">
        <v>752</v>
      </c>
      <c r="AW19" s="419" t="s">
        <v>399</v>
      </c>
      <c r="AX19" s="419" t="s">
        <v>83</v>
      </c>
      <c r="AY19" s="419" t="s">
        <v>209</v>
      </c>
      <c r="AZ19" s="418" t="s">
        <v>222</v>
      </c>
      <c r="BA19" s="418" t="s">
        <v>166</v>
      </c>
      <c r="BB19" s="418" t="s">
        <v>751</v>
      </c>
      <c r="BC19" s="418" t="s">
        <v>110</v>
      </c>
      <c r="BD19" s="420" t="s">
        <v>68</v>
      </c>
    </row>
    <row r="20" spans="1:56" x14ac:dyDescent="0.2">
      <c r="A20" s="1">
        <v>14</v>
      </c>
      <c r="B20" s="13">
        <v>418</v>
      </c>
      <c r="C20" s="14">
        <v>307</v>
      </c>
      <c r="D20" s="14">
        <v>221</v>
      </c>
      <c r="E20" s="14">
        <v>115</v>
      </c>
      <c r="F20" s="14">
        <v>504</v>
      </c>
      <c r="G20" s="14">
        <v>585</v>
      </c>
      <c r="H20" s="14">
        <v>499</v>
      </c>
      <c r="I20" s="14">
        <v>263</v>
      </c>
      <c r="J20" s="14">
        <v>152</v>
      </c>
      <c r="K20" s="14">
        <v>66</v>
      </c>
      <c r="L20" s="14">
        <v>22</v>
      </c>
      <c r="M20" s="14">
        <v>536</v>
      </c>
      <c r="N20" s="14">
        <v>430</v>
      </c>
      <c r="O20" s="14">
        <v>344</v>
      </c>
      <c r="P20" s="14">
        <v>233</v>
      </c>
      <c r="Q20" s="14">
        <v>189</v>
      </c>
      <c r="R20" s="14">
        <v>78</v>
      </c>
      <c r="S20" s="14">
        <v>617</v>
      </c>
      <c r="T20" s="14">
        <v>381</v>
      </c>
      <c r="U20" s="14">
        <v>300</v>
      </c>
      <c r="V20" s="14">
        <v>351</v>
      </c>
      <c r="W20" s="14">
        <v>145</v>
      </c>
      <c r="X20" s="14">
        <v>34</v>
      </c>
      <c r="Y20" s="14">
        <v>573</v>
      </c>
      <c r="Z20" s="15">
        <v>462</v>
      </c>
      <c r="AA20" s="2">
        <f t="shared" si="0"/>
        <v>7825</v>
      </c>
      <c r="AB20" s="2">
        <f t="shared" si="1"/>
        <v>3263025</v>
      </c>
      <c r="AE20" s="1">
        <v>14</v>
      </c>
      <c r="AF20" s="417" t="s">
        <v>767</v>
      </c>
      <c r="AG20" s="418" t="s">
        <v>146</v>
      </c>
      <c r="AH20" s="418" t="s">
        <v>800</v>
      </c>
      <c r="AI20" s="418" t="s">
        <v>787</v>
      </c>
      <c r="AJ20" s="418" t="s">
        <v>413</v>
      </c>
      <c r="AK20" s="419" t="s">
        <v>201</v>
      </c>
      <c r="AL20" s="419" t="s">
        <v>107</v>
      </c>
      <c r="AM20" s="419" t="s">
        <v>221</v>
      </c>
      <c r="AN20" s="419" t="s">
        <v>371</v>
      </c>
      <c r="AO20" s="419" t="s">
        <v>514</v>
      </c>
      <c r="AP20" s="418" t="s">
        <v>775</v>
      </c>
      <c r="AQ20" s="418" t="s">
        <v>781</v>
      </c>
      <c r="AR20" s="418" t="s">
        <v>482</v>
      </c>
      <c r="AS20" s="418" t="s">
        <v>282</v>
      </c>
      <c r="AT20" s="418" t="s">
        <v>458</v>
      </c>
      <c r="AU20" s="419" t="s">
        <v>760</v>
      </c>
      <c r="AV20" s="419" t="s">
        <v>197</v>
      </c>
      <c r="AW20" s="419" t="s">
        <v>242</v>
      </c>
      <c r="AX20" s="419" t="s">
        <v>654</v>
      </c>
      <c r="AY20" s="419" t="s">
        <v>668</v>
      </c>
      <c r="AZ20" s="418" t="s">
        <v>97</v>
      </c>
      <c r="BA20" s="418" t="s">
        <v>72</v>
      </c>
      <c r="BB20" s="418" t="s">
        <v>462</v>
      </c>
      <c r="BC20" s="418" t="s">
        <v>648</v>
      </c>
      <c r="BD20" s="420" t="s">
        <v>768</v>
      </c>
    </row>
    <row r="21" spans="1:56" x14ac:dyDescent="0.2">
      <c r="A21" s="1">
        <v>15</v>
      </c>
      <c r="B21" s="13">
        <v>535</v>
      </c>
      <c r="C21" s="14">
        <v>449</v>
      </c>
      <c r="D21" s="14">
        <v>338</v>
      </c>
      <c r="E21" s="14">
        <v>227</v>
      </c>
      <c r="F21" s="14">
        <v>16</v>
      </c>
      <c r="G21" s="14">
        <v>97</v>
      </c>
      <c r="H21" s="14">
        <v>611</v>
      </c>
      <c r="I21" s="14">
        <v>380</v>
      </c>
      <c r="J21" s="14">
        <v>294</v>
      </c>
      <c r="K21" s="14">
        <v>183</v>
      </c>
      <c r="L21" s="14">
        <v>139</v>
      </c>
      <c r="M21" s="14">
        <v>28</v>
      </c>
      <c r="N21" s="14">
        <v>567</v>
      </c>
      <c r="O21" s="14">
        <v>456</v>
      </c>
      <c r="P21" s="14">
        <v>375</v>
      </c>
      <c r="Q21" s="14">
        <v>301</v>
      </c>
      <c r="R21" s="14">
        <v>220</v>
      </c>
      <c r="S21" s="14">
        <v>109</v>
      </c>
      <c r="T21" s="14">
        <v>523</v>
      </c>
      <c r="U21" s="14">
        <v>412</v>
      </c>
      <c r="V21" s="14">
        <v>493</v>
      </c>
      <c r="W21" s="14">
        <v>257</v>
      </c>
      <c r="X21" s="14">
        <v>171</v>
      </c>
      <c r="Y21" s="14">
        <v>65</v>
      </c>
      <c r="Z21" s="15">
        <v>579</v>
      </c>
      <c r="AA21" s="2">
        <f t="shared" si="0"/>
        <v>7825</v>
      </c>
      <c r="AB21" s="2">
        <f t="shared" si="1"/>
        <v>3263025</v>
      </c>
      <c r="AE21" s="1">
        <v>15</v>
      </c>
      <c r="AF21" s="417" t="s">
        <v>230</v>
      </c>
      <c r="AG21" s="418" t="s">
        <v>80</v>
      </c>
      <c r="AH21" s="418" t="s">
        <v>470</v>
      </c>
      <c r="AI21" s="418" t="s">
        <v>567</v>
      </c>
      <c r="AJ21" s="418" t="s">
        <v>598</v>
      </c>
      <c r="AK21" s="419" t="s">
        <v>805</v>
      </c>
      <c r="AL21" s="419" t="s">
        <v>154</v>
      </c>
      <c r="AM21" s="419" t="s">
        <v>147</v>
      </c>
      <c r="AN21" s="419" t="s">
        <v>145</v>
      </c>
      <c r="AO21" s="419" t="s">
        <v>151</v>
      </c>
      <c r="AP21" s="418" t="s">
        <v>789</v>
      </c>
      <c r="AQ21" s="418" t="s">
        <v>226</v>
      </c>
      <c r="AR21" s="418" t="s">
        <v>726</v>
      </c>
      <c r="AS21" s="418" t="s">
        <v>139</v>
      </c>
      <c r="AT21" s="418" t="s">
        <v>40</v>
      </c>
      <c r="AU21" s="419" t="s">
        <v>70</v>
      </c>
      <c r="AV21" s="419" t="s">
        <v>356</v>
      </c>
      <c r="AW21" s="419" t="s">
        <v>631</v>
      </c>
      <c r="AX21" s="419" t="s">
        <v>677</v>
      </c>
      <c r="AY21" s="419" t="s">
        <v>742</v>
      </c>
      <c r="AZ21" s="418" t="s">
        <v>797</v>
      </c>
      <c r="BA21" s="418" t="s">
        <v>799</v>
      </c>
      <c r="BB21" s="418" t="s">
        <v>498</v>
      </c>
      <c r="BC21" s="418" t="s">
        <v>539</v>
      </c>
      <c r="BD21" s="420" t="s">
        <v>383</v>
      </c>
    </row>
    <row r="22" spans="1:56" x14ac:dyDescent="0.2">
      <c r="A22" s="1">
        <v>16</v>
      </c>
      <c r="B22" s="13">
        <v>119</v>
      </c>
      <c r="C22" s="14">
        <v>508</v>
      </c>
      <c r="D22" s="14">
        <v>422</v>
      </c>
      <c r="E22" s="14">
        <v>311</v>
      </c>
      <c r="F22" s="14">
        <v>205</v>
      </c>
      <c r="G22" s="14">
        <v>156</v>
      </c>
      <c r="H22" s="14">
        <v>75</v>
      </c>
      <c r="I22" s="14">
        <v>589</v>
      </c>
      <c r="J22" s="14">
        <v>478</v>
      </c>
      <c r="K22" s="14">
        <v>267</v>
      </c>
      <c r="L22" s="14">
        <v>348</v>
      </c>
      <c r="M22" s="14">
        <v>237</v>
      </c>
      <c r="N22" s="14">
        <v>1</v>
      </c>
      <c r="O22" s="14">
        <v>545</v>
      </c>
      <c r="P22" s="14">
        <v>434</v>
      </c>
      <c r="Q22" s="14">
        <v>390</v>
      </c>
      <c r="R22" s="14">
        <v>279</v>
      </c>
      <c r="S22" s="14">
        <v>193</v>
      </c>
      <c r="T22" s="14">
        <v>82</v>
      </c>
      <c r="U22" s="14">
        <v>621</v>
      </c>
      <c r="V22" s="14">
        <v>552</v>
      </c>
      <c r="W22" s="14">
        <v>466</v>
      </c>
      <c r="X22" s="14">
        <v>360</v>
      </c>
      <c r="Y22" s="14">
        <v>149</v>
      </c>
      <c r="Z22" s="15">
        <v>38</v>
      </c>
      <c r="AA22" s="2">
        <f t="shared" si="0"/>
        <v>7825</v>
      </c>
      <c r="AB22" s="2">
        <f t="shared" si="1"/>
        <v>3263025</v>
      </c>
      <c r="AE22" s="1">
        <v>16</v>
      </c>
      <c r="AF22" s="421" t="s">
        <v>657</v>
      </c>
      <c r="AG22" s="419" t="s">
        <v>308</v>
      </c>
      <c r="AH22" s="419" t="s">
        <v>108</v>
      </c>
      <c r="AI22" s="419" t="s">
        <v>280</v>
      </c>
      <c r="AJ22" s="419" t="s">
        <v>746</v>
      </c>
      <c r="AK22" s="418" t="s">
        <v>237</v>
      </c>
      <c r="AL22" s="418" t="s">
        <v>168</v>
      </c>
      <c r="AM22" s="418" t="s">
        <v>65</v>
      </c>
      <c r="AN22" s="418" t="s">
        <v>295</v>
      </c>
      <c r="AO22" s="418" t="s">
        <v>56</v>
      </c>
      <c r="AP22" s="419" t="s">
        <v>148</v>
      </c>
      <c r="AQ22" s="419" t="s">
        <v>354</v>
      </c>
      <c r="AR22" s="419" t="s">
        <v>198</v>
      </c>
      <c r="AS22" s="419" t="s">
        <v>200</v>
      </c>
      <c r="AT22" s="419" t="s">
        <v>588</v>
      </c>
      <c r="AU22" s="418" t="s">
        <v>473</v>
      </c>
      <c r="AV22" s="418" t="s">
        <v>508</v>
      </c>
      <c r="AW22" s="418" t="s">
        <v>133</v>
      </c>
      <c r="AX22" s="418" t="s">
        <v>303</v>
      </c>
      <c r="AY22" s="418" t="s">
        <v>136</v>
      </c>
      <c r="AZ22" s="419" t="s">
        <v>467</v>
      </c>
      <c r="BA22" s="419" t="s">
        <v>612</v>
      </c>
      <c r="BB22" s="419" t="s">
        <v>577</v>
      </c>
      <c r="BC22" s="419" t="s">
        <v>180</v>
      </c>
      <c r="BD22" s="422" t="s">
        <v>596</v>
      </c>
    </row>
    <row r="23" spans="1:56" x14ac:dyDescent="0.2">
      <c r="A23" s="1">
        <v>17</v>
      </c>
      <c r="B23" s="13">
        <v>231</v>
      </c>
      <c r="C23" s="14">
        <v>25</v>
      </c>
      <c r="D23" s="14">
        <v>539</v>
      </c>
      <c r="E23" s="14">
        <v>428</v>
      </c>
      <c r="F23" s="14">
        <v>342</v>
      </c>
      <c r="G23" s="14">
        <v>298</v>
      </c>
      <c r="H23" s="14">
        <v>187</v>
      </c>
      <c r="I23" s="14">
        <v>76</v>
      </c>
      <c r="J23" s="14">
        <v>620</v>
      </c>
      <c r="K23" s="14">
        <v>384</v>
      </c>
      <c r="L23" s="14">
        <v>465</v>
      </c>
      <c r="M23" s="14">
        <v>354</v>
      </c>
      <c r="N23" s="14">
        <v>143</v>
      </c>
      <c r="O23" s="14">
        <v>32</v>
      </c>
      <c r="P23" s="14">
        <v>571</v>
      </c>
      <c r="Q23" s="14">
        <v>502</v>
      </c>
      <c r="R23" s="14">
        <v>416</v>
      </c>
      <c r="S23" s="14">
        <v>310</v>
      </c>
      <c r="T23" s="14">
        <v>224</v>
      </c>
      <c r="U23" s="14">
        <v>113</v>
      </c>
      <c r="V23" s="14">
        <v>69</v>
      </c>
      <c r="W23" s="14">
        <v>583</v>
      </c>
      <c r="X23" s="14">
        <v>497</v>
      </c>
      <c r="Y23" s="14">
        <v>261</v>
      </c>
      <c r="Z23" s="15">
        <v>155</v>
      </c>
      <c r="AA23" s="2">
        <f t="shared" si="0"/>
        <v>7825</v>
      </c>
      <c r="AB23" s="2">
        <f t="shared" si="1"/>
        <v>3263025</v>
      </c>
      <c r="AE23" s="1">
        <v>17</v>
      </c>
      <c r="AF23" s="421" t="s">
        <v>433</v>
      </c>
      <c r="AG23" s="419" t="s">
        <v>253</v>
      </c>
      <c r="AH23" s="419" t="s">
        <v>94</v>
      </c>
      <c r="AI23" s="419" t="s">
        <v>324</v>
      </c>
      <c r="AJ23" s="419" t="s">
        <v>310</v>
      </c>
      <c r="AK23" s="418" t="s">
        <v>801</v>
      </c>
      <c r="AL23" s="418" t="s">
        <v>42</v>
      </c>
      <c r="AM23" s="418" t="s">
        <v>2</v>
      </c>
      <c r="AN23" s="418" t="s">
        <v>480</v>
      </c>
      <c r="AO23" s="418" t="s">
        <v>281</v>
      </c>
      <c r="AP23" s="419" t="s">
        <v>636</v>
      </c>
      <c r="AQ23" s="419" t="s">
        <v>784</v>
      </c>
      <c r="AR23" s="419" t="s">
        <v>43</v>
      </c>
      <c r="AS23" s="419" t="s">
        <v>332</v>
      </c>
      <c r="AT23" s="419" t="s">
        <v>623</v>
      </c>
      <c r="AU23" s="418" t="s">
        <v>382</v>
      </c>
      <c r="AV23" s="418" t="s">
        <v>694</v>
      </c>
      <c r="AW23" s="418" t="s">
        <v>491</v>
      </c>
      <c r="AX23" s="418" t="s">
        <v>460</v>
      </c>
      <c r="AY23" s="418" t="s">
        <v>761</v>
      </c>
      <c r="AZ23" s="419" t="s">
        <v>406</v>
      </c>
      <c r="BA23" s="419" t="s">
        <v>277</v>
      </c>
      <c r="BB23" s="419" t="s">
        <v>141</v>
      </c>
      <c r="BC23" s="419" t="s">
        <v>143</v>
      </c>
      <c r="BD23" s="422" t="s">
        <v>554</v>
      </c>
    </row>
    <row r="24" spans="1:56" x14ac:dyDescent="0.2">
      <c r="A24" s="1">
        <v>18</v>
      </c>
      <c r="B24" s="13">
        <v>373</v>
      </c>
      <c r="C24" s="14">
        <v>137</v>
      </c>
      <c r="D24" s="14">
        <v>26</v>
      </c>
      <c r="E24" s="14">
        <v>570</v>
      </c>
      <c r="F24" s="14">
        <v>459</v>
      </c>
      <c r="G24" s="14">
        <v>415</v>
      </c>
      <c r="H24" s="14">
        <v>304</v>
      </c>
      <c r="I24" s="14">
        <v>218</v>
      </c>
      <c r="J24" s="14">
        <v>107</v>
      </c>
      <c r="K24" s="14">
        <v>521</v>
      </c>
      <c r="L24" s="14">
        <v>577</v>
      </c>
      <c r="M24" s="14">
        <v>491</v>
      </c>
      <c r="N24" s="14">
        <v>260</v>
      </c>
      <c r="O24" s="14">
        <v>174</v>
      </c>
      <c r="P24" s="14">
        <v>63</v>
      </c>
      <c r="Q24" s="14">
        <v>19</v>
      </c>
      <c r="R24" s="14">
        <v>533</v>
      </c>
      <c r="S24" s="14">
        <v>447</v>
      </c>
      <c r="T24" s="14">
        <v>336</v>
      </c>
      <c r="U24" s="14">
        <v>230</v>
      </c>
      <c r="V24" s="14">
        <v>181</v>
      </c>
      <c r="W24" s="14">
        <v>100</v>
      </c>
      <c r="X24" s="14">
        <v>614</v>
      </c>
      <c r="Y24" s="14">
        <v>378</v>
      </c>
      <c r="Z24" s="15">
        <v>292</v>
      </c>
      <c r="AA24" s="2">
        <f t="shared" si="0"/>
        <v>7825</v>
      </c>
      <c r="AB24" s="2">
        <f t="shared" si="1"/>
        <v>3263025</v>
      </c>
      <c r="AE24" s="1">
        <v>18</v>
      </c>
      <c r="AF24" s="421" t="s">
        <v>175</v>
      </c>
      <c r="AG24" s="419" t="s">
        <v>130</v>
      </c>
      <c r="AH24" s="419" t="s">
        <v>251</v>
      </c>
      <c r="AI24" s="419" t="s">
        <v>172</v>
      </c>
      <c r="AJ24" s="419" t="s">
        <v>562</v>
      </c>
      <c r="AK24" s="418" t="s">
        <v>665</v>
      </c>
      <c r="AL24" s="418" t="s">
        <v>757</v>
      </c>
      <c r="AM24" s="418" t="s">
        <v>326</v>
      </c>
      <c r="AN24" s="418" t="s">
        <v>495</v>
      </c>
      <c r="AO24" s="418" t="s">
        <v>706</v>
      </c>
      <c r="AP24" s="419" t="s">
        <v>412</v>
      </c>
      <c r="AQ24" s="419" t="s">
        <v>664</v>
      </c>
      <c r="AR24" s="419" t="s">
        <v>355</v>
      </c>
      <c r="AS24" s="419" t="s">
        <v>153</v>
      </c>
      <c r="AT24" s="419" t="s">
        <v>570</v>
      </c>
      <c r="AU24" s="418" t="s">
        <v>435</v>
      </c>
      <c r="AV24" s="418" t="s">
        <v>362</v>
      </c>
      <c r="AW24" s="418" t="s">
        <v>51</v>
      </c>
      <c r="AX24" s="418" t="s">
        <v>340</v>
      </c>
      <c r="AY24" s="418" t="s">
        <v>798</v>
      </c>
      <c r="AZ24" s="419" t="s">
        <v>181</v>
      </c>
      <c r="BA24" s="419" t="s">
        <v>223</v>
      </c>
      <c r="BB24" s="419" t="s">
        <v>260</v>
      </c>
      <c r="BC24" s="419" t="s">
        <v>69</v>
      </c>
      <c r="BD24" s="422" t="s">
        <v>111</v>
      </c>
    </row>
    <row r="25" spans="1:56" x14ac:dyDescent="0.2">
      <c r="A25" s="1">
        <v>19</v>
      </c>
      <c r="B25" s="13">
        <v>490</v>
      </c>
      <c r="C25" s="14">
        <v>254</v>
      </c>
      <c r="D25" s="14">
        <v>168</v>
      </c>
      <c r="E25" s="14">
        <v>57</v>
      </c>
      <c r="F25" s="14">
        <v>596</v>
      </c>
      <c r="G25" s="14">
        <v>527</v>
      </c>
      <c r="H25" s="14">
        <v>441</v>
      </c>
      <c r="I25" s="14">
        <v>335</v>
      </c>
      <c r="J25" s="14">
        <v>249</v>
      </c>
      <c r="K25" s="14">
        <v>13</v>
      </c>
      <c r="L25" s="14">
        <v>94</v>
      </c>
      <c r="M25" s="14">
        <v>608</v>
      </c>
      <c r="N25" s="14">
        <v>397</v>
      </c>
      <c r="O25" s="14">
        <v>286</v>
      </c>
      <c r="P25" s="14">
        <v>180</v>
      </c>
      <c r="Q25" s="14">
        <v>131</v>
      </c>
      <c r="R25" s="14">
        <v>50</v>
      </c>
      <c r="S25" s="14">
        <v>564</v>
      </c>
      <c r="T25" s="14">
        <v>453</v>
      </c>
      <c r="U25" s="14">
        <v>367</v>
      </c>
      <c r="V25" s="14">
        <v>323</v>
      </c>
      <c r="W25" s="14">
        <v>212</v>
      </c>
      <c r="X25" s="14">
        <v>101</v>
      </c>
      <c r="Y25" s="14">
        <v>520</v>
      </c>
      <c r="Z25" s="15">
        <v>409</v>
      </c>
      <c r="AA25" s="2">
        <f t="shared" si="0"/>
        <v>7825</v>
      </c>
      <c r="AB25" s="2">
        <f t="shared" si="1"/>
        <v>3263025</v>
      </c>
      <c r="AE25" s="1">
        <v>19</v>
      </c>
      <c r="AF25" s="421" t="s">
        <v>695</v>
      </c>
      <c r="AG25" s="419" t="s">
        <v>566</v>
      </c>
      <c r="AH25" s="419" t="s">
        <v>71</v>
      </c>
      <c r="AI25" s="419" t="s">
        <v>359</v>
      </c>
      <c r="AJ25" s="419" t="s">
        <v>676</v>
      </c>
      <c r="AK25" s="418" t="s">
        <v>441</v>
      </c>
      <c r="AL25" s="418" t="s">
        <v>637</v>
      </c>
      <c r="AM25" s="418" t="s">
        <v>551</v>
      </c>
      <c r="AN25" s="418" t="s">
        <v>403</v>
      </c>
      <c r="AO25" s="418" t="s">
        <v>542</v>
      </c>
      <c r="AP25" s="419" t="s">
        <v>465</v>
      </c>
      <c r="AQ25" s="419" t="s">
        <v>530</v>
      </c>
      <c r="AR25" s="419" t="s">
        <v>711</v>
      </c>
      <c r="AS25" s="419" t="s">
        <v>85</v>
      </c>
      <c r="AT25" s="419" t="s">
        <v>496</v>
      </c>
      <c r="AU25" s="418" t="s">
        <v>210</v>
      </c>
      <c r="AV25" s="418" t="s">
        <v>196</v>
      </c>
      <c r="AW25" s="418" t="s">
        <v>123</v>
      </c>
      <c r="AX25" s="418" t="s">
        <v>351</v>
      </c>
      <c r="AY25" s="418" t="s">
        <v>283</v>
      </c>
      <c r="AZ25" s="419" t="s">
        <v>204</v>
      </c>
      <c r="BA25" s="419" t="s">
        <v>300</v>
      </c>
      <c r="BB25" s="419" t="s">
        <v>421</v>
      </c>
      <c r="BC25" s="419" t="s">
        <v>257</v>
      </c>
      <c r="BD25" s="422" t="s">
        <v>534</v>
      </c>
    </row>
    <row r="26" spans="1:56" x14ac:dyDescent="0.2">
      <c r="A26" s="1">
        <v>20</v>
      </c>
      <c r="B26" s="13">
        <v>602</v>
      </c>
      <c r="C26" s="14">
        <v>391</v>
      </c>
      <c r="D26" s="14">
        <v>285</v>
      </c>
      <c r="E26" s="14">
        <v>199</v>
      </c>
      <c r="F26" s="14">
        <v>88</v>
      </c>
      <c r="G26" s="14">
        <v>44</v>
      </c>
      <c r="H26" s="14">
        <v>558</v>
      </c>
      <c r="I26" s="14">
        <v>472</v>
      </c>
      <c r="J26" s="14">
        <v>361</v>
      </c>
      <c r="K26" s="14">
        <v>130</v>
      </c>
      <c r="L26" s="14">
        <v>206</v>
      </c>
      <c r="M26" s="14">
        <v>125</v>
      </c>
      <c r="N26" s="14">
        <v>514</v>
      </c>
      <c r="O26" s="14">
        <v>403</v>
      </c>
      <c r="P26" s="14">
        <v>317</v>
      </c>
      <c r="Q26" s="14">
        <v>273</v>
      </c>
      <c r="R26" s="14">
        <v>162</v>
      </c>
      <c r="S26" s="14">
        <v>51</v>
      </c>
      <c r="T26" s="14">
        <v>595</v>
      </c>
      <c r="U26" s="14">
        <v>484</v>
      </c>
      <c r="V26" s="14">
        <v>440</v>
      </c>
      <c r="W26" s="14">
        <v>329</v>
      </c>
      <c r="X26" s="14">
        <v>243</v>
      </c>
      <c r="Y26" s="14">
        <v>7</v>
      </c>
      <c r="Z26" s="15">
        <v>546</v>
      </c>
      <c r="AA26" s="2">
        <f t="shared" si="0"/>
        <v>7825</v>
      </c>
      <c r="AB26" s="2">
        <f t="shared" si="1"/>
        <v>3263025</v>
      </c>
      <c r="AE26" s="1">
        <v>20</v>
      </c>
      <c r="AF26" s="421" t="s">
        <v>605</v>
      </c>
      <c r="AG26" s="419" t="s">
        <v>442</v>
      </c>
      <c r="AH26" s="419" t="s">
        <v>299</v>
      </c>
      <c r="AI26" s="419" t="s">
        <v>207</v>
      </c>
      <c r="AJ26" s="419" t="s">
        <v>512</v>
      </c>
      <c r="AK26" s="418" t="s">
        <v>380</v>
      </c>
      <c r="AL26" s="418" t="s">
        <v>335</v>
      </c>
      <c r="AM26" s="418" t="s">
        <v>79</v>
      </c>
      <c r="AN26" s="418" t="s">
        <v>367</v>
      </c>
      <c r="AO26" s="418" t="s">
        <v>580</v>
      </c>
      <c r="AP26" s="419" t="s">
        <v>374</v>
      </c>
      <c r="AQ26" s="419" t="s">
        <v>476</v>
      </c>
      <c r="AR26" s="419" t="s">
        <v>33</v>
      </c>
      <c r="AS26" s="419" t="s">
        <v>264</v>
      </c>
      <c r="AT26" s="419" t="s">
        <v>368</v>
      </c>
      <c r="AU26" s="418" t="s">
        <v>743</v>
      </c>
      <c r="AV26" s="418" t="s">
        <v>101</v>
      </c>
      <c r="AW26" s="418" t="s">
        <v>225</v>
      </c>
      <c r="AX26" s="418" t="s">
        <v>227</v>
      </c>
      <c r="AY26" s="418" t="s">
        <v>504</v>
      </c>
      <c r="AZ26" s="419" t="s">
        <v>611</v>
      </c>
      <c r="BA26" s="419" t="s">
        <v>810</v>
      </c>
      <c r="BB26" s="419" t="s">
        <v>270</v>
      </c>
      <c r="BC26" s="419" t="s">
        <v>272</v>
      </c>
      <c r="BD26" s="422" t="s">
        <v>649</v>
      </c>
    </row>
    <row r="27" spans="1:56" x14ac:dyDescent="0.2">
      <c r="A27" s="1">
        <v>21</v>
      </c>
      <c r="B27" s="13">
        <v>61</v>
      </c>
      <c r="C27" s="14">
        <v>580</v>
      </c>
      <c r="D27" s="14">
        <v>494</v>
      </c>
      <c r="E27" s="14">
        <v>258</v>
      </c>
      <c r="F27" s="14">
        <v>172</v>
      </c>
      <c r="G27" s="14">
        <v>228</v>
      </c>
      <c r="H27" s="14">
        <v>17</v>
      </c>
      <c r="I27" s="14">
        <v>531</v>
      </c>
      <c r="J27" s="14">
        <v>450</v>
      </c>
      <c r="K27" s="14">
        <v>339</v>
      </c>
      <c r="L27" s="14">
        <v>295</v>
      </c>
      <c r="M27" s="14">
        <v>184</v>
      </c>
      <c r="N27" s="14">
        <v>98</v>
      </c>
      <c r="O27" s="14">
        <v>612</v>
      </c>
      <c r="P27" s="14">
        <v>376</v>
      </c>
      <c r="Q27" s="14">
        <v>457</v>
      </c>
      <c r="R27" s="14">
        <v>371</v>
      </c>
      <c r="S27" s="14">
        <v>140</v>
      </c>
      <c r="T27" s="14">
        <v>29</v>
      </c>
      <c r="U27" s="14">
        <v>568</v>
      </c>
      <c r="V27" s="14">
        <v>524</v>
      </c>
      <c r="W27" s="14">
        <v>413</v>
      </c>
      <c r="X27" s="14">
        <v>302</v>
      </c>
      <c r="Y27" s="14">
        <v>216</v>
      </c>
      <c r="Z27" s="15">
        <v>110</v>
      </c>
      <c r="AA27" s="2">
        <f t="shared" si="0"/>
        <v>7825</v>
      </c>
      <c r="AB27" s="2">
        <f t="shared" si="1"/>
        <v>3263025</v>
      </c>
      <c r="AE27" s="1">
        <v>21</v>
      </c>
      <c r="AF27" s="417" t="s">
        <v>463</v>
      </c>
      <c r="AG27" s="418" t="s">
        <v>621</v>
      </c>
      <c r="AH27" s="418" t="s">
        <v>591</v>
      </c>
      <c r="AI27" s="418" t="s">
        <v>432</v>
      </c>
      <c r="AJ27" s="418" t="s">
        <v>179</v>
      </c>
      <c r="AK27" s="419" t="s">
        <v>671</v>
      </c>
      <c r="AL27" s="419" t="s">
        <v>464</v>
      </c>
      <c r="AM27" s="419" t="s">
        <v>336</v>
      </c>
      <c r="AN27" s="419" t="s">
        <v>294</v>
      </c>
      <c r="AO27" s="419" t="s">
        <v>445</v>
      </c>
      <c r="AP27" s="418" t="s">
        <v>325</v>
      </c>
      <c r="AQ27" s="418" t="s">
        <v>602</v>
      </c>
      <c r="AR27" s="418" t="s">
        <v>361</v>
      </c>
      <c r="AS27" s="418" t="s">
        <v>425</v>
      </c>
      <c r="AT27" s="418" t="s">
        <v>38</v>
      </c>
      <c r="AU27" s="419" t="s">
        <v>483</v>
      </c>
      <c r="AV27" s="419" t="s">
        <v>149</v>
      </c>
      <c r="AW27" s="419" t="s">
        <v>733</v>
      </c>
      <c r="AX27" s="419" t="s">
        <v>118</v>
      </c>
      <c r="AY27" s="419" t="s">
        <v>199</v>
      </c>
      <c r="AZ27" s="418" t="s">
        <v>364</v>
      </c>
      <c r="BA27" s="418" t="s">
        <v>639</v>
      </c>
      <c r="BB27" s="418" t="s">
        <v>727</v>
      </c>
      <c r="BC27" s="418" t="s">
        <v>249</v>
      </c>
      <c r="BD27" s="420" t="s">
        <v>41</v>
      </c>
    </row>
    <row r="28" spans="1:56" x14ac:dyDescent="0.2">
      <c r="A28" s="1">
        <v>22</v>
      </c>
      <c r="B28" s="13">
        <v>178</v>
      </c>
      <c r="C28" s="14">
        <v>92</v>
      </c>
      <c r="D28" s="14">
        <v>606</v>
      </c>
      <c r="E28" s="14">
        <v>400</v>
      </c>
      <c r="F28" s="14">
        <v>289</v>
      </c>
      <c r="G28" s="14">
        <v>370</v>
      </c>
      <c r="H28" s="14">
        <v>134</v>
      </c>
      <c r="I28" s="14">
        <v>48</v>
      </c>
      <c r="J28" s="14">
        <v>562</v>
      </c>
      <c r="K28" s="14">
        <v>451</v>
      </c>
      <c r="L28" s="14">
        <v>407</v>
      </c>
      <c r="M28" s="14">
        <v>321</v>
      </c>
      <c r="N28" s="14">
        <v>215</v>
      </c>
      <c r="O28" s="14">
        <v>104</v>
      </c>
      <c r="P28" s="14">
        <v>518</v>
      </c>
      <c r="Q28" s="14">
        <v>599</v>
      </c>
      <c r="R28" s="14">
        <v>488</v>
      </c>
      <c r="S28" s="14">
        <v>252</v>
      </c>
      <c r="T28" s="14">
        <v>166</v>
      </c>
      <c r="U28" s="14">
        <v>60</v>
      </c>
      <c r="V28" s="14">
        <v>11</v>
      </c>
      <c r="W28" s="14">
        <v>530</v>
      </c>
      <c r="X28" s="14">
        <v>444</v>
      </c>
      <c r="Y28" s="14">
        <v>333</v>
      </c>
      <c r="Z28" s="15">
        <v>247</v>
      </c>
      <c r="AA28" s="2">
        <f t="shared" si="0"/>
        <v>7825</v>
      </c>
      <c r="AB28" s="2">
        <f t="shared" si="1"/>
        <v>3263025</v>
      </c>
      <c r="AE28" s="1">
        <v>22</v>
      </c>
      <c r="AF28" s="417" t="s">
        <v>420</v>
      </c>
      <c r="AG28" s="418" t="s">
        <v>434</v>
      </c>
      <c r="AH28" s="418" t="s">
        <v>499</v>
      </c>
      <c r="AI28" s="418" t="s">
        <v>95</v>
      </c>
      <c r="AJ28" s="418" t="s">
        <v>193</v>
      </c>
      <c r="AK28" s="419" t="s">
        <v>494</v>
      </c>
      <c r="AL28" s="419" t="s">
        <v>684</v>
      </c>
      <c r="AM28" s="419" t="s">
        <v>274</v>
      </c>
      <c r="AN28" s="419" t="s">
        <v>229</v>
      </c>
      <c r="AO28" s="419" t="s">
        <v>0</v>
      </c>
      <c r="AP28" s="418" t="s">
        <v>398</v>
      </c>
      <c r="AQ28" s="418" t="s">
        <v>234</v>
      </c>
      <c r="AR28" s="418" t="s">
        <v>220</v>
      </c>
      <c r="AS28" s="418" t="s">
        <v>316</v>
      </c>
      <c r="AT28" s="418" t="s">
        <v>228</v>
      </c>
      <c r="AU28" s="419" t="s">
        <v>333</v>
      </c>
      <c r="AV28" s="419" t="s">
        <v>610</v>
      </c>
      <c r="AW28" s="419" t="s">
        <v>593</v>
      </c>
      <c r="AX28" s="419" t="s">
        <v>734</v>
      </c>
      <c r="AY28" s="419" t="s">
        <v>701</v>
      </c>
      <c r="AZ28" s="418" t="s">
        <v>378</v>
      </c>
      <c r="BA28" s="418" t="s">
        <v>704</v>
      </c>
      <c r="BB28" s="418" t="s">
        <v>505</v>
      </c>
      <c r="BC28" s="418" t="s">
        <v>708</v>
      </c>
      <c r="BD28" s="420" t="s">
        <v>376</v>
      </c>
    </row>
    <row r="29" spans="1:56" x14ac:dyDescent="0.2">
      <c r="A29" s="1">
        <v>23</v>
      </c>
      <c r="B29" s="13">
        <v>320</v>
      </c>
      <c r="C29" s="14">
        <v>209</v>
      </c>
      <c r="D29" s="14">
        <v>123</v>
      </c>
      <c r="E29" s="14">
        <v>512</v>
      </c>
      <c r="F29" s="14">
        <v>401</v>
      </c>
      <c r="G29" s="14">
        <v>482</v>
      </c>
      <c r="H29" s="14">
        <v>271</v>
      </c>
      <c r="I29" s="14">
        <v>165</v>
      </c>
      <c r="J29" s="14">
        <v>54</v>
      </c>
      <c r="K29" s="14">
        <v>593</v>
      </c>
      <c r="L29" s="14">
        <v>549</v>
      </c>
      <c r="M29" s="14">
        <v>438</v>
      </c>
      <c r="N29" s="14">
        <v>327</v>
      </c>
      <c r="O29" s="14">
        <v>241</v>
      </c>
      <c r="P29" s="14">
        <v>10</v>
      </c>
      <c r="Q29" s="14">
        <v>86</v>
      </c>
      <c r="R29" s="14">
        <v>605</v>
      </c>
      <c r="S29" s="14">
        <v>394</v>
      </c>
      <c r="T29" s="14">
        <v>283</v>
      </c>
      <c r="U29" s="14">
        <v>197</v>
      </c>
      <c r="V29" s="14">
        <v>128</v>
      </c>
      <c r="W29" s="14">
        <v>42</v>
      </c>
      <c r="X29" s="14">
        <v>556</v>
      </c>
      <c r="Y29" s="14">
        <v>475</v>
      </c>
      <c r="Z29" s="15">
        <v>364</v>
      </c>
      <c r="AA29" s="2">
        <f t="shared" si="0"/>
        <v>7825</v>
      </c>
      <c r="AB29" s="2">
        <f t="shared" si="1"/>
        <v>3263025</v>
      </c>
      <c r="AE29" s="1">
        <v>23</v>
      </c>
      <c r="AF29" s="417" t="s">
        <v>578</v>
      </c>
      <c r="AG29" s="418" t="s">
        <v>86</v>
      </c>
      <c r="AH29" s="418" t="s">
        <v>553</v>
      </c>
      <c r="AI29" s="418" t="s">
        <v>202</v>
      </c>
      <c r="AJ29" s="418" t="s">
        <v>296</v>
      </c>
      <c r="AK29" s="419" t="s">
        <v>428</v>
      </c>
      <c r="AL29" s="419" t="s">
        <v>719</v>
      </c>
      <c r="AM29" s="419" t="s">
        <v>758</v>
      </c>
      <c r="AN29" s="419" t="s">
        <v>89</v>
      </c>
      <c r="AO29" s="419" t="s">
        <v>258</v>
      </c>
      <c r="AP29" s="418" t="s">
        <v>306</v>
      </c>
      <c r="AQ29" s="418" t="s">
        <v>692</v>
      </c>
      <c r="AR29" s="418" t="s">
        <v>785</v>
      </c>
      <c r="AS29" s="418" t="s">
        <v>192</v>
      </c>
      <c r="AT29" s="418" t="s">
        <v>600</v>
      </c>
      <c r="AU29" s="419" t="s">
        <v>408</v>
      </c>
      <c r="AV29" s="419" t="s">
        <v>78</v>
      </c>
      <c r="AW29" s="419" t="s">
        <v>369</v>
      </c>
      <c r="AX29" s="419" t="s">
        <v>375</v>
      </c>
      <c r="AY29" s="419" t="s">
        <v>239</v>
      </c>
      <c r="AZ29" s="418" t="s">
        <v>449</v>
      </c>
      <c r="BA29" s="418" t="s">
        <v>407</v>
      </c>
      <c r="BB29" s="418" t="s">
        <v>363</v>
      </c>
      <c r="BC29" s="418" t="s">
        <v>267</v>
      </c>
      <c r="BD29" s="420" t="s">
        <v>471</v>
      </c>
    </row>
    <row r="30" spans="1:56" x14ac:dyDescent="0.2">
      <c r="A30" s="1">
        <v>24</v>
      </c>
      <c r="B30" s="13">
        <v>432</v>
      </c>
      <c r="C30" s="14">
        <v>346</v>
      </c>
      <c r="D30" s="14">
        <v>240</v>
      </c>
      <c r="E30" s="14">
        <v>4</v>
      </c>
      <c r="F30" s="14">
        <v>543</v>
      </c>
      <c r="G30" s="14">
        <v>624</v>
      </c>
      <c r="H30" s="14">
        <v>388</v>
      </c>
      <c r="I30" s="14">
        <v>277</v>
      </c>
      <c r="J30" s="14">
        <v>191</v>
      </c>
      <c r="K30" s="14">
        <v>85</v>
      </c>
      <c r="L30" s="14">
        <v>36</v>
      </c>
      <c r="M30" s="14">
        <v>555</v>
      </c>
      <c r="N30" s="14">
        <v>469</v>
      </c>
      <c r="O30" s="14">
        <v>358</v>
      </c>
      <c r="P30" s="14">
        <v>147</v>
      </c>
      <c r="Q30" s="14">
        <v>203</v>
      </c>
      <c r="R30" s="14">
        <v>117</v>
      </c>
      <c r="S30" s="14">
        <v>506</v>
      </c>
      <c r="T30" s="14">
        <v>425</v>
      </c>
      <c r="U30" s="14">
        <v>314</v>
      </c>
      <c r="V30" s="14">
        <v>270</v>
      </c>
      <c r="W30" s="14">
        <v>159</v>
      </c>
      <c r="X30" s="14">
        <v>73</v>
      </c>
      <c r="Y30" s="14">
        <v>587</v>
      </c>
      <c r="Z30" s="15">
        <v>476</v>
      </c>
      <c r="AA30" s="2">
        <f t="shared" si="0"/>
        <v>7825</v>
      </c>
      <c r="AB30" s="2">
        <f t="shared" si="1"/>
        <v>3263025</v>
      </c>
      <c r="AE30" s="1">
        <v>24</v>
      </c>
      <c r="AF30" s="417" t="s">
        <v>457</v>
      </c>
      <c r="AG30" s="418" t="s">
        <v>176</v>
      </c>
      <c r="AH30" s="418" t="s">
        <v>164</v>
      </c>
      <c r="AI30" s="418" t="s">
        <v>62</v>
      </c>
      <c r="AJ30" s="418" t="s">
        <v>171</v>
      </c>
      <c r="AK30" s="419" t="s">
        <v>586</v>
      </c>
      <c r="AL30" s="419" t="s">
        <v>387</v>
      </c>
      <c r="AM30" s="419" t="s">
        <v>537</v>
      </c>
      <c r="AN30" s="419" t="s">
        <v>786</v>
      </c>
      <c r="AO30" s="419" t="s">
        <v>646</v>
      </c>
      <c r="AP30" s="418" t="s">
        <v>437</v>
      </c>
      <c r="AQ30" s="418" t="s">
        <v>678</v>
      </c>
      <c r="AR30" s="418" t="s">
        <v>531</v>
      </c>
      <c r="AS30" s="418" t="s">
        <v>682</v>
      </c>
      <c r="AT30" s="418" t="s">
        <v>152</v>
      </c>
      <c r="AU30" s="419" t="s">
        <v>613</v>
      </c>
      <c r="AV30" s="419" t="s">
        <v>686</v>
      </c>
      <c r="AW30" s="419" t="s">
        <v>276</v>
      </c>
      <c r="AX30" s="419" t="s">
        <v>352</v>
      </c>
      <c r="AY30" s="419" t="s">
        <v>386</v>
      </c>
      <c r="AZ30" s="418" t="s">
        <v>271</v>
      </c>
      <c r="BA30" s="418" t="s">
        <v>658</v>
      </c>
      <c r="BB30" s="418" t="s">
        <v>301</v>
      </c>
      <c r="BC30" s="418" t="s">
        <v>170</v>
      </c>
      <c r="BD30" s="420" t="s">
        <v>265</v>
      </c>
    </row>
    <row r="31" spans="1:56" x14ac:dyDescent="0.2">
      <c r="A31" s="1">
        <v>25</v>
      </c>
      <c r="B31" s="16">
        <v>574</v>
      </c>
      <c r="C31" s="17">
        <v>463</v>
      </c>
      <c r="D31" s="17">
        <v>352</v>
      </c>
      <c r="E31" s="17">
        <v>141</v>
      </c>
      <c r="F31" s="17">
        <v>35</v>
      </c>
      <c r="G31" s="17">
        <v>111</v>
      </c>
      <c r="H31" s="17">
        <v>505</v>
      </c>
      <c r="I31" s="17">
        <v>419</v>
      </c>
      <c r="J31" s="17">
        <v>308</v>
      </c>
      <c r="K31" s="17">
        <v>222</v>
      </c>
      <c r="L31" s="17">
        <v>153</v>
      </c>
      <c r="M31" s="17">
        <v>67</v>
      </c>
      <c r="N31" s="17">
        <v>581</v>
      </c>
      <c r="O31" s="17">
        <v>500</v>
      </c>
      <c r="P31" s="17">
        <v>264</v>
      </c>
      <c r="Q31" s="17">
        <v>345</v>
      </c>
      <c r="R31" s="17">
        <v>234</v>
      </c>
      <c r="S31" s="17">
        <v>23</v>
      </c>
      <c r="T31" s="17">
        <v>537</v>
      </c>
      <c r="U31" s="17">
        <v>426</v>
      </c>
      <c r="V31" s="17">
        <v>382</v>
      </c>
      <c r="W31" s="17">
        <v>296</v>
      </c>
      <c r="X31" s="17">
        <v>190</v>
      </c>
      <c r="Y31" s="17">
        <v>79</v>
      </c>
      <c r="Z31" s="18">
        <v>618</v>
      </c>
      <c r="AA31" s="2">
        <f t="shared" si="0"/>
        <v>7825</v>
      </c>
      <c r="AB31" s="2">
        <f t="shared" si="1"/>
        <v>3263025</v>
      </c>
      <c r="AE31" s="1">
        <v>25</v>
      </c>
      <c r="AF31" s="423" t="s">
        <v>279</v>
      </c>
      <c r="AG31" s="424" t="s">
        <v>666</v>
      </c>
      <c r="AH31" s="424" t="s">
        <v>811</v>
      </c>
      <c r="AI31" s="424" t="s">
        <v>759</v>
      </c>
      <c r="AJ31" s="424" t="s">
        <v>675</v>
      </c>
      <c r="AK31" s="425" t="s">
        <v>601</v>
      </c>
      <c r="AL31" s="425" t="s">
        <v>651</v>
      </c>
      <c r="AM31" s="425" t="s">
        <v>561</v>
      </c>
      <c r="AN31" s="425" t="s">
        <v>655</v>
      </c>
      <c r="AO31" s="425" t="s">
        <v>431</v>
      </c>
      <c r="AP31" s="424" t="s">
        <v>475</v>
      </c>
      <c r="AQ31" s="424" t="s">
        <v>381</v>
      </c>
      <c r="AR31" s="424" t="s">
        <v>307</v>
      </c>
      <c r="AS31" s="424" t="s">
        <v>322</v>
      </c>
      <c r="AT31" s="424" t="s">
        <v>248</v>
      </c>
      <c r="AU31" s="425" t="s">
        <v>520</v>
      </c>
      <c r="AV31" s="425" t="s">
        <v>142</v>
      </c>
      <c r="AW31" s="425" t="s">
        <v>330</v>
      </c>
      <c r="AX31" s="425" t="s">
        <v>255</v>
      </c>
      <c r="AY31" s="425" t="s">
        <v>350</v>
      </c>
      <c r="AZ31" s="424" t="s">
        <v>177</v>
      </c>
      <c r="BA31" s="424" t="s">
        <v>770</v>
      </c>
      <c r="BB31" s="424" t="s">
        <v>817</v>
      </c>
      <c r="BC31" s="424" t="s">
        <v>30</v>
      </c>
      <c r="BD31" s="426" t="s">
        <v>451</v>
      </c>
    </row>
    <row r="32" spans="1:56" x14ac:dyDescent="0.2">
      <c r="A32" s="3" t="s">
        <v>0</v>
      </c>
      <c r="B32" s="2">
        <f>SUM(B7:B31)</f>
        <v>7825</v>
      </c>
      <c r="C32" s="2">
        <f t="shared" ref="C32:Z32" si="3">SUM(C7:C31)</f>
        <v>7825</v>
      </c>
      <c r="D32" s="2">
        <f t="shared" si="3"/>
        <v>7825</v>
      </c>
      <c r="E32" s="2">
        <f t="shared" si="3"/>
        <v>7825</v>
      </c>
      <c r="F32" s="2">
        <f t="shared" si="3"/>
        <v>7825</v>
      </c>
      <c r="G32" s="2">
        <f t="shared" si="3"/>
        <v>7825</v>
      </c>
      <c r="H32" s="2">
        <f t="shared" si="3"/>
        <v>7825</v>
      </c>
      <c r="I32" s="2">
        <f t="shared" si="3"/>
        <v>7825</v>
      </c>
      <c r="J32" s="2">
        <f t="shared" si="3"/>
        <v>7825</v>
      </c>
      <c r="K32" s="2">
        <f t="shared" si="3"/>
        <v>7825</v>
      </c>
      <c r="L32" s="2">
        <f t="shared" si="3"/>
        <v>7825</v>
      </c>
      <c r="M32" s="2">
        <f t="shared" si="3"/>
        <v>7825</v>
      </c>
      <c r="N32" s="2">
        <f t="shared" si="3"/>
        <v>7825</v>
      </c>
      <c r="O32" s="2">
        <f t="shared" si="3"/>
        <v>7825</v>
      </c>
      <c r="P32" s="2">
        <f t="shared" si="3"/>
        <v>7825</v>
      </c>
      <c r="Q32" s="2">
        <f t="shared" si="3"/>
        <v>7825</v>
      </c>
      <c r="R32" s="2">
        <f t="shared" si="3"/>
        <v>7825</v>
      </c>
      <c r="S32" s="2">
        <f t="shared" si="3"/>
        <v>7825</v>
      </c>
      <c r="T32" s="2">
        <f t="shared" si="3"/>
        <v>7825</v>
      </c>
      <c r="U32" s="2">
        <f t="shared" si="3"/>
        <v>7825</v>
      </c>
      <c r="V32" s="2">
        <f t="shared" si="3"/>
        <v>7825</v>
      </c>
      <c r="W32" s="2">
        <f t="shared" si="3"/>
        <v>7825</v>
      </c>
      <c r="X32" s="2">
        <f t="shared" si="3"/>
        <v>7825</v>
      </c>
      <c r="Y32" s="2">
        <f t="shared" si="3"/>
        <v>7825</v>
      </c>
      <c r="Z32" s="2">
        <f t="shared" si="3"/>
        <v>7825</v>
      </c>
    </row>
    <row r="33" spans="1:56" x14ac:dyDescent="0.2">
      <c r="A33" s="3" t="s">
        <v>1</v>
      </c>
      <c r="B33" s="2">
        <f>SUMSQ(B7:B31)</f>
        <v>3263025</v>
      </c>
      <c r="C33" s="2">
        <f t="shared" ref="C33:Z33" si="4">SUMSQ(C7:C31)</f>
        <v>3263025</v>
      </c>
      <c r="D33" s="2">
        <f t="shared" si="4"/>
        <v>3263025</v>
      </c>
      <c r="E33" s="2">
        <f t="shared" si="4"/>
        <v>3263025</v>
      </c>
      <c r="F33" s="2">
        <f t="shared" si="4"/>
        <v>3263025</v>
      </c>
      <c r="G33" s="2">
        <f t="shared" si="4"/>
        <v>3263025</v>
      </c>
      <c r="H33" s="2">
        <f t="shared" si="4"/>
        <v>3263025</v>
      </c>
      <c r="I33" s="2">
        <f t="shared" si="4"/>
        <v>3263025</v>
      </c>
      <c r="J33" s="2">
        <f t="shared" si="4"/>
        <v>3263025</v>
      </c>
      <c r="K33" s="2">
        <f t="shared" si="4"/>
        <v>3263025</v>
      </c>
      <c r="L33" s="2">
        <f t="shared" si="4"/>
        <v>3263025</v>
      </c>
      <c r="M33" s="2">
        <f t="shared" si="4"/>
        <v>3263025</v>
      </c>
      <c r="N33" s="2">
        <f t="shared" si="4"/>
        <v>3263025</v>
      </c>
      <c r="O33" s="2">
        <f t="shared" si="4"/>
        <v>3263025</v>
      </c>
      <c r="P33" s="2">
        <f t="shared" si="4"/>
        <v>3263025</v>
      </c>
      <c r="Q33" s="2">
        <f t="shared" si="4"/>
        <v>3263025</v>
      </c>
      <c r="R33" s="2">
        <f t="shared" si="4"/>
        <v>3263025</v>
      </c>
      <c r="S33" s="2">
        <f t="shared" si="4"/>
        <v>3263025</v>
      </c>
      <c r="T33" s="2">
        <f t="shared" si="4"/>
        <v>3263025</v>
      </c>
      <c r="U33" s="2">
        <f t="shared" si="4"/>
        <v>3263025</v>
      </c>
      <c r="V33" s="2">
        <f t="shared" si="4"/>
        <v>3263025</v>
      </c>
      <c r="W33" s="2">
        <f t="shared" si="4"/>
        <v>3263025</v>
      </c>
      <c r="X33" s="2">
        <f t="shared" si="4"/>
        <v>3263025</v>
      </c>
      <c r="Y33" s="2">
        <f t="shared" si="4"/>
        <v>3263025</v>
      </c>
      <c r="Z33" s="2">
        <f t="shared" si="4"/>
        <v>3263025</v>
      </c>
    </row>
    <row r="34" spans="1:56" x14ac:dyDescent="0.2">
      <c r="A34" s="3" t="s">
        <v>351</v>
      </c>
      <c r="N34" s="2">
        <f t="shared" ref="N34" si="5">N7^3+N8^3+N9^3+N10^3+N11^3+N12^3+N13^3+N14^3+N15^3+N16^3+N17^3+N18^3+N19^3+N20^3+N21^3+N22^3+N23^3+N24^3+N25^3+N26^3+N27^3+N28^3+N29^3+N30^3+N31^3</f>
        <v>1530765625</v>
      </c>
    </row>
    <row r="36" spans="1:56" x14ac:dyDescent="0.2">
      <c r="A36" s="3" t="s">
        <v>2</v>
      </c>
      <c r="B36" s="2">
        <f>B7</f>
        <v>8</v>
      </c>
      <c r="C36" s="2">
        <f>C8</f>
        <v>39</v>
      </c>
      <c r="D36" s="2">
        <f>D9</f>
        <v>70</v>
      </c>
      <c r="E36" s="2">
        <f>E10</f>
        <v>96</v>
      </c>
      <c r="F36" s="2">
        <f>F11</f>
        <v>102</v>
      </c>
      <c r="G36" s="2">
        <f>G12</f>
        <v>142</v>
      </c>
      <c r="H36" s="2">
        <f>H13</f>
        <v>173</v>
      </c>
      <c r="I36" s="2">
        <f>I14</f>
        <v>179</v>
      </c>
      <c r="J36" s="2">
        <f>J15</f>
        <v>210</v>
      </c>
      <c r="K36" s="2">
        <f>K16</f>
        <v>236</v>
      </c>
      <c r="L36" s="2">
        <f>L17</f>
        <v>251</v>
      </c>
      <c r="M36" s="2">
        <f>M18</f>
        <v>282</v>
      </c>
      <c r="N36" s="2">
        <f>N19</f>
        <v>313</v>
      </c>
      <c r="O36" s="2">
        <f>O20</f>
        <v>344</v>
      </c>
      <c r="P36" s="2">
        <f>P21</f>
        <v>375</v>
      </c>
      <c r="Q36" s="2">
        <f>Q22</f>
        <v>390</v>
      </c>
      <c r="R36" s="2">
        <f>R23</f>
        <v>416</v>
      </c>
      <c r="S36" s="2">
        <f>S24</f>
        <v>447</v>
      </c>
      <c r="T36" s="2">
        <f>T25</f>
        <v>453</v>
      </c>
      <c r="U36" s="2">
        <f>U26</f>
        <v>484</v>
      </c>
      <c r="V36" s="2">
        <f>V27</f>
        <v>524</v>
      </c>
      <c r="W36" s="2">
        <f>W28</f>
        <v>530</v>
      </c>
      <c r="X36" s="2">
        <f>X29</f>
        <v>556</v>
      </c>
      <c r="Y36" s="2">
        <f>Y30</f>
        <v>587</v>
      </c>
      <c r="Z36" s="19">
        <f>Z31</f>
        <v>618</v>
      </c>
      <c r="AA36" s="2">
        <f t="shared" si="0"/>
        <v>7825</v>
      </c>
      <c r="AB36" s="2">
        <f t="shared" si="1"/>
        <v>3263025</v>
      </c>
      <c r="AC36" s="2">
        <f t="shared" si="2"/>
        <v>1530765625</v>
      </c>
    </row>
    <row r="37" spans="1:56" x14ac:dyDescent="0.2">
      <c r="A37" s="3" t="s">
        <v>3</v>
      </c>
      <c r="B37" s="2">
        <f>B31</f>
        <v>574</v>
      </c>
      <c r="C37" s="2">
        <f>C30</f>
        <v>346</v>
      </c>
      <c r="D37" s="2">
        <f>D29</f>
        <v>123</v>
      </c>
      <c r="E37" s="2">
        <f>E28</f>
        <v>400</v>
      </c>
      <c r="F37" s="2">
        <f>F27</f>
        <v>172</v>
      </c>
      <c r="G37" s="2">
        <f>G26</f>
        <v>44</v>
      </c>
      <c r="H37" s="2">
        <f>H25</f>
        <v>441</v>
      </c>
      <c r="I37" s="2">
        <f>I24</f>
        <v>218</v>
      </c>
      <c r="J37" s="2">
        <f>J23</f>
        <v>620</v>
      </c>
      <c r="K37" s="2">
        <f>K22</f>
        <v>267</v>
      </c>
      <c r="L37" s="2">
        <f>L21</f>
        <v>139</v>
      </c>
      <c r="M37" s="2">
        <f>M20</f>
        <v>536</v>
      </c>
      <c r="N37" s="2">
        <f>N19</f>
        <v>313</v>
      </c>
      <c r="O37" s="2">
        <f>O18</f>
        <v>90</v>
      </c>
      <c r="P37" s="2">
        <f>P17</f>
        <v>487</v>
      </c>
      <c r="Q37" s="2">
        <f>Q16</f>
        <v>359</v>
      </c>
      <c r="R37" s="2">
        <f>R15</f>
        <v>6</v>
      </c>
      <c r="S37" s="2">
        <f>S14</f>
        <v>408</v>
      </c>
      <c r="T37" s="2">
        <f>T13</f>
        <v>185</v>
      </c>
      <c r="U37" s="2">
        <f>U12</f>
        <v>582</v>
      </c>
      <c r="V37" s="2">
        <f>V11</f>
        <v>454</v>
      </c>
      <c r="W37" s="2">
        <f>W10</f>
        <v>226</v>
      </c>
      <c r="X37" s="2">
        <f>X9</f>
        <v>503</v>
      </c>
      <c r="Y37" s="2">
        <f>Y8</f>
        <v>280</v>
      </c>
      <c r="Z37" s="19">
        <f>Z7</f>
        <v>52</v>
      </c>
      <c r="AA37" s="2">
        <f t="shared" si="0"/>
        <v>7825</v>
      </c>
      <c r="AB37" s="2">
        <f t="shared" si="1"/>
        <v>3263025</v>
      </c>
      <c r="AC37" s="2">
        <f t="shared" si="2"/>
        <v>1530765625</v>
      </c>
    </row>
    <row r="39" spans="1:56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  <c r="S39" s="427"/>
      <c r="T39" s="427"/>
      <c r="U39" s="427"/>
      <c r="V39" s="427"/>
      <c r="W39" s="427"/>
      <c r="X39" s="427"/>
      <c r="Y39" s="427"/>
      <c r="Z39" s="427"/>
      <c r="AA39" s="427"/>
      <c r="AC39" s="2" t="s">
        <v>4</v>
      </c>
    </row>
    <row r="40" spans="1:56" x14ac:dyDescent="0.2">
      <c r="B40" s="21" t="s">
        <v>15</v>
      </c>
      <c r="C40" s="21" t="s">
        <v>900</v>
      </c>
    </row>
    <row r="41" spans="1:56" x14ac:dyDescent="0.2">
      <c r="A41" s="1">
        <v>1</v>
      </c>
      <c r="B41" s="10">
        <v>20</v>
      </c>
      <c r="C41" s="11">
        <v>513</v>
      </c>
      <c r="D41" s="11">
        <v>381</v>
      </c>
      <c r="E41" s="11">
        <v>254</v>
      </c>
      <c r="F41" s="11">
        <v>147</v>
      </c>
      <c r="G41" s="11">
        <v>71</v>
      </c>
      <c r="H41" s="11">
        <v>569</v>
      </c>
      <c r="I41" s="11">
        <v>437</v>
      </c>
      <c r="J41" s="11">
        <v>310</v>
      </c>
      <c r="K41" s="11">
        <v>178</v>
      </c>
      <c r="L41" s="11">
        <v>102</v>
      </c>
      <c r="M41" s="11">
        <v>625</v>
      </c>
      <c r="N41" s="11">
        <v>493</v>
      </c>
      <c r="O41" s="11">
        <v>361</v>
      </c>
      <c r="P41" s="11">
        <v>234</v>
      </c>
      <c r="Q41" s="11">
        <v>33</v>
      </c>
      <c r="R41" s="11">
        <v>526</v>
      </c>
      <c r="S41" s="11">
        <v>424</v>
      </c>
      <c r="T41" s="11">
        <v>292</v>
      </c>
      <c r="U41" s="11">
        <v>165</v>
      </c>
      <c r="V41" s="11">
        <v>89</v>
      </c>
      <c r="W41" s="11">
        <v>582</v>
      </c>
      <c r="X41" s="11">
        <v>455</v>
      </c>
      <c r="Y41" s="11">
        <v>348</v>
      </c>
      <c r="Z41" s="12">
        <v>216</v>
      </c>
      <c r="AA41" s="2">
        <f>SUM(B41:Z41)</f>
        <v>7825</v>
      </c>
      <c r="AB41" s="2">
        <f>SUMSQ(B41:Z41)</f>
        <v>3263025</v>
      </c>
      <c r="AE41" s="1">
        <v>1</v>
      </c>
      <c r="AF41" s="413" t="s">
        <v>702</v>
      </c>
      <c r="AG41" s="414" t="s">
        <v>66</v>
      </c>
      <c r="AH41" s="414" t="s">
        <v>654</v>
      </c>
      <c r="AI41" s="414" t="s">
        <v>566</v>
      </c>
      <c r="AJ41" s="414" t="s">
        <v>152</v>
      </c>
      <c r="AK41" s="415" t="s">
        <v>275</v>
      </c>
      <c r="AL41" s="415" t="s">
        <v>750</v>
      </c>
      <c r="AM41" s="415" t="s">
        <v>794</v>
      </c>
      <c r="AN41" s="415" t="s">
        <v>491</v>
      </c>
      <c r="AO41" s="415" t="s">
        <v>420</v>
      </c>
      <c r="AP41" s="414" t="s">
        <v>284</v>
      </c>
      <c r="AQ41" s="414" t="s">
        <v>820</v>
      </c>
      <c r="AR41" s="414" t="s">
        <v>797</v>
      </c>
      <c r="AS41" s="414" t="s">
        <v>367</v>
      </c>
      <c r="AT41" s="414" t="s">
        <v>142</v>
      </c>
      <c r="AU41" s="415" t="s">
        <v>802</v>
      </c>
      <c r="AV41" s="415" t="s">
        <v>572</v>
      </c>
      <c r="AW41" s="415" t="s">
        <v>140</v>
      </c>
      <c r="AX41" s="415" t="s">
        <v>111</v>
      </c>
      <c r="AY41" s="415" t="s">
        <v>758</v>
      </c>
      <c r="AZ41" s="414" t="s">
        <v>541</v>
      </c>
      <c r="BA41" s="414" t="s">
        <v>650</v>
      </c>
      <c r="BB41" s="414" t="s">
        <v>456</v>
      </c>
      <c r="BC41" s="414" t="s">
        <v>148</v>
      </c>
      <c r="BD41" s="416" t="s">
        <v>249</v>
      </c>
    </row>
    <row r="42" spans="1:56" x14ac:dyDescent="0.2">
      <c r="A42" s="1">
        <v>2</v>
      </c>
      <c r="B42" s="13">
        <v>164</v>
      </c>
      <c r="C42" s="14">
        <v>32</v>
      </c>
      <c r="D42" s="14">
        <v>530</v>
      </c>
      <c r="E42" s="14">
        <v>423</v>
      </c>
      <c r="F42" s="14">
        <v>291</v>
      </c>
      <c r="G42" s="14">
        <v>220</v>
      </c>
      <c r="H42" s="14">
        <v>88</v>
      </c>
      <c r="I42" s="14">
        <v>581</v>
      </c>
      <c r="J42" s="14">
        <v>454</v>
      </c>
      <c r="K42" s="14">
        <v>347</v>
      </c>
      <c r="L42" s="14">
        <v>146</v>
      </c>
      <c r="M42" s="14">
        <v>19</v>
      </c>
      <c r="N42" s="14">
        <v>512</v>
      </c>
      <c r="O42" s="14">
        <v>385</v>
      </c>
      <c r="P42" s="14">
        <v>253</v>
      </c>
      <c r="Q42" s="14">
        <v>177</v>
      </c>
      <c r="R42" s="14">
        <v>75</v>
      </c>
      <c r="S42" s="14">
        <v>568</v>
      </c>
      <c r="T42" s="14">
        <v>436</v>
      </c>
      <c r="U42" s="14">
        <v>309</v>
      </c>
      <c r="V42" s="14">
        <v>233</v>
      </c>
      <c r="W42" s="14">
        <v>101</v>
      </c>
      <c r="X42" s="14">
        <v>624</v>
      </c>
      <c r="Y42" s="14">
        <v>492</v>
      </c>
      <c r="Z42" s="15">
        <v>365</v>
      </c>
      <c r="AA42" s="2">
        <f t="shared" ref="AA42:AA71" si="6">SUM(B42:Z42)</f>
        <v>7825</v>
      </c>
      <c r="AB42" s="2">
        <f t="shared" ref="AB42:AB71" si="7">SUMSQ(B42:Z42)</f>
        <v>3263025</v>
      </c>
      <c r="AE42" s="1">
        <v>2</v>
      </c>
      <c r="AF42" s="417" t="s">
        <v>815</v>
      </c>
      <c r="AG42" s="418" t="s">
        <v>332</v>
      </c>
      <c r="AH42" s="418" t="s">
        <v>704</v>
      </c>
      <c r="AI42" s="418" t="s">
        <v>455</v>
      </c>
      <c r="AJ42" s="418" t="s">
        <v>219</v>
      </c>
      <c r="AK42" s="419" t="s">
        <v>356</v>
      </c>
      <c r="AL42" s="419" t="s">
        <v>512</v>
      </c>
      <c r="AM42" s="419" t="s">
        <v>307</v>
      </c>
      <c r="AN42" s="419" t="s">
        <v>217</v>
      </c>
      <c r="AO42" s="419" t="s">
        <v>626</v>
      </c>
      <c r="AP42" s="418" t="s">
        <v>524</v>
      </c>
      <c r="AQ42" s="418" t="s">
        <v>435</v>
      </c>
      <c r="AR42" s="418" t="s">
        <v>202</v>
      </c>
      <c r="AS42" s="418" t="s">
        <v>521</v>
      </c>
      <c r="AT42" s="418" t="s">
        <v>697</v>
      </c>
      <c r="AU42" s="419" t="s">
        <v>315</v>
      </c>
      <c r="AV42" s="419" t="s">
        <v>168</v>
      </c>
      <c r="AW42" s="419" t="s">
        <v>199</v>
      </c>
      <c r="AX42" s="419" t="s">
        <v>563</v>
      </c>
      <c r="AY42" s="419" t="s">
        <v>312</v>
      </c>
      <c r="AZ42" s="418" t="s">
        <v>458</v>
      </c>
      <c r="BA42" s="418" t="s">
        <v>421</v>
      </c>
      <c r="BB42" s="418" t="s">
        <v>586</v>
      </c>
      <c r="BC42" s="418" t="s">
        <v>560</v>
      </c>
      <c r="BD42" s="420" t="s">
        <v>414</v>
      </c>
    </row>
    <row r="43" spans="1:56" x14ac:dyDescent="0.2">
      <c r="A43" s="1">
        <v>3</v>
      </c>
      <c r="B43" s="13">
        <v>308</v>
      </c>
      <c r="C43" s="14">
        <v>176</v>
      </c>
      <c r="D43" s="14">
        <v>74</v>
      </c>
      <c r="E43" s="14">
        <v>567</v>
      </c>
      <c r="F43" s="14">
        <v>440</v>
      </c>
      <c r="G43" s="14">
        <v>364</v>
      </c>
      <c r="H43" s="14">
        <v>232</v>
      </c>
      <c r="I43" s="14">
        <v>105</v>
      </c>
      <c r="J43" s="14">
        <v>623</v>
      </c>
      <c r="K43" s="14">
        <v>491</v>
      </c>
      <c r="L43" s="14">
        <v>295</v>
      </c>
      <c r="M43" s="14">
        <v>163</v>
      </c>
      <c r="N43" s="14">
        <v>31</v>
      </c>
      <c r="O43" s="14">
        <v>529</v>
      </c>
      <c r="P43" s="14">
        <v>422</v>
      </c>
      <c r="Q43" s="14">
        <v>346</v>
      </c>
      <c r="R43" s="14">
        <v>219</v>
      </c>
      <c r="S43" s="14">
        <v>87</v>
      </c>
      <c r="T43" s="14">
        <v>585</v>
      </c>
      <c r="U43" s="14">
        <v>453</v>
      </c>
      <c r="V43" s="14">
        <v>252</v>
      </c>
      <c r="W43" s="14">
        <v>150</v>
      </c>
      <c r="X43" s="14">
        <v>18</v>
      </c>
      <c r="Y43" s="14">
        <v>511</v>
      </c>
      <c r="Z43" s="15">
        <v>384</v>
      </c>
      <c r="AA43" s="2">
        <f t="shared" si="6"/>
        <v>7825</v>
      </c>
      <c r="AB43" s="2">
        <f t="shared" si="7"/>
        <v>3263025</v>
      </c>
      <c r="AE43" s="1">
        <v>3</v>
      </c>
      <c r="AF43" s="417" t="s">
        <v>655</v>
      </c>
      <c r="AG43" s="418" t="s">
        <v>391</v>
      </c>
      <c r="AH43" s="418" t="s">
        <v>722</v>
      </c>
      <c r="AI43" s="418" t="s">
        <v>726</v>
      </c>
      <c r="AJ43" s="418" t="s">
        <v>611</v>
      </c>
      <c r="AK43" s="419" t="s">
        <v>471</v>
      </c>
      <c r="AL43" s="419" t="s">
        <v>773</v>
      </c>
      <c r="AM43" s="419" t="s">
        <v>526</v>
      </c>
      <c r="AN43" s="419" t="s">
        <v>104</v>
      </c>
      <c r="AO43" s="419" t="s">
        <v>664</v>
      </c>
      <c r="AP43" s="418" t="s">
        <v>325</v>
      </c>
      <c r="AQ43" s="418" t="s">
        <v>788</v>
      </c>
      <c r="AR43" s="418" t="s">
        <v>777</v>
      </c>
      <c r="AS43" s="418" t="s">
        <v>466</v>
      </c>
      <c r="AT43" s="418" t="s">
        <v>108</v>
      </c>
      <c r="AU43" s="419" t="s">
        <v>176</v>
      </c>
      <c r="AV43" s="419" t="s">
        <v>112</v>
      </c>
      <c r="AW43" s="419" t="s">
        <v>617</v>
      </c>
      <c r="AX43" s="419" t="s">
        <v>201</v>
      </c>
      <c r="AY43" s="419" t="s">
        <v>351</v>
      </c>
      <c r="AZ43" s="418" t="s">
        <v>593</v>
      </c>
      <c r="BA43" s="418" t="s">
        <v>419</v>
      </c>
      <c r="BB43" s="418" t="s">
        <v>673</v>
      </c>
      <c r="BC43" s="418" t="s">
        <v>723</v>
      </c>
      <c r="BD43" s="420" t="s">
        <v>281</v>
      </c>
    </row>
    <row r="44" spans="1:56" x14ac:dyDescent="0.2">
      <c r="A44" s="1">
        <v>4</v>
      </c>
      <c r="B44" s="13">
        <v>452</v>
      </c>
      <c r="C44" s="14">
        <v>350</v>
      </c>
      <c r="D44" s="14">
        <v>218</v>
      </c>
      <c r="E44" s="14">
        <v>86</v>
      </c>
      <c r="F44" s="14">
        <v>584</v>
      </c>
      <c r="G44" s="14">
        <v>383</v>
      </c>
      <c r="H44" s="14">
        <v>251</v>
      </c>
      <c r="I44" s="14">
        <v>149</v>
      </c>
      <c r="J44" s="14">
        <v>17</v>
      </c>
      <c r="K44" s="14">
        <v>515</v>
      </c>
      <c r="L44" s="14">
        <v>439</v>
      </c>
      <c r="M44" s="14">
        <v>307</v>
      </c>
      <c r="N44" s="14">
        <v>180</v>
      </c>
      <c r="O44" s="14">
        <v>73</v>
      </c>
      <c r="P44" s="14">
        <v>566</v>
      </c>
      <c r="Q44" s="14">
        <v>495</v>
      </c>
      <c r="R44" s="14">
        <v>363</v>
      </c>
      <c r="S44" s="14">
        <v>231</v>
      </c>
      <c r="T44" s="14">
        <v>104</v>
      </c>
      <c r="U44" s="14">
        <v>622</v>
      </c>
      <c r="V44" s="14">
        <v>421</v>
      </c>
      <c r="W44" s="14">
        <v>294</v>
      </c>
      <c r="X44" s="14">
        <v>162</v>
      </c>
      <c r="Y44" s="14">
        <v>35</v>
      </c>
      <c r="Z44" s="15">
        <v>528</v>
      </c>
      <c r="AA44" s="2">
        <f t="shared" si="6"/>
        <v>7825</v>
      </c>
      <c r="AB44" s="2">
        <f t="shared" si="7"/>
        <v>3263025</v>
      </c>
      <c r="AE44" s="1">
        <v>4</v>
      </c>
      <c r="AF44" s="417" t="s">
        <v>1</v>
      </c>
      <c r="AG44" s="418" t="s">
        <v>68</v>
      </c>
      <c r="AH44" s="418" t="s">
        <v>326</v>
      </c>
      <c r="AI44" s="418" t="s">
        <v>408</v>
      </c>
      <c r="AJ44" s="418" t="s">
        <v>724</v>
      </c>
      <c r="AK44" s="419" t="s">
        <v>625</v>
      </c>
      <c r="AL44" s="419" t="s">
        <v>670</v>
      </c>
      <c r="AM44" s="419" t="s">
        <v>180</v>
      </c>
      <c r="AN44" s="419" t="s">
        <v>464</v>
      </c>
      <c r="AO44" s="419" t="s">
        <v>92</v>
      </c>
      <c r="AP44" s="418" t="s">
        <v>667</v>
      </c>
      <c r="AQ44" s="418" t="s">
        <v>146</v>
      </c>
      <c r="AR44" s="418" t="s">
        <v>496</v>
      </c>
      <c r="AS44" s="418" t="s">
        <v>301</v>
      </c>
      <c r="AT44" s="418" t="s">
        <v>36</v>
      </c>
      <c r="AU44" s="419" t="s">
        <v>766</v>
      </c>
      <c r="AV44" s="419" t="s">
        <v>444</v>
      </c>
      <c r="AW44" s="419" t="s">
        <v>433</v>
      </c>
      <c r="AX44" s="419" t="s">
        <v>316</v>
      </c>
      <c r="AY44" s="419" t="s">
        <v>557</v>
      </c>
      <c r="AZ44" s="418" t="s">
        <v>484</v>
      </c>
      <c r="BA44" s="418" t="s">
        <v>145</v>
      </c>
      <c r="BB44" s="418" t="s">
        <v>101</v>
      </c>
      <c r="BC44" s="418" t="s">
        <v>675</v>
      </c>
      <c r="BD44" s="420" t="s">
        <v>547</v>
      </c>
    </row>
    <row r="45" spans="1:56" x14ac:dyDescent="0.2">
      <c r="A45" s="1">
        <v>5</v>
      </c>
      <c r="B45" s="13">
        <v>621</v>
      </c>
      <c r="C45" s="14">
        <v>494</v>
      </c>
      <c r="D45" s="14">
        <v>362</v>
      </c>
      <c r="E45" s="14">
        <v>235</v>
      </c>
      <c r="F45" s="14">
        <v>103</v>
      </c>
      <c r="G45" s="14">
        <v>527</v>
      </c>
      <c r="H45" s="14">
        <v>425</v>
      </c>
      <c r="I45" s="14">
        <v>293</v>
      </c>
      <c r="J45" s="14">
        <v>161</v>
      </c>
      <c r="K45" s="14">
        <v>34</v>
      </c>
      <c r="L45" s="14">
        <v>583</v>
      </c>
      <c r="M45" s="14">
        <v>451</v>
      </c>
      <c r="N45" s="14">
        <v>349</v>
      </c>
      <c r="O45" s="14">
        <v>217</v>
      </c>
      <c r="P45" s="14">
        <v>90</v>
      </c>
      <c r="Q45" s="14">
        <v>514</v>
      </c>
      <c r="R45" s="14">
        <v>382</v>
      </c>
      <c r="S45" s="14">
        <v>255</v>
      </c>
      <c r="T45" s="14">
        <v>148</v>
      </c>
      <c r="U45" s="14">
        <v>16</v>
      </c>
      <c r="V45" s="14">
        <v>570</v>
      </c>
      <c r="W45" s="14">
        <v>438</v>
      </c>
      <c r="X45" s="14">
        <v>306</v>
      </c>
      <c r="Y45" s="14">
        <v>179</v>
      </c>
      <c r="Z45" s="15">
        <v>72</v>
      </c>
      <c r="AA45" s="2">
        <f t="shared" si="6"/>
        <v>7825</v>
      </c>
      <c r="AB45" s="2">
        <f t="shared" si="7"/>
        <v>3263025</v>
      </c>
      <c r="AE45" s="1">
        <v>5</v>
      </c>
      <c r="AF45" s="417" t="s">
        <v>136</v>
      </c>
      <c r="AG45" s="418" t="s">
        <v>591</v>
      </c>
      <c r="AH45" s="418" t="s">
        <v>550</v>
      </c>
      <c r="AI45" s="418" t="s">
        <v>328</v>
      </c>
      <c r="AJ45" s="418" t="s">
        <v>390</v>
      </c>
      <c r="AK45" s="419" t="s">
        <v>441</v>
      </c>
      <c r="AL45" s="419" t="s">
        <v>352</v>
      </c>
      <c r="AM45" s="419" t="s">
        <v>357</v>
      </c>
      <c r="AN45" s="419" t="s">
        <v>685</v>
      </c>
      <c r="AO45" s="419" t="s">
        <v>462</v>
      </c>
      <c r="AP45" s="418" t="s">
        <v>277</v>
      </c>
      <c r="AQ45" s="418" t="s">
        <v>0</v>
      </c>
      <c r="AR45" s="418" t="s">
        <v>653</v>
      </c>
      <c r="AS45" s="418" t="s">
        <v>144</v>
      </c>
      <c r="AT45" s="418" t="s">
        <v>599</v>
      </c>
      <c r="AU45" s="419" t="s">
        <v>33</v>
      </c>
      <c r="AV45" s="419" t="s">
        <v>177</v>
      </c>
      <c r="AW45" s="419" t="s">
        <v>772</v>
      </c>
      <c r="AX45" s="419" t="s">
        <v>497</v>
      </c>
      <c r="AY45" s="419" t="s">
        <v>598</v>
      </c>
      <c r="AZ45" s="418" t="s">
        <v>172</v>
      </c>
      <c r="BA45" s="418" t="s">
        <v>692</v>
      </c>
      <c r="BB45" s="418" t="s">
        <v>624</v>
      </c>
      <c r="BC45" s="418" t="s">
        <v>285</v>
      </c>
      <c r="BD45" s="420" t="s">
        <v>747</v>
      </c>
    </row>
    <row r="46" spans="1:56" x14ac:dyDescent="0.2">
      <c r="A46" s="1">
        <v>6</v>
      </c>
      <c r="B46" s="13">
        <v>206</v>
      </c>
      <c r="C46" s="14">
        <v>79</v>
      </c>
      <c r="D46" s="14">
        <v>597</v>
      </c>
      <c r="E46" s="14">
        <v>470</v>
      </c>
      <c r="F46" s="14">
        <v>338</v>
      </c>
      <c r="G46" s="14">
        <v>137</v>
      </c>
      <c r="H46" s="14">
        <v>10</v>
      </c>
      <c r="I46" s="14">
        <v>503</v>
      </c>
      <c r="J46" s="14">
        <v>396</v>
      </c>
      <c r="K46" s="14">
        <v>269</v>
      </c>
      <c r="L46" s="14">
        <v>193</v>
      </c>
      <c r="M46" s="14">
        <v>61</v>
      </c>
      <c r="N46" s="14">
        <v>559</v>
      </c>
      <c r="O46" s="14">
        <v>427</v>
      </c>
      <c r="P46" s="14">
        <v>325</v>
      </c>
      <c r="Q46" s="14">
        <v>249</v>
      </c>
      <c r="R46" s="14">
        <v>117</v>
      </c>
      <c r="S46" s="14">
        <v>615</v>
      </c>
      <c r="T46" s="14">
        <v>483</v>
      </c>
      <c r="U46" s="14">
        <v>351</v>
      </c>
      <c r="V46" s="14">
        <v>155</v>
      </c>
      <c r="W46" s="14">
        <v>48</v>
      </c>
      <c r="X46" s="14">
        <v>541</v>
      </c>
      <c r="Y46" s="14">
        <v>414</v>
      </c>
      <c r="Z46" s="15">
        <v>282</v>
      </c>
      <c r="AA46" s="2">
        <f t="shared" si="6"/>
        <v>7825</v>
      </c>
      <c r="AB46" s="2">
        <f t="shared" si="7"/>
        <v>3263025</v>
      </c>
      <c r="AE46" s="1">
        <v>6</v>
      </c>
      <c r="AF46" s="421" t="s">
        <v>374</v>
      </c>
      <c r="AG46" s="419" t="s">
        <v>30</v>
      </c>
      <c r="AH46" s="419" t="s">
        <v>365</v>
      </c>
      <c r="AI46" s="419" t="s">
        <v>715</v>
      </c>
      <c r="AJ46" s="419" t="s">
        <v>470</v>
      </c>
      <c r="AK46" s="418" t="s">
        <v>130</v>
      </c>
      <c r="AL46" s="418" t="s">
        <v>600</v>
      </c>
      <c r="AM46" s="418" t="s">
        <v>487</v>
      </c>
      <c r="AN46" s="418" t="s">
        <v>203</v>
      </c>
      <c r="AO46" s="418" t="s">
        <v>83</v>
      </c>
      <c r="AP46" s="419" t="s">
        <v>133</v>
      </c>
      <c r="AQ46" s="419" t="s">
        <v>463</v>
      </c>
      <c r="AR46" s="419" t="s">
        <v>780</v>
      </c>
      <c r="AS46" s="419" t="s">
        <v>218</v>
      </c>
      <c r="AT46" s="419" t="s">
        <v>128</v>
      </c>
      <c r="AU46" s="418" t="s">
        <v>403</v>
      </c>
      <c r="AV46" s="418" t="s">
        <v>686</v>
      </c>
      <c r="AW46" s="418" t="s">
        <v>319</v>
      </c>
      <c r="AX46" s="418" t="s">
        <v>50</v>
      </c>
      <c r="AY46" s="418" t="s">
        <v>97</v>
      </c>
      <c r="AZ46" s="419" t="s">
        <v>554</v>
      </c>
      <c r="BA46" s="419" t="s">
        <v>274</v>
      </c>
      <c r="BB46" s="419" t="s">
        <v>64</v>
      </c>
      <c r="BC46" s="419" t="s">
        <v>609</v>
      </c>
      <c r="BD46" s="422" t="s">
        <v>745</v>
      </c>
    </row>
    <row r="47" spans="1:56" x14ac:dyDescent="0.2">
      <c r="A47" s="1">
        <v>7</v>
      </c>
      <c r="B47" s="13">
        <v>355</v>
      </c>
      <c r="C47" s="14">
        <v>248</v>
      </c>
      <c r="D47" s="14">
        <v>116</v>
      </c>
      <c r="E47" s="14">
        <v>614</v>
      </c>
      <c r="F47" s="14">
        <v>482</v>
      </c>
      <c r="G47" s="14">
        <v>281</v>
      </c>
      <c r="H47" s="14">
        <v>154</v>
      </c>
      <c r="I47" s="14">
        <v>47</v>
      </c>
      <c r="J47" s="14">
        <v>545</v>
      </c>
      <c r="K47" s="14">
        <v>413</v>
      </c>
      <c r="L47" s="14">
        <v>337</v>
      </c>
      <c r="M47" s="14">
        <v>210</v>
      </c>
      <c r="N47" s="14">
        <v>78</v>
      </c>
      <c r="O47" s="14">
        <v>596</v>
      </c>
      <c r="P47" s="14">
        <v>469</v>
      </c>
      <c r="Q47" s="14">
        <v>268</v>
      </c>
      <c r="R47" s="14">
        <v>136</v>
      </c>
      <c r="S47" s="14">
        <v>9</v>
      </c>
      <c r="T47" s="14">
        <v>502</v>
      </c>
      <c r="U47" s="14">
        <v>400</v>
      </c>
      <c r="V47" s="14">
        <v>324</v>
      </c>
      <c r="W47" s="14">
        <v>192</v>
      </c>
      <c r="X47" s="14">
        <v>65</v>
      </c>
      <c r="Y47" s="14">
        <v>558</v>
      </c>
      <c r="Z47" s="15">
        <v>426</v>
      </c>
      <c r="AA47" s="2">
        <f t="shared" si="6"/>
        <v>7825</v>
      </c>
      <c r="AB47" s="2">
        <f t="shared" si="7"/>
        <v>3263025</v>
      </c>
      <c r="AE47" s="1">
        <v>7</v>
      </c>
      <c r="AF47" s="421" t="s">
        <v>205</v>
      </c>
      <c r="AG47" s="419" t="s">
        <v>718</v>
      </c>
      <c r="AH47" s="419" t="s">
        <v>816</v>
      </c>
      <c r="AI47" s="419" t="s">
        <v>260</v>
      </c>
      <c r="AJ47" s="419" t="s">
        <v>428</v>
      </c>
      <c r="AK47" s="418" t="s">
        <v>404</v>
      </c>
      <c r="AL47" s="418" t="s">
        <v>343</v>
      </c>
      <c r="AM47" s="418" t="s">
        <v>721</v>
      </c>
      <c r="AN47" s="418" t="s">
        <v>200</v>
      </c>
      <c r="AO47" s="418" t="s">
        <v>639</v>
      </c>
      <c r="AP47" s="419" t="s">
        <v>576</v>
      </c>
      <c r="AQ47" s="419" t="s">
        <v>268</v>
      </c>
      <c r="AR47" s="419" t="s">
        <v>197</v>
      </c>
      <c r="AS47" s="419" t="s">
        <v>676</v>
      </c>
      <c r="AT47" s="419" t="s">
        <v>531</v>
      </c>
      <c r="AU47" s="418" t="s">
        <v>297</v>
      </c>
      <c r="AV47" s="418" t="s">
        <v>659</v>
      </c>
      <c r="AW47" s="418" t="s">
        <v>409</v>
      </c>
      <c r="AX47" s="418" t="s">
        <v>382</v>
      </c>
      <c r="AY47" s="418" t="s">
        <v>95</v>
      </c>
      <c r="AZ47" s="419" t="s">
        <v>710</v>
      </c>
      <c r="BA47" s="419" t="s">
        <v>656</v>
      </c>
      <c r="BB47" s="419" t="s">
        <v>539</v>
      </c>
      <c r="BC47" s="419" t="s">
        <v>335</v>
      </c>
      <c r="BD47" s="422" t="s">
        <v>350</v>
      </c>
    </row>
    <row r="48" spans="1:56" x14ac:dyDescent="0.2">
      <c r="A48" s="1">
        <v>8</v>
      </c>
      <c r="B48" s="13">
        <v>399</v>
      </c>
      <c r="C48" s="14">
        <v>267</v>
      </c>
      <c r="D48" s="14">
        <v>140</v>
      </c>
      <c r="E48" s="14">
        <v>8</v>
      </c>
      <c r="F48" s="14">
        <v>501</v>
      </c>
      <c r="G48" s="14">
        <v>430</v>
      </c>
      <c r="H48" s="14">
        <v>323</v>
      </c>
      <c r="I48" s="14">
        <v>191</v>
      </c>
      <c r="J48" s="14">
        <v>64</v>
      </c>
      <c r="K48" s="14">
        <v>557</v>
      </c>
      <c r="L48" s="14">
        <v>481</v>
      </c>
      <c r="M48" s="14">
        <v>354</v>
      </c>
      <c r="N48" s="14">
        <v>247</v>
      </c>
      <c r="O48" s="14">
        <v>120</v>
      </c>
      <c r="P48" s="14">
        <v>613</v>
      </c>
      <c r="Q48" s="14">
        <v>412</v>
      </c>
      <c r="R48" s="14">
        <v>285</v>
      </c>
      <c r="S48" s="14">
        <v>153</v>
      </c>
      <c r="T48" s="14">
        <v>46</v>
      </c>
      <c r="U48" s="14">
        <v>544</v>
      </c>
      <c r="V48" s="14">
        <v>468</v>
      </c>
      <c r="W48" s="14">
        <v>336</v>
      </c>
      <c r="X48" s="14">
        <v>209</v>
      </c>
      <c r="Y48" s="14">
        <v>77</v>
      </c>
      <c r="Z48" s="15">
        <v>600</v>
      </c>
      <c r="AA48" s="2">
        <f t="shared" si="6"/>
        <v>7825</v>
      </c>
      <c r="AB48" s="2">
        <f t="shared" si="7"/>
        <v>3263025</v>
      </c>
      <c r="AE48" s="1">
        <v>8</v>
      </c>
      <c r="AF48" s="421" t="s">
        <v>680</v>
      </c>
      <c r="AG48" s="419" t="s">
        <v>56</v>
      </c>
      <c r="AH48" s="419" t="s">
        <v>733</v>
      </c>
      <c r="AI48" s="419" t="s">
        <v>543</v>
      </c>
      <c r="AJ48" s="419" t="s">
        <v>518</v>
      </c>
      <c r="AK48" s="418" t="s">
        <v>482</v>
      </c>
      <c r="AL48" s="418" t="s">
        <v>204</v>
      </c>
      <c r="AM48" s="418" t="s">
        <v>786</v>
      </c>
      <c r="AN48" s="418" t="s">
        <v>597</v>
      </c>
      <c r="AO48" s="418" t="s">
        <v>705</v>
      </c>
      <c r="AP48" s="419" t="s">
        <v>81</v>
      </c>
      <c r="AQ48" s="419" t="s">
        <v>784</v>
      </c>
      <c r="AR48" s="419" t="s">
        <v>376</v>
      </c>
      <c r="AS48" s="419" t="s">
        <v>132</v>
      </c>
      <c r="AT48" s="419" t="s">
        <v>292</v>
      </c>
      <c r="AU48" s="418" t="s">
        <v>742</v>
      </c>
      <c r="AV48" s="418" t="s">
        <v>299</v>
      </c>
      <c r="AW48" s="418" t="s">
        <v>475</v>
      </c>
      <c r="AX48" s="418" t="s">
        <v>302</v>
      </c>
      <c r="AY48" s="418" t="s">
        <v>725</v>
      </c>
      <c r="AZ48" s="419" t="s">
        <v>739</v>
      </c>
      <c r="BA48" s="419" t="s">
        <v>340</v>
      </c>
      <c r="BB48" s="419" t="s">
        <v>86</v>
      </c>
      <c r="BC48" s="419" t="s">
        <v>3</v>
      </c>
      <c r="BD48" s="422" t="s">
        <v>544</v>
      </c>
    </row>
    <row r="49" spans="1:56" x14ac:dyDescent="0.2">
      <c r="A49" s="1">
        <v>9</v>
      </c>
      <c r="B49" s="13">
        <v>543</v>
      </c>
      <c r="C49" s="14">
        <v>411</v>
      </c>
      <c r="D49" s="14">
        <v>284</v>
      </c>
      <c r="E49" s="14">
        <v>152</v>
      </c>
      <c r="F49" s="14">
        <v>50</v>
      </c>
      <c r="G49" s="14">
        <v>599</v>
      </c>
      <c r="H49" s="14">
        <v>467</v>
      </c>
      <c r="I49" s="14">
        <v>340</v>
      </c>
      <c r="J49" s="14">
        <v>208</v>
      </c>
      <c r="K49" s="14">
        <v>76</v>
      </c>
      <c r="L49" s="14">
        <v>505</v>
      </c>
      <c r="M49" s="14">
        <v>398</v>
      </c>
      <c r="N49" s="14">
        <v>266</v>
      </c>
      <c r="O49" s="14">
        <v>139</v>
      </c>
      <c r="P49" s="14">
        <v>7</v>
      </c>
      <c r="Q49" s="14">
        <v>556</v>
      </c>
      <c r="R49" s="14">
        <v>429</v>
      </c>
      <c r="S49" s="14">
        <v>322</v>
      </c>
      <c r="T49" s="14">
        <v>195</v>
      </c>
      <c r="U49" s="14">
        <v>63</v>
      </c>
      <c r="V49" s="14">
        <v>612</v>
      </c>
      <c r="W49" s="14">
        <v>485</v>
      </c>
      <c r="X49" s="14">
        <v>353</v>
      </c>
      <c r="Y49" s="14">
        <v>246</v>
      </c>
      <c r="Z49" s="15">
        <v>119</v>
      </c>
      <c r="AA49" s="2">
        <f t="shared" si="6"/>
        <v>7825</v>
      </c>
      <c r="AB49" s="2">
        <f t="shared" si="7"/>
        <v>3263025</v>
      </c>
      <c r="AE49" s="1">
        <v>9</v>
      </c>
      <c r="AF49" s="421" t="s">
        <v>171</v>
      </c>
      <c r="AG49" s="419" t="s">
        <v>503</v>
      </c>
      <c r="AH49" s="419" t="s">
        <v>54</v>
      </c>
      <c r="AI49" s="419" t="s">
        <v>371</v>
      </c>
      <c r="AJ49" s="419" t="s">
        <v>196</v>
      </c>
      <c r="AK49" s="418" t="s">
        <v>333</v>
      </c>
      <c r="AL49" s="418" t="s">
        <v>506</v>
      </c>
      <c r="AM49" s="418" t="s">
        <v>388</v>
      </c>
      <c r="AN49" s="418" t="s">
        <v>405</v>
      </c>
      <c r="AO49" s="418" t="s">
        <v>2</v>
      </c>
      <c r="AP49" s="419" t="s">
        <v>651</v>
      </c>
      <c r="AQ49" s="419" t="s">
        <v>235</v>
      </c>
      <c r="AR49" s="419" t="s">
        <v>165</v>
      </c>
      <c r="AS49" s="419" t="s">
        <v>789</v>
      </c>
      <c r="AT49" s="419" t="s">
        <v>272</v>
      </c>
      <c r="AU49" s="418" t="s">
        <v>363</v>
      </c>
      <c r="AV49" s="418" t="s">
        <v>244</v>
      </c>
      <c r="AW49" s="418" t="s">
        <v>239</v>
      </c>
      <c r="AX49" s="418" t="s">
        <v>99</v>
      </c>
      <c r="AY49" s="418" t="s">
        <v>570</v>
      </c>
      <c r="AZ49" s="419" t="s">
        <v>425</v>
      </c>
      <c r="BA49" s="419" t="s">
        <v>741</v>
      </c>
      <c r="BB49" s="419" t="s">
        <v>127</v>
      </c>
      <c r="BC49" s="419" t="s">
        <v>744</v>
      </c>
      <c r="BD49" s="422" t="s">
        <v>657</v>
      </c>
    </row>
    <row r="50" spans="1:56" x14ac:dyDescent="0.2">
      <c r="A50" s="1">
        <v>10</v>
      </c>
      <c r="B50" s="13">
        <v>62</v>
      </c>
      <c r="C50" s="14">
        <v>560</v>
      </c>
      <c r="D50" s="14">
        <v>428</v>
      </c>
      <c r="E50" s="14">
        <v>321</v>
      </c>
      <c r="F50" s="14">
        <v>194</v>
      </c>
      <c r="G50" s="14">
        <v>118</v>
      </c>
      <c r="H50" s="14">
        <v>611</v>
      </c>
      <c r="I50" s="14">
        <v>484</v>
      </c>
      <c r="J50" s="14">
        <v>352</v>
      </c>
      <c r="K50" s="14">
        <v>250</v>
      </c>
      <c r="L50" s="14">
        <v>49</v>
      </c>
      <c r="M50" s="14">
        <v>542</v>
      </c>
      <c r="N50" s="14">
        <v>415</v>
      </c>
      <c r="O50" s="14">
        <v>283</v>
      </c>
      <c r="P50" s="14">
        <v>151</v>
      </c>
      <c r="Q50" s="14">
        <v>80</v>
      </c>
      <c r="R50" s="14">
        <v>598</v>
      </c>
      <c r="S50" s="14">
        <v>466</v>
      </c>
      <c r="T50" s="14">
        <v>339</v>
      </c>
      <c r="U50" s="14">
        <v>207</v>
      </c>
      <c r="V50" s="14">
        <v>6</v>
      </c>
      <c r="W50" s="14">
        <v>504</v>
      </c>
      <c r="X50" s="14">
        <v>397</v>
      </c>
      <c r="Y50" s="14">
        <v>270</v>
      </c>
      <c r="Z50" s="15">
        <v>138</v>
      </c>
      <c r="AA50" s="2">
        <f t="shared" si="6"/>
        <v>7825</v>
      </c>
      <c r="AB50" s="2">
        <f t="shared" si="7"/>
        <v>3263025</v>
      </c>
      <c r="AE50" s="1">
        <v>10</v>
      </c>
      <c r="AF50" s="421" t="s">
        <v>674</v>
      </c>
      <c r="AG50" s="419" t="s">
        <v>256</v>
      </c>
      <c r="AH50" s="419" t="s">
        <v>324</v>
      </c>
      <c r="AI50" s="419" t="s">
        <v>234</v>
      </c>
      <c r="AJ50" s="419" t="s">
        <v>687</v>
      </c>
      <c r="AK50" s="418" t="s">
        <v>100</v>
      </c>
      <c r="AL50" s="418" t="s">
        <v>154</v>
      </c>
      <c r="AM50" s="418" t="s">
        <v>504</v>
      </c>
      <c r="AN50" s="418" t="s">
        <v>811</v>
      </c>
      <c r="AO50" s="418" t="s">
        <v>641</v>
      </c>
      <c r="AP50" s="419" t="s">
        <v>748</v>
      </c>
      <c r="AQ50" s="419" t="s">
        <v>751</v>
      </c>
      <c r="AR50" s="419" t="s">
        <v>665</v>
      </c>
      <c r="AS50" s="419" t="s">
        <v>375</v>
      </c>
      <c r="AT50" s="419" t="s">
        <v>448</v>
      </c>
      <c r="AU50" s="418" t="s">
        <v>273</v>
      </c>
      <c r="AV50" s="418" t="s">
        <v>707</v>
      </c>
      <c r="AW50" s="418" t="s">
        <v>612</v>
      </c>
      <c r="AX50" s="418" t="s">
        <v>445</v>
      </c>
      <c r="AY50" s="418" t="s">
        <v>716</v>
      </c>
      <c r="AZ50" s="419" t="s">
        <v>486</v>
      </c>
      <c r="BA50" s="419" t="s">
        <v>413</v>
      </c>
      <c r="BB50" s="419" t="s">
        <v>711</v>
      </c>
      <c r="BC50" s="419" t="s">
        <v>271</v>
      </c>
      <c r="BD50" s="422" t="s">
        <v>814</v>
      </c>
    </row>
    <row r="51" spans="1:56" x14ac:dyDescent="0.2">
      <c r="A51" s="1">
        <v>11</v>
      </c>
      <c r="B51" s="13">
        <v>297</v>
      </c>
      <c r="C51" s="14">
        <v>170</v>
      </c>
      <c r="D51" s="14">
        <v>38</v>
      </c>
      <c r="E51" s="14">
        <v>531</v>
      </c>
      <c r="F51" s="14">
        <v>404</v>
      </c>
      <c r="G51" s="14">
        <v>328</v>
      </c>
      <c r="H51" s="14">
        <v>221</v>
      </c>
      <c r="I51" s="14">
        <v>94</v>
      </c>
      <c r="J51" s="14">
        <v>587</v>
      </c>
      <c r="K51" s="14">
        <v>460</v>
      </c>
      <c r="L51" s="14">
        <v>259</v>
      </c>
      <c r="M51" s="14">
        <v>127</v>
      </c>
      <c r="N51" s="14">
        <v>25</v>
      </c>
      <c r="O51" s="14">
        <v>518</v>
      </c>
      <c r="P51" s="14">
        <v>386</v>
      </c>
      <c r="Q51" s="14">
        <v>315</v>
      </c>
      <c r="R51" s="14">
        <v>183</v>
      </c>
      <c r="S51" s="14">
        <v>51</v>
      </c>
      <c r="T51" s="14">
        <v>574</v>
      </c>
      <c r="U51" s="14">
        <v>442</v>
      </c>
      <c r="V51" s="14">
        <v>366</v>
      </c>
      <c r="W51" s="14">
        <v>239</v>
      </c>
      <c r="X51" s="14">
        <v>107</v>
      </c>
      <c r="Y51" s="14">
        <v>605</v>
      </c>
      <c r="Z51" s="15">
        <v>498</v>
      </c>
      <c r="AA51" s="2">
        <f t="shared" si="6"/>
        <v>7825</v>
      </c>
      <c r="AB51" s="2">
        <f t="shared" si="7"/>
        <v>3263025</v>
      </c>
      <c r="AE51" s="1">
        <v>11</v>
      </c>
      <c r="AF51" s="417" t="s">
        <v>461</v>
      </c>
      <c r="AG51" s="418" t="s">
        <v>44</v>
      </c>
      <c r="AH51" s="418" t="s">
        <v>596</v>
      </c>
      <c r="AI51" s="418" t="s">
        <v>336</v>
      </c>
      <c r="AJ51" s="418" t="s">
        <v>190</v>
      </c>
      <c r="AK51" s="419" t="s">
        <v>98</v>
      </c>
      <c r="AL51" s="419" t="s">
        <v>800</v>
      </c>
      <c r="AM51" s="419" t="s">
        <v>465</v>
      </c>
      <c r="AN51" s="419" t="s">
        <v>170</v>
      </c>
      <c r="AO51" s="419" t="s">
        <v>795</v>
      </c>
      <c r="AP51" s="418" t="s">
        <v>113</v>
      </c>
      <c r="AQ51" s="418" t="s">
        <v>344</v>
      </c>
      <c r="AR51" s="418" t="s">
        <v>253</v>
      </c>
      <c r="AS51" s="418" t="s">
        <v>228</v>
      </c>
      <c r="AT51" s="418" t="s">
        <v>311</v>
      </c>
      <c r="AU51" s="419" t="s">
        <v>443</v>
      </c>
      <c r="AV51" s="419" t="s">
        <v>151</v>
      </c>
      <c r="AW51" s="419" t="s">
        <v>225</v>
      </c>
      <c r="AX51" s="419" t="s">
        <v>279</v>
      </c>
      <c r="AY51" s="419" t="s">
        <v>532</v>
      </c>
      <c r="AZ51" s="418" t="s">
        <v>389</v>
      </c>
      <c r="BA51" s="418" t="s">
        <v>222</v>
      </c>
      <c r="BB51" s="418" t="s">
        <v>495</v>
      </c>
      <c r="BC51" s="418" t="s">
        <v>78</v>
      </c>
      <c r="BD51" s="420" t="s">
        <v>485</v>
      </c>
    </row>
    <row r="52" spans="1:56" x14ac:dyDescent="0.2">
      <c r="A52" s="1">
        <v>12</v>
      </c>
      <c r="B52" s="13">
        <v>441</v>
      </c>
      <c r="C52" s="14">
        <v>314</v>
      </c>
      <c r="D52" s="14">
        <v>182</v>
      </c>
      <c r="E52" s="14">
        <v>55</v>
      </c>
      <c r="F52" s="14">
        <v>573</v>
      </c>
      <c r="G52" s="14">
        <v>497</v>
      </c>
      <c r="H52" s="14">
        <v>370</v>
      </c>
      <c r="I52" s="14">
        <v>238</v>
      </c>
      <c r="J52" s="14">
        <v>106</v>
      </c>
      <c r="K52" s="14">
        <v>604</v>
      </c>
      <c r="L52" s="14">
        <v>403</v>
      </c>
      <c r="M52" s="14">
        <v>296</v>
      </c>
      <c r="N52" s="14">
        <v>169</v>
      </c>
      <c r="O52" s="14">
        <v>37</v>
      </c>
      <c r="P52" s="14">
        <v>535</v>
      </c>
      <c r="Q52" s="14">
        <v>459</v>
      </c>
      <c r="R52" s="14">
        <v>327</v>
      </c>
      <c r="S52" s="14">
        <v>225</v>
      </c>
      <c r="T52" s="14">
        <v>93</v>
      </c>
      <c r="U52" s="14">
        <v>586</v>
      </c>
      <c r="V52" s="14">
        <v>390</v>
      </c>
      <c r="W52" s="14">
        <v>258</v>
      </c>
      <c r="X52" s="14">
        <v>126</v>
      </c>
      <c r="Y52" s="14">
        <v>24</v>
      </c>
      <c r="Z52" s="15">
        <v>517</v>
      </c>
      <c r="AA52" s="2">
        <f t="shared" si="6"/>
        <v>7825</v>
      </c>
      <c r="AB52" s="2">
        <f t="shared" si="7"/>
        <v>3263025</v>
      </c>
      <c r="AE52" s="1">
        <v>12</v>
      </c>
      <c r="AF52" s="417" t="s">
        <v>637</v>
      </c>
      <c r="AG52" s="418" t="s">
        <v>386</v>
      </c>
      <c r="AH52" s="418" t="s">
        <v>525</v>
      </c>
      <c r="AI52" s="418" t="s">
        <v>331</v>
      </c>
      <c r="AJ52" s="418" t="s">
        <v>648</v>
      </c>
      <c r="AK52" s="419" t="s">
        <v>141</v>
      </c>
      <c r="AL52" s="419" t="s">
        <v>494</v>
      </c>
      <c r="AM52" s="419" t="s">
        <v>247</v>
      </c>
      <c r="AN52" s="419" t="s">
        <v>150</v>
      </c>
      <c r="AO52" s="419" t="s">
        <v>635</v>
      </c>
      <c r="AP52" s="418" t="s">
        <v>264</v>
      </c>
      <c r="AQ52" s="418" t="s">
        <v>770</v>
      </c>
      <c r="AR52" s="418" t="s">
        <v>628</v>
      </c>
      <c r="AS52" s="418" t="s">
        <v>700</v>
      </c>
      <c r="AT52" s="418" t="s">
        <v>230</v>
      </c>
      <c r="AU52" s="419" t="s">
        <v>562</v>
      </c>
      <c r="AV52" s="419" t="s">
        <v>785</v>
      </c>
      <c r="AW52" s="419" t="s">
        <v>698</v>
      </c>
      <c r="AX52" s="419" t="s">
        <v>703</v>
      </c>
      <c r="AY52" s="419" t="s">
        <v>752</v>
      </c>
      <c r="AZ52" s="418" t="s">
        <v>473</v>
      </c>
      <c r="BA52" s="418" t="s">
        <v>432</v>
      </c>
      <c r="BB52" s="418" t="s">
        <v>474</v>
      </c>
      <c r="BC52" s="418" t="s">
        <v>804</v>
      </c>
      <c r="BD52" s="420" t="s">
        <v>808</v>
      </c>
    </row>
    <row r="53" spans="1:56" x14ac:dyDescent="0.2">
      <c r="A53" s="1">
        <v>13</v>
      </c>
      <c r="B53" s="13">
        <v>590</v>
      </c>
      <c r="C53" s="14">
        <v>458</v>
      </c>
      <c r="D53" s="14">
        <v>326</v>
      </c>
      <c r="E53" s="14">
        <v>224</v>
      </c>
      <c r="F53" s="14">
        <v>92</v>
      </c>
      <c r="G53" s="14">
        <v>516</v>
      </c>
      <c r="H53" s="14">
        <v>389</v>
      </c>
      <c r="I53" s="14">
        <v>257</v>
      </c>
      <c r="J53" s="14">
        <v>130</v>
      </c>
      <c r="K53" s="14">
        <v>23</v>
      </c>
      <c r="L53" s="14">
        <v>572</v>
      </c>
      <c r="M53" s="14">
        <v>445</v>
      </c>
      <c r="N53" s="14">
        <v>313</v>
      </c>
      <c r="O53" s="14">
        <v>181</v>
      </c>
      <c r="P53" s="14">
        <v>54</v>
      </c>
      <c r="Q53" s="14">
        <v>603</v>
      </c>
      <c r="R53" s="14">
        <v>496</v>
      </c>
      <c r="S53" s="14">
        <v>369</v>
      </c>
      <c r="T53" s="14">
        <v>237</v>
      </c>
      <c r="U53" s="14">
        <v>110</v>
      </c>
      <c r="V53" s="14">
        <v>534</v>
      </c>
      <c r="W53" s="14">
        <v>402</v>
      </c>
      <c r="X53" s="14">
        <v>300</v>
      </c>
      <c r="Y53" s="14">
        <v>168</v>
      </c>
      <c r="Z53" s="15">
        <v>36</v>
      </c>
      <c r="AA53" s="2">
        <f t="shared" si="6"/>
        <v>7825</v>
      </c>
      <c r="AB53" s="2">
        <f t="shared" si="7"/>
        <v>3263025</v>
      </c>
      <c r="AC53" s="2">
        <f t="shared" ref="AC53:AC71" si="8">B53^3+C53^3+D53^3+E53^3+F53^3+G53^3+H53^3+I53^3+J53^3+K53^3+L53^3+M53^3+N53^3+O53^3+P53^3+Q53^3+R53^3+S53^3+T53^3+U53^3+V53^3+W53^3+X53^3+Y53^3+Z53^3</f>
        <v>1530765625</v>
      </c>
      <c r="AE53" s="1">
        <v>13</v>
      </c>
      <c r="AF53" s="417" t="s">
        <v>125</v>
      </c>
      <c r="AG53" s="418" t="s">
        <v>109</v>
      </c>
      <c r="AH53" s="418" t="s">
        <v>126</v>
      </c>
      <c r="AI53" s="418" t="s">
        <v>460</v>
      </c>
      <c r="AJ53" s="418" t="s">
        <v>434</v>
      </c>
      <c r="AK53" s="419" t="s">
        <v>124</v>
      </c>
      <c r="AL53" s="419" t="s">
        <v>416</v>
      </c>
      <c r="AM53" s="419" t="s">
        <v>799</v>
      </c>
      <c r="AN53" s="419" t="s">
        <v>580</v>
      </c>
      <c r="AO53" s="419" t="s">
        <v>330</v>
      </c>
      <c r="AP53" s="418" t="s">
        <v>305</v>
      </c>
      <c r="AQ53" s="418" t="s">
        <v>740</v>
      </c>
      <c r="AR53" s="418" t="s">
        <v>417</v>
      </c>
      <c r="AS53" s="418" t="s">
        <v>181</v>
      </c>
      <c r="AT53" s="418" t="s">
        <v>89</v>
      </c>
      <c r="AU53" s="419" t="s">
        <v>735</v>
      </c>
      <c r="AV53" s="419" t="s">
        <v>454</v>
      </c>
      <c r="AW53" s="419" t="s">
        <v>309</v>
      </c>
      <c r="AX53" s="419" t="s">
        <v>354</v>
      </c>
      <c r="AY53" s="419" t="s">
        <v>41</v>
      </c>
      <c r="AZ53" s="418" t="s">
        <v>806</v>
      </c>
      <c r="BA53" s="418" t="s">
        <v>158</v>
      </c>
      <c r="BB53" s="418" t="s">
        <v>668</v>
      </c>
      <c r="BC53" s="418" t="s">
        <v>71</v>
      </c>
      <c r="BD53" s="420" t="s">
        <v>437</v>
      </c>
    </row>
    <row r="54" spans="1:56" x14ac:dyDescent="0.2">
      <c r="A54" s="1">
        <v>14</v>
      </c>
      <c r="B54" s="13">
        <v>109</v>
      </c>
      <c r="C54" s="14">
        <v>602</v>
      </c>
      <c r="D54" s="14">
        <v>500</v>
      </c>
      <c r="E54" s="14">
        <v>368</v>
      </c>
      <c r="F54" s="14">
        <v>236</v>
      </c>
      <c r="G54" s="14">
        <v>40</v>
      </c>
      <c r="H54" s="14">
        <v>533</v>
      </c>
      <c r="I54" s="14">
        <v>401</v>
      </c>
      <c r="J54" s="14">
        <v>299</v>
      </c>
      <c r="K54" s="14">
        <v>167</v>
      </c>
      <c r="L54" s="14">
        <v>91</v>
      </c>
      <c r="M54" s="14">
        <v>589</v>
      </c>
      <c r="N54" s="14">
        <v>457</v>
      </c>
      <c r="O54" s="14">
        <v>330</v>
      </c>
      <c r="P54" s="14">
        <v>223</v>
      </c>
      <c r="Q54" s="14">
        <v>22</v>
      </c>
      <c r="R54" s="14">
        <v>520</v>
      </c>
      <c r="S54" s="14">
        <v>388</v>
      </c>
      <c r="T54" s="14">
        <v>256</v>
      </c>
      <c r="U54" s="14">
        <v>129</v>
      </c>
      <c r="V54" s="14">
        <v>53</v>
      </c>
      <c r="W54" s="14">
        <v>571</v>
      </c>
      <c r="X54" s="14">
        <v>444</v>
      </c>
      <c r="Y54" s="14">
        <v>312</v>
      </c>
      <c r="Z54" s="15">
        <v>185</v>
      </c>
      <c r="AA54" s="2">
        <f t="shared" si="6"/>
        <v>7825</v>
      </c>
      <c r="AB54" s="2">
        <f t="shared" si="7"/>
        <v>3263025</v>
      </c>
      <c r="AE54" s="1">
        <v>14</v>
      </c>
      <c r="AF54" s="417" t="s">
        <v>631</v>
      </c>
      <c r="AG54" s="418" t="s">
        <v>605</v>
      </c>
      <c r="AH54" s="418" t="s">
        <v>322</v>
      </c>
      <c r="AI54" s="418" t="s">
        <v>519</v>
      </c>
      <c r="AJ54" s="418" t="s">
        <v>114</v>
      </c>
      <c r="AK54" s="419" t="s">
        <v>513</v>
      </c>
      <c r="AL54" s="419" t="s">
        <v>362</v>
      </c>
      <c r="AM54" s="419" t="s">
        <v>296</v>
      </c>
      <c r="AN54" s="419" t="s">
        <v>430</v>
      </c>
      <c r="AO54" s="419" t="s">
        <v>604</v>
      </c>
      <c r="AP54" s="418" t="s">
        <v>568</v>
      </c>
      <c r="AQ54" s="418" t="s">
        <v>65</v>
      </c>
      <c r="AR54" s="418" t="s">
        <v>483</v>
      </c>
      <c r="AS54" s="418" t="s">
        <v>232</v>
      </c>
      <c r="AT54" s="418" t="s">
        <v>771</v>
      </c>
      <c r="AU54" s="419" t="s">
        <v>775</v>
      </c>
      <c r="AV54" s="419" t="s">
        <v>257</v>
      </c>
      <c r="AW54" s="419" t="s">
        <v>387</v>
      </c>
      <c r="AX54" s="419" t="s">
        <v>459</v>
      </c>
      <c r="AY54" s="419" t="s">
        <v>370</v>
      </c>
      <c r="AZ54" s="418" t="s">
        <v>252</v>
      </c>
      <c r="BA54" s="418" t="s">
        <v>623</v>
      </c>
      <c r="BB54" s="418" t="s">
        <v>505</v>
      </c>
      <c r="BC54" s="418" t="s">
        <v>522</v>
      </c>
      <c r="BD54" s="420" t="s">
        <v>73</v>
      </c>
    </row>
    <row r="55" spans="1:56" x14ac:dyDescent="0.2">
      <c r="A55" s="1">
        <v>15</v>
      </c>
      <c r="B55" s="13">
        <v>128</v>
      </c>
      <c r="C55" s="14">
        <v>21</v>
      </c>
      <c r="D55" s="14">
        <v>519</v>
      </c>
      <c r="E55" s="14">
        <v>387</v>
      </c>
      <c r="F55" s="14">
        <v>260</v>
      </c>
      <c r="G55" s="14">
        <v>184</v>
      </c>
      <c r="H55" s="14">
        <v>52</v>
      </c>
      <c r="I55" s="14">
        <v>575</v>
      </c>
      <c r="J55" s="14">
        <v>443</v>
      </c>
      <c r="K55" s="14">
        <v>311</v>
      </c>
      <c r="L55" s="14">
        <v>240</v>
      </c>
      <c r="M55" s="14">
        <v>108</v>
      </c>
      <c r="N55" s="14">
        <v>601</v>
      </c>
      <c r="O55" s="14">
        <v>499</v>
      </c>
      <c r="P55" s="14">
        <v>367</v>
      </c>
      <c r="Q55" s="14">
        <v>166</v>
      </c>
      <c r="R55" s="14">
        <v>39</v>
      </c>
      <c r="S55" s="14">
        <v>532</v>
      </c>
      <c r="T55" s="14">
        <v>405</v>
      </c>
      <c r="U55" s="14">
        <v>298</v>
      </c>
      <c r="V55" s="14">
        <v>222</v>
      </c>
      <c r="W55" s="14">
        <v>95</v>
      </c>
      <c r="X55" s="14">
        <v>588</v>
      </c>
      <c r="Y55" s="14">
        <v>456</v>
      </c>
      <c r="Z55" s="15">
        <v>329</v>
      </c>
      <c r="AA55" s="2">
        <f t="shared" si="6"/>
        <v>7825</v>
      </c>
      <c r="AB55" s="2">
        <f t="shared" si="7"/>
        <v>3263025</v>
      </c>
      <c r="AE55" s="1">
        <v>15</v>
      </c>
      <c r="AF55" s="417" t="s">
        <v>449</v>
      </c>
      <c r="AG55" s="418" t="s">
        <v>360</v>
      </c>
      <c r="AH55" s="418" t="s">
        <v>779</v>
      </c>
      <c r="AI55" s="418" t="s">
        <v>492</v>
      </c>
      <c r="AJ55" s="418" t="s">
        <v>355</v>
      </c>
      <c r="AK55" s="419" t="s">
        <v>602</v>
      </c>
      <c r="AL55" s="419" t="s">
        <v>119</v>
      </c>
      <c r="AM55" s="419" t="s">
        <v>490</v>
      </c>
      <c r="AN55" s="419" t="s">
        <v>714</v>
      </c>
      <c r="AO55" s="419" t="s">
        <v>280</v>
      </c>
      <c r="AP55" s="418" t="s">
        <v>164</v>
      </c>
      <c r="AQ55" s="418" t="s">
        <v>182</v>
      </c>
      <c r="AR55" s="418" t="s">
        <v>765</v>
      </c>
      <c r="AS55" s="418" t="s">
        <v>107</v>
      </c>
      <c r="AT55" s="418" t="s">
        <v>283</v>
      </c>
      <c r="AU55" s="419" t="s">
        <v>734</v>
      </c>
      <c r="AV55" s="419" t="s">
        <v>571</v>
      </c>
      <c r="AW55" s="419" t="s">
        <v>679</v>
      </c>
      <c r="AX55" s="419" t="s">
        <v>429</v>
      </c>
      <c r="AY55" s="419" t="s">
        <v>801</v>
      </c>
      <c r="AZ55" s="418" t="s">
        <v>431</v>
      </c>
      <c r="BA55" s="418" t="s">
        <v>672</v>
      </c>
      <c r="BB55" s="418" t="s">
        <v>34</v>
      </c>
      <c r="BC55" s="418" t="s">
        <v>139</v>
      </c>
      <c r="BD55" s="420" t="s">
        <v>810</v>
      </c>
    </row>
    <row r="56" spans="1:56" x14ac:dyDescent="0.2">
      <c r="A56" s="1">
        <v>16</v>
      </c>
      <c r="B56" s="13">
        <v>488</v>
      </c>
      <c r="C56" s="14">
        <v>356</v>
      </c>
      <c r="D56" s="14">
        <v>229</v>
      </c>
      <c r="E56" s="14">
        <v>122</v>
      </c>
      <c r="F56" s="14">
        <v>620</v>
      </c>
      <c r="G56" s="14">
        <v>419</v>
      </c>
      <c r="H56" s="14">
        <v>287</v>
      </c>
      <c r="I56" s="14">
        <v>160</v>
      </c>
      <c r="J56" s="14">
        <v>28</v>
      </c>
      <c r="K56" s="14">
        <v>546</v>
      </c>
      <c r="L56" s="14">
        <v>475</v>
      </c>
      <c r="M56" s="14">
        <v>343</v>
      </c>
      <c r="N56" s="14">
        <v>211</v>
      </c>
      <c r="O56" s="14">
        <v>84</v>
      </c>
      <c r="P56" s="14">
        <v>577</v>
      </c>
      <c r="Q56" s="14">
        <v>376</v>
      </c>
      <c r="R56" s="14">
        <v>274</v>
      </c>
      <c r="S56" s="14">
        <v>142</v>
      </c>
      <c r="T56" s="14">
        <v>15</v>
      </c>
      <c r="U56" s="14">
        <v>508</v>
      </c>
      <c r="V56" s="14">
        <v>432</v>
      </c>
      <c r="W56" s="14">
        <v>305</v>
      </c>
      <c r="X56" s="14">
        <v>198</v>
      </c>
      <c r="Y56" s="14">
        <v>66</v>
      </c>
      <c r="Z56" s="15">
        <v>564</v>
      </c>
      <c r="AA56" s="2">
        <f t="shared" si="6"/>
        <v>7825</v>
      </c>
      <c r="AB56" s="2">
        <f t="shared" si="7"/>
        <v>3263025</v>
      </c>
      <c r="AE56" s="1">
        <v>16</v>
      </c>
      <c r="AF56" s="421" t="s">
        <v>610</v>
      </c>
      <c r="AG56" s="419" t="s">
        <v>709</v>
      </c>
      <c r="AH56" s="419" t="s">
        <v>592</v>
      </c>
      <c r="AI56" s="419" t="s">
        <v>208</v>
      </c>
      <c r="AJ56" s="419" t="s">
        <v>480</v>
      </c>
      <c r="AK56" s="418" t="s">
        <v>561</v>
      </c>
      <c r="AL56" s="418" t="s">
        <v>269</v>
      </c>
      <c r="AM56" s="418" t="s">
        <v>131</v>
      </c>
      <c r="AN56" s="418" t="s">
        <v>226</v>
      </c>
      <c r="AO56" s="418" t="s">
        <v>649</v>
      </c>
      <c r="AP56" s="419" t="s">
        <v>267</v>
      </c>
      <c r="AQ56" s="419" t="s">
        <v>493</v>
      </c>
      <c r="AR56" s="419" t="s">
        <v>53</v>
      </c>
      <c r="AS56" s="419" t="s">
        <v>379</v>
      </c>
      <c r="AT56" s="419" t="s">
        <v>412</v>
      </c>
      <c r="AU56" s="418" t="s">
        <v>38</v>
      </c>
      <c r="AV56" s="418" t="s">
        <v>377</v>
      </c>
      <c r="AW56" s="418" t="s">
        <v>629</v>
      </c>
      <c r="AX56" s="418" t="s">
        <v>569</v>
      </c>
      <c r="AY56" s="418" t="s">
        <v>308</v>
      </c>
      <c r="AZ56" s="419" t="s">
        <v>457</v>
      </c>
      <c r="BA56" s="419" t="s">
        <v>178</v>
      </c>
      <c r="BB56" s="419" t="s">
        <v>583</v>
      </c>
      <c r="BC56" s="419" t="s">
        <v>514</v>
      </c>
      <c r="BD56" s="422" t="s">
        <v>123</v>
      </c>
    </row>
    <row r="57" spans="1:56" x14ac:dyDescent="0.2">
      <c r="A57" s="1">
        <v>17</v>
      </c>
      <c r="B57" s="13">
        <v>507</v>
      </c>
      <c r="C57" s="14">
        <v>380</v>
      </c>
      <c r="D57" s="14">
        <v>273</v>
      </c>
      <c r="E57" s="14">
        <v>141</v>
      </c>
      <c r="F57" s="14">
        <v>14</v>
      </c>
      <c r="G57" s="14">
        <v>563</v>
      </c>
      <c r="H57" s="14">
        <v>431</v>
      </c>
      <c r="I57" s="14">
        <v>304</v>
      </c>
      <c r="J57" s="14">
        <v>197</v>
      </c>
      <c r="K57" s="14">
        <v>70</v>
      </c>
      <c r="L57" s="14">
        <v>619</v>
      </c>
      <c r="M57" s="14">
        <v>487</v>
      </c>
      <c r="N57" s="14">
        <v>360</v>
      </c>
      <c r="O57" s="14">
        <v>228</v>
      </c>
      <c r="P57" s="14">
        <v>121</v>
      </c>
      <c r="Q57" s="14">
        <v>550</v>
      </c>
      <c r="R57" s="14">
        <v>418</v>
      </c>
      <c r="S57" s="14">
        <v>286</v>
      </c>
      <c r="T57" s="14">
        <v>159</v>
      </c>
      <c r="U57" s="14">
        <v>27</v>
      </c>
      <c r="V57" s="14">
        <v>576</v>
      </c>
      <c r="W57" s="14">
        <v>474</v>
      </c>
      <c r="X57" s="14">
        <v>342</v>
      </c>
      <c r="Y57" s="14">
        <v>215</v>
      </c>
      <c r="Z57" s="15">
        <v>83</v>
      </c>
      <c r="AA57" s="2">
        <f t="shared" si="6"/>
        <v>7825</v>
      </c>
      <c r="AB57" s="2">
        <f t="shared" si="7"/>
        <v>3263025</v>
      </c>
      <c r="AE57" s="1">
        <v>17</v>
      </c>
      <c r="AF57" s="421" t="s">
        <v>620</v>
      </c>
      <c r="AG57" s="419" t="s">
        <v>147</v>
      </c>
      <c r="AH57" s="419" t="s">
        <v>743</v>
      </c>
      <c r="AI57" s="419" t="s">
        <v>759</v>
      </c>
      <c r="AJ57" s="419" t="s">
        <v>511</v>
      </c>
      <c r="AK57" s="418" t="s">
        <v>93</v>
      </c>
      <c r="AL57" s="418" t="s">
        <v>110</v>
      </c>
      <c r="AM57" s="418" t="s">
        <v>757</v>
      </c>
      <c r="AN57" s="418" t="s">
        <v>239</v>
      </c>
      <c r="AO57" s="418" t="s">
        <v>619</v>
      </c>
      <c r="AP57" s="419" t="s">
        <v>212</v>
      </c>
      <c r="AQ57" s="419" t="s">
        <v>713</v>
      </c>
      <c r="AR57" s="419" t="s">
        <v>577</v>
      </c>
      <c r="AS57" s="419" t="s">
        <v>671</v>
      </c>
      <c r="AT57" s="419" t="s">
        <v>582</v>
      </c>
      <c r="AU57" s="418" t="s">
        <v>516</v>
      </c>
      <c r="AV57" s="418" t="s">
        <v>767</v>
      </c>
      <c r="AW57" s="418" t="s">
        <v>85</v>
      </c>
      <c r="AX57" s="418" t="s">
        <v>658</v>
      </c>
      <c r="AY57" s="418" t="s">
        <v>90</v>
      </c>
      <c r="AZ57" s="419" t="s">
        <v>488</v>
      </c>
      <c r="BA57" s="419" t="s">
        <v>52</v>
      </c>
      <c r="BB57" s="419" t="s">
        <v>310</v>
      </c>
      <c r="BC57" s="419" t="s">
        <v>220</v>
      </c>
      <c r="BD57" s="422" t="s">
        <v>720</v>
      </c>
    </row>
    <row r="58" spans="1:56" x14ac:dyDescent="0.2">
      <c r="A58" s="1">
        <v>18</v>
      </c>
      <c r="B58" s="13">
        <v>26</v>
      </c>
      <c r="C58" s="14">
        <v>549</v>
      </c>
      <c r="D58" s="14">
        <v>417</v>
      </c>
      <c r="E58" s="14">
        <v>290</v>
      </c>
      <c r="F58" s="14">
        <v>158</v>
      </c>
      <c r="G58" s="14">
        <v>82</v>
      </c>
      <c r="H58" s="14">
        <v>580</v>
      </c>
      <c r="I58" s="14">
        <v>473</v>
      </c>
      <c r="J58" s="14">
        <v>341</v>
      </c>
      <c r="K58" s="14">
        <v>214</v>
      </c>
      <c r="L58" s="14">
        <v>13</v>
      </c>
      <c r="M58" s="14">
        <v>506</v>
      </c>
      <c r="N58" s="14">
        <v>379</v>
      </c>
      <c r="O58" s="14">
        <v>272</v>
      </c>
      <c r="P58" s="14">
        <v>145</v>
      </c>
      <c r="Q58" s="14">
        <v>69</v>
      </c>
      <c r="R58" s="14">
        <v>562</v>
      </c>
      <c r="S58" s="14">
        <v>435</v>
      </c>
      <c r="T58" s="14">
        <v>303</v>
      </c>
      <c r="U58" s="14">
        <v>196</v>
      </c>
      <c r="V58" s="14">
        <v>125</v>
      </c>
      <c r="W58" s="14">
        <v>618</v>
      </c>
      <c r="X58" s="14">
        <v>486</v>
      </c>
      <c r="Y58" s="14">
        <v>359</v>
      </c>
      <c r="Z58" s="15">
        <v>227</v>
      </c>
      <c r="AA58" s="2">
        <f t="shared" si="6"/>
        <v>7825</v>
      </c>
      <c r="AB58" s="2">
        <f t="shared" si="7"/>
        <v>3263025</v>
      </c>
      <c r="AE58" s="1">
        <v>18</v>
      </c>
      <c r="AF58" s="421" t="s">
        <v>251</v>
      </c>
      <c r="AG58" s="419" t="s">
        <v>306</v>
      </c>
      <c r="AH58" s="419" t="s">
        <v>590</v>
      </c>
      <c r="AI58" s="419" t="s">
        <v>250</v>
      </c>
      <c r="AJ58" s="419" t="s">
        <v>209</v>
      </c>
      <c r="AK58" s="418" t="s">
        <v>303</v>
      </c>
      <c r="AL58" s="418" t="s">
        <v>621</v>
      </c>
      <c r="AM58" s="418" t="s">
        <v>426</v>
      </c>
      <c r="AN58" s="418" t="s">
        <v>415</v>
      </c>
      <c r="AO58" s="418" t="s">
        <v>162</v>
      </c>
      <c r="AP58" s="419" t="s">
        <v>542</v>
      </c>
      <c r="AQ58" s="419" t="s">
        <v>276</v>
      </c>
      <c r="AR58" s="419" t="s">
        <v>728</v>
      </c>
      <c r="AS58" s="419" t="s">
        <v>402</v>
      </c>
      <c r="AT58" s="419" t="s">
        <v>72</v>
      </c>
      <c r="AU58" s="418" t="s">
        <v>406</v>
      </c>
      <c r="AV58" s="418" t="s">
        <v>229</v>
      </c>
      <c r="AW58" s="418" t="s">
        <v>769</v>
      </c>
      <c r="AX58" s="418" t="s">
        <v>37</v>
      </c>
      <c r="AY58" s="418" t="s">
        <v>552</v>
      </c>
      <c r="AZ58" s="419" t="s">
        <v>476</v>
      </c>
      <c r="BA58" s="419" t="s">
        <v>451</v>
      </c>
      <c r="BB58" s="419" t="s">
        <v>533</v>
      </c>
      <c r="BC58" s="419" t="s">
        <v>339</v>
      </c>
      <c r="BD58" s="422" t="s">
        <v>567</v>
      </c>
    </row>
    <row r="59" spans="1:56" x14ac:dyDescent="0.2">
      <c r="A59" s="1">
        <v>19</v>
      </c>
      <c r="B59" s="13">
        <v>200</v>
      </c>
      <c r="C59" s="14">
        <v>68</v>
      </c>
      <c r="D59" s="14">
        <v>561</v>
      </c>
      <c r="E59" s="14">
        <v>434</v>
      </c>
      <c r="F59" s="14">
        <v>302</v>
      </c>
      <c r="G59" s="14">
        <v>226</v>
      </c>
      <c r="H59" s="14">
        <v>124</v>
      </c>
      <c r="I59" s="14">
        <v>617</v>
      </c>
      <c r="J59" s="14">
        <v>490</v>
      </c>
      <c r="K59" s="14">
        <v>358</v>
      </c>
      <c r="L59" s="14">
        <v>157</v>
      </c>
      <c r="M59" s="14">
        <v>30</v>
      </c>
      <c r="N59" s="14">
        <v>548</v>
      </c>
      <c r="O59" s="14">
        <v>416</v>
      </c>
      <c r="P59" s="14">
        <v>289</v>
      </c>
      <c r="Q59" s="14">
        <v>213</v>
      </c>
      <c r="R59" s="14">
        <v>81</v>
      </c>
      <c r="S59" s="14">
        <v>579</v>
      </c>
      <c r="T59" s="14">
        <v>472</v>
      </c>
      <c r="U59" s="14">
        <v>345</v>
      </c>
      <c r="V59" s="14">
        <v>144</v>
      </c>
      <c r="W59" s="14">
        <v>12</v>
      </c>
      <c r="X59" s="14">
        <v>510</v>
      </c>
      <c r="Y59" s="14">
        <v>378</v>
      </c>
      <c r="Z59" s="15">
        <v>271</v>
      </c>
      <c r="AA59" s="2">
        <f t="shared" si="6"/>
        <v>7825</v>
      </c>
      <c r="AB59" s="2">
        <f t="shared" si="7"/>
        <v>3263025</v>
      </c>
      <c r="AE59" s="1">
        <v>19</v>
      </c>
      <c r="AF59" s="421" t="s">
        <v>446</v>
      </c>
      <c r="AG59" s="419" t="s">
        <v>644</v>
      </c>
      <c r="AH59" s="419" t="s">
        <v>807</v>
      </c>
      <c r="AI59" s="419" t="s">
        <v>588</v>
      </c>
      <c r="AJ59" s="419" t="s">
        <v>727</v>
      </c>
      <c r="AK59" s="418" t="s">
        <v>696</v>
      </c>
      <c r="AL59" s="418" t="s">
        <v>238</v>
      </c>
      <c r="AM59" s="418" t="s">
        <v>242</v>
      </c>
      <c r="AN59" s="418" t="s">
        <v>695</v>
      </c>
      <c r="AO59" s="418" t="s">
        <v>682</v>
      </c>
      <c r="AP59" s="419" t="s">
        <v>581</v>
      </c>
      <c r="AQ59" s="419" t="s">
        <v>358</v>
      </c>
      <c r="AR59" s="419" t="s">
        <v>622</v>
      </c>
      <c r="AS59" s="419" t="s">
        <v>694</v>
      </c>
      <c r="AT59" s="419" t="s">
        <v>193</v>
      </c>
      <c r="AU59" s="418" t="s">
        <v>194</v>
      </c>
      <c r="AV59" s="418" t="s">
        <v>749</v>
      </c>
      <c r="AW59" s="418" t="s">
        <v>383</v>
      </c>
      <c r="AX59" s="418" t="s">
        <v>79</v>
      </c>
      <c r="AY59" s="418" t="s">
        <v>520</v>
      </c>
      <c r="AZ59" s="419" t="s">
        <v>603</v>
      </c>
      <c r="BA59" s="419" t="s">
        <v>647</v>
      </c>
      <c r="BB59" s="419" t="s">
        <v>169</v>
      </c>
      <c r="BC59" s="419" t="s">
        <v>69</v>
      </c>
      <c r="BD59" s="422" t="s">
        <v>719</v>
      </c>
    </row>
    <row r="60" spans="1:56" x14ac:dyDescent="0.2">
      <c r="A60" s="1">
        <v>20</v>
      </c>
      <c r="B60" s="13">
        <v>344</v>
      </c>
      <c r="C60" s="14">
        <v>212</v>
      </c>
      <c r="D60" s="14">
        <v>85</v>
      </c>
      <c r="E60" s="14">
        <v>578</v>
      </c>
      <c r="F60" s="14">
        <v>471</v>
      </c>
      <c r="G60" s="14">
        <v>275</v>
      </c>
      <c r="H60" s="14">
        <v>143</v>
      </c>
      <c r="I60" s="14">
        <v>11</v>
      </c>
      <c r="J60" s="14">
        <v>509</v>
      </c>
      <c r="K60" s="14">
        <v>377</v>
      </c>
      <c r="L60" s="14">
        <v>301</v>
      </c>
      <c r="M60" s="14">
        <v>199</v>
      </c>
      <c r="N60" s="14">
        <v>67</v>
      </c>
      <c r="O60" s="14">
        <v>565</v>
      </c>
      <c r="P60" s="14">
        <v>433</v>
      </c>
      <c r="Q60" s="14">
        <v>357</v>
      </c>
      <c r="R60" s="14">
        <v>230</v>
      </c>
      <c r="S60" s="14">
        <v>123</v>
      </c>
      <c r="T60" s="14">
        <v>616</v>
      </c>
      <c r="U60" s="14">
        <v>489</v>
      </c>
      <c r="V60" s="14">
        <v>288</v>
      </c>
      <c r="W60" s="14">
        <v>156</v>
      </c>
      <c r="X60" s="14">
        <v>29</v>
      </c>
      <c r="Y60" s="14">
        <v>547</v>
      </c>
      <c r="Z60" s="15">
        <v>420</v>
      </c>
      <c r="AA60" s="2">
        <f t="shared" si="6"/>
        <v>7825</v>
      </c>
      <c r="AB60" s="2">
        <f t="shared" si="7"/>
        <v>3263025</v>
      </c>
      <c r="AE60" s="1">
        <v>20</v>
      </c>
      <c r="AF60" s="421" t="s">
        <v>282</v>
      </c>
      <c r="AG60" s="419" t="s">
        <v>300</v>
      </c>
      <c r="AH60" s="419" t="s">
        <v>646</v>
      </c>
      <c r="AI60" s="419" t="s">
        <v>517</v>
      </c>
      <c r="AJ60" s="419" t="s">
        <v>401</v>
      </c>
      <c r="AK60" s="418" t="s">
        <v>616</v>
      </c>
      <c r="AL60" s="418" t="s">
        <v>43</v>
      </c>
      <c r="AM60" s="418" t="s">
        <v>378</v>
      </c>
      <c r="AN60" s="418" t="s">
        <v>753</v>
      </c>
      <c r="AO60" s="418" t="s">
        <v>756</v>
      </c>
      <c r="AP60" s="419" t="s">
        <v>70</v>
      </c>
      <c r="AQ60" s="419" t="s">
        <v>207</v>
      </c>
      <c r="AR60" s="419" t="s">
        <v>381</v>
      </c>
      <c r="AS60" s="419" t="s">
        <v>63</v>
      </c>
      <c r="AT60" s="419" t="s">
        <v>138</v>
      </c>
      <c r="AU60" s="418" t="s">
        <v>233</v>
      </c>
      <c r="AV60" s="418" t="s">
        <v>798</v>
      </c>
      <c r="AW60" s="418" t="s">
        <v>553</v>
      </c>
      <c r="AX60" s="418" t="s">
        <v>348</v>
      </c>
      <c r="AY60" s="418" t="s">
        <v>638</v>
      </c>
      <c r="AZ60" s="419" t="s">
        <v>163</v>
      </c>
      <c r="BA60" s="419" t="s">
        <v>237</v>
      </c>
      <c r="BB60" s="419" t="s">
        <v>118</v>
      </c>
      <c r="BC60" s="419" t="s">
        <v>278</v>
      </c>
      <c r="BD60" s="422" t="s">
        <v>796</v>
      </c>
    </row>
    <row r="61" spans="1:56" x14ac:dyDescent="0.2">
      <c r="A61" s="1">
        <v>21</v>
      </c>
      <c r="B61" s="13">
        <v>554</v>
      </c>
      <c r="C61" s="14">
        <v>447</v>
      </c>
      <c r="D61" s="14">
        <v>320</v>
      </c>
      <c r="E61" s="14">
        <v>188</v>
      </c>
      <c r="F61" s="14">
        <v>56</v>
      </c>
      <c r="G61" s="14">
        <v>610</v>
      </c>
      <c r="H61" s="14">
        <v>478</v>
      </c>
      <c r="I61" s="14">
        <v>371</v>
      </c>
      <c r="J61" s="14">
        <v>244</v>
      </c>
      <c r="K61" s="14">
        <v>112</v>
      </c>
      <c r="L61" s="14">
        <v>536</v>
      </c>
      <c r="M61" s="14">
        <v>409</v>
      </c>
      <c r="N61" s="14">
        <v>277</v>
      </c>
      <c r="O61" s="14">
        <v>175</v>
      </c>
      <c r="P61" s="14">
        <v>43</v>
      </c>
      <c r="Q61" s="14">
        <v>592</v>
      </c>
      <c r="R61" s="14">
        <v>465</v>
      </c>
      <c r="S61" s="14">
        <v>333</v>
      </c>
      <c r="T61" s="14">
        <v>201</v>
      </c>
      <c r="U61" s="14">
        <v>99</v>
      </c>
      <c r="V61" s="14">
        <v>523</v>
      </c>
      <c r="W61" s="14">
        <v>391</v>
      </c>
      <c r="X61" s="14">
        <v>264</v>
      </c>
      <c r="Y61" s="14">
        <v>132</v>
      </c>
      <c r="Z61" s="15">
        <v>5</v>
      </c>
      <c r="AA61" s="2">
        <f t="shared" si="6"/>
        <v>7825</v>
      </c>
      <c r="AB61" s="2">
        <f t="shared" si="7"/>
        <v>3263025</v>
      </c>
      <c r="AE61" s="1">
        <v>21</v>
      </c>
      <c r="AF61" s="417" t="s">
        <v>440</v>
      </c>
      <c r="AG61" s="418" t="s">
        <v>51</v>
      </c>
      <c r="AH61" s="418" t="s">
        <v>578</v>
      </c>
      <c r="AI61" s="418" t="s">
        <v>732</v>
      </c>
      <c r="AJ61" s="418" t="s">
        <v>803</v>
      </c>
      <c r="AK61" s="419" t="s">
        <v>394</v>
      </c>
      <c r="AL61" s="419" t="s">
        <v>295</v>
      </c>
      <c r="AM61" s="419" t="s">
        <v>149</v>
      </c>
      <c r="AN61" s="419" t="s">
        <v>55</v>
      </c>
      <c r="AO61" s="419" t="s">
        <v>74</v>
      </c>
      <c r="AP61" s="418" t="s">
        <v>781</v>
      </c>
      <c r="AQ61" s="418" t="s">
        <v>534</v>
      </c>
      <c r="AR61" s="418" t="s">
        <v>537</v>
      </c>
      <c r="AS61" s="418" t="s">
        <v>393</v>
      </c>
      <c r="AT61" s="418" t="s">
        <v>618</v>
      </c>
      <c r="AU61" s="419" t="s">
        <v>778</v>
      </c>
      <c r="AV61" s="419" t="s">
        <v>636</v>
      </c>
      <c r="AW61" s="419" t="s">
        <v>708</v>
      </c>
      <c r="AX61" s="419" t="s">
        <v>643</v>
      </c>
      <c r="AY61" s="419" t="s">
        <v>774</v>
      </c>
      <c r="AZ61" s="418" t="s">
        <v>677</v>
      </c>
      <c r="BA61" s="418" t="s">
        <v>442</v>
      </c>
      <c r="BB61" s="418" t="s">
        <v>248</v>
      </c>
      <c r="BC61" s="418" t="s">
        <v>555</v>
      </c>
      <c r="BD61" s="420" t="s">
        <v>304</v>
      </c>
    </row>
    <row r="62" spans="1:56" x14ac:dyDescent="0.2">
      <c r="A62" s="1">
        <v>22</v>
      </c>
      <c r="B62" s="13">
        <v>98</v>
      </c>
      <c r="C62" s="14">
        <v>591</v>
      </c>
      <c r="D62" s="14">
        <v>464</v>
      </c>
      <c r="E62" s="14">
        <v>332</v>
      </c>
      <c r="F62" s="14">
        <v>205</v>
      </c>
      <c r="G62" s="14">
        <v>4</v>
      </c>
      <c r="H62" s="14">
        <v>522</v>
      </c>
      <c r="I62" s="14">
        <v>395</v>
      </c>
      <c r="J62" s="14">
        <v>263</v>
      </c>
      <c r="K62" s="14">
        <v>131</v>
      </c>
      <c r="L62" s="14">
        <v>60</v>
      </c>
      <c r="M62" s="14">
        <v>553</v>
      </c>
      <c r="N62" s="14">
        <v>446</v>
      </c>
      <c r="O62" s="14">
        <v>319</v>
      </c>
      <c r="P62" s="14">
        <v>187</v>
      </c>
      <c r="Q62" s="14">
        <v>111</v>
      </c>
      <c r="R62" s="14">
        <v>609</v>
      </c>
      <c r="S62" s="14">
        <v>477</v>
      </c>
      <c r="T62" s="14">
        <v>375</v>
      </c>
      <c r="U62" s="14">
        <v>243</v>
      </c>
      <c r="V62" s="14">
        <v>42</v>
      </c>
      <c r="W62" s="14">
        <v>540</v>
      </c>
      <c r="X62" s="14">
        <v>408</v>
      </c>
      <c r="Y62" s="14">
        <v>276</v>
      </c>
      <c r="Z62" s="15">
        <v>174</v>
      </c>
      <c r="AA62" s="2">
        <f t="shared" si="6"/>
        <v>7825</v>
      </c>
      <c r="AB62" s="2">
        <f t="shared" si="7"/>
        <v>3263025</v>
      </c>
      <c r="AE62" s="1">
        <v>22</v>
      </c>
      <c r="AF62" s="417" t="s">
        <v>361</v>
      </c>
      <c r="AG62" s="418" t="s">
        <v>91</v>
      </c>
      <c r="AH62" s="418" t="s">
        <v>693</v>
      </c>
      <c r="AI62" s="418" t="s">
        <v>206</v>
      </c>
      <c r="AJ62" s="418" t="s">
        <v>746</v>
      </c>
      <c r="AK62" s="419" t="s">
        <v>62</v>
      </c>
      <c r="AL62" s="419" t="s">
        <v>334</v>
      </c>
      <c r="AM62" s="419" t="s">
        <v>548</v>
      </c>
      <c r="AN62" s="419" t="s">
        <v>221</v>
      </c>
      <c r="AO62" s="419" t="s">
        <v>210</v>
      </c>
      <c r="AP62" s="418" t="s">
        <v>701</v>
      </c>
      <c r="AQ62" s="418" t="s">
        <v>573</v>
      </c>
      <c r="AR62" s="418" t="s">
        <v>427</v>
      </c>
      <c r="AS62" s="418" t="s">
        <v>338</v>
      </c>
      <c r="AT62" s="418" t="s">
        <v>42</v>
      </c>
      <c r="AU62" s="419" t="s">
        <v>601</v>
      </c>
      <c r="AV62" s="419" t="s">
        <v>186</v>
      </c>
      <c r="AW62" s="419" t="s">
        <v>189</v>
      </c>
      <c r="AX62" s="419" t="s">
        <v>40</v>
      </c>
      <c r="AY62" s="419" t="s">
        <v>270</v>
      </c>
      <c r="AZ62" s="418" t="s">
        <v>407</v>
      </c>
      <c r="BA62" s="418" t="s">
        <v>35</v>
      </c>
      <c r="BB62" s="418" t="s">
        <v>82</v>
      </c>
      <c r="BC62" s="418" t="s">
        <v>614</v>
      </c>
      <c r="BD62" s="420" t="s">
        <v>153</v>
      </c>
    </row>
    <row r="63" spans="1:56" x14ac:dyDescent="0.2">
      <c r="A63" s="1">
        <v>23</v>
      </c>
      <c r="B63" s="13">
        <v>242</v>
      </c>
      <c r="C63" s="14">
        <v>115</v>
      </c>
      <c r="D63" s="14">
        <v>608</v>
      </c>
      <c r="E63" s="14">
        <v>476</v>
      </c>
      <c r="F63" s="14">
        <v>374</v>
      </c>
      <c r="G63" s="14">
        <v>173</v>
      </c>
      <c r="H63" s="14">
        <v>41</v>
      </c>
      <c r="I63" s="14">
        <v>539</v>
      </c>
      <c r="J63" s="14">
        <v>407</v>
      </c>
      <c r="K63" s="14">
        <v>280</v>
      </c>
      <c r="L63" s="14">
        <v>204</v>
      </c>
      <c r="M63" s="14">
        <v>97</v>
      </c>
      <c r="N63" s="14">
        <v>595</v>
      </c>
      <c r="O63" s="14">
        <v>463</v>
      </c>
      <c r="P63" s="14">
        <v>331</v>
      </c>
      <c r="Q63" s="14">
        <v>135</v>
      </c>
      <c r="R63" s="14">
        <v>3</v>
      </c>
      <c r="S63" s="14">
        <v>521</v>
      </c>
      <c r="T63" s="14">
        <v>394</v>
      </c>
      <c r="U63" s="14">
        <v>262</v>
      </c>
      <c r="V63" s="14">
        <v>186</v>
      </c>
      <c r="W63" s="14">
        <v>59</v>
      </c>
      <c r="X63" s="14">
        <v>552</v>
      </c>
      <c r="Y63" s="14">
        <v>450</v>
      </c>
      <c r="Z63" s="15">
        <v>318</v>
      </c>
      <c r="AA63" s="2">
        <f t="shared" si="6"/>
        <v>7825</v>
      </c>
      <c r="AB63" s="2">
        <f t="shared" si="7"/>
        <v>3263025</v>
      </c>
      <c r="AE63" s="1">
        <v>23</v>
      </c>
      <c r="AF63" s="417" t="s">
        <v>84</v>
      </c>
      <c r="AG63" s="418" t="s">
        <v>787</v>
      </c>
      <c r="AH63" s="418" t="s">
        <v>530</v>
      </c>
      <c r="AI63" s="418" t="s">
        <v>265</v>
      </c>
      <c r="AJ63" s="418" t="s">
        <v>627</v>
      </c>
      <c r="AK63" s="419" t="s">
        <v>523</v>
      </c>
      <c r="AL63" s="419" t="s">
        <v>540</v>
      </c>
      <c r="AM63" s="419" t="s">
        <v>94</v>
      </c>
      <c r="AN63" s="419" t="s">
        <v>398</v>
      </c>
      <c r="AO63" s="419" t="s">
        <v>717</v>
      </c>
      <c r="AP63" s="418" t="s">
        <v>538</v>
      </c>
      <c r="AQ63" s="418" t="s">
        <v>805</v>
      </c>
      <c r="AR63" s="418" t="s">
        <v>227</v>
      </c>
      <c r="AS63" s="418" t="s">
        <v>666</v>
      </c>
      <c r="AT63" s="418" t="s">
        <v>683</v>
      </c>
      <c r="AU63" s="419" t="s">
        <v>102</v>
      </c>
      <c r="AV63" s="419" t="s">
        <v>166</v>
      </c>
      <c r="AW63" s="419" t="s">
        <v>706</v>
      </c>
      <c r="AX63" s="419" t="s">
        <v>369</v>
      </c>
      <c r="AY63" s="419" t="s">
        <v>327</v>
      </c>
      <c r="AZ63" s="418" t="s">
        <v>630</v>
      </c>
      <c r="BA63" s="418" t="s">
        <v>436</v>
      </c>
      <c r="BB63" s="418" t="s">
        <v>467</v>
      </c>
      <c r="BC63" s="418" t="s">
        <v>294</v>
      </c>
      <c r="BD63" s="420" t="s">
        <v>549</v>
      </c>
    </row>
    <row r="64" spans="1:56" x14ac:dyDescent="0.2">
      <c r="A64" s="1">
        <v>24</v>
      </c>
      <c r="B64" s="13">
        <v>261</v>
      </c>
      <c r="C64" s="14">
        <v>134</v>
      </c>
      <c r="D64" s="14">
        <v>2</v>
      </c>
      <c r="E64" s="14">
        <v>525</v>
      </c>
      <c r="F64" s="14">
        <v>393</v>
      </c>
      <c r="G64" s="14">
        <v>317</v>
      </c>
      <c r="H64" s="14">
        <v>190</v>
      </c>
      <c r="I64" s="14">
        <v>58</v>
      </c>
      <c r="J64" s="14">
        <v>551</v>
      </c>
      <c r="K64" s="14">
        <v>449</v>
      </c>
      <c r="L64" s="14">
        <v>373</v>
      </c>
      <c r="M64" s="14">
        <v>241</v>
      </c>
      <c r="N64" s="14">
        <v>114</v>
      </c>
      <c r="O64" s="14">
        <v>607</v>
      </c>
      <c r="P64" s="14">
        <v>480</v>
      </c>
      <c r="Q64" s="14">
        <v>279</v>
      </c>
      <c r="R64" s="14">
        <v>172</v>
      </c>
      <c r="S64" s="14">
        <v>45</v>
      </c>
      <c r="T64" s="14">
        <v>538</v>
      </c>
      <c r="U64" s="14">
        <v>406</v>
      </c>
      <c r="V64" s="14">
        <v>335</v>
      </c>
      <c r="W64" s="14">
        <v>203</v>
      </c>
      <c r="X64" s="14">
        <v>96</v>
      </c>
      <c r="Y64" s="14">
        <v>594</v>
      </c>
      <c r="Z64" s="15">
        <v>462</v>
      </c>
      <c r="AA64" s="2">
        <f t="shared" si="6"/>
        <v>7825</v>
      </c>
      <c r="AB64" s="2">
        <f t="shared" si="7"/>
        <v>3263025</v>
      </c>
      <c r="AE64" s="1">
        <v>24</v>
      </c>
      <c r="AF64" s="417" t="s">
        <v>143</v>
      </c>
      <c r="AG64" s="418" t="s">
        <v>684</v>
      </c>
      <c r="AH64" s="418" t="s">
        <v>29</v>
      </c>
      <c r="AI64" s="418" t="s">
        <v>574</v>
      </c>
      <c r="AJ64" s="418" t="s">
        <v>579</v>
      </c>
      <c r="AK64" s="419" t="s">
        <v>368</v>
      </c>
      <c r="AL64" s="419" t="s">
        <v>817</v>
      </c>
      <c r="AM64" s="419" t="s">
        <v>776</v>
      </c>
      <c r="AN64" s="419" t="s">
        <v>546</v>
      </c>
      <c r="AO64" s="419" t="s">
        <v>80</v>
      </c>
      <c r="AP64" s="418" t="s">
        <v>175</v>
      </c>
      <c r="AQ64" s="418" t="s">
        <v>192</v>
      </c>
      <c r="AR64" s="418" t="s">
        <v>731</v>
      </c>
      <c r="AS64" s="418" t="s">
        <v>45</v>
      </c>
      <c r="AT64" s="418" t="s">
        <v>399</v>
      </c>
      <c r="AU64" s="419" t="s">
        <v>508</v>
      </c>
      <c r="AV64" s="419" t="s">
        <v>179</v>
      </c>
      <c r="AW64" s="419" t="s">
        <v>645</v>
      </c>
      <c r="AX64" s="419" t="s">
        <v>122</v>
      </c>
      <c r="AY64" s="419" t="s">
        <v>49</v>
      </c>
      <c r="AZ64" s="418" t="s">
        <v>551</v>
      </c>
      <c r="BA64" s="418" t="s">
        <v>613</v>
      </c>
      <c r="BB64" s="418" t="s">
        <v>329</v>
      </c>
      <c r="BC64" s="418" t="s">
        <v>809</v>
      </c>
      <c r="BD64" s="420" t="s">
        <v>768</v>
      </c>
    </row>
    <row r="65" spans="1:56" x14ac:dyDescent="0.2">
      <c r="A65" s="1">
        <v>25</v>
      </c>
      <c r="B65" s="16">
        <v>410</v>
      </c>
      <c r="C65" s="17">
        <v>278</v>
      </c>
      <c r="D65" s="17">
        <v>171</v>
      </c>
      <c r="E65" s="17">
        <v>44</v>
      </c>
      <c r="F65" s="17">
        <v>537</v>
      </c>
      <c r="G65" s="17">
        <v>461</v>
      </c>
      <c r="H65" s="17">
        <v>334</v>
      </c>
      <c r="I65" s="17">
        <v>202</v>
      </c>
      <c r="J65" s="17">
        <v>100</v>
      </c>
      <c r="K65" s="17">
        <v>593</v>
      </c>
      <c r="L65" s="17">
        <v>392</v>
      </c>
      <c r="M65" s="17">
        <v>265</v>
      </c>
      <c r="N65" s="17">
        <v>133</v>
      </c>
      <c r="O65" s="17">
        <v>1</v>
      </c>
      <c r="P65" s="17">
        <v>524</v>
      </c>
      <c r="Q65" s="17">
        <v>448</v>
      </c>
      <c r="R65" s="17">
        <v>316</v>
      </c>
      <c r="S65" s="17">
        <v>189</v>
      </c>
      <c r="T65" s="17">
        <v>57</v>
      </c>
      <c r="U65" s="17">
        <v>555</v>
      </c>
      <c r="V65" s="17">
        <v>479</v>
      </c>
      <c r="W65" s="17">
        <v>372</v>
      </c>
      <c r="X65" s="17">
        <v>245</v>
      </c>
      <c r="Y65" s="17">
        <v>113</v>
      </c>
      <c r="Z65" s="18">
        <v>606</v>
      </c>
      <c r="AA65" s="2">
        <f t="shared" si="6"/>
        <v>7825</v>
      </c>
      <c r="AB65" s="2">
        <f t="shared" si="7"/>
        <v>3263025</v>
      </c>
      <c r="AE65" s="1">
        <v>25</v>
      </c>
      <c r="AF65" s="423" t="s">
        <v>712</v>
      </c>
      <c r="AG65" s="424" t="s">
        <v>642</v>
      </c>
      <c r="AH65" s="424" t="s">
        <v>498</v>
      </c>
      <c r="AI65" s="424" t="s">
        <v>380</v>
      </c>
      <c r="AJ65" s="424" t="s">
        <v>255</v>
      </c>
      <c r="AK65" s="425" t="s">
        <v>589</v>
      </c>
      <c r="AL65" s="425" t="s">
        <v>366</v>
      </c>
      <c r="AM65" s="425" t="s">
        <v>507</v>
      </c>
      <c r="AN65" s="425" t="s">
        <v>223</v>
      </c>
      <c r="AO65" s="425" t="s">
        <v>258</v>
      </c>
      <c r="AP65" s="424" t="s">
        <v>337</v>
      </c>
      <c r="AQ65" s="424" t="s">
        <v>191</v>
      </c>
      <c r="AR65" s="424" t="s">
        <v>236</v>
      </c>
      <c r="AS65" s="424" t="s">
        <v>198</v>
      </c>
      <c r="AT65" s="424" t="s">
        <v>364</v>
      </c>
      <c r="AU65" s="425" t="s">
        <v>400</v>
      </c>
      <c r="AV65" s="425" t="s">
        <v>472</v>
      </c>
      <c r="AW65" s="425" t="s">
        <v>760</v>
      </c>
      <c r="AX65" s="425" t="s">
        <v>359</v>
      </c>
      <c r="AY65" s="425" t="s">
        <v>678</v>
      </c>
      <c r="AZ65" s="424" t="s">
        <v>159</v>
      </c>
      <c r="BA65" s="424" t="s">
        <v>652</v>
      </c>
      <c r="BB65" s="424" t="s">
        <v>298</v>
      </c>
      <c r="BC65" s="424" t="s">
        <v>761</v>
      </c>
      <c r="BD65" s="426" t="s">
        <v>499</v>
      </c>
    </row>
    <row r="66" spans="1:56" x14ac:dyDescent="0.2">
      <c r="A66" s="3" t="s">
        <v>0</v>
      </c>
      <c r="B66" s="2">
        <f>SUM(B41:B65)</f>
        <v>7825</v>
      </c>
      <c r="C66" s="2">
        <f t="shared" ref="C66:Z66" si="9">SUM(C41:C65)</f>
        <v>7825</v>
      </c>
      <c r="D66" s="2">
        <f t="shared" si="9"/>
        <v>7825</v>
      </c>
      <c r="E66" s="2">
        <f t="shared" si="9"/>
        <v>7825</v>
      </c>
      <c r="F66" s="2">
        <f t="shared" si="9"/>
        <v>7825</v>
      </c>
      <c r="G66" s="2">
        <f t="shared" si="9"/>
        <v>7825</v>
      </c>
      <c r="H66" s="2">
        <f t="shared" si="9"/>
        <v>7825</v>
      </c>
      <c r="I66" s="2">
        <f t="shared" si="9"/>
        <v>7825</v>
      </c>
      <c r="J66" s="2">
        <f t="shared" si="9"/>
        <v>7825</v>
      </c>
      <c r="K66" s="2">
        <f t="shared" si="9"/>
        <v>7825</v>
      </c>
      <c r="L66" s="2">
        <f t="shared" si="9"/>
        <v>7825</v>
      </c>
      <c r="M66" s="2">
        <f t="shared" si="9"/>
        <v>7825</v>
      </c>
      <c r="N66" s="2">
        <f t="shared" si="9"/>
        <v>7825</v>
      </c>
      <c r="O66" s="2">
        <f t="shared" si="9"/>
        <v>7825</v>
      </c>
      <c r="P66" s="2">
        <f t="shared" si="9"/>
        <v>7825</v>
      </c>
      <c r="Q66" s="2">
        <f t="shared" si="9"/>
        <v>7825</v>
      </c>
      <c r="R66" s="2">
        <f t="shared" si="9"/>
        <v>7825</v>
      </c>
      <c r="S66" s="2">
        <f t="shared" si="9"/>
        <v>7825</v>
      </c>
      <c r="T66" s="2">
        <f t="shared" si="9"/>
        <v>7825</v>
      </c>
      <c r="U66" s="2">
        <f t="shared" si="9"/>
        <v>7825</v>
      </c>
      <c r="V66" s="2">
        <f t="shared" si="9"/>
        <v>7825</v>
      </c>
      <c r="W66" s="2">
        <f t="shared" si="9"/>
        <v>7825</v>
      </c>
      <c r="X66" s="2">
        <f t="shared" si="9"/>
        <v>7825</v>
      </c>
      <c r="Y66" s="2">
        <f t="shared" si="9"/>
        <v>7825</v>
      </c>
      <c r="Z66" s="2">
        <f t="shared" si="9"/>
        <v>7825</v>
      </c>
    </row>
    <row r="67" spans="1:56" x14ac:dyDescent="0.2">
      <c r="A67" s="3" t="s">
        <v>1</v>
      </c>
      <c r="B67" s="2">
        <f>SUMSQ(B41:B65)</f>
        <v>3263025</v>
      </c>
      <c r="C67" s="2">
        <f t="shared" ref="C67:Z67" si="10">SUMSQ(C41:C65)</f>
        <v>3263025</v>
      </c>
      <c r="D67" s="2">
        <f t="shared" si="10"/>
        <v>3263025</v>
      </c>
      <c r="E67" s="2">
        <f t="shared" si="10"/>
        <v>3263025</v>
      </c>
      <c r="F67" s="2">
        <f t="shared" si="10"/>
        <v>3263025</v>
      </c>
      <c r="G67" s="2">
        <f t="shared" si="10"/>
        <v>3263025</v>
      </c>
      <c r="H67" s="2">
        <f t="shared" si="10"/>
        <v>3263025</v>
      </c>
      <c r="I67" s="2">
        <f t="shared" si="10"/>
        <v>3263025</v>
      </c>
      <c r="J67" s="2">
        <f t="shared" si="10"/>
        <v>3263025</v>
      </c>
      <c r="K67" s="2">
        <f t="shared" si="10"/>
        <v>3263025</v>
      </c>
      <c r="L67" s="2">
        <f t="shared" si="10"/>
        <v>3263025</v>
      </c>
      <c r="M67" s="2">
        <f t="shared" si="10"/>
        <v>3263025</v>
      </c>
      <c r="N67" s="2">
        <f t="shared" si="10"/>
        <v>3263025</v>
      </c>
      <c r="O67" s="2">
        <f t="shared" si="10"/>
        <v>3263025</v>
      </c>
      <c r="P67" s="2">
        <f t="shared" si="10"/>
        <v>3263025</v>
      </c>
      <c r="Q67" s="2">
        <f t="shared" si="10"/>
        <v>3263025</v>
      </c>
      <c r="R67" s="2">
        <f t="shared" si="10"/>
        <v>3263025</v>
      </c>
      <c r="S67" s="2">
        <f t="shared" si="10"/>
        <v>3263025</v>
      </c>
      <c r="T67" s="2">
        <f t="shared" si="10"/>
        <v>3263025</v>
      </c>
      <c r="U67" s="2">
        <f t="shared" si="10"/>
        <v>3263025</v>
      </c>
      <c r="V67" s="2">
        <f t="shared" si="10"/>
        <v>3263025</v>
      </c>
      <c r="W67" s="2">
        <f t="shared" si="10"/>
        <v>3263025</v>
      </c>
      <c r="X67" s="2">
        <f t="shared" si="10"/>
        <v>3263025</v>
      </c>
      <c r="Y67" s="2">
        <f t="shared" si="10"/>
        <v>3263025</v>
      </c>
      <c r="Z67" s="2">
        <f t="shared" si="10"/>
        <v>3263025</v>
      </c>
    </row>
    <row r="68" spans="1:56" x14ac:dyDescent="0.2">
      <c r="A68" s="3" t="s">
        <v>351</v>
      </c>
      <c r="N68" s="2">
        <f t="shared" ref="N68" si="11">N41^3+N42^3+N43^3+N44^3+N45^3+N46^3+N47^3+N48^3+N49^3+N50^3+N51^3+N52^3+N53^3+N54^3+N55^3+N56^3+N57^3+N58^3+N59^3+N60^3+N61^3+N62^3+N63^3+N64^3+N65^3</f>
        <v>1530765625</v>
      </c>
    </row>
    <row r="69" spans="1:56" x14ac:dyDescent="0.2">
      <c r="AA69" s="2" t="s">
        <v>4</v>
      </c>
    </row>
    <row r="70" spans="1:56" x14ac:dyDescent="0.2">
      <c r="A70" s="3" t="s">
        <v>2</v>
      </c>
      <c r="B70" s="7">
        <f>B41</f>
        <v>20</v>
      </c>
      <c r="C70" s="7">
        <f>C42</f>
        <v>32</v>
      </c>
      <c r="D70" s="7">
        <f>D43</f>
        <v>74</v>
      </c>
      <c r="E70" s="7">
        <f>E44</f>
        <v>86</v>
      </c>
      <c r="F70" s="7">
        <f>F45</f>
        <v>103</v>
      </c>
      <c r="G70" s="7">
        <f>G46</f>
        <v>137</v>
      </c>
      <c r="H70" s="7">
        <f>H47</f>
        <v>154</v>
      </c>
      <c r="I70" s="7">
        <f>I48</f>
        <v>191</v>
      </c>
      <c r="J70" s="7">
        <f>J49</f>
        <v>208</v>
      </c>
      <c r="K70" s="7">
        <f>K50</f>
        <v>250</v>
      </c>
      <c r="L70" s="7">
        <f>L51</f>
        <v>259</v>
      </c>
      <c r="M70" s="7">
        <f>M52</f>
        <v>296</v>
      </c>
      <c r="N70" s="7">
        <f>N53</f>
        <v>313</v>
      </c>
      <c r="O70" s="7">
        <f>O54</f>
        <v>330</v>
      </c>
      <c r="P70" s="7">
        <f>P55</f>
        <v>367</v>
      </c>
      <c r="Q70" s="7">
        <f>Q56</f>
        <v>376</v>
      </c>
      <c r="R70" s="7">
        <f>R57</f>
        <v>418</v>
      </c>
      <c r="S70" s="7">
        <f>S58</f>
        <v>435</v>
      </c>
      <c r="T70" s="7">
        <f>T59</f>
        <v>472</v>
      </c>
      <c r="U70" s="7">
        <f>U60</f>
        <v>489</v>
      </c>
      <c r="V70" s="7">
        <f>V61</f>
        <v>523</v>
      </c>
      <c r="W70" s="7">
        <f>W62</f>
        <v>540</v>
      </c>
      <c r="X70" s="7">
        <f>X63</f>
        <v>552</v>
      </c>
      <c r="Y70" s="7">
        <f>Y64</f>
        <v>594</v>
      </c>
      <c r="Z70" s="8">
        <f>Z65</f>
        <v>606</v>
      </c>
      <c r="AA70" s="2">
        <f t="shared" si="6"/>
        <v>7825</v>
      </c>
      <c r="AB70" s="2">
        <f t="shared" si="7"/>
        <v>3263025</v>
      </c>
      <c r="AC70" s="2">
        <f t="shared" si="8"/>
        <v>1530765625</v>
      </c>
    </row>
    <row r="71" spans="1:56" x14ac:dyDescent="0.2">
      <c r="A71" s="3" t="s">
        <v>3</v>
      </c>
      <c r="B71" s="7">
        <f>B65</f>
        <v>410</v>
      </c>
      <c r="C71" s="7">
        <f>C64</f>
        <v>134</v>
      </c>
      <c r="D71" s="7">
        <f>D63</f>
        <v>608</v>
      </c>
      <c r="E71" s="7">
        <f>E62</f>
        <v>332</v>
      </c>
      <c r="F71" s="7">
        <f>F61</f>
        <v>56</v>
      </c>
      <c r="G71" s="7">
        <f>G60</f>
        <v>275</v>
      </c>
      <c r="H71" s="7">
        <f>H59</f>
        <v>124</v>
      </c>
      <c r="I71" s="7">
        <f>I58</f>
        <v>473</v>
      </c>
      <c r="J71" s="7">
        <f>J57</f>
        <v>197</v>
      </c>
      <c r="K71" s="7">
        <f>K56</f>
        <v>546</v>
      </c>
      <c r="L71" s="7">
        <f>L55</f>
        <v>240</v>
      </c>
      <c r="M71" s="7">
        <f>M54</f>
        <v>589</v>
      </c>
      <c r="N71" s="7">
        <f>N53</f>
        <v>313</v>
      </c>
      <c r="O71" s="7">
        <f>O52</f>
        <v>37</v>
      </c>
      <c r="P71" s="7">
        <f>P51</f>
        <v>386</v>
      </c>
      <c r="Q71" s="7">
        <f>Q50</f>
        <v>80</v>
      </c>
      <c r="R71" s="7">
        <f>R49</f>
        <v>429</v>
      </c>
      <c r="S71" s="7">
        <f>S48</f>
        <v>153</v>
      </c>
      <c r="T71" s="7">
        <f>T47</f>
        <v>502</v>
      </c>
      <c r="U71" s="7">
        <f>U46</f>
        <v>351</v>
      </c>
      <c r="V71" s="7">
        <f>V45</f>
        <v>570</v>
      </c>
      <c r="W71" s="7">
        <f>W44</f>
        <v>294</v>
      </c>
      <c r="X71" s="7">
        <f>X43</f>
        <v>18</v>
      </c>
      <c r="Y71" s="7">
        <f>Y42</f>
        <v>492</v>
      </c>
      <c r="Z71" s="8">
        <f>Z41</f>
        <v>216</v>
      </c>
      <c r="AA71" s="2">
        <f t="shared" si="6"/>
        <v>7825</v>
      </c>
      <c r="AB71" s="2">
        <f t="shared" si="7"/>
        <v>3263025</v>
      </c>
      <c r="AC71" s="2">
        <f t="shared" si="8"/>
        <v>1530765625</v>
      </c>
    </row>
    <row r="74" spans="1:56" x14ac:dyDescent="0.2">
      <c r="B74" s="21" t="s">
        <v>21</v>
      </c>
      <c r="C74" s="21" t="s">
        <v>903</v>
      </c>
    </row>
    <row r="75" spans="1:56" x14ac:dyDescent="0.2">
      <c r="A75" s="1">
        <v>1</v>
      </c>
      <c r="B75" s="10">
        <v>6</v>
      </c>
      <c r="C75" s="11">
        <v>504</v>
      </c>
      <c r="D75" s="11">
        <v>397</v>
      </c>
      <c r="E75" s="11">
        <v>270</v>
      </c>
      <c r="F75" s="11">
        <v>138</v>
      </c>
      <c r="G75" s="11">
        <v>62</v>
      </c>
      <c r="H75" s="11">
        <v>560</v>
      </c>
      <c r="I75" s="11">
        <v>428</v>
      </c>
      <c r="J75" s="11">
        <v>321</v>
      </c>
      <c r="K75" s="11">
        <v>194</v>
      </c>
      <c r="L75" s="11">
        <v>118</v>
      </c>
      <c r="M75" s="11">
        <v>611</v>
      </c>
      <c r="N75" s="11">
        <v>484</v>
      </c>
      <c r="O75" s="11">
        <v>352</v>
      </c>
      <c r="P75" s="11">
        <v>250</v>
      </c>
      <c r="Q75" s="11">
        <v>49</v>
      </c>
      <c r="R75" s="11">
        <v>542</v>
      </c>
      <c r="S75" s="11">
        <v>415</v>
      </c>
      <c r="T75" s="11">
        <v>283</v>
      </c>
      <c r="U75" s="11">
        <v>151</v>
      </c>
      <c r="V75" s="11">
        <v>80</v>
      </c>
      <c r="W75" s="11">
        <v>598</v>
      </c>
      <c r="X75" s="11">
        <v>466</v>
      </c>
      <c r="Y75" s="11">
        <v>339</v>
      </c>
      <c r="Z75" s="12">
        <v>207</v>
      </c>
      <c r="AA75" s="2">
        <f>SUM(B75:Z75)</f>
        <v>7825</v>
      </c>
      <c r="AB75" s="2">
        <f>SUMSQ(B75:Z75)</f>
        <v>3263025</v>
      </c>
      <c r="AE75" s="1">
        <v>1</v>
      </c>
      <c r="AF75" s="413" t="s">
        <v>486</v>
      </c>
      <c r="AG75" s="414" t="s">
        <v>413</v>
      </c>
      <c r="AH75" s="414" t="s">
        <v>711</v>
      </c>
      <c r="AI75" s="414" t="s">
        <v>271</v>
      </c>
      <c r="AJ75" s="414" t="s">
        <v>814</v>
      </c>
      <c r="AK75" s="415" t="s">
        <v>674</v>
      </c>
      <c r="AL75" s="415" t="s">
        <v>256</v>
      </c>
      <c r="AM75" s="415" t="s">
        <v>324</v>
      </c>
      <c r="AN75" s="415" t="s">
        <v>234</v>
      </c>
      <c r="AO75" s="415" t="s">
        <v>687</v>
      </c>
      <c r="AP75" s="414" t="s">
        <v>100</v>
      </c>
      <c r="AQ75" s="414" t="s">
        <v>154</v>
      </c>
      <c r="AR75" s="414" t="s">
        <v>504</v>
      </c>
      <c r="AS75" s="414" t="s">
        <v>811</v>
      </c>
      <c r="AT75" s="414" t="s">
        <v>641</v>
      </c>
      <c r="AU75" s="415" t="s">
        <v>748</v>
      </c>
      <c r="AV75" s="415" t="s">
        <v>751</v>
      </c>
      <c r="AW75" s="415" t="s">
        <v>665</v>
      </c>
      <c r="AX75" s="415" t="s">
        <v>375</v>
      </c>
      <c r="AY75" s="415" t="s">
        <v>448</v>
      </c>
      <c r="AZ75" s="414" t="s">
        <v>273</v>
      </c>
      <c r="BA75" s="414" t="s">
        <v>707</v>
      </c>
      <c r="BB75" s="414" t="s">
        <v>612</v>
      </c>
      <c r="BC75" s="414" t="s">
        <v>445</v>
      </c>
      <c r="BD75" s="416" t="s">
        <v>716</v>
      </c>
    </row>
    <row r="76" spans="1:56" x14ac:dyDescent="0.2">
      <c r="A76" s="1">
        <v>2</v>
      </c>
      <c r="B76" s="13">
        <v>171</v>
      </c>
      <c r="C76" s="14">
        <v>44</v>
      </c>
      <c r="D76" s="14">
        <v>537</v>
      </c>
      <c r="E76" s="14">
        <v>410</v>
      </c>
      <c r="F76" s="14">
        <v>278</v>
      </c>
      <c r="G76" s="14">
        <v>202</v>
      </c>
      <c r="H76" s="14">
        <v>100</v>
      </c>
      <c r="I76" s="14">
        <v>593</v>
      </c>
      <c r="J76" s="14">
        <v>461</v>
      </c>
      <c r="K76" s="14">
        <v>334</v>
      </c>
      <c r="L76" s="14">
        <v>133</v>
      </c>
      <c r="M76" s="14">
        <v>1</v>
      </c>
      <c r="N76" s="14">
        <v>524</v>
      </c>
      <c r="O76" s="14">
        <v>392</v>
      </c>
      <c r="P76" s="14">
        <v>265</v>
      </c>
      <c r="Q76" s="14">
        <v>189</v>
      </c>
      <c r="R76" s="14">
        <v>57</v>
      </c>
      <c r="S76" s="14">
        <v>555</v>
      </c>
      <c r="T76" s="14">
        <v>448</v>
      </c>
      <c r="U76" s="14">
        <v>316</v>
      </c>
      <c r="V76" s="14">
        <v>245</v>
      </c>
      <c r="W76" s="14">
        <v>113</v>
      </c>
      <c r="X76" s="14">
        <v>606</v>
      </c>
      <c r="Y76" s="14">
        <v>479</v>
      </c>
      <c r="Z76" s="15">
        <v>372</v>
      </c>
      <c r="AA76" s="2">
        <f t="shared" ref="AA76:AA105" si="12">SUM(B76:Z76)</f>
        <v>7825</v>
      </c>
      <c r="AB76" s="2">
        <f t="shared" ref="AB76:AB105" si="13">SUMSQ(B76:Z76)</f>
        <v>3263025</v>
      </c>
      <c r="AE76" s="1">
        <v>2</v>
      </c>
      <c r="AF76" s="417" t="s">
        <v>498</v>
      </c>
      <c r="AG76" s="418" t="s">
        <v>380</v>
      </c>
      <c r="AH76" s="418" t="s">
        <v>255</v>
      </c>
      <c r="AI76" s="418" t="s">
        <v>712</v>
      </c>
      <c r="AJ76" s="418" t="s">
        <v>642</v>
      </c>
      <c r="AK76" s="419" t="s">
        <v>507</v>
      </c>
      <c r="AL76" s="419" t="s">
        <v>223</v>
      </c>
      <c r="AM76" s="419" t="s">
        <v>258</v>
      </c>
      <c r="AN76" s="419" t="s">
        <v>589</v>
      </c>
      <c r="AO76" s="419" t="s">
        <v>366</v>
      </c>
      <c r="AP76" s="418" t="s">
        <v>236</v>
      </c>
      <c r="AQ76" s="418" t="s">
        <v>198</v>
      </c>
      <c r="AR76" s="418" t="s">
        <v>364</v>
      </c>
      <c r="AS76" s="418" t="s">
        <v>337</v>
      </c>
      <c r="AT76" s="418" t="s">
        <v>191</v>
      </c>
      <c r="AU76" s="419" t="s">
        <v>760</v>
      </c>
      <c r="AV76" s="419" t="s">
        <v>359</v>
      </c>
      <c r="AW76" s="419" t="s">
        <v>678</v>
      </c>
      <c r="AX76" s="419" t="s">
        <v>400</v>
      </c>
      <c r="AY76" s="419" t="s">
        <v>472</v>
      </c>
      <c r="AZ76" s="418" t="s">
        <v>298</v>
      </c>
      <c r="BA76" s="418" t="s">
        <v>761</v>
      </c>
      <c r="BB76" s="418" t="s">
        <v>499</v>
      </c>
      <c r="BC76" s="418" t="s">
        <v>159</v>
      </c>
      <c r="BD76" s="420" t="s">
        <v>652</v>
      </c>
    </row>
    <row r="77" spans="1:56" x14ac:dyDescent="0.2">
      <c r="A77" s="1">
        <v>3</v>
      </c>
      <c r="B77" s="13">
        <v>311</v>
      </c>
      <c r="C77" s="14">
        <v>184</v>
      </c>
      <c r="D77" s="14">
        <v>52</v>
      </c>
      <c r="E77" s="14">
        <v>575</v>
      </c>
      <c r="F77" s="14">
        <v>443</v>
      </c>
      <c r="G77" s="14">
        <v>367</v>
      </c>
      <c r="H77" s="14">
        <v>240</v>
      </c>
      <c r="I77" s="14">
        <v>108</v>
      </c>
      <c r="J77" s="14">
        <v>601</v>
      </c>
      <c r="K77" s="14">
        <v>499</v>
      </c>
      <c r="L77" s="14">
        <v>298</v>
      </c>
      <c r="M77" s="14">
        <v>166</v>
      </c>
      <c r="N77" s="14">
        <v>39</v>
      </c>
      <c r="O77" s="14">
        <v>532</v>
      </c>
      <c r="P77" s="14">
        <v>405</v>
      </c>
      <c r="Q77" s="14">
        <v>329</v>
      </c>
      <c r="R77" s="14">
        <v>222</v>
      </c>
      <c r="S77" s="14">
        <v>95</v>
      </c>
      <c r="T77" s="14">
        <v>588</v>
      </c>
      <c r="U77" s="14">
        <v>456</v>
      </c>
      <c r="V77" s="14">
        <v>260</v>
      </c>
      <c r="W77" s="14">
        <v>128</v>
      </c>
      <c r="X77" s="14">
        <v>21</v>
      </c>
      <c r="Y77" s="14">
        <v>519</v>
      </c>
      <c r="Z77" s="15">
        <v>387</v>
      </c>
      <c r="AA77" s="2">
        <f t="shared" si="12"/>
        <v>7825</v>
      </c>
      <c r="AB77" s="2">
        <f t="shared" si="13"/>
        <v>3263025</v>
      </c>
      <c r="AE77" s="1">
        <v>3</v>
      </c>
      <c r="AF77" s="417" t="s">
        <v>280</v>
      </c>
      <c r="AG77" s="418" t="s">
        <v>602</v>
      </c>
      <c r="AH77" s="418" t="s">
        <v>119</v>
      </c>
      <c r="AI77" s="418" t="s">
        <v>490</v>
      </c>
      <c r="AJ77" s="418" t="s">
        <v>714</v>
      </c>
      <c r="AK77" s="419" t="s">
        <v>283</v>
      </c>
      <c r="AL77" s="419" t="s">
        <v>164</v>
      </c>
      <c r="AM77" s="419" t="s">
        <v>182</v>
      </c>
      <c r="AN77" s="419" t="s">
        <v>765</v>
      </c>
      <c r="AO77" s="419" t="s">
        <v>107</v>
      </c>
      <c r="AP77" s="418" t="s">
        <v>801</v>
      </c>
      <c r="AQ77" s="418" t="s">
        <v>734</v>
      </c>
      <c r="AR77" s="418" t="s">
        <v>571</v>
      </c>
      <c r="AS77" s="418" t="s">
        <v>679</v>
      </c>
      <c r="AT77" s="418" t="s">
        <v>429</v>
      </c>
      <c r="AU77" s="419" t="s">
        <v>810</v>
      </c>
      <c r="AV77" s="419" t="s">
        <v>431</v>
      </c>
      <c r="AW77" s="419" t="s">
        <v>672</v>
      </c>
      <c r="AX77" s="419" t="s">
        <v>34</v>
      </c>
      <c r="AY77" s="419" t="s">
        <v>139</v>
      </c>
      <c r="AZ77" s="418" t="s">
        <v>355</v>
      </c>
      <c r="BA77" s="418" t="s">
        <v>449</v>
      </c>
      <c r="BB77" s="418" t="s">
        <v>360</v>
      </c>
      <c r="BC77" s="418" t="s">
        <v>779</v>
      </c>
      <c r="BD77" s="420" t="s">
        <v>492</v>
      </c>
    </row>
    <row r="78" spans="1:56" x14ac:dyDescent="0.2">
      <c r="A78" s="1">
        <v>4</v>
      </c>
      <c r="B78" s="13">
        <v>451</v>
      </c>
      <c r="C78" s="14">
        <v>349</v>
      </c>
      <c r="D78" s="14">
        <v>217</v>
      </c>
      <c r="E78" s="14">
        <v>90</v>
      </c>
      <c r="F78" s="14">
        <v>583</v>
      </c>
      <c r="G78" s="14">
        <v>382</v>
      </c>
      <c r="H78" s="14">
        <v>255</v>
      </c>
      <c r="I78" s="14">
        <v>148</v>
      </c>
      <c r="J78" s="14">
        <v>16</v>
      </c>
      <c r="K78" s="14">
        <v>514</v>
      </c>
      <c r="L78" s="14">
        <v>438</v>
      </c>
      <c r="M78" s="14">
        <v>306</v>
      </c>
      <c r="N78" s="14">
        <v>179</v>
      </c>
      <c r="O78" s="14">
        <v>72</v>
      </c>
      <c r="P78" s="14">
        <v>570</v>
      </c>
      <c r="Q78" s="14">
        <v>494</v>
      </c>
      <c r="R78" s="14">
        <v>362</v>
      </c>
      <c r="S78" s="14">
        <v>235</v>
      </c>
      <c r="T78" s="14">
        <v>103</v>
      </c>
      <c r="U78" s="14">
        <v>621</v>
      </c>
      <c r="V78" s="14">
        <v>425</v>
      </c>
      <c r="W78" s="14">
        <v>293</v>
      </c>
      <c r="X78" s="14">
        <v>161</v>
      </c>
      <c r="Y78" s="14">
        <v>34</v>
      </c>
      <c r="Z78" s="15">
        <v>527</v>
      </c>
      <c r="AA78" s="2">
        <f t="shared" si="12"/>
        <v>7825</v>
      </c>
      <c r="AB78" s="2">
        <f t="shared" si="13"/>
        <v>3263025</v>
      </c>
      <c r="AE78" s="1">
        <v>4</v>
      </c>
      <c r="AF78" s="417" t="s">
        <v>0</v>
      </c>
      <c r="AG78" s="418" t="s">
        <v>653</v>
      </c>
      <c r="AH78" s="418" t="s">
        <v>144</v>
      </c>
      <c r="AI78" s="418" t="s">
        <v>599</v>
      </c>
      <c r="AJ78" s="418" t="s">
        <v>277</v>
      </c>
      <c r="AK78" s="419" t="s">
        <v>177</v>
      </c>
      <c r="AL78" s="419" t="s">
        <v>772</v>
      </c>
      <c r="AM78" s="419" t="s">
        <v>497</v>
      </c>
      <c r="AN78" s="419" t="s">
        <v>598</v>
      </c>
      <c r="AO78" s="419" t="s">
        <v>33</v>
      </c>
      <c r="AP78" s="418" t="s">
        <v>692</v>
      </c>
      <c r="AQ78" s="418" t="s">
        <v>624</v>
      </c>
      <c r="AR78" s="418" t="s">
        <v>285</v>
      </c>
      <c r="AS78" s="418" t="s">
        <v>747</v>
      </c>
      <c r="AT78" s="418" t="s">
        <v>172</v>
      </c>
      <c r="AU78" s="419" t="s">
        <v>591</v>
      </c>
      <c r="AV78" s="419" t="s">
        <v>550</v>
      </c>
      <c r="AW78" s="419" t="s">
        <v>328</v>
      </c>
      <c r="AX78" s="419" t="s">
        <v>390</v>
      </c>
      <c r="AY78" s="419" t="s">
        <v>136</v>
      </c>
      <c r="AZ78" s="418" t="s">
        <v>352</v>
      </c>
      <c r="BA78" s="418" t="s">
        <v>357</v>
      </c>
      <c r="BB78" s="418" t="s">
        <v>685</v>
      </c>
      <c r="BC78" s="418" t="s">
        <v>462</v>
      </c>
      <c r="BD78" s="420" t="s">
        <v>441</v>
      </c>
    </row>
    <row r="79" spans="1:56" x14ac:dyDescent="0.2">
      <c r="A79" s="1">
        <v>5</v>
      </c>
      <c r="B79" s="13">
        <v>616</v>
      </c>
      <c r="C79" s="14">
        <v>489</v>
      </c>
      <c r="D79" s="14">
        <v>357</v>
      </c>
      <c r="E79" s="14">
        <v>230</v>
      </c>
      <c r="F79" s="14">
        <v>123</v>
      </c>
      <c r="G79" s="14">
        <v>547</v>
      </c>
      <c r="H79" s="14">
        <v>420</v>
      </c>
      <c r="I79" s="14">
        <v>288</v>
      </c>
      <c r="J79" s="14">
        <v>156</v>
      </c>
      <c r="K79" s="14">
        <v>29</v>
      </c>
      <c r="L79" s="14">
        <v>578</v>
      </c>
      <c r="M79" s="14">
        <v>471</v>
      </c>
      <c r="N79" s="14">
        <v>344</v>
      </c>
      <c r="O79" s="14">
        <v>212</v>
      </c>
      <c r="P79" s="14">
        <v>85</v>
      </c>
      <c r="Q79" s="14">
        <v>509</v>
      </c>
      <c r="R79" s="14">
        <v>377</v>
      </c>
      <c r="S79" s="14">
        <v>275</v>
      </c>
      <c r="T79" s="14">
        <v>143</v>
      </c>
      <c r="U79" s="14">
        <v>11</v>
      </c>
      <c r="V79" s="14">
        <v>565</v>
      </c>
      <c r="W79" s="14">
        <v>433</v>
      </c>
      <c r="X79" s="14">
        <v>301</v>
      </c>
      <c r="Y79" s="14">
        <v>199</v>
      </c>
      <c r="Z79" s="15">
        <v>67</v>
      </c>
      <c r="AA79" s="2">
        <f t="shared" si="12"/>
        <v>7825</v>
      </c>
      <c r="AB79" s="2">
        <f t="shared" si="13"/>
        <v>3263025</v>
      </c>
      <c r="AE79" s="1">
        <v>5</v>
      </c>
      <c r="AF79" s="417" t="s">
        <v>348</v>
      </c>
      <c r="AG79" s="418" t="s">
        <v>638</v>
      </c>
      <c r="AH79" s="418" t="s">
        <v>233</v>
      </c>
      <c r="AI79" s="418" t="s">
        <v>798</v>
      </c>
      <c r="AJ79" s="418" t="s">
        <v>553</v>
      </c>
      <c r="AK79" s="419" t="s">
        <v>278</v>
      </c>
      <c r="AL79" s="419" t="s">
        <v>796</v>
      </c>
      <c r="AM79" s="419" t="s">
        <v>163</v>
      </c>
      <c r="AN79" s="419" t="s">
        <v>237</v>
      </c>
      <c r="AO79" s="419" t="s">
        <v>118</v>
      </c>
      <c r="AP79" s="418" t="s">
        <v>517</v>
      </c>
      <c r="AQ79" s="418" t="s">
        <v>401</v>
      </c>
      <c r="AR79" s="418" t="s">
        <v>282</v>
      </c>
      <c r="AS79" s="418" t="s">
        <v>431</v>
      </c>
      <c r="AT79" s="418" t="s">
        <v>646</v>
      </c>
      <c r="AU79" s="419" t="s">
        <v>753</v>
      </c>
      <c r="AV79" s="419" t="s">
        <v>756</v>
      </c>
      <c r="AW79" s="419" t="s">
        <v>616</v>
      </c>
      <c r="AX79" s="419" t="s">
        <v>43</v>
      </c>
      <c r="AY79" s="419" t="s">
        <v>378</v>
      </c>
      <c r="AZ79" s="418" t="s">
        <v>63</v>
      </c>
      <c r="BA79" s="418" t="s">
        <v>138</v>
      </c>
      <c r="BB79" s="418" t="s">
        <v>70</v>
      </c>
      <c r="BC79" s="418" t="s">
        <v>207</v>
      </c>
      <c r="BD79" s="420" t="s">
        <v>381</v>
      </c>
    </row>
    <row r="80" spans="1:56" x14ac:dyDescent="0.2">
      <c r="A80" s="1">
        <v>6</v>
      </c>
      <c r="B80" s="13">
        <v>208</v>
      </c>
      <c r="C80" s="14">
        <v>76</v>
      </c>
      <c r="D80" s="14">
        <v>599</v>
      </c>
      <c r="E80" s="14">
        <v>467</v>
      </c>
      <c r="F80" s="14">
        <v>340</v>
      </c>
      <c r="G80" s="14">
        <v>139</v>
      </c>
      <c r="H80" s="14">
        <v>7</v>
      </c>
      <c r="I80" s="14">
        <v>505</v>
      </c>
      <c r="J80" s="14">
        <v>398</v>
      </c>
      <c r="K80" s="14">
        <v>266</v>
      </c>
      <c r="L80" s="14">
        <v>195</v>
      </c>
      <c r="M80" s="14">
        <v>63</v>
      </c>
      <c r="N80" s="14">
        <v>556</v>
      </c>
      <c r="O80" s="14">
        <v>429</v>
      </c>
      <c r="P80" s="14">
        <v>322</v>
      </c>
      <c r="Q80" s="14">
        <v>246</v>
      </c>
      <c r="R80" s="14">
        <v>119</v>
      </c>
      <c r="S80" s="14">
        <v>612</v>
      </c>
      <c r="T80" s="14">
        <v>485</v>
      </c>
      <c r="U80" s="14">
        <v>353</v>
      </c>
      <c r="V80" s="14">
        <v>152</v>
      </c>
      <c r="W80" s="14">
        <v>50</v>
      </c>
      <c r="X80" s="14">
        <v>543</v>
      </c>
      <c r="Y80" s="14">
        <v>411</v>
      </c>
      <c r="Z80" s="15">
        <v>284</v>
      </c>
      <c r="AA80" s="2">
        <f t="shared" si="12"/>
        <v>7825</v>
      </c>
      <c r="AB80" s="2">
        <f t="shared" si="13"/>
        <v>3263025</v>
      </c>
      <c r="AE80" s="1">
        <v>6</v>
      </c>
      <c r="AF80" s="421" t="s">
        <v>405</v>
      </c>
      <c r="AG80" s="419" t="s">
        <v>2</v>
      </c>
      <c r="AH80" s="419" t="s">
        <v>333</v>
      </c>
      <c r="AI80" s="419" t="s">
        <v>506</v>
      </c>
      <c r="AJ80" s="419" t="s">
        <v>388</v>
      </c>
      <c r="AK80" s="418" t="s">
        <v>789</v>
      </c>
      <c r="AL80" s="418" t="s">
        <v>272</v>
      </c>
      <c r="AM80" s="418" t="s">
        <v>651</v>
      </c>
      <c r="AN80" s="418" t="s">
        <v>235</v>
      </c>
      <c r="AO80" s="418" t="s">
        <v>165</v>
      </c>
      <c r="AP80" s="419" t="s">
        <v>99</v>
      </c>
      <c r="AQ80" s="419" t="s">
        <v>570</v>
      </c>
      <c r="AR80" s="419" t="s">
        <v>363</v>
      </c>
      <c r="AS80" s="419" t="s">
        <v>244</v>
      </c>
      <c r="AT80" s="419" t="s">
        <v>681</v>
      </c>
      <c r="AU80" s="418" t="s">
        <v>744</v>
      </c>
      <c r="AV80" s="418" t="s">
        <v>657</v>
      </c>
      <c r="AW80" s="418" t="s">
        <v>425</v>
      </c>
      <c r="AX80" s="418" t="s">
        <v>741</v>
      </c>
      <c r="AY80" s="418" t="s">
        <v>127</v>
      </c>
      <c r="AZ80" s="419" t="s">
        <v>371</v>
      </c>
      <c r="BA80" s="419" t="s">
        <v>196</v>
      </c>
      <c r="BB80" s="419" t="s">
        <v>171</v>
      </c>
      <c r="BC80" s="419" t="s">
        <v>503</v>
      </c>
      <c r="BD80" s="422" t="s">
        <v>54</v>
      </c>
    </row>
    <row r="81" spans="1:56" x14ac:dyDescent="0.2">
      <c r="A81" s="1">
        <v>7</v>
      </c>
      <c r="B81" s="13">
        <v>373</v>
      </c>
      <c r="C81" s="14">
        <v>241</v>
      </c>
      <c r="D81" s="14">
        <v>114</v>
      </c>
      <c r="E81" s="14">
        <v>607</v>
      </c>
      <c r="F81" s="14">
        <v>480</v>
      </c>
      <c r="G81" s="14">
        <v>279</v>
      </c>
      <c r="H81" s="14">
        <v>172</v>
      </c>
      <c r="I81" s="14">
        <v>45</v>
      </c>
      <c r="J81" s="14">
        <v>538</v>
      </c>
      <c r="K81" s="14">
        <v>406</v>
      </c>
      <c r="L81" s="14">
        <v>335</v>
      </c>
      <c r="M81" s="14">
        <v>203</v>
      </c>
      <c r="N81" s="14">
        <v>96</v>
      </c>
      <c r="O81" s="14">
        <v>594</v>
      </c>
      <c r="P81" s="14">
        <v>462</v>
      </c>
      <c r="Q81" s="14">
        <v>261</v>
      </c>
      <c r="R81" s="14">
        <v>134</v>
      </c>
      <c r="S81" s="14">
        <v>2</v>
      </c>
      <c r="T81" s="14">
        <v>525</v>
      </c>
      <c r="U81" s="14">
        <v>393</v>
      </c>
      <c r="V81" s="14">
        <v>317</v>
      </c>
      <c r="W81" s="14">
        <v>190</v>
      </c>
      <c r="X81" s="14">
        <v>58</v>
      </c>
      <c r="Y81" s="14">
        <v>551</v>
      </c>
      <c r="Z81" s="15">
        <v>449</v>
      </c>
      <c r="AA81" s="2">
        <f t="shared" si="12"/>
        <v>7825</v>
      </c>
      <c r="AB81" s="2">
        <f t="shared" si="13"/>
        <v>3263025</v>
      </c>
      <c r="AE81" s="1">
        <v>7</v>
      </c>
      <c r="AF81" s="421" t="s">
        <v>175</v>
      </c>
      <c r="AG81" s="419" t="s">
        <v>192</v>
      </c>
      <c r="AH81" s="419" t="s">
        <v>731</v>
      </c>
      <c r="AI81" s="419" t="s">
        <v>45</v>
      </c>
      <c r="AJ81" s="419" t="s">
        <v>399</v>
      </c>
      <c r="AK81" s="418" t="s">
        <v>508</v>
      </c>
      <c r="AL81" s="418" t="s">
        <v>179</v>
      </c>
      <c r="AM81" s="418" t="s">
        <v>645</v>
      </c>
      <c r="AN81" s="418" t="s">
        <v>122</v>
      </c>
      <c r="AO81" s="418" t="s">
        <v>49</v>
      </c>
      <c r="AP81" s="419" t="s">
        <v>551</v>
      </c>
      <c r="AQ81" s="419" t="s">
        <v>613</v>
      </c>
      <c r="AR81" s="419" t="s">
        <v>329</v>
      </c>
      <c r="AS81" s="419" t="s">
        <v>809</v>
      </c>
      <c r="AT81" s="419" t="s">
        <v>768</v>
      </c>
      <c r="AU81" s="418" t="s">
        <v>143</v>
      </c>
      <c r="AV81" s="418" t="s">
        <v>684</v>
      </c>
      <c r="AW81" s="418" t="s">
        <v>29</v>
      </c>
      <c r="AX81" s="418" t="s">
        <v>574</v>
      </c>
      <c r="AY81" s="418" t="s">
        <v>579</v>
      </c>
      <c r="AZ81" s="419" t="s">
        <v>368</v>
      </c>
      <c r="BA81" s="419" t="s">
        <v>817</v>
      </c>
      <c r="BB81" s="419" t="s">
        <v>776</v>
      </c>
      <c r="BC81" s="419" t="s">
        <v>546</v>
      </c>
      <c r="BD81" s="422" t="s">
        <v>80</v>
      </c>
    </row>
    <row r="82" spans="1:56" x14ac:dyDescent="0.2">
      <c r="A82" s="1">
        <v>8</v>
      </c>
      <c r="B82" s="13">
        <v>388</v>
      </c>
      <c r="C82" s="14">
        <v>256</v>
      </c>
      <c r="D82" s="14">
        <v>129</v>
      </c>
      <c r="E82" s="14">
        <v>22</v>
      </c>
      <c r="F82" s="14">
        <v>520</v>
      </c>
      <c r="G82" s="14">
        <v>444</v>
      </c>
      <c r="H82" s="14">
        <v>312</v>
      </c>
      <c r="I82" s="14">
        <v>185</v>
      </c>
      <c r="J82" s="14">
        <v>53</v>
      </c>
      <c r="K82" s="14">
        <v>571</v>
      </c>
      <c r="L82" s="14">
        <v>500</v>
      </c>
      <c r="M82" s="14">
        <v>368</v>
      </c>
      <c r="N82" s="14">
        <v>236</v>
      </c>
      <c r="O82" s="14">
        <v>109</v>
      </c>
      <c r="P82" s="14">
        <v>602</v>
      </c>
      <c r="Q82" s="14">
        <v>401</v>
      </c>
      <c r="R82" s="14">
        <v>299</v>
      </c>
      <c r="S82" s="14">
        <v>167</v>
      </c>
      <c r="T82" s="14">
        <v>40</v>
      </c>
      <c r="U82" s="14">
        <v>533</v>
      </c>
      <c r="V82" s="14">
        <v>457</v>
      </c>
      <c r="W82" s="14">
        <v>330</v>
      </c>
      <c r="X82" s="14">
        <v>223</v>
      </c>
      <c r="Y82" s="14">
        <v>91</v>
      </c>
      <c r="Z82" s="15">
        <v>589</v>
      </c>
      <c r="AA82" s="2">
        <f t="shared" si="12"/>
        <v>7825</v>
      </c>
      <c r="AB82" s="2">
        <f t="shared" si="13"/>
        <v>3263025</v>
      </c>
      <c r="AE82" s="1">
        <v>8</v>
      </c>
      <c r="AF82" s="421" t="s">
        <v>387</v>
      </c>
      <c r="AG82" s="419" t="s">
        <v>459</v>
      </c>
      <c r="AH82" s="419" t="s">
        <v>370</v>
      </c>
      <c r="AI82" s="419" t="s">
        <v>775</v>
      </c>
      <c r="AJ82" s="419" t="s">
        <v>257</v>
      </c>
      <c r="AK82" s="418" t="s">
        <v>505</v>
      </c>
      <c r="AL82" s="418" t="s">
        <v>522</v>
      </c>
      <c r="AM82" s="418" t="s">
        <v>73</v>
      </c>
      <c r="AN82" s="418" t="s">
        <v>252</v>
      </c>
      <c r="AO82" s="418" t="s">
        <v>623</v>
      </c>
      <c r="AP82" s="419" t="s">
        <v>322</v>
      </c>
      <c r="AQ82" s="419" t="s">
        <v>519</v>
      </c>
      <c r="AR82" s="419" t="s">
        <v>114</v>
      </c>
      <c r="AS82" s="419" t="s">
        <v>631</v>
      </c>
      <c r="AT82" s="419" t="s">
        <v>605</v>
      </c>
      <c r="AU82" s="418" t="s">
        <v>296</v>
      </c>
      <c r="AV82" s="418" t="s">
        <v>430</v>
      </c>
      <c r="AW82" s="418" t="s">
        <v>604</v>
      </c>
      <c r="AX82" s="418" t="s">
        <v>513</v>
      </c>
      <c r="AY82" s="418" t="s">
        <v>362</v>
      </c>
      <c r="AZ82" s="419" t="s">
        <v>483</v>
      </c>
      <c r="BA82" s="419" t="s">
        <v>232</v>
      </c>
      <c r="BB82" s="419" t="s">
        <v>771</v>
      </c>
      <c r="BC82" s="419" t="s">
        <v>568</v>
      </c>
      <c r="BD82" s="422" t="s">
        <v>65</v>
      </c>
    </row>
    <row r="83" spans="1:56" x14ac:dyDescent="0.2">
      <c r="A83" s="1">
        <v>9</v>
      </c>
      <c r="B83" s="13">
        <v>528</v>
      </c>
      <c r="C83" s="14">
        <v>421</v>
      </c>
      <c r="D83" s="14">
        <v>294</v>
      </c>
      <c r="E83" s="14">
        <v>162</v>
      </c>
      <c r="F83" s="14">
        <v>35</v>
      </c>
      <c r="G83" s="14">
        <v>584</v>
      </c>
      <c r="H83" s="14">
        <v>452</v>
      </c>
      <c r="I83" s="14">
        <v>350</v>
      </c>
      <c r="J83" s="14">
        <v>218</v>
      </c>
      <c r="K83" s="14">
        <v>86</v>
      </c>
      <c r="L83" s="14">
        <v>515</v>
      </c>
      <c r="M83" s="14">
        <v>383</v>
      </c>
      <c r="N83" s="14">
        <v>251</v>
      </c>
      <c r="O83" s="14">
        <v>149</v>
      </c>
      <c r="P83" s="14">
        <v>17</v>
      </c>
      <c r="Q83" s="14">
        <v>566</v>
      </c>
      <c r="R83" s="14">
        <v>439</v>
      </c>
      <c r="S83" s="14">
        <v>307</v>
      </c>
      <c r="T83" s="14">
        <v>180</v>
      </c>
      <c r="U83" s="14">
        <v>73</v>
      </c>
      <c r="V83" s="14">
        <v>622</v>
      </c>
      <c r="W83" s="14">
        <v>495</v>
      </c>
      <c r="X83" s="14">
        <v>363</v>
      </c>
      <c r="Y83" s="14">
        <v>231</v>
      </c>
      <c r="Z83" s="15">
        <v>104</v>
      </c>
      <c r="AA83" s="2">
        <f t="shared" si="12"/>
        <v>7825</v>
      </c>
      <c r="AB83" s="2">
        <f t="shared" si="13"/>
        <v>3263025</v>
      </c>
      <c r="AE83" s="1">
        <v>9</v>
      </c>
      <c r="AF83" s="421" t="s">
        <v>547</v>
      </c>
      <c r="AG83" s="419" t="s">
        <v>484</v>
      </c>
      <c r="AH83" s="419" t="s">
        <v>145</v>
      </c>
      <c r="AI83" s="419" t="s">
        <v>101</v>
      </c>
      <c r="AJ83" s="419" t="s">
        <v>675</v>
      </c>
      <c r="AK83" s="418" t="s">
        <v>724</v>
      </c>
      <c r="AL83" s="418" t="s">
        <v>1</v>
      </c>
      <c r="AM83" s="418" t="s">
        <v>68</v>
      </c>
      <c r="AN83" s="418" t="s">
        <v>326</v>
      </c>
      <c r="AO83" s="418" t="s">
        <v>408</v>
      </c>
      <c r="AP83" s="419" t="s">
        <v>92</v>
      </c>
      <c r="AQ83" s="419" t="s">
        <v>625</v>
      </c>
      <c r="AR83" s="419" t="s">
        <v>670</v>
      </c>
      <c r="AS83" s="419" t="s">
        <v>180</v>
      </c>
      <c r="AT83" s="419" t="s">
        <v>464</v>
      </c>
      <c r="AU83" s="418" t="s">
        <v>36</v>
      </c>
      <c r="AV83" s="418" t="s">
        <v>667</v>
      </c>
      <c r="AW83" s="418" t="s">
        <v>146</v>
      </c>
      <c r="AX83" s="418" t="s">
        <v>496</v>
      </c>
      <c r="AY83" s="418" t="s">
        <v>301</v>
      </c>
      <c r="AZ83" s="419" t="s">
        <v>557</v>
      </c>
      <c r="BA83" s="419" t="s">
        <v>766</v>
      </c>
      <c r="BB83" s="419" t="s">
        <v>444</v>
      </c>
      <c r="BC83" s="419" t="s">
        <v>433</v>
      </c>
      <c r="BD83" s="422" t="s">
        <v>316</v>
      </c>
    </row>
    <row r="84" spans="1:56" x14ac:dyDescent="0.2">
      <c r="A84" s="1">
        <v>10</v>
      </c>
      <c r="B84" s="13">
        <v>68</v>
      </c>
      <c r="C84" s="14">
        <v>561</v>
      </c>
      <c r="D84" s="14">
        <v>434</v>
      </c>
      <c r="E84" s="14">
        <v>302</v>
      </c>
      <c r="F84" s="14">
        <v>200</v>
      </c>
      <c r="G84" s="14">
        <v>124</v>
      </c>
      <c r="H84" s="14">
        <v>617</v>
      </c>
      <c r="I84" s="14">
        <v>490</v>
      </c>
      <c r="J84" s="14">
        <v>358</v>
      </c>
      <c r="K84" s="14">
        <v>226</v>
      </c>
      <c r="L84" s="14">
        <v>30</v>
      </c>
      <c r="M84" s="14">
        <v>548</v>
      </c>
      <c r="N84" s="14">
        <v>416</v>
      </c>
      <c r="O84" s="14">
        <v>289</v>
      </c>
      <c r="P84" s="14">
        <v>157</v>
      </c>
      <c r="Q84" s="14">
        <v>81</v>
      </c>
      <c r="R84" s="14">
        <v>579</v>
      </c>
      <c r="S84" s="14">
        <v>472</v>
      </c>
      <c r="T84" s="14">
        <v>345</v>
      </c>
      <c r="U84" s="14">
        <v>213</v>
      </c>
      <c r="V84" s="14">
        <v>12</v>
      </c>
      <c r="W84" s="14">
        <v>510</v>
      </c>
      <c r="X84" s="14">
        <v>378</v>
      </c>
      <c r="Y84" s="14">
        <v>271</v>
      </c>
      <c r="Z84" s="15">
        <v>144</v>
      </c>
      <c r="AA84" s="2">
        <f t="shared" si="12"/>
        <v>7825</v>
      </c>
      <c r="AB84" s="2">
        <f t="shared" si="13"/>
        <v>3263025</v>
      </c>
      <c r="AE84" s="1">
        <v>10</v>
      </c>
      <c r="AF84" s="421" t="s">
        <v>644</v>
      </c>
      <c r="AG84" s="419" t="s">
        <v>807</v>
      </c>
      <c r="AH84" s="419" t="s">
        <v>588</v>
      </c>
      <c r="AI84" s="419" t="s">
        <v>727</v>
      </c>
      <c r="AJ84" s="419" t="s">
        <v>446</v>
      </c>
      <c r="AK84" s="418" t="s">
        <v>238</v>
      </c>
      <c r="AL84" s="418" t="s">
        <v>242</v>
      </c>
      <c r="AM84" s="418" t="s">
        <v>695</v>
      </c>
      <c r="AN84" s="418" t="s">
        <v>682</v>
      </c>
      <c r="AO84" s="418" t="s">
        <v>696</v>
      </c>
      <c r="AP84" s="419" t="s">
        <v>358</v>
      </c>
      <c r="AQ84" s="419" t="s">
        <v>622</v>
      </c>
      <c r="AR84" s="419" t="s">
        <v>694</v>
      </c>
      <c r="AS84" s="419" t="s">
        <v>193</v>
      </c>
      <c r="AT84" s="419" t="s">
        <v>581</v>
      </c>
      <c r="AU84" s="418" t="s">
        <v>749</v>
      </c>
      <c r="AV84" s="418" t="s">
        <v>383</v>
      </c>
      <c r="AW84" s="418" t="s">
        <v>79</v>
      </c>
      <c r="AX84" s="418" t="s">
        <v>520</v>
      </c>
      <c r="AY84" s="418" t="s">
        <v>194</v>
      </c>
      <c r="AZ84" s="419" t="s">
        <v>647</v>
      </c>
      <c r="BA84" s="419" t="s">
        <v>169</v>
      </c>
      <c r="BB84" s="419" t="s">
        <v>69</v>
      </c>
      <c r="BC84" s="419" t="s">
        <v>719</v>
      </c>
      <c r="BD84" s="422" t="s">
        <v>603</v>
      </c>
    </row>
    <row r="85" spans="1:56" x14ac:dyDescent="0.2">
      <c r="A85" s="1">
        <v>11</v>
      </c>
      <c r="B85" s="13">
        <v>285</v>
      </c>
      <c r="C85" s="14">
        <v>153</v>
      </c>
      <c r="D85" s="14">
        <v>46</v>
      </c>
      <c r="E85" s="14">
        <v>544</v>
      </c>
      <c r="F85" s="14">
        <v>412</v>
      </c>
      <c r="G85" s="14">
        <v>336</v>
      </c>
      <c r="H85" s="14">
        <v>209</v>
      </c>
      <c r="I85" s="14">
        <v>77</v>
      </c>
      <c r="J85" s="14">
        <v>600</v>
      </c>
      <c r="K85" s="14">
        <v>468</v>
      </c>
      <c r="L85" s="14">
        <v>267</v>
      </c>
      <c r="M85" s="14">
        <v>140</v>
      </c>
      <c r="N85" s="14">
        <v>8</v>
      </c>
      <c r="O85" s="14">
        <v>501</v>
      </c>
      <c r="P85" s="14">
        <v>399</v>
      </c>
      <c r="Q85" s="14">
        <v>323</v>
      </c>
      <c r="R85" s="14">
        <v>191</v>
      </c>
      <c r="S85" s="14">
        <v>64</v>
      </c>
      <c r="T85" s="14">
        <v>557</v>
      </c>
      <c r="U85" s="14">
        <v>430</v>
      </c>
      <c r="V85" s="14">
        <v>354</v>
      </c>
      <c r="W85" s="14">
        <v>247</v>
      </c>
      <c r="X85" s="14">
        <v>120</v>
      </c>
      <c r="Y85" s="14">
        <v>613</v>
      </c>
      <c r="Z85" s="15">
        <v>481</v>
      </c>
      <c r="AA85" s="2">
        <f t="shared" si="12"/>
        <v>7825</v>
      </c>
      <c r="AB85" s="2">
        <f t="shared" si="13"/>
        <v>3263025</v>
      </c>
      <c r="AE85" s="1">
        <v>11</v>
      </c>
      <c r="AF85" s="417" t="s">
        <v>299</v>
      </c>
      <c r="AG85" s="418" t="s">
        <v>475</v>
      </c>
      <c r="AH85" s="418" t="s">
        <v>302</v>
      </c>
      <c r="AI85" s="418" t="s">
        <v>725</v>
      </c>
      <c r="AJ85" s="418" t="s">
        <v>742</v>
      </c>
      <c r="AK85" s="419" t="s">
        <v>340</v>
      </c>
      <c r="AL85" s="419" t="s">
        <v>86</v>
      </c>
      <c r="AM85" s="419" t="s">
        <v>3</v>
      </c>
      <c r="AN85" s="419" t="s">
        <v>544</v>
      </c>
      <c r="AO85" s="419" t="s">
        <v>739</v>
      </c>
      <c r="AP85" s="418" t="s">
        <v>56</v>
      </c>
      <c r="AQ85" s="418" t="s">
        <v>733</v>
      </c>
      <c r="AR85" s="418" t="s">
        <v>543</v>
      </c>
      <c r="AS85" s="418" t="s">
        <v>518</v>
      </c>
      <c r="AT85" s="418" t="s">
        <v>680</v>
      </c>
      <c r="AU85" s="419" t="s">
        <v>204</v>
      </c>
      <c r="AV85" s="419" t="s">
        <v>786</v>
      </c>
      <c r="AW85" s="419" t="s">
        <v>597</v>
      </c>
      <c r="AX85" s="419" t="s">
        <v>705</v>
      </c>
      <c r="AY85" s="419" t="s">
        <v>482</v>
      </c>
      <c r="AZ85" s="418" t="s">
        <v>784</v>
      </c>
      <c r="BA85" s="418" t="s">
        <v>376</v>
      </c>
      <c r="BB85" s="418" t="s">
        <v>132</v>
      </c>
      <c r="BC85" s="418" t="s">
        <v>292</v>
      </c>
      <c r="BD85" s="420" t="s">
        <v>81</v>
      </c>
    </row>
    <row r="86" spans="1:56" x14ac:dyDescent="0.2">
      <c r="A86" s="1">
        <v>12</v>
      </c>
      <c r="B86" s="13">
        <v>450</v>
      </c>
      <c r="C86" s="14">
        <v>318</v>
      </c>
      <c r="D86" s="14">
        <v>186</v>
      </c>
      <c r="E86" s="14">
        <v>59</v>
      </c>
      <c r="F86" s="14">
        <v>552</v>
      </c>
      <c r="G86" s="14">
        <v>476</v>
      </c>
      <c r="H86" s="14">
        <v>374</v>
      </c>
      <c r="I86" s="14">
        <v>242</v>
      </c>
      <c r="J86" s="14">
        <v>115</v>
      </c>
      <c r="K86" s="14">
        <v>608</v>
      </c>
      <c r="L86" s="14">
        <v>407</v>
      </c>
      <c r="M86" s="14">
        <v>280</v>
      </c>
      <c r="N86" s="14">
        <v>173</v>
      </c>
      <c r="O86" s="14">
        <v>41</v>
      </c>
      <c r="P86" s="14">
        <v>539</v>
      </c>
      <c r="Q86" s="14">
        <v>463</v>
      </c>
      <c r="R86" s="14">
        <v>331</v>
      </c>
      <c r="S86" s="14">
        <v>204</v>
      </c>
      <c r="T86" s="14">
        <v>97</v>
      </c>
      <c r="U86" s="14">
        <v>595</v>
      </c>
      <c r="V86" s="14">
        <v>394</v>
      </c>
      <c r="W86" s="14">
        <v>262</v>
      </c>
      <c r="X86" s="14">
        <v>135</v>
      </c>
      <c r="Y86" s="14">
        <v>3</v>
      </c>
      <c r="Z86" s="15">
        <v>521</v>
      </c>
      <c r="AA86" s="2">
        <f t="shared" si="12"/>
        <v>7825</v>
      </c>
      <c r="AB86" s="2">
        <f t="shared" si="13"/>
        <v>3263025</v>
      </c>
      <c r="AE86" s="1">
        <v>12</v>
      </c>
      <c r="AF86" s="417" t="s">
        <v>294</v>
      </c>
      <c r="AG86" s="418" t="s">
        <v>549</v>
      </c>
      <c r="AH86" s="418" t="s">
        <v>630</v>
      </c>
      <c r="AI86" s="418" t="s">
        <v>436</v>
      </c>
      <c r="AJ86" s="418" t="s">
        <v>467</v>
      </c>
      <c r="AK86" s="419" t="s">
        <v>265</v>
      </c>
      <c r="AL86" s="419" t="s">
        <v>627</v>
      </c>
      <c r="AM86" s="419" t="s">
        <v>84</v>
      </c>
      <c r="AN86" s="419" t="s">
        <v>787</v>
      </c>
      <c r="AO86" s="419" t="s">
        <v>530</v>
      </c>
      <c r="AP86" s="418" t="s">
        <v>398</v>
      </c>
      <c r="AQ86" s="418" t="s">
        <v>717</v>
      </c>
      <c r="AR86" s="418" t="s">
        <v>523</v>
      </c>
      <c r="AS86" s="418" t="s">
        <v>540</v>
      </c>
      <c r="AT86" s="418" t="s">
        <v>94</v>
      </c>
      <c r="AU86" s="419" t="s">
        <v>666</v>
      </c>
      <c r="AV86" s="419" t="s">
        <v>683</v>
      </c>
      <c r="AW86" s="419" t="s">
        <v>538</v>
      </c>
      <c r="AX86" s="419" t="s">
        <v>805</v>
      </c>
      <c r="AY86" s="419" t="s">
        <v>227</v>
      </c>
      <c r="AZ86" s="418" t="s">
        <v>369</v>
      </c>
      <c r="BA86" s="418" t="s">
        <v>327</v>
      </c>
      <c r="BB86" s="418" t="s">
        <v>102</v>
      </c>
      <c r="BC86" s="418" t="s">
        <v>166</v>
      </c>
      <c r="BD86" s="420" t="s">
        <v>706</v>
      </c>
    </row>
    <row r="87" spans="1:56" x14ac:dyDescent="0.2">
      <c r="A87" s="1">
        <v>13</v>
      </c>
      <c r="B87" s="13">
        <v>590</v>
      </c>
      <c r="C87" s="14">
        <v>458</v>
      </c>
      <c r="D87" s="14">
        <v>326</v>
      </c>
      <c r="E87" s="14">
        <v>224</v>
      </c>
      <c r="F87" s="14">
        <v>92</v>
      </c>
      <c r="G87" s="14">
        <v>516</v>
      </c>
      <c r="H87" s="14">
        <v>389</v>
      </c>
      <c r="I87" s="14">
        <v>257</v>
      </c>
      <c r="J87" s="14">
        <v>130</v>
      </c>
      <c r="K87" s="14">
        <v>23</v>
      </c>
      <c r="L87" s="14">
        <v>572</v>
      </c>
      <c r="M87" s="14">
        <v>445</v>
      </c>
      <c r="N87" s="14">
        <v>313</v>
      </c>
      <c r="O87" s="14">
        <v>181</v>
      </c>
      <c r="P87" s="14">
        <v>54</v>
      </c>
      <c r="Q87" s="14">
        <v>603</v>
      </c>
      <c r="R87" s="14">
        <v>496</v>
      </c>
      <c r="S87" s="14">
        <v>369</v>
      </c>
      <c r="T87" s="14">
        <v>237</v>
      </c>
      <c r="U87" s="14">
        <v>110</v>
      </c>
      <c r="V87" s="14">
        <v>534</v>
      </c>
      <c r="W87" s="14">
        <v>402</v>
      </c>
      <c r="X87" s="14">
        <v>300</v>
      </c>
      <c r="Y87" s="14">
        <v>168</v>
      </c>
      <c r="Z87" s="15">
        <v>36</v>
      </c>
      <c r="AA87" s="2">
        <f t="shared" si="12"/>
        <v>7825</v>
      </c>
      <c r="AB87" s="2">
        <f t="shared" si="13"/>
        <v>3263025</v>
      </c>
      <c r="AC87" s="2">
        <f t="shared" ref="AC87:AC105" si="14">B87^3+C87^3+D87^3+E87^3+F87^3+G87^3+H87^3+I87^3+J87^3+K87^3+L87^3+M87^3+N87^3+O87^3+P87^3+Q87^3+R87^3+S87^3+T87^3+U87^3+V87^3+W87^3+X87^3+Y87^3+Z87^3</f>
        <v>1530765625</v>
      </c>
      <c r="AE87" s="1">
        <v>13</v>
      </c>
      <c r="AF87" s="417" t="s">
        <v>125</v>
      </c>
      <c r="AG87" s="418" t="s">
        <v>109</v>
      </c>
      <c r="AH87" s="418" t="s">
        <v>126</v>
      </c>
      <c r="AI87" s="418" t="s">
        <v>460</v>
      </c>
      <c r="AJ87" s="418" t="s">
        <v>434</v>
      </c>
      <c r="AK87" s="419" t="s">
        <v>124</v>
      </c>
      <c r="AL87" s="419" t="s">
        <v>416</v>
      </c>
      <c r="AM87" s="419" t="s">
        <v>799</v>
      </c>
      <c r="AN87" s="419" t="s">
        <v>580</v>
      </c>
      <c r="AO87" s="419" t="s">
        <v>330</v>
      </c>
      <c r="AP87" s="418" t="s">
        <v>305</v>
      </c>
      <c r="AQ87" s="418" t="s">
        <v>740</v>
      </c>
      <c r="AR87" s="418" t="s">
        <v>417</v>
      </c>
      <c r="AS87" s="418" t="s">
        <v>181</v>
      </c>
      <c r="AT87" s="418" t="s">
        <v>89</v>
      </c>
      <c r="AU87" s="419" t="s">
        <v>735</v>
      </c>
      <c r="AV87" s="419" t="s">
        <v>454</v>
      </c>
      <c r="AW87" s="419" t="s">
        <v>309</v>
      </c>
      <c r="AX87" s="419" t="s">
        <v>354</v>
      </c>
      <c r="AY87" s="419" t="s">
        <v>41</v>
      </c>
      <c r="AZ87" s="418" t="s">
        <v>806</v>
      </c>
      <c r="BA87" s="418" t="s">
        <v>158</v>
      </c>
      <c r="BB87" s="418" t="s">
        <v>668</v>
      </c>
      <c r="BC87" s="418" t="s">
        <v>71</v>
      </c>
      <c r="BD87" s="420" t="s">
        <v>437</v>
      </c>
    </row>
    <row r="88" spans="1:56" x14ac:dyDescent="0.2">
      <c r="A88" s="1">
        <v>14</v>
      </c>
      <c r="B88" s="13">
        <v>105</v>
      </c>
      <c r="C88" s="14">
        <v>623</v>
      </c>
      <c r="D88" s="14">
        <v>491</v>
      </c>
      <c r="E88" s="14">
        <v>364</v>
      </c>
      <c r="F88" s="14">
        <v>232</v>
      </c>
      <c r="G88" s="14">
        <v>31</v>
      </c>
      <c r="H88" s="14">
        <v>529</v>
      </c>
      <c r="I88" s="14">
        <v>422</v>
      </c>
      <c r="J88" s="14">
        <v>295</v>
      </c>
      <c r="K88" s="14">
        <v>163</v>
      </c>
      <c r="L88" s="14">
        <v>87</v>
      </c>
      <c r="M88" s="14">
        <v>585</v>
      </c>
      <c r="N88" s="14">
        <v>453</v>
      </c>
      <c r="O88" s="14">
        <v>346</v>
      </c>
      <c r="P88" s="14">
        <v>219</v>
      </c>
      <c r="Q88" s="14">
        <v>18</v>
      </c>
      <c r="R88" s="14">
        <v>511</v>
      </c>
      <c r="S88" s="14">
        <v>384</v>
      </c>
      <c r="T88" s="14">
        <v>252</v>
      </c>
      <c r="U88" s="14">
        <v>150</v>
      </c>
      <c r="V88" s="14">
        <v>74</v>
      </c>
      <c r="W88" s="14">
        <v>567</v>
      </c>
      <c r="X88" s="14">
        <v>440</v>
      </c>
      <c r="Y88" s="14">
        <v>308</v>
      </c>
      <c r="Z88" s="15">
        <v>176</v>
      </c>
      <c r="AA88" s="2">
        <f t="shared" si="12"/>
        <v>7825</v>
      </c>
      <c r="AB88" s="2">
        <f t="shared" si="13"/>
        <v>3263025</v>
      </c>
      <c r="AE88" s="1">
        <v>14</v>
      </c>
      <c r="AF88" s="417" t="s">
        <v>526</v>
      </c>
      <c r="AG88" s="418" t="s">
        <v>104</v>
      </c>
      <c r="AH88" s="418" t="s">
        <v>664</v>
      </c>
      <c r="AI88" s="418" t="s">
        <v>471</v>
      </c>
      <c r="AJ88" s="418" t="s">
        <v>773</v>
      </c>
      <c r="AK88" s="419" t="s">
        <v>777</v>
      </c>
      <c r="AL88" s="419" t="s">
        <v>466</v>
      </c>
      <c r="AM88" s="419" t="s">
        <v>108</v>
      </c>
      <c r="AN88" s="419" t="s">
        <v>325</v>
      </c>
      <c r="AO88" s="419" t="s">
        <v>788</v>
      </c>
      <c r="AP88" s="418" t="s">
        <v>617</v>
      </c>
      <c r="AQ88" s="418" t="s">
        <v>201</v>
      </c>
      <c r="AR88" s="418" t="s">
        <v>351</v>
      </c>
      <c r="AS88" s="418" t="s">
        <v>176</v>
      </c>
      <c r="AT88" s="418" t="s">
        <v>112</v>
      </c>
      <c r="AU88" s="419" t="s">
        <v>673</v>
      </c>
      <c r="AV88" s="419" t="s">
        <v>723</v>
      </c>
      <c r="AW88" s="419" t="s">
        <v>281</v>
      </c>
      <c r="AX88" s="419" t="s">
        <v>593</v>
      </c>
      <c r="AY88" s="419" t="s">
        <v>419</v>
      </c>
      <c r="AZ88" s="418" t="s">
        <v>722</v>
      </c>
      <c r="BA88" s="418" t="s">
        <v>726</v>
      </c>
      <c r="BB88" s="418" t="s">
        <v>611</v>
      </c>
      <c r="BC88" s="418" t="s">
        <v>655</v>
      </c>
      <c r="BD88" s="420" t="s">
        <v>391</v>
      </c>
    </row>
    <row r="89" spans="1:56" x14ac:dyDescent="0.2">
      <c r="A89" s="1">
        <v>15</v>
      </c>
      <c r="B89" s="13">
        <v>145</v>
      </c>
      <c r="C89" s="14">
        <v>13</v>
      </c>
      <c r="D89" s="14">
        <v>506</v>
      </c>
      <c r="E89" s="14">
        <v>379</v>
      </c>
      <c r="F89" s="14">
        <v>272</v>
      </c>
      <c r="G89" s="14">
        <v>196</v>
      </c>
      <c r="H89" s="14">
        <v>69</v>
      </c>
      <c r="I89" s="14">
        <v>562</v>
      </c>
      <c r="J89" s="14">
        <v>435</v>
      </c>
      <c r="K89" s="14">
        <v>303</v>
      </c>
      <c r="L89" s="14">
        <v>227</v>
      </c>
      <c r="M89" s="14">
        <v>125</v>
      </c>
      <c r="N89" s="14">
        <v>618</v>
      </c>
      <c r="O89" s="14">
        <v>486</v>
      </c>
      <c r="P89" s="14">
        <v>359</v>
      </c>
      <c r="Q89" s="14">
        <v>158</v>
      </c>
      <c r="R89" s="14">
        <v>26</v>
      </c>
      <c r="S89" s="14">
        <v>549</v>
      </c>
      <c r="T89" s="14">
        <v>417</v>
      </c>
      <c r="U89" s="14">
        <v>290</v>
      </c>
      <c r="V89" s="14">
        <v>214</v>
      </c>
      <c r="W89" s="14">
        <v>82</v>
      </c>
      <c r="X89" s="14">
        <v>580</v>
      </c>
      <c r="Y89" s="14">
        <v>473</v>
      </c>
      <c r="Z89" s="15">
        <v>341</v>
      </c>
      <c r="AA89" s="2">
        <f t="shared" si="12"/>
        <v>7825</v>
      </c>
      <c r="AB89" s="2">
        <f t="shared" si="13"/>
        <v>3263025</v>
      </c>
      <c r="AE89" s="1">
        <v>15</v>
      </c>
      <c r="AF89" s="417" t="s">
        <v>72</v>
      </c>
      <c r="AG89" s="418" t="s">
        <v>542</v>
      </c>
      <c r="AH89" s="418" t="s">
        <v>276</v>
      </c>
      <c r="AI89" s="418" t="s">
        <v>728</v>
      </c>
      <c r="AJ89" s="418" t="s">
        <v>402</v>
      </c>
      <c r="AK89" s="419" t="s">
        <v>552</v>
      </c>
      <c r="AL89" s="419" t="s">
        <v>406</v>
      </c>
      <c r="AM89" s="419" t="s">
        <v>229</v>
      </c>
      <c r="AN89" s="419" t="s">
        <v>769</v>
      </c>
      <c r="AO89" s="419" t="s">
        <v>37</v>
      </c>
      <c r="AP89" s="418" t="s">
        <v>567</v>
      </c>
      <c r="AQ89" s="418" t="s">
        <v>476</v>
      </c>
      <c r="AR89" s="418" t="s">
        <v>451</v>
      </c>
      <c r="AS89" s="418" t="s">
        <v>533</v>
      </c>
      <c r="AT89" s="418" t="s">
        <v>339</v>
      </c>
      <c r="AU89" s="419" t="s">
        <v>209</v>
      </c>
      <c r="AV89" s="419" t="s">
        <v>251</v>
      </c>
      <c r="AW89" s="419" t="s">
        <v>306</v>
      </c>
      <c r="AX89" s="419" t="s">
        <v>590</v>
      </c>
      <c r="AY89" s="419" t="s">
        <v>250</v>
      </c>
      <c r="AZ89" s="418" t="s">
        <v>162</v>
      </c>
      <c r="BA89" s="418" t="s">
        <v>303</v>
      </c>
      <c r="BB89" s="418" t="s">
        <v>621</v>
      </c>
      <c r="BC89" s="418" t="s">
        <v>426</v>
      </c>
      <c r="BD89" s="420" t="s">
        <v>415</v>
      </c>
    </row>
    <row r="90" spans="1:56" x14ac:dyDescent="0.2">
      <c r="A90" s="1">
        <v>16</v>
      </c>
      <c r="B90" s="13">
        <v>482</v>
      </c>
      <c r="C90" s="14">
        <v>355</v>
      </c>
      <c r="D90" s="14">
        <v>248</v>
      </c>
      <c r="E90" s="14">
        <v>116</v>
      </c>
      <c r="F90" s="14">
        <v>614</v>
      </c>
      <c r="G90" s="14">
        <v>413</v>
      </c>
      <c r="H90" s="14">
        <v>281</v>
      </c>
      <c r="I90" s="14">
        <v>154</v>
      </c>
      <c r="J90" s="14">
        <v>47</v>
      </c>
      <c r="K90" s="14">
        <v>545</v>
      </c>
      <c r="L90" s="14">
        <v>469</v>
      </c>
      <c r="M90" s="14">
        <v>337</v>
      </c>
      <c r="N90" s="14">
        <v>210</v>
      </c>
      <c r="O90" s="14">
        <v>78</v>
      </c>
      <c r="P90" s="14">
        <v>596</v>
      </c>
      <c r="Q90" s="14">
        <v>400</v>
      </c>
      <c r="R90" s="14">
        <v>268</v>
      </c>
      <c r="S90" s="14">
        <v>136</v>
      </c>
      <c r="T90" s="14">
        <v>9</v>
      </c>
      <c r="U90" s="14">
        <v>502</v>
      </c>
      <c r="V90" s="14">
        <v>426</v>
      </c>
      <c r="W90" s="14">
        <v>324</v>
      </c>
      <c r="X90" s="14">
        <v>192</v>
      </c>
      <c r="Y90" s="14">
        <v>65</v>
      </c>
      <c r="Z90" s="15">
        <v>558</v>
      </c>
      <c r="AA90" s="2">
        <f t="shared" si="12"/>
        <v>7825</v>
      </c>
      <c r="AB90" s="2">
        <f t="shared" si="13"/>
        <v>3263025</v>
      </c>
      <c r="AE90" s="1">
        <v>16</v>
      </c>
      <c r="AF90" s="421" t="s">
        <v>428</v>
      </c>
      <c r="AG90" s="419" t="s">
        <v>205</v>
      </c>
      <c r="AH90" s="419" t="s">
        <v>718</v>
      </c>
      <c r="AI90" s="419" t="s">
        <v>816</v>
      </c>
      <c r="AJ90" s="419" t="s">
        <v>260</v>
      </c>
      <c r="AK90" s="418" t="s">
        <v>639</v>
      </c>
      <c r="AL90" s="418" t="s">
        <v>404</v>
      </c>
      <c r="AM90" s="418" t="s">
        <v>343</v>
      </c>
      <c r="AN90" s="418" t="s">
        <v>721</v>
      </c>
      <c r="AO90" s="418" t="s">
        <v>200</v>
      </c>
      <c r="AP90" s="419" t="s">
        <v>531</v>
      </c>
      <c r="AQ90" s="419" t="s">
        <v>576</v>
      </c>
      <c r="AR90" s="419" t="s">
        <v>268</v>
      </c>
      <c r="AS90" s="419" t="s">
        <v>197</v>
      </c>
      <c r="AT90" s="419" t="s">
        <v>676</v>
      </c>
      <c r="AU90" s="418" t="s">
        <v>95</v>
      </c>
      <c r="AV90" s="418" t="s">
        <v>297</v>
      </c>
      <c r="AW90" s="418" t="s">
        <v>659</v>
      </c>
      <c r="AX90" s="418" t="s">
        <v>409</v>
      </c>
      <c r="AY90" s="418" t="s">
        <v>382</v>
      </c>
      <c r="AZ90" s="419" t="s">
        <v>350</v>
      </c>
      <c r="BA90" s="419" t="s">
        <v>710</v>
      </c>
      <c r="BB90" s="419" t="s">
        <v>656</v>
      </c>
      <c r="BC90" s="419" t="s">
        <v>539</v>
      </c>
      <c r="BD90" s="422" t="s">
        <v>335</v>
      </c>
    </row>
    <row r="91" spans="1:56" x14ac:dyDescent="0.2">
      <c r="A91" s="1">
        <v>17</v>
      </c>
      <c r="B91" s="13">
        <v>522</v>
      </c>
      <c r="C91" s="14">
        <v>395</v>
      </c>
      <c r="D91" s="14">
        <v>263</v>
      </c>
      <c r="E91" s="14">
        <v>131</v>
      </c>
      <c r="F91" s="14">
        <v>4</v>
      </c>
      <c r="G91" s="14">
        <v>553</v>
      </c>
      <c r="H91" s="14">
        <v>446</v>
      </c>
      <c r="I91" s="14">
        <v>319</v>
      </c>
      <c r="J91" s="14">
        <v>187</v>
      </c>
      <c r="K91" s="14">
        <v>60</v>
      </c>
      <c r="L91" s="14">
        <v>609</v>
      </c>
      <c r="M91" s="14">
        <v>477</v>
      </c>
      <c r="N91" s="14">
        <v>375</v>
      </c>
      <c r="O91" s="14">
        <v>243</v>
      </c>
      <c r="P91" s="14">
        <v>111</v>
      </c>
      <c r="Q91" s="14">
        <v>540</v>
      </c>
      <c r="R91" s="14">
        <v>408</v>
      </c>
      <c r="S91" s="14">
        <v>276</v>
      </c>
      <c r="T91" s="14">
        <v>174</v>
      </c>
      <c r="U91" s="14">
        <v>42</v>
      </c>
      <c r="V91" s="14">
        <v>591</v>
      </c>
      <c r="W91" s="14">
        <v>464</v>
      </c>
      <c r="X91" s="14">
        <v>332</v>
      </c>
      <c r="Y91" s="14">
        <v>205</v>
      </c>
      <c r="Z91" s="15">
        <v>98</v>
      </c>
      <c r="AA91" s="2">
        <f t="shared" si="12"/>
        <v>7825</v>
      </c>
      <c r="AB91" s="2">
        <f t="shared" si="13"/>
        <v>3263025</v>
      </c>
      <c r="AE91" s="1">
        <v>17</v>
      </c>
      <c r="AF91" s="421" t="s">
        <v>334</v>
      </c>
      <c r="AG91" s="419" t="s">
        <v>548</v>
      </c>
      <c r="AH91" s="419" t="s">
        <v>221</v>
      </c>
      <c r="AI91" s="419" t="s">
        <v>210</v>
      </c>
      <c r="AJ91" s="419" t="s">
        <v>62</v>
      </c>
      <c r="AK91" s="418" t="s">
        <v>573</v>
      </c>
      <c r="AL91" s="418" t="s">
        <v>427</v>
      </c>
      <c r="AM91" s="418" t="s">
        <v>338</v>
      </c>
      <c r="AN91" s="418" t="s">
        <v>42</v>
      </c>
      <c r="AO91" s="418" t="s">
        <v>701</v>
      </c>
      <c r="AP91" s="419" t="s">
        <v>186</v>
      </c>
      <c r="AQ91" s="419" t="s">
        <v>189</v>
      </c>
      <c r="AR91" s="419" t="s">
        <v>40</v>
      </c>
      <c r="AS91" s="419" t="s">
        <v>270</v>
      </c>
      <c r="AT91" s="419" t="s">
        <v>601</v>
      </c>
      <c r="AU91" s="418" t="s">
        <v>35</v>
      </c>
      <c r="AV91" s="418" t="s">
        <v>82</v>
      </c>
      <c r="AW91" s="418" t="s">
        <v>614</v>
      </c>
      <c r="AX91" s="418" t="s">
        <v>153</v>
      </c>
      <c r="AY91" s="418" t="s">
        <v>407</v>
      </c>
      <c r="AZ91" s="419" t="s">
        <v>91</v>
      </c>
      <c r="BA91" s="419" t="s">
        <v>693</v>
      </c>
      <c r="BB91" s="419" t="s">
        <v>206</v>
      </c>
      <c r="BC91" s="419" t="s">
        <v>746</v>
      </c>
      <c r="BD91" s="422" t="s">
        <v>361</v>
      </c>
    </row>
    <row r="92" spans="1:56" x14ac:dyDescent="0.2">
      <c r="A92" s="1">
        <v>18</v>
      </c>
      <c r="B92" s="13">
        <v>37</v>
      </c>
      <c r="C92" s="14">
        <v>535</v>
      </c>
      <c r="D92" s="14">
        <v>403</v>
      </c>
      <c r="E92" s="14">
        <v>296</v>
      </c>
      <c r="F92" s="14">
        <v>169</v>
      </c>
      <c r="G92" s="14">
        <v>93</v>
      </c>
      <c r="H92" s="14">
        <v>586</v>
      </c>
      <c r="I92" s="14">
        <v>459</v>
      </c>
      <c r="J92" s="14">
        <v>327</v>
      </c>
      <c r="K92" s="14">
        <v>225</v>
      </c>
      <c r="L92" s="14">
        <v>24</v>
      </c>
      <c r="M92" s="14">
        <v>517</v>
      </c>
      <c r="N92" s="14">
        <v>390</v>
      </c>
      <c r="O92" s="14">
        <v>258</v>
      </c>
      <c r="P92" s="14">
        <v>126</v>
      </c>
      <c r="Q92" s="14">
        <v>55</v>
      </c>
      <c r="R92" s="14">
        <v>573</v>
      </c>
      <c r="S92" s="14">
        <v>441</v>
      </c>
      <c r="T92" s="14">
        <v>314</v>
      </c>
      <c r="U92" s="14">
        <v>182</v>
      </c>
      <c r="V92" s="14">
        <v>106</v>
      </c>
      <c r="W92" s="14">
        <v>604</v>
      </c>
      <c r="X92" s="14">
        <v>497</v>
      </c>
      <c r="Y92" s="14">
        <v>370</v>
      </c>
      <c r="Z92" s="15">
        <v>238</v>
      </c>
      <c r="AA92" s="2">
        <f t="shared" si="12"/>
        <v>7825</v>
      </c>
      <c r="AB92" s="2">
        <f t="shared" si="13"/>
        <v>3263025</v>
      </c>
      <c r="AE92" s="1">
        <v>18</v>
      </c>
      <c r="AF92" s="421" t="s">
        <v>700</v>
      </c>
      <c r="AG92" s="419" t="s">
        <v>230</v>
      </c>
      <c r="AH92" s="419" t="s">
        <v>264</v>
      </c>
      <c r="AI92" s="419" t="s">
        <v>770</v>
      </c>
      <c r="AJ92" s="419" t="s">
        <v>628</v>
      </c>
      <c r="AK92" s="418" t="s">
        <v>703</v>
      </c>
      <c r="AL92" s="418" t="s">
        <v>752</v>
      </c>
      <c r="AM92" s="418" t="s">
        <v>562</v>
      </c>
      <c r="AN92" s="418" t="s">
        <v>785</v>
      </c>
      <c r="AO92" s="418" t="s">
        <v>698</v>
      </c>
      <c r="AP92" s="419" t="s">
        <v>804</v>
      </c>
      <c r="AQ92" s="419" t="s">
        <v>808</v>
      </c>
      <c r="AR92" s="419" t="s">
        <v>473</v>
      </c>
      <c r="AS92" s="419" t="s">
        <v>432</v>
      </c>
      <c r="AT92" s="419" t="s">
        <v>474</v>
      </c>
      <c r="AU92" s="418" t="s">
        <v>331</v>
      </c>
      <c r="AV92" s="418" t="s">
        <v>648</v>
      </c>
      <c r="AW92" s="418" t="s">
        <v>637</v>
      </c>
      <c r="AX92" s="418" t="s">
        <v>386</v>
      </c>
      <c r="AY92" s="418" t="s">
        <v>525</v>
      </c>
      <c r="AZ92" s="419" t="s">
        <v>150</v>
      </c>
      <c r="BA92" s="419" t="s">
        <v>635</v>
      </c>
      <c r="BB92" s="419" t="s">
        <v>141</v>
      </c>
      <c r="BC92" s="419" t="s">
        <v>494</v>
      </c>
      <c r="BD92" s="422" t="s">
        <v>247</v>
      </c>
    </row>
    <row r="93" spans="1:56" x14ac:dyDescent="0.2">
      <c r="A93" s="1">
        <v>19</v>
      </c>
      <c r="B93" s="13">
        <v>177</v>
      </c>
      <c r="C93" s="14">
        <v>75</v>
      </c>
      <c r="D93" s="14">
        <v>568</v>
      </c>
      <c r="E93" s="14">
        <v>436</v>
      </c>
      <c r="F93" s="14">
        <v>309</v>
      </c>
      <c r="G93" s="14">
        <v>233</v>
      </c>
      <c r="H93" s="14">
        <v>101</v>
      </c>
      <c r="I93" s="14">
        <v>624</v>
      </c>
      <c r="J93" s="14">
        <v>492</v>
      </c>
      <c r="K93" s="14">
        <v>365</v>
      </c>
      <c r="L93" s="14">
        <v>164</v>
      </c>
      <c r="M93" s="14">
        <v>32</v>
      </c>
      <c r="N93" s="14">
        <v>530</v>
      </c>
      <c r="O93" s="14">
        <v>423</v>
      </c>
      <c r="P93" s="14">
        <v>291</v>
      </c>
      <c r="Q93" s="14">
        <v>220</v>
      </c>
      <c r="R93" s="14">
        <v>88</v>
      </c>
      <c r="S93" s="14">
        <v>581</v>
      </c>
      <c r="T93" s="14">
        <v>454</v>
      </c>
      <c r="U93" s="14">
        <v>347</v>
      </c>
      <c r="V93" s="14">
        <v>146</v>
      </c>
      <c r="W93" s="14">
        <v>19</v>
      </c>
      <c r="X93" s="14">
        <v>512</v>
      </c>
      <c r="Y93" s="14">
        <v>385</v>
      </c>
      <c r="Z93" s="15">
        <v>253</v>
      </c>
      <c r="AA93" s="2">
        <f t="shared" si="12"/>
        <v>7825</v>
      </c>
      <c r="AB93" s="2">
        <f t="shared" si="13"/>
        <v>3263025</v>
      </c>
      <c r="AE93" s="1">
        <v>19</v>
      </c>
      <c r="AF93" s="421" t="s">
        <v>315</v>
      </c>
      <c r="AG93" s="419" t="s">
        <v>168</v>
      </c>
      <c r="AH93" s="419" t="s">
        <v>199</v>
      </c>
      <c r="AI93" s="419" t="s">
        <v>563</v>
      </c>
      <c r="AJ93" s="419" t="s">
        <v>312</v>
      </c>
      <c r="AK93" s="418" t="s">
        <v>458</v>
      </c>
      <c r="AL93" s="418" t="s">
        <v>421</v>
      </c>
      <c r="AM93" s="418" t="s">
        <v>586</v>
      </c>
      <c r="AN93" s="418" t="s">
        <v>560</v>
      </c>
      <c r="AO93" s="418" t="s">
        <v>414</v>
      </c>
      <c r="AP93" s="419" t="s">
        <v>815</v>
      </c>
      <c r="AQ93" s="419" t="s">
        <v>332</v>
      </c>
      <c r="AR93" s="419" t="s">
        <v>704</v>
      </c>
      <c r="AS93" s="419" t="s">
        <v>455</v>
      </c>
      <c r="AT93" s="419" t="s">
        <v>219</v>
      </c>
      <c r="AU93" s="418" t="s">
        <v>356</v>
      </c>
      <c r="AV93" s="418" t="s">
        <v>512</v>
      </c>
      <c r="AW93" s="418" t="s">
        <v>307</v>
      </c>
      <c r="AX93" s="418" t="s">
        <v>217</v>
      </c>
      <c r="AY93" s="418" t="s">
        <v>626</v>
      </c>
      <c r="AZ93" s="419" t="s">
        <v>524</v>
      </c>
      <c r="BA93" s="419" t="s">
        <v>435</v>
      </c>
      <c r="BB93" s="419" t="s">
        <v>202</v>
      </c>
      <c r="BC93" s="419" t="s">
        <v>521</v>
      </c>
      <c r="BD93" s="422" t="s">
        <v>697</v>
      </c>
    </row>
    <row r="94" spans="1:56" x14ac:dyDescent="0.2">
      <c r="A94" s="1">
        <v>20</v>
      </c>
      <c r="B94" s="13">
        <v>342</v>
      </c>
      <c r="C94" s="14">
        <v>215</v>
      </c>
      <c r="D94" s="14">
        <v>83</v>
      </c>
      <c r="E94" s="14">
        <v>576</v>
      </c>
      <c r="F94" s="14">
        <v>474</v>
      </c>
      <c r="G94" s="14">
        <v>273</v>
      </c>
      <c r="H94" s="14">
        <v>141</v>
      </c>
      <c r="I94" s="14">
        <v>14</v>
      </c>
      <c r="J94" s="14">
        <v>507</v>
      </c>
      <c r="K94" s="14">
        <v>380</v>
      </c>
      <c r="L94" s="14">
        <v>304</v>
      </c>
      <c r="M94" s="14">
        <v>197</v>
      </c>
      <c r="N94" s="14">
        <v>70</v>
      </c>
      <c r="O94" s="14">
        <v>563</v>
      </c>
      <c r="P94" s="14">
        <v>431</v>
      </c>
      <c r="Q94" s="14">
        <v>360</v>
      </c>
      <c r="R94" s="14">
        <v>228</v>
      </c>
      <c r="S94" s="14">
        <v>121</v>
      </c>
      <c r="T94" s="14">
        <v>619</v>
      </c>
      <c r="U94" s="14">
        <v>487</v>
      </c>
      <c r="V94" s="14">
        <v>286</v>
      </c>
      <c r="W94" s="14">
        <v>159</v>
      </c>
      <c r="X94" s="14">
        <v>27</v>
      </c>
      <c r="Y94" s="14">
        <v>550</v>
      </c>
      <c r="Z94" s="15">
        <v>418</v>
      </c>
      <c r="AA94" s="2">
        <f t="shared" si="12"/>
        <v>7825</v>
      </c>
      <c r="AB94" s="2">
        <f t="shared" si="13"/>
        <v>3263025</v>
      </c>
      <c r="AE94" s="1">
        <v>20</v>
      </c>
      <c r="AF94" s="421" t="s">
        <v>310</v>
      </c>
      <c r="AG94" s="419" t="s">
        <v>220</v>
      </c>
      <c r="AH94" s="419" t="s">
        <v>720</v>
      </c>
      <c r="AI94" s="419" t="s">
        <v>488</v>
      </c>
      <c r="AJ94" s="419" t="s">
        <v>52</v>
      </c>
      <c r="AK94" s="418" t="s">
        <v>743</v>
      </c>
      <c r="AL94" s="418" t="s">
        <v>759</v>
      </c>
      <c r="AM94" s="418" t="s">
        <v>511</v>
      </c>
      <c r="AN94" s="418" t="s">
        <v>620</v>
      </c>
      <c r="AO94" s="418" t="s">
        <v>147</v>
      </c>
      <c r="AP94" s="419" t="s">
        <v>757</v>
      </c>
      <c r="AQ94" s="419" t="s">
        <v>239</v>
      </c>
      <c r="AR94" s="419" t="s">
        <v>619</v>
      </c>
      <c r="AS94" s="419" t="s">
        <v>93</v>
      </c>
      <c r="AT94" s="419" t="s">
        <v>110</v>
      </c>
      <c r="AU94" s="418" t="s">
        <v>577</v>
      </c>
      <c r="AV94" s="418" t="s">
        <v>671</v>
      </c>
      <c r="AW94" s="418" t="s">
        <v>582</v>
      </c>
      <c r="AX94" s="418" t="s">
        <v>212</v>
      </c>
      <c r="AY94" s="418" t="s">
        <v>713</v>
      </c>
      <c r="AZ94" s="419" t="s">
        <v>85</v>
      </c>
      <c r="BA94" s="419" t="s">
        <v>658</v>
      </c>
      <c r="BB94" s="419" t="s">
        <v>90</v>
      </c>
      <c r="BC94" s="419" t="s">
        <v>516</v>
      </c>
      <c r="BD94" s="422" t="s">
        <v>767</v>
      </c>
    </row>
    <row r="95" spans="1:56" x14ac:dyDescent="0.2">
      <c r="A95" s="1">
        <v>21</v>
      </c>
      <c r="B95" s="13">
        <v>559</v>
      </c>
      <c r="C95" s="14">
        <v>427</v>
      </c>
      <c r="D95" s="14">
        <v>325</v>
      </c>
      <c r="E95" s="14">
        <v>193</v>
      </c>
      <c r="F95" s="14">
        <v>61</v>
      </c>
      <c r="G95" s="14">
        <v>615</v>
      </c>
      <c r="H95" s="14">
        <v>483</v>
      </c>
      <c r="I95" s="14">
        <v>351</v>
      </c>
      <c r="J95" s="14">
        <v>249</v>
      </c>
      <c r="K95" s="14">
        <v>117</v>
      </c>
      <c r="L95" s="14">
        <v>541</v>
      </c>
      <c r="M95" s="14">
        <v>414</v>
      </c>
      <c r="N95" s="14">
        <v>282</v>
      </c>
      <c r="O95" s="14">
        <v>155</v>
      </c>
      <c r="P95" s="14">
        <v>48</v>
      </c>
      <c r="Q95" s="14">
        <v>597</v>
      </c>
      <c r="R95" s="14">
        <v>470</v>
      </c>
      <c r="S95" s="14">
        <v>338</v>
      </c>
      <c r="T95" s="14">
        <v>206</v>
      </c>
      <c r="U95" s="14">
        <v>79</v>
      </c>
      <c r="V95" s="14">
        <v>503</v>
      </c>
      <c r="W95" s="14">
        <v>396</v>
      </c>
      <c r="X95" s="14">
        <v>269</v>
      </c>
      <c r="Y95" s="14">
        <v>137</v>
      </c>
      <c r="Z95" s="15">
        <v>10</v>
      </c>
      <c r="AA95" s="2">
        <f t="shared" si="12"/>
        <v>7825</v>
      </c>
      <c r="AB95" s="2">
        <f t="shared" si="13"/>
        <v>3263025</v>
      </c>
      <c r="AE95" s="1">
        <v>21</v>
      </c>
      <c r="AF95" s="417" t="s">
        <v>780</v>
      </c>
      <c r="AG95" s="418" t="s">
        <v>218</v>
      </c>
      <c r="AH95" s="418" t="s">
        <v>128</v>
      </c>
      <c r="AI95" s="418" t="s">
        <v>133</v>
      </c>
      <c r="AJ95" s="418" t="s">
        <v>463</v>
      </c>
      <c r="AK95" s="419" t="s">
        <v>319</v>
      </c>
      <c r="AL95" s="419" t="s">
        <v>50</v>
      </c>
      <c r="AM95" s="419" t="s">
        <v>97</v>
      </c>
      <c r="AN95" s="419" t="s">
        <v>403</v>
      </c>
      <c r="AO95" s="419" t="s">
        <v>686</v>
      </c>
      <c r="AP95" s="418" t="s">
        <v>64</v>
      </c>
      <c r="AQ95" s="418" t="s">
        <v>609</v>
      </c>
      <c r="AR95" s="418" t="s">
        <v>745</v>
      </c>
      <c r="AS95" s="418" t="s">
        <v>554</v>
      </c>
      <c r="AT95" s="418" t="s">
        <v>274</v>
      </c>
      <c r="AU95" s="419" t="s">
        <v>365</v>
      </c>
      <c r="AV95" s="419" t="s">
        <v>715</v>
      </c>
      <c r="AW95" s="419" t="s">
        <v>470</v>
      </c>
      <c r="AX95" s="419" t="s">
        <v>374</v>
      </c>
      <c r="AY95" s="419" t="s">
        <v>30</v>
      </c>
      <c r="AZ95" s="418" t="s">
        <v>487</v>
      </c>
      <c r="BA95" s="418" t="s">
        <v>203</v>
      </c>
      <c r="BB95" s="418" t="s">
        <v>83</v>
      </c>
      <c r="BC95" s="418" t="s">
        <v>130</v>
      </c>
      <c r="BD95" s="420" t="s">
        <v>600</v>
      </c>
    </row>
    <row r="96" spans="1:56" x14ac:dyDescent="0.2">
      <c r="A96" s="1">
        <v>22</v>
      </c>
      <c r="B96" s="13">
        <v>99</v>
      </c>
      <c r="C96" s="14">
        <v>592</v>
      </c>
      <c r="D96" s="14">
        <v>465</v>
      </c>
      <c r="E96" s="14">
        <v>333</v>
      </c>
      <c r="F96" s="14">
        <v>201</v>
      </c>
      <c r="G96" s="14">
        <v>5</v>
      </c>
      <c r="H96" s="14">
        <v>523</v>
      </c>
      <c r="I96" s="14">
        <v>391</v>
      </c>
      <c r="J96" s="14">
        <v>264</v>
      </c>
      <c r="K96" s="14">
        <v>132</v>
      </c>
      <c r="L96" s="14">
        <v>56</v>
      </c>
      <c r="M96" s="14">
        <v>554</v>
      </c>
      <c r="N96" s="14">
        <v>447</v>
      </c>
      <c r="O96" s="14">
        <v>320</v>
      </c>
      <c r="P96" s="14">
        <v>188</v>
      </c>
      <c r="Q96" s="14">
        <v>112</v>
      </c>
      <c r="R96" s="14">
        <v>610</v>
      </c>
      <c r="S96" s="14">
        <v>478</v>
      </c>
      <c r="T96" s="14">
        <v>371</v>
      </c>
      <c r="U96" s="14">
        <v>244</v>
      </c>
      <c r="V96" s="14">
        <v>43</v>
      </c>
      <c r="W96" s="14">
        <v>536</v>
      </c>
      <c r="X96" s="14">
        <v>409</v>
      </c>
      <c r="Y96" s="14">
        <v>277</v>
      </c>
      <c r="Z96" s="15">
        <v>175</v>
      </c>
      <c r="AA96" s="2">
        <f t="shared" si="12"/>
        <v>7825</v>
      </c>
      <c r="AB96" s="2">
        <f t="shared" si="13"/>
        <v>3263025</v>
      </c>
      <c r="AE96" s="1">
        <v>22</v>
      </c>
      <c r="AF96" s="417" t="s">
        <v>774</v>
      </c>
      <c r="AG96" s="418" t="s">
        <v>778</v>
      </c>
      <c r="AH96" s="418" t="s">
        <v>636</v>
      </c>
      <c r="AI96" s="418" t="s">
        <v>708</v>
      </c>
      <c r="AJ96" s="418" t="s">
        <v>643</v>
      </c>
      <c r="AK96" s="419" t="s">
        <v>304</v>
      </c>
      <c r="AL96" s="419" t="s">
        <v>677</v>
      </c>
      <c r="AM96" s="419" t="s">
        <v>442</v>
      </c>
      <c r="AN96" s="419" t="s">
        <v>248</v>
      </c>
      <c r="AO96" s="419" t="s">
        <v>555</v>
      </c>
      <c r="AP96" s="418" t="s">
        <v>803</v>
      </c>
      <c r="AQ96" s="418" t="s">
        <v>440</v>
      </c>
      <c r="AR96" s="418" t="s">
        <v>51</v>
      </c>
      <c r="AS96" s="418" t="s">
        <v>578</v>
      </c>
      <c r="AT96" s="418" t="s">
        <v>732</v>
      </c>
      <c r="AU96" s="419" t="s">
        <v>74</v>
      </c>
      <c r="AV96" s="419" t="s">
        <v>394</v>
      </c>
      <c r="AW96" s="419" t="s">
        <v>295</v>
      </c>
      <c r="AX96" s="419" t="s">
        <v>149</v>
      </c>
      <c r="AY96" s="419" t="s">
        <v>55</v>
      </c>
      <c r="AZ96" s="418" t="s">
        <v>618</v>
      </c>
      <c r="BA96" s="418" t="s">
        <v>781</v>
      </c>
      <c r="BB96" s="418" t="s">
        <v>534</v>
      </c>
      <c r="BC96" s="418" t="s">
        <v>537</v>
      </c>
      <c r="BD96" s="420" t="s">
        <v>393</v>
      </c>
    </row>
    <row r="97" spans="1:56" x14ac:dyDescent="0.2">
      <c r="A97" s="1">
        <v>23</v>
      </c>
      <c r="B97" s="13">
        <v>239</v>
      </c>
      <c r="C97" s="14">
        <v>107</v>
      </c>
      <c r="D97" s="14">
        <v>605</v>
      </c>
      <c r="E97" s="14">
        <v>498</v>
      </c>
      <c r="F97" s="14">
        <v>366</v>
      </c>
      <c r="G97" s="14">
        <v>170</v>
      </c>
      <c r="H97" s="14">
        <v>38</v>
      </c>
      <c r="I97" s="14">
        <v>531</v>
      </c>
      <c r="J97" s="14">
        <v>404</v>
      </c>
      <c r="K97" s="14">
        <v>297</v>
      </c>
      <c r="L97" s="14">
        <v>221</v>
      </c>
      <c r="M97" s="14">
        <v>94</v>
      </c>
      <c r="N97" s="14">
        <v>587</v>
      </c>
      <c r="O97" s="14">
        <v>460</v>
      </c>
      <c r="P97" s="14">
        <v>328</v>
      </c>
      <c r="Q97" s="14">
        <v>127</v>
      </c>
      <c r="R97" s="14">
        <v>25</v>
      </c>
      <c r="S97" s="14">
        <v>518</v>
      </c>
      <c r="T97" s="14">
        <v>386</v>
      </c>
      <c r="U97" s="14">
        <v>259</v>
      </c>
      <c r="V97" s="14">
        <v>183</v>
      </c>
      <c r="W97" s="14">
        <v>51</v>
      </c>
      <c r="X97" s="14">
        <v>574</v>
      </c>
      <c r="Y97" s="14">
        <v>442</v>
      </c>
      <c r="Z97" s="15">
        <v>315</v>
      </c>
      <c r="AA97" s="2">
        <f t="shared" si="12"/>
        <v>7825</v>
      </c>
      <c r="AB97" s="2">
        <f t="shared" si="13"/>
        <v>3263025</v>
      </c>
      <c r="AE97" s="1">
        <v>23</v>
      </c>
      <c r="AF97" s="417" t="s">
        <v>222</v>
      </c>
      <c r="AG97" s="418" t="s">
        <v>495</v>
      </c>
      <c r="AH97" s="418" t="s">
        <v>78</v>
      </c>
      <c r="AI97" s="418" t="s">
        <v>485</v>
      </c>
      <c r="AJ97" s="418" t="s">
        <v>389</v>
      </c>
      <c r="AK97" s="419" t="s">
        <v>44</v>
      </c>
      <c r="AL97" s="419" t="s">
        <v>596</v>
      </c>
      <c r="AM97" s="419" t="s">
        <v>336</v>
      </c>
      <c r="AN97" s="419" t="s">
        <v>190</v>
      </c>
      <c r="AO97" s="419" t="s">
        <v>461</v>
      </c>
      <c r="AP97" s="418" t="s">
        <v>800</v>
      </c>
      <c r="AQ97" s="418" t="s">
        <v>465</v>
      </c>
      <c r="AR97" s="418" t="s">
        <v>170</v>
      </c>
      <c r="AS97" s="418" t="s">
        <v>795</v>
      </c>
      <c r="AT97" s="418" t="s">
        <v>98</v>
      </c>
      <c r="AU97" s="419" t="s">
        <v>344</v>
      </c>
      <c r="AV97" s="419" t="s">
        <v>253</v>
      </c>
      <c r="AW97" s="419" t="s">
        <v>228</v>
      </c>
      <c r="AX97" s="419" t="s">
        <v>311</v>
      </c>
      <c r="AY97" s="419" t="s">
        <v>113</v>
      </c>
      <c r="AZ97" s="418" t="s">
        <v>151</v>
      </c>
      <c r="BA97" s="418" t="s">
        <v>225</v>
      </c>
      <c r="BB97" s="418" t="s">
        <v>279</v>
      </c>
      <c r="BC97" s="418" t="s">
        <v>532</v>
      </c>
      <c r="BD97" s="420" t="s">
        <v>443</v>
      </c>
    </row>
    <row r="98" spans="1:56" x14ac:dyDescent="0.2">
      <c r="A98" s="1">
        <v>24</v>
      </c>
      <c r="B98" s="13">
        <v>254</v>
      </c>
      <c r="C98" s="14">
        <v>147</v>
      </c>
      <c r="D98" s="14">
        <v>20</v>
      </c>
      <c r="E98" s="14">
        <v>513</v>
      </c>
      <c r="F98" s="14">
        <v>381</v>
      </c>
      <c r="G98" s="14">
        <v>310</v>
      </c>
      <c r="H98" s="14">
        <v>178</v>
      </c>
      <c r="I98" s="14">
        <v>71</v>
      </c>
      <c r="J98" s="14">
        <v>569</v>
      </c>
      <c r="K98" s="14">
        <v>437</v>
      </c>
      <c r="L98" s="14">
        <v>361</v>
      </c>
      <c r="M98" s="14">
        <v>234</v>
      </c>
      <c r="N98" s="14">
        <v>102</v>
      </c>
      <c r="O98" s="14">
        <v>625</v>
      </c>
      <c r="P98" s="14">
        <v>493</v>
      </c>
      <c r="Q98" s="14">
        <v>292</v>
      </c>
      <c r="R98" s="14">
        <v>165</v>
      </c>
      <c r="S98" s="14">
        <v>33</v>
      </c>
      <c r="T98" s="14">
        <v>526</v>
      </c>
      <c r="U98" s="14">
        <v>424</v>
      </c>
      <c r="V98" s="14">
        <v>348</v>
      </c>
      <c r="W98" s="14">
        <v>216</v>
      </c>
      <c r="X98" s="14">
        <v>89</v>
      </c>
      <c r="Y98" s="14">
        <v>582</v>
      </c>
      <c r="Z98" s="15">
        <v>455</v>
      </c>
      <c r="AA98" s="2">
        <f t="shared" si="12"/>
        <v>7825</v>
      </c>
      <c r="AB98" s="2">
        <f t="shared" si="13"/>
        <v>3263025</v>
      </c>
      <c r="AE98" s="1">
        <v>24</v>
      </c>
      <c r="AF98" s="417" t="s">
        <v>566</v>
      </c>
      <c r="AG98" s="418" t="s">
        <v>152</v>
      </c>
      <c r="AH98" s="418" t="s">
        <v>702</v>
      </c>
      <c r="AI98" s="418" t="s">
        <v>66</v>
      </c>
      <c r="AJ98" s="418" t="s">
        <v>654</v>
      </c>
      <c r="AK98" s="419" t="s">
        <v>491</v>
      </c>
      <c r="AL98" s="419" t="s">
        <v>420</v>
      </c>
      <c r="AM98" s="419" t="s">
        <v>275</v>
      </c>
      <c r="AN98" s="419" t="s">
        <v>750</v>
      </c>
      <c r="AO98" s="419" t="s">
        <v>794</v>
      </c>
      <c r="AP98" s="418" t="s">
        <v>367</v>
      </c>
      <c r="AQ98" s="418" t="s">
        <v>142</v>
      </c>
      <c r="AR98" s="418" t="s">
        <v>284</v>
      </c>
      <c r="AS98" s="418" t="s">
        <v>820</v>
      </c>
      <c r="AT98" s="418" t="s">
        <v>797</v>
      </c>
      <c r="AU98" s="419" t="s">
        <v>111</v>
      </c>
      <c r="AV98" s="419" t="s">
        <v>758</v>
      </c>
      <c r="AW98" s="419" t="s">
        <v>802</v>
      </c>
      <c r="AX98" s="419" t="s">
        <v>572</v>
      </c>
      <c r="AY98" s="419" t="s">
        <v>140</v>
      </c>
      <c r="AZ98" s="418" t="s">
        <v>148</v>
      </c>
      <c r="BA98" s="418" t="s">
        <v>249</v>
      </c>
      <c r="BB98" s="418" t="s">
        <v>541</v>
      </c>
      <c r="BC98" s="418" t="s">
        <v>650</v>
      </c>
      <c r="BD98" s="420" t="s">
        <v>456</v>
      </c>
    </row>
    <row r="99" spans="1:56" x14ac:dyDescent="0.2">
      <c r="A99" s="1">
        <v>25</v>
      </c>
      <c r="B99" s="16">
        <v>419</v>
      </c>
      <c r="C99" s="17">
        <v>287</v>
      </c>
      <c r="D99" s="17">
        <v>160</v>
      </c>
      <c r="E99" s="17">
        <v>28</v>
      </c>
      <c r="F99" s="17">
        <v>546</v>
      </c>
      <c r="G99" s="17">
        <v>475</v>
      </c>
      <c r="H99" s="17">
        <v>343</v>
      </c>
      <c r="I99" s="17">
        <v>211</v>
      </c>
      <c r="J99" s="17">
        <v>84</v>
      </c>
      <c r="K99" s="17">
        <v>577</v>
      </c>
      <c r="L99" s="17">
        <v>376</v>
      </c>
      <c r="M99" s="17">
        <v>274</v>
      </c>
      <c r="N99" s="17">
        <v>142</v>
      </c>
      <c r="O99" s="17">
        <v>15</v>
      </c>
      <c r="P99" s="17">
        <v>508</v>
      </c>
      <c r="Q99" s="17">
        <v>432</v>
      </c>
      <c r="R99" s="17">
        <v>305</v>
      </c>
      <c r="S99" s="17">
        <v>198</v>
      </c>
      <c r="T99" s="17">
        <v>66</v>
      </c>
      <c r="U99" s="17">
        <v>564</v>
      </c>
      <c r="V99" s="17">
        <v>488</v>
      </c>
      <c r="W99" s="17">
        <v>356</v>
      </c>
      <c r="X99" s="17">
        <v>229</v>
      </c>
      <c r="Y99" s="17">
        <v>122</v>
      </c>
      <c r="Z99" s="18">
        <v>620</v>
      </c>
      <c r="AA99" s="2">
        <f t="shared" si="12"/>
        <v>7825</v>
      </c>
      <c r="AB99" s="2">
        <f t="shared" si="13"/>
        <v>3263025</v>
      </c>
      <c r="AE99" s="1">
        <v>25</v>
      </c>
      <c r="AF99" s="423" t="s">
        <v>561</v>
      </c>
      <c r="AG99" s="424" t="s">
        <v>269</v>
      </c>
      <c r="AH99" s="424" t="s">
        <v>131</v>
      </c>
      <c r="AI99" s="424" t="s">
        <v>226</v>
      </c>
      <c r="AJ99" s="424" t="s">
        <v>649</v>
      </c>
      <c r="AK99" s="425" t="s">
        <v>267</v>
      </c>
      <c r="AL99" s="425" t="s">
        <v>493</v>
      </c>
      <c r="AM99" s="425" t="s">
        <v>53</v>
      </c>
      <c r="AN99" s="425" t="s">
        <v>379</v>
      </c>
      <c r="AO99" s="425" t="s">
        <v>412</v>
      </c>
      <c r="AP99" s="424" t="s">
        <v>38</v>
      </c>
      <c r="AQ99" s="424" t="s">
        <v>377</v>
      </c>
      <c r="AR99" s="424" t="s">
        <v>629</v>
      </c>
      <c r="AS99" s="424" t="s">
        <v>569</v>
      </c>
      <c r="AT99" s="424" t="s">
        <v>308</v>
      </c>
      <c r="AU99" s="425" t="s">
        <v>457</v>
      </c>
      <c r="AV99" s="425" t="s">
        <v>178</v>
      </c>
      <c r="AW99" s="425" t="s">
        <v>583</v>
      </c>
      <c r="AX99" s="425" t="s">
        <v>514</v>
      </c>
      <c r="AY99" s="425" t="s">
        <v>123</v>
      </c>
      <c r="AZ99" s="424" t="s">
        <v>610</v>
      </c>
      <c r="BA99" s="424" t="s">
        <v>709</v>
      </c>
      <c r="BB99" s="424" t="s">
        <v>592</v>
      </c>
      <c r="BC99" s="424" t="s">
        <v>208</v>
      </c>
      <c r="BD99" s="426" t="s">
        <v>480</v>
      </c>
    </row>
    <row r="100" spans="1:56" x14ac:dyDescent="0.2">
      <c r="A100" s="3" t="s">
        <v>0</v>
      </c>
      <c r="B100" s="2">
        <f>SUM(B75:B99)</f>
        <v>7825</v>
      </c>
      <c r="C100" s="2">
        <f t="shared" ref="C100:Z100" si="15">SUM(C75:C99)</f>
        <v>7825</v>
      </c>
      <c r="D100" s="2">
        <f t="shared" si="15"/>
        <v>7825</v>
      </c>
      <c r="E100" s="2">
        <f t="shared" si="15"/>
        <v>7825</v>
      </c>
      <c r="F100" s="2">
        <f t="shared" si="15"/>
        <v>7825</v>
      </c>
      <c r="G100" s="2">
        <f t="shared" si="15"/>
        <v>7825</v>
      </c>
      <c r="H100" s="2">
        <f t="shared" si="15"/>
        <v>7825</v>
      </c>
      <c r="I100" s="2">
        <f t="shared" si="15"/>
        <v>7825</v>
      </c>
      <c r="J100" s="2">
        <f t="shared" si="15"/>
        <v>7825</v>
      </c>
      <c r="K100" s="2">
        <f t="shared" si="15"/>
        <v>7825</v>
      </c>
      <c r="L100" s="2">
        <f t="shared" si="15"/>
        <v>7825</v>
      </c>
      <c r="M100" s="2">
        <f t="shared" si="15"/>
        <v>7825</v>
      </c>
      <c r="N100" s="2">
        <f t="shared" si="15"/>
        <v>7825</v>
      </c>
      <c r="O100" s="2">
        <f t="shared" si="15"/>
        <v>7825</v>
      </c>
      <c r="P100" s="2">
        <f t="shared" si="15"/>
        <v>7825</v>
      </c>
      <c r="Q100" s="2">
        <f t="shared" si="15"/>
        <v>7825</v>
      </c>
      <c r="R100" s="2">
        <f t="shared" si="15"/>
        <v>7825</v>
      </c>
      <c r="S100" s="2">
        <f t="shared" si="15"/>
        <v>7825</v>
      </c>
      <c r="T100" s="2">
        <f t="shared" si="15"/>
        <v>7825</v>
      </c>
      <c r="U100" s="2">
        <f t="shared" si="15"/>
        <v>7825</v>
      </c>
      <c r="V100" s="2">
        <f t="shared" si="15"/>
        <v>7825</v>
      </c>
      <c r="W100" s="2">
        <f t="shared" si="15"/>
        <v>7825</v>
      </c>
      <c r="X100" s="2">
        <f t="shared" si="15"/>
        <v>7825</v>
      </c>
      <c r="Y100" s="2">
        <f t="shared" si="15"/>
        <v>7825</v>
      </c>
      <c r="Z100" s="2">
        <f t="shared" si="15"/>
        <v>7825</v>
      </c>
    </row>
    <row r="101" spans="1:56" x14ac:dyDescent="0.2">
      <c r="A101" s="3" t="s">
        <v>1</v>
      </c>
      <c r="B101" s="2">
        <f>SUMSQ(B75:B99)</f>
        <v>3263025</v>
      </c>
      <c r="C101" s="2">
        <f t="shared" ref="C101:Z101" si="16">SUMSQ(C75:C99)</f>
        <v>3263025</v>
      </c>
      <c r="D101" s="2">
        <f t="shared" si="16"/>
        <v>3263025</v>
      </c>
      <c r="E101" s="2">
        <f t="shared" si="16"/>
        <v>3263025</v>
      </c>
      <c r="F101" s="2">
        <f t="shared" si="16"/>
        <v>3263025</v>
      </c>
      <c r="G101" s="2">
        <f t="shared" si="16"/>
        <v>3263025</v>
      </c>
      <c r="H101" s="2">
        <f t="shared" si="16"/>
        <v>3263025</v>
      </c>
      <c r="I101" s="2">
        <f t="shared" si="16"/>
        <v>3263025</v>
      </c>
      <c r="J101" s="2">
        <f t="shared" si="16"/>
        <v>3263025</v>
      </c>
      <c r="K101" s="2">
        <f t="shared" si="16"/>
        <v>3263025</v>
      </c>
      <c r="L101" s="2">
        <f t="shared" si="16"/>
        <v>3263025</v>
      </c>
      <c r="M101" s="2">
        <f t="shared" si="16"/>
        <v>3263025</v>
      </c>
      <c r="N101" s="2">
        <f t="shared" si="16"/>
        <v>3263025</v>
      </c>
      <c r="O101" s="2">
        <f t="shared" si="16"/>
        <v>3263025</v>
      </c>
      <c r="P101" s="2">
        <f t="shared" si="16"/>
        <v>3263025</v>
      </c>
      <c r="Q101" s="2">
        <f t="shared" si="16"/>
        <v>3263025</v>
      </c>
      <c r="R101" s="2">
        <f t="shared" si="16"/>
        <v>3263025</v>
      </c>
      <c r="S101" s="2">
        <f t="shared" si="16"/>
        <v>3263025</v>
      </c>
      <c r="T101" s="2">
        <f t="shared" si="16"/>
        <v>3263025</v>
      </c>
      <c r="U101" s="2">
        <f t="shared" si="16"/>
        <v>3263025</v>
      </c>
      <c r="V101" s="2">
        <f t="shared" si="16"/>
        <v>3263025</v>
      </c>
      <c r="W101" s="2">
        <f t="shared" si="16"/>
        <v>3263025</v>
      </c>
      <c r="X101" s="2">
        <f t="shared" si="16"/>
        <v>3263025</v>
      </c>
      <c r="Y101" s="2">
        <f t="shared" si="16"/>
        <v>3263025</v>
      </c>
      <c r="Z101" s="2">
        <f t="shared" si="16"/>
        <v>3263025</v>
      </c>
    </row>
    <row r="102" spans="1:56" x14ac:dyDescent="0.2">
      <c r="A102" s="3" t="s">
        <v>351</v>
      </c>
      <c r="N102" s="2">
        <f t="shared" ref="N102" si="17">N75^3+N76^3+N77^3+N78^3+N79^3+N80^3+N81^3+N82^3+N83^3+N84^3+N85^3+N86^3+N87^3+N88^3+N89^3+N90^3+N91^3+N92^3+N93^3+N94^3+N95^3+N96^3+N97^3+N98^3+N99^3</f>
        <v>1530765625</v>
      </c>
    </row>
    <row r="104" spans="1:56" x14ac:dyDescent="0.2">
      <c r="A104" s="3" t="s">
        <v>2</v>
      </c>
      <c r="B104" s="7">
        <f>B75</f>
        <v>6</v>
      </c>
      <c r="C104" s="7">
        <f>C76</f>
        <v>44</v>
      </c>
      <c r="D104" s="7">
        <f>D77</f>
        <v>52</v>
      </c>
      <c r="E104" s="7">
        <f>E78</f>
        <v>90</v>
      </c>
      <c r="F104" s="7">
        <f>F79</f>
        <v>123</v>
      </c>
      <c r="G104" s="7">
        <f>G80</f>
        <v>139</v>
      </c>
      <c r="H104" s="7">
        <f>H81</f>
        <v>172</v>
      </c>
      <c r="I104" s="7">
        <f>I82</f>
        <v>185</v>
      </c>
      <c r="J104" s="7">
        <f>J83</f>
        <v>218</v>
      </c>
      <c r="K104" s="7">
        <f>K84</f>
        <v>226</v>
      </c>
      <c r="L104" s="7">
        <f>L85</f>
        <v>267</v>
      </c>
      <c r="M104" s="7">
        <f>M86</f>
        <v>280</v>
      </c>
      <c r="N104" s="7">
        <f>N87</f>
        <v>313</v>
      </c>
      <c r="O104" s="7">
        <f>O88</f>
        <v>346</v>
      </c>
      <c r="P104" s="7">
        <f>P89</f>
        <v>359</v>
      </c>
      <c r="Q104" s="7">
        <f>Q90</f>
        <v>400</v>
      </c>
      <c r="R104" s="7">
        <f>R91</f>
        <v>408</v>
      </c>
      <c r="S104" s="7">
        <f>S92</f>
        <v>441</v>
      </c>
      <c r="T104" s="7">
        <f>T93</f>
        <v>454</v>
      </c>
      <c r="U104" s="7">
        <f>U94</f>
        <v>487</v>
      </c>
      <c r="V104" s="7">
        <f>V95</f>
        <v>503</v>
      </c>
      <c r="W104" s="7">
        <f>W96</f>
        <v>536</v>
      </c>
      <c r="X104" s="7">
        <f>X97</f>
        <v>574</v>
      </c>
      <c r="Y104" s="7">
        <f>Y98</f>
        <v>582</v>
      </c>
      <c r="Z104" s="8">
        <f>Z99</f>
        <v>620</v>
      </c>
      <c r="AA104" s="2">
        <f t="shared" si="12"/>
        <v>7825</v>
      </c>
      <c r="AB104" s="2">
        <f t="shared" si="13"/>
        <v>3263025</v>
      </c>
      <c r="AC104" s="2">
        <f t="shared" si="14"/>
        <v>1530765625</v>
      </c>
    </row>
    <row r="105" spans="1:56" x14ac:dyDescent="0.2">
      <c r="A105" s="3" t="s">
        <v>3</v>
      </c>
      <c r="B105" s="7">
        <f>B99</f>
        <v>419</v>
      </c>
      <c r="C105" s="7">
        <f>C98</f>
        <v>147</v>
      </c>
      <c r="D105" s="7">
        <f>D97</f>
        <v>605</v>
      </c>
      <c r="E105" s="7">
        <f>E96</f>
        <v>333</v>
      </c>
      <c r="F105" s="7">
        <f>F95</f>
        <v>61</v>
      </c>
      <c r="G105" s="7">
        <f>G94</f>
        <v>273</v>
      </c>
      <c r="H105" s="7">
        <f>H93</f>
        <v>101</v>
      </c>
      <c r="I105" s="7">
        <f>I92</f>
        <v>459</v>
      </c>
      <c r="J105" s="7">
        <f>J91</f>
        <v>187</v>
      </c>
      <c r="K105" s="7">
        <f>K90</f>
        <v>545</v>
      </c>
      <c r="L105" s="7">
        <f>L89</f>
        <v>227</v>
      </c>
      <c r="M105" s="7">
        <f>M88</f>
        <v>585</v>
      </c>
      <c r="N105" s="7">
        <f>N87</f>
        <v>313</v>
      </c>
      <c r="O105" s="7">
        <f>O86</f>
        <v>41</v>
      </c>
      <c r="P105" s="7">
        <f>P85</f>
        <v>399</v>
      </c>
      <c r="Q105" s="7">
        <f>Q84</f>
        <v>81</v>
      </c>
      <c r="R105" s="7">
        <f>R83</f>
        <v>439</v>
      </c>
      <c r="S105" s="7">
        <f>S82</f>
        <v>167</v>
      </c>
      <c r="T105" s="7">
        <f>T81</f>
        <v>525</v>
      </c>
      <c r="U105" s="7">
        <f>U80</f>
        <v>353</v>
      </c>
      <c r="V105" s="7">
        <f>V79</f>
        <v>565</v>
      </c>
      <c r="W105" s="7">
        <f>W78</f>
        <v>293</v>
      </c>
      <c r="X105" s="7">
        <f>X77</f>
        <v>21</v>
      </c>
      <c r="Y105" s="7">
        <f>Y76</f>
        <v>479</v>
      </c>
      <c r="Z105" s="8">
        <f>Z75</f>
        <v>207</v>
      </c>
      <c r="AA105" s="2">
        <f t="shared" si="12"/>
        <v>7825</v>
      </c>
      <c r="AB105" s="2">
        <f t="shared" si="13"/>
        <v>3263025</v>
      </c>
      <c r="AC105" s="2">
        <f t="shared" si="14"/>
        <v>1530765625</v>
      </c>
    </row>
    <row r="108" spans="1:56" x14ac:dyDescent="0.2">
      <c r="B108" s="21" t="s">
        <v>23</v>
      </c>
      <c r="C108" s="21" t="s">
        <v>904</v>
      </c>
    </row>
    <row r="109" spans="1:56" x14ac:dyDescent="0.2">
      <c r="A109" s="1">
        <v>1</v>
      </c>
      <c r="B109" s="10">
        <v>20</v>
      </c>
      <c r="C109" s="11">
        <v>522</v>
      </c>
      <c r="D109" s="11">
        <v>379</v>
      </c>
      <c r="E109" s="11">
        <v>256</v>
      </c>
      <c r="F109" s="11">
        <v>138</v>
      </c>
      <c r="G109" s="11">
        <v>64</v>
      </c>
      <c r="H109" s="11">
        <v>566</v>
      </c>
      <c r="I109" s="11">
        <v>448</v>
      </c>
      <c r="J109" s="11">
        <v>305</v>
      </c>
      <c r="K109" s="11">
        <v>182</v>
      </c>
      <c r="L109" s="11">
        <v>108</v>
      </c>
      <c r="M109" s="11">
        <v>615</v>
      </c>
      <c r="N109" s="11">
        <v>492</v>
      </c>
      <c r="O109" s="11">
        <v>374</v>
      </c>
      <c r="P109" s="11">
        <v>226</v>
      </c>
      <c r="Q109" s="11">
        <v>27</v>
      </c>
      <c r="R109" s="11">
        <v>534</v>
      </c>
      <c r="S109" s="11">
        <v>411</v>
      </c>
      <c r="T109" s="11">
        <v>293</v>
      </c>
      <c r="U109" s="11">
        <v>175</v>
      </c>
      <c r="V109" s="11">
        <v>96</v>
      </c>
      <c r="W109" s="11">
        <v>578</v>
      </c>
      <c r="X109" s="11">
        <v>460</v>
      </c>
      <c r="Y109" s="11">
        <v>337</v>
      </c>
      <c r="Z109" s="12">
        <v>219</v>
      </c>
      <c r="AA109" s="2">
        <f>SUM(B109:Z109)</f>
        <v>7825</v>
      </c>
      <c r="AB109" s="2">
        <f>SUMSQ(B109:Z109)</f>
        <v>3263025</v>
      </c>
      <c r="AE109" s="1">
        <v>1</v>
      </c>
      <c r="AF109" s="413" t="s">
        <v>702</v>
      </c>
      <c r="AG109" s="414" t="s">
        <v>334</v>
      </c>
      <c r="AH109" s="414" t="s">
        <v>728</v>
      </c>
      <c r="AI109" s="414" t="s">
        <v>459</v>
      </c>
      <c r="AJ109" s="414" t="s">
        <v>814</v>
      </c>
      <c r="AK109" s="415" t="s">
        <v>597</v>
      </c>
      <c r="AL109" s="415" t="s">
        <v>36</v>
      </c>
      <c r="AM109" s="415" t="s">
        <v>553</v>
      </c>
      <c r="AN109" s="415" t="s">
        <v>178</v>
      </c>
      <c r="AO109" s="415" t="s">
        <v>525</v>
      </c>
      <c r="AP109" s="414" t="s">
        <v>182</v>
      </c>
      <c r="AQ109" s="414" t="s">
        <v>319</v>
      </c>
      <c r="AR109" s="414" t="s">
        <v>560</v>
      </c>
      <c r="AS109" s="414" t="s">
        <v>627</v>
      </c>
      <c r="AT109" s="414" t="s">
        <v>696</v>
      </c>
      <c r="AU109" s="415" t="s">
        <v>90</v>
      </c>
      <c r="AV109" s="415" t="s">
        <v>806</v>
      </c>
      <c r="AW109" s="415" t="s">
        <v>503</v>
      </c>
      <c r="AX109" s="415" t="s">
        <v>357</v>
      </c>
      <c r="AY109" s="415" t="s">
        <v>393</v>
      </c>
      <c r="AZ109" s="414" t="s">
        <v>329</v>
      </c>
      <c r="BA109" s="414" t="s">
        <v>517</v>
      </c>
      <c r="BB109" s="414" t="s">
        <v>795</v>
      </c>
      <c r="BC109" s="414" t="s">
        <v>576</v>
      </c>
      <c r="BD109" s="416" t="s">
        <v>112</v>
      </c>
    </row>
    <row r="110" spans="1:56" x14ac:dyDescent="0.2">
      <c r="A110" s="1">
        <v>2</v>
      </c>
      <c r="B110" s="13">
        <v>155</v>
      </c>
      <c r="C110" s="14">
        <v>32</v>
      </c>
      <c r="D110" s="14">
        <v>539</v>
      </c>
      <c r="E110" s="14">
        <v>416</v>
      </c>
      <c r="F110" s="14">
        <v>298</v>
      </c>
      <c r="G110" s="14">
        <v>224</v>
      </c>
      <c r="H110" s="14">
        <v>76</v>
      </c>
      <c r="I110" s="14">
        <v>583</v>
      </c>
      <c r="J110" s="14">
        <v>465</v>
      </c>
      <c r="K110" s="14">
        <v>342</v>
      </c>
      <c r="L110" s="14">
        <v>143</v>
      </c>
      <c r="M110" s="14">
        <v>25</v>
      </c>
      <c r="N110" s="14">
        <v>502</v>
      </c>
      <c r="O110" s="14">
        <v>384</v>
      </c>
      <c r="P110" s="14">
        <v>261</v>
      </c>
      <c r="Q110" s="14">
        <v>187</v>
      </c>
      <c r="R110" s="14">
        <v>69</v>
      </c>
      <c r="S110" s="14">
        <v>571</v>
      </c>
      <c r="T110" s="14">
        <v>428</v>
      </c>
      <c r="U110" s="14">
        <v>310</v>
      </c>
      <c r="V110" s="14">
        <v>231</v>
      </c>
      <c r="W110" s="14">
        <v>113</v>
      </c>
      <c r="X110" s="14">
        <v>620</v>
      </c>
      <c r="Y110" s="14">
        <v>497</v>
      </c>
      <c r="Z110" s="15">
        <v>354</v>
      </c>
      <c r="AA110" s="2">
        <f t="shared" ref="AA110:AA139" si="18">SUM(B110:Z110)</f>
        <v>7825</v>
      </c>
      <c r="AB110" s="2">
        <f t="shared" ref="AB110:AB139" si="19">SUMSQ(B110:Z110)</f>
        <v>3263025</v>
      </c>
      <c r="AE110" s="1">
        <v>2</v>
      </c>
      <c r="AF110" s="417" t="s">
        <v>554</v>
      </c>
      <c r="AG110" s="418" t="s">
        <v>332</v>
      </c>
      <c r="AH110" s="418" t="s">
        <v>94</v>
      </c>
      <c r="AI110" s="418" t="s">
        <v>694</v>
      </c>
      <c r="AJ110" s="418" t="s">
        <v>801</v>
      </c>
      <c r="AK110" s="419" t="s">
        <v>460</v>
      </c>
      <c r="AL110" s="419" t="s">
        <v>2</v>
      </c>
      <c r="AM110" s="419" t="s">
        <v>277</v>
      </c>
      <c r="AN110" s="419" t="s">
        <v>636</v>
      </c>
      <c r="AO110" s="419" t="s">
        <v>310</v>
      </c>
      <c r="AP110" s="418" t="s">
        <v>43</v>
      </c>
      <c r="AQ110" s="418" t="s">
        <v>253</v>
      </c>
      <c r="AR110" s="418" t="s">
        <v>382</v>
      </c>
      <c r="AS110" s="418" t="s">
        <v>281</v>
      </c>
      <c r="AT110" s="418" t="s">
        <v>143</v>
      </c>
      <c r="AU110" s="419" t="s">
        <v>42</v>
      </c>
      <c r="AV110" s="419" t="s">
        <v>406</v>
      </c>
      <c r="AW110" s="419" t="s">
        <v>623</v>
      </c>
      <c r="AX110" s="419" t="s">
        <v>324</v>
      </c>
      <c r="AY110" s="419" t="s">
        <v>491</v>
      </c>
      <c r="AZ110" s="418" t="s">
        <v>433</v>
      </c>
      <c r="BA110" s="418" t="s">
        <v>761</v>
      </c>
      <c r="BB110" s="418" t="s">
        <v>480</v>
      </c>
      <c r="BC110" s="418" t="s">
        <v>141</v>
      </c>
      <c r="BD110" s="420" t="s">
        <v>784</v>
      </c>
    </row>
    <row r="111" spans="1:56" x14ac:dyDescent="0.2">
      <c r="A111" s="1">
        <v>3</v>
      </c>
      <c r="B111" s="13">
        <v>315</v>
      </c>
      <c r="C111" s="14">
        <v>192</v>
      </c>
      <c r="D111" s="14">
        <v>74</v>
      </c>
      <c r="E111" s="14">
        <v>551</v>
      </c>
      <c r="F111" s="14">
        <v>433</v>
      </c>
      <c r="G111" s="14">
        <v>359</v>
      </c>
      <c r="H111" s="14">
        <v>236</v>
      </c>
      <c r="I111" s="14">
        <v>118</v>
      </c>
      <c r="J111" s="14">
        <v>625</v>
      </c>
      <c r="K111" s="14">
        <v>477</v>
      </c>
      <c r="L111" s="14">
        <v>278</v>
      </c>
      <c r="M111" s="14">
        <v>160</v>
      </c>
      <c r="N111" s="14">
        <v>37</v>
      </c>
      <c r="O111" s="14">
        <v>544</v>
      </c>
      <c r="P111" s="14">
        <v>421</v>
      </c>
      <c r="Q111" s="14">
        <v>347</v>
      </c>
      <c r="R111" s="14">
        <v>204</v>
      </c>
      <c r="S111" s="14">
        <v>81</v>
      </c>
      <c r="T111" s="14">
        <v>588</v>
      </c>
      <c r="U111" s="14">
        <v>470</v>
      </c>
      <c r="V111" s="14">
        <v>266</v>
      </c>
      <c r="W111" s="14">
        <v>148</v>
      </c>
      <c r="X111" s="14">
        <v>5</v>
      </c>
      <c r="Y111" s="14">
        <v>507</v>
      </c>
      <c r="Z111" s="15">
        <v>389</v>
      </c>
      <c r="AA111" s="2">
        <f t="shared" si="18"/>
        <v>7825</v>
      </c>
      <c r="AB111" s="2">
        <f t="shared" si="19"/>
        <v>3263025</v>
      </c>
      <c r="AE111" s="1">
        <v>3</v>
      </c>
      <c r="AF111" s="417" t="s">
        <v>443</v>
      </c>
      <c r="AG111" s="418" t="s">
        <v>656</v>
      </c>
      <c r="AH111" s="418" t="s">
        <v>722</v>
      </c>
      <c r="AI111" s="418" t="s">
        <v>546</v>
      </c>
      <c r="AJ111" s="418" t="s">
        <v>138</v>
      </c>
      <c r="AK111" s="419" t="s">
        <v>339</v>
      </c>
      <c r="AL111" s="419" t="s">
        <v>114</v>
      </c>
      <c r="AM111" s="419" t="s">
        <v>100</v>
      </c>
      <c r="AN111" s="419" t="s">
        <v>820</v>
      </c>
      <c r="AO111" s="419" t="s">
        <v>189</v>
      </c>
      <c r="AP111" s="418" t="s">
        <v>642</v>
      </c>
      <c r="AQ111" s="418" t="s">
        <v>131</v>
      </c>
      <c r="AR111" s="418" t="s">
        <v>700</v>
      </c>
      <c r="AS111" s="418" t="s">
        <v>725</v>
      </c>
      <c r="AT111" s="418" t="s">
        <v>484</v>
      </c>
      <c r="AU111" s="419" t="s">
        <v>626</v>
      </c>
      <c r="AV111" s="419" t="s">
        <v>538</v>
      </c>
      <c r="AW111" s="419" t="s">
        <v>749</v>
      </c>
      <c r="AX111" s="419" t="s">
        <v>34</v>
      </c>
      <c r="AY111" s="419" t="s">
        <v>715</v>
      </c>
      <c r="AZ111" s="418" t="s">
        <v>165</v>
      </c>
      <c r="BA111" s="418" t="s">
        <v>497</v>
      </c>
      <c r="BB111" s="418" t="s">
        <v>304</v>
      </c>
      <c r="BC111" s="418" t="s">
        <v>620</v>
      </c>
      <c r="BD111" s="420" t="s">
        <v>416</v>
      </c>
    </row>
    <row r="112" spans="1:56" x14ac:dyDescent="0.2">
      <c r="A112" s="1">
        <v>4</v>
      </c>
      <c r="B112" s="13">
        <v>475</v>
      </c>
      <c r="C112" s="14">
        <v>327</v>
      </c>
      <c r="D112" s="14">
        <v>209</v>
      </c>
      <c r="E112" s="14">
        <v>86</v>
      </c>
      <c r="F112" s="14">
        <v>593</v>
      </c>
      <c r="G112" s="14">
        <v>394</v>
      </c>
      <c r="H112" s="14">
        <v>271</v>
      </c>
      <c r="I112" s="14">
        <v>128</v>
      </c>
      <c r="J112" s="14">
        <v>10</v>
      </c>
      <c r="K112" s="14">
        <v>512</v>
      </c>
      <c r="L112" s="14">
        <v>438</v>
      </c>
      <c r="M112" s="14">
        <v>320</v>
      </c>
      <c r="N112" s="14">
        <v>197</v>
      </c>
      <c r="O112" s="14">
        <v>54</v>
      </c>
      <c r="P112" s="14">
        <v>556</v>
      </c>
      <c r="Q112" s="14">
        <v>482</v>
      </c>
      <c r="R112" s="14">
        <v>364</v>
      </c>
      <c r="S112" s="14">
        <v>241</v>
      </c>
      <c r="T112" s="14">
        <v>123</v>
      </c>
      <c r="U112" s="14">
        <v>605</v>
      </c>
      <c r="V112" s="14">
        <v>401</v>
      </c>
      <c r="W112" s="14">
        <v>283</v>
      </c>
      <c r="X112" s="14">
        <v>165</v>
      </c>
      <c r="Y112" s="14">
        <v>42</v>
      </c>
      <c r="Z112" s="15">
        <v>549</v>
      </c>
      <c r="AA112" s="2">
        <f t="shared" si="18"/>
        <v>7825</v>
      </c>
      <c r="AB112" s="2">
        <f t="shared" si="19"/>
        <v>3263025</v>
      </c>
      <c r="AE112" s="1">
        <v>4</v>
      </c>
      <c r="AF112" s="417" t="s">
        <v>267</v>
      </c>
      <c r="AG112" s="418" t="s">
        <v>785</v>
      </c>
      <c r="AH112" s="418" t="s">
        <v>86</v>
      </c>
      <c r="AI112" s="418" t="s">
        <v>408</v>
      </c>
      <c r="AJ112" s="418" t="s">
        <v>258</v>
      </c>
      <c r="AK112" s="419" t="s">
        <v>369</v>
      </c>
      <c r="AL112" s="419" t="s">
        <v>719</v>
      </c>
      <c r="AM112" s="419" t="s">
        <v>449</v>
      </c>
      <c r="AN112" s="419" t="s">
        <v>600</v>
      </c>
      <c r="AO112" s="419" t="s">
        <v>202</v>
      </c>
      <c r="AP112" s="418" t="s">
        <v>692</v>
      </c>
      <c r="AQ112" s="418" t="s">
        <v>578</v>
      </c>
      <c r="AR112" s="418" t="s">
        <v>239</v>
      </c>
      <c r="AS112" s="418" t="s">
        <v>89</v>
      </c>
      <c r="AT112" s="418" t="s">
        <v>363</v>
      </c>
      <c r="AU112" s="419" t="s">
        <v>428</v>
      </c>
      <c r="AV112" s="419" t="s">
        <v>471</v>
      </c>
      <c r="AW112" s="419" t="s">
        <v>192</v>
      </c>
      <c r="AX112" s="419" t="s">
        <v>553</v>
      </c>
      <c r="AY112" s="419" t="s">
        <v>78</v>
      </c>
      <c r="AZ112" s="418" t="s">
        <v>296</v>
      </c>
      <c r="BA112" s="418" t="s">
        <v>375</v>
      </c>
      <c r="BB112" s="418" t="s">
        <v>758</v>
      </c>
      <c r="BC112" s="418" t="s">
        <v>407</v>
      </c>
      <c r="BD112" s="420" t="s">
        <v>306</v>
      </c>
    </row>
    <row r="113" spans="1:56" x14ac:dyDescent="0.2">
      <c r="A113" s="1">
        <v>5</v>
      </c>
      <c r="B113" s="13">
        <v>610</v>
      </c>
      <c r="C113" s="14">
        <v>487</v>
      </c>
      <c r="D113" s="14">
        <v>369</v>
      </c>
      <c r="E113" s="14">
        <v>246</v>
      </c>
      <c r="F113" s="14">
        <v>103</v>
      </c>
      <c r="G113" s="14">
        <v>529</v>
      </c>
      <c r="H113" s="14">
        <v>406</v>
      </c>
      <c r="I113" s="14">
        <v>288</v>
      </c>
      <c r="J113" s="14">
        <v>170</v>
      </c>
      <c r="K113" s="14">
        <v>47</v>
      </c>
      <c r="L113" s="14">
        <v>598</v>
      </c>
      <c r="M113" s="14">
        <v>455</v>
      </c>
      <c r="N113" s="14">
        <v>332</v>
      </c>
      <c r="O113" s="14">
        <v>214</v>
      </c>
      <c r="P113" s="14">
        <v>91</v>
      </c>
      <c r="Q113" s="14">
        <v>517</v>
      </c>
      <c r="R113" s="14">
        <v>399</v>
      </c>
      <c r="S113" s="14">
        <v>251</v>
      </c>
      <c r="T113" s="14">
        <v>133</v>
      </c>
      <c r="U113" s="14">
        <v>15</v>
      </c>
      <c r="V113" s="14">
        <v>561</v>
      </c>
      <c r="W113" s="14">
        <v>443</v>
      </c>
      <c r="X113" s="14">
        <v>325</v>
      </c>
      <c r="Y113" s="14">
        <v>177</v>
      </c>
      <c r="Z113" s="15">
        <v>59</v>
      </c>
      <c r="AA113" s="2">
        <f t="shared" si="18"/>
        <v>7825</v>
      </c>
      <c r="AB113" s="2">
        <f t="shared" si="19"/>
        <v>3263025</v>
      </c>
      <c r="AE113" s="1">
        <v>5</v>
      </c>
      <c r="AF113" s="417" t="s">
        <v>394</v>
      </c>
      <c r="AG113" s="418" t="s">
        <v>713</v>
      </c>
      <c r="AH113" s="418" t="s">
        <v>309</v>
      </c>
      <c r="AI113" s="418" t="s">
        <v>744</v>
      </c>
      <c r="AJ113" s="418" t="s">
        <v>390</v>
      </c>
      <c r="AK113" s="419" t="s">
        <v>466</v>
      </c>
      <c r="AL113" s="419" t="s">
        <v>49</v>
      </c>
      <c r="AM113" s="419" t="s">
        <v>163</v>
      </c>
      <c r="AN113" s="419" t="s">
        <v>44</v>
      </c>
      <c r="AO113" s="419" t="s">
        <v>721</v>
      </c>
      <c r="AP113" s="418" t="s">
        <v>707</v>
      </c>
      <c r="AQ113" s="418" t="s">
        <v>456</v>
      </c>
      <c r="AR113" s="418" t="s">
        <v>206</v>
      </c>
      <c r="AS113" s="418" t="s">
        <v>162</v>
      </c>
      <c r="AT113" s="418" t="s">
        <v>568</v>
      </c>
      <c r="AU113" s="419" t="s">
        <v>808</v>
      </c>
      <c r="AV113" s="419" t="s">
        <v>680</v>
      </c>
      <c r="AW113" s="419" t="s">
        <v>670</v>
      </c>
      <c r="AX113" s="419" t="s">
        <v>236</v>
      </c>
      <c r="AY113" s="419" t="s">
        <v>569</v>
      </c>
      <c r="AZ113" s="418" t="s">
        <v>807</v>
      </c>
      <c r="BA113" s="418" t="s">
        <v>714</v>
      </c>
      <c r="BB113" s="418" t="s">
        <v>128</v>
      </c>
      <c r="BC113" s="418" t="s">
        <v>315</v>
      </c>
      <c r="BD113" s="420" t="s">
        <v>436</v>
      </c>
    </row>
    <row r="114" spans="1:56" x14ac:dyDescent="0.2">
      <c r="A114" s="1">
        <v>6</v>
      </c>
      <c r="B114" s="13">
        <v>218</v>
      </c>
      <c r="C114" s="14">
        <v>100</v>
      </c>
      <c r="D114" s="14">
        <v>577</v>
      </c>
      <c r="E114" s="14">
        <v>459</v>
      </c>
      <c r="F114" s="14">
        <v>336</v>
      </c>
      <c r="G114" s="14">
        <v>137</v>
      </c>
      <c r="H114" s="14">
        <v>19</v>
      </c>
      <c r="I114" s="14">
        <v>521</v>
      </c>
      <c r="J114" s="14">
        <v>378</v>
      </c>
      <c r="K114" s="14">
        <v>260</v>
      </c>
      <c r="L114" s="14">
        <v>181</v>
      </c>
      <c r="M114" s="14">
        <v>63</v>
      </c>
      <c r="N114" s="14">
        <v>570</v>
      </c>
      <c r="O114" s="14">
        <v>447</v>
      </c>
      <c r="P114" s="14">
        <v>304</v>
      </c>
      <c r="Q114" s="14">
        <v>230</v>
      </c>
      <c r="R114" s="14">
        <v>107</v>
      </c>
      <c r="S114" s="14">
        <v>614</v>
      </c>
      <c r="T114" s="14">
        <v>491</v>
      </c>
      <c r="U114" s="14">
        <v>373</v>
      </c>
      <c r="V114" s="14">
        <v>174</v>
      </c>
      <c r="W114" s="14">
        <v>26</v>
      </c>
      <c r="X114" s="14">
        <v>533</v>
      </c>
      <c r="Y114" s="14">
        <v>415</v>
      </c>
      <c r="Z114" s="15">
        <v>292</v>
      </c>
      <c r="AA114" s="2">
        <f t="shared" si="18"/>
        <v>7825</v>
      </c>
      <c r="AB114" s="2">
        <f t="shared" si="19"/>
        <v>3263025</v>
      </c>
      <c r="AE114" s="1">
        <v>6</v>
      </c>
      <c r="AF114" s="421" t="s">
        <v>326</v>
      </c>
      <c r="AG114" s="419" t="s">
        <v>223</v>
      </c>
      <c r="AH114" s="419" t="s">
        <v>412</v>
      </c>
      <c r="AI114" s="419" t="s">
        <v>562</v>
      </c>
      <c r="AJ114" s="419" t="s">
        <v>340</v>
      </c>
      <c r="AK114" s="418" t="s">
        <v>130</v>
      </c>
      <c r="AL114" s="418" t="s">
        <v>435</v>
      </c>
      <c r="AM114" s="418" t="s">
        <v>706</v>
      </c>
      <c r="AN114" s="418" t="s">
        <v>69</v>
      </c>
      <c r="AO114" s="418" t="s">
        <v>355</v>
      </c>
      <c r="AP114" s="419" t="s">
        <v>181</v>
      </c>
      <c r="AQ114" s="419" t="s">
        <v>570</v>
      </c>
      <c r="AR114" s="419" t="s">
        <v>172</v>
      </c>
      <c r="AS114" s="419" t="s">
        <v>51</v>
      </c>
      <c r="AT114" s="419" t="s">
        <v>757</v>
      </c>
      <c r="AU114" s="418" t="s">
        <v>798</v>
      </c>
      <c r="AV114" s="418" t="s">
        <v>495</v>
      </c>
      <c r="AW114" s="418" t="s">
        <v>260</v>
      </c>
      <c r="AX114" s="418" t="s">
        <v>664</v>
      </c>
      <c r="AY114" s="418" t="s">
        <v>175</v>
      </c>
      <c r="AZ114" s="419" t="s">
        <v>153</v>
      </c>
      <c r="BA114" s="419" t="s">
        <v>251</v>
      </c>
      <c r="BB114" s="419" t="s">
        <v>362</v>
      </c>
      <c r="BC114" s="419" t="s">
        <v>665</v>
      </c>
      <c r="BD114" s="422" t="s">
        <v>111</v>
      </c>
    </row>
    <row r="115" spans="1:56" x14ac:dyDescent="0.2">
      <c r="A115" s="1">
        <v>7</v>
      </c>
      <c r="B115" s="13">
        <v>353</v>
      </c>
      <c r="C115" s="14">
        <v>235</v>
      </c>
      <c r="D115" s="14">
        <v>112</v>
      </c>
      <c r="E115" s="14">
        <v>619</v>
      </c>
      <c r="F115" s="14">
        <v>496</v>
      </c>
      <c r="G115" s="14">
        <v>297</v>
      </c>
      <c r="H115" s="14">
        <v>154</v>
      </c>
      <c r="I115" s="14">
        <v>31</v>
      </c>
      <c r="J115" s="14">
        <v>538</v>
      </c>
      <c r="K115" s="14">
        <v>420</v>
      </c>
      <c r="L115" s="14">
        <v>341</v>
      </c>
      <c r="M115" s="14">
        <v>223</v>
      </c>
      <c r="N115" s="14">
        <v>80</v>
      </c>
      <c r="O115" s="14">
        <v>582</v>
      </c>
      <c r="P115" s="14">
        <v>464</v>
      </c>
      <c r="Q115" s="14">
        <v>265</v>
      </c>
      <c r="R115" s="14">
        <v>142</v>
      </c>
      <c r="S115" s="14">
        <v>24</v>
      </c>
      <c r="T115" s="14">
        <v>501</v>
      </c>
      <c r="U115" s="14">
        <v>383</v>
      </c>
      <c r="V115" s="14">
        <v>309</v>
      </c>
      <c r="W115" s="14">
        <v>186</v>
      </c>
      <c r="X115" s="14">
        <v>68</v>
      </c>
      <c r="Y115" s="14">
        <v>575</v>
      </c>
      <c r="Z115" s="15">
        <v>427</v>
      </c>
      <c r="AA115" s="2">
        <f t="shared" si="18"/>
        <v>7825</v>
      </c>
      <c r="AB115" s="2">
        <f t="shared" si="19"/>
        <v>3263025</v>
      </c>
      <c r="AE115" s="1">
        <v>7</v>
      </c>
      <c r="AF115" s="421" t="s">
        <v>127</v>
      </c>
      <c r="AG115" s="419" t="s">
        <v>328</v>
      </c>
      <c r="AH115" s="419" t="s">
        <v>74</v>
      </c>
      <c r="AI115" s="419" t="s">
        <v>212</v>
      </c>
      <c r="AJ115" s="419" t="s">
        <v>454</v>
      </c>
      <c r="AK115" s="418" t="s">
        <v>461</v>
      </c>
      <c r="AL115" s="418" t="s">
        <v>343</v>
      </c>
      <c r="AM115" s="418" t="s">
        <v>777</v>
      </c>
      <c r="AN115" s="418" t="s">
        <v>122</v>
      </c>
      <c r="AO115" s="418" t="s">
        <v>796</v>
      </c>
      <c r="AP115" s="419" t="s">
        <v>415</v>
      </c>
      <c r="AQ115" s="419" t="s">
        <v>771</v>
      </c>
      <c r="AR115" s="419" t="s">
        <v>273</v>
      </c>
      <c r="AS115" s="419" t="s">
        <v>650</v>
      </c>
      <c r="AT115" s="419" t="s">
        <v>693</v>
      </c>
      <c r="AU115" s="418" t="s">
        <v>191</v>
      </c>
      <c r="AV115" s="418" t="s">
        <v>629</v>
      </c>
      <c r="AW115" s="418" t="s">
        <v>804</v>
      </c>
      <c r="AX115" s="418" t="s">
        <v>518</v>
      </c>
      <c r="AY115" s="418" t="s">
        <v>625</v>
      </c>
      <c r="AZ115" s="419" t="s">
        <v>312</v>
      </c>
      <c r="BA115" s="419" t="s">
        <v>630</v>
      </c>
      <c r="BB115" s="419" t="s">
        <v>644</v>
      </c>
      <c r="BC115" s="419" t="s">
        <v>490</v>
      </c>
      <c r="BD115" s="422" t="s">
        <v>218</v>
      </c>
    </row>
    <row r="116" spans="1:56" x14ac:dyDescent="0.2">
      <c r="A116" s="1">
        <v>8</v>
      </c>
      <c r="B116" s="13">
        <v>388</v>
      </c>
      <c r="C116" s="14">
        <v>270</v>
      </c>
      <c r="D116" s="14">
        <v>147</v>
      </c>
      <c r="E116" s="14">
        <v>4</v>
      </c>
      <c r="F116" s="14">
        <v>506</v>
      </c>
      <c r="G116" s="14">
        <v>432</v>
      </c>
      <c r="H116" s="14">
        <v>314</v>
      </c>
      <c r="I116" s="14">
        <v>191</v>
      </c>
      <c r="J116" s="14">
        <v>73</v>
      </c>
      <c r="K116" s="14">
        <v>555</v>
      </c>
      <c r="L116" s="14">
        <v>476</v>
      </c>
      <c r="M116" s="14">
        <v>358</v>
      </c>
      <c r="N116" s="14">
        <v>240</v>
      </c>
      <c r="O116" s="14">
        <v>117</v>
      </c>
      <c r="P116" s="14">
        <v>624</v>
      </c>
      <c r="Q116" s="14">
        <v>425</v>
      </c>
      <c r="R116" s="14">
        <v>277</v>
      </c>
      <c r="S116" s="14">
        <v>159</v>
      </c>
      <c r="T116" s="14">
        <v>36</v>
      </c>
      <c r="U116" s="14">
        <v>543</v>
      </c>
      <c r="V116" s="14">
        <v>469</v>
      </c>
      <c r="W116" s="14">
        <v>346</v>
      </c>
      <c r="X116" s="14">
        <v>203</v>
      </c>
      <c r="Y116" s="14">
        <v>85</v>
      </c>
      <c r="Z116" s="15">
        <v>587</v>
      </c>
      <c r="AA116" s="2">
        <f t="shared" si="18"/>
        <v>7825</v>
      </c>
      <c r="AB116" s="2">
        <f t="shared" si="19"/>
        <v>3263025</v>
      </c>
      <c r="AE116" s="1">
        <v>8</v>
      </c>
      <c r="AF116" s="421" t="s">
        <v>387</v>
      </c>
      <c r="AG116" s="419" t="s">
        <v>271</v>
      </c>
      <c r="AH116" s="419" t="s">
        <v>152</v>
      </c>
      <c r="AI116" s="419" t="s">
        <v>62</v>
      </c>
      <c r="AJ116" s="419" t="s">
        <v>276</v>
      </c>
      <c r="AK116" s="418" t="s">
        <v>457</v>
      </c>
      <c r="AL116" s="418" t="s">
        <v>386</v>
      </c>
      <c r="AM116" s="418" t="s">
        <v>786</v>
      </c>
      <c r="AN116" s="418" t="s">
        <v>301</v>
      </c>
      <c r="AO116" s="418" t="s">
        <v>678</v>
      </c>
      <c r="AP116" s="419" t="s">
        <v>265</v>
      </c>
      <c r="AQ116" s="419" t="s">
        <v>682</v>
      </c>
      <c r="AR116" s="419" t="s">
        <v>164</v>
      </c>
      <c r="AS116" s="419" t="s">
        <v>686</v>
      </c>
      <c r="AT116" s="419" t="s">
        <v>586</v>
      </c>
      <c r="AU116" s="418" t="s">
        <v>352</v>
      </c>
      <c r="AV116" s="418" t="s">
        <v>537</v>
      </c>
      <c r="AW116" s="418" t="s">
        <v>658</v>
      </c>
      <c r="AX116" s="418" t="s">
        <v>437</v>
      </c>
      <c r="AY116" s="418" t="s">
        <v>171</v>
      </c>
      <c r="AZ116" s="419" t="s">
        <v>531</v>
      </c>
      <c r="BA116" s="419" t="s">
        <v>176</v>
      </c>
      <c r="BB116" s="419" t="s">
        <v>613</v>
      </c>
      <c r="BC116" s="419" t="s">
        <v>646</v>
      </c>
      <c r="BD116" s="422" t="s">
        <v>170</v>
      </c>
    </row>
    <row r="117" spans="1:56" x14ac:dyDescent="0.2">
      <c r="A117" s="1">
        <v>9</v>
      </c>
      <c r="B117" s="13">
        <v>548</v>
      </c>
      <c r="C117" s="14">
        <v>405</v>
      </c>
      <c r="D117" s="14">
        <v>282</v>
      </c>
      <c r="E117" s="14">
        <v>164</v>
      </c>
      <c r="F117" s="14">
        <v>41</v>
      </c>
      <c r="G117" s="14">
        <v>592</v>
      </c>
      <c r="H117" s="14">
        <v>474</v>
      </c>
      <c r="I117" s="14">
        <v>326</v>
      </c>
      <c r="J117" s="14">
        <v>208</v>
      </c>
      <c r="K117" s="14">
        <v>90</v>
      </c>
      <c r="L117" s="14">
        <v>511</v>
      </c>
      <c r="M117" s="14">
        <v>393</v>
      </c>
      <c r="N117" s="14">
        <v>275</v>
      </c>
      <c r="O117" s="14">
        <v>127</v>
      </c>
      <c r="P117" s="14">
        <v>9</v>
      </c>
      <c r="Q117" s="14">
        <v>560</v>
      </c>
      <c r="R117" s="14">
        <v>437</v>
      </c>
      <c r="S117" s="14">
        <v>319</v>
      </c>
      <c r="T117" s="14">
        <v>196</v>
      </c>
      <c r="U117" s="14">
        <v>53</v>
      </c>
      <c r="V117" s="14">
        <v>604</v>
      </c>
      <c r="W117" s="14">
        <v>481</v>
      </c>
      <c r="X117" s="14">
        <v>363</v>
      </c>
      <c r="Y117" s="14">
        <v>245</v>
      </c>
      <c r="Z117" s="15">
        <v>122</v>
      </c>
      <c r="AA117" s="2">
        <f t="shared" si="18"/>
        <v>7825</v>
      </c>
      <c r="AB117" s="2">
        <f t="shared" si="19"/>
        <v>3263025</v>
      </c>
      <c r="AE117" s="1">
        <v>9</v>
      </c>
      <c r="AF117" s="421" t="s">
        <v>622</v>
      </c>
      <c r="AG117" s="419" t="s">
        <v>429</v>
      </c>
      <c r="AH117" s="419" t="s">
        <v>745</v>
      </c>
      <c r="AI117" s="419" t="s">
        <v>815</v>
      </c>
      <c r="AJ117" s="419" t="s">
        <v>540</v>
      </c>
      <c r="AK117" s="418" t="s">
        <v>778</v>
      </c>
      <c r="AL117" s="418" t="s">
        <v>52</v>
      </c>
      <c r="AM117" s="418" t="s">
        <v>126</v>
      </c>
      <c r="AN117" s="418" t="s">
        <v>405</v>
      </c>
      <c r="AO117" s="418" t="s">
        <v>599</v>
      </c>
      <c r="AP117" s="419" t="s">
        <v>723</v>
      </c>
      <c r="AQ117" s="419" t="s">
        <v>579</v>
      </c>
      <c r="AR117" s="419" t="s">
        <v>616</v>
      </c>
      <c r="AS117" s="419" t="s">
        <v>344</v>
      </c>
      <c r="AT117" s="419" t="s">
        <v>409</v>
      </c>
      <c r="AU117" s="418" t="s">
        <v>256</v>
      </c>
      <c r="AV117" s="418" t="s">
        <v>794</v>
      </c>
      <c r="AW117" s="418" t="s">
        <v>338</v>
      </c>
      <c r="AX117" s="418" t="s">
        <v>552</v>
      </c>
      <c r="AY117" s="418" t="s">
        <v>252</v>
      </c>
      <c r="AZ117" s="419" t="s">
        <v>635</v>
      </c>
      <c r="BA117" s="419" t="s">
        <v>81</v>
      </c>
      <c r="BB117" s="419" t="s">
        <v>444</v>
      </c>
      <c r="BC117" s="419" t="s">
        <v>298</v>
      </c>
      <c r="BD117" s="422" t="s">
        <v>208</v>
      </c>
    </row>
    <row r="118" spans="1:56" x14ac:dyDescent="0.2">
      <c r="A118" s="1">
        <v>10</v>
      </c>
      <c r="B118" s="13">
        <v>58</v>
      </c>
      <c r="C118" s="14">
        <v>565</v>
      </c>
      <c r="D118" s="14">
        <v>442</v>
      </c>
      <c r="E118" s="14">
        <v>324</v>
      </c>
      <c r="F118" s="14">
        <v>176</v>
      </c>
      <c r="G118" s="14">
        <v>102</v>
      </c>
      <c r="H118" s="14">
        <v>609</v>
      </c>
      <c r="I118" s="14">
        <v>486</v>
      </c>
      <c r="J118" s="14">
        <v>368</v>
      </c>
      <c r="K118" s="14">
        <v>250</v>
      </c>
      <c r="L118" s="14">
        <v>46</v>
      </c>
      <c r="M118" s="14">
        <v>528</v>
      </c>
      <c r="N118" s="14">
        <v>410</v>
      </c>
      <c r="O118" s="14">
        <v>287</v>
      </c>
      <c r="P118" s="14">
        <v>169</v>
      </c>
      <c r="Q118" s="14">
        <v>95</v>
      </c>
      <c r="R118" s="14">
        <v>597</v>
      </c>
      <c r="S118" s="14">
        <v>454</v>
      </c>
      <c r="T118" s="14">
        <v>331</v>
      </c>
      <c r="U118" s="14">
        <v>213</v>
      </c>
      <c r="V118" s="14">
        <v>14</v>
      </c>
      <c r="W118" s="14">
        <v>516</v>
      </c>
      <c r="X118" s="14">
        <v>398</v>
      </c>
      <c r="Y118" s="14">
        <v>255</v>
      </c>
      <c r="Z118" s="15">
        <v>132</v>
      </c>
      <c r="AA118" s="2">
        <f t="shared" si="18"/>
        <v>7825</v>
      </c>
      <c r="AB118" s="2">
        <f t="shared" si="19"/>
        <v>3263025</v>
      </c>
      <c r="AE118" s="1">
        <v>10</v>
      </c>
      <c r="AF118" s="421" t="s">
        <v>776</v>
      </c>
      <c r="AG118" s="419" t="s">
        <v>63</v>
      </c>
      <c r="AH118" s="419" t="s">
        <v>532</v>
      </c>
      <c r="AI118" s="419" t="s">
        <v>710</v>
      </c>
      <c r="AJ118" s="419" t="s">
        <v>391</v>
      </c>
      <c r="AK118" s="418" t="s">
        <v>284</v>
      </c>
      <c r="AL118" s="418" t="s">
        <v>186</v>
      </c>
      <c r="AM118" s="418" t="s">
        <v>533</v>
      </c>
      <c r="AN118" s="418" t="s">
        <v>519</v>
      </c>
      <c r="AO118" s="418" t="s">
        <v>641</v>
      </c>
      <c r="AP118" s="419" t="s">
        <v>302</v>
      </c>
      <c r="AQ118" s="419" t="s">
        <v>547</v>
      </c>
      <c r="AR118" s="419" t="s">
        <v>712</v>
      </c>
      <c r="AS118" s="419" t="s">
        <v>269</v>
      </c>
      <c r="AT118" s="419" t="s">
        <v>628</v>
      </c>
      <c r="AU118" s="418" t="s">
        <v>672</v>
      </c>
      <c r="AV118" s="418" t="s">
        <v>365</v>
      </c>
      <c r="AW118" s="418" t="s">
        <v>217</v>
      </c>
      <c r="AX118" s="418" t="s">
        <v>683</v>
      </c>
      <c r="AY118" s="418" t="s">
        <v>194</v>
      </c>
      <c r="AZ118" s="419" t="s">
        <v>511</v>
      </c>
      <c r="BA118" s="419" t="s">
        <v>124</v>
      </c>
      <c r="BB118" s="419" t="s">
        <v>235</v>
      </c>
      <c r="BC118" s="419" t="s">
        <v>772</v>
      </c>
      <c r="BD118" s="422" t="s">
        <v>555</v>
      </c>
    </row>
    <row r="119" spans="1:56" x14ac:dyDescent="0.2">
      <c r="A119" s="1">
        <v>11</v>
      </c>
      <c r="B119" s="13">
        <v>291</v>
      </c>
      <c r="C119" s="14">
        <v>173</v>
      </c>
      <c r="D119" s="14">
        <v>30</v>
      </c>
      <c r="E119" s="14">
        <v>532</v>
      </c>
      <c r="F119" s="14">
        <v>414</v>
      </c>
      <c r="G119" s="14">
        <v>340</v>
      </c>
      <c r="H119" s="14">
        <v>217</v>
      </c>
      <c r="I119" s="14">
        <v>99</v>
      </c>
      <c r="J119" s="14">
        <v>576</v>
      </c>
      <c r="K119" s="14">
        <v>458</v>
      </c>
      <c r="L119" s="14">
        <v>259</v>
      </c>
      <c r="M119" s="14">
        <v>136</v>
      </c>
      <c r="N119" s="14">
        <v>18</v>
      </c>
      <c r="O119" s="14">
        <v>525</v>
      </c>
      <c r="P119" s="14">
        <v>377</v>
      </c>
      <c r="Q119" s="14">
        <v>303</v>
      </c>
      <c r="R119" s="14">
        <v>185</v>
      </c>
      <c r="S119" s="14">
        <v>62</v>
      </c>
      <c r="T119" s="14">
        <v>569</v>
      </c>
      <c r="U119" s="14">
        <v>446</v>
      </c>
      <c r="V119" s="14">
        <v>372</v>
      </c>
      <c r="W119" s="14">
        <v>229</v>
      </c>
      <c r="X119" s="14">
        <v>106</v>
      </c>
      <c r="Y119" s="14">
        <v>613</v>
      </c>
      <c r="Z119" s="15">
        <v>495</v>
      </c>
      <c r="AA119" s="2">
        <f t="shared" si="18"/>
        <v>7825</v>
      </c>
      <c r="AB119" s="2">
        <f t="shared" si="19"/>
        <v>3263025</v>
      </c>
      <c r="AE119" s="1">
        <v>11</v>
      </c>
      <c r="AF119" s="417" t="s">
        <v>219</v>
      </c>
      <c r="AG119" s="418" t="s">
        <v>523</v>
      </c>
      <c r="AH119" s="418" t="s">
        <v>358</v>
      </c>
      <c r="AI119" s="418" t="s">
        <v>679</v>
      </c>
      <c r="AJ119" s="418" t="s">
        <v>609</v>
      </c>
      <c r="AK119" s="419" t="s">
        <v>388</v>
      </c>
      <c r="AL119" s="419" t="s">
        <v>144</v>
      </c>
      <c r="AM119" s="419" t="s">
        <v>774</v>
      </c>
      <c r="AN119" s="419" t="s">
        <v>488</v>
      </c>
      <c r="AO119" s="419" t="s">
        <v>109</v>
      </c>
      <c r="AP119" s="418" t="s">
        <v>113</v>
      </c>
      <c r="AQ119" s="418" t="s">
        <v>659</v>
      </c>
      <c r="AR119" s="418" t="s">
        <v>673</v>
      </c>
      <c r="AS119" s="418" t="s">
        <v>574</v>
      </c>
      <c r="AT119" s="418" t="s">
        <v>756</v>
      </c>
      <c r="AU119" s="419" t="s">
        <v>37</v>
      </c>
      <c r="AV119" s="419" t="s">
        <v>73</v>
      </c>
      <c r="AW119" s="419" t="s">
        <v>674</v>
      </c>
      <c r="AX119" s="419" t="s">
        <v>750</v>
      </c>
      <c r="AY119" s="419" t="s">
        <v>427</v>
      </c>
      <c r="AZ119" s="418" t="s">
        <v>652</v>
      </c>
      <c r="BA119" s="418" t="s">
        <v>592</v>
      </c>
      <c r="BB119" s="418" t="s">
        <v>150</v>
      </c>
      <c r="BC119" s="418" t="s">
        <v>292</v>
      </c>
      <c r="BD119" s="420" t="s">
        <v>766</v>
      </c>
    </row>
    <row r="120" spans="1:56" x14ac:dyDescent="0.2">
      <c r="A120" s="1">
        <v>12</v>
      </c>
      <c r="B120" s="13">
        <v>426</v>
      </c>
      <c r="C120" s="14">
        <v>308</v>
      </c>
      <c r="D120" s="14">
        <v>190</v>
      </c>
      <c r="E120" s="14">
        <v>67</v>
      </c>
      <c r="F120" s="14">
        <v>574</v>
      </c>
      <c r="G120" s="14">
        <v>500</v>
      </c>
      <c r="H120" s="14">
        <v>352</v>
      </c>
      <c r="I120" s="14">
        <v>234</v>
      </c>
      <c r="J120" s="14">
        <v>111</v>
      </c>
      <c r="K120" s="14">
        <v>618</v>
      </c>
      <c r="L120" s="14">
        <v>419</v>
      </c>
      <c r="M120" s="14">
        <v>296</v>
      </c>
      <c r="N120" s="14">
        <v>153</v>
      </c>
      <c r="O120" s="14">
        <v>35</v>
      </c>
      <c r="P120" s="14">
        <v>537</v>
      </c>
      <c r="Q120" s="14">
        <v>463</v>
      </c>
      <c r="R120" s="14">
        <v>345</v>
      </c>
      <c r="S120" s="14">
        <v>222</v>
      </c>
      <c r="T120" s="14">
        <v>79</v>
      </c>
      <c r="U120" s="14">
        <v>581</v>
      </c>
      <c r="V120" s="14">
        <v>382</v>
      </c>
      <c r="W120" s="14">
        <v>264</v>
      </c>
      <c r="X120" s="14">
        <v>141</v>
      </c>
      <c r="Y120" s="14">
        <v>23</v>
      </c>
      <c r="Z120" s="15">
        <v>505</v>
      </c>
      <c r="AA120" s="2">
        <f t="shared" si="18"/>
        <v>7825</v>
      </c>
      <c r="AB120" s="2">
        <f t="shared" si="19"/>
        <v>3263025</v>
      </c>
      <c r="AE120" s="1">
        <v>12</v>
      </c>
      <c r="AF120" s="417" t="s">
        <v>350</v>
      </c>
      <c r="AG120" s="418" t="s">
        <v>655</v>
      </c>
      <c r="AH120" s="418" t="s">
        <v>817</v>
      </c>
      <c r="AI120" s="418" t="s">
        <v>381</v>
      </c>
      <c r="AJ120" s="418" t="s">
        <v>279</v>
      </c>
      <c r="AK120" s="419" t="s">
        <v>322</v>
      </c>
      <c r="AL120" s="419" t="s">
        <v>811</v>
      </c>
      <c r="AM120" s="419" t="s">
        <v>142</v>
      </c>
      <c r="AN120" s="419" t="s">
        <v>601</v>
      </c>
      <c r="AO120" s="419" t="s">
        <v>451</v>
      </c>
      <c r="AP120" s="418" t="s">
        <v>561</v>
      </c>
      <c r="AQ120" s="418" t="s">
        <v>770</v>
      </c>
      <c r="AR120" s="418" t="s">
        <v>475</v>
      </c>
      <c r="AS120" s="418" t="s">
        <v>675</v>
      </c>
      <c r="AT120" s="418" t="s">
        <v>255</v>
      </c>
      <c r="AU120" s="419" t="s">
        <v>666</v>
      </c>
      <c r="AV120" s="419" t="s">
        <v>520</v>
      </c>
      <c r="AW120" s="419" t="s">
        <v>431</v>
      </c>
      <c r="AX120" s="419" t="s">
        <v>30</v>
      </c>
      <c r="AY120" s="419" t="s">
        <v>307</v>
      </c>
      <c r="AZ120" s="418" t="s">
        <v>177</v>
      </c>
      <c r="BA120" s="418" t="s">
        <v>248</v>
      </c>
      <c r="BB120" s="418" t="s">
        <v>759</v>
      </c>
      <c r="BC120" s="418" t="s">
        <v>330</v>
      </c>
      <c r="BD120" s="420" t="s">
        <v>651</v>
      </c>
    </row>
    <row r="121" spans="1:56" x14ac:dyDescent="0.2">
      <c r="A121" s="1">
        <v>13</v>
      </c>
      <c r="B121" s="13">
        <v>586</v>
      </c>
      <c r="C121" s="14">
        <v>468</v>
      </c>
      <c r="D121" s="14">
        <v>350</v>
      </c>
      <c r="E121" s="14">
        <v>202</v>
      </c>
      <c r="F121" s="14">
        <v>84</v>
      </c>
      <c r="G121" s="14">
        <v>510</v>
      </c>
      <c r="H121" s="14">
        <v>387</v>
      </c>
      <c r="I121" s="14">
        <v>269</v>
      </c>
      <c r="J121" s="14">
        <v>146</v>
      </c>
      <c r="K121" s="14">
        <v>3</v>
      </c>
      <c r="L121" s="14">
        <v>554</v>
      </c>
      <c r="M121" s="14">
        <v>431</v>
      </c>
      <c r="N121" s="14">
        <v>313</v>
      </c>
      <c r="O121" s="14">
        <v>195</v>
      </c>
      <c r="P121" s="14">
        <v>72</v>
      </c>
      <c r="Q121" s="14">
        <v>623</v>
      </c>
      <c r="R121" s="14">
        <v>480</v>
      </c>
      <c r="S121" s="14">
        <v>357</v>
      </c>
      <c r="T121" s="14">
        <v>239</v>
      </c>
      <c r="U121" s="14">
        <v>116</v>
      </c>
      <c r="V121" s="14">
        <v>542</v>
      </c>
      <c r="W121" s="14">
        <v>424</v>
      </c>
      <c r="X121" s="14">
        <v>276</v>
      </c>
      <c r="Y121" s="14">
        <v>158</v>
      </c>
      <c r="Z121" s="15">
        <v>40</v>
      </c>
      <c r="AA121" s="2">
        <f t="shared" si="18"/>
        <v>7825</v>
      </c>
      <c r="AB121" s="2">
        <f t="shared" si="19"/>
        <v>3263025</v>
      </c>
      <c r="AC121" s="2">
        <f t="shared" ref="AC121:AC139" si="20">B121^3+C121^3+D121^3+E121^3+F121^3+G121^3+H121^3+I121^3+J121^3+K121^3+L121^3+M121^3+N121^3+O121^3+P121^3+Q121^3+R121^3+S121^3+T121^3+U121^3+V121^3+W121^3+X121^3+Y121^3+Z121^3</f>
        <v>1530765625</v>
      </c>
      <c r="AE121" s="1">
        <v>13</v>
      </c>
      <c r="AF121" s="417" t="s">
        <v>752</v>
      </c>
      <c r="AG121" s="418" t="s">
        <v>739</v>
      </c>
      <c r="AH121" s="418" t="s">
        <v>68</v>
      </c>
      <c r="AI121" s="418" t="s">
        <v>507</v>
      </c>
      <c r="AJ121" s="418" t="s">
        <v>379</v>
      </c>
      <c r="AK121" s="419" t="s">
        <v>169</v>
      </c>
      <c r="AL121" s="419" t="s">
        <v>492</v>
      </c>
      <c r="AM121" s="419" t="s">
        <v>83</v>
      </c>
      <c r="AN121" s="419" t="s">
        <v>524</v>
      </c>
      <c r="AO121" s="419" t="s">
        <v>166</v>
      </c>
      <c r="AP121" s="418" t="s">
        <v>440</v>
      </c>
      <c r="AQ121" s="418" t="s">
        <v>110</v>
      </c>
      <c r="AR121" s="418" t="s">
        <v>417</v>
      </c>
      <c r="AS121" s="418" t="s">
        <v>99</v>
      </c>
      <c r="AT121" s="418" t="s">
        <v>747</v>
      </c>
      <c r="AU121" s="419" t="s">
        <v>104</v>
      </c>
      <c r="AV121" s="419" t="s">
        <v>399</v>
      </c>
      <c r="AW121" s="419" t="s">
        <v>233</v>
      </c>
      <c r="AX121" s="419" t="s">
        <v>222</v>
      </c>
      <c r="AY121" s="419" t="s">
        <v>816</v>
      </c>
      <c r="AZ121" s="418" t="s">
        <v>751</v>
      </c>
      <c r="BA121" s="418" t="s">
        <v>140</v>
      </c>
      <c r="BB121" s="418" t="s">
        <v>614</v>
      </c>
      <c r="BC121" s="418" t="s">
        <v>209</v>
      </c>
      <c r="BD121" s="420" t="s">
        <v>513</v>
      </c>
    </row>
    <row r="122" spans="1:56" x14ac:dyDescent="0.2">
      <c r="A122" s="1">
        <v>14</v>
      </c>
      <c r="B122" s="13">
        <v>121</v>
      </c>
      <c r="C122" s="14">
        <v>603</v>
      </c>
      <c r="D122" s="14">
        <v>485</v>
      </c>
      <c r="E122" s="14">
        <v>362</v>
      </c>
      <c r="F122" s="14">
        <v>244</v>
      </c>
      <c r="G122" s="14">
        <v>45</v>
      </c>
      <c r="H122" s="14">
        <v>547</v>
      </c>
      <c r="I122" s="14">
        <v>404</v>
      </c>
      <c r="J122" s="14">
        <v>281</v>
      </c>
      <c r="K122" s="14">
        <v>163</v>
      </c>
      <c r="L122" s="14">
        <v>89</v>
      </c>
      <c r="M122" s="14">
        <v>591</v>
      </c>
      <c r="N122" s="14">
        <v>473</v>
      </c>
      <c r="O122" s="14">
        <v>330</v>
      </c>
      <c r="P122" s="14">
        <v>207</v>
      </c>
      <c r="Q122" s="14">
        <v>8</v>
      </c>
      <c r="R122" s="14">
        <v>515</v>
      </c>
      <c r="S122" s="14">
        <v>392</v>
      </c>
      <c r="T122" s="14">
        <v>274</v>
      </c>
      <c r="U122" s="14">
        <v>126</v>
      </c>
      <c r="V122" s="14">
        <v>52</v>
      </c>
      <c r="W122" s="14">
        <v>559</v>
      </c>
      <c r="X122" s="14">
        <v>436</v>
      </c>
      <c r="Y122" s="14">
        <v>318</v>
      </c>
      <c r="Z122" s="15">
        <v>200</v>
      </c>
      <c r="AA122" s="2">
        <f t="shared" si="18"/>
        <v>7825</v>
      </c>
      <c r="AB122" s="2">
        <f t="shared" si="19"/>
        <v>3263025</v>
      </c>
      <c r="AE122" s="1">
        <v>14</v>
      </c>
      <c r="AF122" s="417" t="s">
        <v>582</v>
      </c>
      <c r="AG122" s="418" t="s">
        <v>735</v>
      </c>
      <c r="AH122" s="418" t="s">
        <v>741</v>
      </c>
      <c r="AI122" s="418" t="s">
        <v>550</v>
      </c>
      <c r="AJ122" s="418" t="s">
        <v>55</v>
      </c>
      <c r="AK122" s="419" t="s">
        <v>645</v>
      </c>
      <c r="AL122" s="419" t="s">
        <v>278</v>
      </c>
      <c r="AM122" s="419" t="s">
        <v>190</v>
      </c>
      <c r="AN122" s="419" t="s">
        <v>404</v>
      </c>
      <c r="AO122" s="419" t="s">
        <v>788</v>
      </c>
      <c r="AP122" s="418" t="s">
        <v>541</v>
      </c>
      <c r="AQ122" s="418" t="s">
        <v>91</v>
      </c>
      <c r="AR122" s="418" t="s">
        <v>426</v>
      </c>
      <c r="AS122" s="418" t="s">
        <v>232</v>
      </c>
      <c r="AT122" s="418" t="s">
        <v>716</v>
      </c>
      <c r="AU122" s="419" t="s">
        <v>543</v>
      </c>
      <c r="AV122" s="419" t="s">
        <v>92</v>
      </c>
      <c r="AW122" s="419" t="s">
        <v>337</v>
      </c>
      <c r="AX122" s="419" t="s">
        <v>377</v>
      </c>
      <c r="AY122" s="419" t="s">
        <v>474</v>
      </c>
      <c r="AZ122" s="418" t="s">
        <v>119</v>
      </c>
      <c r="BA122" s="418" t="s">
        <v>780</v>
      </c>
      <c r="BB122" s="418" t="s">
        <v>563</v>
      </c>
      <c r="BC122" s="418" t="s">
        <v>549</v>
      </c>
      <c r="BD122" s="420" t="s">
        <v>446</v>
      </c>
    </row>
    <row r="123" spans="1:56" x14ac:dyDescent="0.2">
      <c r="A123" s="1">
        <v>15</v>
      </c>
      <c r="B123" s="13">
        <v>131</v>
      </c>
      <c r="C123" s="14">
        <v>13</v>
      </c>
      <c r="D123" s="14">
        <v>520</v>
      </c>
      <c r="E123" s="14">
        <v>397</v>
      </c>
      <c r="F123" s="14">
        <v>254</v>
      </c>
      <c r="G123" s="14">
        <v>180</v>
      </c>
      <c r="H123" s="14">
        <v>57</v>
      </c>
      <c r="I123" s="14">
        <v>564</v>
      </c>
      <c r="J123" s="14">
        <v>441</v>
      </c>
      <c r="K123" s="14">
        <v>323</v>
      </c>
      <c r="L123" s="14">
        <v>249</v>
      </c>
      <c r="M123" s="14">
        <v>101</v>
      </c>
      <c r="N123" s="14">
        <v>608</v>
      </c>
      <c r="O123" s="14">
        <v>490</v>
      </c>
      <c r="P123" s="14">
        <v>367</v>
      </c>
      <c r="Q123" s="14">
        <v>168</v>
      </c>
      <c r="R123" s="14">
        <v>50</v>
      </c>
      <c r="S123" s="14">
        <v>527</v>
      </c>
      <c r="T123" s="14">
        <v>409</v>
      </c>
      <c r="U123" s="14">
        <v>286</v>
      </c>
      <c r="V123" s="14">
        <v>212</v>
      </c>
      <c r="W123" s="14">
        <v>94</v>
      </c>
      <c r="X123" s="14">
        <v>596</v>
      </c>
      <c r="Y123" s="14">
        <v>453</v>
      </c>
      <c r="Z123" s="15">
        <v>335</v>
      </c>
      <c r="AA123" s="2">
        <f t="shared" si="18"/>
        <v>7825</v>
      </c>
      <c r="AB123" s="2">
        <f t="shared" si="19"/>
        <v>3263025</v>
      </c>
      <c r="AE123" s="1">
        <v>15</v>
      </c>
      <c r="AF123" s="417" t="s">
        <v>210</v>
      </c>
      <c r="AG123" s="418" t="s">
        <v>542</v>
      </c>
      <c r="AH123" s="418" t="s">
        <v>257</v>
      </c>
      <c r="AI123" s="418" t="s">
        <v>711</v>
      </c>
      <c r="AJ123" s="418" t="s">
        <v>566</v>
      </c>
      <c r="AK123" s="419" t="s">
        <v>496</v>
      </c>
      <c r="AL123" s="419" t="s">
        <v>359</v>
      </c>
      <c r="AM123" s="419" t="s">
        <v>123</v>
      </c>
      <c r="AN123" s="419" t="s">
        <v>637</v>
      </c>
      <c r="AO123" s="419" t="s">
        <v>204</v>
      </c>
      <c r="AP123" s="418" t="s">
        <v>403</v>
      </c>
      <c r="AQ123" s="418" t="s">
        <v>421</v>
      </c>
      <c r="AR123" s="418" t="s">
        <v>530</v>
      </c>
      <c r="AS123" s="418" t="s">
        <v>695</v>
      </c>
      <c r="AT123" s="418" t="s">
        <v>283</v>
      </c>
      <c r="AU123" s="419" t="s">
        <v>71</v>
      </c>
      <c r="AV123" s="419" t="s">
        <v>196</v>
      </c>
      <c r="AW123" s="419" t="s">
        <v>441</v>
      </c>
      <c r="AX123" s="419" t="s">
        <v>534</v>
      </c>
      <c r="AY123" s="419" t="s">
        <v>85</v>
      </c>
      <c r="AZ123" s="418" t="s">
        <v>300</v>
      </c>
      <c r="BA123" s="418" t="s">
        <v>465</v>
      </c>
      <c r="BB123" s="418" t="s">
        <v>676</v>
      </c>
      <c r="BC123" s="418" t="s">
        <v>351</v>
      </c>
      <c r="BD123" s="420" t="s">
        <v>551</v>
      </c>
    </row>
    <row r="124" spans="1:56" x14ac:dyDescent="0.2">
      <c r="A124" s="1">
        <v>16</v>
      </c>
      <c r="B124" s="13">
        <v>494</v>
      </c>
      <c r="C124" s="14">
        <v>371</v>
      </c>
      <c r="D124" s="14">
        <v>228</v>
      </c>
      <c r="E124" s="14">
        <v>110</v>
      </c>
      <c r="F124" s="14">
        <v>612</v>
      </c>
      <c r="G124" s="14">
        <v>413</v>
      </c>
      <c r="H124" s="14">
        <v>295</v>
      </c>
      <c r="I124" s="14">
        <v>172</v>
      </c>
      <c r="J124" s="14">
        <v>29</v>
      </c>
      <c r="K124" s="14">
        <v>531</v>
      </c>
      <c r="L124" s="14">
        <v>457</v>
      </c>
      <c r="M124" s="14">
        <v>339</v>
      </c>
      <c r="N124" s="14">
        <v>216</v>
      </c>
      <c r="O124" s="14">
        <v>98</v>
      </c>
      <c r="P124" s="14">
        <v>580</v>
      </c>
      <c r="Q124" s="14">
        <v>376</v>
      </c>
      <c r="R124" s="14">
        <v>258</v>
      </c>
      <c r="S124" s="14">
        <v>140</v>
      </c>
      <c r="T124" s="14">
        <v>17</v>
      </c>
      <c r="U124" s="14">
        <v>524</v>
      </c>
      <c r="V124" s="14">
        <v>450</v>
      </c>
      <c r="W124" s="14">
        <v>302</v>
      </c>
      <c r="X124" s="14">
        <v>184</v>
      </c>
      <c r="Y124" s="14">
        <v>61</v>
      </c>
      <c r="Z124" s="15">
        <v>568</v>
      </c>
      <c r="AA124" s="2">
        <f t="shared" si="18"/>
        <v>7825</v>
      </c>
      <c r="AB124" s="2">
        <f t="shared" si="19"/>
        <v>3263025</v>
      </c>
      <c r="AE124" s="1">
        <v>16</v>
      </c>
      <c r="AF124" s="421" t="s">
        <v>591</v>
      </c>
      <c r="AG124" s="419" t="s">
        <v>149</v>
      </c>
      <c r="AH124" s="419" t="s">
        <v>671</v>
      </c>
      <c r="AI124" s="419" t="s">
        <v>41</v>
      </c>
      <c r="AJ124" s="419" t="s">
        <v>425</v>
      </c>
      <c r="AK124" s="418" t="s">
        <v>639</v>
      </c>
      <c r="AL124" s="418" t="s">
        <v>325</v>
      </c>
      <c r="AM124" s="418" t="s">
        <v>179</v>
      </c>
      <c r="AN124" s="418" t="s">
        <v>118</v>
      </c>
      <c r="AO124" s="418" t="s">
        <v>336</v>
      </c>
      <c r="AP124" s="419" t="s">
        <v>483</v>
      </c>
      <c r="AQ124" s="419" t="s">
        <v>445</v>
      </c>
      <c r="AR124" s="419" t="s">
        <v>249</v>
      </c>
      <c r="AS124" s="419" t="s">
        <v>361</v>
      </c>
      <c r="AT124" s="419" t="s">
        <v>621</v>
      </c>
      <c r="AU124" s="418" t="s">
        <v>38</v>
      </c>
      <c r="AV124" s="418" t="s">
        <v>432</v>
      </c>
      <c r="AW124" s="418" t="s">
        <v>733</v>
      </c>
      <c r="AX124" s="418" t="s">
        <v>464</v>
      </c>
      <c r="AY124" s="418" t="s">
        <v>364</v>
      </c>
      <c r="AZ124" s="419" t="s">
        <v>294</v>
      </c>
      <c r="BA124" s="419" t="s">
        <v>727</v>
      </c>
      <c r="BB124" s="419" t="s">
        <v>602</v>
      </c>
      <c r="BC124" s="419" t="s">
        <v>463</v>
      </c>
      <c r="BD124" s="422" t="s">
        <v>199</v>
      </c>
    </row>
    <row r="125" spans="1:56" x14ac:dyDescent="0.2">
      <c r="A125" s="1">
        <v>17</v>
      </c>
      <c r="B125" s="13">
        <v>504</v>
      </c>
      <c r="C125" s="14">
        <v>381</v>
      </c>
      <c r="D125" s="14">
        <v>263</v>
      </c>
      <c r="E125" s="14">
        <v>145</v>
      </c>
      <c r="F125" s="14">
        <v>22</v>
      </c>
      <c r="G125" s="14">
        <v>573</v>
      </c>
      <c r="H125" s="14">
        <v>430</v>
      </c>
      <c r="I125" s="14">
        <v>307</v>
      </c>
      <c r="J125" s="14">
        <v>189</v>
      </c>
      <c r="K125" s="14">
        <v>66</v>
      </c>
      <c r="L125" s="14">
        <v>617</v>
      </c>
      <c r="M125" s="14">
        <v>499</v>
      </c>
      <c r="N125" s="14">
        <v>351</v>
      </c>
      <c r="O125" s="14">
        <v>233</v>
      </c>
      <c r="P125" s="14">
        <v>115</v>
      </c>
      <c r="Q125" s="14">
        <v>536</v>
      </c>
      <c r="R125" s="14">
        <v>418</v>
      </c>
      <c r="S125" s="14">
        <v>300</v>
      </c>
      <c r="T125" s="14">
        <v>152</v>
      </c>
      <c r="U125" s="14">
        <v>34</v>
      </c>
      <c r="V125" s="14">
        <v>585</v>
      </c>
      <c r="W125" s="14">
        <v>462</v>
      </c>
      <c r="X125" s="14">
        <v>344</v>
      </c>
      <c r="Y125" s="14">
        <v>221</v>
      </c>
      <c r="Z125" s="15">
        <v>78</v>
      </c>
      <c r="AA125" s="2">
        <f t="shared" si="18"/>
        <v>7825</v>
      </c>
      <c r="AB125" s="2">
        <f t="shared" si="19"/>
        <v>3263025</v>
      </c>
      <c r="AE125" s="1">
        <v>17</v>
      </c>
      <c r="AF125" s="421" t="s">
        <v>413</v>
      </c>
      <c r="AG125" s="419" t="s">
        <v>654</v>
      </c>
      <c r="AH125" s="419" t="s">
        <v>221</v>
      </c>
      <c r="AI125" s="419" t="s">
        <v>72</v>
      </c>
      <c r="AJ125" s="419" t="s">
        <v>775</v>
      </c>
      <c r="AK125" s="418" t="s">
        <v>648</v>
      </c>
      <c r="AL125" s="418" t="s">
        <v>482</v>
      </c>
      <c r="AM125" s="418" t="s">
        <v>146</v>
      </c>
      <c r="AN125" s="418" t="s">
        <v>760</v>
      </c>
      <c r="AO125" s="418" t="s">
        <v>514</v>
      </c>
      <c r="AP125" s="419" t="s">
        <v>242</v>
      </c>
      <c r="AQ125" s="419" t="s">
        <v>107</v>
      </c>
      <c r="AR125" s="419" t="s">
        <v>97</v>
      </c>
      <c r="AS125" s="419" t="s">
        <v>458</v>
      </c>
      <c r="AT125" s="419" t="s">
        <v>787</v>
      </c>
      <c r="AU125" s="418" t="s">
        <v>781</v>
      </c>
      <c r="AV125" s="418" t="s">
        <v>767</v>
      </c>
      <c r="AW125" s="418" t="s">
        <v>668</v>
      </c>
      <c r="AX125" s="418" t="s">
        <v>371</v>
      </c>
      <c r="AY125" s="418" t="s">
        <v>462</v>
      </c>
      <c r="AZ125" s="419" t="s">
        <v>201</v>
      </c>
      <c r="BA125" s="419" t="s">
        <v>768</v>
      </c>
      <c r="BB125" s="419" t="s">
        <v>282</v>
      </c>
      <c r="BC125" s="419" t="s">
        <v>800</v>
      </c>
      <c r="BD125" s="422" t="s">
        <v>197</v>
      </c>
    </row>
    <row r="126" spans="1:56" x14ac:dyDescent="0.2">
      <c r="A126" s="1">
        <v>18</v>
      </c>
      <c r="B126" s="13">
        <v>39</v>
      </c>
      <c r="C126" s="14">
        <v>541</v>
      </c>
      <c r="D126" s="14">
        <v>423</v>
      </c>
      <c r="E126" s="14">
        <v>280</v>
      </c>
      <c r="F126" s="14">
        <v>157</v>
      </c>
      <c r="G126" s="14">
        <v>83</v>
      </c>
      <c r="H126" s="14">
        <v>590</v>
      </c>
      <c r="I126" s="14">
        <v>467</v>
      </c>
      <c r="J126" s="14">
        <v>349</v>
      </c>
      <c r="K126" s="14">
        <v>201</v>
      </c>
      <c r="L126" s="14">
        <v>2</v>
      </c>
      <c r="M126" s="14">
        <v>509</v>
      </c>
      <c r="N126" s="14">
        <v>386</v>
      </c>
      <c r="O126" s="14">
        <v>268</v>
      </c>
      <c r="P126" s="14">
        <v>150</v>
      </c>
      <c r="Q126" s="14">
        <v>71</v>
      </c>
      <c r="R126" s="14">
        <v>553</v>
      </c>
      <c r="S126" s="14">
        <v>435</v>
      </c>
      <c r="T126" s="14">
        <v>312</v>
      </c>
      <c r="U126" s="14">
        <v>194</v>
      </c>
      <c r="V126" s="14">
        <v>120</v>
      </c>
      <c r="W126" s="14">
        <v>622</v>
      </c>
      <c r="X126" s="14">
        <v>479</v>
      </c>
      <c r="Y126" s="14">
        <v>356</v>
      </c>
      <c r="Z126" s="15">
        <v>238</v>
      </c>
      <c r="AA126" s="2">
        <f t="shared" si="18"/>
        <v>7825</v>
      </c>
      <c r="AB126" s="2">
        <f t="shared" si="19"/>
        <v>3263025</v>
      </c>
      <c r="AE126" s="1">
        <v>18</v>
      </c>
      <c r="AF126" s="421" t="s">
        <v>571</v>
      </c>
      <c r="AG126" s="419" t="s">
        <v>64</v>
      </c>
      <c r="AH126" s="419" t="s">
        <v>455</v>
      </c>
      <c r="AI126" s="419" t="s">
        <v>717</v>
      </c>
      <c r="AJ126" s="419" t="s">
        <v>581</v>
      </c>
      <c r="AK126" s="418" t="s">
        <v>720</v>
      </c>
      <c r="AL126" s="418" t="s">
        <v>125</v>
      </c>
      <c r="AM126" s="418" t="s">
        <v>506</v>
      </c>
      <c r="AN126" s="418" t="s">
        <v>653</v>
      </c>
      <c r="AO126" s="418" t="s">
        <v>643</v>
      </c>
      <c r="AP126" s="419" t="s">
        <v>29</v>
      </c>
      <c r="AQ126" s="419" t="s">
        <v>753</v>
      </c>
      <c r="AR126" s="419" t="s">
        <v>311</v>
      </c>
      <c r="AS126" s="419" t="s">
        <v>297</v>
      </c>
      <c r="AT126" s="419" t="s">
        <v>419</v>
      </c>
      <c r="AU126" s="418" t="s">
        <v>275</v>
      </c>
      <c r="AV126" s="418" t="s">
        <v>573</v>
      </c>
      <c r="AW126" s="418" t="s">
        <v>769</v>
      </c>
      <c r="AX126" s="418" t="s">
        <v>522</v>
      </c>
      <c r="AY126" s="418" t="s">
        <v>687</v>
      </c>
      <c r="AZ126" s="419" t="s">
        <v>132</v>
      </c>
      <c r="BA126" s="419" t="s">
        <v>557</v>
      </c>
      <c r="BB126" s="419" t="s">
        <v>159</v>
      </c>
      <c r="BC126" s="419" t="s">
        <v>709</v>
      </c>
      <c r="BD126" s="422" t="s">
        <v>247</v>
      </c>
    </row>
    <row r="127" spans="1:56" x14ac:dyDescent="0.2">
      <c r="A127" s="1">
        <v>19</v>
      </c>
      <c r="B127" s="13">
        <v>199</v>
      </c>
      <c r="C127" s="14">
        <v>51</v>
      </c>
      <c r="D127" s="14">
        <v>558</v>
      </c>
      <c r="E127" s="14">
        <v>440</v>
      </c>
      <c r="F127" s="14">
        <v>317</v>
      </c>
      <c r="G127" s="14">
        <v>243</v>
      </c>
      <c r="H127" s="14">
        <v>125</v>
      </c>
      <c r="I127" s="14">
        <v>602</v>
      </c>
      <c r="J127" s="14">
        <v>484</v>
      </c>
      <c r="K127" s="14">
        <v>361</v>
      </c>
      <c r="L127" s="14">
        <v>162</v>
      </c>
      <c r="M127" s="14">
        <v>44</v>
      </c>
      <c r="N127" s="14">
        <v>546</v>
      </c>
      <c r="O127" s="14">
        <v>403</v>
      </c>
      <c r="P127" s="14">
        <v>285</v>
      </c>
      <c r="Q127" s="14">
        <v>206</v>
      </c>
      <c r="R127" s="14">
        <v>88</v>
      </c>
      <c r="S127" s="14">
        <v>595</v>
      </c>
      <c r="T127" s="14">
        <v>472</v>
      </c>
      <c r="U127" s="14">
        <v>329</v>
      </c>
      <c r="V127" s="14">
        <v>130</v>
      </c>
      <c r="W127" s="14">
        <v>7</v>
      </c>
      <c r="X127" s="14">
        <v>514</v>
      </c>
      <c r="Y127" s="14">
        <v>391</v>
      </c>
      <c r="Z127" s="15">
        <v>273</v>
      </c>
      <c r="AA127" s="2">
        <f t="shared" si="18"/>
        <v>7825</v>
      </c>
      <c r="AB127" s="2">
        <f t="shared" si="19"/>
        <v>3263025</v>
      </c>
      <c r="AE127" s="1">
        <v>19</v>
      </c>
      <c r="AF127" s="421" t="s">
        <v>207</v>
      </c>
      <c r="AG127" s="419" t="s">
        <v>225</v>
      </c>
      <c r="AH127" s="419" t="s">
        <v>335</v>
      </c>
      <c r="AI127" s="419" t="s">
        <v>611</v>
      </c>
      <c r="AJ127" s="419" t="s">
        <v>368</v>
      </c>
      <c r="AK127" s="418" t="s">
        <v>270</v>
      </c>
      <c r="AL127" s="418" t="s">
        <v>476</v>
      </c>
      <c r="AM127" s="418" t="s">
        <v>605</v>
      </c>
      <c r="AN127" s="418" t="s">
        <v>504</v>
      </c>
      <c r="AO127" s="418" t="s">
        <v>367</v>
      </c>
      <c r="AP127" s="419" t="s">
        <v>101</v>
      </c>
      <c r="AQ127" s="419" t="s">
        <v>380</v>
      </c>
      <c r="AR127" s="419" t="s">
        <v>649</v>
      </c>
      <c r="AS127" s="419" t="s">
        <v>264</v>
      </c>
      <c r="AT127" s="419" t="s">
        <v>299</v>
      </c>
      <c r="AU127" s="418" t="s">
        <v>374</v>
      </c>
      <c r="AV127" s="418" t="s">
        <v>512</v>
      </c>
      <c r="AW127" s="418" t="s">
        <v>227</v>
      </c>
      <c r="AX127" s="418" t="s">
        <v>79</v>
      </c>
      <c r="AY127" s="418" t="s">
        <v>810</v>
      </c>
      <c r="AZ127" s="419" t="s">
        <v>580</v>
      </c>
      <c r="BA127" s="419" t="s">
        <v>272</v>
      </c>
      <c r="BB127" s="419" t="s">
        <v>33</v>
      </c>
      <c r="BC127" s="419" t="s">
        <v>442</v>
      </c>
      <c r="BD127" s="422" t="s">
        <v>743</v>
      </c>
    </row>
    <row r="128" spans="1:56" x14ac:dyDescent="0.2">
      <c r="A128" s="1">
        <v>20</v>
      </c>
      <c r="B128" s="13">
        <v>334</v>
      </c>
      <c r="C128" s="14">
        <v>211</v>
      </c>
      <c r="D128" s="14">
        <v>93</v>
      </c>
      <c r="E128" s="14">
        <v>600</v>
      </c>
      <c r="F128" s="14">
        <v>452</v>
      </c>
      <c r="G128" s="14">
        <v>253</v>
      </c>
      <c r="H128" s="14">
        <v>135</v>
      </c>
      <c r="I128" s="14">
        <v>12</v>
      </c>
      <c r="J128" s="14">
        <v>519</v>
      </c>
      <c r="K128" s="14">
        <v>396</v>
      </c>
      <c r="L128" s="14">
        <v>322</v>
      </c>
      <c r="M128" s="14">
        <v>179</v>
      </c>
      <c r="N128" s="14">
        <v>56</v>
      </c>
      <c r="O128" s="14">
        <v>563</v>
      </c>
      <c r="P128" s="14">
        <v>445</v>
      </c>
      <c r="Q128" s="14">
        <v>366</v>
      </c>
      <c r="R128" s="14">
        <v>248</v>
      </c>
      <c r="S128" s="14">
        <v>105</v>
      </c>
      <c r="T128" s="14">
        <v>607</v>
      </c>
      <c r="U128" s="14">
        <v>489</v>
      </c>
      <c r="V128" s="14">
        <v>290</v>
      </c>
      <c r="W128" s="14">
        <v>167</v>
      </c>
      <c r="X128" s="14">
        <v>49</v>
      </c>
      <c r="Y128" s="14">
        <v>526</v>
      </c>
      <c r="Z128" s="15">
        <v>408</v>
      </c>
      <c r="AA128" s="2">
        <f t="shared" si="18"/>
        <v>7825</v>
      </c>
      <c r="AB128" s="2">
        <f t="shared" si="19"/>
        <v>3263025</v>
      </c>
      <c r="AE128" s="1">
        <v>20</v>
      </c>
      <c r="AF128" s="421" t="s">
        <v>366</v>
      </c>
      <c r="AG128" s="419" t="s">
        <v>53</v>
      </c>
      <c r="AH128" s="419" t="s">
        <v>703</v>
      </c>
      <c r="AI128" s="419" t="s">
        <v>544</v>
      </c>
      <c r="AJ128" s="419" t="s">
        <v>1</v>
      </c>
      <c r="AK128" s="418" t="s">
        <v>697</v>
      </c>
      <c r="AL128" s="418" t="s">
        <v>102</v>
      </c>
      <c r="AM128" s="418" t="s">
        <v>647</v>
      </c>
      <c r="AN128" s="418" t="s">
        <v>779</v>
      </c>
      <c r="AO128" s="418" t="s">
        <v>203</v>
      </c>
      <c r="AP128" s="419" t="s">
        <v>681</v>
      </c>
      <c r="AQ128" s="419" t="s">
        <v>285</v>
      </c>
      <c r="AR128" s="419" t="s">
        <v>803</v>
      </c>
      <c r="AS128" s="419" t="s">
        <v>93</v>
      </c>
      <c r="AT128" s="419" t="s">
        <v>740</v>
      </c>
      <c r="AU128" s="418" t="s">
        <v>389</v>
      </c>
      <c r="AV128" s="418" t="s">
        <v>718</v>
      </c>
      <c r="AW128" s="418" t="s">
        <v>526</v>
      </c>
      <c r="AX128" s="418" t="s">
        <v>45</v>
      </c>
      <c r="AY128" s="418" t="s">
        <v>638</v>
      </c>
      <c r="AZ128" s="419" t="s">
        <v>250</v>
      </c>
      <c r="BA128" s="419" t="s">
        <v>604</v>
      </c>
      <c r="BB128" s="419" t="s">
        <v>748</v>
      </c>
      <c r="BC128" s="419" t="s">
        <v>572</v>
      </c>
      <c r="BD128" s="422" t="s">
        <v>82</v>
      </c>
    </row>
    <row r="129" spans="1:56" x14ac:dyDescent="0.2">
      <c r="A129" s="1">
        <v>21</v>
      </c>
      <c r="B129" s="13">
        <v>567</v>
      </c>
      <c r="C129" s="14">
        <v>449</v>
      </c>
      <c r="D129" s="14">
        <v>301</v>
      </c>
      <c r="E129" s="14">
        <v>183</v>
      </c>
      <c r="F129" s="14">
        <v>65</v>
      </c>
      <c r="G129" s="14">
        <v>611</v>
      </c>
      <c r="H129" s="14">
        <v>493</v>
      </c>
      <c r="I129" s="14">
        <v>375</v>
      </c>
      <c r="J129" s="14">
        <v>227</v>
      </c>
      <c r="K129" s="14">
        <v>109</v>
      </c>
      <c r="L129" s="14">
        <v>535</v>
      </c>
      <c r="M129" s="14">
        <v>412</v>
      </c>
      <c r="N129" s="14">
        <v>294</v>
      </c>
      <c r="O129" s="14">
        <v>171</v>
      </c>
      <c r="P129" s="14">
        <v>28</v>
      </c>
      <c r="Q129" s="14">
        <v>579</v>
      </c>
      <c r="R129" s="14">
        <v>456</v>
      </c>
      <c r="S129" s="14">
        <v>338</v>
      </c>
      <c r="T129" s="14">
        <v>220</v>
      </c>
      <c r="U129" s="14">
        <v>97</v>
      </c>
      <c r="V129" s="14">
        <v>523</v>
      </c>
      <c r="W129" s="14">
        <v>380</v>
      </c>
      <c r="X129" s="14">
        <v>257</v>
      </c>
      <c r="Y129" s="14">
        <v>139</v>
      </c>
      <c r="Z129" s="15">
        <v>16</v>
      </c>
      <c r="AA129" s="2">
        <f t="shared" si="18"/>
        <v>7825</v>
      </c>
      <c r="AB129" s="2">
        <f t="shared" si="19"/>
        <v>3263025</v>
      </c>
      <c r="AE129" s="1">
        <v>21</v>
      </c>
      <c r="AF129" s="417" t="s">
        <v>726</v>
      </c>
      <c r="AG129" s="418" t="s">
        <v>80</v>
      </c>
      <c r="AH129" s="418" t="s">
        <v>70</v>
      </c>
      <c r="AI129" s="418" t="s">
        <v>151</v>
      </c>
      <c r="AJ129" s="418" t="s">
        <v>539</v>
      </c>
      <c r="AK129" s="419" t="s">
        <v>154</v>
      </c>
      <c r="AL129" s="419" t="s">
        <v>797</v>
      </c>
      <c r="AM129" s="419" t="s">
        <v>40</v>
      </c>
      <c r="AN129" s="419" t="s">
        <v>567</v>
      </c>
      <c r="AO129" s="419" t="s">
        <v>631</v>
      </c>
      <c r="AP129" s="418" t="s">
        <v>230</v>
      </c>
      <c r="AQ129" s="418" t="s">
        <v>742</v>
      </c>
      <c r="AR129" s="418" t="s">
        <v>145</v>
      </c>
      <c r="AS129" s="418" t="s">
        <v>498</v>
      </c>
      <c r="AT129" s="418" t="s">
        <v>226</v>
      </c>
      <c r="AU129" s="419" t="s">
        <v>383</v>
      </c>
      <c r="AV129" s="419" t="s">
        <v>139</v>
      </c>
      <c r="AW129" s="419" t="s">
        <v>470</v>
      </c>
      <c r="AX129" s="419" t="s">
        <v>356</v>
      </c>
      <c r="AY129" s="419" t="s">
        <v>805</v>
      </c>
      <c r="AZ129" s="418" t="s">
        <v>677</v>
      </c>
      <c r="BA129" s="418" t="s">
        <v>147</v>
      </c>
      <c r="BB129" s="418" t="s">
        <v>799</v>
      </c>
      <c r="BC129" s="418" t="s">
        <v>789</v>
      </c>
      <c r="BD129" s="420" t="s">
        <v>598</v>
      </c>
    </row>
    <row r="130" spans="1:56" x14ac:dyDescent="0.2">
      <c r="A130" s="1">
        <v>22</v>
      </c>
      <c r="B130" s="13">
        <v>77</v>
      </c>
      <c r="C130" s="14">
        <v>584</v>
      </c>
      <c r="D130" s="14">
        <v>461</v>
      </c>
      <c r="E130" s="14">
        <v>343</v>
      </c>
      <c r="F130" s="14">
        <v>225</v>
      </c>
      <c r="G130" s="14">
        <v>21</v>
      </c>
      <c r="H130" s="14">
        <v>503</v>
      </c>
      <c r="I130" s="14">
        <v>385</v>
      </c>
      <c r="J130" s="14">
        <v>262</v>
      </c>
      <c r="K130" s="14">
        <v>144</v>
      </c>
      <c r="L130" s="14">
        <v>70</v>
      </c>
      <c r="M130" s="14">
        <v>572</v>
      </c>
      <c r="N130" s="14">
        <v>429</v>
      </c>
      <c r="O130" s="14">
        <v>306</v>
      </c>
      <c r="P130" s="14">
        <v>188</v>
      </c>
      <c r="Q130" s="14">
        <v>114</v>
      </c>
      <c r="R130" s="14">
        <v>616</v>
      </c>
      <c r="S130" s="14">
        <v>498</v>
      </c>
      <c r="T130" s="14">
        <v>355</v>
      </c>
      <c r="U130" s="14">
        <v>232</v>
      </c>
      <c r="V130" s="14">
        <v>33</v>
      </c>
      <c r="W130" s="14">
        <v>540</v>
      </c>
      <c r="X130" s="14">
        <v>417</v>
      </c>
      <c r="Y130" s="14">
        <v>299</v>
      </c>
      <c r="Z130" s="15">
        <v>151</v>
      </c>
      <c r="AA130" s="2">
        <f t="shared" si="18"/>
        <v>7825</v>
      </c>
      <c r="AB130" s="2">
        <f t="shared" si="19"/>
        <v>3263025</v>
      </c>
      <c r="AE130" s="1">
        <v>22</v>
      </c>
      <c r="AF130" s="417" t="s">
        <v>3</v>
      </c>
      <c r="AG130" s="418" t="s">
        <v>724</v>
      </c>
      <c r="AH130" s="418" t="s">
        <v>589</v>
      </c>
      <c r="AI130" s="418" t="s">
        <v>493</v>
      </c>
      <c r="AJ130" s="418" t="s">
        <v>698</v>
      </c>
      <c r="AK130" s="419" t="s">
        <v>360</v>
      </c>
      <c r="AL130" s="419" t="s">
        <v>487</v>
      </c>
      <c r="AM130" s="419" t="s">
        <v>521</v>
      </c>
      <c r="AN130" s="419" t="s">
        <v>327</v>
      </c>
      <c r="AO130" s="419" t="s">
        <v>603</v>
      </c>
      <c r="AP130" s="418" t="s">
        <v>619</v>
      </c>
      <c r="AQ130" s="418" t="s">
        <v>305</v>
      </c>
      <c r="AR130" s="418" t="s">
        <v>244</v>
      </c>
      <c r="AS130" s="418" t="s">
        <v>624</v>
      </c>
      <c r="AT130" s="418" t="s">
        <v>732</v>
      </c>
      <c r="AU130" s="419" t="s">
        <v>731</v>
      </c>
      <c r="AV130" s="419" t="s">
        <v>348</v>
      </c>
      <c r="AW130" s="419" t="s">
        <v>485</v>
      </c>
      <c r="AX130" s="419" t="s">
        <v>205</v>
      </c>
      <c r="AY130" s="419" t="s">
        <v>773</v>
      </c>
      <c r="AZ130" s="418" t="s">
        <v>802</v>
      </c>
      <c r="BA130" s="418" t="s">
        <v>35</v>
      </c>
      <c r="BB130" s="418" t="s">
        <v>590</v>
      </c>
      <c r="BC130" s="418" t="s">
        <v>430</v>
      </c>
      <c r="BD130" s="420" t="s">
        <v>448</v>
      </c>
    </row>
    <row r="131" spans="1:56" x14ac:dyDescent="0.2">
      <c r="A131" s="1">
        <v>23</v>
      </c>
      <c r="B131" s="13">
        <v>237</v>
      </c>
      <c r="C131" s="14">
        <v>119</v>
      </c>
      <c r="D131" s="14">
        <v>621</v>
      </c>
      <c r="E131" s="14">
        <v>478</v>
      </c>
      <c r="F131" s="14">
        <v>360</v>
      </c>
      <c r="G131" s="14">
        <v>156</v>
      </c>
      <c r="H131" s="14">
        <v>38</v>
      </c>
      <c r="I131" s="14">
        <v>545</v>
      </c>
      <c r="J131" s="14">
        <v>422</v>
      </c>
      <c r="K131" s="14">
        <v>279</v>
      </c>
      <c r="L131" s="14">
        <v>205</v>
      </c>
      <c r="M131" s="14">
        <v>82</v>
      </c>
      <c r="N131" s="14">
        <v>589</v>
      </c>
      <c r="O131" s="14">
        <v>466</v>
      </c>
      <c r="P131" s="14">
        <v>348</v>
      </c>
      <c r="Q131" s="14">
        <v>149</v>
      </c>
      <c r="R131" s="14">
        <v>1</v>
      </c>
      <c r="S131" s="14">
        <v>508</v>
      </c>
      <c r="T131" s="14">
        <v>390</v>
      </c>
      <c r="U131" s="14">
        <v>267</v>
      </c>
      <c r="V131" s="14">
        <v>193</v>
      </c>
      <c r="W131" s="14">
        <v>75</v>
      </c>
      <c r="X131" s="14">
        <v>552</v>
      </c>
      <c r="Y131" s="14">
        <v>434</v>
      </c>
      <c r="Z131" s="15">
        <v>311</v>
      </c>
      <c r="AA131" s="2">
        <f t="shared" si="18"/>
        <v>7825</v>
      </c>
      <c r="AB131" s="2">
        <f t="shared" si="19"/>
        <v>3263025</v>
      </c>
      <c r="AE131" s="1">
        <v>23</v>
      </c>
      <c r="AF131" s="417" t="s">
        <v>354</v>
      </c>
      <c r="AG131" s="418" t="s">
        <v>657</v>
      </c>
      <c r="AH131" s="418" t="s">
        <v>136</v>
      </c>
      <c r="AI131" s="418" t="s">
        <v>295</v>
      </c>
      <c r="AJ131" s="418" t="s">
        <v>577</v>
      </c>
      <c r="AK131" s="419" t="s">
        <v>237</v>
      </c>
      <c r="AL131" s="419" t="s">
        <v>596</v>
      </c>
      <c r="AM131" s="419" t="s">
        <v>200</v>
      </c>
      <c r="AN131" s="419" t="s">
        <v>108</v>
      </c>
      <c r="AO131" s="419" t="s">
        <v>508</v>
      </c>
      <c r="AP131" s="418" t="s">
        <v>746</v>
      </c>
      <c r="AQ131" s="418" t="s">
        <v>303</v>
      </c>
      <c r="AR131" s="418" t="s">
        <v>65</v>
      </c>
      <c r="AS131" s="418" t="s">
        <v>612</v>
      </c>
      <c r="AT131" s="418" t="s">
        <v>148</v>
      </c>
      <c r="AU131" s="419" t="s">
        <v>180</v>
      </c>
      <c r="AV131" s="419" t="s">
        <v>198</v>
      </c>
      <c r="AW131" s="419" t="s">
        <v>308</v>
      </c>
      <c r="AX131" s="419" t="s">
        <v>473</v>
      </c>
      <c r="AY131" s="419" t="s">
        <v>56</v>
      </c>
      <c r="AZ131" s="418" t="s">
        <v>133</v>
      </c>
      <c r="BA131" s="418" t="s">
        <v>168</v>
      </c>
      <c r="BB131" s="418" t="s">
        <v>467</v>
      </c>
      <c r="BC131" s="418" t="s">
        <v>588</v>
      </c>
      <c r="BD131" s="420" t="s">
        <v>280</v>
      </c>
    </row>
    <row r="132" spans="1:56" x14ac:dyDescent="0.2">
      <c r="A132" s="1">
        <v>24</v>
      </c>
      <c r="B132" s="13">
        <v>272</v>
      </c>
      <c r="C132" s="14">
        <v>129</v>
      </c>
      <c r="D132" s="14">
        <v>6</v>
      </c>
      <c r="E132" s="14">
        <v>513</v>
      </c>
      <c r="F132" s="14">
        <v>395</v>
      </c>
      <c r="G132" s="14">
        <v>316</v>
      </c>
      <c r="H132" s="14">
        <v>198</v>
      </c>
      <c r="I132" s="14">
        <v>55</v>
      </c>
      <c r="J132" s="14">
        <v>557</v>
      </c>
      <c r="K132" s="14">
        <v>439</v>
      </c>
      <c r="L132" s="14">
        <v>365</v>
      </c>
      <c r="M132" s="14">
        <v>242</v>
      </c>
      <c r="N132" s="14">
        <v>124</v>
      </c>
      <c r="O132" s="14">
        <v>601</v>
      </c>
      <c r="P132" s="14">
        <v>483</v>
      </c>
      <c r="Q132" s="14">
        <v>284</v>
      </c>
      <c r="R132" s="14">
        <v>161</v>
      </c>
      <c r="S132" s="14">
        <v>43</v>
      </c>
      <c r="T132" s="14">
        <v>550</v>
      </c>
      <c r="U132" s="14">
        <v>402</v>
      </c>
      <c r="V132" s="14">
        <v>328</v>
      </c>
      <c r="W132" s="14">
        <v>210</v>
      </c>
      <c r="X132" s="14">
        <v>87</v>
      </c>
      <c r="Y132" s="14">
        <v>594</v>
      </c>
      <c r="Z132" s="15">
        <v>471</v>
      </c>
      <c r="AA132" s="2">
        <f t="shared" si="18"/>
        <v>7825</v>
      </c>
      <c r="AB132" s="2">
        <f t="shared" si="19"/>
        <v>3263025</v>
      </c>
      <c r="AE132" s="1">
        <v>24</v>
      </c>
      <c r="AF132" s="417" t="s">
        <v>402</v>
      </c>
      <c r="AG132" s="418" t="s">
        <v>370</v>
      </c>
      <c r="AH132" s="418" t="s">
        <v>486</v>
      </c>
      <c r="AI132" s="418" t="s">
        <v>66</v>
      </c>
      <c r="AJ132" s="418" t="s">
        <v>548</v>
      </c>
      <c r="AK132" s="419" t="s">
        <v>472</v>
      </c>
      <c r="AL132" s="419" t="s">
        <v>583</v>
      </c>
      <c r="AM132" s="419" t="s">
        <v>331</v>
      </c>
      <c r="AN132" s="419" t="s">
        <v>705</v>
      </c>
      <c r="AO132" s="419" t="s">
        <v>667</v>
      </c>
      <c r="AP132" s="418" t="s">
        <v>414</v>
      </c>
      <c r="AQ132" s="418" t="s">
        <v>84</v>
      </c>
      <c r="AR132" s="418" t="s">
        <v>238</v>
      </c>
      <c r="AS132" s="418" t="s">
        <v>765</v>
      </c>
      <c r="AT132" s="418" t="s">
        <v>50</v>
      </c>
      <c r="AU132" s="419" t="s">
        <v>54</v>
      </c>
      <c r="AV132" s="419" t="s">
        <v>685</v>
      </c>
      <c r="AW132" s="419" t="s">
        <v>618</v>
      </c>
      <c r="AX132" s="419" t="s">
        <v>516</v>
      </c>
      <c r="AY132" s="419" t="s">
        <v>158</v>
      </c>
      <c r="AZ132" s="418" t="s">
        <v>98</v>
      </c>
      <c r="BA132" s="418" t="s">
        <v>268</v>
      </c>
      <c r="BB132" s="418" t="s">
        <v>617</v>
      </c>
      <c r="BC132" s="418" t="s">
        <v>809</v>
      </c>
      <c r="BD132" s="420" t="s">
        <v>401</v>
      </c>
    </row>
    <row r="133" spans="1:56" x14ac:dyDescent="0.2">
      <c r="A133" s="1">
        <v>25</v>
      </c>
      <c r="B133" s="16">
        <v>407</v>
      </c>
      <c r="C133" s="17">
        <v>289</v>
      </c>
      <c r="D133" s="17">
        <v>166</v>
      </c>
      <c r="E133" s="17">
        <v>48</v>
      </c>
      <c r="F133" s="17">
        <v>530</v>
      </c>
      <c r="G133" s="17">
        <v>451</v>
      </c>
      <c r="H133" s="17">
        <v>333</v>
      </c>
      <c r="I133" s="17">
        <v>215</v>
      </c>
      <c r="J133" s="17">
        <v>92</v>
      </c>
      <c r="K133" s="17">
        <v>599</v>
      </c>
      <c r="L133" s="17">
        <v>400</v>
      </c>
      <c r="M133" s="17">
        <v>252</v>
      </c>
      <c r="N133" s="17">
        <v>134</v>
      </c>
      <c r="O133" s="17">
        <v>11</v>
      </c>
      <c r="P133" s="17">
        <v>518</v>
      </c>
      <c r="Q133" s="17">
        <v>444</v>
      </c>
      <c r="R133" s="17">
        <v>321</v>
      </c>
      <c r="S133" s="17">
        <v>178</v>
      </c>
      <c r="T133" s="17">
        <v>60</v>
      </c>
      <c r="U133" s="17">
        <v>562</v>
      </c>
      <c r="V133" s="17">
        <v>488</v>
      </c>
      <c r="W133" s="17">
        <v>370</v>
      </c>
      <c r="X133" s="17">
        <v>247</v>
      </c>
      <c r="Y133" s="17">
        <v>104</v>
      </c>
      <c r="Z133" s="18">
        <v>606</v>
      </c>
      <c r="AA133" s="2">
        <f t="shared" si="18"/>
        <v>7825</v>
      </c>
      <c r="AB133" s="2">
        <f t="shared" si="19"/>
        <v>3263025</v>
      </c>
      <c r="AE133" s="1">
        <v>25</v>
      </c>
      <c r="AF133" s="423" t="s">
        <v>398</v>
      </c>
      <c r="AG133" s="424" t="s">
        <v>193</v>
      </c>
      <c r="AH133" s="424" t="s">
        <v>734</v>
      </c>
      <c r="AI133" s="424" t="s">
        <v>274</v>
      </c>
      <c r="AJ133" s="424" t="s">
        <v>704</v>
      </c>
      <c r="AK133" s="425" t="s">
        <v>0</v>
      </c>
      <c r="AL133" s="425" t="s">
        <v>708</v>
      </c>
      <c r="AM133" s="425" t="s">
        <v>220</v>
      </c>
      <c r="AN133" s="425" t="s">
        <v>434</v>
      </c>
      <c r="AO133" s="425" t="s">
        <v>333</v>
      </c>
      <c r="AP133" s="424" t="s">
        <v>95</v>
      </c>
      <c r="AQ133" s="424" t="s">
        <v>593</v>
      </c>
      <c r="AR133" s="424" t="s">
        <v>684</v>
      </c>
      <c r="AS133" s="424" t="s">
        <v>378</v>
      </c>
      <c r="AT133" s="424" t="s">
        <v>228</v>
      </c>
      <c r="AU133" s="425" t="s">
        <v>505</v>
      </c>
      <c r="AV133" s="425" t="s">
        <v>234</v>
      </c>
      <c r="AW133" s="425" t="s">
        <v>420</v>
      </c>
      <c r="AX133" s="425" t="s">
        <v>701</v>
      </c>
      <c r="AY133" s="425" t="s">
        <v>229</v>
      </c>
      <c r="AZ133" s="424" t="s">
        <v>610</v>
      </c>
      <c r="BA133" s="424" t="s">
        <v>494</v>
      </c>
      <c r="BB133" s="424" t="s">
        <v>376</v>
      </c>
      <c r="BC133" s="424" t="s">
        <v>316</v>
      </c>
      <c r="BD133" s="426" t="s">
        <v>499</v>
      </c>
    </row>
    <row r="134" spans="1:56" x14ac:dyDescent="0.2">
      <c r="A134" s="3" t="s">
        <v>0</v>
      </c>
      <c r="B134" s="2">
        <f>SUM(B109:B133)</f>
        <v>7825</v>
      </c>
      <c r="C134" s="2">
        <f t="shared" ref="C134:Z134" si="21">SUM(C109:C133)</f>
        <v>7825</v>
      </c>
      <c r="D134" s="2">
        <f t="shared" si="21"/>
        <v>7825</v>
      </c>
      <c r="E134" s="2">
        <f t="shared" si="21"/>
        <v>7825</v>
      </c>
      <c r="F134" s="2">
        <f t="shared" si="21"/>
        <v>7825</v>
      </c>
      <c r="G134" s="2">
        <f t="shared" si="21"/>
        <v>7825</v>
      </c>
      <c r="H134" s="2">
        <f t="shared" si="21"/>
        <v>7825</v>
      </c>
      <c r="I134" s="2">
        <f t="shared" si="21"/>
        <v>7825</v>
      </c>
      <c r="J134" s="2">
        <f t="shared" si="21"/>
        <v>7825</v>
      </c>
      <c r="K134" s="2">
        <f t="shared" si="21"/>
        <v>7825</v>
      </c>
      <c r="L134" s="2">
        <f t="shared" si="21"/>
        <v>7825</v>
      </c>
      <c r="M134" s="2">
        <f t="shared" si="21"/>
        <v>7825</v>
      </c>
      <c r="N134" s="2">
        <f t="shared" si="21"/>
        <v>7825</v>
      </c>
      <c r="O134" s="2">
        <f t="shared" si="21"/>
        <v>7825</v>
      </c>
      <c r="P134" s="2">
        <f t="shared" si="21"/>
        <v>7825</v>
      </c>
      <c r="Q134" s="2">
        <f t="shared" si="21"/>
        <v>7825</v>
      </c>
      <c r="R134" s="2">
        <f t="shared" si="21"/>
        <v>7825</v>
      </c>
      <c r="S134" s="2">
        <f t="shared" si="21"/>
        <v>7825</v>
      </c>
      <c r="T134" s="2">
        <f t="shared" si="21"/>
        <v>7825</v>
      </c>
      <c r="U134" s="2">
        <f t="shared" si="21"/>
        <v>7825</v>
      </c>
      <c r="V134" s="2">
        <f t="shared" si="21"/>
        <v>7825</v>
      </c>
      <c r="W134" s="2">
        <f t="shared" si="21"/>
        <v>7825</v>
      </c>
      <c r="X134" s="2">
        <f t="shared" si="21"/>
        <v>7825</v>
      </c>
      <c r="Y134" s="2">
        <f t="shared" si="21"/>
        <v>7825</v>
      </c>
      <c r="Z134" s="2">
        <f t="shared" si="21"/>
        <v>7825</v>
      </c>
    </row>
    <row r="135" spans="1:56" x14ac:dyDescent="0.2">
      <c r="A135" s="3" t="s">
        <v>1</v>
      </c>
      <c r="B135" s="2">
        <f>SUMSQ(B109:B133)</f>
        <v>3263025</v>
      </c>
      <c r="C135" s="2">
        <f t="shared" ref="C135:Z135" si="22">SUMSQ(C109:C133)</f>
        <v>3263025</v>
      </c>
      <c r="D135" s="2">
        <f t="shared" si="22"/>
        <v>3263025</v>
      </c>
      <c r="E135" s="2">
        <f t="shared" si="22"/>
        <v>3263025</v>
      </c>
      <c r="F135" s="2">
        <f t="shared" si="22"/>
        <v>3263025</v>
      </c>
      <c r="G135" s="2">
        <f t="shared" si="22"/>
        <v>3263025</v>
      </c>
      <c r="H135" s="2">
        <f t="shared" si="22"/>
        <v>3263025</v>
      </c>
      <c r="I135" s="2">
        <f t="shared" si="22"/>
        <v>3263025</v>
      </c>
      <c r="J135" s="2">
        <f t="shared" si="22"/>
        <v>3263025</v>
      </c>
      <c r="K135" s="2">
        <f t="shared" si="22"/>
        <v>3263025</v>
      </c>
      <c r="L135" s="2">
        <f t="shared" si="22"/>
        <v>3263025</v>
      </c>
      <c r="M135" s="2">
        <f t="shared" si="22"/>
        <v>3263025</v>
      </c>
      <c r="N135" s="2">
        <f t="shared" si="22"/>
        <v>3263025</v>
      </c>
      <c r="O135" s="2">
        <f t="shared" si="22"/>
        <v>3263025</v>
      </c>
      <c r="P135" s="2">
        <f t="shared" si="22"/>
        <v>3263025</v>
      </c>
      <c r="Q135" s="2">
        <f t="shared" si="22"/>
        <v>3263025</v>
      </c>
      <c r="R135" s="2">
        <f t="shared" si="22"/>
        <v>3263025</v>
      </c>
      <c r="S135" s="2">
        <f t="shared" si="22"/>
        <v>3263025</v>
      </c>
      <c r="T135" s="2">
        <f t="shared" si="22"/>
        <v>3263025</v>
      </c>
      <c r="U135" s="2">
        <f t="shared" si="22"/>
        <v>3263025</v>
      </c>
      <c r="V135" s="2">
        <f t="shared" si="22"/>
        <v>3263025</v>
      </c>
      <c r="W135" s="2">
        <f t="shared" si="22"/>
        <v>3263025</v>
      </c>
      <c r="X135" s="2">
        <f t="shared" si="22"/>
        <v>3263025</v>
      </c>
      <c r="Y135" s="2">
        <f t="shared" si="22"/>
        <v>3263025</v>
      </c>
      <c r="Z135" s="2">
        <f t="shared" si="22"/>
        <v>3263025</v>
      </c>
    </row>
    <row r="136" spans="1:56" x14ac:dyDescent="0.2">
      <c r="A136" s="3" t="s">
        <v>351</v>
      </c>
      <c r="N136" s="2">
        <f t="shared" ref="N136" si="23">N109^3+N110^3+N111^3+N112^3+N113^3+N114^3+N115^3+N116^3+N117^3+N118^3+N119^3+N120^3+N121^3+N122^3+N123^3+N124^3+N125^3+N126^3+N127^3+N128^3+N129^3+N130^3+N131^3+N132^3+N133^3</f>
        <v>1530765625</v>
      </c>
    </row>
    <row r="137" spans="1:56" x14ac:dyDescent="0.2">
      <c r="AA137" s="2" t="s">
        <v>4</v>
      </c>
    </row>
    <row r="138" spans="1:56" x14ac:dyDescent="0.2">
      <c r="A138" s="3" t="s">
        <v>2</v>
      </c>
      <c r="B138" s="7">
        <f>B109</f>
        <v>20</v>
      </c>
      <c r="C138" s="7">
        <f>C110</f>
        <v>32</v>
      </c>
      <c r="D138" s="7">
        <f>D111</f>
        <v>74</v>
      </c>
      <c r="E138" s="7">
        <f>E112</f>
        <v>86</v>
      </c>
      <c r="F138" s="7">
        <f>F113</f>
        <v>103</v>
      </c>
      <c r="G138" s="7">
        <f>G114</f>
        <v>137</v>
      </c>
      <c r="H138" s="7">
        <f>H115</f>
        <v>154</v>
      </c>
      <c r="I138" s="7">
        <f>I116</f>
        <v>191</v>
      </c>
      <c r="J138" s="7">
        <f>J117</f>
        <v>208</v>
      </c>
      <c r="K138" s="7">
        <f>K118</f>
        <v>250</v>
      </c>
      <c r="L138" s="7">
        <f>L119</f>
        <v>259</v>
      </c>
      <c r="M138" s="7">
        <f>M120</f>
        <v>296</v>
      </c>
      <c r="N138" s="7">
        <f>N121</f>
        <v>313</v>
      </c>
      <c r="O138" s="7">
        <f>O122</f>
        <v>330</v>
      </c>
      <c r="P138" s="7">
        <f>P123</f>
        <v>367</v>
      </c>
      <c r="Q138" s="7">
        <f>Q124</f>
        <v>376</v>
      </c>
      <c r="R138" s="7">
        <f>R125</f>
        <v>418</v>
      </c>
      <c r="S138" s="7">
        <f>S126</f>
        <v>435</v>
      </c>
      <c r="T138" s="7">
        <f>T127</f>
        <v>472</v>
      </c>
      <c r="U138" s="7">
        <f>U128</f>
        <v>489</v>
      </c>
      <c r="V138" s="7">
        <f>V129</f>
        <v>523</v>
      </c>
      <c r="W138" s="7">
        <f>W130</f>
        <v>540</v>
      </c>
      <c r="X138" s="7">
        <f>X131</f>
        <v>552</v>
      </c>
      <c r="Y138" s="7">
        <f>Y132</f>
        <v>594</v>
      </c>
      <c r="Z138" s="8">
        <f>Z133</f>
        <v>606</v>
      </c>
      <c r="AA138" s="2">
        <f t="shared" si="18"/>
        <v>7825</v>
      </c>
      <c r="AB138" s="2">
        <f t="shared" si="19"/>
        <v>3263025</v>
      </c>
      <c r="AC138" s="2">
        <f t="shared" si="20"/>
        <v>1530765625</v>
      </c>
    </row>
    <row r="139" spans="1:56" x14ac:dyDescent="0.2">
      <c r="A139" s="3" t="s">
        <v>3</v>
      </c>
      <c r="B139" s="7">
        <f>B133</f>
        <v>407</v>
      </c>
      <c r="C139" s="7">
        <f>C132</f>
        <v>129</v>
      </c>
      <c r="D139" s="7">
        <f>D131</f>
        <v>621</v>
      </c>
      <c r="E139" s="7">
        <f>E130</f>
        <v>343</v>
      </c>
      <c r="F139" s="7">
        <f>F129</f>
        <v>65</v>
      </c>
      <c r="G139" s="7">
        <f>G128</f>
        <v>253</v>
      </c>
      <c r="H139" s="7">
        <f>H127</f>
        <v>125</v>
      </c>
      <c r="I139" s="7">
        <f>I126</f>
        <v>467</v>
      </c>
      <c r="J139" s="7">
        <f>J125</f>
        <v>189</v>
      </c>
      <c r="K139" s="7">
        <f>K124</f>
        <v>531</v>
      </c>
      <c r="L139" s="7">
        <f>L123</f>
        <v>249</v>
      </c>
      <c r="M139" s="7">
        <f>M122</f>
        <v>591</v>
      </c>
      <c r="N139" s="7">
        <f>N121</f>
        <v>313</v>
      </c>
      <c r="O139" s="7">
        <f>O120</f>
        <v>35</v>
      </c>
      <c r="P139" s="7">
        <f>P119</f>
        <v>377</v>
      </c>
      <c r="Q139" s="7">
        <f>Q118</f>
        <v>95</v>
      </c>
      <c r="R139" s="7">
        <f>R117</f>
        <v>437</v>
      </c>
      <c r="S139" s="7">
        <f>S116</f>
        <v>159</v>
      </c>
      <c r="T139" s="7">
        <f>T115</f>
        <v>501</v>
      </c>
      <c r="U139" s="7">
        <f>U114</f>
        <v>373</v>
      </c>
      <c r="V139" s="7">
        <f>V113</f>
        <v>561</v>
      </c>
      <c r="W139" s="7">
        <f>W112</f>
        <v>283</v>
      </c>
      <c r="X139" s="7">
        <f>X111</f>
        <v>5</v>
      </c>
      <c r="Y139" s="7">
        <f>Y110</f>
        <v>497</v>
      </c>
      <c r="Z139" s="8">
        <f>Z109</f>
        <v>219</v>
      </c>
      <c r="AA139" s="2">
        <f t="shared" si="18"/>
        <v>7825</v>
      </c>
      <c r="AB139" s="2">
        <f t="shared" si="19"/>
        <v>3263025</v>
      </c>
      <c r="AC139" s="2">
        <f t="shared" si="20"/>
        <v>1530765625</v>
      </c>
    </row>
    <row r="142" spans="1:56" x14ac:dyDescent="0.2">
      <c r="B142" s="21" t="s">
        <v>913</v>
      </c>
      <c r="C142" s="21" t="s">
        <v>905</v>
      </c>
    </row>
    <row r="143" spans="1:56" x14ac:dyDescent="0.2">
      <c r="A143" s="1">
        <v>1</v>
      </c>
      <c r="B143" s="10">
        <v>3</v>
      </c>
      <c r="C143" s="11">
        <v>525</v>
      </c>
      <c r="D143" s="11">
        <v>392</v>
      </c>
      <c r="E143" s="11">
        <v>264</v>
      </c>
      <c r="F143" s="11">
        <v>131</v>
      </c>
      <c r="G143" s="11">
        <v>74</v>
      </c>
      <c r="H143" s="11">
        <v>566</v>
      </c>
      <c r="I143" s="11">
        <v>438</v>
      </c>
      <c r="J143" s="11">
        <v>310</v>
      </c>
      <c r="K143" s="11">
        <v>177</v>
      </c>
      <c r="L143" s="11">
        <v>120</v>
      </c>
      <c r="M143" s="11">
        <v>612</v>
      </c>
      <c r="N143" s="11">
        <v>484</v>
      </c>
      <c r="O143" s="11">
        <v>351</v>
      </c>
      <c r="P143" s="11">
        <v>248</v>
      </c>
      <c r="Q143" s="11">
        <v>36</v>
      </c>
      <c r="R143" s="11">
        <v>533</v>
      </c>
      <c r="S143" s="11">
        <v>405</v>
      </c>
      <c r="T143" s="11">
        <v>297</v>
      </c>
      <c r="U143" s="11">
        <v>169</v>
      </c>
      <c r="V143" s="11">
        <v>82</v>
      </c>
      <c r="W143" s="11">
        <v>579</v>
      </c>
      <c r="X143" s="11">
        <v>471</v>
      </c>
      <c r="Y143" s="11">
        <v>343</v>
      </c>
      <c r="Z143" s="12">
        <v>215</v>
      </c>
      <c r="AA143" s="2">
        <f>SUM(B143:Z143)</f>
        <v>7825</v>
      </c>
      <c r="AB143" s="2">
        <f>SUMSQ(B143:Z143)</f>
        <v>3263025</v>
      </c>
      <c r="AE143" s="1">
        <v>1</v>
      </c>
      <c r="AF143" s="413" t="s">
        <v>166</v>
      </c>
      <c r="AG143" s="414" t="s">
        <v>574</v>
      </c>
      <c r="AH143" s="414" t="s">
        <v>337</v>
      </c>
      <c r="AI143" s="414" t="s">
        <v>248</v>
      </c>
      <c r="AJ143" s="414" t="s">
        <v>210</v>
      </c>
      <c r="AK143" s="415" t="s">
        <v>722</v>
      </c>
      <c r="AL143" s="415" t="s">
        <v>36</v>
      </c>
      <c r="AM143" s="415" t="s">
        <v>692</v>
      </c>
      <c r="AN143" s="415" t="s">
        <v>491</v>
      </c>
      <c r="AO143" s="415" t="s">
        <v>315</v>
      </c>
      <c r="AP143" s="414" t="s">
        <v>132</v>
      </c>
      <c r="AQ143" s="414" t="s">
        <v>425</v>
      </c>
      <c r="AR143" s="414" t="s">
        <v>504</v>
      </c>
      <c r="AS143" s="414" t="s">
        <v>97</v>
      </c>
      <c r="AT143" s="414" t="s">
        <v>718</v>
      </c>
      <c r="AU143" s="415" t="s">
        <v>437</v>
      </c>
      <c r="AV143" s="415" t="s">
        <v>362</v>
      </c>
      <c r="AW143" s="415" t="s">
        <v>429</v>
      </c>
      <c r="AX143" s="415" t="s">
        <v>461</v>
      </c>
      <c r="AY143" s="415" t="s">
        <v>628</v>
      </c>
      <c r="AZ143" s="414" t="s">
        <v>303</v>
      </c>
      <c r="BA143" s="414" t="s">
        <v>383</v>
      </c>
      <c r="BB143" s="414" t="s">
        <v>401</v>
      </c>
      <c r="BC143" s="414" t="s">
        <v>493</v>
      </c>
      <c r="BD143" s="416" t="s">
        <v>220</v>
      </c>
    </row>
    <row r="144" spans="1:56" x14ac:dyDescent="0.2">
      <c r="A144" s="1">
        <v>2</v>
      </c>
      <c r="B144" s="13">
        <v>168</v>
      </c>
      <c r="C144" s="14">
        <v>40</v>
      </c>
      <c r="D144" s="14">
        <v>532</v>
      </c>
      <c r="E144" s="14">
        <v>404</v>
      </c>
      <c r="F144" s="14">
        <v>296</v>
      </c>
      <c r="G144" s="14">
        <v>214</v>
      </c>
      <c r="H144" s="14">
        <v>81</v>
      </c>
      <c r="I144" s="14">
        <v>578</v>
      </c>
      <c r="J144" s="14">
        <v>475</v>
      </c>
      <c r="K144" s="14">
        <v>342</v>
      </c>
      <c r="L144" s="14">
        <v>135</v>
      </c>
      <c r="M144" s="14">
        <v>2</v>
      </c>
      <c r="N144" s="14">
        <v>524</v>
      </c>
      <c r="O144" s="14">
        <v>391</v>
      </c>
      <c r="P144" s="14">
        <v>263</v>
      </c>
      <c r="Q144" s="14">
        <v>176</v>
      </c>
      <c r="R144" s="14">
        <v>73</v>
      </c>
      <c r="S144" s="14">
        <v>570</v>
      </c>
      <c r="T144" s="14">
        <v>437</v>
      </c>
      <c r="U144" s="14">
        <v>309</v>
      </c>
      <c r="V144" s="14">
        <v>247</v>
      </c>
      <c r="W144" s="14">
        <v>119</v>
      </c>
      <c r="X144" s="14">
        <v>611</v>
      </c>
      <c r="Y144" s="14">
        <v>483</v>
      </c>
      <c r="Z144" s="15">
        <v>355</v>
      </c>
      <c r="AA144" s="2">
        <f t="shared" ref="AA144:AA173" si="24">SUM(B144:Z144)</f>
        <v>7825</v>
      </c>
      <c r="AB144" s="2">
        <f t="shared" ref="AB144:AB173" si="25">SUMSQ(B144:Z144)</f>
        <v>3263025</v>
      </c>
      <c r="AD144" s="2" t="s">
        <v>4</v>
      </c>
      <c r="AE144" s="1">
        <v>2</v>
      </c>
      <c r="AF144" s="417" t="s">
        <v>71</v>
      </c>
      <c r="AG144" s="418" t="s">
        <v>513</v>
      </c>
      <c r="AH144" s="418" t="s">
        <v>679</v>
      </c>
      <c r="AI144" s="418" t="s">
        <v>190</v>
      </c>
      <c r="AJ144" s="418" t="s">
        <v>770</v>
      </c>
      <c r="AK144" s="419" t="s">
        <v>162</v>
      </c>
      <c r="AL144" s="419" t="s">
        <v>749</v>
      </c>
      <c r="AM144" s="419" t="s">
        <v>517</v>
      </c>
      <c r="AN144" s="419" t="s">
        <v>267</v>
      </c>
      <c r="AO144" s="419" t="s">
        <v>310</v>
      </c>
      <c r="AP144" s="418" t="s">
        <v>102</v>
      </c>
      <c r="AQ144" s="418" t="s">
        <v>29</v>
      </c>
      <c r="AR144" s="418" t="s">
        <v>364</v>
      </c>
      <c r="AS144" s="418" t="s">
        <v>442</v>
      </c>
      <c r="AT144" s="418" t="s">
        <v>221</v>
      </c>
      <c r="AU144" s="419" t="s">
        <v>391</v>
      </c>
      <c r="AV144" s="419" t="s">
        <v>301</v>
      </c>
      <c r="AW144" s="419" t="s">
        <v>172</v>
      </c>
      <c r="AX144" s="419" t="s">
        <v>794</v>
      </c>
      <c r="AY144" s="419" t="s">
        <v>312</v>
      </c>
      <c r="AZ144" s="418" t="s">
        <v>376</v>
      </c>
      <c r="BA144" s="418" t="s">
        <v>657</v>
      </c>
      <c r="BB144" s="418" t="s">
        <v>154</v>
      </c>
      <c r="BC144" s="418" t="s">
        <v>50</v>
      </c>
      <c r="BD144" s="420" t="s">
        <v>205</v>
      </c>
    </row>
    <row r="145" spans="1:56" x14ac:dyDescent="0.2">
      <c r="A145" s="1">
        <v>3</v>
      </c>
      <c r="B145" s="13">
        <v>308</v>
      </c>
      <c r="C145" s="14">
        <v>180</v>
      </c>
      <c r="D145" s="14">
        <v>72</v>
      </c>
      <c r="E145" s="14">
        <v>569</v>
      </c>
      <c r="F145" s="14">
        <v>436</v>
      </c>
      <c r="G145" s="14">
        <v>354</v>
      </c>
      <c r="H145" s="14">
        <v>246</v>
      </c>
      <c r="I145" s="14">
        <v>118</v>
      </c>
      <c r="J145" s="14">
        <v>615</v>
      </c>
      <c r="K145" s="14">
        <v>482</v>
      </c>
      <c r="L145" s="14">
        <v>300</v>
      </c>
      <c r="M145" s="14">
        <v>167</v>
      </c>
      <c r="N145" s="14">
        <v>39</v>
      </c>
      <c r="O145" s="14">
        <v>531</v>
      </c>
      <c r="P145" s="14">
        <v>403</v>
      </c>
      <c r="Q145" s="14">
        <v>341</v>
      </c>
      <c r="R145" s="14">
        <v>213</v>
      </c>
      <c r="S145" s="14">
        <v>85</v>
      </c>
      <c r="T145" s="14">
        <v>577</v>
      </c>
      <c r="U145" s="14">
        <v>474</v>
      </c>
      <c r="V145" s="14">
        <v>262</v>
      </c>
      <c r="W145" s="14">
        <v>134</v>
      </c>
      <c r="X145" s="14">
        <v>1</v>
      </c>
      <c r="Y145" s="14">
        <v>523</v>
      </c>
      <c r="Z145" s="15">
        <v>395</v>
      </c>
      <c r="AA145" s="2">
        <f t="shared" si="24"/>
        <v>7825</v>
      </c>
      <c r="AB145" s="2">
        <f t="shared" si="25"/>
        <v>3263025</v>
      </c>
      <c r="AE145" s="1">
        <v>3</v>
      </c>
      <c r="AF145" s="417" t="s">
        <v>655</v>
      </c>
      <c r="AG145" s="418" t="s">
        <v>496</v>
      </c>
      <c r="AH145" s="418" t="s">
        <v>747</v>
      </c>
      <c r="AI145" s="418" t="s">
        <v>750</v>
      </c>
      <c r="AJ145" s="418" t="s">
        <v>563</v>
      </c>
      <c r="AK145" s="419" t="s">
        <v>784</v>
      </c>
      <c r="AL145" s="419" t="s">
        <v>744</v>
      </c>
      <c r="AM145" s="419" t="s">
        <v>100</v>
      </c>
      <c r="AN145" s="419" t="s">
        <v>319</v>
      </c>
      <c r="AO145" s="419" t="s">
        <v>428</v>
      </c>
      <c r="AP145" s="418" t="s">
        <v>668</v>
      </c>
      <c r="AQ145" s="418" t="s">
        <v>604</v>
      </c>
      <c r="AR145" s="418" t="s">
        <v>571</v>
      </c>
      <c r="AS145" s="418" t="s">
        <v>336</v>
      </c>
      <c r="AT145" s="418" t="s">
        <v>264</v>
      </c>
      <c r="AU145" s="419" t="s">
        <v>415</v>
      </c>
      <c r="AV145" s="419" t="s">
        <v>194</v>
      </c>
      <c r="AW145" s="419" t="s">
        <v>646</v>
      </c>
      <c r="AX145" s="419" t="s">
        <v>412</v>
      </c>
      <c r="AY145" s="419" t="s">
        <v>52</v>
      </c>
      <c r="AZ145" s="418" t="s">
        <v>327</v>
      </c>
      <c r="BA145" s="418" t="s">
        <v>684</v>
      </c>
      <c r="BB145" s="418" t="s">
        <v>198</v>
      </c>
      <c r="BC145" s="418" t="s">
        <v>677</v>
      </c>
      <c r="BD145" s="420" t="s">
        <v>548</v>
      </c>
    </row>
    <row r="146" spans="1:56" x14ac:dyDescent="0.2">
      <c r="A146" s="1">
        <v>4</v>
      </c>
      <c r="B146" s="13">
        <v>473</v>
      </c>
      <c r="C146" s="14">
        <v>345</v>
      </c>
      <c r="D146" s="14">
        <v>212</v>
      </c>
      <c r="E146" s="14">
        <v>84</v>
      </c>
      <c r="F146" s="14">
        <v>576</v>
      </c>
      <c r="G146" s="14">
        <v>394</v>
      </c>
      <c r="H146" s="14">
        <v>261</v>
      </c>
      <c r="I146" s="14">
        <v>133</v>
      </c>
      <c r="J146" s="14">
        <v>5</v>
      </c>
      <c r="K146" s="14">
        <v>522</v>
      </c>
      <c r="L146" s="14">
        <v>440</v>
      </c>
      <c r="M146" s="14">
        <v>307</v>
      </c>
      <c r="N146" s="14">
        <v>179</v>
      </c>
      <c r="O146" s="14">
        <v>71</v>
      </c>
      <c r="P146" s="14">
        <v>568</v>
      </c>
      <c r="Q146" s="14">
        <v>481</v>
      </c>
      <c r="R146" s="14">
        <v>353</v>
      </c>
      <c r="S146" s="14">
        <v>250</v>
      </c>
      <c r="T146" s="14">
        <v>117</v>
      </c>
      <c r="U146" s="14">
        <v>614</v>
      </c>
      <c r="V146" s="14">
        <v>402</v>
      </c>
      <c r="W146" s="14">
        <v>299</v>
      </c>
      <c r="X146" s="14">
        <v>166</v>
      </c>
      <c r="Y146" s="14">
        <v>38</v>
      </c>
      <c r="Z146" s="15">
        <v>535</v>
      </c>
      <c r="AA146" s="2">
        <f t="shared" si="24"/>
        <v>7825</v>
      </c>
      <c r="AB146" s="2">
        <f t="shared" si="25"/>
        <v>3263025</v>
      </c>
      <c r="AE146" s="1">
        <v>4</v>
      </c>
      <c r="AF146" s="417" t="s">
        <v>426</v>
      </c>
      <c r="AG146" s="418" t="s">
        <v>520</v>
      </c>
      <c r="AH146" s="418" t="s">
        <v>300</v>
      </c>
      <c r="AI146" s="418" t="s">
        <v>379</v>
      </c>
      <c r="AJ146" s="418" t="s">
        <v>488</v>
      </c>
      <c r="AK146" s="419" t="s">
        <v>369</v>
      </c>
      <c r="AL146" s="419" t="s">
        <v>143</v>
      </c>
      <c r="AM146" s="419" t="s">
        <v>236</v>
      </c>
      <c r="AN146" s="419" t="s">
        <v>304</v>
      </c>
      <c r="AO146" s="419" t="s">
        <v>334</v>
      </c>
      <c r="AP146" s="418" t="s">
        <v>611</v>
      </c>
      <c r="AQ146" s="418" t="s">
        <v>146</v>
      </c>
      <c r="AR146" s="418" t="s">
        <v>285</v>
      </c>
      <c r="AS146" s="418" t="s">
        <v>275</v>
      </c>
      <c r="AT146" s="418" t="s">
        <v>199</v>
      </c>
      <c r="AU146" s="419" t="s">
        <v>81</v>
      </c>
      <c r="AV146" s="419" t="s">
        <v>127</v>
      </c>
      <c r="AW146" s="419" t="s">
        <v>641</v>
      </c>
      <c r="AX146" s="419" t="s">
        <v>686</v>
      </c>
      <c r="AY146" s="419" t="s">
        <v>260</v>
      </c>
      <c r="AZ146" s="418" t="s">
        <v>158</v>
      </c>
      <c r="BA146" s="418" t="s">
        <v>430</v>
      </c>
      <c r="BB146" s="418" t="s">
        <v>734</v>
      </c>
      <c r="BC146" s="418" t="s">
        <v>596</v>
      </c>
      <c r="BD146" s="420" t="s">
        <v>230</v>
      </c>
    </row>
    <row r="147" spans="1:56" x14ac:dyDescent="0.2">
      <c r="A147" s="1">
        <v>5</v>
      </c>
      <c r="B147" s="13">
        <v>613</v>
      </c>
      <c r="C147" s="14">
        <v>485</v>
      </c>
      <c r="D147" s="14">
        <v>352</v>
      </c>
      <c r="E147" s="14">
        <v>249</v>
      </c>
      <c r="F147" s="14">
        <v>116</v>
      </c>
      <c r="G147" s="14">
        <v>534</v>
      </c>
      <c r="H147" s="14">
        <v>401</v>
      </c>
      <c r="I147" s="14">
        <v>298</v>
      </c>
      <c r="J147" s="14">
        <v>170</v>
      </c>
      <c r="K147" s="14">
        <v>37</v>
      </c>
      <c r="L147" s="14">
        <v>580</v>
      </c>
      <c r="M147" s="14">
        <v>472</v>
      </c>
      <c r="N147" s="14">
        <v>344</v>
      </c>
      <c r="O147" s="14">
        <v>211</v>
      </c>
      <c r="P147" s="14">
        <v>83</v>
      </c>
      <c r="Q147" s="14">
        <v>521</v>
      </c>
      <c r="R147" s="14">
        <v>393</v>
      </c>
      <c r="S147" s="14">
        <v>265</v>
      </c>
      <c r="T147" s="14">
        <v>132</v>
      </c>
      <c r="U147" s="14">
        <v>4</v>
      </c>
      <c r="V147" s="14">
        <v>567</v>
      </c>
      <c r="W147" s="14">
        <v>439</v>
      </c>
      <c r="X147" s="14">
        <v>306</v>
      </c>
      <c r="Y147" s="14">
        <v>178</v>
      </c>
      <c r="Z147" s="15">
        <v>75</v>
      </c>
      <c r="AA147" s="2">
        <f t="shared" si="24"/>
        <v>7825</v>
      </c>
      <c r="AB147" s="2">
        <f t="shared" si="25"/>
        <v>3263025</v>
      </c>
      <c r="AE147" s="1">
        <v>5</v>
      </c>
      <c r="AF147" s="417" t="s">
        <v>292</v>
      </c>
      <c r="AG147" s="418" t="s">
        <v>741</v>
      </c>
      <c r="AH147" s="418" t="s">
        <v>811</v>
      </c>
      <c r="AI147" s="418" t="s">
        <v>403</v>
      </c>
      <c r="AJ147" s="418" t="s">
        <v>816</v>
      </c>
      <c r="AK147" s="419" t="s">
        <v>806</v>
      </c>
      <c r="AL147" s="419" t="s">
        <v>296</v>
      </c>
      <c r="AM147" s="419" t="s">
        <v>801</v>
      </c>
      <c r="AN147" s="419" t="s">
        <v>44</v>
      </c>
      <c r="AO147" s="419" t="s">
        <v>700</v>
      </c>
      <c r="AP147" s="418" t="s">
        <v>621</v>
      </c>
      <c r="AQ147" s="418" t="s">
        <v>79</v>
      </c>
      <c r="AR147" s="418" t="s">
        <v>282</v>
      </c>
      <c r="AS147" s="418" t="s">
        <v>53</v>
      </c>
      <c r="AT147" s="418" t="s">
        <v>720</v>
      </c>
      <c r="AU147" s="419" t="s">
        <v>706</v>
      </c>
      <c r="AV147" s="419" t="s">
        <v>579</v>
      </c>
      <c r="AW147" s="419" t="s">
        <v>191</v>
      </c>
      <c r="AX147" s="419" t="s">
        <v>555</v>
      </c>
      <c r="AY147" s="419" t="s">
        <v>62</v>
      </c>
      <c r="AZ147" s="418" t="s">
        <v>726</v>
      </c>
      <c r="BA147" s="418" t="s">
        <v>667</v>
      </c>
      <c r="BB147" s="418" t="s">
        <v>624</v>
      </c>
      <c r="BC147" s="418" t="s">
        <v>420</v>
      </c>
      <c r="BD147" s="420" t="s">
        <v>168</v>
      </c>
    </row>
    <row r="148" spans="1:56" x14ac:dyDescent="0.2">
      <c r="A148" s="1">
        <v>6</v>
      </c>
      <c r="B148" s="13">
        <v>205</v>
      </c>
      <c r="C148" s="14">
        <v>97</v>
      </c>
      <c r="D148" s="14">
        <v>594</v>
      </c>
      <c r="E148" s="14">
        <v>461</v>
      </c>
      <c r="F148" s="14">
        <v>333</v>
      </c>
      <c r="G148" s="14">
        <v>146</v>
      </c>
      <c r="H148" s="14">
        <v>18</v>
      </c>
      <c r="I148" s="14">
        <v>515</v>
      </c>
      <c r="J148" s="14">
        <v>382</v>
      </c>
      <c r="K148" s="14">
        <v>254</v>
      </c>
      <c r="L148" s="14">
        <v>192</v>
      </c>
      <c r="M148" s="14">
        <v>64</v>
      </c>
      <c r="N148" s="14">
        <v>556</v>
      </c>
      <c r="O148" s="14">
        <v>428</v>
      </c>
      <c r="P148" s="14">
        <v>325</v>
      </c>
      <c r="Q148" s="14">
        <v>238</v>
      </c>
      <c r="R148" s="14">
        <v>110</v>
      </c>
      <c r="S148" s="14">
        <v>602</v>
      </c>
      <c r="T148" s="14">
        <v>499</v>
      </c>
      <c r="U148" s="14">
        <v>366</v>
      </c>
      <c r="V148" s="14">
        <v>159</v>
      </c>
      <c r="W148" s="14">
        <v>26</v>
      </c>
      <c r="X148" s="14">
        <v>548</v>
      </c>
      <c r="Y148" s="14">
        <v>420</v>
      </c>
      <c r="Z148" s="15">
        <v>287</v>
      </c>
      <c r="AA148" s="2">
        <f t="shared" si="24"/>
        <v>7825</v>
      </c>
      <c r="AB148" s="2">
        <f t="shared" si="25"/>
        <v>3263025</v>
      </c>
      <c r="AE148" s="1">
        <v>6</v>
      </c>
      <c r="AF148" s="421" t="s">
        <v>746</v>
      </c>
      <c r="AG148" s="419" t="s">
        <v>805</v>
      </c>
      <c r="AH148" s="419" t="s">
        <v>809</v>
      </c>
      <c r="AI148" s="419" t="s">
        <v>589</v>
      </c>
      <c r="AJ148" s="419" t="s">
        <v>708</v>
      </c>
      <c r="AK148" s="418" t="s">
        <v>524</v>
      </c>
      <c r="AL148" s="418" t="s">
        <v>673</v>
      </c>
      <c r="AM148" s="418" t="s">
        <v>92</v>
      </c>
      <c r="AN148" s="418" t="s">
        <v>177</v>
      </c>
      <c r="AO148" s="418" t="s">
        <v>566</v>
      </c>
      <c r="AP148" s="419" t="s">
        <v>656</v>
      </c>
      <c r="AQ148" s="419" t="s">
        <v>597</v>
      </c>
      <c r="AR148" s="419" t="s">
        <v>363</v>
      </c>
      <c r="AS148" s="419" t="s">
        <v>324</v>
      </c>
      <c r="AT148" s="419" t="s">
        <v>128</v>
      </c>
      <c r="AU148" s="418" t="s">
        <v>247</v>
      </c>
      <c r="AV148" s="418" t="s">
        <v>41</v>
      </c>
      <c r="AW148" s="418" t="s">
        <v>605</v>
      </c>
      <c r="AX148" s="418" t="s">
        <v>107</v>
      </c>
      <c r="AY148" s="418" t="s">
        <v>389</v>
      </c>
      <c r="AZ148" s="419" t="s">
        <v>658</v>
      </c>
      <c r="BA148" s="419" t="s">
        <v>251</v>
      </c>
      <c r="BB148" s="419" t="s">
        <v>622</v>
      </c>
      <c r="BC148" s="419" t="s">
        <v>796</v>
      </c>
      <c r="BD148" s="422" t="s">
        <v>269</v>
      </c>
    </row>
    <row r="149" spans="1:56" x14ac:dyDescent="0.2">
      <c r="A149" s="1">
        <v>7</v>
      </c>
      <c r="B149" s="13">
        <v>370</v>
      </c>
      <c r="C149" s="14">
        <v>237</v>
      </c>
      <c r="D149" s="14">
        <v>109</v>
      </c>
      <c r="E149" s="14">
        <v>601</v>
      </c>
      <c r="F149" s="14">
        <v>498</v>
      </c>
      <c r="G149" s="14">
        <v>286</v>
      </c>
      <c r="H149" s="14">
        <v>158</v>
      </c>
      <c r="I149" s="14">
        <v>30</v>
      </c>
      <c r="J149" s="14">
        <v>547</v>
      </c>
      <c r="K149" s="14">
        <v>419</v>
      </c>
      <c r="L149" s="14">
        <v>332</v>
      </c>
      <c r="M149" s="14">
        <v>204</v>
      </c>
      <c r="N149" s="14">
        <v>96</v>
      </c>
      <c r="O149" s="14">
        <v>593</v>
      </c>
      <c r="P149" s="14">
        <v>465</v>
      </c>
      <c r="Q149" s="14">
        <v>253</v>
      </c>
      <c r="R149" s="14">
        <v>150</v>
      </c>
      <c r="S149" s="14">
        <v>17</v>
      </c>
      <c r="T149" s="14">
        <v>514</v>
      </c>
      <c r="U149" s="14">
        <v>381</v>
      </c>
      <c r="V149" s="14">
        <v>324</v>
      </c>
      <c r="W149" s="14">
        <v>191</v>
      </c>
      <c r="X149" s="14">
        <v>63</v>
      </c>
      <c r="Y149" s="14">
        <v>560</v>
      </c>
      <c r="Z149" s="15">
        <v>427</v>
      </c>
      <c r="AA149" s="2">
        <f t="shared" si="24"/>
        <v>7825</v>
      </c>
      <c r="AB149" s="2">
        <f t="shared" si="25"/>
        <v>3263025</v>
      </c>
      <c r="AE149" s="1">
        <v>7</v>
      </c>
      <c r="AF149" s="421" t="s">
        <v>494</v>
      </c>
      <c r="AG149" s="419" t="s">
        <v>354</v>
      </c>
      <c r="AH149" s="419" t="s">
        <v>631</v>
      </c>
      <c r="AI149" s="419" t="s">
        <v>765</v>
      </c>
      <c r="AJ149" s="419" t="s">
        <v>485</v>
      </c>
      <c r="AK149" s="418" t="s">
        <v>85</v>
      </c>
      <c r="AL149" s="418" t="s">
        <v>209</v>
      </c>
      <c r="AM149" s="418" t="s">
        <v>358</v>
      </c>
      <c r="AN149" s="418" t="s">
        <v>278</v>
      </c>
      <c r="AO149" s="418" t="s">
        <v>561</v>
      </c>
      <c r="AP149" s="419" t="s">
        <v>206</v>
      </c>
      <c r="AQ149" s="419" t="s">
        <v>538</v>
      </c>
      <c r="AR149" s="419" t="s">
        <v>329</v>
      </c>
      <c r="AS149" s="419" t="s">
        <v>258</v>
      </c>
      <c r="AT149" s="419" t="s">
        <v>636</v>
      </c>
      <c r="AU149" s="418" t="s">
        <v>697</v>
      </c>
      <c r="AV149" s="418" t="s">
        <v>419</v>
      </c>
      <c r="AW149" s="418" t="s">
        <v>464</v>
      </c>
      <c r="AX149" s="418" t="s">
        <v>33</v>
      </c>
      <c r="AY149" s="418" t="s">
        <v>654</v>
      </c>
      <c r="AZ149" s="419" t="s">
        <v>710</v>
      </c>
      <c r="BA149" s="419" t="s">
        <v>786</v>
      </c>
      <c r="BB149" s="419" t="s">
        <v>570</v>
      </c>
      <c r="BC149" s="419" t="s">
        <v>256</v>
      </c>
      <c r="BD149" s="422" t="s">
        <v>218</v>
      </c>
    </row>
    <row r="150" spans="1:56" x14ac:dyDescent="0.2">
      <c r="A150" s="1">
        <v>8</v>
      </c>
      <c r="B150" s="13">
        <v>385</v>
      </c>
      <c r="C150" s="14">
        <v>252</v>
      </c>
      <c r="D150" s="14">
        <v>149</v>
      </c>
      <c r="E150" s="14">
        <v>16</v>
      </c>
      <c r="F150" s="14">
        <v>513</v>
      </c>
      <c r="G150" s="14">
        <v>426</v>
      </c>
      <c r="H150" s="14">
        <v>323</v>
      </c>
      <c r="I150" s="14">
        <v>195</v>
      </c>
      <c r="J150" s="14">
        <v>62</v>
      </c>
      <c r="K150" s="14">
        <v>559</v>
      </c>
      <c r="L150" s="14">
        <v>497</v>
      </c>
      <c r="M150" s="14">
        <v>369</v>
      </c>
      <c r="N150" s="14">
        <v>236</v>
      </c>
      <c r="O150" s="14">
        <v>108</v>
      </c>
      <c r="P150" s="14">
        <v>605</v>
      </c>
      <c r="Q150" s="14">
        <v>418</v>
      </c>
      <c r="R150" s="14">
        <v>290</v>
      </c>
      <c r="S150" s="14">
        <v>157</v>
      </c>
      <c r="T150" s="14">
        <v>29</v>
      </c>
      <c r="U150" s="14">
        <v>546</v>
      </c>
      <c r="V150" s="14">
        <v>464</v>
      </c>
      <c r="W150" s="14">
        <v>331</v>
      </c>
      <c r="X150" s="14">
        <v>203</v>
      </c>
      <c r="Y150" s="14">
        <v>100</v>
      </c>
      <c r="Z150" s="15">
        <v>592</v>
      </c>
      <c r="AA150" s="2">
        <f t="shared" si="24"/>
        <v>7825</v>
      </c>
      <c r="AB150" s="2">
        <f t="shared" si="25"/>
        <v>3263025</v>
      </c>
      <c r="AE150" s="1">
        <v>8</v>
      </c>
      <c r="AF150" s="421" t="s">
        <v>521</v>
      </c>
      <c r="AG150" s="419" t="s">
        <v>593</v>
      </c>
      <c r="AH150" s="419" t="s">
        <v>180</v>
      </c>
      <c r="AI150" s="419" t="s">
        <v>598</v>
      </c>
      <c r="AJ150" s="419" t="s">
        <v>66</v>
      </c>
      <c r="AK150" s="418" t="s">
        <v>350</v>
      </c>
      <c r="AL150" s="418" t="s">
        <v>204</v>
      </c>
      <c r="AM150" s="418" t="s">
        <v>99</v>
      </c>
      <c r="AN150" s="418" t="s">
        <v>674</v>
      </c>
      <c r="AO150" s="418" t="s">
        <v>780</v>
      </c>
      <c r="AP150" s="419" t="s">
        <v>141</v>
      </c>
      <c r="AQ150" s="419" t="s">
        <v>309</v>
      </c>
      <c r="AR150" s="419" t="s">
        <v>114</v>
      </c>
      <c r="AS150" s="419" t="s">
        <v>182</v>
      </c>
      <c r="AT150" s="419" t="s">
        <v>78</v>
      </c>
      <c r="AU150" s="418" t="s">
        <v>767</v>
      </c>
      <c r="AV150" s="418" t="s">
        <v>250</v>
      </c>
      <c r="AW150" s="418" t="s">
        <v>581</v>
      </c>
      <c r="AX150" s="418" t="s">
        <v>118</v>
      </c>
      <c r="AY150" s="418" t="s">
        <v>649</v>
      </c>
      <c r="AZ150" s="419" t="s">
        <v>693</v>
      </c>
      <c r="BA150" s="419" t="s">
        <v>683</v>
      </c>
      <c r="BB150" s="419" t="s">
        <v>613</v>
      </c>
      <c r="BC150" s="419" t="s">
        <v>223</v>
      </c>
      <c r="BD150" s="422" t="s">
        <v>778</v>
      </c>
    </row>
    <row r="151" spans="1:56" x14ac:dyDescent="0.2">
      <c r="A151" s="1">
        <v>9</v>
      </c>
      <c r="B151" s="13">
        <v>550</v>
      </c>
      <c r="C151" s="14">
        <v>417</v>
      </c>
      <c r="D151" s="14">
        <v>289</v>
      </c>
      <c r="E151" s="14">
        <v>156</v>
      </c>
      <c r="F151" s="14">
        <v>28</v>
      </c>
      <c r="G151" s="14">
        <v>591</v>
      </c>
      <c r="H151" s="14">
        <v>463</v>
      </c>
      <c r="I151" s="14">
        <v>335</v>
      </c>
      <c r="J151" s="14">
        <v>202</v>
      </c>
      <c r="K151" s="14">
        <v>99</v>
      </c>
      <c r="L151" s="14">
        <v>512</v>
      </c>
      <c r="M151" s="14">
        <v>384</v>
      </c>
      <c r="N151" s="14">
        <v>251</v>
      </c>
      <c r="O151" s="14">
        <v>148</v>
      </c>
      <c r="P151" s="14">
        <v>20</v>
      </c>
      <c r="Q151" s="14">
        <v>558</v>
      </c>
      <c r="R151" s="14">
        <v>430</v>
      </c>
      <c r="S151" s="14">
        <v>322</v>
      </c>
      <c r="T151" s="14">
        <v>194</v>
      </c>
      <c r="U151" s="14">
        <v>61</v>
      </c>
      <c r="V151" s="14">
        <v>604</v>
      </c>
      <c r="W151" s="14">
        <v>496</v>
      </c>
      <c r="X151" s="14">
        <v>368</v>
      </c>
      <c r="Y151" s="14">
        <v>240</v>
      </c>
      <c r="Z151" s="15">
        <v>107</v>
      </c>
      <c r="AA151" s="2">
        <f t="shared" si="24"/>
        <v>7825</v>
      </c>
      <c r="AB151" s="2">
        <f t="shared" si="25"/>
        <v>3263025</v>
      </c>
      <c r="AE151" s="1">
        <v>9</v>
      </c>
      <c r="AF151" s="421" t="s">
        <v>516</v>
      </c>
      <c r="AG151" s="419" t="s">
        <v>590</v>
      </c>
      <c r="AH151" s="419" t="s">
        <v>193</v>
      </c>
      <c r="AI151" s="419" t="s">
        <v>237</v>
      </c>
      <c r="AJ151" s="419" t="s">
        <v>226</v>
      </c>
      <c r="AK151" s="418" t="s">
        <v>91</v>
      </c>
      <c r="AL151" s="418" t="s">
        <v>666</v>
      </c>
      <c r="AM151" s="418" t="s">
        <v>551</v>
      </c>
      <c r="AN151" s="418" t="s">
        <v>507</v>
      </c>
      <c r="AO151" s="418" t="s">
        <v>774</v>
      </c>
      <c r="AP151" s="419" t="s">
        <v>202</v>
      </c>
      <c r="AQ151" s="419" t="s">
        <v>281</v>
      </c>
      <c r="AR151" s="419" t="s">
        <v>670</v>
      </c>
      <c r="AS151" s="419" t="s">
        <v>497</v>
      </c>
      <c r="AT151" s="419" t="s">
        <v>702</v>
      </c>
      <c r="AU151" s="418" t="s">
        <v>335</v>
      </c>
      <c r="AV151" s="418" t="s">
        <v>482</v>
      </c>
      <c r="AW151" s="418" t="s">
        <v>681</v>
      </c>
      <c r="AX151" s="418" t="s">
        <v>687</v>
      </c>
      <c r="AY151" s="418" t="s">
        <v>463</v>
      </c>
      <c r="AZ151" s="419" t="s">
        <v>635</v>
      </c>
      <c r="BA151" s="419" t="s">
        <v>454</v>
      </c>
      <c r="BB151" s="419" t="s">
        <v>519</v>
      </c>
      <c r="BC151" s="419" t="s">
        <v>164</v>
      </c>
      <c r="BD151" s="422" t="s">
        <v>495</v>
      </c>
    </row>
    <row r="152" spans="1:56" x14ac:dyDescent="0.2">
      <c r="A152" s="1">
        <v>10</v>
      </c>
      <c r="B152" s="13">
        <v>65</v>
      </c>
      <c r="C152" s="14">
        <v>557</v>
      </c>
      <c r="D152" s="14">
        <v>429</v>
      </c>
      <c r="E152" s="14">
        <v>321</v>
      </c>
      <c r="F152" s="14">
        <v>193</v>
      </c>
      <c r="G152" s="14">
        <v>106</v>
      </c>
      <c r="H152" s="14">
        <v>603</v>
      </c>
      <c r="I152" s="14">
        <v>500</v>
      </c>
      <c r="J152" s="14">
        <v>367</v>
      </c>
      <c r="K152" s="14">
        <v>239</v>
      </c>
      <c r="L152" s="14">
        <v>27</v>
      </c>
      <c r="M152" s="14">
        <v>549</v>
      </c>
      <c r="N152" s="14">
        <v>416</v>
      </c>
      <c r="O152" s="14">
        <v>288</v>
      </c>
      <c r="P152" s="14">
        <v>160</v>
      </c>
      <c r="Q152" s="14">
        <v>98</v>
      </c>
      <c r="R152" s="14">
        <v>595</v>
      </c>
      <c r="S152" s="14">
        <v>462</v>
      </c>
      <c r="T152" s="14">
        <v>334</v>
      </c>
      <c r="U152" s="14">
        <v>201</v>
      </c>
      <c r="V152" s="14">
        <v>19</v>
      </c>
      <c r="W152" s="14">
        <v>511</v>
      </c>
      <c r="X152" s="14">
        <v>383</v>
      </c>
      <c r="Y152" s="14">
        <v>255</v>
      </c>
      <c r="Z152" s="15">
        <v>147</v>
      </c>
      <c r="AA152" s="2">
        <f t="shared" si="24"/>
        <v>7825</v>
      </c>
      <c r="AB152" s="2">
        <f t="shared" si="25"/>
        <v>3263025</v>
      </c>
      <c r="AE152" s="1">
        <v>10</v>
      </c>
      <c r="AF152" s="421" t="s">
        <v>539</v>
      </c>
      <c r="AG152" s="419" t="s">
        <v>705</v>
      </c>
      <c r="AH152" s="419" t="s">
        <v>244</v>
      </c>
      <c r="AI152" s="419" t="s">
        <v>234</v>
      </c>
      <c r="AJ152" s="419" t="s">
        <v>133</v>
      </c>
      <c r="AK152" s="418" t="s">
        <v>150</v>
      </c>
      <c r="AL152" s="418" t="s">
        <v>735</v>
      </c>
      <c r="AM152" s="418" t="s">
        <v>322</v>
      </c>
      <c r="AN152" s="418" t="s">
        <v>283</v>
      </c>
      <c r="AO152" s="418" t="s">
        <v>222</v>
      </c>
      <c r="AP152" s="419" t="s">
        <v>90</v>
      </c>
      <c r="AQ152" s="419" t="s">
        <v>306</v>
      </c>
      <c r="AR152" s="419" t="s">
        <v>694</v>
      </c>
      <c r="AS152" s="419" t="s">
        <v>163</v>
      </c>
      <c r="AT152" s="419" t="s">
        <v>131</v>
      </c>
      <c r="AU152" s="418" t="s">
        <v>361</v>
      </c>
      <c r="AV152" s="418" t="s">
        <v>227</v>
      </c>
      <c r="AW152" s="418" t="s">
        <v>768</v>
      </c>
      <c r="AX152" s="418" t="s">
        <v>366</v>
      </c>
      <c r="AY152" s="418" t="s">
        <v>643</v>
      </c>
      <c r="AZ152" s="419" t="s">
        <v>435</v>
      </c>
      <c r="BA152" s="419" t="s">
        <v>723</v>
      </c>
      <c r="BB152" s="419" t="s">
        <v>625</v>
      </c>
      <c r="BC152" s="419" t="s">
        <v>772</v>
      </c>
      <c r="BD152" s="422" t="s">
        <v>152</v>
      </c>
    </row>
    <row r="153" spans="1:56" x14ac:dyDescent="0.2">
      <c r="A153" s="1">
        <v>11</v>
      </c>
      <c r="B153" s="13">
        <v>277</v>
      </c>
      <c r="C153" s="14">
        <v>174</v>
      </c>
      <c r="D153" s="14">
        <v>41</v>
      </c>
      <c r="E153" s="14">
        <v>538</v>
      </c>
      <c r="F153" s="14">
        <v>410</v>
      </c>
      <c r="G153" s="14">
        <v>348</v>
      </c>
      <c r="H153" s="14">
        <v>220</v>
      </c>
      <c r="I153" s="14">
        <v>87</v>
      </c>
      <c r="J153" s="14">
        <v>584</v>
      </c>
      <c r="K153" s="14">
        <v>451</v>
      </c>
      <c r="L153" s="14">
        <v>269</v>
      </c>
      <c r="M153" s="14">
        <v>136</v>
      </c>
      <c r="N153" s="14">
        <v>8</v>
      </c>
      <c r="O153" s="14">
        <v>505</v>
      </c>
      <c r="P153" s="14">
        <v>397</v>
      </c>
      <c r="Q153" s="14">
        <v>315</v>
      </c>
      <c r="R153" s="14">
        <v>182</v>
      </c>
      <c r="S153" s="14">
        <v>54</v>
      </c>
      <c r="T153" s="14">
        <v>571</v>
      </c>
      <c r="U153" s="14">
        <v>443</v>
      </c>
      <c r="V153" s="14">
        <v>356</v>
      </c>
      <c r="W153" s="14">
        <v>228</v>
      </c>
      <c r="X153" s="14">
        <v>125</v>
      </c>
      <c r="Y153" s="14">
        <v>617</v>
      </c>
      <c r="Z153" s="15">
        <v>489</v>
      </c>
      <c r="AA153" s="2">
        <f t="shared" si="24"/>
        <v>7825</v>
      </c>
      <c r="AB153" s="2">
        <f t="shared" si="25"/>
        <v>3263025</v>
      </c>
      <c r="AE153" s="1">
        <v>11</v>
      </c>
      <c r="AF153" s="417" t="s">
        <v>537</v>
      </c>
      <c r="AG153" s="418" t="s">
        <v>153</v>
      </c>
      <c r="AH153" s="418" t="s">
        <v>540</v>
      </c>
      <c r="AI153" s="418" t="s">
        <v>122</v>
      </c>
      <c r="AJ153" s="418" t="s">
        <v>712</v>
      </c>
      <c r="AK153" s="419" t="s">
        <v>148</v>
      </c>
      <c r="AL153" s="419" t="s">
        <v>356</v>
      </c>
      <c r="AM153" s="419" t="s">
        <v>617</v>
      </c>
      <c r="AN153" s="419" t="s">
        <v>724</v>
      </c>
      <c r="AO153" s="419" t="s">
        <v>0</v>
      </c>
      <c r="AP153" s="418" t="s">
        <v>83</v>
      </c>
      <c r="AQ153" s="418" t="s">
        <v>659</v>
      </c>
      <c r="AR153" s="418" t="s">
        <v>543</v>
      </c>
      <c r="AS153" s="418" t="s">
        <v>651</v>
      </c>
      <c r="AT153" s="418" t="s">
        <v>711</v>
      </c>
      <c r="AU153" s="419" t="s">
        <v>443</v>
      </c>
      <c r="AV153" s="419" t="s">
        <v>525</v>
      </c>
      <c r="AW153" s="419" t="s">
        <v>89</v>
      </c>
      <c r="AX153" s="419" t="s">
        <v>623</v>
      </c>
      <c r="AY153" s="419" t="s">
        <v>714</v>
      </c>
      <c r="AZ153" s="418" t="s">
        <v>709</v>
      </c>
      <c r="BA153" s="418" t="s">
        <v>671</v>
      </c>
      <c r="BB153" s="418" t="s">
        <v>476</v>
      </c>
      <c r="BC153" s="418" t="s">
        <v>242</v>
      </c>
      <c r="BD153" s="420" t="s">
        <v>638</v>
      </c>
    </row>
    <row r="154" spans="1:56" x14ac:dyDescent="0.2">
      <c r="A154" s="1">
        <v>12</v>
      </c>
      <c r="B154" s="13">
        <v>442</v>
      </c>
      <c r="C154" s="14">
        <v>314</v>
      </c>
      <c r="D154" s="14">
        <v>181</v>
      </c>
      <c r="E154" s="14">
        <v>53</v>
      </c>
      <c r="F154" s="14">
        <v>575</v>
      </c>
      <c r="G154" s="14">
        <v>488</v>
      </c>
      <c r="H154" s="14">
        <v>360</v>
      </c>
      <c r="I154" s="14">
        <v>227</v>
      </c>
      <c r="J154" s="14">
        <v>124</v>
      </c>
      <c r="K154" s="14">
        <v>616</v>
      </c>
      <c r="L154" s="14">
        <v>409</v>
      </c>
      <c r="M154" s="14">
        <v>276</v>
      </c>
      <c r="N154" s="14">
        <v>173</v>
      </c>
      <c r="O154" s="14">
        <v>45</v>
      </c>
      <c r="P154" s="14">
        <v>537</v>
      </c>
      <c r="Q154" s="14">
        <v>455</v>
      </c>
      <c r="R154" s="14">
        <v>347</v>
      </c>
      <c r="S154" s="14">
        <v>219</v>
      </c>
      <c r="T154" s="14">
        <v>86</v>
      </c>
      <c r="U154" s="14">
        <v>583</v>
      </c>
      <c r="V154" s="14">
        <v>396</v>
      </c>
      <c r="W154" s="14">
        <v>268</v>
      </c>
      <c r="X154" s="14">
        <v>140</v>
      </c>
      <c r="Y154" s="14">
        <v>7</v>
      </c>
      <c r="Z154" s="15">
        <v>504</v>
      </c>
      <c r="AA154" s="2">
        <f t="shared" si="24"/>
        <v>7825</v>
      </c>
      <c r="AB154" s="2">
        <f t="shared" si="25"/>
        <v>3263025</v>
      </c>
      <c r="AE154" s="1">
        <v>12</v>
      </c>
      <c r="AF154" s="417" t="s">
        <v>532</v>
      </c>
      <c r="AG154" s="418" t="s">
        <v>386</v>
      </c>
      <c r="AH154" s="418" t="s">
        <v>181</v>
      </c>
      <c r="AI154" s="418" t="s">
        <v>252</v>
      </c>
      <c r="AJ154" s="418" t="s">
        <v>490</v>
      </c>
      <c r="AK154" s="419" t="s">
        <v>610</v>
      </c>
      <c r="AL154" s="419" t="s">
        <v>577</v>
      </c>
      <c r="AM154" s="419" t="s">
        <v>567</v>
      </c>
      <c r="AN154" s="419" t="s">
        <v>238</v>
      </c>
      <c r="AO154" s="419" t="s">
        <v>348</v>
      </c>
      <c r="AP154" s="418" t="s">
        <v>534</v>
      </c>
      <c r="AQ154" s="418" t="s">
        <v>614</v>
      </c>
      <c r="AR154" s="418" t="s">
        <v>523</v>
      </c>
      <c r="AS154" s="418" t="s">
        <v>645</v>
      </c>
      <c r="AT154" s="418" t="s">
        <v>255</v>
      </c>
      <c r="AU154" s="419" t="s">
        <v>456</v>
      </c>
      <c r="AV154" s="419" t="s">
        <v>626</v>
      </c>
      <c r="AW154" s="419" t="s">
        <v>112</v>
      </c>
      <c r="AX154" s="419" t="s">
        <v>408</v>
      </c>
      <c r="AY154" s="419" t="s">
        <v>277</v>
      </c>
      <c r="AZ154" s="418" t="s">
        <v>203</v>
      </c>
      <c r="BA154" s="418" t="s">
        <v>297</v>
      </c>
      <c r="BB154" s="418" t="s">
        <v>733</v>
      </c>
      <c r="BC154" s="418" t="s">
        <v>272</v>
      </c>
      <c r="BD154" s="420" t="s">
        <v>413</v>
      </c>
    </row>
    <row r="155" spans="1:56" x14ac:dyDescent="0.2">
      <c r="A155" s="1">
        <v>13</v>
      </c>
      <c r="B155" s="13">
        <v>582</v>
      </c>
      <c r="C155" s="14">
        <v>454</v>
      </c>
      <c r="D155" s="14">
        <v>346</v>
      </c>
      <c r="E155" s="14">
        <v>218</v>
      </c>
      <c r="F155" s="14">
        <v>90</v>
      </c>
      <c r="G155" s="14">
        <v>503</v>
      </c>
      <c r="H155" s="14">
        <v>400</v>
      </c>
      <c r="I155" s="14">
        <v>267</v>
      </c>
      <c r="J155" s="14">
        <v>139</v>
      </c>
      <c r="K155" s="14">
        <v>6</v>
      </c>
      <c r="L155" s="14">
        <v>574</v>
      </c>
      <c r="M155" s="14">
        <v>441</v>
      </c>
      <c r="N155" s="14">
        <v>313</v>
      </c>
      <c r="O155" s="14">
        <v>185</v>
      </c>
      <c r="P155" s="14">
        <v>52</v>
      </c>
      <c r="Q155" s="14">
        <v>620</v>
      </c>
      <c r="R155" s="14">
        <v>487</v>
      </c>
      <c r="S155" s="14">
        <v>359</v>
      </c>
      <c r="T155" s="14">
        <v>226</v>
      </c>
      <c r="U155" s="14">
        <v>123</v>
      </c>
      <c r="V155" s="14">
        <v>536</v>
      </c>
      <c r="W155" s="14">
        <v>408</v>
      </c>
      <c r="X155" s="14">
        <v>280</v>
      </c>
      <c r="Y155" s="14">
        <v>172</v>
      </c>
      <c r="Z155" s="15">
        <v>44</v>
      </c>
      <c r="AA155" s="2">
        <f t="shared" si="24"/>
        <v>7825</v>
      </c>
      <c r="AB155" s="2">
        <f t="shared" si="25"/>
        <v>3263025</v>
      </c>
      <c r="AC155" s="2">
        <f t="shared" ref="AC155:AC173" si="26">B155^3+C155^3+D155^3+E155^3+F155^3+G155^3+H155^3+I155^3+J155^3+K155^3+L155^3+M155^3+N155^3+O155^3+P155^3+Q155^3+R155^3+S155^3+T155^3+U155^3+V155^3+W155^3+X155^3+Y155^3+Z155^3</f>
        <v>1530765625</v>
      </c>
      <c r="AE155" s="1">
        <v>13</v>
      </c>
      <c r="AF155" s="417" t="s">
        <v>650</v>
      </c>
      <c r="AG155" s="418" t="s">
        <v>217</v>
      </c>
      <c r="AH155" s="418" t="s">
        <v>176</v>
      </c>
      <c r="AI155" s="418" t="s">
        <v>326</v>
      </c>
      <c r="AJ155" s="418" t="s">
        <v>599</v>
      </c>
      <c r="AK155" s="419" t="s">
        <v>487</v>
      </c>
      <c r="AL155" s="419" t="s">
        <v>95</v>
      </c>
      <c r="AM155" s="419" t="s">
        <v>56</v>
      </c>
      <c r="AN155" s="419" t="s">
        <v>789</v>
      </c>
      <c r="AO155" s="419" t="s">
        <v>486</v>
      </c>
      <c r="AP155" s="418" t="s">
        <v>279</v>
      </c>
      <c r="AQ155" s="418" t="s">
        <v>637</v>
      </c>
      <c r="AR155" s="418" t="s">
        <v>417</v>
      </c>
      <c r="AS155" s="418" t="s">
        <v>73</v>
      </c>
      <c r="AT155" s="418" t="s">
        <v>119</v>
      </c>
      <c r="AU155" s="419" t="s">
        <v>480</v>
      </c>
      <c r="AV155" s="419" t="s">
        <v>713</v>
      </c>
      <c r="AW155" s="419" t="s">
        <v>339</v>
      </c>
      <c r="AX155" s="419" t="s">
        <v>696</v>
      </c>
      <c r="AY155" s="419" t="s">
        <v>553</v>
      </c>
      <c r="AZ155" s="418" t="s">
        <v>781</v>
      </c>
      <c r="BA155" s="418" t="s">
        <v>82</v>
      </c>
      <c r="BB155" s="418" t="s">
        <v>717</v>
      </c>
      <c r="BC155" s="418" t="s">
        <v>179</v>
      </c>
      <c r="BD155" s="420" t="s">
        <v>380</v>
      </c>
    </row>
    <row r="156" spans="1:56" x14ac:dyDescent="0.2">
      <c r="A156" s="1">
        <v>14</v>
      </c>
      <c r="B156" s="13">
        <v>122</v>
      </c>
      <c r="C156" s="14">
        <v>619</v>
      </c>
      <c r="D156" s="14">
        <v>486</v>
      </c>
      <c r="E156" s="14">
        <v>358</v>
      </c>
      <c r="F156" s="14">
        <v>230</v>
      </c>
      <c r="G156" s="14">
        <v>43</v>
      </c>
      <c r="H156" s="14">
        <v>540</v>
      </c>
      <c r="I156" s="14">
        <v>407</v>
      </c>
      <c r="J156" s="14">
        <v>279</v>
      </c>
      <c r="K156" s="14">
        <v>171</v>
      </c>
      <c r="L156" s="14">
        <v>89</v>
      </c>
      <c r="M156" s="14">
        <v>581</v>
      </c>
      <c r="N156" s="14">
        <v>453</v>
      </c>
      <c r="O156" s="14">
        <v>350</v>
      </c>
      <c r="P156" s="14">
        <v>217</v>
      </c>
      <c r="Q156" s="14">
        <v>10</v>
      </c>
      <c r="R156" s="14">
        <v>502</v>
      </c>
      <c r="S156" s="14">
        <v>399</v>
      </c>
      <c r="T156" s="14">
        <v>266</v>
      </c>
      <c r="U156" s="14">
        <v>138</v>
      </c>
      <c r="V156" s="14">
        <v>51</v>
      </c>
      <c r="W156" s="14">
        <v>573</v>
      </c>
      <c r="X156" s="14">
        <v>445</v>
      </c>
      <c r="Y156" s="14">
        <v>312</v>
      </c>
      <c r="Z156" s="15">
        <v>184</v>
      </c>
      <c r="AA156" s="2">
        <f t="shared" si="24"/>
        <v>7825</v>
      </c>
      <c r="AB156" s="2">
        <f t="shared" si="25"/>
        <v>3263025</v>
      </c>
      <c r="AE156" s="1">
        <v>14</v>
      </c>
      <c r="AF156" s="417" t="s">
        <v>208</v>
      </c>
      <c r="AG156" s="418" t="s">
        <v>212</v>
      </c>
      <c r="AH156" s="418" t="s">
        <v>533</v>
      </c>
      <c r="AI156" s="418" t="s">
        <v>682</v>
      </c>
      <c r="AJ156" s="418" t="s">
        <v>798</v>
      </c>
      <c r="AK156" s="419" t="s">
        <v>618</v>
      </c>
      <c r="AL156" s="419" t="s">
        <v>35</v>
      </c>
      <c r="AM156" s="419" t="s">
        <v>398</v>
      </c>
      <c r="AN156" s="419" t="s">
        <v>508</v>
      </c>
      <c r="AO156" s="419" t="s">
        <v>498</v>
      </c>
      <c r="AP156" s="418" t="s">
        <v>541</v>
      </c>
      <c r="AQ156" s="418" t="s">
        <v>307</v>
      </c>
      <c r="AR156" s="418" t="s">
        <v>351</v>
      </c>
      <c r="AS156" s="418" t="s">
        <v>68</v>
      </c>
      <c r="AT156" s="418" t="s">
        <v>144</v>
      </c>
      <c r="AU156" s="419" t="s">
        <v>600</v>
      </c>
      <c r="AV156" s="419" t="s">
        <v>382</v>
      </c>
      <c r="AW156" s="419" t="s">
        <v>680</v>
      </c>
      <c r="AX156" s="419" t="s">
        <v>165</v>
      </c>
      <c r="AY156" s="419" t="s">
        <v>814</v>
      </c>
      <c r="AZ156" s="418" t="s">
        <v>225</v>
      </c>
      <c r="BA156" s="418" t="s">
        <v>648</v>
      </c>
      <c r="BB156" s="418" t="s">
        <v>740</v>
      </c>
      <c r="BC156" s="418" t="s">
        <v>522</v>
      </c>
      <c r="BD156" s="420" t="s">
        <v>602</v>
      </c>
    </row>
    <row r="157" spans="1:56" x14ac:dyDescent="0.2">
      <c r="A157" s="1">
        <v>15</v>
      </c>
      <c r="B157" s="13">
        <v>137</v>
      </c>
      <c r="C157" s="14">
        <v>9</v>
      </c>
      <c r="D157" s="14">
        <v>501</v>
      </c>
      <c r="E157" s="14">
        <v>398</v>
      </c>
      <c r="F157" s="14">
        <v>270</v>
      </c>
      <c r="G157" s="14">
        <v>183</v>
      </c>
      <c r="H157" s="14">
        <v>55</v>
      </c>
      <c r="I157" s="14">
        <v>572</v>
      </c>
      <c r="J157" s="14">
        <v>444</v>
      </c>
      <c r="K157" s="14">
        <v>311</v>
      </c>
      <c r="L157" s="14">
        <v>229</v>
      </c>
      <c r="M157" s="14">
        <v>121</v>
      </c>
      <c r="N157" s="14">
        <v>618</v>
      </c>
      <c r="O157" s="14">
        <v>490</v>
      </c>
      <c r="P157" s="14">
        <v>357</v>
      </c>
      <c r="Q157" s="14">
        <v>175</v>
      </c>
      <c r="R157" s="14">
        <v>42</v>
      </c>
      <c r="S157" s="14">
        <v>539</v>
      </c>
      <c r="T157" s="14">
        <v>406</v>
      </c>
      <c r="U157" s="14">
        <v>278</v>
      </c>
      <c r="V157" s="14">
        <v>216</v>
      </c>
      <c r="W157" s="14">
        <v>88</v>
      </c>
      <c r="X157" s="14">
        <v>585</v>
      </c>
      <c r="Y157" s="14">
        <v>452</v>
      </c>
      <c r="Z157" s="15">
        <v>349</v>
      </c>
      <c r="AA157" s="2">
        <f t="shared" si="24"/>
        <v>7825</v>
      </c>
      <c r="AB157" s="2">
        <f t="shared" si="25"/>
        <v>3263025</v>
      </c>
      <c r="AE157" s="1">
        <v>15</v>
      </c>
      <c r="AF157" s="417" t="s">
        <v>130</v>
      </c>
      <c r="AG157" s="418" t="s">
        <v>409</v>
      </c>
      <c r="AH157" s="418" t="s">
        <v>518</v>
      </c>
      <c r="AI157" s="418" t="s">
        <v>235</v>
      </c>
      <c r="AJ157" s="418" t="s">
        <v>271</v>
      </c>
      <c r="AK157" s="419" t="s">
        <v>151</v>
      </c>
      <c r="AL157" s="419" t="s">
        <v>331</v>
      </c>
      <c r="AM157" s="419" t="s">
        <v>305</v>
      </c>
      <c r="AN157" s="419" t="s">
        <v>505</v>
      </c>
      <c r="AO157" s="419" t="s">
        <v>280</v>
      </c>
      <c r="AP157" s="418" t="s">
        <v>592</v>
      </c>
      <c r="AQ157" s="418" t="s">
        <v>582</v>
      </c>
      <c r="AR157" s="418" t="s">
        <v>451</v>
      </c>
      <c r="AS157" s="418" t="s">
        <v>695</v>
      </c>
      <c r="AT157" s="418" t="s">
        <v>233</v>
      </c>
      <c r="AU157" s="419" t="s">
        <v>393</v>
      </c>
      <c r="AV157" s="419" t="s">
        <v>407</v>
      </c>
      <c r="AW157" s="419" t="s">
        <v>94</v>
      </c>
      <c r="AX157" s="419" t="s">
        <v>49</v>
      </c>
      <c r="AY157" s="419" t="s">
        <v>642</v>
      </c>
      <c r="AZ157" s="418" t="s">
        <v>249</v>
      </c>
      <c r="BA157" s="418" t="s">
        <v>512</v>
      </c>
      <c r="BB157" s="418" t="s">
        <v>201</v>
      </c>
      <c r="BC157" s="418" t="s">
        <v>1</v>
      </c>
      <c r="BD157" s="420" t="s">
        <v>653</v>
      </c>
    </row>
    <row r="158" spans="1:56" x14ac:dyDescent="0.2">
      <c r="A158" s="1">
        <v>16</v>
      </c>
      <c r="B158" s="13">
        <v>479</v>
      </c>
      <c r="C158" s="14">
        <v>371</v>
      </c>
      <c r="D158" s="14">
        <v>243</v>
      </c>
      <c r="E158" s="14">
        <v>115</v>
      </c>
      <c r="F158" s="14">
        <v>607</v>
      </c>
      <c r="G158" s="14">
        <v>425</v>
      </c>
      <c r="H158" s="14">
        <v>292</v>
      </c>
      <c r="I158" s="14">
        <v>164</v>
      </c>
      <c r="J158" s="14">
        <v>31</v>
      </c>
      <c r="K158" s="14">
        <v>528</v>
      </c>
      <c r="L158" s="14">
        <v>466</v>
      </c>
      <c r="M158" s="14">
        <v>338</v>
      </c>
      <c r="N158" s="14">
        <v>210</v>
      </c>
      <c r="O158" s="14">
        <v>77</v>
      </c>
      <c r="P158" s="14">
        <v>599</v>
      </c>
      <c r="Q158" s="14">
        <v>387</v>
      </c>
      <c r="R158" s="14">
        <v>259</v>
      </c>
      <c r="S158" s="14">
        <v>126</v>
      </c>
      <c r="T158" s="14">
        <v>23</v>
      </c>
      <c r="U158" s="14">
        <v>520</v>
      </c>
      <c r="V158" s="14">
        <v>433</v>
      </c>
      <c r="W158" s="14">
        <v>305</v>
      </c>
      <c r="X158" s="14">
        <v>197</v>
      </c>
      <c r="Y158" s="14">
        <v>69</v>
      </c>
      <c r="Z158" s="15">
        <v>561</v>
      </c>
      <c r="AA158" s="2">
        <f t="shared" si="24"/>
        <v>7825</v>
      </c>
      <c r="AB158" s="2">
        <f t="shared" si="25"/>
        <v>3263025</v>
      </c>
      <c r="AE158" s="1">
        <v>16</v>
      </c>
      <c r="AF158" s="421" t="s">
        <v>159</v>
      </c>
      <c r="AG158" s="419" t="s">
        <v>149</v>
      </c>
      <c r="AH158" s="419" t="s">
        <v>270</v>
      </c>
      <c r="AI158" s="419" t="s">
        <v>787</v>
      </c>
      <c r="AJ158" s="419" t="s">
        <v>45</v>
      </c>
      <c r="AK158" s="418" t="s">
        <v>352</v>
      </c>
      <c r="AL158" s="418" t="s">
        <v>111</v>
      </c>
      <c r="AM158" s="418" t="s">
        <v>815</v>
      </c>
      <c r="AN158" s="418" t="s">
        <v>777</v>
      </c>
      <c r="AO158" s="418" t="s">
        <v>547</v>
      </c>
      <c r="AP158" s="419" t="s">
        <v>612</v>
      </c>
      <c r="AQ158" s="419" t="s">
        <v>470</v>
      </c>
      <c r="AR158" s="419" t="s">
        <v>268</v>
      </c>
      <c r="AS158" s="419" t="s">
        <v>3</v>
      </c>
      <c r="AT158" s="419" t="s">
        <v>333</v>
      </c>
      <c r="AU158" s="418" t="s">
        <v>492</v>
      </c>
      <c r="AV158" s="418" t="s">
        <v>113</v>
      </c>
      <c r="AW158" s="418" t="s">
        <v>474</v>
      </c>
      <c r="AX158" s="418" t="s">
        <v>330</v>
      </c>
      <c r="AY158" s="418" t="s">
        <v>257</v>
      </c>
      <c r="AZ158" s="419" t="s">
        <v>138</v>
      </c>
      <c r="BA158" s="419" t="s">
        <v>178</v>
      </c>
      <c r="BB158" s="419" t="s">
        <v>239</v>
      </c>
      <c r="BC158" s="419" t="s">
        <v>406</v>
      </c>
      <c r="BD158" s="422" t="s">
        <v>807</v>
      </c>
    </row>
    <row r="159" spans="1:56" x14ac:dyDescent="0.2">
      <c r="A159" s="1">
        <v>17</v>
      </c>
      <c r="B159" s="13">
        <v>519</v>
      </c>
      <c r="C159" s="14">
        <v>386</v>
      </c>
      <c r="D159" s="14">
        <v>258</v>
      </c>
      <c r="E159" s="14">
        <v>130</v>
      </c>
      <c r="F159" s="14">
        <v>22</v>
      </c>
      <c r="G159" s="14">
        <v>565</v>
      </c>
      <c r="H159" s="14">
        <v>432</v>
      </c>
      <c r="I159" s="14">
        <v>304</v>
      </c>
      <c r="J159" s="14">
        <v>196</v>
      </c>
      <c r="K159" s="14">
        <v>68</v>
      </c>
      <c r="L159" s="14">
        <v>606</v>
      </c>
      <c r="M159" s="14">
        <v>478</v>
      </c>
      <c r="N159" s="14">
        <v>375</v>
      </c>
      <c r="O159" s="14">
        <v>242</v>
      </c>
      <c r="P159" s="14">
        <v>114</v>
      </c>
      <c r="Q159" s="14">
        <v>527</v>
      </c>
      <c r="R159" s="14">
        <v>424</v>
      </c>
      <c r="S159" s="14">
        <v>291</v>
      </c>
      <c r="T159" s="14">
        <v>163</v>
      </c>
      <c r="U159" s="14">
        <v>35</v>
      </c>
      <c r="V159" s="14">
        <v>598</v>
      </c>
      <c r="W159" s="14">
        <v>470</v>
      </c>
      <c r="X159" s="14">
        <v>337</v>
      </c>
      <c r="Y159" s="14">
        <v>209</v>
      </c>
      <c r="Z159" s="15">
        <v>76</v>
      </c>
      <c r="AA159" s="2">
        <f t="shared" si="24"/>
        <v>7825</v>
      </c>
      <c r="AB159" s="2">
        <f t="shared" si="25"/>
        <v>3263025</v>
      </c>
      <c r="AE159" s="1">
        <v>17</v>
      </c>
      <c r="AF159" s="421" t="s">
        <v>779</v>
      </c>
      <c r="AG159" s="419" t="s">
        <v>311</v>
      </c>
      <c r="AH159" s="419" t="s">
        <v>432</v>
      </c>
      <c r="AI159" s="419" t="s">
        <v>580</v>
      </c>
      <c r="AJ159" s="419" t="s">
        <v>775</v>
      </c>
      <c r="AK159" s="418" t="s">
        <v>63</v>
      </c>
      <c r="AL159" s="418" t="s">
        <v>457</v>
      </c>
      <c r="AM159" s="418" t="s">
        <v>757</v>
      </c>
      <c r="AN159" s="418" t="s">
        <v>552</v>
      </c>
      <c r="AO159" s="418" t="s">
        <v>644</v>
      </c>
      <c r="AP159" s="419" t="s">
        <v>499</v>
      </c>
      <c r="AQ159" s="419" t="s">
        <v>295</v>
      </c>
      <c r="AR159" s="419" t="s">
        <v>40</v>
      </c>
      <c r="AS159" s="419" t="s">
        <v>84</v>
      </c>
      <c r="AT159" s="419" t="s">
        <v>731</v>
      </c>
      <c r="AU159" s="418" t="s">
        <v>441</v>
      </c>
      <c r="AV159" s="418" t="s">
        <v>140</v>
      </c>
      <c r="AW159" s="418" t="s">
        <v>219</v>
      </c>
      <c r="AX159" s="418" t="s">
        <v>788</v>
      </c>
      <c r="AY159" s="418" t="s">
        <v>675</v>
      </c>
      <c r="AZ159" s="419" t="s">
        <v>707</v>
      </c>
      <c r="BA159" s="419" t="s">
        <v>715</v>
      </c>
      <c r="BB159" s="419" t="s">
        <v>576</v>
      </c>
      <c r="BC159" s="419" t="s">
        <v>86</v>
      </c>
      <c r="BD159" s="422" t="s">
        <v>2</v>
      </c>
    </row>
    <row r="160" spans="1:56" x14ac:dyDescent="0.2">
      <c r="A160" s="1">
        <v>18</v>
      </c>
      <c r="B160" s="13">
        <v>34</v>
      </c>
      <c r="C160" s="14">
        <v>526</v>
      </c>
      <c r="D160" s="14">
        <v>423</v>
      </c>
      <c r="E160" s="14">
        <v>295</v>
      </c>
      <c r="F160" s="14">
        <v>162</v>
      </c>
      <c r="G160" s="14">
        <v>80</v>
      </c>
      <c r="H160" s="14">
        <v>597</v>
      </c>
      <c r="I160" s="14">
        <v>469</v>
      </c>
      <c r="J160" s="14">
        <v>336</v>
      </c>
      <c r="K160" s="14">
        <v>208</v>
      </c>
      <c r="L160" s="14">
        <v>21</v>
      </c>
      <c r="M160" s="14">
        <v>518</v>
      </c>
      <c r="N160" s="14">
        <v>390</v>
      </c>
      <c r="O160" s="14">
        <v>257</v>
      </c>
      <c r="P160" s="14">
        <v>129</v>
      </c>
      <c r="Q160" s="14">
        <v>67</v>
      </c>
      <c r="R160" s="14">
        <v>564</v>
      </c>
      <c r="S160" s="14">
        <v>431</v>
      </c>
      <c r="T160" s="14">
        <v>303</v>
      </c>
      <c r="U160" s="14">
        <v>200</v>
      </c>
      <c r="V160" s="14">
        <v>113</v>
      </c>
      <c r="W160" s="14">
        <v>610</v>
      </c>
      <c r="X160" s="14">
        <v>477</v>
      </c>
      <c r="Y160" s="14">
        <v>374</v>
      </c>
      <c r="Z160" s="15">
        <v>241</v>
      </c>
      <c r="AA160" s="2">
        <f t="shared" si="24"/>
        <v>7825</v>
      </c>
      <c r="AB160" s="2">
        <f t="shared" si="25"/>
        <v>3263025</v>
      </c>
      <c r="AE160" s="1">
        <v>18</v>
      </c>
      <c r="AF160" s="421" t="s">
        <v>462</v>
      </c>
      <c r="AG160" s="419" t="s">
        <v>572</v>
      </c>
      <c r="AH160" s="419" t="s">
        <v>455</v>
      </c>
      <c r="AI160" s="419" t="s">
        <v>325</v>
      </c>
      <c r="AJ160" s="419" t="s">
        <v>101</v>
      </c>
      <c r="AK160" s="418" t="s">
        <v>273</v>
      </c>
      <c r="AL160" s="418" t="s">
        <v>365</v>
      </c>
      <c r="AM160" s="418" t="s">
        <v>531</v>
      </c>
      <c r="AN160" s="418" t="s">
        <v>340</v>
      </c>
      <c r="AO160" s="418" t="s">
        <v>405</v>
      </c>
      <c r="AP160" s="419" t="s">
        <v>360</v>
      </c>
      <c r="AQ160" s="419" t="s">
        <v>228</v>
      </c>
      <c r="AR160" s="419" t="s">
        <v>473</v>
      </c>
      <c r="AS160" s="419" t="s">
        <v>799</v>
      </c>
      <c r="AT160" s="419" t="s">
        <v>370</v>
      </c>
      <c r="AU160" s="418" t="s">
        <v>381</v>
      </c>
      <c r="AV160" s="418" t="s">
        <v>123</v>
      </c>
      <c r="AW160" s="418" t="s">
        <v>110</v>
      </c>
      <c r="AX160" s="418" t="s">
        <v>37</v>
      </c>
      <c r="AY160" s="418" t="s">
        <v>446</v>
      </c>
      <c r="AZ160" s="419" t="s">
        <v>761</v>
      </c>
      <c r="BA160" s="419" t="s">
        <v>394</v>
      </c>
      <c r="BB160" s="419" t="s">
        <v>189</v>
      </c>
      <c r="BC160" s="419" t="s">
        <v>627</v>
      </c>
      <c r="BD160" s="422" t="s">
        <v>192</v>
      </c>
    </row>
    <row r="161" spans="1:56" x14ac:dyDescent="0.2">
      <c r="A161" s="1">
        <v>19</v>
      </c>
      <c r="B161" s="13">
        <v>199</v>
      </c>
      <c r="C161" s="14">
        <v>66</v>
      </c>
      <c r="D161" s="14">
        <v>563</v>
      </c>
      <c r="E161" s="14">
        <v>435</v>
      </c>
      <c r="F161" s="14">
        <v>302</v>
      </c>
      <c r="G161" s="14">
        <v>245</v>
      </c>
      <c r="H161" s="14">
        <v>112</v>
      </c>
      <c r="I161" s="14">
        <v>609</v>
      </c>
      <c r="J161" s="14">
        <v>476</v>
      </c>
      <c r="K161" s="14">
        <v>373</v>
      </c>
      <c r="L161" s="14">
        <v>161</v>
      </c>
      <c r="M161" s="14">
        <v>33</v>
      </c>
      <c r="N161" s="14">
        <v>530</v>
      </c>
      <c r="O161" s="14">
        <v>422</v>
      </c>
      <c r="P161" s="14">
        <v>294</v>
      </c>
      <c r="Q161" s="14">
        <v>207</v>
      </c>
      <c r="R161" s="14">
        <v>79</v>
      </c>
      <c r="S161" s="14">
        <v>596</v>
      </c>
      <c r="T161" s="14">
        <v>468</v>
      </c>
      <c r="U161" s="14">
        <v>340</v>
      </c>
      <c r="V161" s="14">
        <v>128</v>
      </c>
      <c r="W161" s="14">
        <v>25</v>
      </c>
      <c r="X161" s="14">
        <v>517</v>
      </c>
      <c r="Y161" s="14">
        <v>389</v>
      </c>
      <c r="Z161" s="15">
        <v>256</v>
      </c>
      <c r="AA161" s="2">
        <f t="shared" si="24"/>
        <v>7825</v>
      </c>
      <c r="AB161" s="2">
        <f t="shared" si="25"/>
        <v>3263025</v>
      </c>
      <c r="AE161" s="1">
        <v>19</v>
      </c>
      <c r="AF161" s="421" t="s">
        <v>207</v>
      </c>
      <c r="AG161" s="419" t="s">
        <v>514</v>
      </c>
      <c r="AH161" s="419" t="s">
        <v>93</v>
      </c>
      <c r="AI161" s="419" t="s">
        <v>769</v>
      </c>
      <c r="AJ161" s="419" t="s">
        <v>727</v>
      </c>
      <c r="AK161" s="418" t="s">
        <v>298</v>
      </c>
      <c r="AL161" s="418" t="s">
        <v>74</v>
      </c>
      <c r="AM161" s="418" t="s">
        <v>186</v>
      </c>
      <c r="AN161" s="418" t="s">
        <v>265</v>
      </c>
      <c r="AO161" s="418" t="s">
        <v>175</v>
      </c>
      <c r="AP161" s="419" t="s">
        <v>685</v>
      </c>
      <c r="AQ161" s="419" t="s">
        <v>802</v>
      </c>
      <c r="AR161" s="419" t="s">
        <v>704</v>
      </c>
      <c r="AS161" s="419" t="s">
        <v>108</v>
      </c>
      <c r="AT161" s="419" t="s">
        <v>145</v>
      </c>
      <c r="AU161" s="418" t="s">
        <v>716</v>
      </c>
      <c r="AV161" s="418" t="s">
        <v>30</v>
      </c>
      <c r="AW161" s="418" t="s">
        <v>676</v>
      </c>
      <c r="AX161" s="418" t="s">
        <v>739</v>
      </c>
      <c r="AY161" s="418" t="s">
        <v>388</v>
      </c>
      <c r="AZ161" s="419" t="s">
        <v>449</v>
      </c>
      <c r="BA161" s="419" t="s">
        <v>253</v>
      </c>
      <c r="BB161" s="419" t="s">
        <v>808</v>
      </c>
      <c r="BC161" s="419" t="s">
        <v>416</v>
      </c>
      <c r="BD161" s="422" t="s">
        <v>459</v>
      </c>
    </row>
    <row r="162" spans="1:56" x14ac:dyDescent="0.2">
      <c r="A162" s="1">
        <v>20</v>
      </c>
      <c r="B162" s="13">
        <v>339</v>
      </c>
      <c r="C162" s="14">
        <v>206</v>
      </c>
      <c r="D162" s="14">
        <v>78</v>
      </c>
      <c r="E162" s="14">
        <v>600</v>
      </c>
      <c r="F162" s="14">
        <v>467</v>
      </c>
      <c r="G162" s="14">
        <v>260</v>
      </c>
      <c r="H162" s="14">
        <v>127</v>
      </c>
      <c r="I162" s="14">
        <v>24</v>
      </c>
      <c r="J162" s="14">
        <v>516</v>
      </c>
      <c r="K162" s="14">
        <v>388</v>
      </c>
      <c r="L162" s="14">
        <v>301</v>
      </c>
      <c r="M162" s="14">
        <v>198</v>
      </c>
      <c r="N162" s="14">
        <v>70</v>
      </c>
      <c r="O162" s="14">
        <v>562</v>
      </c>
      <c r="P162" s="14">
        <v>434</v>
      </c>
      <c r="Q162" s="14">
        <v>372</v>
      </c>
      <c r="R162" s="14">
        <v>244</v>
      </c>
      <c r="S162" s="14">
        <v>111</v>
      </c>
      <c r="T162" s="14">
        <v>608</v>
      </c>
      <c r="U162" s="14">
        <v>480</v>
      </c>
      <c r="V162" s="14">
        <v>293</v>
      </c>
      <c r="W162" s="14">
        <v>165</v>
      </c>
      <c r="X162" s="14">
        <v>32</v>
      </c>
      <c r="Y162" s="14">
        <v>529</v>
      </c>
      <c r="Z162" s="15">
        <v>421</v>
      </c>
      <c r="AA162" s="2">
        <f t="shared" si="24"/>
        <v>7825</v>
      </c>
      <c r="AB162" s="2">
        <f t="shared" si="25"/>
        <v>3263025</v>
      </c>
      <c r="AE162" s="1">
        <v>20</v>
      </c>
      <c r="AF162" s="421" t="s">
        <v>445</v>
      </c>
      <c r="AG162" s="419" t="s">
        <v>374</v>
      </c>
      <c r="AH162" s="419" t="s">
        <v>197</v>
      </c>
      <c r="AI162" s="419" t="s">
        <v>544</v>
      </c>
      <c r="AJ162" s="419" t="s">
        <v>506</v>
      </c>
      <c r="AK162" s="418" t="s">
        <v>355</v>
      </c>
      <c r="AL162" s="418" t="s">
        <v>344</v>
      </c>
      <c r="AM162" s="418" t="s">
        <v>804</v>
      </c>
      <c r="AN162" s="418" t="s">
        <v>124</v>
      </c>
      <c r="AO162" s="418" t="s">
        <v>387</v>
      </c>
      <c r="AP162" s="419" t="s">
        <v>70</v>
      </c>
      <c r="AQ162" s="419" t="s">
        <v>583</v>
      </c>
      <c r="AR162" s="419" t="s">
        <v>619</v>
      </c>
      <c r="AS162" s="419" t="s">
        <v>229</v>
      </c>
      <c r="AT162" s="419" t="s">
        <v>588</v>
      </c>
      <c r="AU162" s="418" t="s">
        <v>652</v>
      </c>
      <c r="AV162" s="418" t="s">
        <v>55</v>
      </c>
      <c r="AW162" s="418" t="s">
        <v>601</v>
      </c>
      <c r="AX162" s="418" t="s">
        <v>530</v>
      </c>
      <c r="AY162" s="418" t="s">
        <v>399</v>
      </c>
      <c r="AZ162" s="419" t="s">
        <v>357</v>
      </c>
      <c r="BA162" s="419" t="s">
        <v>758</v>
      </c>
      <c r="BB162" s="419" t="s">
        <v>332</v>
      </c>
      <c r="BC162" s="419" t="s">
        <v>466</v>
      </c>
      <c r="BD162" s="422" t="s">
        <v>484</v>
      </c>
    </row>
    <row r="163" spans="1:56" x14ac:dyDescent="0.2">
      <c r="A163" s="1">
        <v>21</v>
      </c>
      <c r="B163" s="13">
        <v>551</v>
      </c>
      <c r="C163" s="14">
        <v>448</v>
      </c>
      <c r="D163" s="14">
        <v>320</v>
      </c>
      <c r="E163" s="14">
        <v>187</v>
      </c>
      <c r="F163" s="14">
        <v>59</v>
      </c>
      <c r="G163" s="14">
        <v>622</v>
      </c>
      <c r="H163" s="14">
        <v>494</v>
      </c>
      <c r="I163" s="14">
        <v>361</v>
      </c>
      <c r="J163" s="14">
        <v>233</v>
      </c>
      <c r="K163" s="14">
        <v>105</v>
      </c>
      <c r="L163" s="14">
        <v>543</v>
      </c>
      <c r="M163" s="14">
        <v>415</v>
      </c>
      <c r="N163" s="14">
        <v>282</v>
      </c>
      <c r="O163" s="14">
        <v>154</v>
      </c>
      <c r="P163" s="14">
        <v>46</v>
      </c>
      <c r="Q163" s="14">
        <v>589</v>
      </c>
      <c r="R163" s="14">
        <v>456</v>
      </c>
      <c r="S163" s="14">
        <v>328</v>
      </c>
      <c r="T163" s="14">
        <v>225</v>
      </c>
      <c r="U163" s="14">
        <v>92</v>
      </c>
      <c r="V163" s="14">
        <v>510</v>
      </c>
      <c r="W163" s="14">
        <v>377</v>
      </c>
      <c r="X163" s="14">
        <v>274</v>
      </c>
      <c r="Y163" s="14">
        <v>141</v>
      </c>
      <c r="Z163" s="15">
        <v>13</v>
      </c>
      <c r="AA163" s="2">
        <f t="shared" si="24"/>
        <v>7825</v>
      </c>
      <c r="AB163" s="2">
        <f t="shared" si="25"/>
        <v>3263025</v>
      </c>
      <c r="AE163" s="1">
        <v>21</v>
      </c>
      <c r="AF163" s="417" t="s">
        <v>546</v>
      </c>
      <c r="AG163" s="418" t="s">
        <v>400</v>
      </c>
      <c r="AH163" s="418" t="s">
        <v>578</v>
      </c>
      <c r="AI163" s="418" t="s">
        <v>42</v>
      </c>
      <c r="AJ163" s="418" t="s">
        <v>436</v>
      </c>
      <c r="AK163" s="419" t="s">
        <v>557</v>
      </c>
      <c r="AL163" s="419" t="s">
        <v>591</v>
      </c>
      <c r="AM163" s="419" t="s">
        <v>367</v>
      </c>
      <c r="AN163" s="419" t="s">
        <v>458</v>
      </c>
      <c r="AO163" s="419" t="s">
        <v>526</v>
      </c>
      <c r="AP163" s="418" t="s">
        <v>171</v>
      </c>
      <c r="AQ163" s="418" t="s">
        <v>665</v>
      </c>
      <c r="AR163" s="418" t="s">
        <v>745</v>
      </c>
      <c r="AS163" s="418" t="s">
        <v>343</v>
      </c>
      <c r="AT163" s="418" t="s">
        <v>302</v>
      </c>
      <c r="AU163" s="419" t="s">
        <v>65</v>
      </c>
      <c r="AV163" s="419" t="s">
        <v>139</v>
      </c>
      <c r="AW163" s="419" t="s">
        <v>98</v>
      </c>
      <c r="AX163" s="419" t="s">
        <v>698</v>
      </c>
      <c r="AY163" s="419" t="s">
        <v>434</v>
      </c>
      <c r="AZ163" s="418" t="s">
        <v>169</v>
      </c>
      <c r="BA163" s="418" t="s">
        <v>756</v>
      </c>
      <c r="BB163" s="418" t="s">
        <v>377</v>
      </c>
      <c r="BC163" s="418" t="s">
        <v>759</v>
      </c>
      <c r="BD163" s="420" t="s">
        <v>542</v>
      </c>
    </row>
    <row r="164" spans="1:56" x14ac:dyDescent="0.2">
      <c r="A164" s="1">
        <v>22</v>
      </c>
      <c r="B164" s="13">
        <v>91</v>
      </c>
      <c r="C164" s="14">
        <v>588</v>
      </c>
      <c r="D164" s="14">
        <v>460</v>
      </c>
      <c r="E164" s="14">
        <v>327</v>
      </c>
      <c r="F164" s="14">
        <v>224</v>
      </c>
      <c r="G164" s="14">
        <v>12</v>
      </c>
      <c r="H164" s="14">
        <v>509</v>
      </c>
      <c r="I164" s="14">
        <v>376</v>
      </c>
      <c r="J164" s="14">
        <v>273</v>
      </c>
      <c r="K164" s="14">
        <v>145</v>
      </c>
      <c r="L164" s="14">
        <v>58</v>
      </c>
      <c r="M164" s="14">
        <v>555</v>
      </c>
      <c r="N164" s="14">
        <v>447</v>
      </c>
      <c r="O164" s="14">
        <v>319</v>
      </c>
      <c r="P164" s="14">
        <v>186</v>
      </c>
      <c r="Q164" s="14">
        <v>104</v>
      </c>
      <c r="R164" s="14">
        <v>621</v>
      </c>
      <c r="S164" s="14">
        <v>493</v>
      </c>
      <c r="T164" s="14">
        <v>365</v>
      </c>
      <c r="U164" s="14">
        <v>232</v>
      </c>
      <c r="V164" s="14">
        <v>50</v>
      </c>
      <c r="W164" s="14">
        <v>542</v>
      </c>
      <c r="X164" s="14">
        <v>414</v>
      </c>
      <c r="Y164" s="14">
        <v>281</v>
      </c>
      <c r="Z164" s="15">
        <v>153</v>
      </c>
      <c r="AA164" s="2">
        <f t="shared" si="24"/>
        <v>7825</v>
      </c>
      <c r="AB164" s="2">
        <f t="shared" si="25"/>
        <v>3263025</v>
      </c>
      <c r="AE164" s="1">
        <v>22</v>
      </c>
      <c r="AF164" s="417" t="s">
        <v>568</v>
      </c>
      <c r="AG164" s="418" t="s">
        <v>34</v>
      </c>
      <c r="AH164" s="418" t="s">
        <v>795</v>
      </c>
      <c r="AI164" s="418" t="s">
        <v>785</v>
      </c>
      <c r="AJ164" s="418" t="s">
        <v>460</v>
      </c>
      <c r="AK164" s="419" t="s">
        <v>647</v>
      </c>
      <c r="AL164" s="419" t="s">
        <v>753</v>
      </c>
      <c r="AM164" s="419" t="s">
        <v>38</v>
      </c>
      <c r="AN164" s="419" t="s">
        <v>743</v>
      </c>
      <c r="AO164" s="419" t="s">
        <v>72</v>
      </c>
      <c r="AP164" s="418" t="s">
        <v>776</v>
      </c>
      <c r="AQ164" s="418" t="s">
        <v>678</v>
      </c>
      <c r="AR164" s="418" t="s">
        <v>51</v>
      </c>
      <c r="AS164" s="418" t="s">
        <v>338</v>
      </c>
      <c r="AT164" s="418" t="s">
        <v>630</v>
      </c>
      <c r="AU164" s="419" t="s">
        <v>316</v>
      </c>
      <c r="AV164" s="419" t="s">
        <v>136</v>
      </c>
      <c r="AW164" s="419" t="s">
        <v>797</v>
      </c>
      <c r="AX164" s="419" t="s">
        <v>414</v>
      </c>
      <c r="AY164" s="419" t="s">
        <v>773</v>
      </c>
      <c r="AZ164" s="418" t="s">
        <v>196</v>
      </c>
      <c r="BA164" s="418" t="s">
        <v>751</v>
      </c>
      <c r="BB164" s="418" t="s">
        <v>609</v>
      </c>
      <c r="BC164" s="418" t="s">
        <v>404</v>
      </c>
      <c r="BD164" s="420" t="s">
        <v>475</v>
      </c>
    </row>
    <row r="165" spans="1:56" x14ac:dyDescent="0.2">
      <c r="A165" s="1">
        <v>23</v>
      </c>
      <c r="B165" s="13">
        <v>231</v>
      </c>
      <c r="C165" s="14">
        <v>103</v>
      </c>
      <c r="D165" s="14">
        <v>625</v>
      </c>
      <c r="E165" s="14">
        <v>492</v>
      </c>
      <c r="F165" s="14">
        <v>364</v>
      </c>
      <c r="G165" s="14">
        <v>152</v>
      </c>
      <c r="H165" s="14">
        <v>49</v>
      </c>
      <c r="I165" s="14">
        <v>541</v>
      </c>
      <c r="J165" s="14">
        <v>413</v>
      </c>
      <c r="K165" s="14">
        <v>285</v>
      </c>
      <c r="L165" s="14">
        <v>223</v>
      </c>
      <c r="M165" s="14">
        <v>95</v>
      </c>
      <c r="N165" s="14">
        <v>587</v>
      </c>
      <c r="O165" s="14">
        <v>459</v>
      </c>
      <c r="P165" s="14">
        <v>326</v>
      </c>
      <c r="Q165" s="14">
        <v>144</v>
      </c>
      <c r="R165" s="14">
        <v>11</v>
      </c>
      <c r="S165" s="14">
        <v>508</v>
      </c>
      <c r="T165" s="14">
        <v>380</v>
      </c>
      <c r="U165" s="14">
        <v>272</v>
      </c>
      <c r="V165" s="14">
        <v>190</v>
      </c>
      <c r="W165" s="14">
        <v>57</v>
      </c>
      <c r="X165" s="14">
        <v>554</v>
      </c>
      <c r="Y165" s="14">
        <v>446</v>
      </c>
      <c r="Z165" s="15">
        <v>318</v>
      </c>
      <c r="AA165" s="2">
        <f t="shared" si="24"/>
        <v>7825</v>
      </c>
      <c r="AB165" s="2">
        <f t="shared" si="25"/>
        <v>3263025</v>
      </c>
      <c r="AE165" s="1">
        <v>23</v>
      </c>
      <c r="AF165" s="417" t="s">
        <v>433</v>
      </c>
      <c r="AG165" s="418" t="s">
        <v>390</v>
      </c>
      <c r="AH165" s="418" t="s">
        <v>820</v>
      </c>
      <c r="AI165" s="418" t="s">
        <v>560</v>
      </c>
      <c r="AJ165" s="418" t="s">
        <v>471</v>
      </c>
      <c r="AK165" s="419" t="s">
        <v>371</v>
      </c>
      <c r="AL165" s="419" t="s">
        <v>748</v>
      </c>
      <c r="AM165" s="419" t="s">
        <v>64</v>
      </c>
      <c r="AN165" s="419" t="s">
        <v>639</v>
      </c>
      <c r="AO165" s="419" t="s">
        <v>299</v>
      </c>
      <c r="AP165" s="418" t="s">
        <v>771</v>
      </c>
      <c r="AQ165" s="418" t="s">
        <v>672</v>
      </c>
      <c r="AR165" s="418" t="s">
        <v>170</v>
      </c>
      <c r="AS165" s="418" t="s">
        <v>562</v>
      </c>
      <c r="AT165" s="418" t="s">
        <v>126</v>
      </c>
      <c r="AU165" s="419" t="s">
        <v>603</v>
      </c>
      <c r="AV165" s="419" t="s">
        <v>378</v>
      </c>
      <c r="AW165" s="419" t="s">
        <v>308</v>
      </c>
      <c r="AX165" s="419" t="s">
        <v>147</v>
      </c>
      <c r="AY165" s="419" t="s">
        <v>402</v>
      </c>
      <c r="AZ165" s="418" t="s">
        <v>817</v>
      </c>
      <c r="BA165" s="418" t="s">
        <v>359</v>
      </c>
      <c r="BB165" s="418" t="s">
        <v>440</v>
      </c>
      <c r="BC165" s="418" t="s">
        <v>427</v>
      </c>
      <c r="BD165" s="420" t="s">
        <v>549</v>
      </c>
    </row>
    <row r="166" spans="1:56" x14ac:dyDescent="0.2">
      <c r="A166" s="1">
        <v>24</v>
      </c>
      <c r="B166" s="13">
        <v>271</v>
      </c>
      <c r="C166" s="14">
        <v>143</v>
      </c>
      <c r="D166" s="14">
        <v>15</v>
      </c>
      <c r="E166" s="14">
        <v>507</v>
      </c>
      <c r="F166" s="14">
        <v>379</v>
      </c>
      <c r="G166" s="14">
        <v>317</v>
      </c>
      <c r="H166" s="14">
        <v>189</v>
      </c>
      <c r="I166" s="14">
        <v>56</v>
      </c>
      <c r="J166" s="14">
        <v>553</v>
      </c>
      <c r="K166" s="14">
        <v>450</v>
      </c>
      <c r="L166" s="14">
        <v>363</v>
      </c>
      <c r="M166" s="14">
        <v>235</v>
      </c>
      <c r="N166" s="14">
        <v>102</v>
      </c>
      <c r="O166" s="14">
        <v>624</v>
      </c>
      <c r="P166" s="14">
        <v>491</v>
      </c>
      <c r="Q166" s="14">
        <v>284</v>
      </c>
      <c r="R166" s="14">
        <v>151</v>
      </c>
      <c r="S166" s="14">
        <v>48</v>
      </c>
      <c r="T166" s="14">
        <v>545</v>
      </c>
      <c r="U166" s="14">
        <v>412</v>
      </c>
      <c r="V166" s="14">
        <v>330</v>
      </c>
      <c r="W166" s="14">
        <v>222</v>
      </c>
      <c r="X166" s="14">
        <v>94</v>
      </c>
      <c r="Y166" s="14">
        <v>586</v>
      </c>
      <c r="Z166" s="15">
        <v>458</v>
      </c>
      <c r="AA166" s="2">
        <f t="shared" si="24"/>
        <v>7825</v>
      </c>
      <c r="AB166" s="2">
        <f t="shared" si="25"/>
        <v>3263025</v>
      </c>
      <c r="AE166" s="1">
        <v>24</v>
      </c>
      <c r="AF166" s="417" t="s">
        <v>719</v>
      </c>
      <c r="AG166" s="418" t="s">
        <v>43</v>
      </c>
      <c r="AH166" s="418" t="s">
        <v>569</v>
      </c>
      <c r="AI166" s="418" t="s">
        <v>620</v>
      </c>
      <c r="AJ166" s="418" t="s">
        <v>728</v>
      </c>
      <c r="AK166" s="419" t="s">
        <v>368</v>
      </c>
      <c r="AL166" s="419" t="s">
        <v>760</v>
      </c>
      <c r="AM166" s="419" t="s">
        <v>803</v>
      </c>
      <c r="AN166" s="419" t="s">
        <v>573</v>
      </c>
      <c r="AO166" s="419" t="s">
        <v>294</v>
      </c>
      <c r="AP166" s="418" t="s">
        <v>444</v>
      </c>
      <c r="AQ166" s="418" t="s">
        <v>328</v>
      </c>
      <c r="AR166" s="418" t="s">
        <v>284</v>
      </c>
      <c r="AS166" s="418" t="s">
        <v>586</v>
      </c>
      <c r="AT166" s="418" t="s">
        <v>664</v>
      </c>
      <c r="AU166" s="419" t="s">
        <v>54</v>
      </c>
      <c r="AV166" s="419" t="s">
        <v>448</v>
      </c>
      <c r="AW166" s="419" t="s">
        <v>274</v>
      </c>
      <c r="AX166" s="419" t="s">
        <v>200</v>
      </c>
      <c r="AY166" s="419" t="s">
        <v>742</v>
      </c>
      <c r="AZ166" s="418" t="s">
        <v>232</v>
      </c>
      <c r="BA166" s="418" t="s">
        <v>431</v>
      </c>
      <c r="BB166" s="418" t="s">
        <v>465</v>
      </c>
      <c r="BC166" s="418" t="s">
        <v>752</v>
      </c>
      <c r="BD166" s="420" t="s">
        <v>109</v>
      </c>
    </row>
    <row r="167" spans="1:56" x14ac:dyDescent="0.2">
      <c r="A167" s="1">
        <v>25</v>
      </c>
      <c r="B167" s="16">
        <v>411</v>
      </c>
      <c r="C167" s="17">
        <v>283</v>
      </c>
      <c r="D167" s="17">
        <v>155</v>
      </c>
      <c r="E167" s="17">
        <v>47</v>
      </c>
      <c r="F167" s="17">
        <v>544</v>
      </c>
      <c r="G167" s="17">
        <v>457</v>
      </c>
      <c r="H167" s="17">
        <v>329</v>
      </c>
      <c r="I167" s="17">
        <v>221</v>
      </c>
      <c r="J167" s="17">
        <v>93</v>
      </c>
      <c r="K167" s="17">
        <v>590</v>
      </c>
      <c r="L167" s="17">
        <v>378</v>
      </c>
      <c r="M167" s="17">
        <v>275</v>
      </c>
      <c r="N167" s="17">
        <v>142</v>
      </c>
      <c r="O167" s="17">
        <v>14</v>
      </c>
      <c r="P167" s="17">
        <v>506</v>
      </c>
      <c r="Q167" s="17">
        <v>449</v>
      </c>
      <c r="R167" s="17">
        <v>316</v>
      </c>
      <c r="S167" s="17">
        <v>188</v>
      </c>
      <c r="T167" s="17">
        <v>60</v>
      </c>
      <c r="U167" s="17">
        <v>552</v>
      </c>
      <c r="V167" s="17">
        <v>495</v>
      </c>
      <c r="W167" s="17">
        <v>362</v>
      </c>
      <c r="X167" s="17">
        <v>234</v>
      </c>
      <c r="Y167" s="17">
        <v>101</v>
      </c>
      <c r="Z167" s="18">
        <v>623</v>
      </c>
      <c r="AA167" s="2">
        <f t="shared" si="24"/>
        <v>7825</v>
      </c>
      <c r="AB167" s="2">
        <f t="shared" si="25"/>
        <v>3263025</v>
      </c>
      <c r="AE167" s="1">
        <v>25</v>
      </c>
      <c r="AF167" s="423" t="s">
        <v>503</v>
      </c>
      <c r="AG167" s="424" t="s">
        <v>375</v>
      </c>
      <c r="AH167" s="424" t="s">
        <v>554</v>
      </c>
      <c r="AI167" s="424" t="s">
        <v>721</v>
      </c>
      <c r="AJ167" s="424" t="s">
        <v>725</v>
      </c>
      <c r="AK167" s="425" t="s">
        <v>483</v>
      </c>
      <c r="AL167" s="425" t="s">
        <v>810</v>
      </c>
      <c r="AM167" s="425" t="s">
        <v>800</v>
      </c>
      <c r="AN167" s="425" t="s">
        <v>703</v>
      </c>
      <c r="AO167" s="425" t="s">
        <v>125</v>
      </c>
      <c r="AP167" s="424" t="s">
        <v>69</v>
      </c>
      <c r="AQ167" s="424" t="s">
        <v>616</v>
      </c>
      <c r="AR167" s="424" t="s">
        <v>629</v>
      </c>
      <c r="AS167" s="424" t="s">
        <v>511</v>
      </c>
      <c r="AT167" s="424" t="s">
        <v>276</v>
      </c>
      <c r="AU167" s="425" t="s">
        <v>80</v>
      </c>
      <c r="AV167" s="425" t="s">
        <v>472</v>
      </c>
      <c r="AW167" s="425" t="s">
        <v>732</v>
      </c>
      <c r="AX167" s="425" t="s">
        <v>701</v>
      </c>
      <c r="AY167" s="425" t="s">
        <v>467</v>
      </c>
      <c r="AZ167" s="424" t="s">
        <v>766</v>
      </c>
      <c r="BA167" s="424" t="s">
        <v>550</v>
      </c>
      <c r="BB167" s="424" t="s">
        <v>142</v>
      </c>
      <c r="BC167" s="424" t="s">
        <v>421</v>
      </c>
      <c r="BD167" s="426" t="s">
        <v>104</v>
      </c>
    </row>
    <row r="168" spans="1:56" x14ac:dyDescent="0.2">
      <c r="A168" s="3" t="s">
        <v>0</v>
      </c>
      <c r="B168" s="2">
        <f>SUM(B143:B167)</f>
        <v>7825</v>
      </c>
      <c r="C168" s="2">
        <f t="shared" ref="C168:Z168" si="27">SUM(C143:C167)</f>
        <v>7825</v>
      </c>
      <c r="D168" s="2">
        <f t="shared" si="27"/>
        <v>7825</v>
      </c>
      <c r="E168" s="2">
        <f t="shared" si="27"/>
        <v>7825</v>
      </c>
      <c r="F168" s="2">
        <f t="shared" si="27"/>
        <v>7825</v>
      </c>
      <c r="G168" s="2">
        <f t="shared" si="27"/>
        <v>7825</v>
      </c>
      <c r="H168" s="2">
        <f t="shared" si="27"/>
        <v>7825</v>
      </c>
      <c r="I168" s="2">
        <f t="shared" si="27"/>
        <v>7825</v>
      </c>
      <c r="J168" s="2">
        <f t="shared" si="27"/>
        <v>7825</v>
      </c>
      <c r="K168" s="2">
        <f t="shared" si="27"/>
        <v>7825</v>
      </c>
      <c r="L168" s="2">
        <f t="shared" si="27"/>
        <v>7825</v>
      </c>
      <c r="M168" s="2">
        <f t="shared" si="27"/>
        <v>7825</v>
      </c>
      <c r="N168" s="2">
        <f t="shared" si="27"/>
        <v>7825</v>
      </c>
      <c r="O168" s="2">
        <f t="shared" si="27"/>
        <v>7825</v>
      </c>
      <c r="P168" s="2">
        <f t="shared" si="27"/>
        <v>7825</v>
      </c>
      <c r="Q168" s="2">
        <f t="shared" si="27"/>
        <v>7825</v>
      </c>
      <c r="R168" s="2">
        <f t="shared" si="27"/>
        <v>7825</v>
      </c>
      <c r="S168" s="2">
        <f t="shared" si="27"/>
        <v>7825</v>
      </c>
      <c r="T168" s="2">
        <f t="shared" si="27"/>
        <v>7825</v>
      </c>
      <c r="U168" s="2">
        <f t="shared" si="27"/>
        <v>7825</v>
      </c>
      <c r="V168" s="2">
        <f t="shared" si="27"/>
        <v>7825</v>
      </c>
      <c r="W168" s="2">
        <f t="shared" si="27"/>
        <v>7825</v>
      </c>
      <c r="X168" s="2">
        <f t="shared" si="27"/>
        <v>7825</v>
      </c>
      <c r="Y168" s="2">
        <f t="shared" si="27"/>
        <v>7825</v>
      </c>
      <c r="Z168" s="2">
        <f t="shared" si="27"/>
        <v>7825</v>
      </c>
    </row>
    <row r="169" spans="1:56" x14ac:dyDescent="0.2">
      <c r="A169" s="3" t="s">
        <v>1</v>
      </c>
      <c r="B169" s="2">
        <f>SUMSQ(B143:B167)</f>
        <v>3263025</v>
      </c>
      <c r="C169" s="2">
        <f t="shared" ref="C169:Z169" si="28">SUMSQ(C143:C167)</f>
        <v>3263025</v>
      </c>
      <c r="D169" s="2">
        <f t="shared" si="28"/>
        <v>3263025</v>
      </c>
      <c r="E169" s="2">
        <f t="shared" si="28"/>
        <v>3263025</v>
      </c>
      <c r="F169" s="2">
        <f t="shared" si="28"/>
        <v>3263025</v>
      </c>
      <c r="G169" s="2">
        <f t="shared" si="28"/>
        <v>3263025</v>
      </c>
      <c r="H169" s="2">
        <f t="shared" si="28"/>
        <v>3263025</v>
      </c>
      <c r="I169" s="2">
        <f t="shared" si="28"/>
        <v>3263025</v>
      </c>
      <c r="J169" s="2">
        <f t="shared" si="28"/>
        <v>3263025</v>
      </c>
      <c r="K169" s="2">
        <f t="shared" si="28"/>
        <v>3263025</v>
      </c>
      <c r="L169" s="2">
        <f t="shared" si="28"/>
        <v>3263025</v>
      </c>
      <c r="M169" s="2">
        <f t="shared" si="28"/>
        <v>3263025</v>
      </c>
      <c r="N169" s="2">
        <f t="shared" si="28"/>
        <v>3263025</v>
      </c>
      <c r="O169" s="2">
        <f t="shared" si="28"/>
        <v>3263025</v>
      </c>
      <c r="P169" s="2">
        <f t="shared" si="28"/>
        <v>3263025</v>
      </c>
      <c r="Q169" s="2">
        <f t="shared" si="28"/>
        <v>3263025</v>
      </c>
      <c r="R169" s="2">
        <f t="shared" si="28"/>
        <v>3263025</v>
      </c>
      <c r="S169" s="2">
        <f t="shared" si="28"/>
        <v>3263025</v>
      </c>
      <c r="T169" s="2">
        <f t="shared" si="28"/>
        <v>3263025</v>
      </c>
      <c r="U169" s="2">
        <f t="shared" si="28"/>
        <v>3263025</v>
      </c>
      <c r="V169" s="2">
        <f t="shared" si="28"/>
        <v>3263025</v>
      </c>
      <c r="W169" s="2">
        <f t="shared" si="28"/>
        <v>3263025</v>
      </c>
      <c r="X169" s="2">
        <f t="shared" si="28"/>
        <v>3263025</v>
      </c>
      <c r="Y169" s="2">
        <f t="shared" si="28"/>
        <v>3263025</v>
      </c>
      <c r="Z169" s="2">
        <f t="shared" si="28"/>
        <v>3263025</v>
      </c>
    </row>
    <row r="170" spans="1:56" x14ac:dyDescent="0.2">
      <c r="A170" s="3" t="s">
        <v>351</v>
      </c>
      <c r="N170" s="2">
        <f t="shared" ref="N170" si="29">N143^3+N144^3+N145^3+N146^3+N147^3+N148^3+N149^3+N150^3+N151^3+N152^3+N153^3+N154^3+N155^3+N156^3+N157^3+N158^3+N159^3+N160^3+N161^3+N162^3+N163^3+N164^3+N165^3+N166^3+N167^3</f>
        <v>1530765625</v>
      </c>
    </row>
    <row r="171" spans="1:56" x14ac:dyDescent="0.2">
      <c r="AA171" s="2" t="s">
        <v>4</v>
      </c>
    </row>
    <row r="172" spans="1:56" x14ac:dyDescent="0.2">
      <c r="A172" s="3" t="s">
        <v>2</v>
      </c>
      <c r="B172" s="7">
        <f>B143</f>
        <v>3</v>
      </c>
      <c r="C172" s="7">
        <f>C144</f>
        <v>40</v>
      </c>
      <c r="D172" s="7">
        <f>D145</f>
        <v>72</v>
      </c>
      <c r="E172" s="7">
        <f>E146</f>
        <v>84</v>
      </c>
      <c r="F172" s="7">
        <f>F147</f>
        <v>116</v>
      </c>
      <c r="G172" s="7">
        <f>G148</f>
        <v>146</v>
      </c>
      <c r="H172" s="7">
        <f>H149</f>
        <v>158</v>
      </c>
      <c r="I172" s="7">
        <f>I150</f>
        <v>195</v>
      </c>
      <c r="J172" s="7">
        <f>J151</f>
        <v>202</v>
      </c>
      <c r="K172" s="7">
        <f>K152</f>
        <v>239</v>
      </c>
      <c r="L172" s="7">
        <f>L153</f>
        <v>269</v>
      </c>
      <c r="M172" s="7">
        <f>M154</f>
        <v>276</v>
      </c>
      <c r="N172" s="7">
        <f>N155</f>
        <v>313</v>
      </c>
      <c r="O172" s="7">
        <f>O156</f>
        <v>350</v>
      </c>
      <c r="P172" s="7">
        <f>P157</f>
        <v>357</v>
      </c>
      <c r="Q172" s="7">
        <f>Q158</f>
        <v>387</v>
      </c>
      <c r="R172" s="7">
        <f>R159</f>
        <v>424</v>
      </c>
      <c r="S172" s="7">
        <f>S160</f>
        <v>431</v>
      </c>
      <c r="T172" s="7">
        <f>T161</f>
        <v>468</v>
      </c>
      <c r="U172" s="7">
        <f>U162</f>
        <v>480</v>
      </c>
      <c r="V172" s="7">
        <f>V163</f>
        <v>510</v>
      </c>
      <c r="W172" s="7">
        <f>W164</f>
        <v>542</v>
      </c>
      <c r="X172" s="7">
        <f>X165</f>
        <v>554</v>
      </c>
      <c r="Y172" s="7">
        <f>Y166</f>
        <v>586</v>
      </c>
      <c r="Z172" s="8">
        <f>Z167</f>
        <v>623</v>
      </c>
      <c r="AA172" s="2">
        <f t="shared" si="24"/>
        <v>7825</v>
      </c>
      <c r="AB172" s="2">
        <f t="shared" si="25"/>
        <v>3263025</v>
      </c>
      <c r="AC172" s="2">
        <f t="shared" si="26"/>
        <v>1530765625</v>
      </c>
    </row>
    <row r="173" spans="1:56" x14ac:dyDescent="0.2">
      <c r="A173" s="3" t="s">
        <v>3</v>
      </c>
      <c r="B173" s="7">
        <f>B167</f>
        <v>411</v>
      </c>
      <c r="C173" s="7">
        <f>C166</f>
        <v>143</v>
      </c>
      <c r="D173" s="7">
        <f>D165</f>
        <v>625</v>
      </c>
      <c r="E173" s="7">
        <f>E164</f>
        <v>327</v>
      </c>
      <c r="F173" s="7">
        <f>F163</f>
        <v>59</v>
      </c>
      <c r="G173" s="7">
        <f>G162</f>
        <v>260</v>
      </c>
      <c r="H173" s="7">
        <f>H161</f>
        <v>112</v>
      </c>
      <c r="I173" s="7">
        <f>I160</f>
        <v>469</v>
      </c>
      <c r="J173" s="7">
        <f>J159</f>
        <v>196</v>
      </c>
      <c r="K173" s="7">
        <f>K158</f>
        <v>528</v>
      </c>
      <c r="L173" s="7">
        <f>L157</f>
        <v>229</v>
      </c>
      <c r="M173" s="7">
        <f>M156</f>
        <v>581</v>
      </c>
      <c r="N173" s="7">
        <f>N155</f>
        <v>313</v>
      </c>
      <c r="O173" s="7">
        <f>O154</f>
        <v>45</v>
      </c>
      <c r="P173" s="7">
        <f>P153</f>
        <v>397</v>
      </c>
      <c r="Q173" s="7">
        <f>Q152</f>
        <v>98</v>
      </c>
      <c r="R173" s="7">
        <f>R151</f>
        <v>430</v>
      </c>
      <c r="S173" s="7">
        <f>S150</f>
        <v>157</v>
      </c>
      <c r="T173" s="7">
        <f>T149</f>
        <v>514</v>
      </c>
      <c r="U173" s="7">
        <f>U148</f>
        <v>366</v>
      </c>
      <c r="V173" s="7">
        <f>V147</f>
        <v>567</v>
      </c>
      <c r="W173" s="7">
        <f>W146</f>
        <v>299</v>
      </c>
      <c r="X173" s="7">
        <f>X145</f>
        <v>1</v>
      </c>
      <c r="Y173" s="7">
        <f>Y144</f>
        <v>483</v>
      </c>
      <c r="Z173" s="8">
        <f>Z143</f>
        <v>215</v>
      </c>
      <c r="AA173" s="2">
        <f t="shared" si="24"/>
        <v>7825</v>
      </c>
      <c r="AB173" s="2">
        <f t="shared" si="25"/>
        <v>3263025</v>
      </c>
      <c r="AC173" s="2">
        <f t="shared" si="26"/>
        <v>1530765625</v>
      </c>
    </row>
    <row r="176" spans="1:56" x14ac:dyDescent="0.2">
      <c r="B176" s="21" t="s">
        <v>914</v>
      </c>
      <c r="C176" s="21" t="s">
        <v>906</v>
      </c>
    </row>
    <row r="177" spans="1:56" x14ac:dyDescent="0.2">
      <c r="A177" s="1">
        <v>1</v>
      </c>
      <c r="B177" s="10">
        <v>23</v>
      </c>
      <c r="C177" s="11">
        <v>501</v>
      </c>
      <c r="D177" s="11">
        <v>384</v>
      </c>
      <c r="E177" s="11">
        <v>262</v>
      </c>
      <c r="F177" s="11">
        <v>145</v>
      </c>
      <c r="G177" s="11">
        <v>52</v>
      </c>
      <c r="H177" s="11">
        <v>560</v>
      </c>
      <c r="I177" s="11">
        <v>438</v>
      </c>
      <c r="J177" s="11">
        <v>316</v>
      </c>
      <c r="K177" s="11">
        <v>199</v>
      </c>
      <c r="L177" s="11">
        <v>106</v>
      </c>
      <c r="M177" s="11">
        <v>614</v>
      </c>
      <c r="N177" s="11">
        <v>492</v>
      </c>
      <c r="O177" s="11">
        <v>375</v>
      </c>
      <c r="P177" s="11">
        <v>228</v>
      </c>
      <c r="Q177" s="11">
        <v>40</v>
      </c>
      <c r="R177" s="11">
        <v>543</v>
      </c>
      <c r="S177" s="11">
        <v>421</v>
      </c>
      <c r="T177" s="11">
        <v>279</v>
      </c>
      <c r="U177" s="11">
        <v>157</v>
      </c>
      <c r="V177" s="11">
        <v>94</v>
      </c>
      <c r="W177" s="11">
        <v>597</v>
      </c>
      <c r="X177" s="11">
        <v>455</v>
      </c>
      <c r="Y177" s="11">
        <v>333</v>
      </c>
      <c r="Z177" s="12">
        <v>211</v>
      </c>
      <c r="AA177" s="2">
        <f>SUM(B177:Z177)</f>
        <v>7825</v>
      </c>
      <c r="AB177" s="2">
        <f>SUMSQ(B177:Z177)</f>
        <v>3263025</v>
      </c>
      <c r="AE177" s="1">
        <v>1</v>
      </c>
      <c r="AF177" s="413" t="s">
        <v>330</v>
      </c>
      <c r="AG177" s="414" t="s">
        <v>518</v>
      </c>
      <c r="AH177" s="414" t="s">
        <v>281</v>
      </c>
      <c r="AI177" s="414" t="s">
        <v>327</v>
      </c>
      <c r="AJ177" s="414" t="s">
        <v>72</v>
      </c>
      <c r="AK177" s="415" t="s">
        <v>119</v>
      </c>
      <c r="AL177" s="415" t="s">
        <v>256</v>
      </c>
      <c r="AM177" s="415" t="s">
        <v>692</v>
      </c>
      <c r="AN177" s="415" t="s">
        <v>472</v>
      </c>
      <c r="AO177" s="415" t="s">
        <v>207</v>
      </c>
      <c r="AP177" s="414" t="s">
        <v>150</v>
      </c>
      <c r="AQ177" s="414" t="s">
        <v>260</v>
      </c>
      <c r="AR177" s="414" t="s">
        <v>560</v>
      </c>
      <c r="AS177" s="414" t="s">
        <v>40</v>
      </c>
      <c r="AT177" s="414" t="s">
        <v>671</v>
      </c>
      <c r="AU177" s="415" t="s">
        <v>513</v>
      </c>
      <c r="AV177" s="415" t="s">
        <v>171</v>
      </c>
      <c r="AW177" s="415" t="s">
        <v>484</v>
      </c>
      <c r="AX177" s="415" t="s">
        <v>508</v>
      </c>
      <c r="AY177" s="415" t="s">
        <v>581</v>
      </c>
      <c r="AZ177" s="414" t="s">
        <v>465</v>
      </c>
      <c r="BA177" s="414" t="s">
        <v>365</v>
      </c>
      <c r="BB177" s="414" t="s">
        <v>456</v>
      </c>
      <c r="BC177" s="414" t="s">
        <v>708</v>
      </c>
      <c r="BD177" s="416" t="s">
        <v>53</v>
      </c>
    </row>
    <row r="178" spans="1:56" x14ac:dyDescent="0.2">
      <c r="A178" s="1">
        <v>2</v>
      </c>
      <c r="B178" s="13">
        <v>158</v>
      </c>
      <c r="C178" s="14">
        <v>36</v>
      </c>
      <c r="D178" s="14">
        <v>544</v>
      </c>
      <c r="E178" s="14">
        <v>422</v>
      </c>
      <c r="F178" s="14">
        <v>280</v>
      </c>
      <c r="G178" s="14">
        <v>212</v>
      </c>
      <c r="H178" s="14">
        <v>95</v>
      </c>
      <c r="I178" s="14">
        <v>598</v>
      </c>
      <c r="J178" s="14">
        <v>451</v>
      </c>
      <c r="K178" s="14">
        <v>334</v>
      </c>
      <c r="L178" s="14">
        <v>141</v>
      </c>
      <c r="M178" s="14">
        <v>24</v>
      </c>
      <c r="N178" s="14">
        <v>502</v>
      </c>
      <c r="O178" s="14">
        <v>385</v>
      </c>
      <c r="P178" s="14">
        <v>263</v>
      </c>
      <c r="Q178" s="14">
        <v>200</v>
      </c>
      <c r="R178" s="14">
        <v>53</v>
      </c>
      <c r="S178" s="14">
        <v>556</v>
      </c>
      <c r="T178" s="14">
        <v>439</v>
      </c>
      <c r="U178" s="14">
        <v>317</v>
      </c>
      <c r="V178" s="14">
        <v>229</v>
      </c>
      <c r="W178" s="14">
        <v>107</v>
      </c>
      <c r="X178" s="14">
        <v>615</v>
      </c>
      <c r="Y178" s="14">
        <v>493</v>
      </c>
      <c r="Z178" s="15">
        <v>371</v>
      </c>
      <c r="AA178" s="2">
        <f t="shared" ref="AA178:AA207" si="30">SUM(B178:Z178)</f>
        <v>7825</v>
      </c>
      <c r="AB178" s="2">
        <f t="shared" ref="AB178:AB207" si="31">SUMSQ(B178:Z178)</f>
        <v>3263025</v>
      </c>
      <c r="AE178" s="1">
        <v>2</v>
      </c>
      <c r="AF178" s="417" t="s">
        <v>209</v>
      </c>
      <c r="AG178" s="418" t="s">
        <v>437</v>
      </c>
      <c r="AH178" s="418" t="s">
        <v>725</v>
      </c>
      <c r="AI178" s="418" t="s">
        <v>108</v>
      </c>
      <c r="AJ178" s="418" t="s">
        <v>717</v>
      </c>
      <c r="AK178" s="419" t="s">
        <v>300</v>
      </c>
      <c r="AL178" s="419" t="s">
        <v>672</v>
      </c>
      <c r="AM178" s="419" t="s">
        <v>707</v>
      </c>
      <c r="AN178" s="419" t="s">
        <v>0</v>
      </c>
      <c r="AO178" s="419" t="s">
        <v>366</v>
      </c>
      <c r="AP178" s="418" t="s">
        <v>759</v>
      </c>
      <c r="AQ178" s="418" t="s">
        <v>804</v>
      </c>
      <c r="AR178" s="418" t="s">
        <v>382</v>
      </c>
      <c r="AS178" s="418" t="s">
        <v>521</v>
      </c>
      <c r="AT178" s="418" t="s">
        <v>221</v>
      </c>
      <c r="AU178" s="419" t="s">
        <v>446</v>
      </c>
      <c r="AV178" s="419" t="s">
        <v>252</v>
      </c>
      <c r="AW178" s="419" t="s">
        <v>363</v>
      </c>
      <c r="AX178" s="419" t="s">
        <v>667</v>
      </c>
      <c r="AY178" s="419" t="s">
        <v>368</v>
      </c>
      <c r="AZ178" s="418" t="s">
        <v>592</v>
      </c>
      <c r="BA178" s="418" t="s">
        <v>495</v>
      </c>
      <c r="BB178" s="418" t="s">
        <v>319</v>
      </c>
      <c r="BC178" s="418" t="s">
        <v>797</v>
      </c>
      <c r="BD178" s="420" t="s">
        <v>149</v>
      </c>
    </row>
    <row r="179" spans="1:56" x14ac:dyDescent="0.2">
      <c r="A179" s="1">
        <v>3</v>
      </c>
      <c r="B179" s="13">
        <v>318</v>
      </c>
      <c r="C179" s="14">
        <v>196</v>
      </c>
      <c r="D179" s="14">
        <v>54</v>
      </c>
      <c r="E179" s="14">
        <v>557</v>
      </c>
      <c r="F179" s="14">
        <v>440</v>
      </c>
      <c r="G179" s="14">
        <v>372</v>
      </c>
      <c r="H179" s="14">
        <v>230</v>
      </c>
      <c r="I179" s="14">
        <v>108</v>
      </c>
      <c r="J179" s="14">
        <v>611</v>
      </c>
      <c r="K179" s="14">
        <v>494</v>
      </c>
      <c r="L179" s="14">
        <v>276</v>
      </c>
      <c r="M179" s="14">
        <v>159</v>
      </c>
      <c r="N179" s="14">
        <v>37</v>
      </c>
      <c r="O179" s="14">
        <v>545</v>
      </c>
      <c r="P179" s="14">
        <v>423</v>
      </c>
      <c r="Q179" s="14">
        <v>335</v>
      </c>
      <c r="R179" s="14">
        <v>213</v>
      </c>
      <c r="S179" s="14">
        <v>91</v>
      </c>
      <c r="T179" s="14">
        <v>599</v>
      </c>
      <c r="U179" s="14">
        <v>452</v>
      </c>
      <c r="V179" s="14">
        <v>264</v>
      </c>
      <c r="W179" s="14">
        <v>142</v>
      </c>
      <c r="X179" s="14">
        <v>25</v>
      </c>
      <c r="Y179" s="14">
        <v>503</v>
      </c>
      <c r="Z179" s="15">
        <v>381</v>
      </c>
      <c r="AA179" s="2">
        <f t="shared" si="30"/>
        <v>7825</v>
      </c>
      <c r="AB179" s="2">
        <f t="shared" si="31"/>
        <v>3263025</v>
      </c>
      <c r="AE179" s="1">
        <v>3</v>
      </c>
      <c r="AF179" s="417" t="s">
        <v>549</v>
      </c>
      <c r="AG179" s="418" t="s">
        <v>552</v>
      </c>
      <c r="AH179" s="418" t="s">
        <v>89</v>
      </c>
      <c r="AI179" s="418" t="s">
        <v>705</v>
      </c>
      <c r="AJ179" s="418" t="s">
        <v>611</v>
      </c>
      <c r="AK179" s="419" t="s">
        <v>652</v>
      </c>
      <c r="AL179" s="419" t="s">
        <v>798</v>
      </c>
      <c r="AM179" s="419" t="s">
        <v>182</v>
      </c>
      <c r="AN179" s="419" t="s">
        <v>154</v>
      </c>
      <c r="AO179" s="419" t="s">
        <v>591</v>
      </c>
      <c r="AP179" s="418" t="s">
        <v>614</v>
      </c>
      <c r="AQ179" s="418" t="s">
        <v>658</v>
      </c>
      <c r="AR179" s="418" t="s">
        <v>700</v>
      </c>
      <c r="AS179" s="418" t="s">
        <v>200</v>
      </c>
      <c r="AT179" s="418" t="s">
        <v>455</v>
      </c>
      <c r="AU179" s="419" t="s">
        <v>551</v>
      </c>
      <c r="AV179" s="419" t="s">
        <v>194</v>
      </c>
      <c r="AW179" s="419" t="s">
        <v>568</v>
      </c>
      <c r="AX179" s="419" t="s">
        <v>333</v>
      </c>
      <c r="AY179" s="419" t="s">
        <v>1</v>
      </c>
      <c r="AZ179" s="418" t="s">
        <v>248</v>
      </c>
      <c r="BA179" s="418" t="s">
        <v>629</v>
      </c>
      <c r="BB179" s="418" t="s">
        <v>253</v>
      </c>
      <c r="BC179" s="418" t="s">
        <v>487</v>
      </c>
      <c r="BD179" s="420" t="s">
        <v>654</v>
      </c>
    </row>
    <row r="180" spans="1:56" x14ac:dyDescent="0.2">
      <c r="A180" s="1">
        <v>4</v>
      </c>
      <c r="B180" s="13">
        <v>453</v>
      </c>
      <c r="C180" s="14">
        <v>331</v>
      </c>
      <c r="D180" s="14">
        <v>214</v>
      </c>
      <c r="E180" s="14">
        <v>92</v>
      </c>
      <c r="F180" s="14">
        <v>600</v>
      </c>
      <c r="G180" s="14">
        <v>382</v>
      </c>
      <c r="H180" s="14">
        <v>265</v>
      </c>
      <c r="I180" s="14">
        <v>143</v>
      </c>
      <c r="J180" s="14">
        <v>21</v>
      </c>
      <c r="K180" s="14">
        <v>504</v>
      </c>
      <c r="L180" s="14">
        <v>436</v>
      </c>
      <c r="M180" s="14">
        <v>319</v>
      </c>
      <c r="N180" s="14">
        <v>197</v>
      </c>
      <c r="O180" s="14">
        <v>55</v>
      </c>
      <c r="P180" s="14">
        <v>558</v>
      </c>
      <c r="Q180" s="14">
        <v>495</v>
      </c>
      <c r="R180" s="14">
        <v>373</v>
      </c>
      <c r="S180" s="14">
        <v>226</v>
      </c>
      <c r="T180" s="14">
        <v>109</v>
      </c>
      <c r="U180" s="14">
        <v>612</v>
      </c>
      <c r="V180" s="14">
        <v>424</v>
      </c>
      <c r="W180" s="14">
        <v>277</v>
      </c>
      <c r="X180" s="14">
        <v>160</v>
      </c>
      <c r="Y180" s="14">
        <v>38</v>
      </c>
      <c r="Z180" s="15">
        <v>541</v>
      </c>
      <c r="AA180" s="2">
        <f t="shared" si="30"/>
        <v>7825</v>
      </c>
      <c r="AB180" s="2">
        <f t="shared" si="31"/>
        <v>3263025</v>
      </c>
      <c r="AE180" s="1">
        <v>4</v>
      </c>
      <c r="AF180" s="417" t="s">
        <v>351</v>
      </c>
      <c r="AG180" s="418" t="s">
        <v>683</v>
      </c>
      <c r="AH180" s="418" t="s">
        <v>162</v>
      </c>
      <c r="AI180" s="418" t="s">
        <v>434</v>
      </c>
      <c r="AJ180" s="418" t="s">
        <v>544</v>
      </c>
      <c r="AK180" s="419" t="s">
        <v>177</v>
      </c>
      <c r="AL180" s="419" t="s">
        <v>191</v>
      </c>
      <c r="AM180" s="419" t="s">
        <v>43</v>
      </c>
      <c r="AN180" s="419" t="s">
        <v>360</v>
      </c>
      <c r="AO180" s="419" t="s">
        <v>413</v>
      </c>
      <c r="AP180" s="418" t="s">
        <v>563</v>
      </c>
      <c r="AQ180" s="418" t="s">
        <v>338</v>
      </c>
      <c r="AR180" s="418" t="s">
        <v>239</v>
      </c>
      <c r="AS180" s="418" t="s">
        <v>331</v>
      </c>
      <c r="AT180" s="418" t="s">
        <v>335</v>
      </c>
      <c r="AU180" s="419" t="s">
        <v>766</v>
      </c>
      <c r="AV180" s="419" t="s">
        <v>175</v>
      </c>
      <c r="AW180" s="419" t="s">
        <v>696</v>
      </c>
      <c r="AX180" s="419" t="s">
        <v>631</v>
      </c>
      <c r="AY180" s="419" t="s">
        <v>425</v>
      </c>
      <c r="AZ180" s="418" t="s">
        <v>140</v>
      </c>
      <c r="BA180" s="418" t="s">
        <v>537</v>
      </c>
      <c r="BB180" s="418" t="s">
        <v>131</v>
      </c>
      <c r="BC180" s="418" t="s">
        <v>596</v>
      </c>
      <c r="BD180" s="420" t="s">
        <v>64</v>
      </c>
    </row>
    <row r="181" spans="1:56" x14ac:dyDescent="0.2">
      <c r="A181" s="1">
        <v>5</v>
      </c>
      <c r="B181" s="13">
        <v>613</v>
      </c>
      <c r="C181" s="14">
        <v>491</v>
      </c>
      <c r="D181" s="14">
        <v>374</v>
      </c>
      <c r="E181" s="14">
        <v>227</v>
      </c>
      <c r="F181" s="14">
        <v>110</v>
      </c>
      <c r="G181" s="14">
        <v>542</v>
      </c>
      <c r="H181" s="14">
        <v>425</v>
      </c>
      <c r="I181" s="14">
        <v>278</v>
      </c>
      <c r="J181" s="14">
        <v>156</v>
      </c>
      <c r="K181" s="14">
        <v>39</v>
      </c>
      <c r="L181" s="14">
        <v>596</v>
      </c>
      <c r="M181" s="14">
        <v>454</v>
      </c>
      <c r="N181" s="14">
        <v>332</v>
      </c>
      <c r="O181" s="14">
        <v>215</v>
      </c>
      <c r="P181" s="14">
        <v>93</v>
      </c>
      <c r="Q181" s="14">
        <v>505</v>
      </c>
      <c r="R181" s="14">
        <v>383</v>
      </c>
      <c r="S181" s="14">
        <v>261</v>
      </c>
      <c r="T181" s="14">
        <v>144</v>
      </c>
      <c r="U181" s="14">
        <v>22</v>
      </c>
      <c r="V181" s="14">
        <v>559</v>
      </c>
      <c r="W181" s="14">
        <v>437</v>
      </c>
      <c r="X181" s="14">
        <v>320</v>
      </c>
      <c r="Y181" s="14">
        <v>198</v>
      </c>
      <c r="Z181" s="15">
        <v>51</v>
      </c>
      <c r="AA181" s="2">
        <f t="shared" si="30"/>
        <v>7825</v>
      </c>
      <c r="AB181" s="2">
        <f t="shared" si="31"/>
        <v>3263025</v>
      </c>
      <c r="AE181" s="1">
        <v>5</v>
      </c>
      <c r="AF181" s="417" t="s">
        <v>292</v>
      </c>
      <c r="AG181" s="418" t="s">
        <v>664</v>
      </c>
      <c r="AH181" s="418" t="s">
        <v>627</v>
      </c>
      <c r="AI181" s="418" t="s">
        <v>567</v>
      </c>
      <c r="AJ181" s="418" t="s">
        <v>41</v>
      </c>
      <c r="AK181" s="419" t="s">
        <v>751</v>
      </c>
      <c r="AL181" s="419" t="s">
        <v>352</v>
      </c>
      <c r="AM181" s="419" t="s">
        <v>642</v>
      </c>
      <c r="AN181" s="419" t="s">
        <v>237</v>
      </c>
      <c r="AO181" s="419" t="s">
        <v>571</v>
      </c>
      <c r="AP181" s="418" t="s">
        <v>676</v>
      </c>
      <c r="AQ181" s="418" t="s">
        <v>217</v>
      </c>
      <c r="AR181" s="418" t="s">
        <v>206</v>
      </c>
      <c r="AS181" s="418" t="s">
        <v>220</v>
      </c>
      <c r="AT181" s="418" t="s">
        <v>703</v>
      </c>
      <c r="AU181" s="419" t="s">
        <v>651</v>
      </c>
      <c r="AV181" s="419" t="s">
        <v>625</v>
      </c>
      <c r="AW181" s="419" t="s">
        <v>143</v>
      </c>
      <c r="AX181" s="419" t="s">
        <v>603</v>
      </c>
      <c r="AY181" s="419" t="s">
        <v>775</v>
      </c>
      <c r="AZ181" s="418" t="s">
        <v>780</v>
      </c>
      <c r="BA181" s="418" t="s">
        <v>794</v>
      </c>
      <c r="BB181" s="418" t="s">
        <v>578</v>
      </c>
      <c r="BC181" s="418" t="s">
        <v>583</v>
      </c>
      <c r="BD181" s="420" t="s">
        <v>225</v>
      </c>
    </row>
    <row r="182" spans="1:56" x14ac:dyDescent="0.2">
      <c r="A182" s="1">
        <v>6</v>
      </c>
      <c r="B182" s="13">
        <v>221</v>
      </c>
      <c r="C182" s="14">
        <v>79</v>
      </c>
      <c r="D182" s="14">
        <v>582</v>
      </c>
      <c r="E182" s="14">
        <v>465</v>
      </c>
      <c r="F182" s="14">
        <v>343</v>
      </c>
      <c r="G182" s="14">
        <v>130</v>
      </c>
      <c r="H182" s="14">
        <v>8</v>
      </c>
      <c r="I182" s="14">
        <v>511</v>
      </c>
      <c r="J182" s="14">
        <v>394</v>
      </c>
      <c r="K182" s="14">
        <v>272</v>
      </c>
      <c r="L182" s="14">
        <v>184</v>
      </c>
      <c r="M182" s="14">
        <v>62</v>
      </c>
      <c r="N182" s="14">
        <v>570</v>
      </c>
      <c r="O182" s="14">
        <v>448</v>
      </c>
      <c r="P182" s="14">
        <v>301</v>
      </c>
      <c r="Q182" s="14">
        <v>238</v>
      </c>
      <c r="R182" s="14">
        <v>116</v>
      </c>
      <c r="S182" s="14">
        <v>624</v>
      </c>
      <c r="T182" s="14">
        <v>477</v>
      </c>
      <c r="U182" s="14">
        <v>360</v>
      </c>
      <c r="V182" s="14">
        <v>167</v>
      </c>
      <c r="W182" s="14">
        <v>50</v>
      </c>
      <c r="X182" s="14">
        <v>528</v>
      </c>
      <c r="Y182" s="14">
        <v>406</v>
      </c>
      <c r="Z182" s="15">
        <v>289</v>
      </c>
      <c r="AA182" s="2">
        <f t="shared" si="30"/>
        <v>7825</v>
      </c>
      <c r="AB182" s="2">
        <f t="shared" si="31"/>
        <v>3263025</v>
      </c>
      <c r="AE182" s="1">
        <v>6</v>
      </c>
      <c r="AF182" s="421" t="s">
        <v>800</v>
      </c>
      <c r="AG182" s="419" t="s">
        <v>30</v>
      </c>
      <c r="AH182" s="419" t="s">
        <v>650</v>
      </c>
      <c r="AI182" s="419" t="s">
        <v>636</v>
      </c>
      <c r="AJ182" s="419" t="s">
        <v>493</v>
      </c>
      <c r="AK182" s="418" t="s">
        <v>580</v>
      </c>
      <c r="AL182" s="418" t="s">
        <v>543</v>
      </c>
      <c r="AM182" s="418" t="s">
        <v>723</v>
      </c>
      <c r="AN182" s="418" t="s">
        <v>369</v>
      </c>
      <c r="AO182" s="418" t="s">
        <v>402</v>
      </c>
      <c r="AP182" s="419" t="s">
        <v>602</v>
      </c>
      <c r="AQ182" s="419" t="s">
        <v>674</v>
      </c>
      <c r="AR182" s="419" t="s">
        <v>172</v>
      </c>
      <c r="AS182" s="419" t="s">
        <v>400</v>
      </c>
      <c r="AT182" s="419" t="s">
        <v>70</v>
      </c>
      <c r="AU182" s="418" t="s">
        <v>247</v>
      </c>
      <c r="AV182" s="418" t="s">
        <v>816</v>
      </c>
      <c r="AW182" s="418" t="s">
        <v>586</v>
      </c>
      <c r="AX182" s="418" t="s">
        <v>189</v>
      </c>
      <c r="AY182" s="418" t="s">
        <v>577</v>
      </c>
      <c r="AZ182" s="419" t="s">
        <v>604</v>
      </c>
      <c r="BA182" s="419" t="s">
        <v>196</v>
      </c>
      <c r="BB182" s="419" t="s">
        <v>547</v>
      </c>
      <c r="BC182" s="419" t="s">
        <v>49</v>
      </c>
      <c r="BD182" s="422" t="s">
        <v>193</v>
      </c>
    </row>
    <row r="183" spans="1:56" x14ac:dyDescent="0.2">
      <c r="A183" s="1">
        <v>7</v>
      </c>
      <c r="B183" s="13">
        <v>356</v>
      </c>
      <c r="C183" s="14">
        <v>239</v>
      </c>
      <c r="D183" s="14">
        <v>117</v>
      </c>
      <c r="E183" s="14">
        <v>625</v>
      </c>
      <c r="F183" s="14">
        <v>478</v>
      </c>
      <c r="G183" s="14">
        <v>290</v>
      </c>
      <c r="H183" s="14">
        <v>168</v>
      </c>
      <c r="I183" s="14">
        <v>46</v>
      </c>
      <c r="J183" s="14">
        <v>529</v>
      </c>
      <c r="K183" s="14">
        <v>407</v>
      </c>
      <c r="L183" s="14">
        <v>344</v>
      </c>
      <c r="M183" s="14">
        <v>222</v>
      </c>
      <c r="N183" s="14">
        <v>80</v>
      </c>
      <c r="O183" s="14">
        <v>583</v>
      </c>
      <c r="P183" s="14">
        <v>461</v>
      </c>
      <c r="Q183" s="14">
        <v>273</v>
      </c>
      <c r="R183" s="14">
        <v>126</v>
      </c>
      <c r="S183" s="14">
        <v>9</v>
      </c>
      <c r="T183" s="14">
        <v>512</v>
      </c>
      <c r="U183" s="14">
        <v>395</v>
      </c>
      <c r="V183" s="14">
        <v>302</v>
      </c>
      <c r="W183" s="14">
        <v>185</v>
      </c>
      <c r="X183" s="14">
        <v>63</v>
      </c>
      <c r="Y183" s="14">
        <v>566</v>
      </c>
      <c r="Z183" s="15">
        <v>449</v>
      </c>
      <c r="AA183" s="2">
        <f t="shared" si="30"/>
        <v>7825</v>
      </c>
      <c r="AB183" s="2">
        <f t="shared" si="31"/>
        <v>3263025</v>
      </c>
      <c r="AE183" s="1">
        <v>7</v>
      </c>
      <c r="AF183" s="421" t="s">
        <v>709</v>
      </c>
      <c r="AG183" s="419" t="s">
        <v>222</v>
      </c>
      <c r="AH183" s="419" t="s">
        <v>686</v>
      </c>
      <c r="AI183" s="419" t="s">
        <v>820</v>
      </c>
      <c r="AJ183" s="419" t="s">
        <v>295</v>
      </c>
      <c r="AK183" s="418" t="s">
        <v>250</v>
      </c>
      <c r="AL183" s="418" t="s">
        <v>71</v>
      </c>
      <c r="AM183" s="418" t="s">
        <v>302</v>
      </c>
      <c r="AN183" s="418" t="s">
        <v>466</v>
      </c>
      <c r="AO183" s="418" t="s">
        <v>398</v>
      </c>
      <c r="AP183" s="419" t="s">
        <v>282</v>
      </c>
      <c r="AQ183" s="419" t="s">
        <v>431</v>
      </c>
      <c r="AR183" s="419" t="s">
        <v>273</v>
      </c>
      <c r="AS183" s="419" t="s">
        <v>277</v>
      </c>
      <c r="AT183" s="419" t="s">
        <v>589</v>
      </c>
      <c r="AU183" s="418" t="s">
        <v>743</v>
      </c>
      <c r="AV183" s="418" t="s">
        <v>474</v>
      </c>
      <c r="AW183" s="418" t="s">
        <v>409</v>
      </c>
      <c r="AX183" s="418" t="s">
        <v>202</v>
      </c>
      <c r="AY183" s="418" t="s">
        <v>548</v>
      </c>
      <c r="AZ183" s="419" t="s">
        <v>727</v>
      </c>
      <c r="BA183" s="419" t="s">
        <v>73</v>
      </c>
      <c r="BB183" s="419" t="s">
        <v>570</v>
      </c>
      <c r="BC183" s="419" t="s">
        <v>36</v>
      </c>
      <c r="BD183" s="422" t="s">
        <v>80</v>
      </c>
    </row>
    <row r="184" spans="1:56" x14ac:dyDescent="0.2">
      <c r="A184" s="1">
        <v>8</v>
      </c>
      <c r="B184" s="13">
        <v>391</v>
      </c>
      <c r="C184" s="14">
        <v>274</v>
      </c>
      <c r="D184" s="14">
        <v>127</v>
      </c>
      <c r="E184" s="14">
        <v>10</v>
      </c>
      <c r="F184" s="14">
        <v>513</v>
      </c>
      <c r="G184" s="14">
        <v>450</v>
      </c>
      <c r="H184" s="14">
        <v>303</v>
      </c>
      <c r="I184" s="14">
        <v>181</v>
      </c>
      <c r="J184" s="14">
        <v>64</v>
      </c>
      <c r="K184" s="14">
        <v>567</v>
      </c>
      <c r="L184" s="14">
        <v>479</v>
      </c>
      <c r="M184" s="14">
        <v>357</v>
      </c>
      <c r="N184" s="14">
        <v>240</v>
      </c>
      <c r="O184" s="14">
        <v>118</v>
      </c>
      <c r="P184" s="14">
        <v>621</v>
      </c>
      <c r="Q184" s="14">
        <v>408</v>
      </c>
      <c r="R184" s="14">
        <v>286</v>
      </c>
      <c r="S184" s="14">
        <v>169</v>
      </c>
      <c r="T184" s="14">
        <v>47</v>
      </c>
      <c r="U184" s="14">
        <v>530</v>
      </c>
      <c r="V184" s="14">
        <v>462</v>
      </c>
      <c r="W184" s="14">
        <v>345</v>
      </c>
      <c r="X184" s="14">
        <v>223</v>
      </c>
      <c r="Y184" s="14">
        <v>76</v>
      </c>
      <c r="Z184" s="15">
        <v>584</v>
      </c>
      <c r="AA184" s="2">
        <f t="shared" si="30"/>
        <v>7825</v>
      </c>
      <c r="AB184" s="2">
        <f t="shared" si="31"/>
        <v>3263025</v>
      </c>
      <c r="AE184" s="1">
        <v>8</v>
      </c>
      <c r="AF184" s="421" t="s">
        <v>442</v>
      </c>
      <c r="AG184" s="419" t="s">
        <v>377</v>
      </c>
      <c r="AH184" s="419" t="s">
        <v>344</v>
      </c>
      <c r="AI184" s="419" t="s">
        <v>600</v>
      </c>
      <c r="AJ184" s="419" t="s">
        <v>66</v>
      </c>
      <c r="AK184" s="418" t="s">
        <v>294</v>
      </c>
      <c r="AL184" s="418" t="s">
        <v>37</v>
      </c>
      <c r="AM184" s="418" t="s">
        <v>181</v>
      </c>
      <c r="AN184" s="418" t="s">
        <v>597</v>
      </c>
      <c r="AO184" s="418" t="s">
        <v>726</v>
      </c>
      <c r="AP184" s="419" t="s">
        <v>159</v>
      </c>
      <c r="AQ184" s="419" t="s">
        <v>233</v>
      </c>
      <c r="AR184" s="419" t="s">
        <v>164</v>
      </c>
      <c r="AS184" s="419" t="s">
        <v>100</v>
      </c>
      <c r="AT184" s="419" t="s">
        <v>136</v>
      </c>
      <c r="AU184" s="418" t="s">
        <v>82</v>
      </c>
      <c r="AV184" s="418" t="s">
        <v>85</v>
      </c>
      <c r="AW184" s="418" t="s">
        <v>628</v>
      </c>
      <c r="AX184" s="418" t="s">
        <v>721</v>
      </c>
      <c r="AY184" s="418" t="s">
        <v>704</v>
      </c>
      <c r="AZ184" s="419" t="s">
        <v>768</v>
      </c>
      <c r="BA184" s="419" t="s">
        <v>520</v>
      </c>
      <c r="BB184" s="419" t="s">
        <v>771</v>
      </c>
      <c r="BC184" s="419" t="s">
        <v>2</v>
      </c>
      <c r="BD184" s="422" t="s">
        <v>724</v>
      </c>
    </row>
    <row r="185" spans="1:56" x14ac:dyDescent="0.2">
      <c r="A185" s="1">
        <v>9</v>
      </c>
      <c r="B185" s="13">
        <v>526</v>
      </c>
      <c r="C185" s="14">
        <v>409</v>
      </c>
      <c r="D185" s="14">
        <v>287</v>
      </c>
      <c r="E185" s="14">
        <v>170</v>
      </c>
      <c r="F185" s="14">
        <v>48</v>
      </c>
      <c r="G185" s="14">
        <v>585</v>
      </c>
      <c r="H185" s="14">
        <v>463</v>
      </c>
      <c r="I185" s="14">
        <v>341</v>
      </c>
      <c r="J185" s="14">
        <v>224</v>
      </c>
      <c r="K185" s="14">
        <v>77</v>
      </c>
      <c r="L185" s="14">
        <v>514</v>
      </c>
      <c r="M185" s="14">
        <v>392</v>
      </c>
      <c r="N185" s="14">
        <v>275</v>
      </c>
      <c r="O185" s="14">
        <v>128</v>
      </c>
      <c r="P185" s="14">
        <v>6</v>
      </c>
      <c r="Q185" s="14">
        <v>568</v>
      </c>
      <c r="R185" s="14">
        <v>446</v>
      </c>
      <c r="S185" s="14">
        <v>304</v>
      </c>
      <c r="T185" s="14">
        <v>182</v>
      </c>
      <c r="U185" s="14">
        <v>65</v>
      </c>
      <c r="V185" s="14">
        <v>622</v>
      </c>
      <c r="W185" s="14">
        <v>480</v>
      </c>
      <c r="X185" s="14">
        <v>358</v>
      </c>
      <c r="Y185" s="14">
        <v>236</v>
      </c>
      <c r="Z185" s="15">
        <v>119</v>
      </c>
      <c r="AA185" s="2">
        <f t="shared" si="30"/>
        <v>7825</v>
      </c>
      <c r="AB185" s="2">
        <f t="shared" si="31"/>
        <v>3263025</v>
      </c>
      <c r="AE185" s="1">
        <v>9</v>
      </c>
      <c r="AF185" s="421" t="s">
        <v>572</v>
      </c>
      <c r="AG185" s="419" t="s">
        <v>534</v>
      </c>
      <c r="AH185" s="419" t="s">
        <v>269</v>
      </c>
      <c r="AI185" s="419" t="s">
        <v>44</v>
      </c>
      <c r="AJ185" s="419" t="s">
        <v>274</v>
      </c>
      <c r="AK185" s="418" t="s">
        <v>201</v>
      </c>
      <c r="AL185" s="418" t="s">
        <v>666</v>
      </c>
      <c r="AM185" s="418" t="s">
        <v>415</v>
      </c>
      <c r="AN185" s="418" t="s">
        <v>460</v>
      </c>
      <c r="AO185" s="418" t="s">
        <v>3</v>
      </c>
      <c r="AP185" s="419" t="s">
        <v>33</v>
      </c>
      <c r="AQ185" s="419" t="s">
        <v>337</v>
      </c>
      <c r="AR185" s="419" t="s">
        <v>616</v>
      </c>
      <c r="AS185" s="419" t="s">
        <v>449</v>
      </c>
      <c r="AT185" s="419" t="s">
        <v>486</v>
      </c>
      <c r="AU185" s="418" t="s">
        <v>199</v>
      </c>
      <c r="AV185" s="418" t="s">
        <v>427</v>
      </c>
      <c r="AW185" s="418" t="s">
        <v>757</v>
      </c>
      <c r="AX185" s="418" t="s">
        <v>525</v>
      </c>
      <c r="AY185" s="418" t="s">
        <v>539</v>
      </c>
      <c r="AZ185" s="419" t="s">
        <v>557</v>
      </c>
      <c r="BA185" s="419" t="s">
        <v>399</v>
      </c>
      <c r="BB185" s="419" t="s">
        <v>682</v>
      </c>
      <c r="BC185" s="419" t="s">
        <v>114</v>
      </c>
      <c r="BD185" s="422" t="s">
        <v>657</v>
      </c>
    </row>
    <row r="186" spans="1:56" x14ac:dyDescent="0.2">
      <c r="A186" s="1">
        <v>10</v>
      </c>
      <c r="B186" s="13">
        <v>61</v>
      </c>
      <c r="C186" s="14">
        <v>569</v>
      </c>
      <c r="D186" s="14">
        <v>447</v>
      </c>
      <c r="E186" s="14">
        <v>305</v>
      </c>
      <c r="F186" s="14">
        <v>183</v>
      </c>
      <c r="G186" s="14">
        <v>120</v>
      </c>
      <c r="H186" s="14">
        <v>623</v>
      </c>
      <c r="I186" s="14">
        <v>476</v>
      </c>
      <c r="J186" s="14">
        <v>359</v>
      </c>
      <c r="K186" s="14">
        <v>237</v>
      </c>
      <c r="L186" s="14">
        <v>49</v>
      </c>
      <c r="M186" s="14">
        <v>527</v>
      </c>
      <c r="N186" s="14">
        <v>410</v>
      </c>
      <c r="O186" s="14">
        <v>288</v>
      </c>
      <c r="P186" s="14">
        <v>166</v>
      </c>
      <c r="Q186" s="14">
        <v>78</v>
      </c>
      <c r="R186" s="14">
        <v>581</v>
      </c>
      <c r="S186" s="14">
        <v>464</v>
      </c>
      <c r="T186" s="14">
        <v>342</v>
      </c>
      <c r="U186" s="14">
        <v>225</v>
      </c>
      <c r="V186" s="14">
        <v>7</v>
      </c>
      <c r="W186" s="14">
        <v>515</v>
      </c>
      <c r="X186" s="14">
        <v>393</v>
      </c>
      <c r="Y186" s="14">
        <v>271</v>
      </c>
      <c r="Z186" s="15">
        <v>129</v>
      </c>
      <c r="AA186" s="2">
        <f t="shared" si="30"/>
        <v>7825</v>
      </c>
      <c r="AB186" s="2">
        <f t="shared" si="31"/>
        <v>3263025</v>
      </c>
      <c r="AE186" s="1">
        <v>10</v>
      </c>
      <c r="AF186" s="421" t="s">
        <v>463</v>
      </c>
      <c r="AG186" s="419" t="s">
        <v>750</v>
      </c>
      <c r="AH186" s="419" t="s">
        <v>51</v>
      </c>
      <c r="AI186" s="419" t="s">
        <v>178</v>
      </c>
      <c r="AJ186" s="419" t="s">
        <v>151</v>
      </c>
      <c r="AK186" s="418" t="s">
        <v>132</v>
      </c>
      <c r="AL186" s="418" t="s">
        <v>104</v>
      </c>
      <c r="AM186" s="418" t="s">
        <v>265</v>
      </c>
      <c r="AN186" s="418" t="s">
        <v>339</v>
      </c>
      <c r="AO186" s="418" t="s">
        <v>354</v>
      </c>
      <c r="AP186" s="419" t="s">
        <v>748</v>
      </c>
      <c r="AQ186" s="419" t="s">
        <v>441</v>
      </c>
      <c r="AR186" s="419" t="s">
        <v>712</v>
      </c>
      <c r="AS186" s="419" t="s">
        <v>163</v>
      </c>
      <c r="AT186" s="419" t="s">
        <v>734</v>
      </c>
      <c r="AU186" s="418" t="s">
        <v>197</v>
      </c>
      <c r="AV186" s="418" t="s">
        <v>307</v>
      </c>
      <c r="AW186" s="418" t="s">
        <v>693</v>
      </c>
      <c r="AX186" s="418" t="s">
        <v>310</v>
      </c>
      <c r="AY186" s="418" t="s">
        <v>698</v>
      </c>
      <c r="AZ186" s="419" t="s">
        <v>272</v>
      </c>
      <c r="BA186" s="419" t="s">
        <v>92</v>
      </c>
      <c r="BB186" s="419" t="s">
        <v>579</v>
      </c>
      <c r="BC186" s="419" t="s">
        <v>719</v>
      </c>
      <c r="BD186" s="422" t="s">
        <v>370</v>
      </c>
    </row>
    <row r="187" spans="1:56" x14ac:dyDescent="0.2">
      <c r="A187" s="1">
        <v>11</v>
      </c>
      <c r="B187" s="13">
        <v>299</v>
      </c>
      <c r="C187" s="14">
        <v>152</v>
      </c>
      <c r="D187" s="14">
        <v>35</v>
      </c>
      <c r="E187" s="14">
        <v>538</v>
      </c>
      <c r="F187" s="14">
        <v>416</v>
      </c>
      <c r="G187" s="14">
        <v>328</v>
      </c>
      <c r="H187" s="14">
        <v>206</v>
      </c>
      <c r="I187" s="14">
        <v>89</v>
      </c>
      <c r="J187" s="14">
        <v>592</v>
      </c>
      <c r="K187" s="14">
        <v>475</v>
      </c>
      <c r="L187" s="14">
        <v>257</v>
      </c>
      <c r="M187" s="14">
        <v>140</v>
      </c>
      <c r="N187" s="14">
        <v>18</v>
      </c>
      <c r="O187" s="14">
        <v>521</v>
      </c>
      <c r="P187" s="14">
        <v>379</v>
      </c>
      <c r="Q187" s="14">
        <v>311</v>
      </c>
      <c r="R187" s="14">
        <v>194</v>
      </c>
      <c r="S187" s="14">
        <v>72</v>
      </c>
      <c r="T187" s="14">
        <v>555</v>
      </c>
      <c r="U187" s="14">
        <v>433</v>
      </c>
      <c r="V187" s="14">
        <v>370</v>
      </c>
      <c r="W187" s="14">
        <v>248</v>
      </c>
      <c r="X187" s="14">
        <v>101</v>
      </c>
      <c r="Y187" s="14">
        <v>609</v>
      </c>
      <c r="Z187" s="15">
        <v>487</v>
      </c>
      <c r="AA187" s="2">
        <f t="shared" si="30"/>
        <v>7825</v>
      </c>
      <c r="AB187" s="2">
        <f t="shared" si="31"/>
        <v>3263025</v>
      </c>
      <c r="AE187" s="1">
        <v>11</v>
      </c>
      <c r="AF187" s="417" t="s">
        <v>430</v>
      </c>
      <c r="AG187" s="418" t="s">
        <v>371</v>
      </c>
      <c r="AH187" s="418" t="s">
        <v>675</v>
      </c>
      <c r="AI187" s="418" t="s">
        <v>122</v>
      </c>
      <c r="AJ187" s="418" t="s">
        <v>694</v>
      </c>
      <c r="AK187" s="419" t="s">
        <v>98</v>
      </c>
      <c r="AL187" s="419" t="s">
        <v>374</v>
      </c>
      <c r="AM187" s="419" t="s">
        <v>541</v>
      </c>
      <c r="AN187" s="419" t="s">
        <v>778</v>
      </c>
      <c r="AO187" s="419" t="s">
        <v>267</v>
      </c>
      <c r="AP187" s="418" t="s">
        <v>799</v>
      </c>
      <c r="AQ187" s="418" t="s">
        <v>733</v>
      </c>
      <c r="AR187" s="418" t="s">
        <v>673</v>
      </c>
      <c r="AS187" s="418" t="s">
        <v>706</v>
      </c>
      <c r="AT187" s="418" t="s">
        <v>728</v>
      </c>
      <c r="AU187" s="419" t="s">
        <v>280</v>
      </c>
      <c r="AV187" s="419" t="s">
        <v>687</v>
      </c>
      <c r="AW187" s="419" t="s">
        <v>747</v>
      </c>
      <c r="AX187" s="419" t="s">
        <v>678</v>
      </c>
      <c r="AY187" s="419" t="s">
        <v>138</v>
      </c>
      <c r="AZ187" s="418" t="s">
        <v>494</v>
      </c>
      <c r="BA187" s="418" t="s">
        <v>718</v>
      </c>
      <c r="BB187" s="418" t="s">
        <v>421</v>
      </c>
      <c r="BC187" s="418" t="s">
        <v>186</v>
      </c>
      <c r="BD187" s="420" t="s">
        <v>713</v>
      </c>
    </row>
    <row r="188" spans="1:56" x14ac:dyDescent="0.2">
      <c r="A188" s="1">
        <v>12</v>
      </c>
      <c r="B188" s="13">
        <v>434</v>
      </c>
      <c r="C188" s="14">
        <v>312</v>
      </c>
      <c r="D188" s="14">
        <v>195</v>
      </c>
      <c r="E188" s="14">
        <v>73</v>
      </c>
      <c r="F188" s="14">
        <v>551</v>
      </c>
      <c r="G188" s="14">
        <v>488</v>
      </c>
      <c r="H188" s="14">
        <v>366</v>
      </c>
      <c r="I188" s="14">
        <v>249</v>
      </c>
      <c r="J188" s="14">
        <v>102</v>
      </c>
      <c r="K188" s="14">
        <v>610</v>
      </c>
      <c r="L188" s="14">
        <v>417</v>
      </c>
      <c r="M188" s="14">
        <v>300</v>
      </c>
      <c r="N188" s="14">
        <v>153</v>
      </c>
      <c r="O188" s="14">
        <v>31</v>
      </c>
      <c r="P188" s="14">
        <v>539</v>
      </c>
      <c r="Q188" s="14">
        <v>471</v>
      </c>
      <c r="R188" s="14">
        <v>329</v>
      </c>
      <c r="S188" s="14">
        <v>207</v>
      </c>
      <c r="T188" s="14">
        <v>90</v>
      </c>
      <c r="U188" s="14">
        <v>593</v>
      </c>
      <c r="V188" s="14">
        <v>380</v>
      </c>
      <c r="W188" s="14">
        <v>258</v>
      </c>
      <c r="X188" s="14">
        <v>136</v>
      </c>
      <c r="Y188" s="14">
        <v>19</v>
      </c>
      <c r="Z188" s="15">
        <v>522</v>
      </c>
      <c r="AA188" s="2">
        <f t="shared" si="30"/>
        <v>7825</v>
      </c>
      <c r="AB188" s="2">
        <f t="shared" si="31"/>
        <v>3263025</v>
      </c>
      <c r="AE188" s="1">
        <v>12</v>
      </c>
      <c r="AF188" s="417" t="s">
        <v>588</v>
      </c>
      <c r="AG188" s="418" t="s">
        <v>522</v>
      </c>
      <c r="AH188" s="418" t="s">
        <v>99</v>
      </c>
      <c r="AI188" s="418" t="s">
        <v>301</v>
      </c>
      <c r="AJ188" s="418" t="s">
        <v>546</v>
      </c>
      <c r="AK188" s="419" t="s">
        <v>610</v>
      </c>
      <c r="AL188" s="419" t="s">
        <v>389</v>
      </c>
      <c r="AM188" s="419" t="s">
        <v>403</v>
      </c>
      <c r="AN188" s="419" t="s">
        <v>284</v>
      </c>
      <c r="AO188" s="419" t="s">
        <v>394</v>
      </c>
      <c r="AP188" s="418" t="s">
        <v>590</v>
      </c>
      <c r="AQ188" s="418" t="s">
        <v>668</v>
      </c>
      <c r="AR188" s="418" t="s">
        <v>475</v>
      </c>
      <c r="AS188" s="418" t="s">
        <v>777</v>
      </c>
      <c r="AT188" s="418" t="s">
        <v>94</v>
      </c>
      <c r="AU188" s="419" t="s">
        <v>401</v>
      </c>
      <c r="AV188" s="419" t="s">
        <v>810</v>
      </c>
      <c r="AW188" s="419" t="s">
        <v>716</v>
      </c>
      <c r="AX188" s="419" t="s">
        <v>599</v>
      </c>
      <c r="AY188" s="419" t="s">
        <v>258</v>
      </c>
      <c r="AZ188" s="418" t="s">
        <v>147</v>
      </c>
      <c r="BA188" s="418" t="s">
        <v>432</v>
      </c>
      <c r="BB188" s="418" t="s">
        <v>659</v>
      </c>
      <c r="BC188" s="418" t="s">
        <v>435</v>
      </c>
      <c r="BD188" s="420" t="s">
        <v>334</v>
      </c>
    </row>
    <row r="189" spans="1:56" x14ac:dyDescent="0.2">
      <c r="A189" s="1">
        <v>13</v>
      </c>
      <c r="B189" s="13">
        <v>594</v>
      </c>
      <c r="C189" s="14">
        <v>472</v>
      </c>
      <c r="D189" s="14">
        <v>330</v>
      </c>
      <c r="E189" s="14">
        <v>208</v>
      </c>
      <c r="F189" s="14">
        <v>86</v>
      </c>
      <c r="G189" s="14">
        <v>523</v>
      </c>
      <c r="H189" s="14">
        <v>376</v>
      </c>
      <c r="I189" s="14">
        <v>259</v>
      </c>
      <c r="J189" s="14">
        <v>137</v>
      </c>
      <c r="K189" s="14">
        <v>20</v>
      </c>
      <c r="L189" s="14">
        <v>552</v>
      </c>
      <c r="M189" s="14">
        <v>435</v>
      </c>
      <c r="N189" s="14">
        <v>313</v>
      </c>
      <c r="O189" s="14">
        <v>191</v>
      </c>
      <c r="P189" s="14">
        <v>74</v>
      </c>
      <c r="Q189" s="14">
        <v>606</v>
      </c>
      <c r="R189" s="14">
        <v>489</v>
      </c>
      <c r="S189" s="14">
        <v>367</v>
      </c>
      <c r="T189" s="14">
        <v>250</v>
      </c>
      <c r="U189" s="14">
        <v>103</v>
      </c>
      <c r="V189" s="14">
        <v>540</v>
      </c>
      <c r="W189" s="14">
        <v>418</v>
      </c>
      <c r="X189" s="14">
        <v>296</v>
      </c>
      <c r="Y189" s="14">
        <v>154</v>
      </c>
      <c r="Z189" s="15">
        <v>32</v>
      </c>
      <c r="AA189" s="2">
        <f t="shared" si="30"/>
        <v>7825</v>
      </c>
      <c r="AB189" s="2">
        <f t="shared" si="31"/>
        <v>3263025</v>
      </c>
      <c r="AC189" s="2">
        <f t="shared" ref="AC189:AC207" si="32">B189^3+C189^3+D189^3+E189^3+F189^3+G189^3+H189^3+I189^3+J189^3+K189^3+L189^3+M189^3+N189^3+O189^3+P189^3+Q189^3+R189^3+S189^3+T189^3+U189^3+V189^3+W189^3+X189^3+Y189^3+Z189^3</f>
        <v>1530765625</v>
      </c>
      <c r="AE189" s="1">
        <v>13</v>
      </c>
      <c r="AF189" s="417" t="s">
        <v>809</v>
      </c>
      <c r="AG189" s="418" t="s">
        <v>79</v>
      </c>
      <c r="AH189" s="418" t="s">
        <v>232</v>
      </c>
      <c r="AI189" s="418" t="s">
        <v>405</v>
      </c>
      <c r="AJ189" s="418" t="s">
        <v>408</v>
      </c>
      <c r="AK189" s="419" t="s">
        <v>677</v>
      </c>
      <c r="AL189" s="419" t="s">
        <v>38</v>
      </c>
      <c r="AM189" s="419" t="s">
        <v>113</v>
      </c>
      <c r="AN189" s="419" t="s">
        <v>130</v>
      </c>
      <c r="AO189" s="419" t="s">
        <v>702</v>
      </c>
      <c r="AP189" s="418" t="s">
        <v>467</v>
      </c>
      <c r="AQ189" s="418" t="s">
        <v>769</v>
      </c>
      <c r="AR189" s="418" t="s">
        <v>417</v>
      </c>
      <c r="AS189" s="418" t="s">
        <v>786</v>
      </c>
      <c r="AT189" s="418" t="s">
        <v>722</v>
      </c>
      <c r="AU189" s="419" t="s">
        <v>499</v>
      </c>
      <c r="AV189" s="419" t="s">
        <v>638</v>
      </c>
      <c r="AW189" s="419" t="s">
        <v>283</v>
      </c>
      <c r="AX189" s="419" t="s">
        <v>641</v>
      </c>
      <c r="AY189" s="419" t="s">
        <v>390</v>
      </c>
      <c r="AZ189" s="418" t="s">
        <v>35</v>
      </c>
      <c r="BA189" s="418" t="s">
        <v>767</v>
      </c>
      <c r="BB189" s="418" t="s">
        <v>770</v>
      </c>
      <c r="BC189" s="418" t="s">
        <v>343</v>
      </c>
      <c r="BD189" s="420" t="s">
        <v>332</v>
      </c>
    </row>
    <row r="190" spans="1:56" x14ac:dyDescent="0.2">
      <c r="A190" s="1">
        <v>14</v>
      </c>
      <c r="B190" s="13">
        <v>104</v>
      </c>
      <c r="C190" s="14">
        <v>607</v>
      </c>
      <c r="D190" s="14">
        <v>490</v>
      </c>
      <c r="E190" s="14">
        <v>368</v>
      </c>
      <c r="F190" s="14">
        <v>246</v>
      </c>
      <c r="G190" s="14">
        <v>33</v>
      </c>
      <c r="H190" s="14">
        <v>536</v>
      </c>
      <c r="I190" s="14">
        <v>419</v>
      </c>
      <c r="J190" s="14">
        <v>297</v>
      </c>
      <c r="K190" s="14">
        <v>155</v>
      </c>
      <c r="L190" s="14">
        <v>87</v>
      </c>
      <c r="M190" s="14">
        <v>595</v>
      </c>
      <c r="N190" s="14">
        <v>473</v>
      </c>
      <c r="O190" s="14">
        <v>326</v>
      </c>
      <c r="P190" s="14">
        <v>209</v>
      </c>
      <c r="Q190" s="14">
        <v>16</v>
      </c>
      <c r="R190" s="14">
        <v>524</v>
      </c>
      <c r="S190" s="14">
        <v>377</v>
      </c>
      <c r="T190" s="14">
        <v>260</v>
      </c>
      <c r="U190" s="14">
        <v>138</v>
      </c>
      <c r="V190" s="14">
        <v>75</v>
      </c>
      <c r="W190" s="14">
        <v>553</v>
      </c>
      <c r="X190" s="14">
        <v>431</v>
      </c>
      <c r="Y190" s="14">
        <v>314</v>
      </c>
      <c r="Z190" s="15">
        <v>192</v>
      </c>
      <c r="AA190" s="2">
        <f t="shared" si="30"/>
        <v>7825</v>
      </c>
      <c r="AB190" s="2">
        <f t="shared" si="31"/>
        <v>3263025</v>
      </c>
      <c r="AE190" s="1">
        <v>14</v>
      </c>
      <c r="AF190" s="417" t="s">
        <v>316</v>
      </c>
      <c r="AG190" s="418" t="s">
        <v>45</v>
      </c>
      <c r="AH190" s="418" t="s">
        <v>695</v>
      </c>
      <c r="AI190" s="418" t="s">
        <v>519</v>
      </c>
      <c r="AJ190" s="418" t="s">
        <v>744</v>
      </c>
      <c r="AK190" s="419" t="s">
        <v>802</v>
      </c>
      <c r="AL190" s="419" t="s">
        <v>781</v>
      </c>
      <c r="AM190" s="419" t="s">
        <v>561</v>
      </c>
      <c r="AN190" s="419" t="s">
        <v>461</v>
      </c>
      <c r="AO190" s="419" t="s">
        <v>554</v>
      </c>
      <c r="AP190" s="418" t="s">
        <v>617</v>
      </c>
      <c r="AQ190" s="418" t="s">
        <v>227</v>
      </c>
      <c r="AR190" s="418" t="s">
        <v>426</v>
      </c>
      <c r="AS190" s="418" t="s">
        <v>126</v>
      </c>
      <c r="AT190" s="418" t="s">
        <v>86</v>
      </c>
      <c r="AU190" s="419" t="s">
        <v>598</v>
      </c>
      <c r="AV190" s="419" t="s">
        <v>364</v>
      </c>
      <c r="AW190" s="419" t="s">
        <v>756</v>
      </c>
      <c r="AX190" s="419" t="s">
        <v>355</v>
      </c>
      <c r="AY190" s="419" t="s">
        <v>814</v>
      </c>
      <c r="AZ190" s="418" t="s">
        <v>168</v>
      </c>
      <c r="BA190" s="418" t="s">
        <v>573</v>
      </c>
      <c r="BB190" s="418" t="s">
        <v>110</v>
      </c>
      <c r="BC190" s="418" t="s">
        <v>386</v>
      </c>
      <c r="BD190" s="420" t="s">
        <v>656</v>
      </c>
    </row>
    <row r="191" spans="1:56" x14ac:dyDescent="0.2">
      <c r="A191" s="1">
        <v>15</v>
      </c>
      <c r="B191" s="13">
        <v>139</v>
      </c>
      <c r="C191" s="14">
        <v>17</v>
      </c>
      <c r="D191" s="14">
        <v>525</v>
      </c>
      <c r="E191" s="14">
        <v>378</v>
      </c>
      <c r="F191" s="14">
        <v>256</v>
      </c>
      <c r="G191" s="14">
        <v>193</v>
      </c>
      <c r="H191" s="14">
        <v>71</v>
      </c>
      <c r="I191" s="14">
        <v>554</v>
      </c>
      <c r="J191" s="14">
        <v>432</v>
      </c>
      <c r="K191" s="14">
        <v>315</v>
      </c>
      <c r="L191" s="14">
        <v>247</v>
      </c>
      <c r="M191" s="14">
        <v>105</v>
      </c>
      <c r="N191" s="14">
        <v>608</v>
      </c>
      <c r="O191" s="14">
        <v>486</v>
      </c>
      <c r="P191" s="14">
        <v>369</v>
      </c>
      <c r="Q191" s="14">
        <v>151</v>
      </c>
      <c r="R191" s="14">
        <v>34</v>
      </c>
      <c r="S191" s="14">
        <v>537</v>
      </c>
      <c r="T191" s="14">
        <v>420</v>
      </c>
      <c r="U191" s="14">
        <v>298</v>
      </c>
      <c r="V191" s="14">
        <v>210</v>
      </c>
      <c r="W191" s="14">
        <v>88</v>
      </c>
      <c r="X191" s="14">
        <v>591</v>
      </c>
      <c r="Y191" s="14">
        <v>474</v>
      </c>
      <c r="Z191" s="15">
        <v>327</v>
      </c>
      <c r="AA191" s="2">
        <f t="shared" si="30"/>
        <v>7825</v>
      </c>
      <c r="AB191" s="2">
        <f t="shared" si="31"/>
        <v>3263025</v>
      </c>
      <c r="AE191" s="1">
        <v>15</v>
      </c>
      <c r="AF191" s="417" t="s">
        <v>789</v>
      </c>
      <c r="AG191" s="418" t="s">
        <v>464</v>
      </c>
      <c r="AH191" s="418" t="s">
        <v>574</v>
      </c>
      <c r="AI191" s="418" t="s">
        <v>69</v>
      </c>
      <c r="AJ191" s="418" t="s">
        <v>459</v>
      </c>
      <c r="AK191" s="419" t="s">
        <v>133</v>
      </c>
      <c r="AL191" s="419" t="s">
        <v>275</v>
      </c>
      <c r="AM191" s="419" t="s">
        <v>440</v>
      </c>
      <c r="AN191" s="419" t="s">
        <v>457</v>
      </c>
      <c r="AO191" s="419" t="s">
        <v>443</v>
      </c>
      <c r="AP191" s="418" t="s">
        <v>376</v>
      </c>
      <c r="AQ191" s="418" t="s">
        <v>526</v>
      </c>
      <c r="AR191" s="418" t="s">
        <v>530</v>
      </c>
      <c r="AS191" s="418" t="s">
        <v>533</v>
      </c>
      <c r="AT191" s="418" t="s">
        <v>309</v>
      </c>
      <c r="AU191" s="419" t="s">
        <v>448</v>
      </c>
      <c r="AV191" s="419" t="s">
        <v>462</v>
      </c>
      <c r="AW191" s="419" t="s">
        <v>255</v>
      </c>
      <c r="AX191" s="419" t="s">
        <v>796</v>
      </c>
      <c r="AY191" s="419" t="s">
        <v>801</v>
      </c>
      <c r="AZ191" s="418" t="s">
        <v>268</v>
      </c>
      <c r="BA191" s="418" t="s">
        <v>512</v>
      </c>
      <c r="BB191" s="418" t="s">
        <v>91</v>
      </c>
      <c r="BC191" s="418" t="s">
        <v>52</v>
      </c>
      <c r="BD191" s="420" t="s">
        <v>785</v>
      </c>
    </row>
    <row r="192" spans="1:56" x14ac:dyDescent="0.2">
      <c r="A192" s="1">
        <v>16</v>
      </c>
      <c r="B192" s="13">
        <v>497</v>
      </c>
      <c r="C192" s="14">
        <v>355</v>
      </c>
      <c r="D192" s="14">
        <v>233</v>
      </c>
      <c r="E192" s="14">
        <v>111</v>
      </c>
      <c r="F192" s="14">
        <v>619</v>
      </c>
      <c r="G192" s="14">
        <v>401</v>
      </c>
      <c r="H192" s="14">
        <v>284</v>
      </c>
      <c r="I192" s="14">
        <v>162</v>
      </c>
      <c r="J192" s="14">
        <v>45</v>
      </c>
      <c r="K192" s="14">
        <v>548</v>
      </c>
      <c r="L192" s="14">
        <v>460</v>
      </c>
      <c r="M192" s="14">
        <v>338</v>
      </c>
      <c r="N192" s="14">
        <v>216</v>
      </c>
      <c r="O192" s="14">
        <v>99</v>
      </c>
      <c r="P192" s="14">
        <v>577</v>
      </c>
      <c r="Q192" s="14">
        <v>389</v>
      </c>
      <c r="R192" s="14">
        <v>267</v>
      </c>
      <c r="S192" s="14">
        <v>150</v>
      </c>
      <c r="T192" s="14">
        <v>3</v>
      </c>
      <c r="U192" s="14">
        <v>506</v>
      </c>
      <c r="V192" s="14">
        <v>443</v>
      </c>
      <c r="W192" s="14">
        <v>321</v>
      </c>
      <c r="X192" s="14">
        <v>179</v>
      </c>
      <c r="Y192" s="14">
        <v>57</v>
      </c>
      <c r="Z192" s="15">
        <v>565</v>
      </c>
      <c r="AA192" s="2">
        <f t="shared" si="30"/>
        <v>7825</v>
      </c>
      <c r="AB192" s="2">
        <f t="shared" si="31"/>
        <v>3263025</v>
      </c>
      <c r="AE192" s="1">
        <v>16</v>
      </c>
      <c r="AF192" s="421" t="s">
        <v>141</v>
      </c>
      <c r="AG192" s="419" t="s">
        <v>205</v>
      </c>
      <c r="AH192" s="419" t="s">
        <v>458</v>
      </c>
      <c r="AI192" s="419" t="s">
        <v>601</v>
      </c>
      <c r="AJ192" s="419" t="s">
        <v>212</v>
      </c>
      <c r="AK192" s="418" t="s">
        <v>296</v>
      </c>
      <c r="AL192" s="418" t="s">
        <v>54</v>
      </c>
      <c r="AM192" s="418" t="s">
        <v>101</v>
      </c>
      <c r="AN192" s="418" t="s">
        <v>645</v>
      </c>
      <c r="AO192" s="418" t="s">
        <v>622</v>
      </c>
      <c r="AP192" s="419" t="s">
        <v>795</v>
      </c>
      <c r="AQ192" s="419" t="s">
        <v>470</v>
      </c>
      <c r="AR192" s="419" t="s">
        <v>249</v>
      </c>
      <c r="AS192" s="419" t="s">
        <v>774</v>
      </c>
      <c r="AT192" s="419" t="s">
        <v>412</v>
      </c>
      <c r="AU192" s="418" t="s">
        <v>416</v>
      </c>
      <c r="AV192" s="418" t="s">
        <v>56</v>
      </c>
      <c r="AW192" s="418" t="s">
        <v>419</v>
      </c>
      <c r="AX192" s="418" t="s">
        <v>166</v>
      </c>
      <c r="AY192" s="418" t="s">
        <v>276</v>
      </c>
      <c r="AZ192" s="419" t="s">
        <v>714</v>
      </c>
      <c r="BA192" s="419" t="s">
        <v>234</v>
      </c>
      <c r="BB192" s="419" t="s">
        <v>285</v>
      </c>
      <c r="BC192" s="419" t="s">
        <v>359</v>
      </c>
      <c r="BD192" s="422" t="s">
        <v>63</v>
      </c>
    </row>
    <row r="193" spans="1:56" x14ac:dyDescent="0.2">
      <c r="A193" s="1">
        <v>17</v>
      </c>
      <c r="B193" s="13">
        <v>507</v>
      </c>
      <c r="C193" s="14">
        <v>390</v>
      </c>
      <c r="D193" s="14">
        <v>268</v>
      </c>
      <c r="E193" s="14">
        <v>146</v>
      </c>
      <c r="F193" s="14">
        <v>4</v>
      </c>
      <c r="G193" s="14">
        <v>561</v>
      </c>
      <c r="H193" s="14">
        <v>444</v>
      </c>
      <c r="I193" s="14">
        <v>322</v>
      </c>
      <c r="J193" s="14">
        <v>180</v>
      </c>
      <c r="K193" s="14">
        <v>58</v>
      </c>
      <c r="L193" s="14">
        <v>620</v>
      </c>
      <c r="M193" s="14">
        <v>498</v>
      </c>
      <c r="N193" s="14">
        <v>351</v>
      </c>
      <c r="O193" s="14">
        <v>234</v>
      </c>
      <c r="P193" s="14">
        <v>112</v>
      </c>
      <c r="Q193" s="14">
        <v>549</v>
      </c>
      <c r="R193" s="14">
        <v>402</v>
      </c>
      <c r="S193" s="14">
        <v>285</v>
      </c>
      <c r="T193" s="14">
        <v>163</v>
      </c>
      <c r="U193" s="14">
        <v>41</v>
      </c>
      <c r="V193" s="14">
        <v>578</v>
      </c>
      <c r="W193" s="14">
        <v>456</v>
      </c>
      <c r="X193" s="14">
        <v>339</v>
      </c>
      <c r="Y193" s="14">
        <v>217</v>
      </c>
      <c r="Z193" s="15">
        <v>100</v>
      </c>
      <c r="AA193" s="2">
        <f t="shared" si="30"/>
        <v>7825</v>
      </c>
      <c r="AB193" s="2">
        <f t="shared" si="31"/>
        <v>3263025</v>
      </c>
      <c r="AE193" s="1">
        <v>17</v>
      </c>
      <c r="AF193" s="421" t="s">
        <v>620</v>
      </c>
      <c r="AG193" s="419" t="s">
        <v>473</v>
      </c>
      <c r="AH193" s="419" t="s">
        <v>297</v>
      </c>
      <c r="AI193" s="419" t="s">
        <v>524</v>
      </c>
      <c r="AJ193" s="419" t="s">
        <v>62</v>
      </c>
      <c r="AK193" s="418" t="s">
        <v>807</v>
      </c>
      <c r="AL193" s="418" t="s">
        <v>505</v>
      </c>
      <c r="AM193" s="418" t="s">
        <v>681</v>
      </c>
      <c r="AN193" s="418" t="s">
        <v>496</v>
      </c>
      <c r="AO193" s="418" t="s">
        <v>776</v>
      </c>
      <c r="AP193" s="419" t="s">
        <v>480</v>
      </c>
      <c r="AQ193" s="419" t="s">
        <v>485</v>
      </c>
      <c r="AR193" s="419" t="s">
        <v>97</v>
      </c>
      <c r="AS193" s="419" t="s">
        <v>142</v>
      </c>
      <c r="AT193" s="419" t="s">
        <v>74</v>
      </c>
      <c r="AU193" s="418" t="s">
        <v>306</v>
      </c>
      <c r="AV193" s="418" t="s">
        <v>158</v>
      </c>
      <c r="AW193" s="418" t="s">
        <v>299</v>
      </c>
      <c r="AX193" s="418" t="s">
        <v>788</v>
      </c>
      <c r="AY193" s="418" t="s">
        <v>540</v>
      </c>
      <c r="AZ193" s="419" t="s">
        <v>517</v>
      </c>
      <c r="BA193" s="419" t="s">
        <v>139</v>
      </c>
      <c r="BB193" s="419" t="s">
        <v>445</v>
      </c>
      <c r="BC193" s="419" t="s">
        <v>144</v>
      </c>
      <c r="BD193" s="422" t="s">
        <v>223</v>
      </c>
    </row>
    <row r="194" spans="1:56" x14ac:dyDescent="0.2">
      <c r="A194" s="1">
        <v>18</v>
      </c>
      <c r="B194" s="13">
        <v>42</v>
      </c>
      <c r="C194" s="14">
        <v>550</v>
      </c>
      <c r="D194" s="14">
        <v>403</v>
      </c>
      <c r="E194" s="14">
        <v>281</v>
      </c>
      <c r="F194" s="14">
        <v>164</v>
      </c>
      <c r="G194" s="14">
        <v>96</v>
      </c>
      <c r="H194" s="14">
        <v>579</v>
      </c>
      <c r="I194" s="14">
        <v>457</v>
      </c>
      <c r="J194" s="14">
        <v>340</v>
      </c>
      <c r="K194" s="14">
        <v>218</v>
      </c>
      <c r="L194" s="14">
        <v>5</v>
      </c>
      <c r="M194" s="14">
        <v>508</v>
      </c>
      <c r="N194" s="14">
        <v>386</v>
      </c>
      <c r="O194" s="14">
        <v>269</v>
      </c>
      <c r="P194" s="14">
        <v>147</v>
      </c>
      <c r="Q194" s="14">
        <v>59</v>
      </c>
      <c r="R194" s="14">
        <v>562</v>
      </c>
      <c r="S194" s="14">
        <v>445</v>
      </c>
      <c r="T194" s="14">
        <v>323</v>
      </c>
      <c r="U194" s="14">
        <v>176</v>
      </c>
      <c r="V194" s="14">
        <v>113</v>
      </c>
      <c r="W194" s="14">
        <v>616</v>
      </c>
      <c r="X194" s="14">
        <v>499</v>
      </c>
      <c r="Y194" s="14">
        <v>352</v>
      </c>
      <c r="Z194" s="15">
        <v>235</v>
      </c>
      <c r="AA194" s="2">
        <f t="shared" si="30"/>
        <v>7825</v>
      </c>
      <c r="AB194" s="2">
        <f t="shared" si="31"/>
        <v>3263025</v>
      </c>
      <c r="AE194" s="1">
        <v>18</v>
      </c>
      <c r="AF194" s="421" t="s">
        <v>407</v>
      </c>
      <c r="AG194" s="419" t="s">
        <v>516</v>
      </c>
      <c r="AH194" s="419" t="s">
        <v>264</v>
      </c>
      <c r="AI194" s="419" t="s">
        <v>404</v>
      </c>
      <c r="AJ194" s="419" t="s">
        <v>815</v>
      </c>
      <c r="AK194" s="418" t="s">
        <v>329</v>
      </c>
      <c r="AL194" s="418" t="s">
        <v>383</v>
      </c>
      <c r="AM194" s="418" t="s">
        <v>483</v>
      </c>
      <c r="AN194" s="418" t="s">
        <v>388</v>
      </c>
      <c r="AO194" s="418" t="s">
        <v>326</v>
      </c>
      <c r="AP194" s="419" t="s">
        <v>304</v>
      </c>
      <c r="AQ194" s="419" t="s">
        <v>308</v>
      </c>
      <c r="AR194" s="419" t="s">
        <v>311</v>
      </c>
      <c r="AS194" s="419" t="s">
        <v>83</v>
      </c>
      <c r="AT194" s="419" t="s">
        <v>152</v>
      </c>
      <c r="AU194" s="418" t="s">
        <v>436</v>
      </c>
      <c r="AV194" s="418" t="s">
        <v>199</v>
      </c>
      <c r="AW194" s="418" t="s">
        <v>740</v>
      </c>
      <c r="AX194" s="418" t="s">
        <v>204</v>
      </c>
      <c r="AY194" s="418" t="s">
        <v>391</v>
      </c>
      <c r="AZ194" s="419" t="s">
        <v>761</v>
      </c>
      <c r="BA194" s="419" t="s">
        <v>348</v>
      </c>
      <c r="BB194" s="419" t="s">
        <v>107</v>
      </c>
      <c r="BC194" s="419" t="s">
        <v>811</v>
      </c>
      <c r="BD194" s="422" t="s">
        <v>328</v>
      </c>
    </row>
    <row r="195" spans="1:56" x14ac:dyDescent="0.2">
      <c r="A195" s="1">
        <v>19</v>
      </c>
      <c r="B195" s="13">
        <v>177</v>
      </c>
      <c r="C195" s="14">
        <v>60</v>
      </c>
      <c r="D195" s="14">
        <v>563</v>
      </c>
      <c r="E195" s="14">
        <v>441</v>
      </c>
      <c r="F195" s="14">
        <v>324</v>
      </c>
      <c r="G195" s="14">
        <v>231</v>
      </c>
      <c r="H195" s="14">
        <v>114</v>
      </c>
      <c r="I195" s="14">
        <v>617</v>
      </c>
      <c r="J195" s="14">
        <v>500</v>
      </c>
      <c r="K195" s="14">
        <v>353</v>
      </c>
      <c r="L195" s="14">
        <v>165</v>
      </c>
      <c r="M195" s="14">
        <v>43</v>
      </c>
      <c r="N195" s="14">
        <v>546</v>
      </c>
      <c r="O195" s="14">
        <v>404</v>
      </c>
      <c r="P195" s="14">
        <v>282</v>
      </c>
      <c r="Q195" s="14">
        <v>219</v>
      </c>
      <c r="R195" s="14">
        <v>97</v>
      </c>
      <c r="S195" s="14">
        <v>580</v>
      </c>
      <c r="T195" s="14">
        <v>458</v>
      </c>
      <c r="U195" s="14">
        <v>336</v>
      </c>
      <c r="V195" s="14">
        <v>148</v>
      </c>
      <c r="W195" s="14">
        <v>1</v>
      </c>
      <c r="X195" s="14">
        <v>509</v>
      </c>
      <c r="Y195" s="14">
        <v>387</v>
      </c>
      <c r="Z195" s="15">
        <v>270</v>
      </c>
      <c r="AA195" s="2">
        <f t="shared" si="30"/>
        <v>7825</v>
      </c>
      <c r="AB195" s="2">
        <f t="shared" si="31"/>
        <v>3263025</v>
      </c>
      <c r="AE195" s="1">
        <v>19</v>
      </c>
      <c r="AF195" s="421" t="s">
        <v>315</v>
      </c>
      <c r="AG195" s="419" t="s">
        <v>701</v>
      </c>
      <c r="AH195" s="419" t="s">
        <v>93</v>
      </c>
      <c r="AI195" s="419" t="s">
        <v>637</v>
      </c>
      <c r="AJ195" s="419" t="s">
        <v>710</v>
      </c>
      <c r="AK195" s="418" t="s">
        <v>433</v>
      </c>
      <c r="AL195" s="418" t="s">
        <v>731</v>
      </c>
      <c r="AM195" s="418" t="s">
        <v>242</v>
      </c>
      <c r="AN195" s="418" t="s">
        <v>322</v>
      </c>
      <c r="AO195" s="418" t="s">
        <v>127</v>
      </c>
      <c r="AP195" s="419" t="s">
        <v>758</v>
      </c>
      <c r="AQ195" s="419" t="s">
        <v>618</v>
      </c>
      <c r="AR195" s="419" t="s">
        <v>649</v>
      </c>
      <c r="AS195" s="419" t="s">
        <v>190</v>
      </c>
      <c r="AT195" s="419" t="s">
        <v>745</v>
      </c>
      <c r="AU195" s="418" t="s">
        <v>112</v>
      </c>
      <c r="AV195" s="418" t="s">
        <v>805</v>
      </c>
      <c r="AW195" s="418" t="s">
        <v>621</v>
      </c>
      <c r="AX195" s="418" t="s">
        <v>109</v>
      </c>
      <c r="AY195" s="418" t="s">
        <v>340</v>
      </c>
      <c r="AZ195" s="419" t="s">
        <v>497</v>
      </c>
      <c r="BA195" s="419" t="s">
        <v>198</v>
      </c>
      <c r="BB195" s="419" t="s">
        <v>753</v>
      </c>
      <c r="BC195" s="419" t="s">
        <v>492</v>
      </c>
      <c r="BD195" s="422" t="s">
        <v>271</v>
      </c>
    </row>
    <row r="196" spans="1:56" x14ac:dyDescent="0.2">
      <c r="A196" s="1">
        <v>20</v>
      </c>
      <c r="B196" s="13">
        <v>337</v>
      </c>
      <c r="C196" s="14">
        <v>220</v>
      </c>
      <c r="D196" s="14">
        <v>98</v>
      </c>
      <c r="E196" s="14">
        <v>576</v>
      </c>
      <c r="F196" s="14">
        <v>459</v>
      </c>
      <c r="G196" s="14">
        <v>266</v>
      </c>
      <c r="H196" s="14">
        <v>149</v>
      </c>
      <c r="I196" s="14">
        <v>2</v>
      </c>
      <c r="J196" s="14">
        <v>510</v>
      </c>
      <c r="K196" s="14">
        <v>388</v>
      </c>
      <c r="L196" s="14">
        <v>325</v>
      </c>
      <c r="M196" s="14">
        <v>178</v>
      </c>
      <c r="N196" s="14">
        <v>56</v>
      </c>
      <c r="O196" s="14">
        <v>564</v>
      </c>
      <c r="P196" s="14">
        <v>442</v>
      </c>
      <c r="Q196" s="14">
        <v>354</v>
      </c>
      <c r="R196" s="14">
        <v>232</v>
      </c>
      <c r="S196" s="14">
        <v>115</v>
      </c>
      <c r="T196" s="14">
        <v>618</v>
      </c>
      <c r="U196" s="14">
        <v>496</v>
      </c>
      <c r="V196" s="14">
        <v>283</v>
      </c>
      <c r="W196" s="14">
        <v>161</v>
      </c>
      <c r="X196" s="14">
        <v>44</v>
      </c>
      <c r="Y196" s="14">
        <v>547</v>
      </c>
      <c r="Z196" s="15">
        <v>405</v>
      </c>
      <c r="AA196" s="2">
        <f t="shared" si="30"/>
        <v>7825</v>
      </c>
      <c r="AB196" s="2">
        <f t="shared" si="31"/>
        <v>3263025</v>
      </c>
      <c r="AE196" s="1">
        <v>20</v>
      </c>
      <c r="AF196" s="421" t="s">
        <v>576</v>
      </c>
      <c r="AG196" s="419" t="s">
        <v>356</v>
      </c>
      <c r="AH196" s="419" t="s">
        <v>361</v>
      </c>
      <c r="AI196" s="419" t="s">
        <v>488</v>
      </c>
      <c r="AJ196" s="419" t="s">
        <v>562</v>
      </c>
      <c r="AK196" s="418" t="s">
        <v>165</v>
      </c>
      <c r="AL196" s="418" t="s">
        <v>180</v>
      </c>
      <c r="AM196" s="418" t="s">
        <v>29</v>
      </c>
      <c r="AN196" s="418" t="s">
        <v>169</v>
      </c>
      <c r="AO196" s="418" t="s">
        <v>387</v>
      </c>
      <c r="AP196" s="419" t="s">
        <v>128</v>
      </c>
      <c r="AQ196" s="419" t="s">
        <v>420</v>
      </c>
      <c r="AR196" s="419" t="s">
        <v>803</v>
      </c>
      <c r="AS196" s="419" t="s">
        <v>123</v>
      </c>
      <c r="AT196" s="419" t="s">
        <v>532</v>
      </c>
      <c r="AU196" s="418" t="s">
        <v>784</v>
      </c>
      <c r="AV196" s="418" t="s">
        <v>773</v>
      </c>
      <c r="AW196" s="418" t="s">
        <v>787</v>
      </c>
      <c r="AX196" s="418" t="s">
        <v>451</v>
      </c>
      <c r="AY196" s="418" t="s">
        <v>454</v>
      </c>
      <c r="AZ196" s="419" t="s">
        <v>375</v>
      </c>
      <c r="BA196" s="419" t="s">
        <v>685</v>
      </c>
      <c r="BB196" s="419" t="s">
        <v>380</v>
      </c>
      <c r="BC196" s="419" t="s">
        <v>278</v>
      </c>
      <c r="BD196" s="422" t="s">
        <v>429</v>
      </c>
    </row>
    <row r="197" spans="1:56" x14ac:dyDescent="0.2">
      <c r="A197" s="1">
        <v>21</v>
      </c>
      <c r="B197" s="13">
        <v>575</v>
      </c>
      <c r="C197" s="14">
        <v>428</v>
      </c>
      <c r="D197" s="14">
        <v>306</v>
      </c>
      <c r="E197" s="14">
        <v>189</v>
      </c>
      <c r="F197" s="14">
        <v>67</v>
      </c>
      <c r="G197" s="14">
        <v>604</v>
      </c>
      <c r="H197" s="14">
        <v>482</v>
      </c>
      <c r="I197" s="14">
        <v>365</v>
      </c>
      <c r="J197" s="14">
        <v>243</v>
      </c>
      <c r="K197" s="14">
        <v>121</v>
      </c>
      <c r="L197" s="14">
        <v>533</v>
      </c>
      <c r="M197" s="14">
        <v>411</v>
      </c>
      <c r="N197" s="14">
        <v>294</v>
      </c>
      <c r="O197" s="14">
        <v>172</v>
      </c>
      <c r="P197" s="14">
        <v>30</v>
      </c>
      <c r="Q197" s="14">
        <v>587</v>
      </c>
      <c r="R197" s="14">
        <v>470</v>
      </c>
      <c r="S197" s="14">
        <v>348</v>
      </c>
      <c r="T197" s="14">
        <v>201</v>
      </c>
      <c r="U197" s="14">
        <v>84</v>
      </c>
      <c r="V197" s="14">
        <v>516</v>
      </c>
      <c r="W197" s="14">
        <v>399</v>
      </c>
      <c r="X197" s="14">
        <v>252</v>
      </c>
      <c r="Y197" s="14">
        <v>135</v>
      </c>
      <c r="Z197" s="15">
        <v>13</v>
      </c>
      <c r="AA197" s="2">
        <f t="shared" si="30"/>
        <v>7825</v>
      </c>
      <c r="AB197" s="2">
        <f t="shared" si="31"/>
        <v>3263025</v>
      </c>
      <c r="AE197" s="1">
        <v>21</v>
      </c>
      <c r="AF197" s="417" t="s">
        <v>490</v>
      </c>
      <c r="AG197" s="418" t="s">
        <v>324</v>
      </c>
      <c r="AH197" s="418" t="s">
        <v>624</v>
      </c>
      <c r="AI197" s="418" t="s">
        <v>760</v>
      </c>
      <c r="AJ197" s="418" t="s">
        <v>381</v>
      </c>
      <c r="AK197" s="419" t="s">
        <v>635</v>
      </c>
      <c r="AL197" s="419" t="s">
        <v>428</v>
      </c>
      <c r="AM197" s="419" t="s">
        <v>414</v>
      </c>
      <c r="AN197" s="419" t="s">
        <v>270</v>
      </c>
      <c r="AO197" s="419" t="s">
        <v>582</v>
      </c>
      <c r="AP197" s="418" t="s">
        <v>362</v>
      </c>
      <c r="AQ197" s="418" t="s">
        <v>503</v>
      </c>
      <c r="AR197" s="418" t="s">
        <v>145</v>
      </c>
      <c r="AS197" s="418" t="s">
        <v>179</v>
      </c>
      <c r="AT197" s="418" t="s">
        <v>358</v>
      </c>
      <c r="AU197" s="419" t="s">
        <v>170</v>
      </c>
      <c r="AV197" s="419" t="s">
        <v>715</v>
      </c>
      <c r="AW197" s="419" t="s">
        <v>148</v>
      </c>
      <c r="AX197" s="419" t="s">
        <v>643</v>
      </c>
      <c r="AY197" s="419" t="s">
        <v>379</v>
      </c>
      <c r="AZ197" s="418" t="s">
        <v>124</v>
      </c>
      <c r="BA197" s="418" t="s">
        <v>680</v>
      </c>
      <c r="BB197" s="418" t="s">
        <v>593</v>
      </c>
      <c r="BC197" s="418" t="s">
        <v>102</v>
      </c>
      <c r="BD197" s="420" t="s">
        <v>542</v>
      </c>
    </row>
    <row r="198" spans="1:56" x14ac:dyDescent="0.2">
      <c r="A198" s="1">
        <v>22</v>
      </c>
      <c r="B198" s="13">
        <v>85</v>
      </c>
      <c r="C198" s="14">
        <v>588</v>
      </c>
      <c r="D198" s="14">
        <v>466</v>
      </c>
      <c r="E198" s="14">
        <v>349</v>
      </c>
      <c r="F198" s="14">
        <v>202</v>
      </c>
      <c r="G198" s="14">
        <v>14</v>
      </c>
      <c r="H198" s="14">
        <v>517</v>
      </c>
      <c r="I198" s="14">
        <v>400</v>
      </c>
      <c r="J198" s="14">
        <v>253</v>
      </c>
      <c r="K198" s="14">
        <v>131</v>
      </c>
      <c r="L198" s="14">
        <v>68</v>
      </c>
      <c r="M198" s="14">
        <v>571</v>
      </c>
      <c r="N198" s="14">
        <v>429</v>
      </c>
      <c r="O198" s="14">
        <v>307</v>
      </c>
      <c r="P198" s="14">
        <v>190</v>
      </c>
      <c r="Q198" s="14">
        <v>122</v>
      </c>
      <c r="R198" s="14">
        <v>605</v>
      </c>
      <c r="S198" s="14">
        <v>483</v>
      </c>
      <c r="T198" s="14">
        <v>361</v>
      </c>
      <c r="U198" s="14">
        <v>244</v>
      </c>
      <c r="V198" s="14">
        <v>26</v>
      </c>
      <c r="W198" s="14">
        <v>534</v>
      </c>
      <c r="X198" s="14">
        <v>412</v>
      </c>
      <c r="Y198" s="14">
        <v>295</v>
      </c>
      <c r="Z198" s="15">
        <v>173</v>
      </c>
      <c r="AA198" s="2">
        <f t="shared" si="30"/>
        <v>7825</v>
      </c>
      <c r="AB198" s="2">
        <f t="shared" si="31"/>
        <v>3263025</v>
      </c>
      <c r="AE198" s="1">
        <v>22</v>
      </c>
      <c r="AF198" s="417" t="s">
        <v>646</v>
      </c>
      <c r="AG198" s="418" t="s">
        <v>34</v>
      </c>
      <c r="AH198" s="418" t="s">
        <v>612</v>
      </c>
      <c r="AI198" s="418" t="s">
        <v>653</v>
      </c>
      <c r="AJ198" s="418" t="s">
        <v>507</v>
      </c>
      <c r="AK198" s="419" t="s">
        <v>511</v>
      </c>
      <c r="AL198" s="419" t="s">
        <v>808</v>
      </c>
      <c r="AM198" s="419" t="s">
        <v>95</v>
      </c>
      <c r="AN198" s="419" t="s">
        <v>697</v>
      </c>
      <c r="AO198" s="419" t="s">
        <v>210</v>
      </c>
      <c r="AP198" s="418" t="s">
        <v>644</v>
      </c>
      <c r="AQ198" s="418" t="s">
        <v>623</v>
      </c>
      <c r="AR198" s="418" t="s">
        <v>244</v>
      </c>
      <c r="AS198" s="418" t="s">
        <v>146</v>
      </c>
      <c r="AT198" s="418" t="s">
        <v>817</v>
      </c>
      <c r="AU198" s="419" t="s">
        <v>208</v>
      </c>
      <c r="AV198" s="419" t="s">
        <v>78</v>
      </c>
      <c r="AW198" s="419" t="s">
        <v>50</v>
      </c>
      <c r="AX198" s="419" t="s">
        <v>367</v>
      </c>
      <c r="AY198" s="419" t="s">
        <v>55</v>
      </c>
      <c r="AZ198" s="418" t="s">
        <v>251</v>
      </c>
      <c r="BA198" s="418" t="s">
        <v>806</v>
      </c>
      <c r="BB198" s="418" t="s">
        <v>742</v>
      </c>
      <c r="BC198" s="418" t="s">
        <v>325</v>
      </c>
      <c r="BD198" s="420" t="s">
        <v>523</v>
      </c>
    </row>
    <row r="199" spans="1:56" x14ac:dyDescent="0.2">
      <c r="A199" s="1">
        <v>23</v>
      </c>
      <c r="B199" s="13">
        <v>245</v>
      </c>
      <c r="C199" s="14">
        <v>123</v>
      </c>
      <c r="D199" s="14">
        <v>601</v>
      </c>
      <c r="E199" s="14">
        <v>484</v>
      </c>
      <c r="F199" s="14">
        <v>362</v>
      </c>
      <c r="G199" s="14">
        <v>174</v>
      </c>
      <c r="H199" s="14">
        <v>27</v>
      </c>
      <c r="I199" s="14">
        <v>535</v>
      </c>
      <c r="J199" s="14">
        <v>413</v>
      </c>
      <c r="K199" s="14">
        <v>291</v>
      </c>
      <c r="L199" s="14">
        <v>203</v>
      </c>
      <c r="M199" s="14">
        <v>81</v>
      </c>
      <c r="N199" s="14">
        <v>589</v>
      </c>
      <c r="O199" s="14">
        <v>467</v>
      </c>
      <c r="P199" s="14">
        <v>350</v>
      </c>
      <c r="Q199" s="14">
        <v>132</v>
      </c>
      <c r="R199" s="14">
        <v>15</v>
      </c>
      <c r="S199" s="14">
        <v>518</v>
      </c>
      <c r="T199" s="14">
        <v>396</v>
      </c>
      <c r="U199" s="14">
        <v>254</v>
      </c>
      <c r="V199" s="14">
        <v>186</v>
      </c>
      <c r="W199" s="14">
        <v>69</v>
      </c>
      <c r="X199" s="14">
        <v>572</v>
      </c>
      <c r="Y199" s="14">
        <v>430</v>
      </c>
      <c r="Z199" s="15">
        <v>308</v>
      </c>
      <c r="AA199" s="2">
        <f t="shared" si="30"/>
        <v>7825</v>
      </c>
      <c r="AB199" s="2">
        <f t="shared" si="31"/>
        <v>3263025</v>
      </c>
      <c r="AE199" s="1">
        <v>23</v>
      </c>
      <c r="AF199" s="417" t="s">
        <v>298</v>
      </c>
      <c r="AG199" s="418" t="s">
        <v>553</v>
      </c>
      <c r="AH199" s="418" t="s">
        <v>765</v>
      </c>
      <c r="AI199" s="418" t="s">
        <v>504</v>
      </c>
      <c r="AJ199" s="418" t="s">
        <v>550</v>
      </c>
      <c r="AK199" s="419" t="s">
        <v>153</v>
      </c>
      <c r="AL199" s="419" t="s">
        <v>90</v>
      </c>
      <c r="AM199" s="419" t="s">
        <v>230</v>
      </c>
      <c r="AN199" s="419" t="s">
        <v>639</v>
      </c>
      <c r="AO199" s="419" t="s">
        <v>219</v>
      </c>
      <c r="AP199" s="418" t="s">
        <v>613</v>
      </c>
      <c r="AQ199" s="418" t="s">
        <v>749</v>
      </c>
      <c r="AR199" s="418" t="s">
        <v>65</v>
      </c>
      <c r="AS199" s="418" t="s">
        <v>506</v>
      </c>
      <c r="AT199" s="418" t="s">
        <v>68</v>
      </c>
      <c r="AU199" s="419" t="s">
        <v>555</v>
      </c>
      <c r="AV199" s="419" t="s">
        <v>569</v>
      </c>
      <c r="AW199" s="419" t="s">
        <v>228</v>
      </c>
      <c r="AX199" s="419" t="s">
        <v>203</v>
      </c>
      <c r="AY199" s="419" t="s">
        <v>566</v>
      </c>
      <c r="AZ199" s="418" t="s">
        <v>630</v>
      </c>
      <c r="BA199" s="418" t="s">
        <v>406</v>
      </c>
      <c r="BB199" s="418" t="s">
        <v>305</v>
      </c>
      <c r="BC199" s="418" t="s">
        <v>482</v>
      </c>
      <c r="BD199" s="420" t="s">
        <v>655</v>
      </c>
    </row>
    <row r="200" spans="1:56" x14ac:dyDescent="0.2">
      <c r="A200" s="1">
        <v>24</v>
      </c>
      <c r="B200" s="13">
        <v>255</v>
      </c>
      <c r="C200" s="14">
        <v>133</v>
      </c>
      <c r="D200" s="14">
        <v>11</v>
      </c>
      <c r="E200" s="14">
        <v>519</v>
      </c>
      <c r="F200" s="14">
        <v>397</v>
      </c>
      <c r="G200" s="14">
        <v>309</v>
      </c>
      <c r="H200" s="14">
        <v>187</v>
      </c>
      <c r="I200" s="14">
        <v>70</v>
      </c>
      <c r="J200" s="14">
        <v>573</v>
      </c>
      <c r="K200" s="14">
        <v>426</v>
      </c>
      <c r="L200" s="14">
        <v>363</v>
      </c>
      <c r="M200" s="14">
        <v>241</v>
      </c>
      <c r="N200" s="14">
        <v>124</v>
      </c>
      <c r="O200" s="14">
        <v>602</v>
      </c>
      <c r="P200" s="14">
        <v>485</v>
      </c>
      <c r="Q200" s="14">
        <v>292</v>
      </c>
      <c r="R200" s="14">
        <v>175</v>
      </c>
      <c r="S200" s="14">
        <v>28</v>
      </c>
      <c r="T200" s="14">
        <v>531</v>
      </c>
      <c r="U200" s="14">
        <v>414</v>
      </c>
      <c r="V200" s="14">
        <v>346</v>
      </c>
      <c r="W200" s="14">
        <v>204</v>
      </c>
      <c r="X200" s="14">
        <v>82</v>
      </c>
      <c r="Y200" s="14">
        <v>590</v>
      </c>
      <c r="Z200" s="15">
        <v>468</v>
      </c>
      <c r="AA200" s="2">
        <f t="shared" si="30"/>
        <v>7825</v>
      </c>
      <c r="AB200" s="2">
        <f t="shared" si="31"/>
        <v>3263025</v>
      </c>
      <c r="AE200" s="1">
        <v>24</v>
      </c>
      <c r="AF200" s="417" t="s">
        <v>772</v>
      </c>
      <c r="AG200" s="418" t="s">
        <v>236</v>
      </c>
      <c r="AH200" s="418" t="s">
        <v>378</v>
      </c>
      <c r="AI200" s="418" t="s">
        <v>779</v>
      </c>
      <c r="AJ200" s="418" t="s">
        <v>711</v>
      </c>
      <c r="AK200" s="419" t="s">
        <v>312</v>
      </c>
      <c r="AL200" s="419" t="s">
        <v>42</v>
      </c>
      <c r="AM200" s="419" t="s">
        <v>619</v>
      </c>
      <c r="AN200" s="419" t="s">
        <v>648</v>
      </c>
      <c r="AO200" s="419" t="s">
        <v>350</v>
      </c>
      <c r="AP200" s="418" t="s">
        <v>444</v>
      </c>
      <c r="AQ200" s="418" t="s">
        <v>192</v>
      </c>
      <c r="AR200" s="418" t="s">
        <v>238</v>
      </c>
      <c r="AS200" s="418" t="s">
        <v>605</v>
      </c>
      <c r="AT200" s="418" t="s">
        <v>741</v>
      </c>
      <c r="AU200" s="419" t="s">
        <v>111</v>
      </c>
      <c r="AV200" s="419" t="s">
        <v>393</v>
      </c>
      <c r="AW200" s="419" t="s">
        <v>226</v>
      </c>
      <c r="AX200" s="419" t="s">
        <v>336</v>
      </c>
      <c r="AY200" s="419" t="s">
        <v>609</v>
      </c>
      <c r="AZ200" s="418" t="s">
        <v>176</v>
      </c>
      <c r="BA200" s="418" t="s">
        <v>538</v>
      </c>
      <c r="BB200" s="418" t="s">
        <v>303</v>
      </c>
      <c r="BC200" s="418" t="s">
        <v>125</v>
      </c>
      <c r="BD200" s="420" t="s">
        <v>739</v>
      </c>
    </row>
    <row r="201" spans="1:56" x14ac:dyDescent="0.2">
      <c r="A201" s="1">
        <v>25</v>
      </c>
      <c r="B201" s="16">
        <v>415</v>
      </c>
      <c r="C201" s="17">
        <v>293</v>
      </c>
      <c r="D201" s="17">
        <v>171</v>
      </c>
      <c r="E201" s="17">
        <v>29</v>
      </c>
      <c r="F201" s="17">
        <v>532</v>
      </c>
      <c r="G201" s="17">
        <v>469</v>
      </c>
      <c r="H201" s="17">
        <v>347</v>
      </c>
      <c r="I201" s="17">
        <v>205</v>
      </c>
      <c r="J201" s="17">
        <v>83</v>
      </c>
      <c r="K201" s="17">
        <v>586</v>
      </c>
      <c r="L201" s="17">
        <v>398</v>
      </c>
      <c r="M201" s="17">
        <v>251</v>
      </c>
      <c r="N201" s="17">
        <v>134</v>
      </c>
      <c r="O201" s="17">
        <v>12</v>
      </c>
      <c r="P201" s="17">
        <v>520</v>
      </c>
      <c r="Q201" s="17">
        <v>427</v>
      </c>
      <c r="R201" s="17">
        <v>310</v>
      </c>
      <c r="S201" s="17">
        <v>188</v>
      </c>
      <c r="T201" s="17">
        <v>66</v>
      </c>
      <c r="U201" s="17">
        <v>574</v>
      </c>
      <c r="V201" s="17">
        <v>481</v>
      </c>
      <c r="W201" s="17">
        <v>364</v>
      </c>
      <c r="X201" s="17">
        <v>242</v>
      </c>
      <c r="Y201" s="17">
        <v>125</v>
      </c>
      <c r="Z201" s="18">
        <v>603</v>
      </c>
      <c r="AA201" s="2">
        <f t="shared" si="30"/>
        <v>7825</v>
      </c>
      <c r="AB201" s="2">
        <f t="shared" si="31"/>
        <v>3263025</v>
      </c>
      <c r="AE201" s="1">
        <v>25</v>
      </c>
      <c r="AF201" s="423" t="s">
        <v>665</v>
      </c>
      <c r="AG201" s="424" t="s">
        <v>357</v>
      </c>
      <c r="AH201" s="424" t="s">
        <v>498</v>
      </c>
      <c r="AI201" s="424" t="s">
        <v>118</v>
      </c>
      <c r="AJ201" s="424" t="s">
        <v>679</v>
      </c>
      <c r="AK201" s="425" t="s">
        <v>531</v>
      </c>
      <c r="AL201" s="425" t="s">
        <v>626</v>
      </c>
      <c r="AM201" s="425" t="s">
        <v>746</v>
      </c>
      <c r="AN201" s="425" t="s">
        <v>720</v>
      </c>
      <c r="AO201" s="425" t="s">
        <v>752</v>
      </c>
      <c r="AP201" s="424" t="s">
        <v>235</v>
      </c>
      <c r="AQ201" s="424" t="s">
        <v>670</v>
      </c>
      <c r="AR201" s="424" t="s">
        <v>684</v>
      </c>
      <c r="AS201" s="424" t="s">
        <v>647</v>
      </c>
      <c r="AT201" s="424" t="s">
        <v>257</v>
      </c>
      <c r="AU201" s="425" t="s">
        <v>218</v>
      </c>
      <c r="AV201" s="425" t="s">
        <v>491</v>
      </c>
      <c r="AW201" s="425" t="s">
        <v>732</v>
      </c>
      <c r="AX201" s="425" t="s">
        <v>514</v>
      </c>
      <c r="AY201" s="425" t="s">
        <v>279</v>
      </c>
      <c r="AZ201" s="424" t="s">
        <v>81</v>
      </c>
      <c r="BA201" s="424" t="s">
        <v>471</v>
      </c>
      <c r="BB201" s="424" t="s">
        <v>84</v>
      </c>
      <c r="BC201" s="424" t="s">
        <v>476</v>
      </c>
      <c r="BD201" s="426" t="s">
        <v>735</v>
      </c>
    </row>
    <row r="202" spans="1:56" x14ac:dyDescent="0.2">
      <c r="A202" s="3" t="s">
        <v>0</v>
      </c>
      <c r="B202" s="2">
        <f>SUM(B177:B201)</f>
        <v>7825</v>
      </c>
      <c r="C202" s="2">
        <f t="shared" ref="C202:Z202" si="33">SUM(C177:C201)</f>
        <v>7825</v>
      </c>
      <c r="D202" s="2">
        <f t="shared" si="33"/>
        <v>7825</v>
      </c>
      <c r="E202" s="2">
        <f t="shared" si="33"/>
        <v>7825</v>
      </c>
      <c r="F202" s="2">
        <f t="shared" si="33"/>
        <v>7825</v>
      </c>
      <c r="G202" s="2">
        <f t="shared" si="33"/>
        <v>7825</v>
      </c>
      <c r="H202" s="2">
        <f t="shared" si="33"/>
        <v>7825</v>
      </c>
      <c r="I202" s="2">
        <f t="shared" si="33"/>
        <v>7825</v>
      </c>
      <c r="J202" s="2">
        <f t="shared" si="33"/>
        <v>7825</v>
      </c>
      <c r="K202" s="2">
        <f t="shared" si="33"/>
        <v>7825</v>
      </c>
      <c r="L202" s="2">
        <f t="shared" si="33"/>
        <v>7825</v>
      </c>
      <c r="M202" s="2">
        <f t="shared" si="33"/>
        <v>7825</v>
      </c>
      <c r="N202" s="2">
        <f t="shared" si="33"/>
        <v>7825</v>
      </c>
      <c r="O202" s="2">
        <f t="shared" si="33"/>
        <v>7825</v>
      </c>
      <c r="P202" s="2">
        <f t="shared" si="33"/>
        <v>7825</v>
      </c>
      <c r="Q202" s="2">
        <f t="shared" si="33"/>
        <v>7825</v>
      </c>
      <c r="R202" s="2">
        <f t="shared" si="33"/>
        <v>7825</v>
      </c>
      <c r="S202" s="2">
        <f t="shared" si="33"/>
        <v>7825</v>
      </c>
      <c r="T202" s="2">
        <f t="shared" si="33"/>
        <v>7825</v>
      </c>
      <c r="U202" s="2">
        <f t="shared" si="33"/>
        <v>7825</v>
      </c>
      <c r="V202" s="2">
        <f t="shared" si="33"/>
        <v>7825</v>
      </c>
      <c r="W202" s="2">
        <f t="shared" si="33"/>
        <v>7825</v>
      </c>
      <c r="X202" s="2">
        <f t="shared" si="33"/>
        <v>7825</v>
      </c>
      <c r="Y202" s="2">
        <f t="shared" si="33"/>
        <v>7825</v>
      </c>
      <c r="Z202" s="2">
        <f t="shared" si="33"/>
        <v>7825</v>
      </c>
    </row>
    <row r="203" spans="1:56" x14ac:dyDescent="0.2">
      <c r="A203" s="3" t="s">
        <v>1</v>
      </c>
      <c r="B203" s="2">
        <f>SUMSQ(B177:B201)</f>
        <v>3263025</v>
      </c>
      <c r="C203" s="2">
        <f t="shared" ref="C203:Z203" si="34">SUMSQ(C177:C201)</f>
        <v>3263025</v>
      </c>
      <c r="D203" s="2">
        <f t="shared" si="34"/>
        <v>3263025</v>
      </c>
      <c r="E203" s="2">
        <f t="shared" si="34"/>
        <v>3263025</v>
      </c>
      <c r="F203" s="2">
        <f t="shared" si="34"/>
        <v>3263025</v>
      </c>
      <c r="G203" s="2">
        <f t="shared" si="34"/>
        <v>3263025</v>
      </c>
      <c r="H203" s="2">
        <f t="shared" si="34"/>
        <v>3263025</v>
      </c>
      <c r="I203" s="2">
        <f t="shared" si="34"/>
        <v>3263025</v>
      </c>
      <c r="J203" s="2">
        <f t="shared" si="34"/>
        <v>3263025</v>
      </c>
      <c r="K203" s="2">
        <f t="shared" si="34"/>
        <v>3263025</v>
      </c>
      <c r="L203" s="2">
        <f t="shared" si="34"/>
        <v>3263025</v>
      </c>
      <c r="M203" s="2">
        <f t="shared" si="34"/>
        <v>3263025</v>
      </c>
      <c r="N203" s="2">
        <f t="shared" si="34"/>
        <v>3263025</v>
      </c>
      <c r="O203" s="2">
        <f t="shared" si="34"/>
        <v>3263025</v>
      </c>
      <c r="P203" s="2">
        <f t="shared" si="34"/>
        <v>3263025</v>
      </c>
      <c r="Q203" s="2">
        <f t="shared" si="34"/>
        <v>3263025</v>
      </c>
      <c r="R203" s="2">
        <f t="shared" si="34"/>
        <v>3263025</v>
      </c>
      <c r="S203" s="2">
        <f t="shared" si="34"/>
        <v>3263025</v>
      </c>
      <c r="T203" s="2">
        <f t="shared" si="34"/>
        <v>3263025</v>
      </c>
      <c r="U203" s="2">
        <f t="shared" si="34"/>
        <v>3263025</v>
      </c>
      <c r="V203" s="2">
        <f t="shared" si="34"/>
        <v>3263025</v>
      </c>
      <c r="W203" s="2">
        <f t="shared" si="34"/>
        <v>3263025</v>
      </c>
      <c r="X203" s="2">
        <f t="shared" si="34"/>
        <v>3263025</v>
      </c>
      <c r="Y203" s="2">
        <f t="shared" si="34"/>
        <v>3263025</v>
      </c>
      <c r="Z203" s="2">
        <f t="shared" si="34"/>
        <v>3263025</v>
      </c>
    </row>
    <row r="204" spans="1:56" x14ac:dyDescent="0.2">
      <c r="A204" s="3" t="s">
        <v>351</v>
      </c>
      <c r="N204" s="2">
        <f t="shared" ref="N204" si="35">N177^3+N178^3+N179^3+N180^3+N181^3+N182^3+N183^3+N184^3+N185^3+N186^3+N187^3+N188^3+N189^3+N190^3+N191^3+N192^3+N193^3+N194^3+N195^3+N196^3+N197^3+N198^3+N199^3+N200^3+N201^3</f>
        <v>1530765625</v>
      </c>
    </row>
    <row r="205" spans="1:56" x14ac:dyDescent="0.2">
      <c r="AA205" s="2" t="s">
        <v>4</v>
      </c>
    </row>
    <row r="206" spans="1:56" x14ac:dyDescent="0.2">
      <c r="A206" s="3" t="s">
        <v>2</v>
      </c>
      <c r="B206" s="7">
        <f>B177</f>
        <v>23</v>
      </c>
      <c r="C206" s="7">
        <f>C178</f>
        <v>36</v>
      </c>
      <c r="D206" s="7">
        <f>D179</f>
        <v>54</v>
      </c>
      <c r="E206" s="7">
        <f>E180</f>
        <v>92</v>
      </c>
      <c r="F206" s="7">
        <f>F181</f>
        <v>110</v>
      </c>
      <c r="G206" s="7">
        <f>G182</f>
        <v>130</v>
      </c>
      <c r="H206" s="7">
        <f>H183</f>
        <v>168</v>
      </c>
      <c r="I206" s="7">
        <f>I184</f>
        <v>181</v>
      </c>
      <c r="J206" s="7">
        <f>J185</f>
        <v>224</v>
      </c>
      <c r="K206" s="7">
        <f>K186</f>
        <v>237</v>
      </c>
      <c r="L206" s="7">
        <f>L187</f>
        <v>257</v>
      </c>
      <c r="M206" s="7">
        <f>M188</f>
        <v>300</v>
      </c>
      <c r="N206" s="7">
        <f>N189</f>
        <v>313</v>
      </c>
      <c r="O206" s="7">
        <f>O190</f>
        <v>326</v>
      </c>
      <c r="P206" s="7">
        <f>P191</f>
        <v>369</v>
      </c>
      <c r="Q206" s="7">
        <f>Q192</f>
        <v>389</v>
      </c>
      <c r="R206" s="7">
        <f>R193</f>
        <v>402</v>
      </c>
      <c r="S206" s="7">
        <f>S194</f>
        <v>445</v>
      </c>
      <c r="T206" s="7">
        <f>T195</f>
        <v>458</v>
      </c>
      <c r="U206" s="7">
        <f>U196</f>
        <v>496</v>
      </c>
      <c r="V206" s="7">
        <f>V197</f>
        <v>516</v>
      </c>
      <c r="W206" s="7">
        <f>W198</f>
        <v>534</v>
      </c>
      <c r="X206" s="7">
        <f>X199</f>
        <v>572</v>
      </c>
      <c r="Y206" s="7">
        <f>Y200</f>
        <v>590</v>
      </c>
      <c r="Z206" s="8">
        <f>Z201</f>
        <v>603</v>
      </c>
      <c r="AA206" s="2">
        <f t="shared" si="30"/>
        <v>7825</v>
      </c>
      <c r="AB206" s="2">
        <f t="shared" si="31"/>
        <v>3263025</v>
      </c>
      <c r="AC206" s="2">
        <f t="shared" si="32"/>
        <v>1530765625</v>
      </c>
    </row>
    <row r="207" spans="1:56" x14ac:dyDescent="0.2">
      <c r="A207" s="3" t="s">
        <v>3</v>
      </c>
      <c r="B207" s="7">
        <f>B201</f>
        <v>415</v>
      </c>
      <c r="C207" s="7">
        <f>C200</f>
        <v>133</v>
      </c>
      <c r="D207" s="7">
        <f>D199</f>
        <v>601</v>
      </c>
      <c r="E207" s="7">
        <f>E198</f>
        <v>349</v>
      </c>
      <c r="F207" s="7">
        <f>F197</f>
        <v>67</v>
      </c>
      <c r="G207" s="7">
        <f>G196</f>
        <v>266</v>
      </c>
      <c r="H207" s="7">
        <f>H195</f>
        <v>114</v>
      </c>
      <c r="I207" s="7">
        <f>I194</f>
        <v>457</v>
      </c>
      <c r="J207" s="7">
        <f>J193</f>
        <v>180</v>
      </c>
      <c r="K207" s="7">
        <f>K192</f>
        <v>548</v>
      </c>
      <c r="L207" s="7">
        <f>L191</f>
        <v>247</v>
      </c>
      <c r="M207" s="7">
        <f>M190</f>
        <v>595</v>
      </c>
      <c r="N207" s="7">
        <f>N189</f>
        <v>313</v>
      </c>
      <c r="O207" s="7">
        <f>O188</f>
        <v>31</v>
      </c>
      <c r="P207" s="7">
        <f>P187</f>
        <v>379</v>
      </c>
      <c r="Q207" s="7">
        <f>Q186</f>
        <v>78</v>
      </c>
      <c r="R207" s="7">
        <f>R185</f>
        <v>446</v>
      </c>
      <c r="S207" s="7">
        <f>S184</f>
        <v>169</v>
      </c>
      <c r="T207" s="7">
        <f>T183</f>
        <v>512</v>
      </c>
      <c r="U207" s="7">
        <f>U182</f>
        <v>360</v>
      </c>
      <c r="V207" s="7">
        <f>V181</f>
        <v>559</v>
      </c>
      <c r="W207" s="7">
        <f>W180</f>
        <v>277</v>
      </c>
      <c r="X207" s="7">
        <f>X179</f>
        <v>25</v>
      </c>
      <c r="Y207" s="7">
        <f>Y178</f>
        <v>493</v>
      </c>
      <c r="Z207" s="8">
        <f>Z177</f>
        <v>211</v>
      </c>
      <c r="AA207" s="2">
        <f t="shared" si="30"/>
        <v>7825</v>
      </c>
      <c r="AB207" s="2">
        <f t="shared" si="31"/>
        <v>3263025</v>
      </c>
      <c r="AC207" s="2">
        <f t="shared" si="32"/>
        <v>1530765625</v>
      </c>
    </row>
    <row r="210" spans="1:56" x14ac:dyDescent="0.2">
      <c r="B210" s="21" t="s">
        <v>915</v>
      </c>
      <c r="C210" s="21" t="s">
        <v>907</v>
      </c>
    </row>
    <row r="211" spans="1:56" x14ac:dyDescent="0.2">
      <c r="A211" s="1">
        <v>1</v>
      </c>
      <c r="B211" s="10">
        <v>11</v>
      </c>
      <c r="C211" s="11">
        <v>181</v>
      </c>
      <c r="D211" s="11">
        <v>351</v>
      </c>
      <c r="E211" s="11">
        <v>421</v>
      </c>
      <c r="F211" s="11">
        <v>591</v>
      </c>
      <c r="G211" s="11">
        <v>312</v>
      </c>
      <c r="H211" s="11">
        <v>482</v>
      </c>
      <c r="I211" s="11">
        <v>527</v>
      </c>
      <c r="J211" s="11">
        <v>97</v>
      </c>
      <c r="K211" s="11">
        <v>142</v>
      </c>
      <c r="L211" s="11">
        <v>613</v>
      </c>
      <c r="M211" s="11">
        <v>33</v>
      </c>
      <c r="N211" s="11">
        <v>203</v>
      </c>
      <c r="O211" s="11">
        <v>273</v>
      </c>
      <c r="P211" s="11">
        <v>443</v>
      </c>
      <c r="Q211" s="11">
        <v>164</v>
      </c>
      <c r="R211" s="11">
        <v>334</v>
      </c>
      <c r="S211" s="11">
        <v>379</v>
      </c>
      <c r="T211" s="11">
        <v>574</v>
      </c>
      <c r="U211" s="11">
        <v>119</v>
      </c>
      <c r="V211" s="11">
        <v>465</v>
      </c>
      <c r="W211" s="11">
        <v>510</v>
      </c>
      <c r="X211" s="11">
        <v>55</v>
      </c>
      <c r="Y211" s="11">
        <v>250</v>
      </c>
      <c r="Z211" s="12">
        <v>295</v>
      </c>
      <c r="AA211" s="2">
        <f>SUM(B211:Z211)</f>
        <v>7825</v>
      </c>
      <c r="AB211" s="2">
        <f>SUMSQ(B211:Z211)</f>
        <v>3263025</v>
      </c>
      <c r="AE211" s="1">
        <v>1</v>
      </c>
      <c r="AF211" s="413" t="s">
        <v>378</v>
      </c>
      <c r="AG211" s="414" t="s">
        <v>181</v>
      </c>
      <c r="AH211" s="414" t="s">
        <v>97</v>
      </c>
      <c r="AI211" s="414" t="s">
        <v>484</v>
      </c>
      <c r="AJ211" s="414" t="s">
        <v>91</v>
      </c>
      <c r="AK211" s="415" t="s">
        <v>522</v>
      </c>
      <c r="AL211" s="415" t="s">
        <v>428</v>
      </c>
      <c r="AM211" s="415" t="s">
        <v>441</v>
      </c>
      <c r="AN211" s="415" t="s">
        <v>805</v>
      </c>
      <c r="AO211" s="415" t="s">
        <v>629</v>
      </c>
      <c r="AP211" s="414" t="s">
        <v>292</v>
      </c>
      <c r="AQ211" s="414" t="s">
        <v>802</v>
      </c>
      <c r="AR211" s="414" t="s">
        <v>613</v>
      </c>
      <c r="AS211" s="414" t="s">
        <v>743</v>
      </c>
      <c r="AT211" s="414" t="s">
        <v>714</v>
      </c>
      <c r="AU211" s="415" t="s">
        <v>815</v>
      </c>
      <c r="AV211" s="415" t="s">
        <v>366</v>
      </c>
      <c r="AW211" s="415" t="s">
        <v>728</v>
      </c>
      <c r="AX211" s="415" t="s">
        <v>279</v>
      </c>
      <c r="AY211" s="415" t="s">
        <v>657</v>
      </c>
      <c r="AZ211" s="414" t="s">
        <v>636</v>
      </c>
      <c r="BA211" s="414" t="s">
        <v>169</v>
      </c>
      <c r="BB211" s="414" t="s">
        <v>331</v>
      </c>
      <c r="BC211" s="414" t="s">
        <v>641</v>
      </c>
      <c r="BD211" s="416" t="s">
        <v>325</v>
      </c>
    </row>
    <row r="212" spans="1:56" x14ac:dyDescent="0.2">
      <c r="A212" s="1">
        <v>2</v>
      </c>
      <c r="B212" s="13">
        <v>610</v>
      </c>
      <c r="C212" s="14">
        <v>30</v>
      </c>
      <c r="D212" s="14">
        <v>225</v>
      </c>
      <c r="E212" s="14">
        <v>270</v>
      </c>
      <c r="F212" s="14">
        <v>440</v>
      </c>
      <c r="G212" s="14">
        <v>156</v>
      </c>
      <c r="H212" s="14">
        <v>326</v>
      </c>
      <c r="I212" s="14">
        <v>396</v>
      </c>
      <c r="J212" s="14">
        <v>566</v>
      </c>
      <c r="K212" s="14">
        <v>111</v>
      </c>
      <c r="L212" s="14">
        <v>457</v>
      </c>
      <c r="M212" s="14">
        <v>502</v>
      </c>
      <c r="N212" s="14">
        <v>72</v>
      </c>
      <c r="O212" s="14">
        <v>242</v>
      </c>
      <c r="P212" s="14">
        <v>287</v>
      </c>
      <c r="Q212" s="14">
        <v>8</v>
      </c>
      <c r="R212" s="14">
        <v>178</v>
      </c>
      <c r="S212" s="14">
        <v>373</v>
      </c>
      <c r="T212" s="14">
        <v>418</v>
      </c>
      <c r="U212" s="14">
        <v>588</v>
      </c>
      <c r="V212" s="14">
        <v>309</v>
      </c>
      <c r="W212" s="14">
        <v>479</v>
      </c>
      <c r="X212" s="14">
        <v>549</v>
      </c>
      <c r="Y212" s="14">
        <v>94</v>
      </c>
      <c r="Z212" s="15">
        <v>139</v>
      </c>
      <c r="AA212" s="2">
        <f t="shared" ref="AA212:AA241" si="36">SUM(B212:Z212)</f>
        <v>7825</v>
      </c>
      <c r="AB212" s="2">
        <f t="shared" ref="AB212:AB241" si="37">SUMSQ(B212:Z212)</f>
        <v>3263025</v>
      </c>
      <c r="AE212" s="1">
        <v>2</v>
      </c>
      <c r="AF212" s="417" t="s">
        <v>394</v>
      </c>
      <c r="AG212" s="418" t="s">
        <v>358</v>
      </c>
      <c r="AH212" s="418" t="s">
        <v>698</v>
      </c>
      <c r="AI212" s="418" t="s">
        <v>271</v>
      </c>
      <c r="AJ212" s="418" t="s">
        <v>611</v>
      </c>
      <c r="AK212" s="419" t="s">
        <v>237</v>
      </c>
      <c r="AL212" s="419" t="s">
        <v>126</v>
      </c>
      <c r="AM212" s="419" t="s">
        <v>203</v>
      </c>
      <c r="AN212" s="419" t="s">
        <v>36</v>
      </c>
      <c r="AO212" s="419" t="s">
        <v>601</v>
      </c>
      <c r="AP212" s="418" t="s">
        <v>483</v>
      </c>
      <c r="AQ212" s="418" t="s">
        <v>382</v>
      </c>
      <c r="AR212" s="418" t="s">
        <v>747</v>
      </c>
      <c r="AS212" s="418" t="s">
        <v>84</v>
      </c>
      <c r="AT212" s="418" t="s">
        <v>269</v>
      </c>
      <c r="AU212" s="419" t="s">
        <v>543</v>
      </c>
      <c r="AV212" s="419" t="s">
        <v>420</v>
      </c>
      <c r="AW212" s="419" t="s">
        <v>175</v>
      </c>
      <c r="AX212" s="419" t="s">
        <v>767</v>
      </c>
      <c r="AY212" s="419" t="s">
        <v>34</v>
      </c>
      <c r="AZ212" s="418" t="s">
        <v>312</v>
      </c>
      <c r="BA212" s="418" t="s">
        <v>159</v>
      </c>
      <c r="BB212" s="418" t="s">
        <v>306</v>
      </c>
      <c r="BC212" s="418" t="s">
        <v>465</v>
      </c>
      <c r="BD212" s="420" t="s">
        <v>789</v>
      </c>
    </row>
    <row r="213" spans="1:56" x14ac:dyDescent="0.2">
      <c r="A213" s="1">
        <v>3</v>
      </c>
      <c r="B213" s="13">
        <v>454</v>
      </c>
      <c r="C213" s="14">
        <v>524</v>
      </c>
      <c r="D213" s="14">
        <v>69</v>
      </c>
      <c r="E213" s="14">
        <v>239</v>
      </c>
      <c r="F213" s="14">
        <v>284</v>
      </c>
      <c r="G213" s="14">
        <v>5</v>
      </c>
      <c r="H213" s="14">
        <v>200</v>
      </c>
      <c r="I213" s="14">
        <v>370</v>
      </c>
      <c r="J213" s="14">
        <v>415</v>
      </c>
      <c r="K213" s="14">
        <v>585</v>
      </c>
      <c r="L213" s="14">
        <v>301</v>
      </c>
      <c r="M213" s="14">
        <v>496</v>
      </c>
      <c r="N213" s="14">
        <v>541</v>
      </c>
      <c r="O213" s="14">
        <v>86</v>
      </c>
      <c r="P213" s="14">
        <v>131</v>
      </c>
      <c r="Q213" s="14">
        <v>602</v>
      </c>
      <c r="R213" s="14">
        <v>47</v>
      </c>
      <c r="S213" s="14">
        <v>217</v>
      </c>
      <c r="T213" s="14">
        <v>262</v>
      </c>
      <c r="U213" s="14">
        <v>432</v>
      </c>
      <c r="V213" s="14">
        <v>153</v>
      </c>
      <c r="W213" s="14">
        <v>348</v>
      </c>
      <c r="X213" s="14">
        <v>393</v>
      </c>
      <c r="Y213" s="14">
        <v>563</v>
      </c>
      <c r="Z213" s="15">
        <v>108</v>
      </c>
      <c r="AA213" s="2">
        <f t="shared" si="36"/>
        <v>7825</v>
      </c>
      <c r="AB213" s="2">
        <f t="shared" si="37"/>
        <v>3263025</v>
      </c>
      <c r="AE213" s="1">
        <v>3</v>
      </c>
      <c r="AF213" s="417" t="s">
        <v>217</v>
      </c>
      <c r="AG213" s="418" t="s">
        <v>364</v>
      </c>
      <c r="AH213" s="418" t="s">
        <v>406</v>
      </c>
      <c r="AI213" s="418" t="s">
        <v>222</v>
      </c>
      <c r="AJ213" s="418" t="s">
        <v>54</v>
      </c>
      <c r="AK213" s="419" t="s">
        <v>304</v>
      </c>
      <c r="AL213" s="419" t="s">
        <v>446</v>
      </c>
      <c r="AM213" s="419" t="s">
        <v>494</v>
      </c>
      <c r="AN213" s="419" t="s">
        <v>665</v>
      </c>
      <c r="AO213" s="419" t="s">
        <v>201</v>
      </c>
      <c r="AP213" s="418" t="s">
        <v>70</v>
      </c>
      <c r="AQ213" s="418" t="s">
        <v>454</v>
      </c>
      <c r="AR213" s="418" t="s">
        <v>64</v>
      </c>
      <c r="AS213" s="418" t="s">
        <v>408</v>
      </c>
      <c r="AT213" s="418" t="s">
        <v>210</v>
      </c>
      <c r="AU213" s="419" t="s">
        <v>605</v>
      </c>
      <c r="AV213" s="419" t="s">
        <v>721</v>
      </c>
      <c r="AW213" s="419" t="s">
        <v>144</v>
      </c>
      <c r="AX213" s="419" t="s">
        <v>327</v>
      </c>
      <c r="AY213" s="419" t="s">
        <v>457</v>
      </c>
      <c r="AZ213" s="418" t="s">
        <v>475</v>
      </c>
      <c r="BA213" s="418" t="s">
        <v>148</v>
      </c>
      <c r="BB213" s="418" t="s">
        <v>579</v>
      </c>
      <c r="BC213" s="418" t="s">
        <v>93</v>
      </c>
      <c r="BD213" s="420" t="s">
        <v>182</v>
      </c>
    </row>
    <row r="214" spans="1:56" x14ac:dyDescent="0.2">
      <c r="A214" s="1">
        <v>4</v>
      </c>
      <c r="B214" s="13">
        <v>323</v>
      </c>
      <c r="C214" s="14">
        <v>493</v>
      </c>
      <c r="D214" s="14">
        <v>538</v>
      </c>
      <c r="E214" s="14">
        <v>83</v>
      </c>
      <c r="F214" s="14">
        <v>128</v>
      </c>
      <c r="G214" s="14">
        <v>624</v>
      </c>
      <c r="H214" s="14">
        <v>44</v>
      </c>
      <c r="I214" s="14">
        <v>214</v>
      </c>
      <c r="J214" s="14">
        <v>259</v>
      </c>
      <c r="K214" s="14">
        <v>429</v>
      </c>
      <c r="L214" s="14">
        <v>175</v>
      </c>
      <c r="M214" s="14">
        <v>345</v>
      </c>
      <c r="N214" s="14">
        <v>390</v>
      </c>
      <c r="O214" s="14">
        <v>560</v>
      </c>
      <c r="P214" s="14">
        <v>105</v>
      </c>
      <c r="Q214" s="14">
        <v>471</v>
      </c>
      <c r="R214" s="14">
        <v>516</v>
      </c>
      <c r="S214" s="14">
        <v>61</v>
      </c>
      <c r="T214" s="14">
        <v>231</v>
      </c>
      <c r="U214" s="14">
        <v>276</v>
      </c>
      <c r="V214" s="14">
        <v>22</v>
      </c>
      <c r="W214" s="14">
        <v>192</v>
      </c>
      <c r="X214" s="14">
        <v>362</v>
      </c>
      <c r="Y214" s="14">
        <v>407</v>
      </c>
      <c r="Z214" s="15">
        <v>577</v>
      </c>
      <c r="AA214" s="2">
        <f t="shared" si="36"/>
        <v>7825</v>
      </c>
      <c r="AB214" s="2">
        <f t="shared" si="37"/>
        <v>3263025</v>
      </c>
      <c r="AE214" s="1">
        <v>4</v>
      </c>
      <c r="AF214" s="417" t="s">
        <v>204</v>
      </c>
      <c r="AG214" s="418" t="s">
        <v>797</v>
      </c>
      <c r="AH214" s="418" t="s">
        <v>122</v>
      </c>
      <c r="AI214" s="418" t="s">
        <v>720</v>
      </c>
      <c r="AJ214" s="418" t="s">
        <v>449</v>
      </c>
      <c r="AK214" s="419" t="s">
        <v>586</v>
      </c>
      <c r="AL214" s="419" t="s">
        <v>380</v>
      </c>
      <c r="AM214" s="419" t="s">
        <v>162</v>
      </c>
      <c r="AN214" s="419" t="s">
        <v>113</v>
      </c>
      <c r="AO214" s="419" t="s">
        <v>244</v>
      </c>
      <c r="AP214" s="418" t="s">
        <v>393</v>
      </c>
      <c r="AQ214" s="418" t="s">
        <v>520</v>
      </c>
      <c r="AR214" s="418" t="s">
        <v>473</v>
      </c>
      <c r="AS214" s="418" t="s">
        <v>256</v>
      </c>
      <c r="AT214" s="418" t="s">
        <v>526</v>
      </c>
      <c r="AU214" s="419" t="s">
        <v>401</v>
      </c>
      <c r="AV214" s="419" t="s">
        <v>124</v>
      </c>
      <c r="AW214" s="419" t="s">
        <v>463</v>
      </c>
      <c r="AX214" s="419" t="s">
        <v>433</v>
      </c>
      <c r="AY214" s="419" t="s">
        <v>614</v>
      </c>
      <c r="AZ214" s="418" t="s">
        <v>775</v>
      </c>
      <c r="BA214" s="418" t="s">
        <v>656</v>
      </c>
      <c r="BB214" s="418" t="s">
        <v>550</v>
      </c>
      <c r="BC214" s="418" t="s">
        <v>398</v>
      </c>
      <c r="BD214" s="420" t="s">
        <v>412</v>
      </c>
    </row>
    <row r="215" spans="1:56" x14ac:dyDescent="0.2">
      <c r="A215" s="1">
        <v>5</v>
      </c>
      <c r="B215" s="13">
        <v>167</v>
      </c>
      <c r="C215" s="14">
        <v>337</v>
      </c>
      <c r="D215" s="14">
        <v>382</v>
      </c>
      <c r="E215" s="14">
        <v>552</v>
      </c>
      <c r="F215" s="14">
        <v>122</v>
      </c>
      <c r="G215" s="14">
        <v>468</v>
      </c>
      <c r="H215" s="14">
        <v>513</v>
      </c>
      <c r="I215" s="14">
        <v>58</v>
      </c>
      <c r="J215" s="14">
        <v>228</v>
      </c>
      <c r="K215" s="14">
        <v>298</v>
      </c>
      <c r="L215" s="14">
        <v>19</v>
      </c>
      <c r="M215" s="14">
        <v>189</v>
      </c>
      <c r="N215" s="14">
        <v>359</v>
      </c>
      <c r="O215" s="14">
        <v>404</v>
      </c>
      <c r="P215" s="14">
        <v>599</v>
      </c>
      <c r="Q215" s="14">
        <v>320</v>
      </c>
      <c r="R215" s="14">
        <v>490</v>
      </c>
      <c r="S215" s="14">
        <v>535</v>
      </c>
      <c r="T215" s="14">
        <v>80</v>
      </c>
      <c r="U215" s="14">
        <v>150</v>
      </c>
      <c r="V215" s="14">
        <v>616</v>
      </c>
      <c r="W215" s="14">
        <v>36</v>
      </c>
      <c r="X215" s="14">
        <v>206</v>
      </c>
      <c r="Y215" s="14">
        <v>251</v>
      </c>
      <c r="Z215" s="15">
        <v>446</v>
      </c>
      <c r="AA215" s="2">
        <f t="shared" si="36"/>
        <v>7825</v>
      </c>
      <c r="AB215" s="2">
        <f t="shared" si="37"/>
        <v>3263025</v>
      </c>
      <c r="AE215" s="1">
        <v>5</v>
      </c>
      <c r="AF215" s="417" t="s">
        <v>604</v>
      </c>
      <c r="AG215" s="418" t="s">
        <v>576</v>
      </c>
      <c r="AH215" s="418" t="s">
        <v>177</v>
      </c>
      <c r="AI215" s="418" t="s">
        <v>467</v>
      </c>
      <c r="AJ215" s="418" t="s">
        <v>208</v>
      </c>
      <c r="AK215" s="419" t="s">
        <v>739</v>
      </c>
      <c r="AL215" s="419" t="s">
        <v>66</v>
      </c>
      <c r="AM215" s="419" t="s">
        <v>776</v>
      </c>
      <c r="AN215" s="419" t="s">
        <v>671</v>
      </c>
      <c r="AO215" s="419" t="s">
        <v>801</v>
      </c>
      <c r="AP215" s="418" t="s">
        <v>435</v>
      </c>
      <c r="AQ215" s="418" t="s">
        <v>760</v>
      </c>
      <c r="AR215" s="418" t="s">
        <v>339</v>
      </c>
      <c r="AS215" s="418" t="s">
        <v>190</v>
      </c>
      <c r="AT215" s="418" t="s">
        <v>333</v>
      </c>
      <c r="AU215" s="419" t="s">
        <v>578</v>
      </c>
      <c r="AV215" s="419" t="s">
        <v>695</v>
      </c>
      <c r="AW215" s="419" t="s">
        <v>230</v>
      </c>
      <c r="AX215" s="419" t="s">
        <v>273</v>
      </c>
      <c r="AY215" s="419" t="s">
        <v>419</v>
      </c>
      <c r="AZ215" s="418" t="s">
        <v>348</v>
      </c>
      <c r="BA215" s="418" t="s">
        <v>437</v>
      </c>
      <c r="BB215" s="418" t="s">
        <v>374</v>
      </c>
      <c r="BC215" s="418" t="s">
        <v>670</v>
      </c>
      <c r="BD215" s="420" t="s">
        <v>427</v>
      </c>
    </row>
    <row r="216" spans="1:56" x14ac:dyDescent="0.2">
      <c r="A216" s="1">
        <v>6</v>
      </c>
      <c r="B216" s="13">
        <v>597</v>
      </c>
      <c r="C216" s="14">
        <v>17</v>
      </c>
      <c r="D216" s="14">
        <v>187</v>
      </c>
      <c r="E216" s="14">
        <v>357</v>
      </c>
      <c r="F216" s="14">
        <v>402</v>
      </c>
      <c r="G216" s="14">
        <v>148</v>
      </c>
      <c r="H216" s="14">
        <v>318</v>
      </c>
      <c r="I216" s="14">
        <v>488</v>
      </c>
      <c r="J216" s="14">
        <v>533</v>
      </c>
      <c r="K216" s="14">
        <v>78</v>
      </c>
      <c r="L216" s="14">
        <v>449</v>
      </c>
      <c r="M216" s="14">
        <v>619</v>
      </c>
      <c r="N216" s="14">
        <v>39</v>
      </c>
      <c r="O216" s="14">
        <v>209</v>
      </c>
      <c r="P216" s="14">
        <v>254</v>
      </c>
      <c r="Q216" s="14">
        <v>125</v>
      </c>
      <c r="R216" s="14">
        <v>170</v>
      </c>
      <c r="S216" s="14">
        <v>340</v>
      </c>
      <c r="T216" s="14">
        <v>385</v>
      </c>
      <c r="U216" s="14">
        <v>555</v>
      </c>
      <c r="V216" s="14">
        <v>296</v>
      </c>
      <c r="W216" s="14">
        <v>466</v>
      </c>
      <c r="X216" s="14">
        <v>511</v>
      </c>
      <c r="Y216" s="14">
        <v>56</v>
      </c>
      <c r="Z216" s="15">
        <v>226</v>
      </c>
      <c r="AA216" s="2">
        <f t="shared" si="36"/>
        <v>7825</v>
      </c>
      <c r="AB216" s="2">
        <f t="shared" si="37"/>
        <v>3263025</v>
      </c>
      <c r="AE216" s="1">
        <v>6</v>
      </c>
      <c r="AF216" s="421" t="s">
        <v>365</v>
      </c>
      <c r="AG216" s="419" t="s">
        <v>464</v>
      </c>
      <c r="AH216" s="419" t="s">
        <v>42</v>
      </c>
      <c r="AI216" s="419" t="s">
        <v>233</v>
      </c>
      <c r="AJ216" s="419" t="s">
        <v>158</v>
      </c>
      <c r="AK216" s="418" t="s">
        <v>497</v>
      </c>
      <c r="AL216" s="418" t="s">
        <v>549</v>
      </c>
      <c r="AM216" s="418" t="s">
        <v>610</v>
      </c>
      <c r="AN216" s="418" t="s">
        <v>362</v>
      </c>
      <c r="AO216" s="418" t="s">
        <v>197</v>
      </c>
      <c r="AP216" s="419" t="s">
        <v>80</v>
      </c>
      <c r="AQ216" s="419" t="s">
        <v>212</v>
      </c>
      <c r="AR216" s="419" t="s">
        <v>571</v>
      </c>
      <c r="AS216" s="419" t="s">
        <v>86</v>
      </c>
      <c r="AT216" s="419" t="s">
        <v>566</v>
      </c>
      <c r="AU216" s="418" t="s">
        <v>476</v>
      </c>
      <c r="AV216" s="418" t="s">
        <v>44</v>
      </c>
      <c r="AW216" s="418" t="s">
        <v>388</v>
      </c>
      <c r="AX216" s="418" t="s">
        <v>521</v>
      </c>
      <c r="AY216" s="418" t="s">
        <v>678</v>
      </c>
      <c r="AZ216" s="419" t="s">
        <v>770</v>
      </c>
      <c r="BA216" s="419" t="s">
        <v>612</v>
      </c>
      <c r="BB216" s="419" t="s">
        <v>723</v>
      </c>
      <c r="BC216" s="419" t="s">
        <v>803</v>
      </c>
      <c r="BD216" s="422" t="s">
        <v>696</v>
      </c>
    </row>
    <row r="217" spans="1:56" x14ac:dyDescent="0.2">
      <c r="A217" s="1">
        <v>7</v>
      </c>
      <c r="B217" s="13">
        <v>441</v>
      </c>
      <c r="C217" s="14">
        <v>611</v>
      </c>
      <c r="D217" s="14">
        <v>31</v>
      </c>
      <c r="E217" s="14">
        <v>201</v>
      </c>
      <c r="F217" s="14">
        <v>271</v>
      </c>
      <c r="G217" s="14">
        <v>117</v>
      </c>
      <c r="H217" s="14">
        <v>162</v>
      </c>
      <c r="I217" s="14">
        <v>332</v>
      </c>
      <c r="J217" s="14">
        <v>377</v>
      </c>
      <c r="K217" s="14">
        <v>572</v>
      </c>
      <c r="L217" s="14">
        <v>293</v>
      </c>
      <c r="M217" s="14">
        <v>463</v>
      </c>
      <c r="N217" s="14">
        <v>508</v>
      </c>
      <c r="O217" s="14">
        <v>53</v>
      </c>
      <c r="P217" s="14">
        <v>248</v>
      </c>
      <c r="Q217" s="14">
        <v>594</v>
      </c>
      <c r="R217" s="14">
        <v>14</v>
      </c>
      <c r="S217" s="14">
        <v>184</v>
      </c>
      <c r="T217" s="14">
        <v>354</v>
      </c>
      <c r="U217" s="14">
        <v>424</v>
      </c>
      <c r="V217" s="14">
        <v>145</v>
      </c>
      <c r="W217" s="14">
        <v>315</v>
      </c>
      <c r="X217" s="14">
        <v>485</v>
      </c>
      <c r="Y217" s="14">
        <v>530</v>
      </c>
      <c r="Z217" s="15">
        <v>100</v>
      </c>
      <c r="AA217" s="2">
        <f t="shared" si="36"/>
        <v>7825</v>
      </c>
      <c r="AB217" s="2">
        <f t="shared" si="37"/>
        <v>3263025</v>
      </c>
      <c r="AE217" s="1">
        <v>7</v>
      </c>
      <c r="AF217" s="421" t="s">
        <v>637</v>
      </c>
      <c r="AG217" s="419" t="s">
        <v>154</v>
      </c>
      <c r="AH217" s="419" t="s">
        <v>777</v>
      </c>
      <c r="AI217" s="419" t="s">
        <v>643</v>
      </c>
      <c r="AJ217" s="419" t="s">
        <v>719</v>
      </c>
      <c r="AK217" s="418" t="s">
        <v>686</v>
      </c>
      <c r="AL217" s="418" t="s">
        <v>101</v>
      </c>
      <c r="AM217" s="418" t="s">
        <v>206</v>
      </c>
      <c r="AN217" s="418" t="s">
        <v>756</v>
      </c>
      <c r="AO217" s="418" t="s">
        <v>305</v>
      </c>
      <c r="AP217" s="419" t="s">
        <v>357</v>
      </c>
      <c r="AQ217" s="419" t="s">
        <v>666</v>
      </c>
      <c r="AR217" s="419" t="s">
        <v>308</v>
      </c>
      <c r="AS217" s="419" t="s">
        <v>252</v>
      </c>
      <c r="AT217" s="419" t="s">
        <v>718</v>
      </c>
      <c r="AU217" s="418" t="s">
        <v>809</v>
      </c>
      <c r="AV217" s="418" t="s">
        <v>511</v>
      </c>
      <c r="AW217" s="418" t="s">
        <v>602</v>
      </c>
      <c r="AX217" s="418" t="s">
        <v>784</v>
      </c>
      <c r="AY217" s="418" t="s">
        <v>140</v>
      </c>
      <c r="AZ217" s="419" t="s">
        <v>72</v>
      </c>
      <c r="BA217" s="419" t="s">
        <v>443</v>
      </c>
      <c r="BB217" s="419" t="s">
        <v>741</v>
      </c>
      <c r="BC217" s="419" t="s">
        <v>704</v>
      </c>
      <c r="BD217" s="422" t="s">
        <v>223</v>
      </c>
    </row>
    <row r="218" spans="1:56" x14ac:dyDescent="0.2">
      <c r="A218" s="1">
        <v>8</v>
      </c>
      <c r="B218" s="13">
        <v>290</v>
      </c>
      <c r="C218" s="14">
        <v>460</v>
      </c>
      <c r="D218" s="14">
        <v>505</v>
      </c>
      <c r="E218" s="14">
        <v>75</v>
      </c>
      <c r="F218" s="14">
        <v>245</v>
      </c>
      <c r="G218" s="14">
        <v>586</v>
      </c>
      <c r="H218" s="14">
        <v>6</v>
      </c>
      <c r="I218" s="14">
        <v>176</v>
      </c>
      <c r="J218" s="14">
        <v>371</v>
      </c>
      <c r="K218" s="14">
        <v>416</v>
      </c>
      <c r="L218" s="14">
        <v>137</v>
      </c>
      <c r="M218" s="14">
        <v>307</v>
      </c>
      <c r="N218" s="14">
        <v>477</v>
      </c>
      <c r="O218" s="14">
        <v>547</v>
      </c>
      <c r="P218" s="14">
        <v>92</v>
      </c>
      <c r="Q218" s="14">
        <v>438</v>
      </c>
      <c r="R218" s="14">
        <v>608</v>
      </c>
      <c r="S218" s="14">
        <v>28</v>
      </c>
      <c r="T218" s="14">
        <v>223</v>
      </c>
      <c r="U218" s="14">
        <v>268</v>
      </c>
      <c r="V218" s="14">
        <v>114</v>
      </c>
      <c r="W218" s="14">
        <v>159</v>
      </c>
      <c r="X218" s="14">
        <v>329</v>
      </c>
      <c r="Y218" s="14">
        <v>399</v>
      </c>
      <c r="Z218" s="15">
        <v>569</v>
      </c>
      <c r="AA218" s="2">
        <f t="shared" si="36"/>
        <v>7825</v>
      </c>
      <c r="AB218" s="2">
        <f t="shared" si="37"/>
        <v>3263025</v>
      </c>
      <c r="AE218" s="1">
        <v>8</v>
      </c>
      <c r="AF218" s="421" t="s">
        <v>250</v>
      </c>
      <c r="AG218" s="419" t="s">
        <v>795</v>
      </c>
      <c r="AH218" s="419" t="s">
        <v>651</v>
      </c>
      <c r="AI218" s="419" t="s">
        <v>168</v>
      </c>
      <c r="AJ218" s="419" t="s">
        <v>298</v>
      </c>
      <c r="AK218" s="418" t="s">
        <v>752</v>
      </c>
      <c r="AL218" s="418" t="s">
        <v>486</v>
      </c>
      <c r="AM218" s="418" t="s">
        <v>391</v>
      </c>
      <c r="AN218" s="418" t="s">
        <v>149</v>
      </c>
      <c r="AO218" s="418" t="s">
        <v>694</v>
      </c>
      <c r="AP218" s="419" t="s">
        <v>130</v>
      </c>
      <c r="AQ218" s="419" t="s">
        <v>146</v>
      </c>
      <c r="AR218" s="419" t="s">
        <v>189</v>
      </c>
      <c r="AS218" s="419" t="s">
        <v>278</v>
      </c>
      <c r="AT218" s="419" t="s">
        <v>434</v>
      </c>
      <c r="AU218" s="418" t="s">
        <v>692</v>
      </c>
      <c r="AV218" s="418" t="s">
        <v>530</v>
      </c>
      <c r="AW218" s="418" t="s">
        <v>226</v>
      </c>
      <c r="AX218" s="418" t="s">
        <v>771</v>
      </c>
      <c r="AY218" s="418" t="s">
        <v>297</v>
      </c>
      <c r="AZ218" s="419" t="s">
        <v>731</v>
      </c>
      <c r="BA218" s="419" t="s">
        <v>658</v>
      </c>
      <c r="BB218" s="419" t="s">
        <v>810</v>
      </c>
      <c r="BC218" s="419" t="s">
        <v>680</v>
      </c>
      <c r="BD218" s="422" t="s">
        <v>750</v>
      </c>
    </row>
    <row r="219" spans="1:56" x14ac:dyDescent="0.2">
      <c r="A219" s="1">
        <v>9</v>
      </c>
      <c r="B219" s="13">
        <v>134</v>
      </c>
      <c r="C219" s="14">
        <v>304</v>
      </c>
      <c r="D219" s="14">
        <v>499</v>
      </c>
      <c r="E219" s="14">
        <v>544</v>
      </c>
      <c r="F219" s="14">
        <v>89</v>
      </c>
      <c r="G219" s="14">
        <v>435</v>
      </c>
      <c r="H219" s="14">
        <v>605</v>
      </c>
      <c r="I219" s="14">
        <v>50</v>
      </c>
      <c r="J219" s="14">
        <v>220</v>
      </c>
      <c r="K219" s="14">
        <v>265</v>
      </c>
      <c r="L219" s="14">
        <v>106</v>
      </c>
      <c r="M219" s="14">
        <v>151</v>
      </c>
      <c r="N219" s="14">
        <v>346</v>
      </c>
      <c r="O219" s="14">
        <v>391</v>
      </c>
      <c r="P219" s="14">
        <v>561</v>
      </c>
      <c r="Q219" s="14">
        <v>282</v>
      </c>
      <c r="R219" s="14">
        <v>452</v>
      </c>
      <c r="S219" s="14">
        <v>522</v>
      </c>
      <c r="T219" s="14">
        <v>67</v>
      </c>
      <c r="U219" s="14">
        <v>237</v>
      </c>
      <c r="V219" s="14">
        <v>583</v>
      </c>
      <c r="W219" s="14">
        <v>3</v>
      </c>
      <c r="X219" s="14">
        <v>198</v>
      </c>
      <c r="Y219" s="14">
        <v>368</v>
      </c>
      <c r="Z219" s="15">
        <v>413</v>
      </c>
      <c r="AA219" s="2">
        <f t="shared" si="36"/>
        <v>7825</v>
      </c>
      <c r="AB219" s="2">
        <f t="shared" si="37"/>
        <v>3263025</v>
      </c>
      <c r="AE219" s="1">
        <v>9</v>
      </c>
      <c r="AF219" s="421" t="s">
        <v>684</v>
      </c>
      <c r="AG219" s="419" t="s">
        <v>757</v>
      </c>
      <c r="AH219" s="419" t="s">
        <v>107</v>
      </c>
      <c r="AI219" s="419" t="s">
        <v>725</v>
      </c>
      <c r="AJ219" s="419" t="s">
        <v>541</v>
      </c>
      <c r="AK219" s="418" t="s">
        <v>769</v>
      </c>
      <c r="AL219" s="418" t="s">
        <v>78</v>
      </c>
      <c r="AM219" s="418" t="s">
        <v>196</v>
      </c>
      <c r="AN219" s="418" t="s">
        <v>356</v>
      </c>
      <c r="AO219" s="418" t="s">
        <v>191</v>
      </c>
      <c r="AP219" s="419" t="s">
        <v>150</v>
      </c>
      <c r="AQ219" s="419" t="s">
        <v>448</v>
      </c>
      <c r="AR219" s="419" t="s">
        <v>176</v>
      </c>
      <c r="AS219" s="419" t="s">
        <v>442</v>
      </c>
      <c r="AT219" s="419" t="s">
        <v>807</v>
      </c>
      <c r="AU219" s="418" t="s">
        <v>745</v>
      </c>
      <c r="AV219" s="418" t="s">
        <v>1</v>
      </c>
      <c r="AW219" s="418" t="s">
        <v>334</v>
      </c>
      <c r="AX219" s="418" t="s">
        <v>381</v>
      </c>
      <c r="AY219" s="418" t="s">
        <v>354</v>
      </c>
      <c r="AZ219" s="419" t="s">
        <v>277</v>
      </c>
      <c r="BA219" s="419" t="s">
        <v>166</v>
      </c>
      <c r="BB219" s="419" t="s">
        <v>583</v>
      </c>
      <c r="BC219" s="419" t="s">
        <v>519</v>
      </c>
      <c r="BD219" s="422" t="s">
        <v>639</v>
      </c>
    </row>
    <row r="220" spans="1:56" x14ac:dyDescent="0.2">
      <c r="A220" s="1">
        <v>10</v>
      </c>
      <c r="B220" s="13">
        <v>103</v>
      </c>
      <c r="C220" s="14">
        <v>173</v>
      </c>
      <c r="D220" s="14">
        <v>343</v>
      </c>
      <c r="E220" s="14">
        <v>388</v>
      </c>
      <c r="F220" s="14">
        <v>558</v>
      </c>
      <c r="G220" s="14">
        <v>279</v>
      </c>
      <c r="H220" s="14">
        <v>474</v>
      </c>
      <c r="I220" s="14">
        <v>519</v>
      </c>
      <c r="J220" s="14">
        <v>64</v>
      </c>
      <c r="K220" s="14">
        <v>234</v>
      </c>
      <c r="L220" s="14">
        <v>580</v>
      </c>
      <c r="M220" s="14">
        <v>25</v>
      </c>
      <c r="N220" s="14">
        <v>195</v>
      </c>
      <c r="O220" s="14">
        <v>365</v>
      </c>
      <c r="P220" s="14">
        <v>410</v>
      </c>
      <c r="Q220" s="14">
        <v>126</v>
      </c>
      <c r="R220" s="14">
        <v>321</v>
      </c>
      <c r="S220" s="14">
        <v>491</v>
      </c>
      <c r="T220" s="14">
        <v>536</v>
      </c>
      <c r="U220" s="14">
        <v>81</v>
      </c>
      <c r="V220" s="14">
        <v>427</v>
      </c>
      <c r="W220" s="14">
        <v>622</v>
      </c>
      <c r="X220" s="14">
        <v>42</v>
      </c>
      <c r="Y220" s="14">
        <v>212</v>
      </c>
      <c r="Z220" s="15">
        <v>257</v>
      </c>
      <c r="AA220" s="2">
        <f t="shared" si="36"/>
        <v>7825</v>
      </c>
      <c r="AB220" s="2">
        <f t="shared" si="37"/>
        <v>3263025</v>
      </c>
      <c r="AE220" s="1">
        <v>10</v>
      </c>
      <c r="AF220" s="421" t="s">
        <v>390</v>
      </c>
      <c r="AG220" s="419" t="s">
        <v>523</v>
      </c>
      <c r="AH220" s="419" t="s">
        <v>493</v>
      </c>
      <c r="AI220" s="419" t="s">
        <v>387</v>
      </c>
      <c r="AJ220" s="419" t="s">
        <v>335</v>
      </c>
      <c r="AK220" s="418" t="s">
        <v>508</v>
      </c>
      <c r="AL220" s="418" t="s">
        <v>52</v>
      </c>
      <c r="AM220" s="418" t="s">
        <v>779</v>
      </c>
      <c r="AN220" s="418" t="s">
        <v>597</v>
      </c>
      <c r="AO220" s="418" t="s">
        <v>142</v>
      </c>
      <c r="AP220" s="419" t="s">
        <v>621</v>
      </c>
      <c r="AQ220" s="419" t="s">
        <v>253</v>
      </c>
      <c r="AR220" s="419" t="s">
        <v>99</v>
      </c>
      <c r="AS220" s="419" t="s">
        <v>414</v>
      </c>
      <c r="AT220" s="419" t="s">
        <v>712</v>
      </c>
      <c r="AU220" s="418" t="s">
        <v>474</v>
      </c>
      <c r="AV220" s="418" t="s">
        <v>234</v>
      </c>
      <c r="AW220" s="418" t="s">
        <v>664</v>
      </c>
      <c r="AX220" s="418" t="s">
        <v>781</v>
      </c>
      <c r="AY220" s="418" t="s">
        <v>749</v>
      </c>
      <c r="AZ220" s="419" t="s">
        <v>218</v>
      </c>
      <c r="BA220" s="419" t="s">
        <v>557</v>
      </c>
      <c r="BB220" s="419" t="s">
        <v>407</v>
      </c>
      <c r="BC220" s="419" t="s">
        <v>300</v>
      </c>
      <c r="BD220" s="422" t="s">
        <v>799</v>
      </c>
    </row>
    <row r="221" spans="1:56" x14ac:dyDescent="0.2">
      <c r="A221" s="1">
        <v>11</v>
      </c>
      <c r="B221" s="13">
        <v>408</v>
      </c>
      <c r="C221" s="14">
        <v>578</v>
      </c>
      <c r="D221" s="14">
        <v>23</v>
      </c>
      <c r="E221" s="14">
        <v>193</v>
      </c>
      <c r="F221" s="14">
        <v>363</v>
      </c>
      <c r="G221" s="14">
        <v>84</v>
      </c>
      <c r="H221" s="14">
        <v>129</v>
      </c>
      <c r="I221" s="14">
        <v>324</v>
      </c>
      <c r="J221" s="14">
        <v>494</v>
      </c>
      <c r="K221" s="14">
        <v>539</v>
      </c>
      <c r="L221" s="14">
        <v>260</v>
      </c>
      <c r="M221" s="14">
        <v>430</v>
      </c>
      <c r="N221" s="14">
        <v>625</v>
      </c>
      <c r="O221" s="14">
        <v>45</v>
      </c>
      <c r="P221" s="14">
        <v>215</v>
      </c>
      <c r="Q221" s="14">
        <v>556</v>
      </c>
      <c r="R221" s="14">
        <v>101</v>
      </c>
      <c r="S221" s="14">
        <v>171</v>
      </c>
      <c r="T221" s="14">
        <v>341</v>
      </c>
      <c r="U221" s="14">
        <v>386</v>
      </c>
      <c r="V221" s="14">
        <v>232</v>
      </c>
      <c r="W221" s="14">
        <v>277</v>
      </c>
      <c r="X221" s="14">
        <v>472</v>
      </c>
      <c r="Y221" s="14">
        <v>517</v>
      </c>
      <c r="Z221" s="15">
        <v>62</v>
      </c>
      <c r="AA221" s="2">
        <f t="shared" si="36"/>
        <v>7825</v>
      </c>
      <c r="AB221" s="2">
        <f t="shared" si="37"/>
        <v>3263025</v>
      </c>
      <c r="AE221" s="1">
        <v>11</v>
      </c>
      <c r="AF221" s="417" t="s">
        <v>82</v>
      </c>
      <c r="AG221" s="418" t="s">
        <v>517</v>
      </c>
      <c r="AH221" s="418" t="s">
        <v>330</v>
      </c>
      <c r="AI221" s="418" t="s">
        <v>133</v>
      </c>
      <c r="AJ221" s="418" t="s">
        <v>444</v>
      </c>
      <c r="AK221" s="419" t="s">
        <v>379</v>
      </c>
      <c r="AL221" s="419" t="s">
        <v>370</v>
      </c>
      <c r="AM221" s="419" t="s">
        <v>710</v>
      </c>
      <c r="AN221" s="419" t="s">
        <v>591</v>
      </c>
      <c r="AO221" s="419" t="s">
        <v>94</v>
      </c>
      <c r="AP221" s="418" t="s">
        <v>355</v>
      </c>
      <c r="AQ221" s="418" t="s">
        <v>482</v>
      </c>
      <c r="AR221" s="418" t="s">
        <v>820</v>
      </c>
      <c r="AS221" s="418" t="s">
        <v>645</v>
      </c>
      <c r="AT221" s="418" t="s">
        <v>220</v>
      </c>
      <c r="AU221" s="419" t="s">
        <v>363</v>
      </c>
      <c r="AV221" s="419" t="s">
        <v>421</v>
      </c>
      <c r="AW221" s="419" t="s">
        <v>498</v>
      </c>
      <c r="AX221" s="419" t="s">
        <v>415</v>
      </c>
      <c r="AY221" s="419" t="s">
        <v>311</v>
      </c>
      <c r="AZ221" s="418" t="s">
        <v>773</v>
      </c>
      <c r="BA221" s="418" t="s">
        <v>537</v>
      </c>
      <c r="BB221" s="418" t="s">
        <v>79</v>
      </c>
      <c r="BC221" s="418" t="s">
        <v>808</v>
      </c>
      <c r="BD221" s="420" t="s">
        <v>674</v>
      </c>
    </row>
    <row r="222" spans="1:56" x14ac:dyDescent="0.2">
      <c r="A222" s="1">
        <v>12</v>
      </c>
      <c r="B222" s="13">
        <v>252</v>
      </c>
      <c r="C222" s="14">
        <v>447</v>
      </c>
      <c r="D222" s="14">
        <v>617</v>
      </c>
      <c r="E222" s="14">
        <v>37</v>
      </c>
      <c r="F222" s="14">
        <v>207</v>
      </c>
      <c r="G222" s="14">
        <v>553</v>
      </c>
      <c r="H222" s="14">
        <v>123</v>
      </c>
      <c r="I222" s="14">
        <v>168</v>
      </c>
      <c r="J222" s="14">
        <v>338</v>
      </c>
      <c r="K222" s="14">
        <v>383</v>
      </c>
      <c r="L222" s="14">
        <v>229</v>
      </c>
      <c r="M222" s="14">
        <v>299</v>
      </c>
      <c r="N222" s="14">
        <v>469</v>
      </c>
      <c r="O222" s="14">
        <v>514</v>
      </c>
      <c r="P222" s="14">
        <v>59</v>
      </c>
      <c r="Q222" s="14">
        <v>405</v>
      </c>
      <c r="R222" s="14">
        <v>600</v>
      </c>
      <c r="S222" s="14">
        <v>20</v>
      </c>
      <c r="T222" s="14">
        <v>190</v>
      </c>
      <c r="U222" s="14">
        <v>360</v>
      </c>
      <c r="V222" s="14">
        <v>76</v>
      </c>
      <c r="W222" s="14">
        <v>146</v>
      </c>
      <c r="X222" s="14">
        <v>316</v>
      </c>
      <c r="Y222" s="14">
        <v>486</v>
      </c>
      <c r="Z222" s="15">
        <v>531</v>
      </c>
      <c r="AA222" s="2">
        <f t="shared" si="36"/>
        <v>7825</v>
      </c>
      <c r="AB222" s="2">
        <f t="shared" si="37"/>
        <v>3263025</v>
      </c>
      <c r="AE222" s="1">
        <v>12</v>
      </c>
      <c r="AF222" s="417" t="s">
        <v>593</v>
      </c>
      <c r="AG222" s="418" t="s">
        <v>51</v>
      </c>
      <c r="AH222" s="418" t="s">
        <v>242</v>
      </c>
      <c r="AI222" s="418" t="s">
        <v>700</v>
      </c>
      <c r="AJ222" s="418" t="s">
        <v>716</v>
      </c>
      <c r="AK222" s="419" t="s">
        <v>573</v>
      </c>
      <c r="AL222" s="419" t="s">
        <v>553</v>
      </c>
      <c r="AM222" s="419" t="s">
        <v>71</v>
      </c>
      <c r="AN222" s="419" t="s">
        <v>470</v>
      </c>
      <c r="AO222" s="419" t="s">
        <v>625</v>
      </c>
      <c r="AP222" s="418" t="s">
        <v>592</v>
      </c>
      <c r="AQ222" s="418" t="s">
        <v>430</v>
      </c>
      <c r="AR222" s="418" t="s">
        <v>531</v>
      </c>
      <c r="AS222" s="418" t="s">
        <v>33</v>
      </c>
      <c r="AT222" s="418" t="s">
        <v>436</v>
      </c>
      <c r="AU222" s="419" t="s">
        <v>429</v>
      </c>
      <c r="AV222" s="419" t="s">
        <v>544</v>
      </c>
      <c r="AW222" s="419" t="s">
        <v>702</v>
      </c>
      <c r="AX222" s="419" t="s">
        <v>817</v>
      </c>
      <c r="AY222" s="419" t="s">
        <v>577</v>
      </c>
      <c r="AZ222" s="418" t="s">
        <v>2</v>
      </c>
      <c r="BA222" s="418" t="s">
        <v>524</v>
      </c>
      <c r="BB222" s="418" t="s">
        <v>472</v>
      </c>
      <c r="BC222" s="418" t="s">
        <v>533</v>
      </c>
      <c r="BD222" s="420" t="s">
        <v>336</v>
      </c>
    </row>
    <row r="223" spans="1:56" x14ac:dyDescent="0.2">
      <c r="A223" s="1">
        <v>13</v>
      </c>
      <c r="B223" s="13">
        <v>246</v>
      </c>
      <c r="C223" s="14">
        <v>291</v>
      </c>
      <c r="D223" s="14">
        <v>461</v>
      </c>
      <c r="E223" s="14">
        <v>506</v>
      </c>
      <c r="F223" s="14">
        <v>51</v>
      </c>
      <c r="G223" s="14">
        <v>422</v>
      </c>
      <c r="H223" s="14">
        <v>592</v>
      </c>
      <c r="I223" s="14">
        <v>12</v>
      </c>
      <c r="J223" s="14">
        <v>182</v>
      </c>
      <c r="K223" s="14">
        <v>352</v>
      </c>
      <c r="L223" s="14">
        <v>98</v>
      </c>
      <c r="M223" s="14">
        <v>143</v>
      </c>
      <c r="N223" s="14">
        <v>313</v>
      </c>
      <c r="O223" s="14">
        <v>483</v>
      </c>
      <c r="P223" s="14">
        <v>528</v>
      </c>
      <c r="Q223" s="14">
        <v>274</v>
      </c>
      <c r="R223" s="14">
        <v>444</v>
      </c>
      <c r="S223" s="14">
        <v>614</v>
      </c>
      <c r="T223" s="14">
        <v>34</v>
      </c>
      <c r="U223" s="14">
        <v>204</v>
      </c>
      <c r="V223" s="14">
        <v>575</v>
      </c>
      <c r="W223" s="14">
        <v>120</v>
      </c>
      <c r="X223" s="14">
        <v>165</v>
      </c>
      <c r="Y223" s="14">
        <v>335</v>
      </c>
      <c r="Z223" s="15">
        <v>380</v>
      </c>
      <c r="AA223" s="2">
        <f t="shared" si="36"/>
        <v>7825</v>
      </c>
      <c r="AB223" s="2">
        <f t="shared" si="37"/>
        <v>3263025</v>
      </c>
      <c r="AC223" s="2">
        <f t="shared" ref="AC223:AC241" si="38">B223^3+C223^3+D223^3+E223^3+F223^3+G223^3+H223^3+I223^3+J223^3+K223^3+L223^3+M223^3+N223^3+O223^3+P223^3+Q223^3+R223^3+S223^3+T223^3+U223^3+V223^3+W223^3+X223^3+Y223^3+Z223^3</f>
        <v>1530765625</v>
      </c>
      <c r="AE223" s="1">
        <v>13</v>
      </c>
      <c r="AF223" s="417" t="s">
        <v>744</v>
      </c>
      <c r="AG223" s="418" t="s">
        <v>219</v>
      </c>
      <c r="AH223" s="418" t="s">
        <v>589</v>
      </c>
      <c r="AI223" s="418" t="s">
        <v>276</v>
      </c>
      <c r="AJ223" s="418" t="s">
        <v>225</v>
      </c>
      <c r="AK223" s="419" t="s">
        <v>108</v>
      </c>
      <c r="AL223" s="419" t="s">
        <v>778</v>
      </c>
      <c r="AM223" s="419" t="s">
        <v>647</v>
      </c>
      <c r="AN223" s="419" t="s">
        <v>525</v>
      </c>
      <c r="AO223" s="419" t="s">
        <v>811</v>
      </c>
      <c r="AP223" s="418" t="s">
        <v>361</v>
      </c>
      <c r="AQ223" s="418" t="s">
        <v>43</v>
      </c>
      <c r="AR223" s="418" t="s">
        <v>417</v>
      </c>
      <c r="AS223" s="418" t="s">
        <v>50</v>
      </c>
      <c r="AT223" s="418" t="s">
        <v>547</v>
      </c>
      <c r="AU223" s="419" t="s">
        <v>377</v>
      </c>
      <c r="AV223" s="419" t="s">
        <v>505</v>
      </c>
      <c r="AW223" s="419" t="s">
        <v>260</v>
      </c>
      <c r="AX223" s="419" t="s">
        <v>462</v>
      </c>
      <c r="AY223" s="419" t="s">
        <v>538</v>
      </c>
      <c r="AZ223" s="418" t="s">
        <v>490</v>
      </c>
      <c r="BA223" s="418" t="s">
        <v>132</v>
      </c>
      <c r="BB223" s="418" t="s">
        <v>758</v>
      </c>
      <c r="BC223" s="418" t="s">
        <v>551</v>
      </c>
      <c r="BD223" s="420" t="s">
        <v>147</v>
      </c>
    </row>
    <row r="224" spans="1:56" x14ac:dyDescent="0.2">
      <c r="A224" s="1">
        <v>14</v>
      </c>
      <c r="B224" s="13">
        <v>95</v>
      </c>
      <c r="C224" s="14">
        <v>140</v>
      </c>
      <c r="D224" s="14">
        <v>310</v>
      </c>
      <c r="E224" s="14">
        <v>480</v>
      </c>
      <c r="F224" s="14">
        <v>550</v>
      </c>
      <c r="G224" s="14">
        <v>266</v>
      </c>
      <c r="H224" s="14">
        <v>436</v>
      </c>
      <c r="I224" s="14">
        <v>606</v>
      </c>
      <c r="J224" s="14">
        <v>26</v>
      </c>
      <c r="K224" s="14">
        <v>221</v>
      </c>
      <c r="L224" s="14">
        <v>567</v>
      </c>
      <c r="M224" s="14">
        <v>112</v>
      </c>
      <c r="N224" s="14">
        <v>157</v>
      </c>
      <c r="O224" s="14">
        <v>327</v>
      </c>
      <c r="P224" s="14">
        <v>397</v>
      </c>
      <c r="Q224" s="14">
        <v>243</v>
      </c>
      <c r="R224" s="14">
        <v>288</v>
      </c>
      <c r="S224" s="14">
        <v>458</v>
      </c>
      <c r="T224" s="14">
        <v>503</v>
      </c>
      <c r="U224" s="14">
        <v>73</v>
      </c>
      <c r="V224" s="14">
        <v>419</v>
      </c>
      <c r="W224" s="14">
        <v>589</v>
      </c>
      <c r="X224" s="14">
        <v>9</v>
      </c>
      <c r="Y224" s="14">
        <v>179</v>
      </c>
      <c r="Z224" s="15">
        <v>374</v>
      </c>
      <c r="AA224" s="2">
        <f t="shared" si="36"/>
        <v>7825</v>
      </c>
      <c r="AB224" s="2">
        <f t="shared" si="37"/>
        <v>3263025</v>
      </c>
      <c r="AE224" s="1">
        <v>14</v>
      </c>
      <c r="AF224" s="417" t="s">
        <v>672</v>
      </c>
      <c r="AG224" s="418" t="s">
        <v>733</v>
      </c>
      <c r="AH224" s="418" t="s">
        <v>491</v>
      </c>
      <c r="AI224" s="418" t="s">
        <v>399</v>
      </c>
      <c r="AJ224" s="418" t="s">
        <v>516</v>
      </c>
      <c r="AK224" s="419" t="s">
        <v>165</v>
      </c>
      <c r="AL224" s="419" t="s">
        <v>563</v>
      </c>
      <c r="AM224" s="419" t="s">
        <v>499</v>
      </c>
      <c r="AN224" s="419" t="s">
        <v>251</v>
      </c>
      <c r="AO224" s="419" t="s">
        <v>800</v>
      </c>
      <c r="AP224" s="418" t="s">
        <v>726</v>
      </c>
      <c r="AQ224" s="418" t="s">
        <v>74</v>
      </c>
      <c r="AR224" s="418" t="s">
        <v>581</v>
      </c>
      <c r="AS224" s="418" t="s">
        <v>785</v>
      </c>
      <c r="AT224" s="418" t="s">
        <v>711</v>
      </c>
      <c r="AU224" s="419" t="s">
        <v>270</v>
      </c>
      <c r="AV224" s="419" t="s">
        <v>163</v>
      </c>
      <c r="AW224" s="419" t="s">
        <v>109</v>
      </c>
      <c r="AX224" s="419" t="s">
        <v>487</v>
      </c>
      <c r="AY224" s="419" t="s">
        <v>301</v>
      </c>
      <c r="AZ224" s="418" t="s">
        <v>561</v>
      </c>
      <c r="BA224" s="418" t="s">
        <v>65</v>
      </c>
      <c r="BB224" s="418" t="s">
        <v>409</v>
      </c>
      <c r="BC224" s="418" t="s">
        <v>285</v>
      </c>
      <c r="BD224" s="420" t="s">
        <v>627</v>
      </c>
    </row>
    <row r="225" spans="1:56" x14ac:dyDescent="0.2">
      <c r="A225" s="1">
        <v>15</v>
      </c>
      <c r="B225" s="13">
        <v>564</v>
      </c>
      <c r="C225" s="14">
        <v>109</v>
      </c>
      <c r="D225" s="14">
        <v>154</v>
      </c>
      <c r="E225" s="14">
        <v>349</v>
      </c>
      <c r="F225" s="14">
        <v>394</v>
      </c>
      <c r="G225" s="14">
        <v>240</v>
      </c>
      <c r="H225" s="14">
        <v>285</v>
      </c>
      <c r="I225" s="14">
        <v>455</v>
      </c>
      <c r="J225" s="14">
        <v>525</v>
      </c>
      <c r="K225" s="14">
        <v>70</v>
      </c>
      <c r="L225" s="14">
        <v>411</v>
      </c>
      <c r="M225" s="14">
        <v>581</v>
      </c>
      <c r="N225" s="14">
        <v>1</v>
      </c>
      <c r="O225" s="14">
        <v>196</v>
      </c>
      <c r="P225" s="14">
        <v>366</v>
      </c>
      <c r="Q225" s="14">
        <v>87</v>
      </c>
      <c r="R225" s="14">
        <v>132</v>
      </c>
      <c r="S225" s="14">
        <v>302</v>
      </c>
      <c r="T225" s="14">
        <v>497</v>
      </c>
      <c r="U225" s="14">
        <v>542</v>
      </c>
      <c r="V225" s="14">
        <v>263</v>
      </c>
      <c r="W225" s="14">
        <v>433</v>
      </c>
      <c r="X225" s="14">
        <v>603</v>
      </c>
      <c r="Y225" s="14">
        <v>48</v>
      </c>
      <c r="Z225" s="15">
        <v>218</v>
      </c>
      <c r="AA225" s="2">
        <f t="shared" si="36"/>
        <v>7825</v>
      </c>
      <c r="AB225" s="2">
        <f t="shared" si="37"/>
        <v>3263025</v>
      </c>
      <c r="AE225" s="1">
        <v>15</v>
      </c>
      <c r="AF225" s="417" t="s">
        <v>123</v>
      </c>
      <c r="AG225" s="418" t="s">
        <v>631</v>
      </c>
      <c r="AH225" s="418" t="s">
        <v>343</v>
      </c>
      <c r="AI225" s="418" t="s">
        <v>653</v>
      </c>
      <c r="AJ225" s="418" t="s">
        <v>369</v>
      </c>
      <c r="AK225" s="419" t="s">
        <v>164</v>
      </c>
      <c r="AL225" s="419" t="s">
        <v>299</v>
      </c>
      <c r="AM225" s="419" t="s">
        <v>456</v>
      </c>
      <c r="AN225" s="419" t="s">
        <v>574</v>
      </c>
      <c r="AO225" s="419" t="s">
        <v>619</v>
      </c>
      <c r="AP225" s="418" t="s">
        <v>503</v>
      </c>
      <c r="AQ225" s="418" t="s">
        <v>307</v>
      </c>
      <c r="AR225" s="418" t="s">
        <v>198</v>
      </c>
      <c r="AS225" s="418" t="s">
        <v>552</v>
      </c>
      <c r="AT225" s="418" t="s">
        <v>389</v>
      </c>
      <c r="AU225" s="419" t="s">
        <v>617</v>
      </c>
      <c r="AV225" s="419" t="s">
        <v>555</v>
      </c>
      <c r="AW225" s="419" t="s">
        <v>727</v>
      </c>
      <c r="AX225" s="419" t="s">
        <v>141</v>
      </c>
      <c r="AY225" s="419" t="s">
        <v>751</v>
      </c>
      <c r="AZ225" s="418" t="s">
        <v>221</v>
      </c>
      <c r="BA225" s="418" t="s">
        <v>138</v>
      </c>
      <c r="BB225" s="418" t="s">
        <v>735</v>
      </c>
      <c r="BC225" s="418" t="s">
        <v>274</v>
      </c>
      <c r="BD225" s="420" t="s">
        <v>326</v>
      </c>
    </row>
    <row r="226" spans="1:56" x14ac:dyDescent="0.2">
      <c r="A226" s="1">
        <v>16</v>
      </c>
      <c r="B226" s="13">
        <v>369</v>
      </c>
      <c r="C226" s="14">
        <v>414</v>
      </c>
      <c r="D226" s="14">
        <v>584</v>
      </c>
      <c r="E226" s="14">
        <v>4</v>
      </c>
      <c r="F226" s="14">
        <v>199</v>
      </c>
      <c r="G226" s="14">
        <v>545</v>
      </c>
      <c r="H226" s="14">
        <v>90</v>
      </c>
      <c r="I226" s="14">
        <v>135</v>
      </c>
      <c r="J226" s="14">
        <v>305</v>
      </c>
      <c r="K226" s="14">
        <v>500</v>
      </c>
      <c r="L226" s="14">
        <v>216</v>
      </c>
      <c r="M226" s="14">
        <v>261</v>
      </c>
      <c r="N226" s="14">
        <v>431</v>
      </c>
      <c r="O226" s="14">
        <v>601</v>
      </c>
      <c r="P226" s="14">
        <v>46</v>
      </c>
      <c r="Q226" s="14">
        <v>392</v>
      </c>
      <c r="R226" s="14">
        <v>562</v>
      </c>
      <c r="S226" s="14">
        <v>107</v>
      </c>
      <c r="T226" s="14">
        <v>152</v>
      </c>
      <c r="U226" s="14">
        <v>347</v>
      </c>
      <c r="V226" s="14">
        <v>68</v>
      </c>
      <c r="W226" s="14">
        <v>238</v>
      </c>
      <c r="X226" s="14">
        <v>283</v>
      </c>
      <c r="Y226" s="14">
        <v>453</v>
      </c>
      <c r="Z226" s="15">
        <v>523</v>
      </c>
      <c r="AA226" s="2">
        <f t="shared" si="36"/>
        <v>7825</v>
      </c>
      <c r="AB226" s="2">
        <f t="shared" si="37"/>
        <v>3263025</v>
      </c>
      <c r="AE226" s="1">
        <v>16</v>
      </c>
      <c r="AF226" s="421" t="s">
        <v>309</v>
      </c>
      <c r="AG226" s="419" t="s">
        <v>609</v>
      </c>
      <c r="AH226" s="419" t="s">
        <v>724</v>
      </c>
      <c r="AI226" s="419" t="s">
        <v>62</v>
      </c>
      <c r="AJ226" s="419" t="s">
        <v>207</v>
      </c>
      <c r="AK226" s="418" t="s">
        <v>200</v>
      </c>
      <c r="AL226" s="418" t="s">
        <v>599</v>
      </c>
      <c r="AM226" s="418" t="s">
        <v>102</v>
      </c>
      <c r="AN226" s="418" t="s">
        <v>178</v>
      </c>
      <c r="AO226" s="418" t="s">
        <v>322</v>
      </c>
      <c r="AP226" s="419" t="s">
        <v>249</v>
      </c>
      <c r="AQ226" s="419" t="s">
        <v>143</v>
      </c>
      <c r="AR226" s="419" t="s">
        <v>110</v>
      </c>
      <c r="AS226" s="419" t="s">
        <v>765</v>
      </c>
      <c r="AT226" s="419" t="s">
        <v>302</v>
      </c>
      <c r="AU226" s="418" t="s">
        <v>337</v>
      </c>
      <c r="AV226" s="418" t="s">
        <v>229</v>
      </c>
      <c r="AW226" s="418" t="s">
        <v>495</v>
      </c>
      <c r="AX226" s="418" t="s">
        <v>371</v>
      </c>
      <c r="AY226" s="418" t="s">
        <v>626</v>
      </c>
      <c r="AZ226" s="419" t="s">
        <v>644</v>
      </c>
      <c r="BA226" s="419" t="s">
        <v>247</v>
      </c>
      <c r="BB226" s="419" t="s">
        <v>375</v>
      </c>
      <c r="BC226" s="419" t="s">
        <v>351</v>
      </c>
      <c r="BD226" s="422" t="s">
        <v>677</v>
      </c>
    </row>
    <row r="227" spans="1:56" x14ac:dyDescent="0.2">
      <c r="A227" s="1">
        <v>17</v>
      </c>
      <c r="B227" s="13">
        <v>213</v>
      </c>
      <c r="C227" s="14">
        <v>258</v>
      </c>
      <c r="D227" s="14">
        <v>428</v>
      </c>
      <c r="E227" s="14">
        <v>623</v>
      </c>
      <c r="F227" s="14">
        <v>43</v>
      </c>
      <c r="G227" s="14">
        <v>389</v>
      </c>
      <c r="H227" s="14">
        <v>559</v>
      </c>
      <c r="I227" s="14">
        <v>104</v>
      </c>
      <c r="J227" s="14">
        <v>174</v>
      </c>
      <c r="K227" s="14">
        <v>344</v>
      </c>
      <c r="L227" s="14">
        <v>65</v>
      </c>
      <c r="M227" s="14">
        <v>235</v>
      </c>
      <c r="N227" s="14">
        <v>280</v>
      </c>
      <c r="O227" s="14">
        <v>475</v>
      </c>
      <c r="P227" s="14">
        <v>520</v>
      </c>
      <c r="Q227" s="14">
        <v>361</v>
      </c>
      <c r="R227" s="14">
        <v>406</v>
      </c>
      <c r="S227" s="14">
        <v>576</v>
      </c>
      <c r="T227" s="14">
        <v>21</v>
      </c>
      <c r="U227" s="14">
        <v>191</v>
      </c>
      <c r="V227" s="14">
        <v>537</v>
      </c>
      <c r="W227" s="14">
        <v>82</v>
      </c>
      <c r="X227" s="14">
        <v>127</v>
      </c>
      <c r="Y227" s="14">
        <v>322</v>
      </c>
      <c r="Z227" s="15">
        <v>492</v>
      </c>
      <c r="AA227" s="2">
        <f t="shared" si="36"/>
        <v>7825</v>
      </c>
      <c r="AB227" s="2">
        <f t="shared" si="37"/>
        <v>3263025</v>
      </c>
      <c r="AE227" s="1">
        <v>17</v>
      </c>
      <c r="AF227" s="421" t="s">
        <v>194</v>
      </c>
      <c r="AG227" s="419" t="s">
        <v>432</v>
      </c>
      <c r="AH227" s="419" t="s">
        <v>324</v>
      </c>
      <c r="AI227" s="419" t="s">
        <v>104</v>
      </c>
      <c r="AJ227" s="419" t="s">
        <v>618</v>
      </c>
      <c r="AK227" s="418" t="s">
        <v>416</v>
      </c>
      <c r="AL227" s="418" t="s">
        <v>780</v>
      </c>
      <c r="AM227" s="418" t="s">
        <v>316</v>
      </c>
      <c r="AN227" s="418" t="s">
        <v>153</v>
      </c>
      <c r="AO227" s="418" t="s">
        <v>282</v>
      </c>
      <c r="AP227" s="419" t="s">
        <v>539</v>
      </c>
      <c r="AQ227" s="419" t="s">
        <v>328</v>
      </c>
      <c r="AR227" s="419" t="s">
        <v>717</v>
      </c>
      <c r="AS227" s="419" t="s">
        <v>267</v>
      </c>
      <c r="AT227" s="419" t="s">
        <v>257</v>
      </c>
      <c r="AU227" s="418" t="s">
        <v>367</v>
      </c>
      <c r="AV227" s="418" t="s">
        <v>49</v>
      </c>
      <c r="AW227" s="418" t="s">
        <v>488</v>
      </c>
      <c r="AX227" s="418" t="s">
        <v>360</v>
      </c>
      <c r="AY227" s="418" t="s">
        <v>786</v>
      </c>
      <c r="AZ227" s="419" t="s">
        <v>255</v>
      </c>
      <c r="BA227" s="419" t="s">
        <v>303</v>
      </c>
      <c r="BB227" s="419" t="s">
        <v>344</v>
      </c>
      <c r="BC227" s="419" t="s">
        <v>681</v>
      </c>
      <c r="BD227" s="422" t="s">
        <v>560</v>
      </c>
    </row>
    <row r="228" spans="1:56" x14ac:dyDescent="0.2">
      <c r="A228" s="1">
        <v>18</v>
      </c>
      <c r="B228" s="13">
        <v>57</v>
      </c>
      <c r="C228" s="14">
        <v>227</v>
      </c>
      <c r="D228" s="14">
        <v>297</v>
      </c>
      <c r="E228" s="14">
        <v>467</v>
      </c>
      <c r="F228" s="14">
        <v>512</v>
      </c>
      <c r="G228" s="14">
        <v>358</v>
      </c>
      <c r="H228" s="14">
        <v>403</v>
      </c>
      <c r="I228" s="14">
        <v>598</v>
      </c>
      <c r="J228" s="14">
        <v>18</v>
      </c>
      <c r="K228" s="14">
        <v>188</v>
      </c>
      <c r="L228" s="14">
        <v>534</v>
      </c>
      <c r="M228" s="14">
        <v>79</v>
      </c>
      <c r="N228" s="14">
        <v>149</v>
      </c>
      <c r="O228" s="14">
        <v>319</v>
      </c>
      <c r="P228" s="14">
        <v>489</v>
      </c>
      <c r="Q228" s="14">
        <v>210</v>
      </c>
      <c r="R228" s="14">
        <v>255</v>
      </c>
      <c r="S228" s="14">
        <v>450</v>
      </c>
      <c r="T228" s="14">
        <v>620</v>
      </c>
      <c r="U228" s="14">
        <v>40</v>
      </c>
      <c r="V228" s="14">
        <v>381</v>
      </c>
      <c r="W228" s="14">
        <v>551</v>
      </c>
      <c r="X228" s="14">
        <v>121</v>
      </c>
      <c r="Y228" s="14">
        <v>166</v>
      </c>
      <c r="Z228" s="15">
        <v>336</v>
      </c>
      <c r="AA228" s="2">
        <f t="shared" si="36"/>
        <v>7825</v>
      </c>
      <c r="AB228" s="2">
        <f t="shared" si="37"/>
        <v>3263025</v>
      </c>
      <c r="AE228" s="1">
        <v>18</v>
      </c>
      <c r="AF228" s="421" t="s">
        <v>359</v>
      </c>
      <c r="AG228" s="419" t="s">
        <v>567</v>
      </c>
      <c r="AH228" s="419" t="s">
        <v>461</v>
      </c>
      <c r="AI228" s="419" t="s">
        <v>506</v>
      </c>
      <c r="AJ228" s="419" t="s">
        <v>202</v>
      </c>
      <c r="AK228" s="418" t="s">
        <v>682</v>
      </c>
      <c r="AL228" s="418" t="s">
        <v>264</v>
      </c>
      <c r="AM228" s="418" t="s">
        <v>707</v>
      </c>
      <c r="AN228" s="418" t="s">
        <v>673</v>
      </c>
      <c r="AO228" s="418" t="s">
        <v>732</v>
      </c>
      <c r="AP228" s="419" t="s">
        <v>806</v>
      </c>
      <c r="AQ228" s="419" t="s">
        <v>30</v>
      </c>
      <c r="AR228" s="419" t="s">
        <v>180</v>
      </c>
      <c r="AS228" s="419" t="s">
        <v>338</v>
      </c>
      <c r="AT228" s="419" t="s">
        <v>638</v>
      </c>
      <c r="AU228" s="418" t="s">
        <v>268</v>
      </c>
      <c r="AV228" s="418" t="s">
        <v>772</v>
      </c>
      <c r="AW228" s="418" t="s">
        <v>294</v>
      </c>
      <c r="AX228" s="418" t="s">
        <v>480</v>
      </c>
      <c r="AY228" s="418" t="s">
        <v>513</v>
      </c>
      <c r="AZ228" s="419" t="s">
        <v>654</v>
      </c>
      <c r="BA228" s="419" t="s">
        <v>546</v>
      </c>
      <c r="BB228" s="419" t="s">
        <v>582</v>
      </c>
      <c r="BC228" s="419" t="s">
        <v>734</v>
      </c>
      <c r="BD228" s="422" t="s">
        <v>340</v>
      </c>
    </row>
    <row r="229" spans="1:56" x14ac:dyDescent="0.2">
      <c r="A229" s="1">
        <v>19</v>
      </c>
      <c r="B229" s="13">
        <v>526</v>
      </c>
      <c r="C229" s="14">
        <v>96</v>
      </c>
      <c r="D229" s="14">
        <v>141</v>
      </c>
      <c r="E229" s="14">
        <v>311</v>
      </c>
      <c r="F229" s="14">
        <v>481</v>
      </c>
      <c r="G229" s="14">
        <v>202</v>
      </c>
      <c r="H229" s="14">
        <v>272</v>
      </c>
      <c r="I229" s="14">
        <v>442</v>
      </c>
      <c r="J229" s="14">
        <v>612</v>
      </c>
      <c r="K229" s="14">
        <v>32</v>
      </c>
      <c r="L229" s="14">
        <v>378</v>
      </c>
      <c r="M229" s="14">
        <v>573</v>
      </c>
      <c r="N229" s="14">
        <v>118</v>
      </c>
      <c r="O229" s="14">
        <v>163</v>
      </c>
      <c r="P229" s="14">
        <v>333</v>
      </c>
      <c r="Q229" s="14">
        <v>54</v>
      </c>
      <c r="R229" s="14">
        <v>249</v>
      </c>
      <c r="S229" s="14">
        <v>294</v>
      </c>
      <c r="T229" s="14">
        <v>464</v>
      </c>
      <c r="U229" s="14">
        <v>509</v>
      </c>
      <c r="V229" s="14">
        <v>355</v>
      </c>
      <c r="W229" s="14">
        <v>425</v>
      </c>
      <c r="X229" s="14">
        <v>595</v>
      </c>
      <c r="Y229" s="14">
        <v>15</v>
      </c>
      <c r="Z229" s="15">
        <v>185</v>
      </c>
      <c r="AA229" s="2">
        <f t="shared" si="36"/>
        <v>7825</v>
      </c>
      <c r="AB229" s="2">
        <f t="shared" si="37"/>
        <v>3263025</v>
      </c>
      <c r="AE229" s="1">
        <v>19</v>
      </c>
      <c r="AF229" s="421" t="s">
        <v>572</v>
      </c>
      <c r="AG229" s="419" t="s">
        <v>329</v>
      </c>
      <c r="AH229" s="419" t="s">
        <v>759</v>
      </c>
      <c r="AI229" s="419" t="s">
        <v>280</v>
      </c>
      <c r="AJ229" s="419" t="s">
        <v>81</v>
      </c>
      <c r="AK229" s="418" t="s">
        <v>507</v>
      </c>
      <c r="AL229" s="418" t="s">
        <v>402</v>
      </c>
      <c r="AM229" s="418" t="s">
        <v>532</v>
      </c>
      <c r="AN229" s="418" t="s">
        <v>425</v>
      </c>
      <c r="AO229" s="418" t="s">
        <v>332</v>
      </c>
      <c r="AP229" s="419" t="s">
        <v>69</v>
      </c>
      <c r="AQ229" s="419" t="s">
        <v>648</v>
      </c>
      <c r="AR229" s="419" t="s">
        <v>100</v>
      </c>
      <c r="AS229" s="419" t="s">
        <v>788</v>
      </c>
      <c r="AT229" s="419" t="s">
        <v>708</v>
      </c>
      <c r="AU229" s="418" t="s">
        <v>89</v>
      </c>
      <c r="AV229" s="418" t="s">
        <v>403</v>
      </c>
      <c r="AW229" s="418" t="s">
        <v>145</v>
      </c>
      <c r="AX229" s="418" t="s">
        <v>693</v>
      </c>
      <c r="AY229" s="418" t="s">
        <v>753</v>
      </c>
      <c r="AZ229" s="419" t="s">
        <v>205</v>
      </c>
      <c r="BA229" s="419" t="s">
        <v>352</v>
      </c>
      <c r="BB229" s="419" t="s">
        <v>227</v>
      </c>
      <c r="BC229" s="419" t="s">
        <v>569</v>
      </c>
      <c r="BD229" s="422" t="s">
        <v>73</v>
      </c>
    </row>
    <row r="230" spans="1:56" x14ac:dyDescent="0.2">
      <c r="A230" s="1">
        <v>20</v>
      </c>
      <c r="B230" s="13">
        <v>400</v>
      </c>
      <c r="C230" s="14">
        <v>570</v>
      </c>
      <c r="D230" s="14">
        <v>115</v>
      </c>
      <c r="E230" s="14">
        <v>160</v>
      </c>
      <c r="F230" s="14">
        <v>330</v>
      </c>
      <c r="G230" s="14">
        <v>71</v>
      </c>
      <c r="H230" s="14">
        <v>241</v>
      </c>
      <c r="I230" s="14">
        <v>286</v>
      </c>
      <c r="J230" s="14">
        <v>456</v>
      </c>
      <c r="K230" s="14">
        <v>501</v>
      </c>
      <c r="L230" s="14">
        <v>372</v>
      </c>
      <c r="M230" s="14">
        <v>417</v>
      </c>
      <c r="N230" s="14">
        <v>587</v>
      </c>
      <c r="O230" s="14">
        <v>7</v>
      </c>
      <c r="P230" s="14">
        <v>177</v>
      </c>
      <c r="Q230" s="14">
        <v>548</v>
      </c>
      <c r="R230" s="14">
        <v>93</v>
      </c>
      <c r="S230" s="14">
        <v>138</v>
      </c>
      <c r="T230" s="14">
        <v>308</v>
      </c>
      <c r="U230" s="14">
        <v>478</v>
      </c>
      <c r="V230" s="14">
        <v>224</v>
      </c>
      <c r="W230" s="14">
        <v>269</v>
      </c>
      <c r="X230" s="14">
        <v>439</v>
      </c>
      <c r="Y230" s="14">
        <v>609</v>
      </c>
      <c r="Z230" s="15">
        <v>29</v>
      </c>
      <c r="AA230" s="2">
        <f t="shared" si="36"/>
        <v>7825</v>
      </c>
      <c r="AB230" s="2">
        <f t="shared" si="37"/>
        <v>3263025</v>
      </c>
      <c r="AE230" s="1">
        <v>20</v>
      </c>
      <c r="AF230" s="421" t="s">
        <v>95</v>
      </c>
      <c r="AG230" s="419" t="s">
        <v>172</v>
      </c>
      <c r="AH230" s="419" t="s">
        <v>787</v>
      </c>
      <c r="AI230" s="419" t="s">
        <v>131</v>
      </c>
      <c r="AJ230" s="419" t="s">
        <v>232</v>
      </c>
      <c r="AK230" s="418" t="s">
        <v>275</v>
      </c>
      <c r="AL230" s="418" t="s">
        <v>192</v>
      </c>
      <c r="AM230" s="418" t="s">
        <v>85</v>
      </c>
      <c r="AN230" s="418" t="s">
        <v>139</v>
      </c>
      <c r="AO230" s="418" t="s">
        <v>518</v>
      </c>
      <c r="AP230" s="419" t="s">
        <v>652</v>
      </c>
      <c r="AQ230" s="419" t="s">
        <v>590</v>
      </c>
      <c r="AR230" s="419" t="s">
        <v>170</v>
      </c>
      <c r="AS230" s="419" t="s">
        <v>272</v>
      </c>
      <c r="AT230" s="419" t="s">
        <v>315</v>
      </c>
      <c r="AU230" s="418" t="s">
        <v>622</v>
      </c>
      <c r="AV230" s="418" t="s">
        <v>703</v>
      </c>
      <c r="AW230" s="418" t="s">
        <v>814</v>
      </c>
      <c r="AX230" s="418" t="s">
        <v>655</v>
      </c>
      <c r="AY230" s="418" t="s">
        <v>295</v>
      </c>
      <c r="AZ230" s="419" t="s">
        <v>460</v>
      </c>
      <c r="BA230" s="419" t="s">
        <v>83</v>
      </c>
      <c r="BB230" s="419" t="s">
        <v>667</v>
      </c>
      <c r="BC230" s="419" t="s">
        <v>186</v>
      </c>
      <c r="BD230" s="422" t="s">
        <v>118</v>
      </c>
    </row>
    <row r="231" spans="1:56" x14ac:dyDescent="0.2">
      <c r="A231" s="1">
        <v>21</v>
      </c>
      <c r="B231" s="13">
        <v>180</v>
      </c>
      <c r="C231" s="14">
        <v>375</v>
      </c>
      <c r="D231" s="14">
        <v>420</v>
      </c>
      <c r="E231" s="14">
        <v>590</v>
      </c>
      <c r="F231" s="14">
        <v>10</v>
      </c>
      <c r="G231" s="14">
        <v>476</v>
      </c>
      <c r="H231" s="14">
        <v>546</v>
      </c>
      <c r="I231" s="14">
        <v>91</v>
      </c>
      <c r="J231" s="14">
        <v>136</v>
      </c>
      <c r="K231" s="14">
        <v>306</v>
      </c>
      <c r="L231" s="14">
        <v>27</v>
      </c>
      <c r="M231" s="14">
        <v>222</v>
      </c>
      <c r="N231" s="14">
        <v>267</v>
      </c>
      <c r="O231" s="14">
        <v>437</v>
      </c>
      <c r="P231" s="14">
        <v>607</v>
      </c>
      <c r="Q231" s="14">
        <v>328</v>
      </c>
      <c r="R231" s="14">
        <v>398</v>
      </c>
      <c r="S231" s="14">
        <v>568</v>
      </c>
      <c r="T231" s="14">
        <v>113</v>
      </c>
      <c r="U231" s="14">
        <v>158</v>
      </c>
      <c r="V231" s="14">
        <v>504</v>
      </c>
      <c r="W231" s="14">
        <v>74</v>
      </c>
      <c r="X231" s="14">
        <v>244</v>
      </c>
      <c r="Y231" s="14">
        <v>289</v>
      </c>
      <c r="Z231" s="15">
        <v>459</v>
      </c>
      <c r="AA231" s="2">
        <f t="shared" si="36"/>
        <v>7825</v>
      </c>
      <c r="AB231" s="2">
        <f t="shared" si="37"/>
        <v>3263025</v>
      </c>
      <c r="AE231" s="1">
        <v>21</v>
      </c>
      <c r="AF231" s="417" t="s">
        <v>496</v>
      </c>
      <c r="AG231" s="418" t="s">
        <v>40</v>
      </c>
      <c r="AH231" s="418" t="s">
        <v>796</v>
      </c>
      <c r="AI231" s="418" t="s">
        <v>125</v>
      </c>
      <c r="AJ231" s="418" t="s">
        <v>600</v>
      </c>
      <c r="AK231" s="419" t="s">
        <v>265</v>
      </c>
      <c r="AL231" s="419" t="s">
        <v>649</v>
      </c>
      <c r="AM231" s="419" t="s">
        <v>568</v>
      </c>
      <c r="AN231" s="419" t="s">
        <v>659</v>
      </c>
      <c r="AO231" s="419" t="s">
        <v>624</v>
      </c>
      <c r="AP231" s="418" t="s">
        <v>90</v>
      </c>
      <c r="AQ231" s="418" t="s">
        <v>431</v>
      </c>
      <c r="AR231" s="418" t="s">
        <v>56</v>
      </c>
      <c r="AS231" s="418" t="s">
        <v>794</v>
      </c>
      <c r="AT231" s="418" t="s">
        <v>45</v>
      </c>
      <c r="AU231" s="419" t="s">
        <v>98</v>
      </c>
      <c r="AV231" s="419" t="s">
        <v>235</v>
      </c>
      <c r="AW231" s="419" t="s">
        <v>199</v>
      </c>
      <c r="AX231" s="419" t="s">
        <v>761</v>
      </c>
      <c r="AY231" s="419" t="s">
        <v>209</v>
      </c>
      <c r="AZ231" s="418" t="s">
        <v>413</v>
      </c>
      <c r="BA231" s="418" t="s">
        <v>722</v>
      </c>
      <c r="BB231" s="418" t="s">
        <v>55</v>
      </c>
      <c r="BC231" s="418" t="s">
        <v>193</v>
      </c>
      <c r="BD231" s="420" t="s">
        <v>562</v>
      </c>
    </row>
    <row r="232" spans="1:56" x14ac:dyDescent="0.2">
      <c r="A232" s="1">
        <v>22</v>
      </c>
      <c r="B232" s="13">
        <v>49</v>
      </c>
      <c r="C232" s="14">
        <v>219</v>
      </c>
      <c r="D232" s="14">
        <v>264</v>
      </c>
      <c r="E232" s="14">
        <v>434</v>
      </c>
      <c r="F232" s="14">
        <v>604</v>
      </c>
      <c r="G232" s="14">
        <v>350</v>
      </c>
      <c r="H232" s="14">
        <v>395</v>
      </c>
      <c r="I232" s="14">
        <v>565</v>
      </c>
      <c r="J232" s="14">
        <v>110</v>
      </c>
      <c r="K232" s="14">
        <v>155</v>
      </c>
      <c r="L232" s="14">
        <v>521</v>
      </c>
      <c r="M232" s="14">
        <v>66</v>
      </c>
      <c r="N232" s="14">
        <v>236</v>
      </c>
      <c r="O232" s="14">
        <v>281</v>
      </c>
      <c r="P232" s="14">
        <v>451</v>
      </c>
      <c r="Q232" s="14">
        <v>197</v>
      </c>
      <c r="R232" s="14">
        <v>367</v>
      </c>
      <c r="S232" s="14">
        <v>412</v>
      </c>
      <c r="T232" s="14">
        <v>582</v>
      </c>
      <c r="U232" s="14">
        <v>2</v>
      </c>
      <c r="V232" s="14">
        <v>498</v>
      </c>
      <c r="W232" s="14">
        <v>543</v>
      </c>
      <c r="X232" s="14">
        <v>88</v>
      </c>
      <c r="Y232" s="14">
        <v>133</v>
      </c>
      <c r="Z232" s="15">
        <v>303</v>
      </c>
      <c r="AA232" s="2">
        <f t="shared" si="36"/>
        <v>7825</v>
      </c>
      <c r="AB232" s="2">
        <f t="shared" si="37"/>
        <v>3263025</v>
      </c>
      <c r="AE232" s="1">
        <v>22</v>
      </c>
      <c r="AF232" s="417" t="s">
        <v>748</v>
      </c>
      <c r="AG232" s="418" t="s">
        <v>112</v>
      </c>
      <c r="AH232" s="418" t="s">
        <v>248</v>
      </c>
      <c r="AI232" s="418" t="s">
        <v>588</v>
      </c>
      <c r="AJ232" s="418" t="s">
        <v>635</v>
      </c>
      <c r="AK232" s="419" t="s">
        <v>68</v>
      </c>
      <c r="AL232" s="419" t="s">
        <v>548</v>
      </c>
      <c r="AM232" s="419" t="s">
        <v>63</v>
      </c>
      <c r="AN232" s="419" t="s">
        <v>41</v>
      </c>
      <c r="AO232" s="419" t="s">
        <v>554</v>
      </c>
      <c r="AP232" s="418" t="s">
        <v>706</v>
      </c>
      <c r="AQ232" s="418" t="s">
        <v>514</v>
      </c>
      <c r="AR232" s="418" t="s">
        <v>114</v>
      </c>
      <c r="AS232" s="418" t="s">
        <v>404</v>
      </c>
      <c r="AT232" s="418" t="s">
        <v>0</v>
      </c>
      <c r="AU232" s="419" t="s">
        <v>239</v>
      </c>
      <c r="AV232" s="419" t="s">
        <v>283</v>
      </c>
      <c r="AW232" s="419" t="s">
        <v>742</v>
      </c>
      <c r="AX232" s="419" t="s">
        <v>650</v>
      </c>
      <c r="AY232" s="419" t="s">
        <v>29</v>
      </c>
      <c r="AZ232" s="418" t="s">
        <v>485</v>
      </c>
      <c r="BA232" s="418" t="s">
        <v>171</v>
      </c>
      <c r="BB232" s="418" t="s">
        <v>512</v>
      </c>
      <c r="BC232" s="418" t="s">
        <v>236</v>
      </c>
      <c r="BD232" s="420" t="s">
        <v>37</v>
      </c>
    </row>
    <row r="233" spans="1:56" x14ac:dyDescent="0.2">
      <c r="A233" s="1">
        <v>23</v>
      </c>
      <c r="B233" s="13">
        <v>518</v>
      </c>
      <c r="C233" s="14">
        <v>63</v>
      </c>
      <c r="D233" s="14">
        <v>233</v>
      </c>
      <c r="E233" s="14">
        <v>278</v>
      </c>
      <c r="F233" s="14">
        <v>473</v>
      </c>
      <c r="G233" s="14">
        <v>194</v>
      </c>
      <c r="H233" s="14">
        <v>364</v>
      </c>
      <c r="I233" s="14">
        <v>409</v>
      </c>
      <c r="J233" s="14">
        <v>579</v>
      </c>
      <c r="K233" s="14">
        <v>24</v>
      </c>
      <c r="L233" s="14">
        <v>495</v>
      </c>
      <c r="M233" s="14">
        <v>540</v>
      </c>
      <c r="N233" s="14">
        <v>85</v>
      </c>
      <c r="O233" s="14">
        <v>130</v>
      </c>
      <c r="P233" s="14">
        <v>325</v>
      </c>
      <c r="Q233" s="14">
        <v>41</v>
      </c>
      <c r="R233" s="14">
        <v>211</v>
      </c>
      <c r="S233" s="14">
        <v>256</v>
      </c>
      <c r="T233" s="14">
        <v>426</v>
      </c>
      <c r="U233" s="14">
        <v>621</v>
      </c>
      <c r="V233" s="14">
        <v>342</v>
      </c>
      <c r="W233" s="14">
        <v>387</v>
      </c>
      <c r="X233" s="14">
        <v>557</v>
      </c>
      <c r="Y233" s="14">
        <v>102</v>
      </c>
      <c r="Z233" s="15">
        <v>172</v>
      </c>
      <c r="AA233" s="2">
        <f t="shared" si="36"/>
        <v>7825</v>
      </c>
      <c r="AB233" s="2">
        <f t="shared" si="37"/>
        <v>3263025</v>
      </c>
      <c r="AE233" s="1">
        <v>23</v>
      </c>
      <c r="AF233" s="417" t="s">
        <v>228</v>
      </c>
      <c r="AG233" s="418" t="s">
        <v>570</v>
      </c>
      <c r="AH233" s="418" t="s">
        <v>458</v>
      </c>
      <c r="AI233" s="418" t="s">
        <v>642</v>
      </c>
      <c r="AJ233" s="418" t="s">
        <v>426</v>
      </c>
      <c r="AK233" s="419" t="s">
        <v>687</v>
      </c>
      <c r="AL233" s="419" t="s">
        <v>471</v>
      </c>
      <c r="AM233" s="419" t="s">
        <v>534</v>
      </c>
      <c r="AN233" s="419" t="s">
        <v>383</v>
      </c>
      <c r="AO233" s="419" t="s">
        <v>804</v>
      </c>
      <c r="AP233" s="418" t="s">
        <v>766</v>
      </c>
      <c r="AQ233" s="418" t="s">
        <v>35</v>
      </c>
      <c r="AR233" s="418" t="s">
        <v>646</v>
      </c>
      <c r="AS233" s="418" t="s">
        <v>580</v>
      </c>
      <c r="AT233" s="418" t="s">
        <v>128</v>
      </c>
      <c r="AU233" s="419" t="s">
        <v>540</v>
      </c>
      <c r="AV233" s="419" t="s">
        <v>53</v>
      </c>
      <c r="AW233" s="419" t="s">
        <v>459</v>
      </c>
      <c r="AX233" s="419" t="s">
        <v>350</v>
      </c>
      <c r="AY233" s="419" t="s">
        <v>136</v>
      </c>
      <c r="AZ233" s="418" t="s">
        <v>310</v>
      </c>
      <c r="BA233" s="418" t="s">
        <v>492</v>
      </c>
      <c r="BB233" s="418" t="s">
        <v>705</v>
      </c>
      <c r="BC233" s="418" t="s">
        <v>284</v>
      </c>
      <c r="BD233" s="420" t="s">
        <v>179</v>
      </c>
    </row>
    <row r="234" spans="1:56" x14ac:dyDescent="0.2">
      <c r="A234" s="1">
        <v>24</v>
      </c>
      <c r="B234" s="13">
        <v>487</v>
      </c>
      <c r="C234" s="14">
        <v>532</v>
      </c>
      <c r="D234" s="14">
        <v>77</v>
      </c>
      <c r="E234" s="14">
        <v>147</v>
      </c>
      <c r="F234" s="14">
        <v>317</v>
      </c>
      <c r="G234" s="14">
        <v>38</v>
      </c>
      <c r="H234" s="14">
        <v>208</v>
      </c>
      <c r="I234" s="14">
        <v>253</v>
      </c>
      <c r="J234" s="14">
        <v>448</v>
      </c>
      <c r="K234" s="14">
        <v>618</v>
      </c>
      <c r="L234" s="14">
        <v>339</v>
      </c>
      <c r="M234" s="14">
        <v>384</v>
      </c>
      <c r="N234" s="14">
        <v>554</v>
      </c>
      <c r="O234" s="14">
        <v>124</v>
      </c>
      <c r="P234" s="14">
        <v>169</v>
      </c>
      <c r="Q234" s="14">
        <v>515</v>
      </c>
      <c r="R234" s="14">
        <v>60</v>
      </c>
      <c r="S234" s="14">
        <v>230</v>
      </c>
      <c r="T234" s="14">
        <v>300</v>
      </c>
      <c r="U234" s="14">
        <v>470</v>
      </c>
      <c r="V234" s="14">
        <v>186</v>
      </c>
      <c r="W234" s="14">
        <v>356</v>
      </c>
      <c r="X234" s="14">
        <v>401</v>
      </c>
      <c r="Y234" s="14">
        <v>596</v>
      </c>
      <c r="Z234" s="15">
        <v>16</v>
      </c>
      <c r="AA234" s="2">
        <f t="shared" si="36"/>
        <v>7825</v>
      </c>
      <c r="AB234" s="2">
        <f t="shared" si="37"/>
        <v>3263025</v>
      </c>
      <c r="AE234" s="1">
        <v>24</v>
      </c>
      <c r="AF234" s="417" t="s">
        <v>713</v>
      </c>
      <c r="AG234" s="418" t="s">
        <v>679</v>
      </c>
      <c r="AH234" s="418" t="s">
        <v>3</v>
      </c>
      <c r="AI234" s="418" t="s">
        <v>152</v>
      </c>
      <c r="AJ234" s="418" t="s">
        <v>368</v>
      </c>
      <c r="AK234" s="419" t="s">
        <v>596</v>
      </c>
      <c r="AL234" s="419" t="s">
        <v>405</v>
      </c>
      <c r="AM234" s="419" t="s">
        <v>697</v>
      </c>
      <c r="AN234" s="419" t="s">
        <v>400</v>
      </c>
      <c r="AO234" s="419" t="s">
        <v>451</v>
      </c>
      <c r="AP234" s="418" t="s">
        <v>445</v>
      </c>
      <c r="AQ234" s="418" t="s">
        <v>281</v>
      </c>
      <c r="AR234" s="418" t="s">
        <v>440</v>
      </c>
      <c r="AS234" s="418" t="s">
        <v>238</v>
      </c>
      <c r="AT234" s="418" t="s">
        <v>628</v>
      </c>
      <c r="AU234" s="419" t="s">
        <v>92</v>
      </c>
      <c r="AV234" s="419" t="s">
        <v>701</v>
      </c>
      <c r="AW234" s="419" t="s">
        <v>798</v>
      </c>
      <c r="AX234" s="419" t="s">
        <v>668</v>
      </c>
      <c r="AY234" s="419" t="s">
        <v>715</v>
      </c>
      <c r="AZ234" s="418" t="s">
        <v>630</v>
      </c>
      <c r="BA234" s="418" t="s">
        <v>709</v>
      </c>
      <c r="BB234" s="418" t="s">
        <v>296</v>
      </c>
      <c r="BC234" s="418" t="s">
        <v>676</v>
      </c>
      <c r="BD234" s="420" t="s">
        <v>598</v>
      </c>
    </row>
    <row r="235" spans="1:56" x14ac:dyDescent="0.2">
      <c r="A235" s="1">
        <v>25</v>
      </c>
      <c r="B235" s="16">
        <v>331</v>
      </c>
      <c r="C235" s="17">
        <v>376</v>
      </c>
      <c r="D235" s="17">
        <v>571</v>
      </c>
      <c r="E235" s="17">
        <v>116</v>
      </c>
      <c r="F235" s="17">
        <v>161</v>
      </c>
      <c r="G235" s="17">
        <v>507</v>
      </c>
      <c r="H235" s="17">
        <v>52</v>
      </c>
      <c r="I235" s="17">
        <v>247</v>
      </c>
      <c r="J235" s="17">
        <v>292</v>
      </c>
      <c r="K235" s="17">
        <v>462</v>
      </c>
      <c r="L235" s="17">
        <v>183</v>
      </c>
      <c r="M235" s="17">
        <v>353</v>
      </c>
      <c r="N235" s="17">
        <v>423</v>
      </c>
      <c r="O235" s="17">
        <v>593</v>
      </c>
      <c r="P235" s="17">
        <v>13</v>
      </c>
      <c r="Q235" s="17">
        <v>484</v>
      </c>
      <c r="R235" s="17">
        <v>529</v>
      </c>
      <c r="S235" s="17">
        <v>99</v>
      </c>
      <c r="T235" s="17">
        <v>144</v>
      </c>
      <c r="U235" s="17">
        <v>314</v>
      </c>
      <c r="V235" s="17">
        <v>35</v>
      </c>
      <c r="W235" s="17">
        <v>205</v>
      </c>
      <c r="X235" s="17">
        <v>275</v>
      </c>
      <c r="Y235" s="17">
        <v>445</v>
      </c>
      <c r="Z235" s="18">
        <v>615</v>
      </c>
      <c r="AA235" s="2">
        <f t="shared" si="36"/>
        <v>7825</v>
      </c>
      <c r="AB235" s="2">
        <f t="shared" si="37"/>
        <v>3263025</v>
      </c>
      <c r="AE235" s="1">
        <v>25</v>
      </c>
      <c r="AF235" s="423" t="s">
        <v>683</v>
      </c>
      <c r="AG235" s="424" t="s">
        <v>38</v>
      </c>
      <c r="AH235" s="424" t="s">
        <v>623</v>
      </c>
      <c r="AI235" s="424" t="s">
        <v>816</v>
      </c>
      <c r="AJ235" s="424" t="s">
        <v>685</v>
      </c>
      <c r="AK235" s="425" t="s">
        <v>620</v>
      </c>
      <c r="AL235" s="425" t="s">
        <v>119</v>
      </c>
      <c r="AM235" s="425" t="s">
        <v>376</v>
      </c>
      <c r="AN235" s="425" t="s">
        <v>111</v>
      </c>
      <c r="AO235" s="425" t="s">
        <v>768</v>
      </c>
      <c r="AP235" s="424" t="s">
        <v>151</v>
      </c>
      <c r="AQ235" s="424" t="s">
        <v>127</v>
      </c>
      <c r="AR235" s="424" t="s">
        <v>455</v>
      </c>
      <c r="AS235" s="424" t="s">
        <v>258</v>
      </c>
      <c r="AT235" s="424" t="s">
        <v>542</v>
      </c>
      <c r="AU235" s="425" t="s">
        <v>504</v>
      </c>
      <c r="AV235" s="425" t="s">
        <v>466</v>
      </c>
      <c r="AW235" s="425" t="s">
        <v>774</v>
      </c>
      <c r="AX235" s="425" t="s">
        <v>603</v>
      </c>
      <c r="AY235" s="425" t="s">
        <v>386</v>
      </c>
      <c r="AZ235" s="424" t="s">
        <v>675</v>
      </c>
      <c r="BA235" s="424" t="s">
        <v>746</v>
      </c>
      <c r="BB235" s="424" t="s">
        <v>616</v>
      </c>
      <c r="BC235" s="424" t="s">
        <v>740</v>
      </c>
      <c r="BD235" s="426" t="s">
        <v>319</v>
      </c>
    </row>
    <row r="236" spans="1:56" x14ac:dyDescent="0.2">
      <c r="A236" s="3" t="s">
        <v>0</v>
      </c>
      <c r="B236" s="2">
        <f>SUM(B211:B235)</f>
        <v>7825</v>
      </c>
      <c r="C236" s="2">
        <f t="shared" ref="C236:Z236" si="39">SUM(C211:C235)</f>
        <v>7825</v>
      </c>
      <c r="D236" s="2">
        <f t="shared" si="39"/>
        <v>7825</v>
      </c>
      <c r="E236" s="2">
        <f t="shared" si="39"/>
        <v>7825</v>
      </c>
      <c r="F236" s="2">
        <f t="shared" si="39"/>
        <v>7825</v>
      </c>
      <c r="G236" s="2">
        <f t="shared" si="39"/>
        <v>7825</v>
      </c>
      <c r="H236" s="2">
        <f t="shared" si="39"/>
        <v>7825</v>
      </c>
      <c r="I236" s="2">
        <f t="shared" si="39"/>
        <v>7825</v>
      </c>
      <c r="J236" s="2">
        <f t="shared" si="39"/>
        <v>7825</v>
      </c>
      <c r="K236" s="2">
        <f t="shared" si="39"/>
        <v>7825</v>
      </c>
      <c r="L236" s="2">
        <f t="shared" si="39"/>
        <v>7825</v>
      </c>
      <c r="M236" s="2">
        <f t="shared" si="39"/>
        <v>7825</v>
      </c>
      <c r="N236" s="2">
        <f t="shared" si="39"/>
        <v>7825</v>
      </c>
      <c r="O236" s="2">
        <f t="shared" si="39"/>
        <v>7825</v>
      </c>
      <c r="P236" s="2">
        <f t="shared" si="39"/>
        <v>7825</v>
      </c>
      <c r="Q236" s="2">
        <f t="shared" si="39"/>
        <v>7825</v>
      </c>
      <c r="R236" s="2">
        <f t="shared" si="39"/>
        <v>7825</v>
      </c>
      <c r="S236" s="2">
        <f t="shared" si="39"/>
        <v>7825</v>
      </c>
      <c r="T236" s="2">
        <f t="shared" si="39"/>
        <v>7825</v>
      </c>
      <c r="U236" s="2">
        <f t="shared" si="39"/>
        <v>7825</v>
      </c>
      <c r="V236" s="2">
        <f t="shared" si="39"/>
        <v>7825</v>
      </c>
      <c r="W236" s="2">
        <f t="shared" si="39"/>
        <v>7825</v>
      </c>
      <c r="X236" s="2">
        <f t="shared" si="39"/>
        <v>7825</v>
      </c>
      <c r="Y236" s="2">
        <f t="shared" si="39"/>
        <v>7825</v>
      </c>
      <c r="Z236" s="2">
        <f t="shared" si="39"/>
        <v>7825</v>
      </c>
    </row>
    <row r="237" spans="1:56" x14ac:dyDescent="0.2">
      <c r="A237" s="3" t="s">
        <v>1</v>
      </c>
      <c r="B237" s="2">
        <f>SUMSQ(B211:B235)</f>
        <v>3263025</v>
      </c>
      <c r="C237" s="2">
        <f t="shared" ref="C237:Z237" si="40">SUMSQ(C211:C235)</f>
        <v>3263025</v>
      </c>
      <c r="D237" s="2">
        <f t="shared" si="40"/>
        <v>3263025</v>
      </c>
      <c r="E237" s="2">
        <f t="shared" si="40"/>
        <v>3263025</v>
      </c>
      <c r="F237" s="2">
        <f t="shared" si="40"/>
        <v>3263025</v>
      </c>
      <c r="G237" s="2">
        <f t="shared" si="40"/>
        <v>3263025</v>
      </c>
      <c r="H237" s="2">
        <f t="shared" si="40"/>
        <v>3263025</v>
      </c>
      <c r="I237" s="2">
        <f t="shared" si="40"/>
        <v>3263025</v>
      </c>
      <c r="J237" s="2">
        <f t="shared" si="40"/>
        <v>3263025</v>
      </c>
      <c r="K237" s="2">
        <f t="shared" si="40"/>
        <v>3263025</v>
      </c>
      <c r="L237" s="2">
        <f t="shared" si="40"/>
        <v>3263025</v>
      </c>
      <c r="M237" s="2">
        <f t="shared" si="40"/>
        <v>3263025</v>
      </c>
      <c r="N237" s="2">
        <f t="shared" si="40"/>
        <v>3263025</v>
      </c>
      <c r="O237" s="2">
        <f t="shared" si="40"/>
        <v>3263025</v>
      </c>
      <c r="P237" s="2">
        <f t="shared" si="40"/>
        <v>3263025</v>
      </c>
      <c r="Q237" s="2">
        <f t="shared" si="40"/>
        <v>3263025</v>
      </c>
      <c r="R237" s="2">
        <f t="shared" si="40"/>
        <v>3263025</v>
      </c>
      <c r="S237" s="2">
        <f t="shared" si="40"/>
        <v>3263025</v>
      </c>
      <c r="T237" s="2">
        <f t="shared" si="40"/>
        <v>3263025</v>
      </c>
      <c r="U237" s="2">
        <f t="shared" si="40"/>
        <v>3263025</v>
      </c>
      <c r="V237" s="2">
        <f t="shared" si="40"/>
        <v>3263025</v>
      </c>
      <c r="W237" s="2">
        <f t="shared" si="40"/>
        <v>3263025</v>
      </c>
      <c r="X237" s="2">
        <f t="shared" si="40"/>
        <v>3263025</v>
      </c>
      <c r="Y237" s="2">
        <f t="shared" si="40"/>
        <v>3263025</v>
      </c>
      <c r="Z237" s="2">
        <f t="shared" si="40"/>
        <v>3263025</v>
      </c>
    </row>
    <row r="238" spans="1:56" x14ac:dyDescent="0.2">
      <c r="A238" s="3" t="s">
        <v>351</v>
      </c>
      <c r="N238" s="2">
        <f t="shared" ref="N238" si="41">N211^3+N212^3+N213^3+N214^3+N215^3+N216^3+N217^3+N218^3+N219^3+N220^3+N221^3+N222^3+N223^3+N224^3+N225^3+N226^3+N227^3+N228^3+N229^3+N230^3+N231^3+N232^3+N233^3+N234^3+N235^3</f>
        <v>1530765625</v>
      </c>
    </row>
    <row r="239" spans="1:56" x14ac:dyDescent="0.2">
      <c r="AA239" s="2" t="s">
        <v>4</v>
      </c>
    </row>
    <row r="240" spans="1:56" x14ac:dyDescent="0.2">
      <c r="A240" s="3" t="s">
        <v>2</v>
      </c>
      <c r="B240" s="7">
        <f>B211</f>
        <v>11</v>
      </c>
      <c r="C240" s="7">
        <f>C212</f>
        <v>30</v>
      </c>
      <c r="D240" s="7">
        <f>D213</f>
        <v>69</v>
      </c>
      <c r="E240" s="7">
        <f>E214</f>
        <v>83</v>
      </c>
      <c r="F240" s="7">
        <f>F215</f>
        <v>122</v>
      </c>
      <c r="G240" s="7">
        <f>G216</f>
        <v>148</v>
      </c>
      <c r="H240" s="7">
        <f>H217</f>
        <v>162</v>
      </c>
      <c r="I240" s="7">
        <f>I218</f>
        <v>176</v>
      </c>
      <c r="J240" s="7">
        <f>J219</f>
        <v>220</v>
      </c>
      <c r="K240" s="7">
        <f>K220</f>
        <v>234</v>
      </c>
      <c r="L240" s="7">
        <f>L221</f>
        <v>260</v>
      </c>
      <c r="M240" s="7">
        <f>M222</f>
        <v>299</v>
      </c>
      <c r="N240" s="7">
        <f>N223</f>
        <v>313</v>
      </c>
      <c r="O240" s="7">
        <f>O224</f>
        <v>327</v>
      </c>
      <c r="P240" s="7">
        <f>P225</f>
        <v>366</v>
      </c>
      <c r="Q240" s="7">
        <f>Q226</f>
        <v>392</v>
      </c>
      <c r="R240" s="7">
        <f>R227</f>
        <v>406</v>
      </c>
      <c r="S240" s="7">
        <f>S228</f>
        <v>450</v>
      </c>
      <c r="T240" s="7">
        <f>T229</f>
        <v>464</v>
      </c>
      <c r="U240" s="7">
        <f>U230</f>
        <v>478</v>
      </c>
      <c r="V240" s="7">
        <f>V231</f>
        <v>504</v>
      </c>
      <c r="W240" s="7">
        <f>W232</f>
        <v>543</v>
      </c>
      <c r="X240" s="7">
        <f>X233</f>
        <v>557</v>
      </c>
      <c r="Y240" s="7">
        <f>Y234</f>
        <v>596</v>
      </c>
      <c r="Z240" s="8">
        <f>Z235</f>
        <v>615</v>
      </c>
      <c r="AA240" s="2">
        <f t="shared" si="36"/>
        <v>7825</v>
      </c>
      <c r="AB240" s="2">
        <f t="shared" si="37"/>
        <v>3263025</v>
      </c>
      <c r="AC240" s="2">
        <f t="shared" si="38"/>
        <v>1530765625</v>
      </c>
    </row>
    <row r="241" spans="1:56" x14ac:dyDescent="0.2">
      <c r="A241" s="3" t="s">
        <v>3</v>
      </c>
      <c r="B241" s="7">
        <f>B235</f>
        <v>331</v>
      </c>
      <c r="C241" s="7">
        <f>C234</f>
        <v>532</v>
      </c>
      <c r="D241" s="7">
        <f>D233</f>
        <v>233</v>
      </c>
      <c r="E241" s="7">
        <f>E232</f>
        <v>434</v>
      </c>
      <c r="F241" s="7">
        <f>F231</f>
        <v>10</v>
      </c>
      <c r="G241" s="7">
        <f>G230</f>
        <v>71</v>
      </c>
      <c r="H241" s="7">
        <f>H229</f>
        <v>272</v>
      </c>
      <c r="I241" s="7">
        <f>I228</f>
        <v>598</v>
      </c>
      <c r="J241" s="7">
        <f>J227</f>
        <v>174</v>
      </c>
      <c r="K241" s="7">
        <f>K226</f>
        <v>500</v>
      </c>
      <c r="L241" s="7">
        <f>L225</f>
        <v>411</v>
      </c>
      <c r="M241" s="7">
        <f>M224</f>
        <v>112</v>
      </c>
      <c r="N241" s="7">
        <f>N223</f>
        <v>313</v>
      </c>
      <c r="O241" s="7">
        <f>O222</f>
        <v>514</v>
      </c>
      <c r="P241" s="7">
        <f>P221</f>
        <v>215</v>
      </c>
      <c r="Q241" s="7">
        <f>Q220</f>
        <v>126</v>
      </c>
      <c r="R241" s="7">
        <f>R219</f>
        <v>452</v>
      </c>
      <c r="S241" s="7">
        <f>S218</f>
        <v>28</v>
      </c>
      <c r="T241" s="7">
        <f>T217</f>
        <v>354</v>
      </c>
      <c r="U241" s="7">
        <f>U216</f>
        <v>555</v>
      </c>
      <c r="V241" s="7">
        <f>V215</f>
        <v>616</v>
      </c>
      <c r="W241" s="7">
        <f>W214</f>
        <v>192</v>
      </c>
      <c r="X241" s="7">
        <f>X213</f>
        <v>393</v>
      </c>
      <c r="Y241" s="7">
        <f>Y212</f>
        <v>94</v>
      </c>
      <c r="Z241" s="8">
        <f>Z211</f>
        <v>295</v>
      </c>
      <c r="AA241" s="2">
        <f t="shared" si="36"/>
        <v>7825</v>
      </c>
      <c r="AB241" s="2">
        <f t="shared" si="37"/>
        <v>3263025</v>
      </c>
      <c r="AC241" s="2">
        <f t="shared" si="38"/>
        <v>1530765625</v>
      </c>
    </row>
    <row r="244" spans="1:56" x14ac:dyDescent="0.2">
      <c r="B244" s="21" t="s">
        <v>916</v>
      </c>
      <c r="C244" s="21" t="s">
        <v>908</v>
      </c>
    </row>
    <row r="245" spans="1:56" x14ac:dyDescent="0.2">
      <c r="A245" s="1">
        <v>1</v>
      </c>
      <c r="B245" s="10">
        <v>15</v>
      </c>
      <c r="C245" s="11">
        <v>195</v>
      </c>
      <c r="D245" s="11">
        <v>375</v>
      </c>
      <c r="E245" s="11">
        <v>405</v>
      </c>
      <c r="F245" s="11">
        <v>585</v>
      </c>
      <c r="G245" s="11">
        <v>314</v>
      </c>
      <c r="H245" s="11">
        <v>494</v>
      </c>
      <c r="I245" s="11">
        <v>549</v>
      </c>
      <c r="J245" s="11">
        <v>79</v>
      </c>
      <c r="K245" s="11">
        <v>134</v>
      </c>
      <c r="L245" s="11">
        <v>613</v>
      </c>
      <c r="M245" s="11">
        <v>43</v>
      </c>
      <c r="N245" s="11">
        <v>223</v>
      </c>
      <c r="O245" s="11">
        <v>253</v>
      </c>
      <c r="P245" s="11">
        <v>433</v>
      </c>
      <c r="Q245" s="11">
        <v>162</v>
      </c>
      <c r="R245" s="11">
        <v>342</v>
      </c>
      <c r="S245" s="11">
        <v>397</v>
      </c>
      <c r="T245" s="11">
        <v>552</v>
      </c>
      <c r="U245" s="11">
        <v>107</v>
      </c>
      <c r="V245" s="11">
        <v>461</v>
      </c>
      <c r="W245" s="11">
        <v>516</v>
      </c>
      <c r="X245" s="11">
        <v>71</v>
      </c>
      <c r="Y245" s="11">
        <v>226</v>
      </c>
      <c r="Z245" s="12">
        <v>281</v>
      </c>
      <c r="AA245" s="2">
        <f>SUM(B245:Z245)</f>
        <v>7825</v>
      </c>
      <c r="AB245" s="2">
        <f>SUMSQ(B245:Z245)</f>
        <v>3263025</v>
      </c>
      <c r="AE245" s="1">
        <v>1</v>
      </c>
      <c r="AF245" s="413" t="s">
        <v>569</v>
      </c>
      <c r="AG245" s="414" t="s">
        <v>99</v>
      </c>
      <c r="AH245" s="414" t="s">
        <v>40</v>
      </c>
      <c r="AI245" s="414" t="s">
        <v>429</v>
      </c>
      <c r="AJ245" s="414" t="s">
        <v>201</v>
      </c>
      <c r="AK245" s="415" t="s">
        <v>386</v>
      </c>
      <c r="AL245" s="415" t="s">
        <v>591</v>
      </c>
      <c r="AM245" s="415" t="s">
        <v>306</v>
      </c>
      <c r="AN245" s="415" t="s">
        <v>30</v>
      </c>
      <c r="AO245" s="415" t="s">
        <v>684</v>
      </c>
      <c r="AP245" s="414" t="s">
        <v>292</v>
      </c>
      <c r="AQ245" s="414" t="s">
        <v>618</v>
      </c>
      <c r="AR245" s="414" t="s">
        <v>771</v>
      </c>
      <c r="AS245" s="414" t="s">
        <v>697</v>
      </c>
      <c r="AT245" s="414" t="s">
        <v>138</v>
      </c>
      <c r="AU245" s="415" t="s">
        <v>101</v>
      </c>
      <c r="AV245" s="415" t="s">
        <v>310</v>
      </c>
      <c r="AW245" s="415" t="s">
        <v>711</v>
      </c>
      <c r="AX245" s="415" t="s">
        <v>467</v>
      </c>
      <c r="AY245" s="415" t="s">
        <v>495</v>
      </c>
      <c r="AZ245" s="414" t="s">
        <v>589</v>
      </c>
      <c r="BA245" s="414" t="s">
        <v>124</v>
      </c>
      <c r="BB245" s="414" t="s">
        <v>275</v>
      </c>
      <c r="BC245" s="414" t="s">
        <v>696</v>
      </c>
      <c r="BD245" s="416" t="s">
        <v>404</v>
      </c>
    </row>
    <row r="246" spans="1:56" x14ac:dyDescent="0.2">
      <c r="A246" s="1">
        <v>2</v>
      </c>
      <c r="B246" s="13">
        <v>616</v>
      </c>
      <c r="C246" s="14">
        <v>46</v>
      </c>
      <c r="D246" s="14">
        <v>201</v>
      </c>
      <c r="E246" s="14">
        <v>256</v>
      </c>
      <c r="F246" s="14">
        <v>436</v>
      </c>
      <c r="G246" s="14">
        <v>170</v>
      </c>
      <c r="H246" s="14">
        <v>350</v>
      </c>
      <c r="I246" s="14">
        <v>380</v>
      </c>
      <c r="J246" s="14">
        <v>560</v>
      </c>
      <c r="K246" s="14">
        <v>115</v>
      </c>
      <c r="L246" s="14">
        <v>469</v>
      </c>
      <c r="M246" s="14">
        <v>524</v>
      </c>
      <c r="N246" s="14">
        <v>54</v>
      </c>
      <c r="O246" s="14">
        <v>234</v>
      </c>
      <c r="P246" s="14">
        <v>289</v>
      </c>
      <c r="Q246" s="14">
        <v>18</v>
      </c>
      <c r="R246" s="14">
        <v>198</v>
      </c>
      <c r="S246" s="14">
        <v>353</v>
      </c>
      <c r="T246" s="14">
        <v>408</v>
      </c>
      <c r="U246" s="14">
        <v>588</v>
      </c>
      <c r="V246" s="14">
        <v>317</v>
      </c>
      <c r="W246" s="14">
        <v>497</v>
      </c>
      <c r="X246" s="14">
        <v>527</v>
      </c>
      <c r="Y246" s="14">
        <v>82</v>
      </c>
      <c r="Z246" s="15">
        <v>137</v>
      </c>
      <c r="AA246" s="2">
        <f t="shared" ref="AA246:AA275" si="42">SUM(B246:Z246)</f>
        <v>7825</v>
      </c>
      <c r="AB246" s="2">
        <f t="shared" ref="AB246:AB275" si="43">SUMSQ(B246:Z246)</f>
        <v>3263025</v>
      </c>
      <c r="AE246" s="1">
        <v>2</v>
      </c>
      <c r="AF246" s="417" t="s">
        <v>348</v>
      </c>
      <c r="AG246" s="418" t="s">
        <v>302</v>
      </c>
      <c r="AH246" s="418" t="s">
        <v>643</v>
      </c>
      <c r="AI246" s="418" t="s">
        <v>459</v>
      </c>
      <c r="AJ246" s="418" t="s">
        <v>563</v>
      </c>
      <c r="AK246" s="419" t="s">
        <v>44</v>
      </c>
      <c r="AL246" s="419" t="s">
        <v>68</v>
      </c>
      <c r="AM246" s="419" t="s">
        <v>147</v>
      </c>
      <c r="AN246" s="419" t="s">
        <v>256</v>
      </c>
      <c r="AO246" s="419" t="s">
        <v>787</v>
      </c>
      <c r="AP246" s="418" t="s">
        <v>531</v>
      </c>
      <c r="AQ246" s="418" t="s">
        <v>364</v>
      </c>
      <c r="AR246" s="418" t="s">
        <v>89</v>
      </c>
      <c r="AS246" s="418" t="s">
        <v>142</v>
      </c>
      <c r="AT246" s="418" t="s">
        <v>193</v>
      </c>
      <c r="AU246" s="419" t="s">
        <v>673</v>
      </c>
      <c r="AV246" s="419" t="s">
        <v>583</v>
      </c>
      <c r="AW246" s="419" t="s">
        <v>127</v>
      </c>
      <c r="AX246" s="419" t="s">
        <v>82</v>
      </c>
      <c r="AY246" s="419" t="s">
        <v>34</v>
      </c>
      <c r="AZ246" s="418" t="s">
        <v>368</v>
      </c>
      <c r="BA246" s="418" t="s">
        <v>141</v>
      </c>
      <c r="BB246" s="418" t="s">
        <v>441</v>
      </c>
      <c r="BC246" s="418" t="s">
        <v>303</v>
      </c>
      <c r="BD246" s="420" t="s">
        <v>130</v>
      </c>
    </row>
    <row r="247" spans="1:56" x14ac:dyDescent="0.2">
      <c r="A247" s="1">
        <v>3</v>
      </c>
      <c r="B247" s="13">
        <v>472</v>
      </c>
      <c r="C247" s="14">
        <v>502</v>
      </c>
      <c r="D247" s="14">
        <v>57</v>
      </c>
      <c r="E247" s="14">
        <v>237</v>
      </c>
      <c r="F247" s="14">
        <v>292</v>
      </c>
      <c r="G247" s="14">
        <v>21</v>
      </c>
      <c r="H247" s="14">
        <v>176</v>
      </c>
      <c r="I247" s="14">
        <v>356</v>
      </c>
      <c r="J247" s="14">
        <v>411</v>
      </c>
      <c r="K247" s="14">
        <v>591</v>
      </c>
      <c r="L247" s="14">
        <v>325</v>
      </c>
      <c r="M247" s="14">
        <v>480</v>
      </c>
      <c r="N247" s="14">
        <v>535</v>
      </c>
      <c r="O247" s="14">
        <v>90</v>
      </c>
      <c r="P247" s="14">
        <v>145</v>
      </c>
      <c r="Q247" s="14">
        <v>624</v>
      </c>
      <c r="R247" s="14">
        <v>29</v>
      </c>
      <c r="S247" s="14">
        <v>209</v>
      </c>
      <c r="T247" s="14">
        <v>264</v>
      </c>
      <c r="U247" s="14">
        <v>444</v>
      </c>
      <c r="V247" s="14">
        <v>173</v>
      </c>
      <c r="W247" s="14">
        <v>328</v>
      </c>
      <c r="X247" s="14">
        <v>383</v>
      </c>
      <c r="Y247" s="14">
        <v>563</v>
      </c>
      <c r="Z247" s="15">
        <v>118</v>
      </c>
      <c r="AA247" s="2">
        <f t="shared" si="42"/>
        <v>7825</v>
      </c>
      <c r="AB247" s="2">
        <f t="shared" si="43"/>
        <v>3263025</v>
      </c>
      <c r="AE247" s="1">
        <v>3</v>
      </c>
      <c r="AF247" s="417" t="s">
        <v>79</v>
      </c>
      <c r="AG247" s="418" t="s">
        <v>382</v>
      </c>
      <c r="AH247" s="418" t="s">
        <v>359</v>
      </c>
      <c r="AI247" s="418" t="s">
        <v>354</v>
      </c>
      <c r="AJ247" s="418" t="s">
        <v>111</v>
      </c>
      <c r="AK247" s="419" t="s">
        <v>360</v>
      </c>
      <c r="AL247" s="419" t="s">
        <v>391</v>
      </c>
      <c r="AM247" s="419" t="s">
        <v>709</v>
      </c>
      <c r="AN247" s="419" t="s">
        <v>503</v>
      </c>
      <c r="AO247" s="419" t="s">
        <v>91</v>
      </c>
      <c r="AP247" s="418" t="s">
        <v>128</v>
      </c>
      <c r="AQ247" s="418" t="s">
        <v>399</v>
      </c>
      <c r="AR247" s="418" t="s">
        <v>230</v>
      </c>
      <c r="AS247" s="418" t="s">
        <v>599</v>
      </c>
      <c r="AT247" s="418" t="s">
        <v>72</v>
      </c>
      <c r="AU247" s="419" t="s">
        <v>586</v>
      </c>
      <c r="AV247" s="419" t="s">
        <v>118</v>
      </c>
      <c r="AW247" s="419" t="s">
        <v>86</v>
      </c>
      <c r="AX247" s="419" t="s">
        <v>248</v>
      </c>
      <c r="AY247" s="419" t="s">
        <v>505</v>
      </c>
      <c r="AZ247" s="418" t="s">
        <v>523</v>
      </c>
      <c r="BA247" s="418" t="s">
        <v>98</v>
      </c>
      <c r="BB247" s="418" t="s">
        <v>625</v>
      </c>
      <c r="BC247" s="418" t="s">
        <v>93</v>
      </c>
      <c r="BD247" s="420" t="s">
        <v>100</v>
      </c>
    </row>
    <row r="248" spans="1:56" x14ac:dyDescent="0.2">
      <c r="A248" s="1">
        <v>4</v>
      </c>
      <c r="B248" s="13">
        <v>303</v>
      </c>
      <c r="C248" s="14">
        <v>483</v>
      </c>
      <c r="D248" s="14">
        <v>538</v>
      </c>
      <c r="E248" s="14">
        <v>93</v>
      </c>
      <c r="F248" s="14">
        <v>148</v>
      </c>
      <c r="G248" s="14">
        <v>602</v>
      </c>
      <c r="H248" s="14">
        <v>32</v>
      </c>
      <c r="I248" s="14">
        <v>212</v>
      </c>
      <c r="J248" s="14">
        <v>267</v>
      </c>
      <c r="K248" s="14">
        <v>447</v>
      </c>
      <c r="L248" s="14">
        <v>151</v>
      </c>
      <c r="M248" s="14">
        <v>331</v>
      </c>
      <c r="N248" s="14">
        <v>386</v>
      </c>
      <c r="O248" s="14">
        <v>566</v>
      </c>
      <c r="P248" s="14">
        <v>121</v>
      </c>
      <c r="Q248" s="14">
        <v>455</v>
      </c>
      <c r="R248" s="14">
        <v>510</v>
      </c>
      <c r="S248" s="14">
        <v>65</v>
      </c>
      <c r="T248" s="14">
        <v>245</v>
      </c>
      <c r="U248" s="14">
        <v>300</v>
      </c>
      <c r="V248" s="14">
        <v>4</v>
      </c>
      <c r="W248" s="14">
        <v>184</v>
      </c>
      <c r="X248" s="14">
        <v>364</v>
      </c>
      <c r="Y248" s="14">
        <v>419</v>
      </c>
      <c r="Z248" s="15">
        <v>599</v>
      </c>
      <c r="AA248" s="2">
        <f t="shared" si="42"/>
        <v>7825</v>
      </c>
      <c r="AB248" s="2">
        <f t="shared" si="43"/>
        <v>3263025</v>
      </c>
      <c r="AE248" s="1">
        <v>4</v>
      </c>
      <c r="AF248" s="417" t="s">
        <v>37</v>
      </c>
      <c r="AG248" s="418" t="s">
        <v>50</v>
      </c>
      <c r="AH248" s="418" t="s">
        <v>122</v>
      </c>
      <c r="AI248" s="418" t="s">
        <v>703</v>
      </c>
      <c r="AJ248" s="418" t="s">
        <v>497</v>
      </c>
      <c r="AK248" s="419" t="s">
        <v>605</v>
      </c>
      <c r="AL248" s="419" t="s">
        <v>332</v>
      </c>
      <c r="AM248" s="419" t="s">
        <v>300</v>
      </c>
      <c r="AN248" s="419" t="s">
        <v>56</v>
      </c>
      <c r="AO248" s="419" t="s">
        <v>51</v>
      </c>
      <c r="AP248" s="418" t="s">
        <v>448</v>
      </c>
      <c r="AQ248" s="418" t="s">
        <v>683</v>
      </c>
      <c r="AR248" s="418" t="s">
        <v>311</v>
      </c>
      <c r="AS248" s="418" t="s">
        <v>36</v>
      </c>
      <c r="AT248" s="418" t="s">
        <v>582</v>
      </c>
      <c r="AU248" s="419" t="s">
        <v>456</v>
      </c>
      <c r="AV248" s="419" t="s">
        <v>169</v>
      </c>
      <c r="AW248" s="419" t="s">
        <v>539</v>
      </c>
      <c r="AX248" s="419" t="s">
        <v>298</v>
      </c>
      <c r="AY248" s="419" t="s">
        <v>668</v>
      </c>
      <c r="AZ248" s="418" t="s">
        <v>62</v>
      </c>
      <c r="BA248" s="418" t="s">
        <v>602</v>
      </c>
      <c r="BB248" s="418" t="s">
        <v>471</v>
      </c>
      <c r="BC248" s="418" t="s">
        <v>561</v>
      </c>
      <c r="BD248" s="420" t="s">
        <v>333</v>
      </c>
    </row>
    <row r="249" spans="1:56" x14ac:dyDescent="0.2">
      <c r="A249" s="1">
        <v>5</v>
      </c>
      <c r="B249" s="13">
        <v>159</v>
      </c>
      <c r="C249" s="14">
        <v>339</v>
      </c>
      <c r="D249" s="14">
        <v>394</v>
      </c>
      <c r="E249" s="14">
        <v>574</v>
      </c>
      <c r="F249" s="14">
        <v>104</v>
      </c>
      <c r="G249" s="14">
        <v>458</v>
      </c>
      <c r="H249" s="14">
        <v>513</v>
      </c>
      <c r="I249" s="14">
        <v>68</v>
      </c>
      <c r="J249" s="14">
        <v>248</v>
      </c>
      <c r="K249" s="14">
        <v>278</v>
      </c>
      <c r="L249" s="14">
        <v>7</v>
      </c>
      <c r="M249" s="14">
        <v>187</v>
      </c>
      <c r="N249" s="14">
        <v>367</v>
      </c>
      <c r="O249" s="14">
        <v>422</v>
      </c>
      <c r="P249" s="14">
        <v>577</v>
      </c>
      <c r="Q249" s="14">
        <v>306</v>
      </c>
      <c r="R249" s="14">
        <v>486</v>
      </c>
      <c r="S249" s="14">
        <v>541</v>
      </c>
      <c r="T249" s="14">
        <v>96</v>
      </c>
      <c r="U249" s="14">
        <v>126</v>
      </c>
      <c r="V249" s="14">
        <v>610</v>
      </c>
      <c r="W249" s="14">
        <v>40</v>
      </c>
      <c r="X249" s="14">
        <v>220</v>
      </c>
      <c r="Y249" s="14">
        <v>275</v>
      </c>
      <c r="Z249" s="15">
        <v>430</v>
      </c>
      <c r="AA249" s="2">
        <f t="shared" si="42"/>
        <v>7825</v>
      </c>
      <c r="AB249" s="2">
        <f t="shared" si="43"/>
        <v>3263025</v>
      </c>
      <c r="AE249" s="1">
        <v>5</v>
      </c>
      <c r="AF249" s="417" t="s">
        <v>658</v>
      </c>
      <c r="AG249" s="418" t="s">
        <v>445</v>
      </c>
      <c r="AH249" s="418" t="s">
        <v>369</v>
      </c>
      <c r="AI249" s="418" t="s">
        <v>279</v>
      </c>
      <c r="AJ249" s="418" t="s">
        <v>316</v>
      </c>
      <c r="AK249" s="419" t="s">
        <v>109</v>
      </c>
      <c r="AL249" s="419" t="s">
        <v>66</v>
      </c>
      <c r="AM249" s="419" t="s">
        <v>644</v>
      </c>
      <c r="AN249" s="419" t="s">
        <v>718</v>
      </c>
      <c r="AO249" s="419" t="s">
        <v>642</v>
      </c>
      <c r="AP249" s="418" t="s">
        <v>272</v>
      </c>
      <c r="AQ249" s="418" t="s">
        <v>42</v>
      </c>
      <c r="AR249" s="418" t="s">
        <v>283</v>
      </c>
      <c r="AS249" s="418" t="s">
        <v>108</v>
      </c>
      <c r="AT249" s="418" t="s">
        <v>412</v>
      </c>
      <c r="AU249" s="419" t="s">
        <v>624</v>
      </c>
      <c r="AV249" s="419" t="s">
        <v>533</v>
      </c>
      <c r="AW249" s="419" t="s">
        <v>64</v>
      </c>
      <c r="AX249" s="419" t="s">
        <v>329</v>
      </c>
      <c r="AY249" s="419" t="s">
        <v>474</v>
      </c>
      <c r="AZ249" s="418" t="s">
        <v>394</v>
      </c>
      <c r="BA249" s="418" t="s">
        <v>513</v>
      </c>
      <c r="BB249" s="418" t="s">
        <v>356</v>
      </c>
      <c r="BC249" s="418" t="s">
        <v>616</v>
      </c>
      <c r="BD249" s="420" t="s">
        <v>482</v>
      </c>
    </row>
    <row r="250" spans="1:56" x14ac:dyDescent="0.2">
      <c r="A250" s="1">
        <v>6</v>
      </c>
      <c r="B250" s="13">
        <v>579</v>
      </c>
      <c r="C250" s="14">
        <v>9</v>
      </c>
      <c r="D250" s="14">
        <v>189</v>
      </c>
      <c r="E250" s="14">
        <v>369</v>
      </c>
      <c r="F250" s="14">
        <v>424</v>
      </c>
      <c r="G250" s="14">
        <v>128</v>
      </c>
      <c r="H250" s="14">
        <v>308</v>
      </c>
      <c r="I250" s="14">
        <v>488</v>
      </c>
      <c r="J250" s="14">
        <v>543</v>
      </c>
      <c r="K250" s="14">
        <v>98</v>
      </c>
      <c r="L250" s="14">
        <v>427</v>
      </c>
      <c r="M250" s="14">
        <v>607</v>
      </c>
      <c r="N250" s="14">
        <v>37</v>
      </c>
      <c r="O250" s="14">
        <v>217</v>
      </c>
      <c r="P250" s="14">
        <v>272</v>
      </c>
      <c r="Q250" s="14">
        <v>101</v>
      </c>
      <c r="R250" s="14">
        <v>156</v>
      </c>
      <c r="S250" s="14">
        <v>336</v>
      </c>
      <c r="T250" s="14">
        <v>391</v>
      </c>
      <c r="U250" s="14">
        <v>571</v>
      </c>
      <c r="V250" s="14">
        <v>280</v>
      </c>
      <c r="W250" s="14">
        <v>460</v>
      </c>
      <c r="X250" s="14">
        <v>515</v>
      </c>
      <c r="Y250" s="14">
        <v>70</v>
      </c>
      <c r="Z250" s="15">
        <v>250</v>
      </c>
      <c r="AA250" s="2">
        <f t="shared" si="42"/>
        <v>7825</v>
      </c>
      <c r="AB250" s="2">
        <f t="shared" si="43"/>
        <v>3263025</v>
      </c>
      <c r="AE250" s="1">
        <v>6</v>
      </c>
      <c r="AF250" s="421" t="s">
        <v>383</v>
      </c>
      <c r="AG250" s="419" t="s">
        <v>409</v>
      </c>
      <c r="AH250" s="419" t="s">
        <v>760</v>
      </c>
      <c r="AI250" s="419" t="s">
        <v>309</v>
      </c>
      <c r="AJ250" s="419" t="s">
        <v>140</v>
      </c>
      <c r="AK250" s="418" t="s">
        <v>449</v>
      </c>
      <c r="AL250" s="418" t="s">
        <v>655</v>
      </c>
      <c r="AM250" s="418" t="s">
        <v>610</v>
      </c>
      <c r="AN250" s="418" t="s">
        <v>171</v>
      </c>
      <c r="AO250" s="418" t="s">
        <v>361</v>
      </c>
      <c r="AP250" s="419" t="s">
        <v>218</v>
      </c>
      <c r="AQ250" s="419" t="s">
        <v>45</v>
      </c>
      <c r="AR250" s="419" t="s">
        <v>700</v>
      </c>
      <c r="AS250" s="419" t="s">
        <v>144</v>
      </c>
      <c r="AT250" s="419" t="s">
        <v>402</v>
      </c>
      <c r="AU250" s="418" t="s">
        <v>421</v>
      </c>
      <c r="AV250" s="418" t="s">
        <v>237</v>
      </c>
      <c r="AW250" s="418" t="s">
        <v>340</v>
      </c>
      <c r="AX250" s="418" t="s">
        <v>442</v>
      </c>
      <c r="AY250" s="418" t="s">
        <v>623</v>
      </c>
      <c r="AZ250" s="419" t="s">
        <v>717</v>
      </c>
      <c r="BA250" s="419" t="s">
        <v>795</v>
      </c>
      <c r="BB250" s="419" t="s">
        <v>92</v>
      </c>
      <c r="BC250" s="419" t="s">
        <v>619</v>
      </c>
      <c r="BD250" s="422" t="s">
        <v>641</v>
      </c>
    </row>
    <row r="251" spans="1:56" x14ac:dyDescent="0.2">
      <c r="A251" s="1">
        <v>7</v>
      </c>
      <c r="B251" s="13">
        <v>435</v>
      </c>
      <c r="C251" s="14">
        <v>615</v>
      </c>
      <c r="D251" s="14">
        <v>45</v>
      </c>
      <c r="E251" s="14">
        <v>225</v>
      </c>
      <c r="F251" s="14">
        <v>255</v>
      </c>
      <c r="G251" s="14">
        <v>109</v>
      </c>
      <c r="H251" s="14">
        <v>164</v>
      </c>
      <c r="I251" s="14">
        <v>344</v>
      </c>
      <c r="J251" s="14">
        <v>399</v>
      </c>
      <c r="K251" s="14">
        <v>554</v>
      </c>
      <c r="L251" s="14">
        <v>283</v>
      </c>
      <c r="M251" s="14">
        <v>463</v>
      </c>
      <c r="N251" s="14">
        <v>518</v>
      </c>
      <c r="O251" s="14">
        <v>73</v>
      </c>
      <c r="P251" s="14">
        <v>228</v>
      </c>
      <c r="Q251" s="14">
        <v>582</v>
      </c>
      <c r="R251" s="14">
        <v>12</v>
      </c>
      <c r="S251" s="14">
        <v>192</v>
      </c>
      <c r="T251" s="14">
        <v>372</v>
      </c>
      <c r="U251" s="14">
        <v>402</v>
      </c>
      <c r="V251" s="14">
        <v>131</v>
      </c>
      <c r="W251" s="14">
        <v>311</v>
      </c>
      <c r="X251" s="14">
        <v>491</v>
      </c>
      <c r="Y251" s="14">
        <v>546</v>
      </c>
      <c r="Z251" s="15">
        <v>76</v>
      </c>
      <c r="AA251" s="2">
        <f t="shared" si="42"/>
        <v>7825</v>
      </c>
      <c r="AB251" s="2">
        <f t="shared" si="43"/>
        <v>3263025</v>
      </c>
      <c r="AE251" s="1">
        <v>7</v>
      </c>
      <c r="AF251" s="421" t="s">
        <v>769</v>
      </c>
      <c r="AG251" s="419" t="s">
        <v>319</v>
      </c>
      <c r="AH251" s="419" t="s">
        <v>645</v>
      </c>
      <c r="AI251" s="419" t="s">
        <v>698</v>
      </c>
      <c r="AJ251" s="419" t="s">
        <v>772</v>
      </c>
      <c r="AK251" s="418" t="s">
        <v>631</v>
      </c>
      <c r="AL251" s="418" t="s">
        <v>815</v>
      </c>
      <c r="AM251" s="418" t="s">
        <v>282</v>
      </c>
      <c r="AN251" s="418" t="s">
        <v>680</v>
      </c>
      <c r="AO251" s="418" t="s">
        <v>440</v>
      </c>
      <c r="AP251" s="419" t="s">
        <v>375</v>
      </c>
      <c r="AQ251" s="419" t="s">
        <v>666</v>
      </c>
      <c r="AR251" s="419" t="s">
        <v>228</v>
      </c>
      <c r="AS251" s="419" t="s">
        <v>301</v>
      </c>
      <c r="AT251" s="419" t="s">
        <v>671</v>
      </c>
      <c r="AU251" s="418" t="s">
        <v>650</v>
      </c>
      <c r="AV251" s="418" t="s">
        <v>647</v>
      </c>
      <c r="AW251" s="418" t="s">
        <v>656</v>
      </c>
      <c r="AX251" s="418" t="s">
        <v>652</v>
      </c>
      <c r="AY251" s="418" t="s">
        <v>158</v>
      </c>
      <c r="AZ251" s="419" t="s">
        <v>210</v>
      </c>
      <c r="BA251" s="419" t="s">
        <v>280</v>
      </c>
      <c r="BB251" s="419" t="s">
        <v>664</v>
      </c>
      <c r="BC251" s="419" t="s">
        <v>649</v>
      </c>
      <c r="BD251" s="422" t="s">
        <v>2</v>
      </c>
    </row>
    <row r="252" spans="1:56" x14ac:dyDescent="0.2">
      <c r="A252" s="1">
        <v>8</v>
      </c>
      <c r="B252" s="13">
        <v>286</v>
      </c>
      <c r="C252" s="14">
        <v>466</v>
      </c>
      <c r="D252" s="14">
        <v>521</v>
      </c>
      <c r="E252" s="14">
        <v>51</v>
      </c>
      <c r="F252" s="14">
        <v>231</v>
      </c>
      <c r="G252" s="14">
        <v>590</v>
      </c>
      <c r="H252" s="14">
        <v>20</v>
      </c>
      <c r="I252" s="14">
        <v>200</v>
      </c>
      <c r="J252" s="14">
        <v>355</v>
      </c>
      <c r="K252" s="14">
        <v>410</v>
      </c>
      <c r="L252" s="14">
        <v>139</v>
      </c>
      <c r="M252" s="14">
        <v>319</v>
      </c>
      <c r="N252" s="14">
        <v>499</v>
      </c>
      <c r="O252" s="14">
        <v>529</v>
      </c>
      <c r="P252" s="14">
        <v>84</v>
      </c>
      <c r="Q252" s="14">
        <v>438</v>
      </c>
      <c r="R252" s="14">
        <v>618</v>
      </c>
      <c r="S252" s="14">
        <v>48</v>
      </c>
      <c r="T252" s="14">
        <v>203</v>
      </c>
      <c r="U252" s="14">
        <v>258</v>
      </c>
      <c r="V252" s="14">
        <v>112</v>
      </c>
      <c r="W252" s="14">
        <v>167</v>
      </c>
      <c r="X252" s="14">
        <v>347</v>
      </c>
      <c r="Y252" s="14">
        <v>377</v>
      </c>
      <c r="Z252" s="15">
        <v>557</v>
      </c>
      <c r="AA252" s="2">
        <f t="shared" si="42"/>
        <v>7825</v>
      </c>
      <c r="AB252" s="2">
        <f t="shared" si="43"/>
        <v>3263025</v>
      </c>
      <c r="AE252" s="1">
        <v>8</v>
      </c>
      <c r="AF252" s="421" t="s">
        <v>85</v>
      </c>
      <c r="AG252" s="419" t="s">
        <v>612</v>
      </c>
      <c r="AH252" s="419" t="s">
        <v>706</v>
      </c>
      <c r="AI252" s="419" t="s">
        <v>225</v>
      </c>
      <c r="AJ252" s="419" t="s">
        <v>433</v>
      </c>
      <c r="AK252" s="418" t="s">
        <v>125</v>
      </c>
      <c r="AL252" s="418" t="s">
        <v>702</v>
      </c>
      <c r="AM252" s="418" t="s">
        <v>446</v>
      </c>
      <c r="AN252" s="418" t="s">
        <v>205</v>
      </c>
      <c r="AO252" s="418" t="s">
        <v>712</v>
      </c>
      <c r="AP252" s="419" t="s">
        <v>789</v>
      </c>
      <c r="AQ252" s="419" t="s">
        <v>338</v>
      </c>
      <c r="AR252" s="419" t="s">
        <v>107</v>
      </c>
      <c r="AS252" s="419" t="s">
        <v>466</v>
      </c>
      <c r="AT252" s="419" t="s">
        <v>379</v>
      </c>
      <c r="AU252" s="418" t="s">
        <v>692</v>
      </c>
      <c r="AV252" s="418" t="s">
        <v>451</v>
      </c>
      <c r="AW252" s="418" t="s">
        <v>274</v>
      </c>
      <c r="AX252" s="418" t="s">
        <v>613</v>
      </c>
      <c r="AY252" s="418" t="s">
        <v>432</v>
      </c>
      <c r="AZ252" s="419" t="s">
        <v>74</v>
      </c>
      <c r="BA252" s="419" t="s">
        <v>604</v>
      </c>
      <c r="BB252" s="419" t="s">
        <v>626</v>
      </c>
      <c r="BC252" s="419" t="s">
        <v>756</v>
      </c>
      <c r="BD252" s="422" t="s">
        <v>705</v>
      </c>
    </row>
    <row r="253" spans="1:56" x14ac:dyDescent="0.2">
      <c r="A253" s="1">
        <v>9</v>
      </c>
      <c r="B253" s="13">
        <v>142</v>
      </c>
      <c r="C253" s="14">
        <v>322</v>
      </c>
      <c r="D253" s="14">
        <v>477</v>
      </c>
      <c r="E253" s="14">
        <v>532</v>
      </c>
      <c r="F253" s="14">
        <v>87</v>
      </c>
      <c r="G253" s="14">
        <v>441</v>
      </c>
      <c r="H253" s="14">
        <v>621</v>
      </c>
      <c r="I253" s="14">
        <v>26</v>
      </c>
      <c r="J253" s="14">
        <v>206</v>
      </c>
      <c r="K253" s="14">
        <v>261</v>
      </c>
      <c r="L253" s="14">
        <v>120</v>
      </c>
      <c r="M253" s="14">
        <v>175</v>
      </c>
      <c r="N253" s="14">
        <v>330</v>
      </c>
      <c r="O253" s="14">
        <v>385</v>
      </c>
      <c r="P253" s="14">
        <v>565</v>
      </c>
      <c r="Q253" s="14">
        <v>294</v>
      </c>
      <c r="R253" s="14">
        <v>474</v>
      </c>
      <c r="S253" s="14">
        <v>504</v>
      </c>
      <c r="T253" s="14">
        <v>59</v>
      </c>
      <c r="U253" s="14">
        <v>239</v>
      </c>
      <c r="V253" s="14">
        <v>593</v>
      </c>
      <c r="W253" s="14">
        <v>23</v>
      </c>
      <c r="X253" s="14">
        <v>178</v>
      </c>
      <c r="Y253" s="14">
        <v>358</v>
      </c>
      <c r="Z253" s="15">
        <v>413</v>
      </c>
      <c r="AA253" s="2">
        <f t="shared" si="42"/>
        <v>7825</v>
      </c>
      <c r="AB253" s="2">
        <f t="shared" si="43"/>
        <v>3263025</v>
      </c>
      <c r="AE253" s="1">
        <v>9</v>
      </c>
      <c r="AF253" s="421" t="s">
        <v>629</v>
      </c>
      <c r="AG253" s="419" t="s">
        <v>681</v>
      </c>
      <c r="AH253" s="419" t="s">
        <v>189</v>
      </c>
      <c r="AI253" s="419" t="s">
        <v>679</v>
      </c>
      <c r="AJ253" s="419" t="s">
        <v>617</v>
      </c>
      <c r="AK253" s="418" t="s">
        <v>637</v>
      </c>
      <c r="AL253" s="418" t="s">
        <v>136</v>
      </c>
      <c r="AM253" s="418" t="s">
        <v>251</v>
      </c>
      <c r="AN253" s="418" t="s">
        <v>374</v>
      </c>
      <c r="AO253" s="418" t="s">
        <v>143</v>
      </c>
      <c r="AP253" s="419" t="s">
        <v>132</v>
      </c>
      <c r="AQ253" s="419" t="s">
        <v>393</v>
      </c>
      <c r="AR253" s="419" t="s">
        <v>232</v>
      </c>
      <c r="AS253" s="419" t="s">
        <v>521</v>
      </c>
      <c r="AT253" s="419" t="s">
        <v>63</v>
      </c>
      <c r="AU253" s="418" t="s">
        <v>145</v>
      </c>
      <c r="AV253" s="418" t="s">
        <v>52</v>
      </c>
      <c r="AW253" s="418" t="s">
        <v>413</v>
      </c>
      <c r="AX253" s="418" t="s">
        <v>436</v>
      </c>
      <c r="AY253" s="418" t="s">
        <v>222</v>
      </c>
      <c r="AZ253" s="419" t="s">
        <v>258</v>
      </c>
      <c r="BA253" s="419" t="s">
        <v>330</v>
      </c>
      <c r="BB253" s="419" t="s">
        <v>420</v>
      </c>
      <c r="BC253" s="419" t="s">
        <v>682</v>
      </c>
      <c r="BD253" s="422" t="s">
        <v>639</v>
      </c>
    </row>
    <row r="254" spans="1:56" x14ac:dyDescent="0.2">
      <c r="A254" s="1">
        <v>10</v>
      </c>
      <c r="B254" s="13">
        <v>123</v>
      </c>
      <c r="C254" s="14">
        <v>153</v>
      </c>
      <c r="D254" s="14">
        <v>333</v>
      </c>
      <c r="E254" s="14">
        <v>388</v>
      </c>
      <c r="F254" s="14">
        <v>568</v>
      </c>
      <c r="G254" s="14">
        <v>297</v>
      </c>
      <c r="H254" s="14">
        <v>452</v>
      </c>
      <c r="I254" s="14">
        <v>507</v>
      </c>
      <c r="J254" s="14">
        <v>62</v>
      </c>
      <c r="K254" s="14">
        <v>242</v>
      </c>
      <c r="L254" s="14">
        <v>596</v>
      </c>
      <c r="M254" s="14">
        <v>1</v>
      </c>
      <c r="N254" s="14">
        <v>181</v>
      </c>
      <c r="O254" s="14">
        <v>361</v>
      </c>
      <c r="P254" s="14">
        <v>416</v>
      </c>
      <c r="Q254" s="14">
        <v>150</v>
      </c>
      <c r="R254" s="14">
        <v>305</v>
      </c>
      <c r="S254" s="14">
        <v>485</v>
      </c>
      <c r="T254" s="14">
        <v>540</v>
      </c>
      <c r="U254" s="14">
        <v>95</v>
      </c>
      <c r="V254" s="14">
        <v>449</v>
      </c>
      <c r="W254" s="14">
        <v>604</v>
      </c>
      <c r="X254" s="14">
        <v>34</v>
      </c>
      <c r="Y254" s="14">
        <v>214</v>
      </c>
      <c r="Z254" s="15">
        <v>269</v>
      </c>
      <c r="AA254" s="2">
        <f t="shared" si="42"/>
        <v>7825</v>
      </c>
      <c r="AB254" s="2">
        <f t="shared" si="43"/>
        <v>3263025</v>
      </c>
      <c r="AE254" s="1">
        <v>10</v>
      </c>
      <c r="AF254" s="421" t="s">
        <v>553</v>
      </c>
      <c r="AG254" s="419" t="s">
        <v>475</v>
      </c>
      <c r="AH254" s="419" t="s">
        <v>708</v>
      </c>
      <c r="AI254" s="419" t="s">
        <v>387</v>
      </c>
      <c r="AJ254" s="419" t="s">
        <v>199</v>
      </c>
      <c r="AK254" s="418" t="s">
        <v>461</v>
      </c>
      <c r="AL254" s="418" t="s">
        <v>1</v>
      </c>
      <c r="AM254" s="418" t="s">
        <v>620</v>
      </c>
      <c r="AN254" s="418" t="s">
        <v>674</v>
      </c>
      <c r="AO254" s="418" t="s">
        <v>84</v>
      </c>
      <c r="AP254" s="419" t="s">
        <v>676</v>
      </c>
      <c r="AQ254" s="419" t="s">
        <v>198</v>
      </c>
      <c r="AR254" s="419" t="s">
        <v>181</v>
      </c>
      <c r="AS254" s="419" t="s">
        <v>367</v>
      </c>
      <c r="AT254" s="419" t="s">
        <v>694</v>
      </c>
      <c r="AU254" s="418" t="s">
        <v>419</v>
      </c>
      <c r="AV254" s="418" t="s">
        <v>178</v>
      </c>
      <c r="AW254" s="418" t="s">
        <v>741</v>
      </c>
      <c r="AX254" s="418" t="s">
        <v>35</v>
      </c>
      <c r="AY254" s="418" t="s">
        <v>672</v>
      </c>
      <c r="AZ254" s="419" t="s">
        <v>80</v>
      </c>
      <c r="BA254" s="419" t="s">
        <v>635</v>
      </c>
      <c r="BB254" s="419" t="s">
        <v>462</v>
      </c>
      <c r="BC254" s="419" t="s">
        <v>162</v>
      </c>
      <c r="BD254" s="422" t="s">
        <v>83</v>
      </c>
    </row>
    <row r="255" spans="1:56" x14ac:dyDescent="0.2">
      <c r="A255" s="1">
        <v>11</v>
      </c>
      <c r="B255" s="13">
        <v>418</v>
      </c>
      <c r="C255" s="14">
        <v>598</v>
      </c>
      <c r="D255" s="14">
        <v>3</v>
      </c>
      <c r="E255" s="14">
        <v>183</v>
      </c>
      <c r="F255" s="14">
        <v>363</v>
      </c>
      <c r="G255" s="14">
        <v>92</v>
      </c>
      <c r="H255" s="14">
        <v>147</v>
      </c>
      <c r="I255" s="14">
        <v>302</v>
      </c>
      <c r="J255" s="14">
        <v>482</v>
      </c>
      <c r="K255" s="14">
        <v>537</v>
      </c>
      <c r="L255" s="14">
        <v>266</v>
      </c>
      <c r="M255" s="14">
        <v>446</v>
      </c>
      <c r="N255" s="14">
        <v>601</v>
      </c>
      <c r="O255" s="14">
        <v>31</v>
      </c>
      <c r="P255" s="14">
        <v>211</v>
      </c>
      <c r="Q255" s="14">
        <v>570</v>
      </c>
      <c r="R255" s="14">
        <v>125</v>
      </c>
      <c r="S255" s="14">
        <v>155</v>
      </c>
      <c r="T255" s="14">
        <v>335</v>
      </c>
      <c r="U255" s="14">
        <v>390</v>
      </c>
      <c r="V255" s="14">
        <v>244</v>
      </c>
      <c r="W255" s="14">
        <v>299</v>
      </c>
      <c r="X255" s="14">
        <v>454</v>
      </c>
      <c r="Y255" s="14">
        <v>509</v>
      </c>
      <c r="Z255" s="15">
        <v>64</v>
      </c>
      <c r="AA255" s="2">
        <f t="shared" si="42"/>
        <v>7825</v>
      </c>
      <c r="AB255" s="2">
        <f t="shared" si="43"/>
        <v>3263025</v>
      </c>
      <c r="AE255" s="1">
        <v>11</v>
      </c>
      <c r="AF255" s="417" t="s">
        <v>767</v>
      </c>
      <c r="AG255" s="418" t="s">
        <v>707</v>
      </c>
      <c r="AH255" s="418" t="s">
        <v>166</v>
      </c>
      <c r="AI255" s="418" t="s">
        <v>151</v>
      </c>
      <c r="AJ255" s="418" t="s">
        <v>444</v>
      </c>
      <c r="AK255" s="419" t="s">
        <v>434</v>
      </c>
      <c r="AL255" s="419" t="s">
        <v>152</v>
      </c>
      <c r="AM255" s="419" t="s">
        <v>727</v>
      </c>
      <c r="AN255" s="419" t="s">
        <v>428</v>
      </c>
      <c r="AO255" s="419" t="s">
        <v>255</v>
      </c>
      <c r="AP255" s="418" t="s">
        <v>165</v>
      </c>
      <c r="AQ255" s="418" t="s">
        <v>427</v>
      </c>
      <c r="AR255" s="418" t="s">
        <v>765</v>
      </c>
      <c r="AS255" s="418" t="s">
        <v>777</v>
      </c>
      <c r="AT255" s="418" t="s">
        <v>53</v>
      </c>
      <c r="AU255" s="419" t="s">
        <v>172</v>
      </c>
      <c r="AV255" s="419" t="s">
        <v>476</v>
      </c>
      <c r="AW255" s="419" t="s">
        <v>554</v>
      </c>
      <c r="AX255" s="419" t="s">
        <v>551</v>
      </c>
      <c r="AY255" s="419" t="s">
        <v>473</v>
      </c>
      <c r="AZ255" s="418" t="s">
        <v>55</v>
      </c>
      <c r="BA255" s="418" t="s">
        <v>430</v>
      </c>
      <c r="BB255" s="418" t="s">
        <v>217</v>
      </c>
      <c r="BC255" s="418" t="s">
        <v>753</v>
      </c>
      <c r="BD255" s="420" t="s">
        <v>597</v>
      </c>
    </row>
    <row r="256" spans="1:56" x14ac:dyDescent="0.2">
      <c r="A256" s="1">
        <v>12</v>
      </c>
      <c r="B256" s="13">
        <v>274</v>
      </c>
      <c r="C256" s="14">
        <v>429</v>
      </c>
      <c r="D256" s="14">
        <v>609</v>
      </c>
      <c r="E256" s="14">
        <v>39</v>
      </c>
      <c r="F256" s="14">
        <v>219</v>
      </c>
      <c r="G256" s="14">
        <v>573</v>
      </c>
      <c r="H256" s="14">
        <v>103</v>
      </c>
      <c r="I256" s="14">
        <v>158</v>
      </c>
      <c r="J256" s="14">
        <v>338</v>
      </c>
      <c r="K256" s="14">
        <v>393</v>
      </c>
      <c r="L256" s="14">
        <v>247</v>
      </c>
      <c r="M256" s="14">
        <v>277</v>
      </c>
      <c r="N256" s="14">
        <v>457</v>
      </c>
      <c r="O256" s="14">
        <v>512</v>
      </c>
      <c r="P256" s="14">
        <v>67</v>
      </c>
      <c r="Q256" s="14">
        <v>421</v>
      </c>
      <c r="R256" s="14">
        <v>576</v>
      </c>
      <c r="S256" s="14">
        <v>6</v>
      </c>
      <c r="T256" s="14">
        <v>186</v>
      </c>
      <c r="U256" s="14">
        <v>366</v>
      </c>
      <c r="V256" s="14">
        <v>100</v>
      </c>
      <c r="W256" s="14">
        <v>130</v>
      </c>
      <c r="X256" s="14">
        <v>310</v>
      </c>
      <c r="Y256" s="14">
        <v>490</v>
      </c>
      <c r="Z256" s="15">
        <v>545</v>
      </c>
      <c r="AA256" s="2">
        <f t="shared" si="42"/>
        <v>7825</v>
      </c>
      <c r="AB256" s="2">
        <f t="shared" si="43"/>
        <v>3263025</v>
      </c>
      <c r="AE256" s="1">
        <v>12</v>
      </c>
      <c r="AF256" s="417" t="s">
        <v>377</v>
      </c>
      <c r="AG256" s="418" t="s">
        <v>244</v>
      </c>
      <c r="AH256" s="418" t="s">
        <v>186</v>
      </c>
      <c r="AI256" s="418" t="s">
        <v>571</v>
      </c>
      <c r="AJ256" s="418" t="s">
        <v>112</v>
      </c>
      <c r="AK256" s="419" t="s">
        <v>648</v>
      </c>
      <c r="AL256" s="419" t="s">
        <v>390</v>
      </c>
      <c r="AM256" s="419" t="s">
        <v>209</v>
      </c>
      <c r="AN256" s="419" t="s">
        <v>470</v>
      </c>
      <c r="AO256" s="419" t="s">
        <v>579</v>
      </c>
      <c r="AP256" s="418" t="s">
        <v>376</v>
      </c>
      <c r="AQ256" s="418" t="s">
        <v>537</v>
      </c>
      <c r="AR256" s="418" t="s">
        <v>483</v>
      </c>
      <c r="AS256" s="418" t="s">
        <v>202</v>
      </c>
      <c r="AT256" s="418" t="s">
        <v>381</v>
      </c>
      <c r="AU256" s="419" t="s">
        <v>484</v>
      </c>
      <c r="AV256" s="419" t="s">
        <v>488</v>
      </c>
      <c r="AW256" s="419" t="s">
        <v>486</v>
      </c>
      <c r="AX256" s="419" t="s">
        <v>630</v>
      </c>
      <c r="AY256" s="419" t="s">
        <v>389</v>
      </c>
      <c r="AZ256" s="418" t="s">
        <v>223</v>
      </c>
      <c r="BA256" s="418" t="s">
        <v>580</v>
      </c>
      <c r="BB256" s="418" t="s">
        <v>491</v>
      </c>
      <c r="BC256" s="418" t="s">
        <v>695</v>
      </c>
      <c r="BD256" s="420" t="s">
        <v>200</v>
      </c>
    </row>
    <row r="257" spans="1:56" x14ac:dyDescent="0.2">
      <c r="A257" s="1">
        <v>13</v>
      </c>
      <c r="B257" s="13">
        <v>230</v>
      </c>
      <c r="C257" s="14">
        <v>285</v>
      </c>
      <c r="D257" s="14">
        <v>465</v>
      </c>
      <c r="E257" s="14">
        <v>520</v>
      </c>
      <c r="F257" s="14">
        <v>75</v>
      </c>
      <c r="G257" s="14">
        <v>404</v>
      </c>
      <c r="H257" s="14">
        <v>584</v>
      </c>
      <c r="I257" s="14">
        <v>14</v>
      </c>
      <c r="J257" s="14">
        <v>194</v>
      </c>
      <c r="K257" s="14">
        <v>374</v>
      </c>
      <c r="L257" s="14">
        <v>78</v>
      </c>
      <c r="M257" s="14">
        <v>133</v>
      </c>
      <c r="N257" s="14">
        <v>313</v>
      </c>
      <c r="O257" s="14">
        <v>493</v>
      </c>
      <c r="P257" s="14">
        <v>548</v>
      </c>
      <c r="Q257" s="14">
        <v>252</v>
      </c>
      <c r="R257" s="14">
        <v>432</v>
      </c>
      <c r="S257" s="14">
        <v>612</v>
      </c>
      <c r="T257" s="14">
        <v>42</v>
      </c>
      <c r="U257" s="14">
        <v>222</v>
      </c>
      <c r="V257" s="14">
        <v>551</v>
      </c>
      <c r="W257" s="14">
        <v>106</v>
      </c>
      <c r="X257" s="14">
        <v>161</v>
      </c>
      <c r="Y257" s="14">
        <v>341</v>
      </c>
      <c r="Z257" s="15">
        <v>396</v>
      </c>
      <c r="AA257" s="2">
        <f t="shared" si="42"/>
        <v>7825</v>
      </c>
      <c r="AB257" s="2">
        <f t="shared" si="43"/>
        <v>3263025</v>
      </c>
      <c r="AC257" s="2">
        <f t="shared" ref="AC257:AC275" si="44">B257^3+C257^3+D257^3+E257^3+F257^3+G257^3+H257^3+I257^3+J257^3+K257^3+L257^3+M257^3+N257^3+O257^3+P257^3+Q257^3+R257^3+S257^3+T257^3+U257^3+V257^3+W257^3+X257^3+Y257^3+Z257^3</f>
        <v>1530765625</v>
      </c>
      <c r="AE257" s="1">
        <v>13</v>
      </c>
      <c r="AF257" s="417" t="s">
        <v>798</v>
      </c>
      <c r="AG257" s="418" t="s">
        <v>299</v>
      </c>
      <c r="AH257" s="418" t="s">
        <v>636</v>
      </c>
      <c r="AI257" s="418" t="s">
        <v>257</v>
      </c>
      <c r="AJ257" s="418" t="s">
        <v>168</v>
      </c>
      <c r="AK257" s="419" t="s">
        <v>190</v>
      </c>
      <c r="AL257" s="419" t="s">
        <v>724</v>
      </c>
      <c r="AM257" s="419" t="s">
        <v>511</v>
      </c>
      <c r="AN257" s="419" t="s">
        <v>687</v>
      </c>
      <c r="AO257" s="419" t="s">
        <v>627</v>
      </c>
      <c r="AP257" s="418" t="s">
        <v>197</v>
      </c>
      <c r="AQ257" s="418" t="s">
        <v>236</v>
      </c>
      <c r="AR257" s="418" t="s">
        <v>417</v>
      </c>
      <c r="AS257" s="418" t="s">
        <v>797</v>
      </c>
      <c r="AT257" s="418" t="s">
        <v>622</v>
      </c>
      <c r="AU257" s="419" t="s">
        <v>593</v>
      </c>
      <c r="AV257" s="419" t="s">
        <v>457</v>
      </c>
      <c r="AW257" s="419" t="s">
        <v>425</v>
      </c>
      <c r="AX257" s="419" t="s">
        <v>407</v>
      </c>
      <c r="AY257" s="419" t="s">
        <v>431</v>
      </c>
      <c r="AZ257" s="418" t="s">
        <v>546</v>
      </c>
      <c r="BA257" s="418" t="s">
        <v>150</v>
      </c>
      <c r="BB257" s="418" t="s">
        <v>685</v>
      </c>
      <c r="BC257" s="418" t="s">
        <v>415</v>
      </c>
      <c r="BD257" s="420" t="s">
        <v>203</v>
      </c>
    </row>
    <row r="258" spans="1:56" x14ac:dyDescent="0.2">
      <c r="A258" s="1">
        <v>14</v>
      </c>
      <c r="B258" s="13">
        <v>81</v>
      </c>
      <c r="C258" s="14">
        <v>136</v>
      </c>
      <c r="D258" s="14">
        <v>316</v>
      </c>
      <c r="E258" s="14">
        <v>496</v>
      </c>
      <c r="F258" s="14">
        <v>526</v>
      </c>
      <c r="G258" s="14">
        <v>260</v>
      </c>
      <c r="H258" s="14">
        <v>440</v>
      </c>
      <c r="I258" s="14">
        <v>620</v>
      </c>
      <c r="J258" s="14">
        <v>50</v>
      </c>
      <c r="K258" s="14">
        <v>205</v>
      </c>
      <c r="L258" s="14">
        <v>559</v>
      </c>
      <c r="M258" s="14">
        <v>114</v>
      </c>
      <c r="N258" s="14">
        <v>169</v>
      </c>
      <c r="O258" s="14">
        <v>349</v>
      </c>
      <c r="P258" s="14">
        <v>379</v>
      </c>
      <c r="Q258" s="14">
        <v>233</v>
      </c>
      <c r="R258" s="14">
        <v>288</v>
      </c>
      <c r="S258" s="14">
        <v>468</v>
      </c>
      <c r="T258" s="14">
        <v>523</v>
      </c>
      <c r="U258" s="14">
        <v>53</v>
      </c>
      <c r="V258" s="14">
        <v>407</v>
      </c>
      <c r="W258" s="14">
        <v>587</v>
      </c>
      <c r="X258" s="14">
        <v>17</v>
      </c>
      <c r="Y258" s="14">
        <v>197</v>
      </c>
      <c r="Z258" s="15">
        <v>352</v>
      </c>
      <c r="AA258" s="2">
        <f t="shared" si="42"/>
        <v>7825</v>
      </c>
      <c r="AB258" s="2">
        <f t="shared" si="43"/>
        <v>3263025</v>
      </c>
      <c r="AE258" s="1">
        <v>14</v>
      </c>
      <c r="AF258" s="417" t="s">
        <v>749</v>
      </c>
      <c r="AG258" s="418" t="s">
        <v>659</v>
      </c>
      <c r="AH258" s="418" t="s">
        <v>472</v>
      </c>
      <c r="AI258" s="418" t="s">
        <v>454</v>
      </c>
      <c r="AJ258" s="418" t="s">
        <v>572</v>
      </c>
      <c r="AK258" s="419" t="s">
        <v>355</v>
      </c>
      <c r="AL258" s="419" t="s">
        <v>611</v>
      </c>
      <c r="AM258" s="419" t="s">
        <v>480</v>
      </c>
      <c r="AN258" s="419" t="s">
        <v>196</v>
      </c>
      <c r="AO258" s="419" t="s">
        <v>746</v>
      </c>
      <c r="AP258" s="418" t="s">
        <v>780</v>
      </c>
      <c r="AQ258" s="418" t="s">
        <v>731</v>
      </c>
      <c r="AR258" s="418" t="s">
        <v>628</v>
      </c>
      <c r="AS258" s="418" t="s">
        <v>653</v>
      </c>
      <c r="AT258" s="418" t="s">
        <v>728</v>
      </c>
      <c r="AU258" s="419" t="s">
        <v>458</v>
      </c>
      <c r="AV258" s="419" t="s">
        <v>163</v>
      </c>
      <c r="AW258" s="419" t="s">
        <v>739</v>
      </c>
      <c r="AX258" s="419" t="s">
        <v>677</v>
      </c>
      <c r="AY258" s="419" t="s">
        <v>252</v>
      </c>
      <c r="AZ258" s="418" t="s">
        <v>398</v>
      </c>
      <c r="BA258" s="418" t="s">
        <v>170</v>
      </c>
      <c r="BB258" s="418" t="s">
        <v>464</v>
      </c>
      <c r="BC258" s="418" t="s">
        <v>239</v>
      </c>
      <c r="BD258" s="420" t="s">
        <v>811</v>
      </c>
    </row>
    <row r="259" spans="1:56" x14ac:dyDescent="0.2">
      <c r="A259" s="1">
        <v>15</v>
      </c>
      <c r="B259" s="13">
        <v>562</v>
      </c>
      <c r="C259" s="14">
        <v>117</v>
      </c>
      <c r="D259" s="14">
        <v>172</v>
      </c>
      <c r="E259" s="14">
        <v>327</v>
      </c>
      <c r="F259" s="14">
        <v>382</v>
      </c>
      <c r="G259" s="14">
        <v>236</v>
      </c>
      <c r="H259" s="14">
        <v>291</v>
      </c>
      <c r="I259" s="14">
        <v>471</v>
      </c>
      <c r="J259" s="14">
        <v>501</v>
      </c>
      <c r="K259" s="14">
        <v>56</v>
      </c>
      <c r="L259" s="14">
        <v>415</v>
      </c>
      <c r="M259" s="14">
        <v>595</v>
      </c>
      <c r="N259" s="14">
        <v>25</v>
      </c>
      <c r="O259" s="14">
        <v>180</v>
      </c>
      <c r="P259" s="14">
        <v>360</v>
      </c>
      <c r="Q259" s="14">
        <v>89</v>
      </c>
      <c r="R259" s="14">
        <v>144</v>
      </c>
      <c r="S259" s="14">
        <v>324</v>
      </c>
      <c r="T259" s="14">
        <v>479</v>
      </c>
      <c r="U259" s="14">
        <v>534</v>
      </c>
      <c r="V259" s="14">
        <v>263</v>
      </c>
      <c r="W259" s="14">
        <v>443</v>
      </c>
      <c r="X259" s="14">
        <v>623</v>
      </c>
      <c r="Y259" s="14">
        <v>28</v>
      </c>
      <c r="Z259" s="15">
        <v>208</v>
      </c>
      <c r="AA259" s="2">
        <f t="shared" si="42"/>
        <v>7825</v>
      </c>
      <c r="AB259" s="2">
        <f t="shared" si="43"/>
        <v>3263025</v>
      </c>
      <c r="AE259" s="1">
        <v>15</v>
      </c>
      <c r="AF259" s="417" t="s">
        <v>229</v>
      </c>
      <c r="AG259" s="418" t="s">
        <v>686</v>
      </c>
      <c r="AH259" s="418" t="s">
        <v>179</v>
      </c>
      <c r="AI259" s="418" t="s">
        <v>785</v>
      </c>
      <c r="AJ259" s="418" t="s">
        <v>177</v>
      </c>
      <c r="AK259" s="419" t="s">
        <v>114</v>
      </c>
      <c r="AL259" s="419" t="s">
        <v>219</v>
      </c>
      <c r="AM259" s="419" t="s">
        <v>401</v>
      </c>
      <c r="AN259" s="419" t="s">
        <v>518</v>
      </c>
      <c r="AO259" s="419" t="s">
        <v>803</v>
      </c>
      <c r="AP259" s="418" t="s">
        <v>665</v>
      </c>
      <c r="AQ259" s="418" t="s">
        <v>227</v>
      </c>
      <c r="AR259" s="418" t="s">
        <v>253</v>
      </c>
      <c r="AS259" s="418" t="s">
        <v>496</v>
      </c>
      <c r="AT259" s="418" t="s">
        <v>577</v>
      </c>
      <c r="AU259" s="419" t="s">
        <v>541</v>
      </c>
      <c r="AV259" s="419" t="s">
        <v>603</v>
      </c>
      <c r="AW259" s="419" t="s">
        <v>710</v>
      </c>
      <c r="AX259" s="419" t="s">
        <v>159</v>
      </c>
      <c r="AY259" s="419" t="s">
        <v>806</v>
      </c>
      <c r="AZ259" s="418" t="s">
        <v>221</v>
      </c>
      <c r="BA259" s="418" t="s">
        <v>714</v>
      </c>
      <c r="BB259" s="418" t="s">
        <v>104</v>
      </c>
      <c r="BC259" s="418" t="s">
        <v>226</v>
      </c>
      <c r="BD259" s="420" t="s">
        <v>405</v>
      </c>
    </row>
    <row r="260" spans="1:56" x14ac:dyDescent="0.2">
      <c r="A260" s="1">
        <v>16</v>
      </c>
      <c r="B260" s="13">
        <v>357</v>
      </c>
      <c r="C260" s="14">
        <v>412</v>
      </c>
      <c r="D260" s="14">
        <v>592</v>
      </c>
      <c r="E260" s="14">
        <v>22</v>
      </c>
      <c r="F260" s="14">
        <v>177</v>
      </c>
      <c r="G260" s="14">
        <v>531</v>
      </c>
      <c r="H260" s="14">
        <v>86</v>
      </c>
      <c r="I260" s="14">
        <v>141</v>
      </c>
      <c r="J260" s="14">
        <v>321</v>
      </c>
      <c r="K260" s="14">
        <v>476</v>
      </c>
      <c r="L260" s="14">
        <v>210</v>
      </c>
      <c r="M260" s="14">
        <v>265</v>
      </c>
      <c r="N260" s="14">
        <v>445</v>
      </c>
      <c r="O260" s="14">
        <v>625</v>
      </c>
      <c r="P260" s="14">
        <v>30</v>
      </c>
      <c r="Q260" s="14">
        <v>384</v>
      </c>
      <c r="R260" s="14">
        <v>564</v>
      </c>
      <c r="S260" s="14">
        <v>119</v>
      </c>
      <c r="T260" s="14">
        <v>174</v>
      </c>
      <c r="U260" s="14">
        <v>329</v>
      </c>
      <c r="V260" s="14">
        <v>58</v>
      </c>
      <c r="W260" s="14">
        <v>238</v>
      </c>
      <c r="X260" s="14">
        <v>293</v>
      </c>
      <c r="Y260" s="14">
        <v>473</v>
      </c>
      <c r="Z260" s="15">
        <v>503</v>
      </c>
      <c r="AA260" s="2">
        <f t="shared" si="42"/>
        <v>7825</v>
      </c>
      <c r="AB260" s="2">
        <f t="shared" si="43"/>
        <v>3263025</v>
      </c>
      <c r="AE260" s="1">
        <v>16</v>
      </c>
      <c r="AF260" s="421" t="s">
        <v>233</v>
      </c>
      <c r="AG260" s="419" t="s">
        <v>742</v>
      </c>
      <c r="AH260" s="419" t="s">
        <v>778</v>
      </c>
      <c r="AI260" s="419" t="s">
        <v>775</v>
      </c>
      <c r="AJ260" s="419" t="s">
        <v>315</v>
      </c>
      <c r="AK260" s="418" t="s">
        <v>336</v>
      </c>
      <c r="AL260" s="418" t="s">
        <v>408</v>
      </c>
      <c r="AM260" s="418" t="s">
        <v>759</v>
      </c>
      <c r="AN260" s="418" t="s">
        <v>234</v>
      </c>
      <c r="AO260" s="418" t="s">
        <v>265</v>
      </c>
      <c r="AP260" s="419" t="s">
        <v>268</v>
      </c>
      <c r="AQ260" s="419" t="s">
        <v>191</v>
      </c>
      <c r="AR260" s="419" t="s">
        <v>740</v>
      </c>
      <c r="AS260" s="419" t="s">
        <v>820</v>
      </c>
      <c r="AT260" s="419" t="s">
        <v>358</v>
      </c>
      <c r="AU260" s="418" t="s">
        <v>281</v>
      </c>
      <c r="AV260" s="418" t="s">
        <v>123</v>
      </c>
      <c r="AW260" s="418" t="s">
        <v>657</v>
      </c>
      <c r="AX260" s="418" t="s">
        <v>153</v>
      </c>
      <c r="AY260" s="418" t="s">
        <v>810</v>
      </c>
      <c r="AZ260" s="419" t="s">
        <v>776</v>
      </c>
      <c r="BA260" s="419" t="s">
        <v>247</v>
      </c>
      <c r="BB260" s="419" t="s">
        <v>357</v>
      </c>
      <c r="BC260" s="419" t="s">
        <v>426</v>
      </c>
      <c r="BD260" s="422" t="s">
        <v>487</v>
      </c>
    </row>
    <row r="261" spans="1:56" x14ac:dyDescent="0.2">
      <c r="A261" s="1">
        <v>17</v>
      </c>
      <c r="B261" s="13">
        <v>213</v>
      </c>
      <c r="C261" s="14">
        <v>268</v>
      </c>
      <c r="D261" s="14">
        <v>448</v>
      </c>
      <c r="E261" s="14">
        <v>603</v>
      </c>
      <c r="F261" s="14">
        <v>33</v>
      </c>
      <c r="G261" s="14">
        <v>387</v>
      </c>
      <c r="H261" s="14">
        <v>567</v>
      </c>
      <c r="I261" s="14">
        <v>122</v>
      </c>
      <c r="J261" s="14">
        <v>152</v>
      </c>
      <c r="K261" s="14">
        <v>332</v>
      </c>
      <c r="L261" s="14">
        <v>61</v>
      </c>
      <c r="M261" s="14">
        <v>241</v>
      </c>
      <c r="N261" s="14">
        <v>296</v>
      </c>
      <c r="O261" s="14">
        <v>451</v>
      </c>
      <c r="P261" s="14">
        <v>506</v>
      </c>
      <c r="Q261" s="14">
        <v>365</v>
      </c>
      <c r="R261" s="14">
        <v>420</v>
      </c>
      <c r="S261" s="14">
        <v>600</v>
      </c>
      <c r="T261" s="14">
        <v>5</v>
      </c>
      <c r="U261" s="14">
        <v>185</v>
      </c>
      <c r="V261" s="14">
        <v>539</v>
      </c>
      <c r="W261" s="14">
        <v>94</v>
      </c>
      <c r="X261" s="14">
        <v>149</v>
      </c>
      <c r="Y261" s="14">
        <v>304</v>
      </c>
      <c r="Z261" s="15">
        <v>484</v>
      </c>
      <c r="AA261" s="2">
        <f t="shared" si="42"/>
        <v>7825</v>
      </c>
      <c r="AB261" s="2">
        <f t="shared" si="43"/>
        <v>3263025</v>
      </c>
      <c r="AE261" s="1">
        <v>17</v>
      </c>
      <c r="AF261" s="421" t="s">
        <v>194</v>
      </c>
      <c r="AG261" s="419" t="s">
        <v>297</v>
      </c>
      <c r="AH261" s="419" t="s">
        <v>400</v>
      </c>
      <c r="AI261" s="419" t="s">
        <v>735</v>
      </c>
      <c r="AJ261" s="419" t="s">
        <v>802</v>
      </c>
      <c r="AK261" s="418" t="s">
        <v>492</v>
      </c>
      <c r="AL261" s="418" t="s">
        <v>726</v>
      </c>
      <c r="AM261" s="418" t="s">
        <v>208</v>
      </c>
      <c r="AN261" s="418" t="s">
        <v>371</v>
      </c>
      <c r="AO261" s="418" t="s">
        <v>206</v>
      </c>
      <c r="AP261" s="419" t="s">
        <v>463</v>
      </c>
      <c r="AQ261" s="419" t="s">
        <v>192</v>
      </c>
      <c r="AR261" s="419" t="s">
        <v>770</v>
      </c>
      <c r="AS261" s="419" t="s">
        <v>0</v>
      </c>
      <c r="AT261" s="419" t="s">
        <v>276</v>
      </c>
      <c r="AU261" s="418" t="s">
        <v>414</v>
      </c>
      <c r="AV261" s="418" t="s">
        <v>796</v>
      </c>
      <c r="AW261" s="418" t="s">
        <v>544</v>
      </c>
      <c r="AX261" s="418" t="s">
        <v>304</v>
      </c>
      <c r="AY261" s="418" t="s">
        <v>73</v>
      </c>
      <c r="AZ261" s="419" t="s">
        <v>94</v>
      </c>
      <c r="BA261" s="419" t="s">
        <v>465</v>
      </c>
      <c r="BB261" s="419" t="s">
        <v>180</v>
      </c>
      <c r="BC261" s="419" t="s">
        <v>757</v>
      </c>
      <c r="BD261" s="422" t="s">
        <v>504</v>
      </c>
    </row>
    <row r="262" spans="1:56" x14ac:dyDescent="0.2">
      <c r="A262" s="1">
        <v>18</v>
      </c>
      <c r="B262" s="13">
        <v>69</v>
      </c>
      <c r="C262" s="14">
        <v>249</v>
      </c>
      <c r="D262" s="14">
        <v>279</v>
      </c>
      <c r="E262" s="14">
        <v>459</v>
      </c>
      <c r="F262" s="14">
        <v>514</v>
      </c>
      <c r="G262" s="14">
        <v>368</v>
      </c>
      <c r="H262" s="14">
        <v>423</v>
      </c>
      <c r="I262" s="14">
        <v>578</v>
      </c>
      <c r="J262" s="14">
        <v>8</v>
      </c>
      <c r="K262" s="14">
        <v>188</v>
      </c>
      <c r="L262" s="14">
        <v>542</v>
      </c>
      <c r="M262" s="14">
        <v>97</v>
      </c>
      <c r="N262" s="14">
        <v>127</v>
      </c>
      <c r="O262" s="14">
        <v>307</v>
      </c>
      <c r="P262" s="14">
        <v>487</v>
      </c>
      <c r="Q262" s="14">
        <v>216</v>
      </c>
      <c r="R262" s="14">
        <v>271</v>
      </c>
      <c r="S262" s="14">
        <v>426</v>
      </c>
      <c r="T262" s="14">
        <v>606</v>
      </c>
      <c r="U262" s="14">
        <v>36</v>
      </c>
      <c r="V262" s="14">
        <v>395</v>
      </c>
      <c r="W262" s="14">
        <v>575</v>
      </c>
      <c r="X262" s="14">
        <v>105</v>
      </c>
      <c r="Y262" s="14">
        <v>160</v>
      </c>
      <c r="Z262" s="15">
        <v>340</v>
      </c>
      <c r="AA262" s="2">
        <f t="shared" si="42"/>
        <v>7825</v>
      </c>
      <c r="AB262" s="2">
        <f t="shared" si="43"/>
        <v>3263025</v>
      </c>
      <c r="AE262" s="1">
        <v>18</v>
      </c>
      <c r="AF262" s="421" t="s">
        <v>406</v>
      </c>
      <c r="AG262" s="419" t="s">
        <v>403</v>
      </c>
      <c r="AH262" s="419" t="s">
        <v>508</v>
      </c>
      <c r="AI262" s="419" t="s">
        <v>562</v>
      </c>
      <c r="AJ262" s="419" t="s">
        <v>33</v>
      </c>
      <c r="AK262" s="418" t="s">
        <v>519</v>
      </c>
      <c r="AL262" s="418" t="s">
        <v>455</v>
      </c>
      <c r="AM262" s="418" t="s">
        <v>517</v>
      </c>
      <c r="AN262" s="418" t="s">
        <v>543</v>
      </c>
      <c r="AO262" s="418" t="s">
        <v>732</v>
      </c>
      <c r="AP262" s="419" t="s">
        <v>751</v>
      </c>
      <c r="AQ262" s="419" t="s">
        <v>805</v>
      </c>
      <c r="AR262" s="419" t="s">
        <v>344</v>
      </c>
      <c r="AS262" s="419" t="s">
        <v>146</v>
      </c>
      <c r="AT262" s="419" t="s">
        <v>713</v>
      </c>
      <c r="AU262" s="418" t="s">
        <v>249</v>
      </c>
      <c r="AV262" s="418" t="s">
        <v>719</v>
      </c>
      <c r="AW262" s="418" t="s">
        <v>350</v>
      </c>
      <c r="AX262" s="418" t="s">
        <v>499</v>
      </c>
      <c r="AY262" s="418" t="s">
        <v>437</v>
      </c>
      <c r="AZ262" s="419" t="s">
        <v>548</v>
      </c>
      <c r="BA262" s="419" t="s">
        <v>490</v>
      </c>
      <c r="BB262" s="419" t="s">
        <v>526</v>
      </c>
      <c r="BC262" s="419" t="s">
        <v>131</v>
      </c>
      <c r="BD262" s="422" t="s">
        <v>388</v>
      </c>
    </row>
    <row r="263" spans="1:56" x14ac:dyDescent="0.2">
      <c r="A263" s="1">
        <v>19</v>
      </c>
      <c r="B263" s="13">
        <v>550</v>
      </c>
      <c r="C263" s="14">
        <v>80</v>
      </c>
      <c r="D263" s="14">
        <v>135</v>
      </c>
      <c r="E263" s="14">
        <v>315</v>
      </c>
      <c r="F263" s="14">
        <v>495</v>
      </c>
      <c r="G263" s="14">
        <v>224</v>
      </c>
      <c r="H263" s="14">
        <v>254</v>
      </c>
      <c r="I263" s="14">
        <v>434</v>
      </c>
      <c r="J263" s="14">
        <v>614</v>
      </c>
      <c r="K263" s="14">
        <v>44</v>
      </c>
      <c r="L263" s="14">
        <v>398</v>
      </c>
      <c r="M263" s="14">
        <v>553</v>
      </c>
      <c r="N263" s="14">
        <v>108</v>
      </c>
      <c r="O263" s="14">
        <v>163</v>
      </c>
      <c r="P263" s="14">
        <v>343</v>
      </c>
      <c r="Q263" s="14">
        <v>72</v>
      </c>
      <c r="R263" s="14">
        <v>227</v>
      </c>
      <c r="S263" s="14">
        <v>282</v>
      </c>
      <c r="T263" s="14">
        <v>462</v>
      </c>
      <c r="U263" s="14">
        <v>517</v>
      </c>
      <c r="V263" s="14">
        <v>371</v>
      </c>
      <c r="W263" s="14">
        <v>401</v>
      </c>
      <c r="X263" s="14">
        <v>581</v>
      </c>
      <c r="Y263" s="14">
        <v>11</v>
      </c>
      <c r="Z263" s="15">
        <v>191</v>
      </c>
      <c r="AA263" s="2">
        <f t="shared" si="42"/>
        <v>7825</v>
      </c>
      <c r="AB263" s="2">
        <f t="shared" si="43"/>
        <v>3263025</v>
      </c>
      <c r="AE263" s="1">
        <v>19</v>
      </c>
      <c r="AF263" s="421" t="s">
        <v>516</v>
      </c>
      <c r="AG263" s="419" t="s">
        <v>273</v>
      </c>
      <c r="AH263" s="419" t="s">
        <v>102</v>
      </c>
      <c r="AI263" s="419" t="s">
        <v>443</v>
      </c>
      <c r="AJ263" s="419" t="s">
        <v>766</v>
      </c>
      <c r="AK263" s="418" t="s">
        <v>460</v>
      </c>
      <c r="AL263" s="418" t="s">
        <v>566</v>
      </c>
      <c r="AM263" s="418" t="s">
        <v>588</v>
      </c>
      <c r="AN263" s="418" t="s">
        <v>260</v>
      </c>
      <c r="AO263" s="418" t="s">
        <v>380</v>
      </c>
      <c r="AP263" s="419" t="s">
        <v>235</v>
      </c>
      <c r="AQ263" s="419" t="s">
        <v>573</v>
      </c>
      <c r="AR263" s="419" t="s">
        <v>182</v>
      </c>
      <c r="AS263" s="419" t="s">
        <v>788</v>
      </c>
      <c r="AT263" s="419" t="s">
        <v>493</v>
      </c>
      <c r="AU263" s="418" t="s">
        <v>747</v>
      </c>
      <c r="AV263" s="418" t="s">
        <v>567</v>
      </c>
      <c r="AW263" s="418" t="s">
        <v>745</v>
      </c>
      <c r="AX263" s="418" t="s">
        <v>768</v>
      </c>
      <c r="AY263" s="418" t="s">
        <v>808</v>
      </c>
      <c r="AZ263" s="419" t="s">
        <v>149</v>
      </c>
      <c r="BA263" s="419" t="s">
        <v>296</v>
      </c>
      <c r="BB263" s="419" t="s">
        <v>307</v>
      </c>
      <c r="BC263" s="419" t="s">
        <v>378</v>
      </c>
      <c r="BD263" s="422" t="s">
        <v>786</v>
      </c>
    </row>
    <row r="264" spans="1:56" x14ac:dyDescent="0.2">
      <c r="A264" s="1">
        <v>20</v>
      </c>
      <c r="B264" s="13">
        <v>376</v>
      </c>
      <c r="C264" s="14">
        <v>556</v>
      </c>
      <c r="D264" s="14">
        <v>111</v>
      </c>
      <c r="E264" s="14">
        <v>166</v>
      </c>
      <c r="F264" s="14">
        <v>346</v>
      </c>
      <c r="G264" s="14">
        <v>55</v>
      </c>
      <c r="H264" s="14">
        <v>235</v>
      </c>
      <c r="I264" s="14">
        <v>290</v>
      </c>
      <c r="J264" s="14">
        <v>470</v>
      </c>
      <c r="K264" s="14">
        <v>525</v>
      </c>
      <c r="L264" s="14">
        <v>354</v>
      </c>
      <c r="M264" s="14">
        <v>409</v>
      </c>
      <c r="N264" s="14">
        <v>589</v>
      </c>
      <c r="O264" s="14">
        <v>19</v>
      </c>
      <c r="P264" s="14">
        <v>199</v>
      </c>
      <c r="Q264" s="14">
        <v>528</v>
      </c>
      <c r="R264" s="14">
        <v>83</v>
      </c>
      <c r="S264" s="14">
        <v>138</v>
      </c>
      <c r="T264" s="14">
        <v>318</v>
      </c>
      <c r="U264" s="14">
        <v>498</v>
      </c>
      <c r="V264" s="14">
        <v>202</v>
      </c>
      <c r="W264" s="14">
        <v>257</v>
      </c>
      <c r="X264" s="14">
        <v>437</v>
      </c>
      <c r="Y264" s="14">
        <v>617</v>
      </c>
      <c r="Z264" s="15">
        <v>47</v>
      </c>
      <c r="AA264" s="2">
        <f t="shared" si="42"/>
        <v>7825</v>
      </c>
      <c r="AB264" s="2">
        <f t="shared" si="43"/>
        <v>3263025</v>
      </c>
      <c r="AE264" s="1">
        <v>20</v>
      </c>
      <c r="AF264" s="421" t="s">
        <v>38</v>
      </c>
      <c r="AG264" s="419" t="s">
        <v>363</v>
      </c>
      <c r="AH264" s="419" t="s">
        <v>601</v>
      </c>
      <c r="AI264" s="419" t="s">
        <v>734</v>
      </c>
      <c r="AJ264" s="419" t="s">
        <v>176</v>
      </c>
      <c r="AK264" s="418" t="s">
        <v>331</v>
      </c>
      <c r="AL264" s="418" t="s">
        <v>328</v>
      </c>
      <c r="AM264" s="418" t="s">
        <v>250</v>
      </c>
      <c r="AN264" s="418" t="s">
        <v>715</v>
      </c>
      <c r="AO264" s="418" t="s">
        <v>574</v>
      </c>
      <c r="AP264" s="419" t="s">
        <v>784</v>
      </c>
      <c r="AQ264" s="419" t="s">
        <v>534</v>
      </c>
      <c r="AR264" s="419" t="s">
        <v>65</v>
      </c>
      <c r="AS264" s="419" t="s">
        <v>435</v>
      </c>
      <c r="AT264" s="419" t="s">
        <v>207</v>
      </c>
      <c r="AU264" s="418" t="s">
        <v>547</v>
      </c>
      <c r="AV264" s="418" t="s">
        <v>720</v>
      </c>
      <c r="AW264" s="418" t="s">
        <v>814</v>
      </c>
      <c r="AX264" s="418" t="s">
        <v>549</v>
      </c>
      <c r="AY264" s="418" t="s">
        <v>485</v>
      </c>
      <c r="AZ264" s="419" t="s">
        <v>507</v>
      </c>
      <c r="BA264" s="419" t="s">
        <v>799</v>
      </c>
      <c r="BB264" s="419" t="s">
        <v>794</v>
      </c>
      <c r="BC264" s="419" t="s">
        <v>242</v>
      </c>
      <c r="BD264" s="422" t="s">
        <v>721</v>
      </c>
    </row>
    <row r="265" spans="1:56" x14ac:dyDescent="0.2">
      <c r="A265" s="1">
        <v>21</v>
      </c>
      <c r="B265" s="13">
        <v>196</v>
      </c>
      <c r="C265" s="14">
        <v>351</v>
      </c>
      <c r="D265" s="14">
        <v>406</v>
      </c>
      <c r="E265" s="14">
        <v>586</v>
      </c>
      <c r="F265" s="14">
        <v>16</v>
      </c>
      <c r="G265" s="14">
        <v>500</v>
      </c>
      <c r="H265" s="14">
        <v>530</v>
      </c>
      <c r="I265" s="14">
        <v>85</v>
      </c>
      <c r="J265" s="14">
        <v>140</v>
      </c>
      <c r="K265" s="14">
        <v>320</v>
      </c>
      <c r="L265" s="14">
        <v>49</v>
      </c>
      <c r="M265" s="14">
        <v>204</v>
      </c>
      <c r="N265" s="14">
        <v>259</v>
      </c>
      <c r="O265" s="14">
        <v>439</v>
      </c>
      <c r="P265" s="14">
        <v>619</v>
      </c>
      <c r="Q265" s="14">
        <v>348</v>
      </c>
      <c r="R265" s="14">
        <v>378</v>
      </c>
      <c r="S265" s="14">
        <v>558</v>
      </c>
      <c r="T265" s="14">
        <v>113</v>
      </c>
      <c r="U265" s="14">
        <v>168</v>
      </c>
      <c r="V265" s="14">
        <v>522</v>
      </c>
      <c r="W265" s="14">
        <v>52</v>
      </c>
      <c r="X265" s="14">
        <v>232</v>
      </c>
      <c r="Y265" s="14">
        <v>287</v>
      </c>
      <c r="Z265" s="15">
        <v>467</v>
      </c>
      <c r="AA265" s="2">
        <f t="shared" si="42"/>
        <v>7825</v>
      </c>
      <c r="AB265" s="2">
        <f t="shared" si="43"/>
        <v>3263025</v>
      </c>
      <c r="AE265" s="1">
        <v>21</v>
      </c>
      <c r="AF265" s="417" t="s">
        <v>552</v>
      </c>
      <c r="AG265" s="418" t="s">
        <v>97</v>
      </c>
      <c r="AH265" s="418" t="s">
        <v>49</v>
      </c>
      <c r="AI265" s="418" t="s">
        <v>752</v>
      </c>
      <c r="AJ265" s="418" t="s">
        <v>598</v>
      </c>
      <c r="AK265" s="419" t="s">
        <v>322</v>
      </c>
      <c r="AL265" s="419" t="s">
        <v>704</v>
      </c>
      <c r="AM265" s="419" t="s">
        <v>646</v>
      </c>
      <c r="AN265" s="419" t="s">
        <v>733</v>
      </c>
      <c r="AO265" s="419" t="s">
        <v>578</v>
      </c>
      <c r="AP265" s="418" t="s">
        <v>748</v>
      </c>
      <c r="AQ265" s="418" t="s">
        <v>538</v>
      </c>
      <c r="AR265" s="418" t="s">
        <v>113</v>
      </c>
      <c r="AS265" s="418" t="s">
        <v>667</v>
      </c>
      <c r="AT265" s="418" t="s">
        <v>212</v>
      </c>
      <c r="AU265" s="419" t="s">
        <v>148</v>
      </c>
      <c r="AV265" s="419" t="s">
        <v>69</v>
      </c>
      <c r="AW265" s="419" t="s">
        <v>335</v>
      </c>
      <c r="AX265" s="419" t="s">
        <v>761</v>
      </c>
      <c r="AY265" s="419" t="s">
        <v>71</v>
      </c>
      <c r="AZ265" s="418" t="s">
        <v>334</v>
      </c>
      <c r="BA265" s="418" t="s">
        <v>119</v>
      </c>
      <c r="BB265" s="418" t="s">
        <v>773</v>
      </c>
      <c r="BC265" s="418" t="s">
        <v>269</v>
      </c>
      <c r="BD265" s="420" t="s">
        <v>506</v>
      </c>
    </row>
    <row r="266" spans="1:56" x14ac:dyDescent="0.2">
      <c r="A266" s="1">
        <v>22</v>
      </c>
      <c r="B266" s="13">
        <v>27</v>
      </c>
      <c r="C266" s="14">
        <v>207</v>
      </c>
      <c r="D266" s="14">
        <v>262</v>
      </c>
      <c r="E266" s="14">
        <v>442</v>
      </c>
      <c r="F266" s="14">
        <v>622</v>
      </c>
      <c r="G266" s="14">
        <v>326</v>
      </c>
      <c r="H266" s="14">
        <v>381</v>
      </c>
      <c r="I266" s="14">
        <v>561</v>
      </c>
      <c r="J266" s="14">
        <v>116</v>
      </c>
      <c r="K266" s="14">
        <v>171</v>
      </c>
      <c r="L266" s="14">
        <v>505</v>
      </c>
      <c r="M266" s="14">
        <v>60</v>
      </c>
      <c r="N266" s="14">
        <v>240</v>
      </c>
      <c r="O266" s="14">
        <v>295</v>
      </c>
      <c r="P266" s="14">
        <v>475</v>
      </c>
      <c r="Q266" s="14">
        <v>179</v>
      </c>
      <c r="R266" s="14">
        <v>359</v>
      </c>
      <c r="S266" s="14">
        <v>414</v>
      </c>
      <c r="T266" s="14">
        <v>594</v>
      </c>
      <c r="U266" s="14">
        <v>24</v>
      </c>
      <c r="V266" s="14">
        <v>478</v>
      </c>
      <c r="W266" s="14">
        <v>533</v>
      </c>
      <c r="X266" s="14">
        <v>88</v>
      </c>
      <c r="Y266" s="14">
        <v>143</v>
      </c>
      <c r="Z266" s="15">
        <v>323</v>
      </c>
      <c r="AA266" s="2">
        <f t="shared" si="42"/>
        <v>7825</v>
      </c>
      <c r="AB266" s="2">
        <f t="shared" si="43"/>
        <v>3263025</v>
      </c>
      <c r="AE266" s="1">
        <v>22</v>
      </c>
      <c r="AF266" s="417" t="s">
        <v>90</v>
      </c>
      <c r="AG266" s="418" t="s">
        <v>716</v>
      </c>
      <c r="AH266" s="418" t="s">
        <v>327</v>
      </c>
      <c r="AI266" s="418" t="s">
        <v>532</v>
      </c>
      <c r="AJ266" s="418" t="s">
        <v>557</v>
      </c>
      <c r="AK266" s="419" t="s">
        <v>126</v>
      </c>
      <c r="AL266" s="419" t="s">
        <v>654</v>
      </c>
      <c r="AM266" s="419" t="s">
        <v>807</v>
      </c>
      <c r="AN266" s="419" t="s">
        <v>816</v>
      </c>
      <c r="AO266" s="419" t="s">
        <v>498</v>
      </c>
      <c r="AP266" s="418" t="s">
        <v>651</v>
      </c>
      <c r="AQ266" s="418" t="s">
        <v>701</v>
      </c>
      <c r="AR266" s="418" t="s">
        <v>164</v>
      </c>
      <c r="AS266" s="418" t="s">
        <v>325</v>
      </c>
      <c r="AT266" s="418" t="s">
        <v>267</v>
      </c>
      <c r="AU266" s="419" t="s">
        <v>285</v>
      </c>
      <c r="AV266" s="419" t="s">
        <v>339</v>
      </c>
      <c r="AW266" s="419" t="s">
        <v>609</v>
      </c>
      <c r="AX266" s="419" t="s">
        <v>809</v>
      </c>
      <c r="AY266" s="419" t="s">
        <v>804</v>
      </c>
      <c r="AZ266" s="418" t="s">
        <v>295</v>
      </c>
      <c r="BA266" s="418" t="s">
        <v>362</v>
      </c>
      <c r="BB266" s="418" t="s">
        <v>512</v>
      </c>
      <c r="BC266" s="418" t="s">
        <v>43</v>
      </c>
      <c r="BD266" s="420" t="s">
        <v>204</v>
      </c>
    </row>
    <row r="267" spans="1:56" x14ac:dyDescent="0.2">
      <c r="A267" s="1">
        <v>23</v>
      </c>
      <c r="B267" s="13">
        <v>508</v>
      </c>
      <c r="C267" s="14">
        <v>63</v>
      </c>
      <c r="D267" s="14">
        <v>243</v>
      </c>
      <c r="E267" s="14">
        <v>298</v>
      </c>
      <c r="F267" s="14">
        <v>453</v>
      </c>
      <c r="G267" s="14">
        <v>182</v>
      </c>
      <c r="H267" s="14">
        <v>362</v>
      </c>
      <c r="I267" s="14">
        <v>417</v>
      </c>
      <c r="J267" s="14">
        <v>597</v>
      </c>
      <c r="K267" s="14">
        <v>2</v>
      </c>
      <c r="L267" s="14">
        <v>481</v>
      </c>
      <c r="M267" s="14">
        <v>536</v>
      </c>
      <c r="N267" s="14">
        <v>91</v>
      </c>
      <c r="O267" s="14">
        <v>146</v>
      </c>
      <c r="P267" s="14">
        <v>301</v>
      </c>
      <c r="Q267" s="14">
        <v>35</v>
      </c>
      <c r="R267" s="14">
        <v>215</v>
      </c>
      <c r="S267" s="14">
        <v>270</v>
      </c>
      <c r="T267" s="14">
        <v>450</v>
      </c>
      <c r="U267" s="14">
        <v>605</v>
      </c>
      <c r="V267" s="14">
        <v>334</v>
      </c>
      <c r="W267" s="14">
        <v>389</v>
      </c>
      <c r="X267" s="14">
        <v>569</v>
      </c>
      <c r="Y267" s="14">
        <v>124</v>
      </c>
      <c r="Z267" s="15">
        <v>154</v>
      </c>
      <c r="AA267" s="2">
        <f t="shared" si="42"/>
        <v>7825</v>
      </c>
      <c r="AB267" s="2">
        <f t="shared" si="43"/>
        <v>3263025</v>
      </c>
      <c r="AE267" s="1">
        <v>23</v>
      </c>
      <c r="AF267" s="417" t="s">
        <v>308</v>
      </c>
      <c r="AG267" s="418" t="s">
        <v>570</v>
      </c>
      <c r="AH267" s="418" t="s">
        <v>270</v>
      </c>
      <c r="AI267" s="418" t="s">
        <v>801</v>
      </c>
      <c r="AJ267" s="418" t="s">
        <v>351</v>
      </c>
      <c r="AK267" s="419" t="s">
        <v>525</v>
      </c>
      <c r="AL267" s="419" t="s">
        <v>550</v>
      </c>
      <c r="AM267" s="419" t="s">
        <v>590</v>
      </c>
      <c r="AN267" s="419" t="s">
        <v>365</v>
      </c>
      <c r="AO267" s="419" t="s">
        <v>29</v>
      </c>
      <c r="AP267" s="418" t="s">
        <v>81</v>
      </c>
      <c r="AQ267" s="418" t="s">
        <v>781</v>
      </c>
      <c r="AR267" s="418" t="s">
        <v>568</v>
      </c>
      <c r="AS267" s="418" t="s">
        <v>524</v>
      </c>
      <c r="AT267" s="418" t="s">
        <v>70</v>
      </c>
      <c r="AU267" s="419" t="s">
        <v>675</v>
      </c>
      <c r="AV267" s="419" t="s">
        <v>220</v>
      </c>
      <c r="AW267" s="419" t="s">
        <v>271</v>
      </c>
      <c r="AX267" s="419" t="s">
        <v>294</v>
      </c>
      <c r="AY267" s="419" t="s">
        <v>78</v>
      </c>
      <c r="AZ267" s="418" t="s">
        <v>366</v>
      </c>
      <c r="BA267" s="418" t="s">
        <v>416</v>
      </c>
      <c r="BB267" s="418" t="s">
        <v>750</v>
      </c>
      <c r="BC267" s="418" t="s">
        <v>238</v>
      </c>
      <c r="BD267" s="420" t="s">
        <v>343</v>
      </c>
    </row>
    <row r="268" spans="1:56" x14ac:dyDescent="0.2">
      <c r="A268" s="1">
        <v>24</v>
      </c>
      <c r="B268" s="13">
        <v>489</v>
      </c>
      <c r="C268" s="14">
        <v>544</v>
      </c>
      <c r="D268" s="14">
        <v>99</v>
      </c>
      <c r="E268" s="14">
        <v>129</v>
      </c>
      <c r="F268" s="14">
        <v>309</v>
      </c>
      <c r="G268" s="14">
        <v>38</v>
      </c>
      <c r="H268" s="14">
        <v>218</v>
      </c>
      <c r="I268" s="14">
        <v>273</v>
      </c>
      <c r="J268" s="14">
        <v>428</v>
      </c>
      <c r="K268" s="14">
        <v>608</v>
      </c>
      <c r="L268" s="14">
        <v>337</v>
      </c>
      <c r="M268" s="14">
        <v>392</v>
      </c>
      <c r="N268" s="14">
        <v>572</v>
      </c>
      <c r="O268" s="14">
        <v>102</v>
      </c>
      <c r="P268" s="14">
        <v>157</v>
      </c>
      <c r="Q268" s="14">
        <v>511</v>
      </c>
      <c r="R268" s="14">
        <v>66</v>
      </c>
      <c r="S268" s="14">
        <v>246</v>
      </c>
      <c r="T268" s="14">
        <v>276</v>
      </c>
      <c r="U268" s="14">
        <v>456</v>
      </c>
      <c r="V268" s="14">
        <v>190</v>
      </c>
      <c r="W268" s="14">
        <v>370</v>
      </c>
      <c r="X268" s="14">
        <v>425</v>
      </c>
      <c r="Y268" s="14">
        <v>580</v>
      </c>
      <c r="Z268" s="15">
        <v>10</v>
      </c>
      <c r="AA268" s="2">
        <f t="shared" si="42"/>
        <v>7825</v>
      </c>
      <c r="AB268" s="2">
        <f t="shared" si="43"/>
        <v>3263025</v>
      </c>
      <c r="AE268" s="1">
        <v>24</v>
      </c>
      <c r="AF268" s="417" t="s">
        <v>638</v>
      </c>
      <c r="AG268" s="418" t="s">
        <v>725</v>
      </c>
      <c r="AH268" s="418" t="s">
        <v>774</v>
      </c>
      <c r="AI268" s="418" t="s">
        <v>370</v>
      </c>
      <c r="AJ268" s="418" t="s">
        <v>312</v>
      </c>
      <c r="AK268" s="419" t="s">
        <v>596</v>
      </c>
      <c r="AL268" s="419" t="s">
        <v>326</v>
      </c>
      <c r="AM268" s="419" t="s">
        <v>743</v>
      </c>
      <c r="AN268" s="419" t="s">
        <v>324</v>
      </c>
      <c r="AO268" s="419" t="s">
        <v>530</v>
      </c>
      <c r="AP268" s="418" t="s">
        <v>576</v>
      </c>
      <c r="AQ268" s="418" t="s">
        <v>337</v>
      </c>
      <c r="AR268" s="418" t="s">
        <v>305</v>
      </c>
      <c r="AS268" s="418" t="s">
        <v>284</v>
      </c>
      <c r="AT268" s="418" t="s">
        <v>581</v>
      </c>
      <c r="AU268" s="419" t="s">
        <v>723</v>
      </c>
      <c r="AV268" s="419" t="s">
        <v>514</v>
      </c>
      <c r="AW268" s="419" t="s">
        <v>744</v>
      </c>
      <c r="AX268" s="419" t="s">
        <v>614</v>
      </c>
      <c r="AY268" s="419" t="s">
        <v>139</v>
      </c>
      <c r="AZ268" s="418" t="s">
        <v>817</v>
      </c>
      <c r="BA268" s="418" t="s">
        <v>494</v>
      </c>
      <c r="BB268" s="418" t="s">
        <v>352</v>
      </c>
      <c r="BC268" s="418" t="s">
        <v>621</v>
      </c>
      <c r="BD268" s="420" t="s">
        <v>600</v>
      </c>
    </row>
    <row r="269" spans="1:56" x14ac:dyDescent="0.2">
      <c r="A269" s="1">
        <v>25</v>
      </c>
      <c r="B269" s="16">
        <v>345</v>
      </c>
      <c r="C269" s="17">
        <v>400</v>
      </c>
      <c r="D269" s="17">
        <v>555</v>
      </c>
      <c r="E269" s="17">
        <v>110</v>
      </c>
      <c r="F269" s="17">
        <v>165</v>
      </c>
      <c r="G269" s="17">
        <v>519</v>
      </c>
      <c r="H269" s="17">
        <v>74</v>
      </c>
      <c r="I269" s="17">
        <v>229</v>
      </c>
      <c r="J269" s="17">
        <v>284</v>
      </c>
      <c r="K269" s="17">
        <v>464</v>
      </c>
      <c r="L269" s="17">
        <v>193</v>
      </c>
      <c r="M269" s="17">
        <v>373</v>
      </c>
      <c r="N269" s="17">
        <v>403</v>
      </c>
      <c r="O269" s="17">
        <v>583</v>
      </c>
      <c r="P269" s="17">
        <v>13</v>
      </c>
      <c r="Q269" s="17">
        <v>492</v>
      </c>
      <c r="R269" s="17">
        <v>547</v>
      </c>
      <c r="S269" s="17">
        <v>77</v>
      </c>
      <c r="T269" s="17">
        <v>132</v>
      </c>
      <c r="U269" s="17">
        <v>312</v>
      </c>
      <c r="V269" s="17">
        <v>41</v>
      </c>
      <c r="W269" s="17">
        <v>221</v>
      </c>
      <c r="X269" s="17">
        <v>251</v>
      </c>
      <c r="Y269" s="17">
        <v>431</v>
      </c>
      <c r="Z269" s="18">
        <v>611</v>
      </c>
      <c r="AA269" s="2">
        <f t="shared" si="42"/>
        <v>7825</v>
      </c>
      <c r="AB269" s="2">
        <f t="shared" si="43"/>
        <v>3263025</v>
      </c>
      <c r="AE269" s="1">
        <v>25</v>
      </c>
      <c r="AF269" s="423" t="s">
        <v>520</v>
      </c>
      <c r="AG269" s="424" t="s">
        <v>95</v>
      </c>
      <c r="AH269" s="424" t="s">
        <v>678</v>
      </c>
      <c r="AI269" s="424" t="s">
        <v>41</v>
      </c>
      <c r="AJ269" s="424" t="s">
        <v>758</v>
      </c>
      <c r="AK269" s="425" t="s">
        <v>779</v>
      </c>
      <c r="AL269" s="425" t="s">
        <v>722</v>
      </c>
      <c r="AM269" s="425" t="s">
        <v>592</v>
      </c>
      <c r="AN269" s="425" t="s">
        <v>54</v>
      </c>
      <c r="AO269" s="425" t="s">
        <v>693</v>
      </c>
      <c r="AP269" s="424" t="s">
        <v>133</v>
      </c>
      <c r="AQ269" s="424" t="s">
        <v>175</v>
      </c>
      <c r="AR269" s="424" t="s">
        <v>264</v>
      </c>
      <c r="AS269" s="424" t="s">
        <v>277</v>
      </c>
      <c r="AT269" s="424" t="s">
        <v>542</v>
      </c>
      <c r="AU269" s="425" t="s">
        <v>560</v>
      </c>
      <c r="AV269" s="425" t="s">
        <v>278</v>
      </c>
      <c r="AW269" s="425" t="s">
        <v>3</v>
      </c>
      <c r="AX269" s="425" t="s">
        <v>555</v>
      </c>
      <c r="AY269" s="425" t="s">
        <v>522</v>
      </c>
      <c r="AZ269" s="424" t="s">
        <v>540</v>
      </c>
      <c r="BA269" s="424" t="s">
        <v>800</v>
      </c>
      <c r="BB269" s="424" t="s">
        <v>670</v>
      </c>
      <c r="BC269" s="424" t="s">
        <v>110</v>
      </c>
      <c r="BD269" s="426" t="s">
        <v>154</v>
      </c>
    </row>
    <row r="270" spans="1:56" x14ac:dyDescent="0.2">
      <c r="A270" s="3" t="s">
        <v>0</v>
      </c>
      <c r="B270" s="2">
        <f>SUM(B245:B269)</f>
        <v>7825</v>
      </c>
      <c r="C270" s="2">
        <f t="shared" ref="C270:Z270" si="45">SUM(C245:C269)</f>
        <v>7825</v>
      </c>
      <c r="D270" s="2">
        <f t="shared" si="45"/>
        <v>7825</v>
      </c>
      <c r="E270" s="2">
        <f t="shared" si="45"/>
        <v>7825</v>
      </c>
      <c r="F270" s="2">
        <f t="shared" si="45"/>
        <v>7825</v>
      </c>
      <c r="G270" s="2">
        <f t="shared" si="45"/>
        <v>7825</v>
      </c>
      <c r="H270" s="2">
        <f t="shared" si="45"/>
        <v>7825</v>
      </c>
      <c r="I270" s="2">
        <f t="shared" si="45"/>
        <v>7825</v>
      </c>
      <c r="J270" s="2">
        <f t="shared" si="45"/>
        <v>7825</v>
      </c>
      <c r="K270" s="2">
        <f t="shared" si="45"/>
        <v>7825</v>
      </c>
      <c r="L270" s="2">
        <f t="shared" si="45"/>
        <v>7825</v>
      </c>
      <c r="M270" s="2">
        <f t="shared" si="45"/>
        <v>7825</v>
      </c>
      <c r="N270" s="2">
        <f t="shared" si="45"/>
        <v>7825</v>
      </c>
      <c r="O270" s="2">
        <f t="shared" si="45"/>
        <v>7825</v>
      </c>
      <c r="P270" s="2">
        <f t="shared" si="45"/>
        <v>7825</v>
      </c>
      <c r="Q270" s="2">
        <f t="shared" si="45"/>
        <v>7825</v>
      </c>
      <c r="R270" s="2">
        <f t="shared" si="45"/>
        <v>7825</v>
      </c>
      <c r="S270" s="2">
        <f t="shared" si="45"/>
        <v>7825</v>
      </c>
      <c r="T270" s="2">
        <f t="shared" si="45"/>
        <v>7825</v>
      </c>
      <c r="U270" s="2">
        <f t="shared" si="45"/>
        <v>7825</v>
      </c>
      <c r="V270" s="2">
        <f t="shared" si="45"/>
        <v>7825</v>
      </c>
      <c r="W270" s="2">
        <f t="shared" si="45"/>
        <v>7825</v>
      </c>
      <c r="X270" s="2">
        <f t="shared" si="45"/>
        <v>7825</v>
      </c>
      <c r="Y270" s="2">
        <f t="shared" si="45"/>
        <v>7825</v>
      </c>
      <c r="Z270" s="2">
        <f t="shared" si="45"/>
        <v>7825</v>
      </c>
    </row>
    <row r="271" spans="1:56" x14ac:dyDescent="0.2">
      <c r="A271" s="3" t="s">
        <v>1</v>
      </c>
      <c r="B271" s="2">
        <f>SUMSQ(B245:B269)</f>
        <v>3263025</v>
      </c>
      <c r="C271" s="2">
        <f t="shared" ref="C271:Z271" si="46">SUMSQ(C245:C269)</f>
        <v>3263025</v>
      </c>
      <c r="D271" s="2">
        <f t="shared" si="46"/>
        <v>3263025</v>
      </c>
      <c r="E271" s="2">
        <f t="shared" si="46"/>
        <v>3263025</v>
      </c>
      <c r="F271" s="2">
        <f t="shared" si="46"/>
        <v>3263025</v>
      </c>
      <c r="G271" s="2">
        <f t="shared" si="46"/>
        <v>3263025</v>
      </c>
      <c r="H271" s="2">
        <f t="shared" si="46"/>
        <v>3263025</v>
      </c>
      <c r="I271" s="2">
        <f t="shared" si="46"/>
        <v>3263025</v>
      </c>
      <c r="J271" s="2">
        <f t="shared" si="46"/>
        <v>3263025</v>
      </c>
      <c r="K271" s="2">
        <f t="shared" si="46"/>
        <v>3263025</v>
      </c>
      <c r="L271" s="2">
        <f t="shared" si="46"/>
        <v>3263025</v>
      </c>
      <c r="M271" s="2">
        <f t="shared" si="46"/>
        <v>3263025</v>
      </c>
      <c r="N271" s="2">
        <f t="shared" si="46"/>
        <v>3263025</v>
      </c>
      <c r="O271" s="2">
        <f t="shared" si="46"/>
        <v>3263025</v>
      </c>
      <c r="P271" s="2">
        <f t="shared" si="46"/>
        <v>3263025</v>
      </c>
      <c r="Q271" s="2">
        <f t="shared" si="46"/>
        <v>3263025</v>
      </c>
      <c r="R271" s="2">
        <f t="shared" si="46"/>
        <v>3263025</v>
      </c>
      <c r="S271" s="2">
        <f t="shared" si="46"/>
        <v>3263025</v>
      </c>
      <c r="T271" s="2">
        <f t="shared" si="46"/>
        <v>3263025</v>
      </c>
      <c r="U271" s="2">
        <f t="shared" si="46"/>
        <v>3263025</v>
      </c>
      <c r="V271" s="2">
        <f t="shared" si="46"/>
        <v>3263025</v>
      </c>
      <c r="W271" s="2">
        <f t="shared" si="46"/>
        <v>3263025</v>
      </c>
      <c r="X271" s="2">
        <f t="shared" si="46"/>
        <v>3263025</v>
      </c>
      <c r="Y271" s="2">
        <f t="shared" si="46"/>
        <v>3263025</v>
      </c>
      <c r="Z271" s="2">
        <f t="shared" si="46"/>
        <v>3263025</v>
      </c>
    </row>
    <row r="272" spans="1:56" x14ac:dyDescent="0.2">
      <c r="A272" s="3" t="s">
        <v>351</v>
      </c>
      <c r="N272" s="2">
        <f t="shared" ref="N272" si="47">N245^3+N246^3+N247^3+N248^3+N249^3+N250^3+N251^3+N252^3+N253^3+N254^3+N255^3+N256^3+N257^3+N258^3+N259^3+N260^3+N261^3+N262^3+N263^3+N264^3+N265^3+N266^3+N267^3+N268^3+N269^3</f>
        <v>1530765625</v>
      </c>
    </row>
    <row r="273" spans="1:56" x14ac:dyDescent="0.2">
      <c r="AA273" s="2" t="s">
        <v>4</v>
      </c>
    </row>
    <row r="274" spans="1:56" x14ac:dyDescent="0.2">
      <c r="A274" s="3" t="s">
        <v>2</v>
      </c>
      <c r="B274" s="7">
        <f>B245</f>
        <v>15</v>
      </c>
      <c r="C274" s="7">
        <f>C246</f>
        <v>46</v>
      </c>
      <c r="D274" s="7">
        <f>D247</f>
        <v>57</v>
      </c>
      <c r="E274" s="7">
        <f>E248</f>
        <v>93</v>
      </c>
      <c r="F274" s="7">
        <f>F249</f>
        <v>104</v>
      </c>
      <c r="G274" s="7">
        <f>G250</f>
        <v>128</v>
      </c>
      <c r="H274" s="7">
        <f>H251</f>
        <v>164</v>
      </c>
      <c r="I274" s="7">
        <f>I252</f>
        <v>200</v>
      </c>
      <c r="J274" s="7">
        <f>J253</f>
        <v>206</v>
      </c>
      <c r="K274" s="7">
        <f>K254</f>
        <v>242</v>
      </c>
      <c r="L274" s="7">
        <f>L255</f>
        <v>266</v>
      </c>
      <c r="M274" s="7">
        <f>M256</f>
        <v>277</v>
      </c>
      <c r="N274" s="7">
        <f>N257</f>
        <v>313</v>
      </c>
      <c r="O274" s="7">
        <f>O258</f>
        <v>349</v>
      </c>
      <c r="P274" s="7">
        <f>P259</f>
        <v>360</v>
      </c>
      <c r="Q274" s="7">
        <f>Q260</f>
        <v>384</v>
      </c>
      <c r="R274" s="7">
        <f>R261</f>
        <v>420</v>
      </c>
      <c r="S274" s="7">
        <f>S262</f>
        <v>426</v>
      </c>
      <c r="T274" s="7">
        <f>T263</f>
        <v>462</v>
      </c>
      <c r="U274" s="7">
        <f>U264</f>
        <v>498</v>
      </c>
      <c r="V274" s="7">
        <f>V265</f>
        <v>522</v>
      </c>
      <c r="W274" s="7">
        <f>W266</f>
        <v>533</v>
      </c>
      <c r="X274" s="7">
        <f>X267</f>
        <v>569</v>
      </c>
      <c r="Y274" s="7">
        <f>Y268</f>
        <v>580</v>
      </c>
      <c r="Z274" s="8">
        <f>Z269</f>
        <v>611</v>
      </c>
      <c r="AA274" s="2">
        <f t="shared" si="42"/>
        <v>7825</v>
      </c>
      <c r="AB274" s="2">
        <f t="shared" si="43"/>
        <v>3263025</v>
      </c>
      <c r="AC274" s="2">
        <f t="shared" si="44"/>
        <v>1530765625</v>
      </c>
    </row>
    <row r="275" spans="1:56" x14ac:dyDescent="0.2">
      <c r="A275" s="3" t="s">
        <v>3</v>
      </c>
      <c r="B275" s="7">
        <f>B269</f>
        <v>345</v>
      </c>
      <c r="C275" s="7">
        <f>C268</f>
        <v>544</v>
      </c>
      <c r="D275" s="7">
        <f>D267</f>
        <v>243</v>
      </c>
      <c r="E275" s="7">
        <f>E266</f>
        <v>442</v>
      </c>
      <c r="F275" s="7">
        <f>F265</f>
        <v>16</v>
      </c>
      <c r="G275" s="7">
        <f>G264</f>
        <v>55</v>
      </c>
      <c r="H275" s="7">
        <f>H263</f>
        <v>254</v>
      </c>
      <c r="I275" s="7">
        <f>I262</f>
        <v>578</v>
      </c>
      <c r="J275" s="7">
        <f>J261</f>
        <v>152</v>
      </c>
      <c r="K275" s="7">
        <f>K260</f>
        <v>476</v>
      </c>
      <c r="L275" s="7">
        <f>L259</f>
        <v>415</v>
      </c>
      <c r="M275" s="7">
        <f>M258</f>
        <v>114</v>
      </c>
      <c r="N275" s="7">
        <f>N257</f>
        <v>313</v>
      </c>
      <c r="O275" s="7">
        <f>O256</f>
        <v>512</v>
      </c>
      <c r="P275" s="7">
        <f>P255</f>
        <v>211</v>
      </c>
      <c r="Q275" s="7">
        <f>Q254</f>
        <v>150</v>
      </c>
      <c r="R275" s="7">
        <f>R253</f>
        <v>474</v>
      </c>
      <c r="S275" s="7">
        <f>S252</f>
        <v>48</v>
      </c>
      <c r="T275" s="7">
        <f>T251</f>
        <v>372</v>
      </c>
      <c r="U275" s="7">
        <f>U250</f>
        <v>571</v>
      </c>
      <c r="V275" s="7">
        <f>V249</f>
        <v>610</v>
      </c>
      <c r="W275" s="7">
        <f>W248</f>
        <v>184</v>
      </c>
      <c r="X275" s="7">
        <f>X247</f>
        <v>383</v>
      </c>
      <c r="Y275" s="7">
        <f>Y246</f>
        <v>82</v>
      </c>
      <c r="Z275" s="8">
        <f>Z245</f>
        <v>281</v>
      </c>
      <c r="AA275" s="2">
        <f t="shared" si="42"/>
        <v>7825</v>
      </c>
      <c r="AB275" s="2">
        <f t="shared" si="43"/>
        <v>3263025</v>
      </c>
      <c r="AC275" s="2">
        <f t="shared" si="44"/>
        <v>1530765625</v>
      </c>
    </row>
    <row r="278" spans="1:56" x14ac:dyDescent="0.2">
      <c r="B278" s="21" t="s">
        <v>917</v>
      </c>
      <c r="C278" s="21" t="s">
        <v>909</v>
      </c>
    </row>
    <row r="279" spans="1:56" x14ac:dyDescent="0.2">
      <c r="A279" s="1">
        <v>1</v>
      </c>
      <c r="B279" s="10">
        <v>8</v>
      </c>
      <c r="C279" s="11">
        <v>547</v>
      </c>
      <c r="D279" s="11">
        <v>436</v>
      </c>
      <c r="E279" s="11">
        <v>330</v>
      </c>
      <c r="F279" s="11">
        <v>244</v>
      </c>
      <c r="G279" s="11">
        <v>200</v>
      </c>
      <c r="H279" s="11">
        <v>89</v>
      </c>
      <c r="I279" s="11">
        <v>603</v>
      </c>
      <c r="J279" s="11">
        <v>392</v>
      </c>
      <c r="K279" s="11">
        <v>281</v>
      </c>
      <c r="L279" s="11">
        <v>362</v>
      </c>
      <c r="M279" s="11">
        <v>126</v>
      </c>
      <c r="N279" s="11">
        <v>45</v>
      </c>
      <c r="O279" s="11">
        <v>559</v>
      </c>
      <c r="P279" s="11">
        <v>473</v>
      </c>
      <c r="Q279" s="11">
        <v>404</v>
      </c>
      <c r="R279" s="11">
        <v>318</v>
      </c>
      <c r="S279" s="11">
        <v>207</v>
      </c>
      <c r="T279" s="11">
        <v>121</v>
      </c>
      <c r="U279" s="11">
        <v>515</v>
      </c>
      <c r="V279" s="11">
        <v>591</v>
      </c>
      <c r="W279" s="11">
        <v>485</v>
      </c>
      <c r="X279" s="11">
        <v>274</v>
      </c>
      <c r="Y279" s="11">
        <v>163</v>
      </c>
      <c r="Z279" s="12">
        <v>52</v>
      </c>
      <c r="AA279" s="2">
        <f>SUM(B279:Z279)</f>
        <v>7825</v>
      </c>
      <c r="AB279" s="2">
        <f>SUMSQ(B279:Z279)</f>
        <v>3263025</v>
      </c>
      <c r="AE279" s="1">
        <v>1</v>
      </c>
      <c r="AF279" s="428" t="s">
        <v>543</v>
      </c>
      <c r="AG279" s="429" t="s">
        <v>278</v>
      </c>
      <c r="AH279" s="429" t="s">
        <v>563</v>
      </c>
      <c r="AI279" s="429" t="s">
        <v>232</v>
      </c>
      <c r="AJ279" s="429" t="s">
        <v>55</v>
      </c>
      <c r="AK279" s="429" t="s">
        <v>446</v>
      </c>
      <c r="AL279" s="429" t="s">
        <v>541</v>
      </c>
      <c r="AM279" s="429" t="s">
        <v>735</v>
      </c>
      <c r="AN279" s="429" t="s">
        <v>337</v>
      </c>
      <c r="AO279" s="429" t="s">
        <v>404</v>
      </c>
      <c r="AP279" s="429" t="s">
        <v>550</v>
      </c>
      <c r="AQ279" s="429" t="s">
        <v>474</v>
      </c>
      <c r="AR279" s="429" t="s">
        <v>645</v>
      </c>
      <c r="AS279" s="429" t="s">
        <v>780</v>
      </c>
      <c r="AT279" s="429" t="s">
        <v>426</v>
      </c>
      <c r="AU279" s="429" t="s">
        <v>190</v>
      </c>
      <c r="AV279" s="429" t="s">
        <v>549</v>
      </c>
      <c r="AW279" s="429" t="s">
        <v>716</v>
      </c>
      <c r="AX279" s="429" t="s">
        <v>582</v>
      </c>
      <c r="AY279" s="429" t="s">
        <v>92</v>
      </c>
      <c r="AZ279" s="429" t="s">
        <v>91</v>
      </c>
      <c r="BA279" s="429" t="s">
        <v>741</v>
      </c>
      <c r="BB279" s="429" t="s">
        <v>377</v>
      </c>
      <c r="BC279" s="429" t="s">
        <v>788</v>
      </c>
      <c r="BD279" s="430" t="s">
        <v>119</v>
      </c>
    </row>
    <row r="280" spans="1:56" x14ac:dyDescent="0.2">
      <c r="A280" s="1">
        <v>2</v>
      </c>
      <c r="B280" s="13">
        <v>150</v>
      </c>
      <c r="C280" s="14">
        <v>39</v>
      </c>
      <c r="D280" s="14">
        <v>553</v>
      </c>
      <c r="E280" s="14">
        <v>467</v>
      </c>
      <c r="F280" s="14">
        <v>356</v>
      </c>
      <c r="G280" s="14">
        <v>312</v>
      </c>
      <c r="H280" s="14">
        <v>201</v>
      </c>
      <c r="I280" s="14">
        <v>120</v>
      </c>
      <c r="J280" s="14">
        <v>509</v>
      </c>
      <c r="K280" s="14">
        <v>423</v>
      </c>
      <c r="L280" s="14">
        <v>479</v>
      </c>
      <c r="M280" s="14">
        <v>268</v>
      </c>
      <c r="N280" s="14">
        <v>157</v>
      </c>
      <c r="O280" s="14">
        <v>71</v>
      </c>
      <c r="P280" s="14">
        <v>590</v>
      </c>
      <c r="Q280" s="14">
        <v>541</v>
      </c>
      <c r="R280" s="14">
        <v>435</v>
      </c>
      <c r="S280" s="14">
        <v>349</v>
      </c>
      <c r="T280" s="14">
        <v>238</v>
      </c>
      <c r="U280" s="14">
        <v>2</v>
      </c>
      <c r="V280" s="14">
        <v>83</v>
      </c>
      <c r="W280" s="14">
        <v>622</v>
      </c>
      <c r="X280" s="14">
        <v>386</v>
      </c>
      <c r="Y280" s="14">
        <v>280</v>
      </c>
      <c r="Z280" s="15">
        <v>194</v>
      </c>
      <c r="AA280" s="2">
        <f t="shared" ref="AA280:AA309" si="48">SUM(B280:Z280)</f>
        <v>7825</v>
      </c>
      <c r="AB280" s="2">
        <f t="shared" ref="AB280:AB309" si="49">SUMSQ(B280:Z280)</f>
        <v>3263025</v>
      </c>
      <c r="AE280" s="1">
        <v>2</v>
      </c>
      <c r="AF280" s="431" t="s">
        <v>419</v>
      </c>
      <c r="AG280" s="432" t="s">
        <v>571</v>
      </c>
      <c r="AH280" s="432" t="s">
        <v>573</v>
      </c>
      <c r="AI280" s="432" t="s">
        <v>506</v>
      </c>
      <c r="AJ280" s="432" t="s">
        <v>709</v>
      </c>
      <c r="AK280" s="432" t="s">
        <v>522</v>
      </c>
      <c r="AL280" s="432" t="s">
        <v>643</v>
      </c>
      <c r="AM280" s="432" t="s">
        <v>132</v>
      </c>
      <c r="AN280" s="432" t="s">
        <v>753</v>
      </c>
      <c r="AO280" s="432" t="s">
        <v>455</v>
      </c>
      <c r="AP280" s="432" t="s">
        <v>159</v>
      </c>
      <c r="AQ280" s="432" t="s">
        <v>297</v>
      </c>
      <c r="AR280" s="432" t="s">
        <v>581</v>
      </c>
      <c r="AS280" s="432" t="s">
        <v>275</v>
      </c>
      <c r="AT280" s="432" t="s">
        <v>125</v>
      </c>
      <c r="AU280" s="432" t="s">
        <v>64</v>
      </c>
      <c r="AV280" s="432" t="s">
        <v>769</v>
      </c>
      <c r="AW280" s="432" t="s">
        <v>653</v>
      </c>
      <c r="AX280" s="432" t="s">
        <v>247</v>
      </c>
      <c r="AY280" s="432" t="s">
        <v>29</v>
      </c>
      <c r="AZ280" s="432" t="s">
        <v>720</v>
      </c>
      <c r="BA280" s="432" t="s">
        <v>557</v>
      </c>
      <c r="BB280" s="432" t="s">
        <v>311</v>
      </c>
      <c r="BC280" s="432" t="s">
        <v>717</v>
      </c>
      <c r="BD280" s="433" t="s">
        <v>687</v>
      </c>
    </row>
    <row r="281" spans="1:56" x14ac:dyDescent="0.2">
      <c r="A281" s="1">
        <v>3</v>
      </c>
      <c r="B281" s="13">
        <v>262</v>
      </c>
      <c r="C281" s="14">
        <v>151</v>
      </c>
      <c r="D281" s="14">
        <v>70</v>
      </c>
      <c r="E281" s="14">
        <v>584</v>
      </c>
      <c r="F281" s="14">
        <v>498</v>
      </c>
      <c r="G281" s="14">
        <v>429</v>
      </c>
      <c r="H281" s="14">
        <v>343</v>
      </c>
      <c r="I281" s="14">
        <v>232</v>
      </c>
      <c r="J281" s="14">
        <v>21</v>
      </c>
      <c r="K281" s="14">
        <v>540</v>
      </c>
      <c r="L281" s="14">
        <v>616</v>
      </c>
      <c r="M281" s="14">
        <v>385</v>
      </c>
      <c r="N281" s="14">
        <v>299</v>
      </c>
      <c r="O281" s="14">
        <v>188</v>
      </c>
      <c r="P281" s="14">
        <v>77</v>
      </c>
      <c r="Q281" s="14">
        <v>33</v>
      </c>
      <c r="R281" s="14">
        <v>572</v>
      </c>
      <c r="S281" s="14">
        <v>461</v>
      </c>
      <c r="T281" s="14">
        <v>355</v>
      </c>
      <c r="U281" s="14">
        <v>144</v>
      </c>
      <c r="V281" s="14">
        <v>225</v>
      </c>
      <c r="W281" s="14">
        <v>114</v>
      </c>
      <c r="X281" s="14">
        <v>503</v>
      </c>
      <c r="Y281" s="14">
        <v>417</v>
      </c>
      <c r="Z281" s="15">
        <v>306</v>
      </c>
      <c r="AA281" s="2">
        <f t="shared" si="48"/>
        <v>7825</v>
      </c>
      <c r="AB281" s="2">
        <f t="shared" si="49"/>
        <v>3263025</v>
      </c>
      <c r="AE281" s="1">
        <v>3</v>
      </c>
      <c r="AF281" s="431" t="s">
        <v>327</v>
      </c>
      <c r="AG281" s="432" t="s">
        <v>448</v>
      </c>
      <c r="AH281" s="432" t="s">
        <v>619</v>
      </c>
      <c r="AI281" s="432" t="s">
        <v>724</v>
      </c>
      <c r="AJ281" s="432" t="s">
        <v>485</v>
      </c>
      <c r="AK281" s="432" t="s">
        <v>244</v>
      </c>
      <c r="AL281" s="432" t="s">
        <v>493</v>
      </c>
      <c r="AM281" s="432" t="s">
        <v>773</v>
      </c>
      <c r="AN281" s="432" t="s">
        <v>360</v>
      </c>
      <c r="AO281" s="432" t="s">
        <v>35</v>
      </c>
      <c r="AP281" s="432" t="s">
        <v>348</v>
      </c>
      <c r="AQ281" s="432" t="s">
        <v>521</v>
      </c>
      <c r="AR281" s="432" t="s">
        <v>430</v>
      </c>
      <c r="AS281" s="432" t="s">
        <v>732</v>
      </c>
      <c r="AT281" s="432" t="s">
        <v>3</v>
      </c>
      <c r="AU281" s="432" t="s">
        <v>802</v>
      </c>
      <c r="AV281" s="432" t="s">
        <v>305</v>
      </c>
      <c r="AW281" s="432" t="s">
        <v>589</v>
      </c>
      <c r="AX281" s="432" t="s">
        <v>205</v>
      </c>
      <c r="AY281" s="432" t="s">
        <v>603</v>
      </c>
      <c r="AZ281" s="432" t="s">
        <v>698</v>
      </c>
      <c r="BA281" s="432" t="s">
        <v>731</v>
      </c>
      <c r="BB281" s="432" t="s">
        <v>487</v>
      </c>
      <c r="BC281" s="432" t="s">
        <v>590</v>
      </c>
      <c r="BD281" s="433" t="s">
        <v>624</v>
      </c>
    </row>
    <row r="282" spans="1:56" x14ac:dyDescent="0.2">
      <c r="A282" s="1">
        <v>4</v>
      </c>
      <c r="B282" s="13">
        <v>379</v>
      </c>
      <c r="C282" s="14">
        <v>293</v>
      </c>
      <c r="D282" s="14">
        <v>182</v>
      </c>
      <c r="E282" s="14">
        <v>96</v>
      </c>
      <c r="F282" s="14">
        <v>615</v>
      </c>
      <c r="G282" s="14">
        <v>566</v>
      </c>
      <c r="H282" s="14">
        <v>460</v>
      </c>
      <c r="I282" s="14">
        <v>374</v>
      </c>
      <c r="J282" s="14">
        <v>138</v>
      </c>
      <c r="K282" s="14">
        <v>27</v>
      </c>
      <c r="L282" s="14">
        <v>108</v>
      </c>
      <c r="M282" s="14">
        <v>522</v>
      </c>
      <c r="N282" s="14">
        <v>411</v>
      </c>
      <c r="O282" s="14">
        <v>305</v>
      </c>
      <c r="P282" s="14">
        <v>219</v>
      </c>
      <c r="Q282" s="14">
        <v>175</v>
      </c>
      <c r="R282" s="14">
        <v>64</v>
      </c>
      <c r="S282" s="14">
        <v>578</v>
      </c>
      <c r="T282" s="14">
        <v>492</v>
      </c>
      <c r="U282" s="14">
        <v>256</v>
      </c>
      <c r="V282" s="14">
        <v>337</v>
      </c>
      <c r="W282" s="14">
        <v>226</v>
      </c>
      <c r="X282" s="14">
        <v>20</v>
      </c>
      <c r="Y282" s="14">
        <v>534</v>
      </c>
      <c r="Z282" s="15">
        <v>448</v>
      </c>
      <c r="AA282" s="2">
        <f t="shared" si="48"/>
        <v>7825</v>
      </c>
      <c r="AB282" s="2">
        <f t="shared" si="49"/>
        <v>3263025</v>
      </c>
      <c r="AE282" s="1">
        <v>4</v>
      </c>
      <c r="AF282" s="431" t="s">
        <v>728</v>
      </c>
      <c r="AG282" s="432" t="s">
        <v>357</v>
      </c>
      <c r="AH282" s="432" t="s">
        <v>525</v>
      </c>
      <c r="AI282" s="432" t="s">
        <v>329</v>
      </c>
      <c r="AJ282" s="432" t="s">
        <v>319</v>
      </c>
      <c r="AK282" s="432" t="s">
        <v>36</v>
      </c>
      <c r="AL282" s="432" t="s">
        <v>795</v>
      </c>
      <c r="AM282" s="432" t="s">
        <v>627</v>
      </c>
      <c r="AN282" s="432" t="s">
        <v>814</v>
      </c>
      <c r="AO282" s="432" t="s">
        <v>90</v>
      </c>
      <c r="AP282" s="432" t="s">
        <v>182</v>
      </c>
      <c r="AQ282" s="432" t="s">
        <v>334</v>
      </c>
      <c r="AR282" s="432" t="s">
        <v>503</v>
      </c>
      <c r="AS282" s="432" t="s">
        <v>178</v>
      </c>
      <c r="AT282" s="432" t="s">
        <v>112</v>
      </c>
      <c r="AU282" s="432" t="s">
        <v>393</v>
      </c>
      <c r="AV282" s="432" t="s">
        <v>597</v>
      </c>
      <c r="AW282" s="432" t="s">
        <v>517</v>
      </c>
      <c r="AX282" s="432" t="s">
        <v>560</v>
      </c>
      <c r="AY282" s="432" t="s">
        <v>459</v>
      </c>
      <c r="AZ282" s="432" t="s">
        <v>576</v>
      </c>
      <c r="BA282" s="432" t="s">
        <v>696</v>
      </c>
      <c r="BB282" s="432" t="s">
        <v>702</v>
      </c>
      <c r="BC282" s="432" t="s">
        <v>806</v>
      </c>
      <c r="BD282" s="433" t="s">
        <v>400</v>
      </c>
    </row>
    <row r="283" spans="1:56" x14ac:dyDescent="0.2">
      <c r="A283" s="1">
        <v>5</v>
      </c>
      <c r="B283" s="13">
        <v>516</v>
      </c>
      <c r="C283" s="14">
        <v>410</v>
      </c>
      <c r="D283" s="14">
        <v>324</v>
      </c>
      <c r="E283" s="14">
        <v>213</v>
      </c>
      <c r="F283" s="14">
        <v>102</v>
      </c>
      <c r="G283" s="14">
        <v>58</v>
      </c>
      <c r="H283" s="14">
        <v>597</v>
      </c>
      <c r="I283" s="14">
        <v>486</v>
      </c>
      <c r="J283" s="14">
        <v>255</v>
      </c>
      <c r="K283" s="14">
        <v>169</v>
      </c>
      <c r="L283" s="14">
        <v>250</v>
      </c>
      <c r="M283" s="14">
        <v>14</v>
      </c>
      <c r="N283" s="14">
        <v>528</v>
      </c>
      <c r="O283" s="14">
        <v>442</v>
      </c>
      <c r="P283" s="14">
        <v>331</v>
      </c>
      <c r="Q283" s="14">
        <v>287</v>
      </c>
      <c r="R283" s="14">
        <v>176</v>
      </c>
      <c r="S283" s="14">
        <v>95</v>
      </c>
      <c r="T283" s="14">
        <v>609</v>
      </c>
      <c r="U283" s="14">
        <v>398</v>
      </c>
      <c r="V283" s="14">
        <v>454</v>
      </c>
      <c r="W283" s="14">
        <v>368</v>
      </c>
      <c r="X283" s="14">
        <v>132</v>
      </c>
      <c r="Y283" s="14">
        <v>46</v>
      </c>
      <c r="Z283" s="15">
        <v>565</v>
      </c>
      <c r="AA283" s="2">
        <f t="shared" si="48"/>
        <v>7825</v>
      </c>
      <c r="AB283" s="2">
        <f t="shared" si="49"/>
        <v>3263025</v>
      </c>
      <c r="AE283" s="1">
        <v>5</v>
      </c>
      <c r="AF283" s="431" t="s">
        <v>124</v>
      </c>
      <c r="AG283" s="432" t="s">
        <v>712</v>
      </c>
      <c r="AH283" s="432" t="s">
        <v>710</v>
      </c>
      <c r="AI283" s="432" t="s">
        <v>194</v>
      </c>
      <c r="AJ283" s="432" t="s">
        <v>284</v>
      </c>
      <c r="AK283" s="432" t="s">
        <v>776</v>
      </c>
      <c r="AL283" s="432" t="s">
        <v>365</v>
      </c>
      <c r="AM283" s="432" t="s">
        <v>533</v>
      </c>
      <c r="AN283" s="432" t="s">
        <v>772</v>
      </c>
      <c r="AO283" s="432" t="s">
        <v>628</v>
      </c>
      <c r="AP283" s="432" t="s">
        <v>641</v>
      </c>
      <c r="AQ283" s="432" t="s">
        <v>511</v>
      </c>
      <c r="AR283" s="432" t="s">
        <v>547</v>
      </c>
      <c r="AS283" s="432" t="s">
        <v>532</v>
      </c>
      <c r="AT283" s="432" t="s">
        <v>683</v>
      </c>
      <c r="AU283" s="432" t="s">
        <v>269</v>
      </c>
      <c r="AV283" s="432" t="s">
        <v>391</v>
      </c>
      <c r="AW283" s="432" t="s">
        <v>672</v>
      </c>
      <c r="AX283" s="432" t="s">
        <v>186</v>
      </c>
      <c r="AY283" s="432" t="s">
        <v>235</v>
      </c>
      <c r="AZ283" s="432" t="s">
        <v>217</v>
      </c>
      <c r="BA283" s="432" t="s">
        <v>519</v>
      </c>
      <c r="BB283" s="432" t="s">
        <v>555</v>
      </c>
      <c r="BC283" s="432" t="s">
        <v>302</v>
      </c>
      <c r="BD283" s="433" t="s">
        <v>63</v>
      </c>
    </row>
    <row r="284" spans="1:56" x14ac:dyDescent="0.2">
      <c r="A284" s="1">
        <v>6</v>
      </c>
      <c r="B284" s="13">
        <v>80</v>
      </c>
      <c r="C284" s="14">
        <v>619</v>
      </c>
      <c r="D284" s="14">
        <v>383</v>
      </c>
      <c r="E284" s="14">
        <v>297</v>
      </c>
      <c r="F284" s="14">
        <v>186</v>
      </c>
      <c r="G284" s="14">
        <v>142</v>
      </c>
      <c r="H284" s="14">
        <v>31</v>
      </c>
      <c r="I284" s="14">
        <v>575</v>
      </c>
      <c r="J284" s="14">
        <v>464</v>
      </c>
      <c r="K284" s="14">
        <v>353</v>
      </c>
      <c r="L284" s="14">
        <v>309</v>
      </c>
      <c r="M284" s="14">
        <v>223</v>
      </c>
      <c r="N284" s="14">
        <v>112</v>
      </c>
      <c r="O284" s="14">
        <v>501</v>
      </c>
      <c r="P284" s="14">
        <v>420</v>
      </c>
      <c r="Q284" s="14">
        <v>496</v>
      </c>
      <c r="R284" s="14">
        <v>265</v>
      </c>
      <c r="S284" s="14">
        <v>154</v>
      </c>
      <c r="T284" s="14">
        <v>68</v>
      </c>
      <c r="U284" s="14">
        <v>582</v>
      </c>
      <c r="V284" s="14">
        <v>538</v>
      </c>
      <c r="W284" s="14">
        <v>427</v>
      </c>
      <c r="X284" s="14">
        <v>341</v>
      </c>
      <c r="Y284" s="14">
        <v>235</v>
      </c>
      <c r="Z284" s="15">
        <v>24</v>
      </c>
      <c r="AA284" s="2">
        <f t="shared" si="48"/>
        <v>7825</v>
      </c>
      <c r="AB284" s="2">
        <f t="shared" si="49"/>
        <v>3263025</v>
      </c>
      <c r="AE284" s="1">
        <v>6</v>
      </c>
      <c r="AF284" s="431" t="s">
        <v>273</v>
      </c>
      <c r="AG284" s="432" t="s">
        <v>212</v>
      </c>
      <c r="AH284" s="432" t="s">
        <v>625</v>
      </c>
      <c r="AI284" s="432" t="s">
        <v>461</v>
      </c>
      <c r="AJ284" s="432" t="s">
        <v>630</v>
      </c>
      <c r="AK284" s="432" t="s">
        <v>629</v>
      </c>
      <c r="AL284" s="432" t="s">
        <v>777</v>
      </c>
      <c r="AM284" s="432" t="s">
        <v>490</v>
      </c>
      <c r="AN284" s="432" t="s">
        <v>693</v>
      </c>
      <c r="AO284" s="432" t="s">
        <v>127</v>
      </c>
      <c r="AP284" s="432" t="s">
        <v>312</v>
      </c>
      <c r="AQ284" s="432" t="s">
        <v>771</v>
      </c>
      <c r="AR284" s="432" t="s">
        <v>74</v>
      </c>
      <c r="AS284" s="432" t="s">
        <v>518</v>
      </c>
      <c r="AT284" s="432" t="s">
        <v>796</v>
      </c>
      <c r="AU284" s="432" t="s">
        <v>454</v>
      </c>
      <c r="AV284" s="432" t="s">
        <v>191</v>
      </c>
      <c r="AW284" s="432" t="s">
        <v>343</v>
      </c>
      <c r="AX284" s="432" t="s">
        <v>644</v>
      </c>
      <c r="AY284" s="432" t="s">
        <v>650</v>
      </c>
      <c r="AZ284" s="432" t="s">
        <v>122</v>
      </c>
      <c r="BA284" s="432" t="s">
        <v>218</v>
      </c>
      <c r="BB284" s="432" t="s">
        <v>415</v>
      </c>
      <c r="BC284" s="432" t="s">
        <v>328</v>
      </c>
      <c r="BD284" s="433" t="s">
        <v>804</v>
      </c>
    </row>
    <row r="285" spans="1:56" x14ac:dyDescent="0.2">
      <c r="A285" s="1">
        <v>7</v>
      </c>
      <c r="B285" s="13">
        <v>217</v>
      </c>
      <c r="C285" s="14">
        <v>106</v>
      </c>
      <c r="D285" s="14">
        <v>525</v>
      </c>
      <c r="E285" s="14">
        <v>414</v>
      </c>
      <c r="F285" s="14">
        <v>303</v>
      </c>
      <c r="G285" s="14">
        <v>259</v>
      </c>
      <c r="H285" s="14">
        <v>173</v>
      </c>
      <c r="I285" s="14">
        <v>62</v>
      </c>
      <c r="J285" s="14">
        <v>576</v>
      </c>
      <c r="K285" s="14">
        <v>495</v>
      </c>
      <c r="L285" s="14">
        <v>446</v>
      </c>
      <c r="M285" s="14">
        <v>340</v>
      </c>
      <c r="N285" s="14">
        <v>229</v>
      </c>
      <c r="O285" s="14">
        <v>18</v>
      </c>
      <c r="P285" s="14">
        <v>532</v>
      </c>
      <c r="Q285" s="14">
        <v>613</v>
      </c>
      <c r="R285" s="14">
        <v>377</v>
      </c>
      <c r="S285" s="14">
        <v>291</v>
      </c>
      <c r="T285" s="14">
        <v>185</v>
      </c>
      <c r="U285" s="14">
        <v>99</v>
      </c>
      <c r="V285" s="14">
        <v>30</v>
      </c>
      <c r="W285" s="14">
        <v>569</v>
      </c>
      <c r="X285" s="14">
        <v>458</v>
      </c>
      <c r="Y285" s="14">
        <v>372</v>
      </c>
      <c r="Z285" s="15">
        <v>136</v>
      </c>
      <c r="AA285" s="2">
        <f t="shared" si="48"/>
        <v>7825</v>
      </c>
      <c r="AB285" s="2">
        <f t="shared" si="49"/>
        <v>3263025</v>
      </c>
      <c r="AE285" s="1">
        <v>7</v>
      </c>
      <c r="AF285" s="431" t="s">
        <v>144</v>
      </c>
      <c r="AG285" s="432" t="s">
        <v>150</v>
      </c>
      <c r="AH285" s="432" t="s">
        <v>574</v>
      </c>
      <c r="AI285" s="432" t="s">
        <v>609</v>
      </c>
      <c r="AJ285" s="432" t="s">
        <v>37</v>
      </c>
      <c r="AK285" s="432" t="s">
        <v>113</v>
      </c>
      <c r="AL285" s="432" t="s">
        <v>523</v>
      </c>
      <c r="AM285" s="432" t="s">
        <v>674</v>
      </c>
      <c r="AN285" s="432" t="s">
        <v>488</v>
      </c>
      <c r="AO285" s="432" t="s">
        <v>766</v>
      </c>
      <c r="AP285" s="432" t="s">
        <v>427</v>
      </c>
      <c r="AQ285" s="432" t="s">
        <v>388</v>
      </c>
      <c r="AR285" s="432" t="s">
        <v>592</v>
      </c>
      <c r="AS285" s="432" t="s">
        <v>673</v>
      </c>
      <c r="AT285" s="432" t="s">
        <v>679</v>
      </c>
      <c r="AU285" s="432" t="s">
        <v>292</v>
      </c>
      <c r="AV285" s="432" t="s">
        <v>756</v>
      </c>
      <c r="AW285" s="432" t="s">
        <v>219</v>
      </c>
      <c r="AX285" s="432" t="s">
        <v>73</v>
      </c>
      <c r="AY285" s="432" t="s">
        <v>774</v>
      </c>
      <c r="AZ285" s="432" t="s">
        <v>358</v>
      </c>
      <c r="BA285" s="432" t="s">
        <v>750</v>
      </c>
      <c r="BB285" s="432" t="s">
        <v>109</v>
      </c>
      <c r="BC285" s="432" t="s">
        <v>652</v>
      </c>
      <c r="BD285" s="433" t="s">
        <v>659</v>
      </c>
    </row>
    <row r="286" spans="1:56" x14ac:dyDescent="0.2">
      <c r="A286" s="1">
        <v>8</v>
      </c>
      <c r="B286" s="13">
        <v>334</v>
      </c>
      <c r="C286" s="14">
        <v>248</v>
      </c>
      <c r="D286" s="14">
        <v>12</v>
      </c>
      <c r="E286" s="14">
        <v>526</v>
      </c>
      <c r="F286" s="14">
        <v>445</v>
      </c>
      <c r="G286" s="14">
        <v>396</v>
      </c>
      <c r="H286" s="14">
        <v>290</v>
      </c>
      <c r="I286" s="14">
        <v>179</v>
      </c>
      <c r="J286" s="14">
        <v>93</v>
      </c>
      <c r="K286" s="14">
        <v>607</v>
      </c>
      <c r="L286" s="14">
        <v>563</v>
      </c>
      <c r="M286" s="14">
        <v>452</v>
      </c>
      <c r="N286" s="14">
        <v>366</v>
      </c>
      <c r="O286" s="14">
        <v>135</v>
      </c>
      <c r="P286" s="14">
        <v>49</v>
      </c>
      <c r="Q286" s="14">
        <v>105</v>
      </c>
      <c r="R286" s="14">
        <v>519</v>
      </c>
      <c r="S286" s="14">
        <v>408</v>
      </c>
      <c r="T286" s="14">
        <v>322</v>
      </c>
      <c r="U286" s="14">
        <v>211</v>
      </c>
      <c r="V286" s="14">
        <v>167</v>
      </c>
      <c r="W286" s="14">
        <v>56</v>
      </c>
      <c r="X286" s="14">
        <v>600</v>
      </c>
      <c r="Y286" s="14">
        <v>489</v>
      </c>
      <c r="Z286" s="15">
        <v>253</v>
      </c>
      <c r="AA286" s="2">
        <f t="shared" si="48"/>
        <v>7825</v>
      </c>
      <c r="AB286" s="2">
        <f t="shared" si="49"/>
        <v>3263025</v>
      </c>
      <c r="AE286" s="1">
        <v>8</v>
      </c>
      <c r="AF286" s="431" t="s">
        <v>366</v>
      </c>
      <c r="AG286" s="432" t="s">
        <v>718</v>
      </c>
      <c r="AH286" s="432" t="s">
        <v>647</v>
      </c>
      <c r="AI286" s="432" t="s">
        <v>572</v>
      </c>
      <c r="AJ286" s="432" t="s">
        <v>740</v>
      </c>
      <c r="AK286" s="432" t="s">
        <v>203</v>
      </c>
      <c r="AL286" s="432" t="s">
        <v>250</v>
      </c>
      <c r="AM286" s="432" t="s">
        <v>285</v>
      </c>
      <c r="AN286" s="432" t="s">
        <v>703</v>
      </c>
      <c r="AO286" s="432" t="s">
        <v>45</v>
      </c>
      <c r="AP286" s="432" t="s">
        <v>93</v>
      </c>
      <c r="AQ286" s="432" t="s">
        <v>1</v>
      </c>
      <c r="AR286" s="432" t="s">
        <v>389</v>
      </c>
      <c r="AS286" s="432" t="s">
        <v>102</v>
      </c>
      <c r="AT286" s="432" t="s">
        <v>748</v>
      </c>
      <c r="AU286" s="432" t="s">
        <v>526</v>
      </c>
      <c r="AV286" s="432" t="s">
        <v>779</v>
      </c>
      <c r="AW286" s="432" t="s">
        <v>82</v>
      </c>
      <c r="AX286" s="432" t="s">
        <v>681</v>
      </c>
      <c r="AY286" s="432" t="s">
        <v>53</v>
      </c>
      <c r="AZ286" s="432" t="s">
        <v>604</v>
      </c>
      <c r="BA286" s="432" t="s">
        <v>803</v>
      </c>
      <c r="BB286" s="432" t="s">
        <v>544</v>
      </c>
      <c r="BC286" s="432" t="s">
        <v>638</v>
      </c>
      <c r="BD286" s="433" t="s">
        <v>697</v>
      </c>
    </row>
    <row r="287" spans="1:56" x14ac:dyDescent="0.2">
      <c r="A287" s="1">
        <v>9</v>
      </c>
      <c r="B287" s="13">
        <v>471</v>
      </c>
      <c r="C287" s="14">
        <v>365</v>
      </c>
      <c r="D287" s="14">
        <v>129</v>
      </c>
      <c r="E287" s="14">
        <v>43</v>
      </c>
      <c r="F287" s="14">
        <v>557</v>
      </c>
      <c r="G287" s="14">
        <v>513</v>
      </c>
      <c r="H287" s="14">
        <v>402</v>
      </c>
      <c r="I287" s="14">
        <v>316</v>
      </c>
      <c r="J287" s="14">
        <v>210</v>
      </c>
      <c r="K287" s="14">
        <v>124</v>
      </c>
      <c r="L287" s="14">
        <v>55</v>
      </c>
      <c r="M287" s="14">
        <v>594</v>
      </c>
      <c r="N287" s="14">
        <v>483</v>
      </c>
      <c r="O287" s="14">
        <v>272</v>
      </c>
      <c r="P287" s="14">
        <v>161</v>
      </c>
      <c r="Q287" s="14">
        <v>242</v>
      </c>
      <c r="R287" s="14">
        <v>6</v>
      </c>
      <c r="S287" s="14">
        <v>550</v>
      </c>
      <c r="T287" s="14">
        <v>439</v>
      </c>
      <c r="U287" s="14">
        <v>328</v>
      </c>
      <c r="V287" s="14">
        <v>284</v>
      </c>
      <c r="W287" s="14">
        <v>198</v>
      </c>
      <c r="X287" s="14">
        <v>87</v>
      </c>
      <c r="Y287" s="14">
        <v>601</v>
      </c>
      <c r="Z287" s="15">
        <v>395</v>
      </c>
      <c r="AA287" s="2">
        <f t="shared" si="48"/>
        <v>7825</v>
      </c>
      <c r="AB287" s="2">
        <f t="shared" si="49"/>
        <v>3263025</v>
      </c>
      <c r="AE287" s="1">
        <v>9</v>
      </c>
      <c r="AF287" s="431" t="s">
        <v>401</v>
      </c>
      <c r="AG287" s="432" t="s">
        <v>414</v>
      </c>
      <c r="AH287" s="432" t="s">
        <v>370</v>
      </c>
      <c r="AI287" s="432" t="s">
        <v>618</v>
      </c>
      <c r="AJ287" s="432" t="s">
        <v>705</v>
      </c>
      <c r="AK287" s="432" t="s">
        <v>66</v>
      </c>
      <c r="AL287" s="432" t="s">
        <v>158</v>
      </c>
      <c r="AM287" s="432" t="s">
        <v>472</v>
      </c>
      <c r="AN287" s="432" t="s">
        <v>268</v>
      </c>
      <c r="AO287" s="432" t="s">
        <v>238</v>
      </c>
      <c r="AP287" s="432" t="s">
        <v>331</v>
      </c>
      <c r="AQ287" s="432" t="s">
        <v>809</v>
      </c>
      <c r="AR287" s="432" t="s">
        <v>50</v>
      </c>
      <c r="AS287" s="432" t="s">
        <v>402</v>
      </c>
      <c r="AT287" s="432" t="s">
        <v>685</v>
      </c>
      <c r="AU287" s="432" t="s">
        <v>84</v>
      </c>
      <c r="AV287" s="432" t="s">
        <v>486</v>
      </c>
      <c r="AW287" s="432" t="s">
        <v>516</v>
      </c>
      <c r="AX287" s="432" t="s">
        <v>667</v>
      </c>
      <c r="AY287" s="432" t="s">
        <v>98</v>
      </c>
      <c r="AZ287" s="432" t="s">
        <v>54</v>
      </c>
      <c r="BA287" s="432" t="s">
        <v>583</v>
      </c>
      <c r="BB287" s="432" t="s">
        <v>617</v>
      </c>
      <c r="BC287" s="432" t="s">
        <v>765</v>
      </c>
      <c r="BD287" s="433" t="s">
        <v>548</v>
      </c>
    </row>
    <row r="288" spans="1:56" x14ac:dyDescent="0.2">
      <c r="A288" s="1">
        <v>10</v>
      </c>
      <c r="B288" s="13">
        <v>588</v>
      </c>
      <c r="C288" s="14">
        <v>477</v>
      </c>
      <c r="D288" s="14">
        <v>266</v>
      </c>
      <c r="E288" s="14">
        <v>160</v>
      </c>
      <c r="F288" s="14">
        <v>74</v>
      </c>
      <c r="G288" s="14">
        <v>5</v>
      </c>
      <c r="H288" s="14">
        <v>544</v>
      </c>
      <c r="I288" s="14">
        <v>433</v>
      </c>
      <c r="J288" s="14">
        <v>347</v>
      </c>
      <c r="K288" s="14">
        <v>236</v>
      </c>
      <c r="L288" s="14">
        <v>192</v>
      </c>
      <c r="M288" s="14">
        <v>81</v>
      </c>
      <c r="N288" s="14">
        <v>625</v>
      </c>
      <c r="O288" s="14">
        <v>389</v>
      </c>
      <c r="P288" s="14">
        <v>278</v>
      </c>
      <c r="Q288" s="14">
        <v>359</v>
      </c>
      <c r="R288" s="14">
        <v>148</v>
      </c>
      <c r="S288" s="14">
        <v>37</v>
      </c>
      <c r="T288" s="14">
        <v>551</v>
      </c>
      <c r="U288" s="14">
        <v>470</v>
      </c>
      <c r="V288" s="14">
        <v>421</v>
      </c>
      <c r="W288" s="14">
        <v>315</v>
      </c>
      <c r="X288" s="14">
        <v>204</v>
      </c>
      <c r="Y288" s="14">
        <v>118</v>
      </c>
      <c r="Z288" s="15">
        <v>507</v>
      </c>
      <c r="AA288" s="2">
        <f t="shared" si="48"/>
        <v>7825</v>
      </c>
      <c r="AB288" s="2">
        <f t="shared" si="49"/>
        <v>3263025</v>
      </c>
      <c r="AE288" s="1">
        <v>10</v>
      </c>
      <c r="AF288" s="431" t="s">
        <v>34</v>
      </c>
      <c r="AG288" s="432" t="s">
        <v>189</v>
      </c>
      <c r="AH288" s="432" t="s">
        <v>165</v>
      </c>
      <c r="AI288" s="432" t="s">
        <v>131</v>
      </c>
      <c r="AJ288" s="432" t="s">
        <v>722</v>
      </c>
      <c r="AK288" s="432" t="s">
        <v>304</v>
      </c>
      <c r="AL288" s="432" t="s">
        <v>725</v>
      </c>
      <c r="AM288" s="432" t="s">
        <v>138</v>
      </c>
      <c r="AN288" s="432" t="s">
        <v>626</v>
      </c>
      <c r="AO288" s="432" t="s">
        <v>114</v>
      </c>
      <c r="AP288" s="432" t="s">
        <v>656</v>
      </c>
      <c r="AQ288" s="432" t="s">
        <v>749</v>
      </c>
      <c r="AR288" s="432" t="s">
        <v>820</v>
      </c>
      <c r="AS288" s="432" t="s">
        <v>416</v>
      </c>
      <c r="AT288" s="432" t="s">
        <v>642</v>
      </c>
      <c r="AU288" s="432" t="s">
        <v>339</v>
      </c>
      <c r="AV288" s="432" t="s">
        <v>497</v>
      </c>
      <c r="AW288" s="432" t="s">
        <v>700</v>
      </c>
      <c r="AX288" s="432" t="s">
        <v>546</v>
      </c>
      <c r="AY288" s="432" t="s">
        <v>715</v>
      </c>
      <c r="AZ288" s="432" t="s">
        <v>484</v>
      </c>
      <c r="BA288" s="432" t="s">
        <v>443</v>
      </c>
      <c r="BB288" s="432" t="s">
        <v>538</v>
      </c>
      <c r="BC288" s="432" t="s">
        <v>100</v>
      </c>
      <c r="BD288" s="433" t="s">
        <v>620</v>
      </c>
    </row>
    <row r="289" spans="1:56" x14ac:dyDescent="0.2">
      <c r="A289" s="1">
        <v>11</v>
      </c>
      <c r="B289" s="13">
        <v>535</v>
      </c>
      <c r="C289" s="14">
        <v>449</v>
      </c>
      <c r="D289" s="14">
        <v>338</v>
      </c>
      <c r="E289" s="14">
        <v>227</v>
      </c>
      <c r="F289" s="14">
        <v>16</v>
      </c>
      <c r="G289" s="14">
        <v>97</v>
      </c>
      <c r="H289" s="14">
        <v>611</v>
      </c>
      <c r="I289" s="14">
        <v>380</v>
      </c>
      <c r="J289" s="14">
        <v>294</v>
      </c>
      <c r="K289" s="14">
        <v>183</v>
      </c>
      <c r="L289" s="14">
        <v>251</v>
      </c>
      <c r="M289" s="14">
        <v>170</v>
      </c>
      <c r="N289" s="14">
        <v>59</v>
      </c>
      <c r="O289" s="14">
        <v>598</v>
      </c>
      <c r="P289" s="14">
        <v>487</v>
      </c>
      <c r="Q289" s="14">
        <v>301</v>
      </c>
      <c r="R289" s="14">
        <v>220</v>
      </c>
      <c r="S289" s="14">
        <v>109</v>
      </c>
      <c r="T289" s="14">
        <v>523</v>
      </c>
      <c r="U289" s="14">
        <v>412</v>
      </c>
      <c r="V289" s="14">
        <v>493</v>
      </c>
      <c r="W289" s="14">
        <v>257</v>
      </c>
      <c r="X289" s="14">
        <v>171</v>
      </c>
      <c r="Y289" s="14">
        <v>65</v>
      </c>
      <c r="Z289" s="15">
        <v>579</v>
      </c>
      <c r="AA289" s="2">
        <f t="shared" si="48"/>
        <v>7825</v>
      </c>
      <c r="AB289" s="2">
        <f t="shared" si="49"/>
        <v>3263025</v>
      </c>
      <c r="AE289" s="1">
        <v>11</v>
      </c>
      <c r="AF289" s="431" t="s">
        <v>230</v>
      </c>
      <c r="AG289" s="432" t="s">
        <v>80</v>
      </c>
      <c r="AH289" s="432" t="s">
        <v>470</v>
      </c>
      <c r="AI289" s="432" t="s">
        <v>567</v>
      </c>
      <c r="AJ289" s="432" t="s">
        <v>598</v>
      </c>
      <c r="AK289" s="432" t="s">
        <v>805</v>
      </c>
      <c r="AL289" s="432" t="s">
        <v>154</v>
      </c>
      <c r="AM289" s="432" t="s">
        <v>147</v>
      </c>
      <c r="AN289" s="432" t="s">
        <v>145</v>
      </c>
      <c r="AO289" s="432" t="s">
        <v>151</v>
      </c>
      <c r="AP289" s="434" t="s">
        <v>670</v>
      </c>
      <c r="AQ289" s="434" t="s">
        <v>44</v>
      </c>
      <c r="AR289" s="434" t="s">
        <v>436</v>
      </c>
      <c r="AS289" s="434" t="s">
        <v>707</v>
      </c>
      <c r="AT289" s="434" t="s">
        <v>713</v>
      </c>
      <c r="AU289" s="432" t="s">
        <v>70</v>
      </c>
      <c r="AV289" s="432" t="s">
        <v>356</v>
      </c>
      <c r="AW289" s="432" t="s">
        <v>631</v>
      </c>
      <c r="AX289" s="432" t="s">
        <v>677</v>
      </c>
      <c r="AY289" s="432" t="s">
        <v>742</v>
      </c>
      <c r="AZ289" s="432" t="s">
        <v>797</v>
      </c>
      <c r="BA289" s="432" t="s">
        <v>799</v>
      </c>
      <c r="BB289" s="432" t="s">
        <v>498</v>
      </c>
      <c r="BC289" s="432" t="s">
        <v>539</v>
      </c>
      <c r="BD289" s="433" t="s">
        <v>383</v>
      </c>
    </row>
    <row r="290" spans="1:56" x14ac:dyDescent="0.2">
      <c r="A290" s="1">
        <v>12</v>
      </c>
      <c r="B290" s="13">
        <v>418</v>
      </c>
      <c r="C290" s="14">
        <v>307</v>
      </c>
      <c r="D290" s="14">
        <v>221</v>
      </c>
      <c r="E290" s="14">
        <v>115</v>
      </c>
      <c r="F290" s="14">
        <v>504</v>
      </c>
      <c r="G290" s="14">
        <v>585</v>
      </c>
      <c r="H290" s="14">
        <v>499</v>
      </c>
      <c r="I290" s="14">
        <v>263</v>
      </c>
      <c r="J290" s="14">
        <v>152</v>
      </c>
      <c r="K290" s="14">
        <v>66</v>
      </c>
      <c r="L290" s="14">
        <v>393</v>
      </c>
      <c r="M290" s="14">
        <v>282</v>
      </c>
      <c r="N290" s="14">
        <v>196</v>
      </c>
      <c r="O290" s="14">
        <v>90</v>
      </c>
      <c r="P290" s="14">
        <v>604</v>
      </c>
      <c r="Q290" s="14">
        <v>189</v>
      </c>
      <c r="R290" s="14">
        <v>78</v>
      </c>
      <c r="S290" s="14">
        <v>617</v>
      </c>
      <c r="T290" s="14">
        <v>381</v>
      </c>
      <c r="U290" s="14">
        <v>300</v>
      </c>
      <c r="V290" s="14">
        <v>351</v>
      </c>
      <c r="W290" s="14">
        <v>145</v>
      </c>
      <c r="X290" s="14">
        <v>34</v>
      </c>
      <c r="Y290" s="14">
        <v>573</v>
      </c>
      <c r="Z290" s="15">
        <v>462</v>
      </c>
      <c r="AA290" s="2">
        <f t="shared" si="48"/>
        <v>7825</v>
      </c>
      <c r="AB290" s="2">
        <f t="shared" si="49"/>
        <v>3263025</v>
      </c>
      <c r="AE290" s="1">
        <v>12</v>
      </c>
      <c r="AF290" s="431" t="s">
        <v>767</v>
      </c>
      <c r="AG290" s="432" t="s">
        <v>146</v>
      </c>
      <c r="AH290" s="432" t="s">
        <v>800</v>
      </c>
      <c r="AI290" s="432" t="s">
        <v>787</v>
      </c>
      <c r="AJ290" s="432" t="s">
        <v>413</v>
      </c>
      <c r="AK290" s="432" t="s">
        <v>201</v>
      </c>
      <c r="AL290" s="432" t="s">
        <v>107</v>
      </c>
      <c r="AM290" s="432" t="s">
        <v>221</v>
      </c>
      <c r="AN290" s="432" t="s">
        <v>371</v>
      </c>
      <c r="AO290" s="432" t="s">
        <v>514</v>
      </c>
      <c r="AP290" s="435" t="s">
        <v>579</v>
      </c>
      <c r="AQ290" s="435" t="s">
        <v>745</v>
      </c>
      <c r="AR290" s="435" t="s">
        <v>552</v>
      </c>
      <c r="AS290" s="435" t="s">
        <v>599</v>
      </c>
      <c r="AT290" s="435" t="s">
        <v>635</v>
      </c>
      <c r="AU290" s="432" t="s">
        <v>760</v>
      </c>
      <c r="AV290" s="432" t="s">
        <v>197</v>
      </c>
      <c r="AW290" s="432" t="s">
        <v>242</v>
      </c>
      <c r="AX290" s="432" t="s">
        <v>654</v>
      </c>
      <c r="AY290" s="432" t="s">
        <v>668</v>
      </c>
      <c r="AZ290" s="432" t="s">
        <v>97</v>
      </c>
      <c r="BA290" s="432" t="s">
        <v>72</v>
      </c>
      <c r="BB290" s="432" t="s">
        <v>462</v>
      </c>
      <c r="BC290" s="432" t="s">
        <v>648</v>
      </c>
      <c r="BD290" s="433" t="s">
        <v>768</v>
      </c>
    </row>
    <row r="291" spans="1:56" x14ac:dyDescent="0.2">
      <c r="A291" s="1">
        <v>13</v>
      </c>
      <c r="B291" s="13">
        <v>276</v>
      </c>
      <c r="C291" s="14">
        <v>195</v>
      </c>
      <c r="D291" s="14">
        <v>84</v>
      </c>
      <c r="E291" s="14">
        <v>623</v>
      </c>
      <c r="F291" s="14">
        <v>387</v>
      </c>
      <c r="G291" s="14">
        <v>468</v>
      </c>
      <c r="H291" s="14">
        <v>357</v>
      </c>
      <c r="I291" s="14">
        <v>146</v>
      </c>
      <c r="J291" s="14">
        <v>40</v>
      </c>
      <c r="K291" s="14">
        <v>554</v>
      </c>
      <c r="L291" s="14">
        <v>510</v>
      </c>
      <c r="M291" s="14">
        <v>424</v>
      </c>
      <c r="N291" s="14">
        <v>313</v>
      </c>
      <c r="O291" s="14">
        <v>202</v>
      </c>
      <c r="P291" s="14">
        <v>116</v>
      </c>
      <c r="Q291" s="14">
        <v>72</v>
      </c>
      <c r="R291" s="14">
        <v>586</v>
      </c>
      <c r="S291" s="14">
        <v>480</v>
      </c>
      <c r="T291" s="14">
        <v>269</v>
      </c>
      <c r="U291" s="14">
        <v>158</v>
      </c>
      <c r="V291" s="14">
        <v>239</v>
      </c>
      <c r="W291" s="14">
        <v>3</v>
      </c>
      <c r="X291" s="14">
        <v>542</v>
      </c>
      <c r="Y291" s="14">
        <v>431</v>
      </c>
      <c r="Z291" s="15">
        <v>350</v>
      </c>
      <c r="AA291" s="2">
        <f t="shared" si="48"/>
        <v>7825</v>
      </c>
      <c r="AB291" s="2">
        <f t="shared" si="49"/>
        <v>3263025</v>
      </c>
      <c r="AC291" s="2">
        <f t="shared" ref="AC291:AC309" si="50">B291^3+C291^3+D291^3+E291^3+F291^3+G291^3+H291^3+I291^3+J291^3+K291^3+L291^3+M291^3+N291^3+O291^3+P291^3+Q291^3+R291^3+S291^3+T291^3+U291^3+V291^3+W291^3+X291^3+Y291^3+Z291^3</f>
        <v>1530765625</v>
      </c>
      <c r="AE291" s="1">
        <v>13</v>
      </c>
      <c r="AF291" s="431" t="s">
        <v>614</v>
      </c>
      <c r="AG291" s="432" t="s">
        <v>99</v>
      </c>
      <c r="AH291" s="432" t="s">
        <v>379</v>
      </c>
      <c r="AI291" s="432" t="s">
        <v>104</v>
      </c>
      <c r="AJ291" s="432" t="s">
        <v>492</v>
      </c>
      <c r="AK291" s="432" t="s">
        <v>739</v>
      </c>
      <c r="AL291" s="432" t="s">
        <v>233</v>
      </c>
      <c r="AM291" s="432" t="s">
        <v>524</v>
      </c>
      <c r="AN291" s="432" t="s">
        <v>513</v>
      </c>
      <c r="AO291" s="432" t="s">
        <v>440</v>
      </c>
      <c r="AP291" s="432" t="s">
        <v>169</v>
      </c>
      <c r="AQ291" s="432" t="s">
        <v>140</v>
      </c>
      <c r="AR291" s="432" t="s">
        <v>417</v>
      </c>
      <c r="AS291" s="432" t="s">
        <v>507</v>
      </c>
      <c r="AT291" s="432" t="s">
        <v>816</v>
      </c>
      <c r="AU291" s="432" t="s">
        <v>747</v>
      </c>
      <c r="AV291" s="432" t="s">
        <v>752</v>
      </c>
      <c r="AW291" s="432" t="s">
        <v>399</v>
      </c>
      <c r="AX291" s="432" t="s">
        <v>83</v>
      </c>
      <c r="AY291" s="432" t="s">
        <v>209</v>
      </c>
      <c r="AZ291" s="432" t="s">
        <v>222</v>
      </c>
      <c r="BA291" s="432" t="s">
        <v>166</v>
      </c>
      <c r="BB291" s="432" t="s">
        <v>751</v>
      </c>
      <c r="BC291" s="432" t="s">
        <v>110</v>
      </c>
      <c r="BD291" s="433" t="s">
        <v>68</v>
      </c>
    </row>
    <row r="292" spans="1:56" x14ac:dyDescent="0.2">
      <c r="A292" s="1">
        <v>14</v>
      </c>
      <c r="B292" s="13">
        <v>164</v>
      </c>
      <c r="C292" s="14">
        <v>53</v>
      </c>
      <c r="D292" s="14">
        <v>592</v>
      </c>
      <c r="E292" s="14">
        <v>481</v>
      </c>
      <c r="F292" s="14">
        <v>275</v>
      </c>
      <c r="G292" s="14">
        <v>326</v>
      </c>
      <c r="H292" s="14">
        <v>245</v>
      </c>
      <c r="I292" s="14">
        <v>9</v>
      </c>
      <c r="J292" s="14">
        <v>548</v>
      </c>
      <c r="K292" s="14">
        <v>437</v>
      </c>
      <c r="L292" s="14">
        <v>22</v>
      </c>
      <c r="M292" s="14">
        <v>536</v>
      </c>
      <c r="N292" s="14">
        <v>430</v>
      </c>
      <c r="O292" s="14">
        <v>344</v>
      </c>
      <c r="P292" s="14">
        <v>233</v>
      </c>
      <c r="Q292" s="14">
        <v>560</v>
      </c>
      <c r="R292" s="14">
        <v>474</v>
      </c>
      <c r="S292" s="14">
        <v>363</v>
      </c>
      <c r="T292" s="14">
        <v>127</v>
      </c>
      <c r="U292" s="14">
        <v>41</v>
      </c>
      <c r="V292" s="14">
        <v>122</v>
      </c>
      <c r="W292" s="14">
        <v>511</v>
      </c>
      <c r="X292" s="14">
        <v>405</v>
      </c>
      <c r="Y292" s="14">
        <v>319</v>
      </c>
      <c r="Z292" s="15">
        <v>208</v>
      </c>
      <c r="AA292" s="2">
        <f t="shared" si="48"/>
        <v>7825</v>
      </c>
      <c r="AB292" s="2">
        <f t="shared" si="49"/>
        <v>3263025</v>
      </c>
      <c r="AE292" s="1">
        <v>14</v>
      </c>
      <c r="AF292" s="431" t="s">
        <v>815</v>
      </c>
      <c r="AG292" s="432" t="s">
        <v>252</v>
      </c>
      <c r="AH292" s="432" t="s">
        <v>778</v>
      </c>
      <c r="AI292" s="432" t="s">
        <v>81</v>
      </c>
      <c r="AJ292" s="432" t="s">
        <v>616</v>
      </c>
      <c r="AK292" s="432" t="s">
        <v>126</v>
      </c>
      <c r="AL292" s="432" t="s">
        <v>298</v>
      </c>
      <c r="AM292" s="432" t="s">
        <v>409</v>
      </c>
      <c r="AN292" s="432" t="s">
        <v>622</v>
      </c>
      <c r="AO292" s="432" t="s">
        <v>794</v>
      </c>
      <c r="AP292" s="435" t="s">
        <v>775</v>
      </c>
      <c r="AQ292" s="435" t="s">
        <v>781</v>
      </c>
      <c r="AR292" s="435" t="s">
        <v>482</v>
      </c>
      <c r="AS292" s="435" t="s">
        <v>282</v>
      </c>
      <c r="AT292" s="435" t="s">
        <v>458</v>
      </c>
      <c r="AU292" s="432" t="s">
        <v>256</v>
      </c>
      <c r="AV292" s="432" t="s">
        <v>52</v>
      </c>
      <c r="AW292" s="432" t="s">
        <v>444</v>
      </c>
      <c r="AX292" s="432" t="s">
        <v>344</v>
      </c>
      <c r="AY292" s="432" t="s">
        <v>540</v>
      </c>
      <c r="AZ292" s="432" t="s">
        <v>208</v>
      </c>
      <c r="BA292" s="432" t="s">
        <v>723</v>
      </c>
      <c r="BB292" s="432" t="s">
        <v>429</v>
      </c>
      <c r="BC292" s="432" t="s">
        <v>338</v>
      </c>
      <c r="BD292" s="433" t="s">
        <v>405</v>
      </c>
    </row>
    <row r="293" spans="1:56" x14ac:dyDescent="0.2">
      <c r="A293" s="1">
        <v>15</v>
      </c>
      <c r="B293" s="13">
        <v>47</v>
      </c>
      <c r="C293" s="14">
        <v>561</v>
      </c>
      <c r="D293" s="14">
        <v>455</v>
      </c>
      <c r="E293" s="14">
        <v>369</v>
      </c>
      <c r="F293" s="14">
        <v>133</v>
      </c>
      <c r="G293" s="14">
        <v>214</v>
      </c>
      <c r="H293" s="14">
        <v>103</v>
      </c>
      <c r="I293" s="14">
        <v>517</v>
      </c>
      <c r="J293" s="14">
        <v>406</v>
      </c>
      <c r="K293" s="14">
        <v>325</v>
      </c>
      <c r="L293" s="14">
        <v>139</v>
      </c>
      <c r="M293" s="14">
        <v>28</v>
      </c>
      <c r="N293" s="14">
        <v>567</v>
      </c>
      <c r="O293" s="14">
        <v>456</v>
      </c>
      <c r="P293" s="14">
        <v>375</v>
      </c>
      <c r="Q293" s="14">
        <v>443</v>
      </c>
      <c r="R293" s="14">
        <v>332</v>
      </c>
      <c r="S293" s="14">
        <v>246</v>
      </c>
      <c r="T293" s="14">
        <v>15</v>
      </c>
      <c r="U293" s="14">
        <v>529</v>
      </c>
      <c r="V293" s="14">
        <v>610</v>
      </c>
      <c r="W293" s="14">
        <v>399</v>
      </c>
      <c r="X293" s="14">
        <v>288</v>
      </c>
      <c r="Y293" s="14">
        <v>177</v>
      </c>
      <c r="Z293" s="15">
        <v>91</v>
      </c>
      <c r="AA293" s="2">
        <f t="shared" si="48"/>
        <v>7825</v>
      </c>
      <c r="AB293" s="2">
        <f t="shared" si="49"/>
        <v>3263025</v>
      </c>
      <c r="AE293" s="1">
        <v>15</v>
      </c>
      <c r="AF293" s="431" t="s">
        <v>721</v>
      </c>
      <c r="AG293" s="432" t="s">
        <v>807</v>
      </c>
      <c r="AH293" s="432" t="s">
        <v>456</v>
      </c>
      <c r="AI293" s="432" t="s">
        <v>309</v>
      </c>
      <c r="AJ293" s="432" t="s">
        <v>236</v>
      </c>
      <c r="AK293" s="432" t="s">
        <v>162</v>
      </c>
      <c r="AL293" s="432" t="s">
        <v>390</v>
      </c>
      <c r="AM293" s="432" t="s">
        <v>808</v>
      </c>
      <c r="AN293" s="432" t="s">
        <v>49</v>
      </c>
      <c r="AO293" s="432" t="s">
        <v>128</v>
      </c>
      <c r="AP293" s="434" t="s">
        <v>789</v>
      </c>
      <c r="AQ293" s="434" t="s">
        <v>226</v>
      </c>
      <c r="AR293" s="434" t="s">
        <v>726</v>
      </c>
      <c r="AS293" s="434" t="s">
        <v>139</v>
      </c>
      <c r="AT293" s="434" t="s">
        <v>40</v>
      </c>
      <c r="AU293" s="432" t="s">
        <v>714</v>
      </c>
      <c r="AV293" s="432" t="s">
        <v>206</v>
      </c>
      <c r="AW293" s="432" t="s">
        <v>744</v>
      </c>
      <c r="AX293" s="432" t="s">
        <v>569</v>
      </c>
      <c r="AY293" s="432" t="s">
        <v>466</v>
      </c>
      <c r="AZ293" s="432" t="s">
        <v>394</v>
      </c>
      <c r="BA293" s="432" t="s">
        <v>680</v>
      </c>
      <c r="BB293" s="432" t="s">
        <v>163</v>
      </c>
      <c r="BC293" s="432" t="s">
        <v>315</v>
      </c>
      <c r="BD293" s="433" t="s">
        <v>568</v>
      </c>
    </row>
    <row r="294" spans="1:56" x14ac:dyDescent="0.2">
      <c r="A294" s="1">
        <v>16</v>
      </c>
      <c r="B294" s="13">
        <v>119</v>
      </c>
      <c r="C294" s="14">
        <v>508</v>
      </c>
      <c r="D294" s="14">
        <v>422</v>
      </c>
      <c r="E294" s="14">
        <v>311</v>
      </c>
      <c r="F294" s="14">
        <v>205</v>
      </c>
      <c r="G294" s="14">
        <v>156</v>
      </c>
      <c r="H294" s="14">
        <v>75</v>
      </c>
      <c r="I294" s="14">
        <v>589</v>
      </c>
      <c r="J294" s="14">
        <v>478</v>
      </c>
      <c r="K294" s="14">
        <v>267</v>
      </c>
      <c r="L294" s="14">
        <v>348</v>
      </c>
      <c r="M294" s="14">
        <v>237</v>
      </c>
      <c r="N294" s="14">
        <v>1</v>
      </c>
      <c r="O294" s="14">
        <v>545</v>
      </c>
      <c r="P294" s="14">
        <v>434</v>
      </c>
      <c r="Q294" s="14">
        <v>390</v>
      </c>
      <c r="R294" s="14">
        <v>279</v>
      </c>
      <c r="S294" s="14">
        <v>193</v>
      </c>
      <c r="T294" s="14">
        <v>82</v>
      </c>
      <c r="U294" s="14">
        <v>621</v>
      </c>
      <c r="V294" s="14">
        <v>552</v>
      </c>
      <c r="W294" s="14">
        <v>466</v>
      </c>
      <c r="X294" s="14">
        <v>360</v>
      </c>
      <c r="Y294" s="14">
        <v>149</v>
      </c>
      <c r="Z294" s="15">
        <v>38</v>
      </c>
      <c r="AA294" s="2">
        <f t="shared" si="48"/>
        <v>7825</v>
      </c>
      <c r="AB294" s="2">
        <f t="shared" si="49"/>
        <v>3263025</v>
      </c>
      <c r="AE294" s="1">
        <v>16</v>
      </c>
      <c r="AF294" s="431" t="s">
        <v>657</v>
      </c>
      <c r="AG294" s="432" t="s">
        <v>308</v>
      </c>
      <c r="AH294" s="432" t="s">
        <v>108</v>
      </c>
      <c r="AI294" s="432" t="s">
        <v>280</v>
      </c>
      <c r="AJ294" s="432" t="s">
        <v>746</v>
      </c>
      <c r="AK294" s="432" t="s">
        <v>237</v>
      </c>
      <c r="AL294" s="432" t="s">
        <v>168</v>
      </c>
      <c r="AM294" s="432" t="s">
        <v>65</v>
      </c>
      <c r="AN294" s="432" t="s">
        <v>295</v>
      </c>
      <c r="AO294" s="432" t="s">
        <v>56</v>
      </c>
      <c r="AP294" s="432" t="s">
        <v>148</v>
      </c>
      <c r="AQ294" s="432" t="s">
        <v>354</v>
      </c>
      <c r="AR294" s="432" t="s">
        <v>198</v>
      </c>
      <c r="AS294" s="432" t="s">
        <v>200</v>
      </c>
      <c r="AT294" s="432" t="s">
        <v>588</v>
      </c>
      <c r="AU294" s="432" t="s">
        <v>473</v>
      </c>
      <c r="AV294" s="432" t="s">
        <v>508</v>
      </c>
      <c r="AW294" s="432" t="s">
        <v>133</v>
      </c>
      <c r="AX294" s="432" t="s">
        <v>303</v>
      </c>
      <c r="AY294" s="432" t="s">
        <v>136</v>
      </c>
      <c r="AZ294" s="432" t="s">
        <v>467</v>
      </c>
      <c r="BA294" s="432" t="s">
        <v>612</v>
      </c>
      <c r="BB294" s="432" t="s">
        <v>577</v>
      </c>
      <c r="BC294" s="432" t="s">
        <v>180</v>
      </c>
      <c r="BD294" s="433" t="s">
        <v>596</v>
      </c>
    </row>
    <row r="295" spans="1:56" x14ac:dyDescent="0.2">
      <c r="A295" s="1">
        <v>17</v>
      </c>
      <c r="B295" s="13">
        <v>231</v>
      </c>
      <c r="C295" s="14">
        <v>25</v>
      </c>
      <c r="D295" s="14">
        <v>539</v>
      </c>
      <c r="E295" s="14">
        <v>428</v>
      </c>
      <c r="F295" s="14">
        <v>342</v>
      </c>
      <c r="G295" s="14">
        <v>298</v>
      </c>
      <c r="H295" s="14">
        <v>187</v>
      </c>
      <c r="I295" s="14">
        <v>76</v>
      </c>
      <c r="J295" s="14">
        <v>620</v>
      </c>
      <c r="K295" s="14">
        <v>384</v>
      </c>
      <c r="L295" s="14">
        <v>465</v>
      </c>
      <c r="M295" s="14">
        <v>354</v>
      </c>
      <c r="N295" s="14">
        <v>143</v>
      </c>
      <c r="O295" s="14">
        <v>32</v>
      </c>
      <c r="P295" s="14">
        <v>571</v>
      </c>
      <c r="Q295" s="14">
        <v>502</v>
      </c>
      <c r="R295" s="14">
        <v>416</v>
      </c>
      <c r="S295" s="14">
        <v>310</v>
      </c>
      <c r="T295" s="14">
        <v>224</v>
      </c>
      <c r="U295" s="14">
        <v>113</v>
      </c>
      <c r="V295" s="14">
        <v>69</v>
      </c>
      <c r="W295" s="14">
        <v>583</v>
      </c>
      <c r="X295" s="14">
        <v>497</v>
      </c>
      <c r="Y295" s="14">
        <v>261</v>
      </c>
      <c r="Z295" s="15">
        <v>155</v>
      </c>
      <c r="AA295" s="2">
        <f t="shared" si="48"/>
        <v>7825</v>
      </c>
      <c r="AB295" s="2">
        <f t="shared" si="49"/>
        <v>3263025</v>
      </c>
      <c r="AE295" s="1">
        <v>17</v>
      </c>
      <c r="AF295" s="431" t="s">
        <v>433</v>
      </c>
      <c r="AG295" s="432" t="s">
        <v>253</v>
      </c>
      <c r="AH295" s="432" t="s">
        <v>94</v>
      </c>
      <c r="AI295" s="432" t="s">
        <v>324</v>
      </c>
      <c r="AJ295" s="432" t="s">
        <v>310</v>
      </c>
      <c r="AK295" s="432" t="s">
        <v>801</v>
      </c>
      <c r="AL295" s="432" t="s">
        <v>42</v>
      </c>
      <c r="AM295" s="432" t="s">
        <v>2</v>
      </c>
      <c r="AN295" s="432" t="s">
        <v>480</v>
      </c>
      <c r="AO295" s="432" t="s">
        <v>281</v>
      </c>
      <c r="AP295" s="432" t="s">
        <v>636</v>
      </c>
      <c r="AQ295" s="432" t="s">
        <v>784</v>
      </c>
      <c r="AR295" s="432" t="s">
        <v>43</v>
      </c>
      <c r="AS295" s="432" t="s">
        <v>332</v>
      </c>
      <c r="AT295" s="432" t="s">
        <v>623</v>
      </c>
      <c r="AU295" s="432" t="s">
        <v>382</v>
      </c>
      <c r="AV295" s="432" t="s">
        <v>694</v>
      </c>
      <c r="AW295" s="432" t="s">
        <v>491</v>
      </c>
      <c r="AX295" s="432" t="s">
        <v>460</v>
      </c>
      <c r="AY295" s="432" t="s">
        <v>761</v>
      </c>
      <c r="AZ295" s="432" t="s">
        <v>406</v>
      </c>
      <c r="BA295" s="432" t="s">
        <v>277</v>
      </c>
      <c r="BB295" s="432" t="s">
        <v>141</v>
      </c>
      <c r="BC295" s="432" t="s">
        <v>143</v>
      </c>
      <c r="BD295" s="433" t="s">
        <v>554</v>
      </c>
    </row>
    <row r="296" spans="1:56" x14ac:dyDescent="0.2">
      <c r="A296" s="1">
        <v>18</v>
      </c>
      <c r="B296" s="13">
        <v>373</v>
      </c>
      <c r="C296" s="14">
        <v>137</v>
      </c>
      <c r="D296" s="14">
        <v>26</v>
      </c>
      <c r="E296" s="14">
        <v>570</v>
      </c>
      <c r="F296" s="14">
        <v>459</v>
      </c>
      <c r="G296" s="14">
        <v>415</v>
      </c>
      <c r="H296" s="14">
        <v>304</v>
      </c>
      <c r="I296" s="14">
        <v>218</v>
      </c>
      <c r="J296" s="14">
        <v>107</v>
      </c>
      <c r="K296" s="14">
        <v>521</v>
      </c>
      <c r="L296" s="14">
        <v>577</v>
      </c>
      <c r="M296" s="14">
        <v>491</v>
      </c>
      <c r="N296" s="14">
        <v>260</v>
      </c>
      <c r="O296" s="14">
        <v>174</v>
      </c>
      <c r="P296" s="14">
        <v>63</v>
      </c>
      <c r="Q296" s="14">
        <v>19</v>
      </c>
      <c r="R296" s="14">
        <v>533</v>
      </c>
      <c r="S296" s="14">
        <v>447</v>
      </c>
      <c r="T296" s="14">
        <v>336</v>
      </c>
      <c r="U296" s="14">
        <v>230</v>
      </c>
      <c r="V296" s="14">
        <v>181</v>
      </c>
      <c r="W296" s="14">
        <v>100</v>
      </c>
      <c r="X296" s="14">
        <v>614</v>
      </c>
      <c r="Y296" s="14">
        <v>378</v>
      </c>
      <c r="Z296" s="15">
        <v>292</v>
      </c>
      <c r="AA296" s="2">
        <f t="shared" si="48"/>
        <v>7825</v>
      </c>
      <c r="AB296" s="2">
        <f t="shared" si="49"/>
        <v>3263025</v>
      </c>
      <c r="AE296" s="1">
        <v>18</v>
      </c>
      <c r="AF296" s="431" t="s">
        <v>175</v>
      </c>
      <c r="AG296" s="432" t="s">
        <v>130</v>
      </c>
      <c r="AH296" s="432" t="s">
        <v>251</v>
      </c>
      <c r="AI296" s="432" t="s">
        <v>172</v>
      </c>
      <c r="AJ296" s="432" t="s">
        <v>562</v>
      </c>
      <c r="AK296" s="432" t="s">
        <v>665</v>
      </c>
      <c r="AL296" s="432" t="s">
        <v>757</v>
      </c>
      <c r="AM296" s="432" t="s">
        <v>249</v>
      </c>
      <c r="AN296" s="432" t="s">
        <v>495</v>
      </c>
      <c r="AO296" s="432" t="s">
        <v>706</v>
      </c>
      <c r="AP296" s="432" t="s">
        <v>412</v>
      </c>
      <c r="AQ296" s="432" t="s">
        <v>664</v>
      </c>
      <c r="AR296" s="432" t="s">
        <v>355</v>
      </c>
      <c r="AS296" s="432" t="s">
        <v>153</v>
      </c>
      <c r="AT296" s="432" t="s">
        <v>570</v>
      </c>
      <c r="AU296" s="432" t="s">
        <v>435</v>
      </c>
      <c r="AV296" s="432" t="s">
        <v>362</v>
      </c>
      <c r="AW296" s="432" t="s">
        <v>51</v>
      </c>
      <c r="AX296" s="432" t="s">
        <v>340</v>
      </c>
      <c r="AY296" s="432" t="s">
        <v>798</v>
      </c>
      <c r="AZ296" s="432" t="s">
        <v>181</v>
      </c>
      <c r="BA296" s="432" t="s">
        <v>223</v>
      </c>
      <c r="BB296" s="432" t="s">
        <v>260</v>
      </c>
      <c r="BC296" s="432" t="s">
        <v>69</v>
      </c>
      <c r="BD296" s="433" t="s">
        <v>111</v>
      </c>
    </row>
    <row r="297" spans="1:56" x14ac:dyDescent="0.2">
      <c r="A297" s="1">
        <v>19</v>
      </c>
      <c r="B297" s="13">
        <v>490</v>
      </c>
      <c r="C297" s="14">
        <v>254</v>
      </c>
      <c r="D297" s="14">
        <v>168</v>
      </c>
      <c r="E297" s="14">
        <v>57</v>
      </c>
      <c r="F297" s="14">
        <v>596</v>
      </c>
      <c r="G297" s="14">
        <v>527</v>
      </c>
      <c r="H297" s="14">
        <v>441</v>
      </c>
      <c r="I297" s="14">
        <v>335</v>
      </c>
      <c r="J297" s="14">
        <v>249</v>
      </c>
      <c r="K297" s="14">
        <v>13</v>
      </c>
      <c r="L297" s="14">
        <v>94</v>
      </c>
      <c r="M297" s="14">
        <v>608</v>
      </c>
      <c r="N297" s="14">
        <v>397</v>
      </c>
      <c r="O297" s="14">
        <v>286</v>
      </c>
      <c r="P297" s="14">
        <v>180</v>
      </c>
      <c r="Q297" s="14">
        <v>131</v>
      </c>
      <c r="R297" s="14">
        <v>50</v>
      </c>
      <c r="S297" s="14">
        <v>564</v>
      </c>
      <c r="T297" s="14">
        <v>453</v>
      </c>
      <c r="U297" s="14">
        <v>367</v>
      </c>
      <c r="V297" s="14">
        <v>323</v>
      </c>
      <c r="W297" s="14">
        <v>212</v>
      </c>
      <c r="X297" s="14">
        <v>101</v>
      </c>
      <c r="Y297" s="14">
        <v>520</v>
      </c>
      <c r="Z297" s="15">
        <v>409</v>
      </c>
      <c r="AA297" s="2">
        <f t="shared" si="48"/>
        <v>7825</v>
      </c>
      <c r="AB297" s="2">
        <f t="shared" si="49"/>
        <v>3263025</v>
      </c>
      <c r="AE297" s="1">
        <v>19</v>
      </c>
      <c r="AF297" s="431" t="s">
        <v>695</v>
      </c>
      <c r="AG297" s="432" t="s">
        <v>566</v>
      </c>
      <c r="AH297" s="432" t="s">
        <v>71</v>
      </c>
      <c r="AI297" s="432" t="s">
        <v>359</v>
      </c>
      <c r="AJ297" s="432" t="s">
        <v>676</v>
      </c>
      <c r="AK297" s="432" t="s">
        <v>441</v>
      </c>
      <c r="AL297" s="432" t="s">
        <v>637</v>
      </c>
      <c r="AM297" s="432" t="s">
        <v>551</v>
      </c>
      <c r="AN297" s="432" t="s">
        <v>403</v>
      </c>
      <c r="AO297" s="432" t="s">
        <v>542</v>
      </c>
      <c r="AP297" s="432" t="s">
        <v>465</v>
      </c>
      <c r="AQ297" s="432" t="s">
        <v>530</v>
      </c>
      <c r="AR297" s="432" t="s">
        <v>711</v>
      </c>
      <c r="AS297" s="432" t="s">
        <v>85</v>
      </c>
      <c r="AT297" s="432" t="s">
        <v>496</v>
      </c>
      <c r="AU297" s="432" t="s">
        <v>210</v>
      </c>
      <c r="AV297" s="432" t="s">
        <v>196</v>
      </c>
      <c r="AW297" s="432" t="s">
        <v>123</v>
      </c>
      <c r="AX297" s="432" t="s">
        <v>351</v>
      </c>
      <c r="AY297" s="432" t="s">
        <v>283</v>
      </c>
      <c r="AZ297" s="432" t="s">
        <v>204</v>
      </c>
      <c r="BA297" s="432" t="s">
        <v>300</v>
      </c>
      <c r="BB297" s="432" t="s">
        <v>421</v>
      </c>
      <c r="BC297" s="432" t="s">
        <v>257</v>
      </c>
      <c r="BD297" s="433" t="s">
        <v>534</v>
      </c>
    </row>
    <row r="298" spans="1:56" x14ac:dyDescent="0.2">
      <c r="A298" s="1">
        <v>20</v>
      </c>
      <c r="B298" s="13">
        <v>602</v>
      </c>
      <c r="C298" s="14">
        <v>391</v>
      </c>
      <c r="D298" s="14">
        <v>285</v>
      </c>
      <c r="E298" s="14">
        <v>199</v>
      </c>
      <c r="F298" s="14">
        <v>88</v>
      </c>
      <c r="G298" s="14">
        <v>44</v>
      </c>
      <c r="H298" s="14">
        <v>558</v>
      </c>
      <c r="I298" s="14">
        <v>472</v>
      </c>
      <c r="J298" s="14">
        <v>361</v>
      </c>
      <c r="K298" s="14">
        <v>130</v>
      </c>
      <c r="L298" s="14">
        <v>206</v>
      </c>
      <c r="M298" s="14">
        <v>125</v>
      </c>
      <c r="N298" s="14">
        <v>514</v>
      </c>
      <c r="O298" s="14">
        <v>403</v>
      </c>
      <c r="P298" s="14">
        <v>317</v>
      </c>
      <c r="Q298" s="14">
        <v>273</v>
      </c>
      <c r="R298" s="14">
        <v>162</v>
      </c>
      <c r="S298" s="14">
        <v>51</v>
      </c>
      <c r="T298" s="14">
        <v>595</v>
      </c>
      <c r="U298" s="14">
        <v>484</v>
      </c>
      <c r="V298" s="14">
        <v>440</v>
      </c>
      <c r="W298" s="14">
        <v>329</v>
      </c>
      <c r="X298" s="14">
        <v>243</v>
      </c>
      <c r="Y298" s="14">
        <v>7</v>
      </c>
      <c r="Z298" s="15">
        <v>546</v>
      </c>
      <c r="AA298" s="2">
        <f t="shared" si="48"/>
        <v>7825</v>
      </c>
      <c r="AB298" s="2">
        <f t="shared" si="49"/>
        <v>3263025</v>
      </c>
      <c r="AE298" s="1">
        <v>20</v>
      </c>
      <c r="AF298" s="431" t="s">
        <v>605</v>
      </c>
      <c r="AG298" s="432" t="s">
        <v>442</v>
      </c>
      <c r="AH298" s="432" t="s">
        <v>299</v>
      </c>
      <c r="AI298" s="432" t="s">
        <v>207</v>
      </c>
      <c r="AJ298" s="432" t="s">
        <v>512</v>
      </c>
      <c r="AK298" s="432" t="s">
        <v>380</v>
      </c>
      <c r="AL298" s="432" t="s">
        <v>335</v>
      </c>
      <c r="AM298" s="432" t="s">
        <v>79</v>
      </c>
      <c r="AN298" s="432" t="s">
        <v>367</v>
      </c>
      <c r="AO298" s="432" t="s">
        <v>580</v>
      </c>
      <c r="AP298" s="432" t="s">
        <v>374</v>
      </c>
      <c r="AQ298" s="432" t="s">
        <v>476</v>
      </c>
      <c r="AR298" s="432" t="s">
        <v>33</v>
      </c>
      <c r="AS298" s="432" t="s">
        <v>264</v>
      </c>
      <c r="AT298" s="432" t="s">
        <v>368</v>
      </c>
      <c r="AU298" s="432" t="s">
        <v>743</v>
      </c>
      <c r="AV298" s="432" t="s">
        <v>101</v>
      </c>
      <c r="AW298" s="432" t="s">
        <v>225</v>
      </c>
      <c r="AX298" s="432" t="s">
        <v>227</v>
      </c>
      <c r="AY298" s="432" t="s">
        <v>504</v>
      </c>
      <c r="AZ298" s="432" t="s">
        <v>611</v>
      </c>
      <c r="BA298" s="432" t="s">
        <v>810</v>
      </c>
      <c r="BB298" s="432" t="s">
        <v>270</v>
      </c>
      <c r="BC298" s="432" t="s">
        <v>272</v>
      </c>
      <c r="BD298" s="433" t="s">
        <v>649</v>
      </c>
    </row>
    <row r="299" spans="1:56" x14ac:dyDescent="0.2">
      <c r="A299" s="1">
        <v>21</v>
      </c>
      <c r="B299" s="13">
        <v>61</v>
      </c>
      <c r="C299" s="14">
        <v>580</v>
      </c>
      <c r="D299" s="14">
        <v>494</v>
      </c>
      <c r="E299" s="14">
        <v>258</v>
      </c>
      <c r="F299" s="14">
        <v>172</v>
      </c>
      <c r="G299" s="14">
        <v>228</v>
      </c>
      <c r="H299" s="14">
        <v>17</v>
      </c>
      <c r="I299" s="14">
        <v>531</v>
      </c>
      <c r="J299" s="14">
        <v>450</v>
      </c>
      <c r="K299" s="14">
        <v>339</v>
      </c>
      <c r="L299" s="14">
        <v>295</v>
      </c>
      <c r="M299" s="14">
        <v>184</v>
      </c>
      <c r="N299" s="14">
        <v>98</v>
      </c>
      <c r="O299" s="14">
        <v>612</v>
      </c>
      <c r="P299" s="14">
        <v>376</v>
      </c>
      <c r="Q299" s="14">
        <v>457</v>
      </c>
      <c r="R299" s="14">
        <v>371</v>
      </c>
      <c r="S299" s="14">
        <v>140</v>
      </c>
      <c r="T299" s="14">
        <v>29</v>
      </c>
      <c r="U299" s="14">
        <v>568</v>
      </c>
      <c r="V299" s="14">
        <v>524</v>
      </c>
      <c r="W299" s="14">
        <v>413</v>
      </c>
      <c r="X299" s="14">
        <v>302</v>
      </c>
      <c r="Y299" s="14">
        <v>216</v>
      </c>
      <c r="Z299" s="15">
        <v>110</v>
      </c>
      <c r="AA299" s="2">
        <f t="shared" si="48"/>
        <v>7825</v>
      </c>
      <c r="AB299" s="2">
        <f t="shared" si="49"/>
        <v>3263025</v>
      </c>
      <c r="AE299" s="1">
        <v>21</v>
      </c>
      <c r="AF299" s="431" t="s">
        <v>463</v>
      </c>
      <c r="AG299" s="432" t="s">
        <v>621</v>
      </c>
      <c r="AH299" s="432" t="s">
        <v>591</v>
      </c>
      <c r="AI299" s="432" t="s">
        <v>432</v>
      </c>
      <c r="AJ299" s="432" t="s">
        <v>179</v>
      </c>
      <c r="AK299" s="432" t="s">
        <v>671</v>
      </c>
      <c r="AL299" s="432" t="s">
        <v>464</v>
      </c>
      <c r="AM299" s="432" t="s">
        <v>336</v>
      </c>
      <c r="AN299" s="432" t="s">
        <v>294</v>
      </c>
      <c r="AO299" s="432" t="s">
        <v>445</v>
      </c>
      <c r="AP299" s="432" t="s">
        <v>325</v>
      </c>
      <c r="AQ299" s="432" t="s">
        <v>602</v>
      </c>
      <c r="AR299" s="432" t="s">
        <v>361</v>
      </c>
      <c r="AS299" s="432" t="s">
        <v>425</v>
      </c>
      <c r="AT299" s="432" t="s">
        <v>38</v>
      </c>
      <c r="AU299" s="432" t="s">
        <v>483</v>
      </c>
      <c r="AV299" s="432" t="s">
        <v>149</v>
      </c>
      <c r="AW299" s="432" t="s">
        <v>733</v>
      </c>
      <c r="AX299" s="432" t="s">
        <v>118</v>
      </c>
      <c r="AY299" s="432" t="s">
        <v>199</v>
      </c>
      <c r="AZ299" s="432" t="s">
        <v>364</v>
      </c>
      <c r="BA299" s="432" t="s">
        <v>639</v>
      </c>
      <c r="BB299" s="432" t="s">
        <v>727</v>
      </c>
      <c r="BC299" s="432" t="s">
        <v>249</v>
      </c>
      <c r="BD299" s="433" t="s">
        <v>41</v>
      </c>
    </row>
    <row r="300" spans="1:56" x14ac:dyDescent="0.2">
      <c r="A300" s="1">
        <v>22</v>
      </c>
      <c r="B300" s="13">
        <v>178</v>
      </c>
      <c r="C300" s="14">
        <v>92</v>
      </c>
      <c r="D300" s="14">
        <v>606</v>
      </c>
      <c r="E300" s="14">
        <v>400</v>
      </c>
      <c r="F300" s="14">
        <v>289</v>
      </c>
      <c r="G300" s="14">
        <v>370</v>
      </c>
      <c r="H300" s="14">
        <v>134</v>
      </c>
      <c r="I300" s="14">
        <v>48</v>
      </c>
      <c r="J300" s="14">
        <v>562</v>
      </c>
      <c r="K300" s="14">
        <v>451</v>
      </c>
      <c r="L300" s="14">
        <v>407</v>
      </c>
      <c r="M300" s="14">
        <v>321</v>
      </c>
      <c r="N300" s="14">
        <v>215</v>
      </c>
      <c r="O300" s="14">
        <v>104</v>
      </c>
      <c r="P300" s="14">
        <v>518</v>
      </c>
      <c r="Q300" s="14">
        <v>599</v>
      </c>
      <c r="R300" s="14">
        <v>488</v>
      </c>
      <c r="S300" s="14">
        <v>252</v>
      </c>
      <c r="T300" s="14">
        <v>166</v>
      </c>
      <c r="U300" s="14">
        <v>60</v>
      </c>
      <c r="V300" s="14">
        <v>11</v>
      </c>
      <c r="W300" s="14">
        <v>530</v>
      </c>
      <c r="X300" s="14">
        <v>444</v>
      </c>
      <c r="Y300" s="14">
        <v>333</v>
      </c>
      <c r="Z300" s="15">
        <v>247</v>
      </c>
      <c r="AA300" s="2">
        <f t="shared" si="48"/>
        <v>7825</v>
      </c>
      <c r="AB300" s="2">
        <f t="shared" si="49"/>
        <v>3263025</v>
      </c>
      <c r="AE300" s="1">
        <v>22</v>
      </c>
      <c r="AF300" s="431" t="s">
        <v>420</v>
      </c>
      <c r="AG300" s="432" t="s">
        <v>434</v>
      </c>
      <c r="AH300" s="432" t="s">
        <v>499</v>
      </c>
      <c r="AI300" s="432" t="s">
        <v>95</v>
      </c>
      <c r="AJ300" s="432" t="s">
        <v>193</v>
      </c>
      <c r="AK300" s="432" t="s">
        <v>494</v>
      </c>
      <c r="AL300" s="432" t="s">
        <v>684</v>
      </c>
      <c r="AM300" s="432" t="s">
        <v>274</v>
      </c>
      <c r="AN300" s="432" t="s">
        <v>229</v>
      </c>
      <c r="AO300" s="432" t="s">
        <v>0</v>
      </c>
      <c r="AP300" s="432" t="s">
        <v>398</v>
      </c>
      <c r="AQ300" s="432" t="s">
        <v>234</v>
      </c>
      <c r="AR300" s="432" t="s">
        <v>220</v>
      </c>
      <c r="AS300" s="432" t="s">
        <v>316</v>
      </c>
      <c r="AT300" s="432" t="s">
        <v>228</v>
      </c>
      <c r="AU300" s="432" t="s">
        <v>333</v>
      </c>
      <c r="AV300" s="432" t="s">
        <v>610</v>
      </c>
      <c r="AW300" s="432" t="s">
        <v>593</v>
      </c>
      <c r="AX300" s="432" t="s">
        <v>734</v>
      </c>
      <c r="AY300" s="432" t="s">
        <v>701</v>
      </c>
      <c r="AZ300" s="432" t="s">
        <v>378</v>
      </c>
      <c r="BA300" s="432" t="s">
        <v>704</v>
      </c>
      <c r="BB300" s="432" t="s">
        <v>505</v>
      </c>
      <c r="BC300" s="432" t="s">
        <v>708</v>
      </c>
      <c r="BD300" s="433" t="s">
        <v>376</v>
      </c>
    </row>
    <row r="301" spans="1:56" x14ac:dyDescent="0.2">
      <c r="A301" s="1">
        <v>23</v>
      </c>
      <c r="B301" s="13">
        <v>320</v>
      </c>
      <c r="C301" s="14">
        <v>209</v>
      </c>
      <c r="D301" s="14">
        <v>123</v>
      </c>
      <c r="E301" s="14">
        <v>512</v>
      </c>
      <c r="F301" s="14">
        <v>401</v>
      </c>
      <c r="G301" s="14">
        <v>482</v>
      </c>
      <c r="H301" s="14">
        <v>271</v>
      </c>
      <c r="I301" s="14">
        <v>165</v>
      </c>
      <c r="J301" s="14">
        <v>54</v>
      </c>
      <c r="K301" s="14">
        <v>593</v>
      </c>
      <c r="L301" s="14">
        <v>549</v>
      </c>
      <c r="M301" s="14">
        <v>438</v>
      </c>
      <c r="N301" s="14">
        <v>327</v>
      </c>
      <c r="O301" s="14">
        <v>241</v>
      </c>
      <c r="P301" s="14">
        <v>10</v>
      </c>
      <c r="Q301" s="14">
        <v>86</v>
      </c>
      <c r="R301" s="14">
        <v>605</v>
      </c>
      <c r="S301" s="14">
        <v>394</v>
      </c>
      <c r="T301" s="14">
        <v>283</v>
      </c>
      <c r="U301" s="14">
        <v>197</v>
      </c>
      <c r="V301" s="14">
        <v>128</v>
      </c>
      <c r="W301" s="14">
        <v>42</v>
      </c>
      <c r="X301" s="14">
        <v>556</v>
      </c>
      <c r="Y301" s="14">
        <v>475</v>
      </c>
      <c r="Z301" s="15">
        <v>364</v>
      </c>
      <c r="AA301" s="2">
        <f t="shared" si="48"/>
        <v>7825</v>
      </c>
      <c r="AB301" s="2">
        <f t="shared" si="49"/>
        <v>3263025</v>
      </c>
      <c r="AE301" s="1">
        <v>23</v>
      </c>
      <c r="AF301" s="431" t="s">
        <v>578</v>
      </c>
      <c r="AG301" s="432" t="s">
        <v>86</v>
      </c>
      <c r="AH301" s="432" t="s">
        <v>553</v>
      </c>
      <c r="AI301" s="432" t="s">
        <v>202</v>
      </c>
      <c r="AJ301" s="432" t="s">
        <v>296</v>
      </c>
      <c r="AK301" s="432" t="s">
        <v>428</v>
      </c>
      <c r="AL301" s="432" t="s">
        <v>719</v>
      </c>
      <c r="AM301" s="432" t="s">
        <v>758</v>
      </c>
      <c r="AN301" s="432" t="s">
        <v>89</v>
      </c>
      <c r="AO301" s="432" t="s">
        <v>258</v>
      </c>
      <c r="AP301" s="432" t="s">
        <v>306</v>
      </c>
      <c r="AQ301" s="432" t="s">
        <v>692</v>
      </c>
      <c r="AR301" s="432" t="s">
        <v>785</v>
      </c>
      <c r="AS301" s="432" t="s">
        <v>192</v>
      </c>
      <c r="AT301" s="432" t="s">
        <v>600</v>
      </c>
      <c r="AU301" s="432" t="s">
        <v>408</v>
      </c>
      <c r="AV301" s="432" t="s">
        <v>78</v>
      </c>
      <c r="AW301" s="432" t="s">
        <v>369</v>
      </c>
      <c r="AX301" s="432" t="s">
        <v>375</v>
      </c>
      <c r="AY301" s="432" t="s">
        <v>239</v>
      </c>
      <c r="AZ301" s="432" t="s">
        <v>449</v>
      </c>
      <c r="BA301" s="432" t="s">
        <v>407</v>
      </c>
      <c r="BB301" s="432" t="s">
        <v>363</v>
      </c>
      <c r="BC301" s="432" t="s">
        <v>267</v>
      </c>
      <c r="BD301" s="433" t="s">
        <v>471</v>
      </c>
    </row>
    <row r="302" spans="1:56" x14ac:dyDescent="0.2">
      <c r="A302" s="1">
        <v>24</v>
      </c>
      <c r="B302" s="13">
        <v>432</v>
      </c>
      <c r="C302" s="14">
        <v>346</v>
      </c>
      <c r="D302" s="14">
        <v>240</v>
      </c>
      <c r="E302" s="14">
        <v>4</v>
      </c>
      <c r="F302" s="14">
        <v>543</v>
      </c>
      <c r="G302" s="14">
        <v>624</v>
      </c>
      <c r="H302" s="14">
        <v>388</v>
      </c>
      <c r="I302" s="14">
        <v>277</v>
      </c>
      <c r="J302" s="14">
        <v>191</v>
      </c>
      <c r="K302" s="14">
        <v>85</v>
      </c>
      <c r="L302" s="14">
        <v>36</v>
      </c>
      <c r="M302" s="14">
        <v>555</v>
      </c>
      <c r="N302" s="14">
        <v>469</v>
      </c>
      <c r="O302" s="14">
        <v>358</v>
      </c>
      <c r="P302" s="14">
        <v>147</v>
      </c>
      <c r="Q302" s="14">
        <v>203</v>
      </c>
      <c r="R302" s="14">
        <v>117</v>
      </c>
      <c r="S302" s="14">
        <v>506</v>
      </c>
      <c r="T302" s="14">
        <v>425</v>
      </c>
      <c r="U302" s="14">
        <v>314</v>
      </c>
      <c r="V302" s="14">
        <v>270</v>
      </c>
      <c r="W302" s="14">
        <v>159</v>
      </c>
      <c r="X302" s="14">
        <v>73</v>
      </c>
      <c r="Y302" s="14">
        <v>587</v>
      </c>
      <c r="Z302" s="15">
        <v>476</v>
      </c>
      <c r="AA302" s="2">
        <f t="shared" si="48"/>
        <v>7825</v>
      </c>
      <c r="AB302" s="2">
        <f t="shared" si="49"/>
        <v>3263025</v>
      </c>
      <c r="AE302" s="1">
        <v>24</v>
      </c>
      <c r="AF302" s="431" t="s">
        <v>457</v>
      </c>
      <c r="AG302" s="432" t="s">
        <v>176</v>
      </c>
      <c r="AH302" s="432" t="s">
        <v>164</v>
      </c>
      <c r="AI302" s="432" t="s">
        <v>62</v>
      </c>
      <c r="AJ302" s="432" t="s">
        <v>171</v>
      </c>
      <c r="AK302" s="432" t="s">
        <v>586</v>
      </c>
      <c r="AL302" s="432" t="s">
        <v>387</v>
      </c>
      <c r="AM302" s="432" t="s">
        <v>537</v>
      </c>
      <c r="AN302" s="432" t="s">
        <v>786</v>
      </c>
      <c r="AO302" s="432" t="s">
        <v>646</v>
      </c>
      <c r="AP302" s="432" t="s">
        <v>437</v>
      </c>
      <c r="AQ302" s="432" t="s">
        <v>678</v>
      </c>
      <c r="AR302" s="432" t="s">
        <v>531</v>
      </c>
      <c r="AS302" s="432" t="s">
        <v>682</v>
      </c>
      <c r="AT302" s="432" t="s">
        <v>152</v>
      </c>
      <c r="AU302" s="432" t="s">
        <v>613</v>
      </c>
      <c r="AV302" s="432" t="s">
        <v>686</v>
      </c>
      <c r="AW302" s="432" t="s">
        <v>276</v>
      </c>
      <c r="AX302" s="432" t="s">
        <v>352</v>
      </c>
      <c r="AY302" s="432" t="s">
        <v>386</v>
      </c>
      <c r="AZ302" s="432" t="s">
        <v>271</v>
      </c>
      <c r="BA302" s="432" t="s">
        <v>658</v>
      </c>
      <c r="BB302" s="432" t="s">
        <v>301</v>
      </c>
      <c r="BC302" s="432" t="s">
        <v>170</v>
      </c>
      <c r="BD302" s="433" t="s">
        <v>265</v>
      </c>
    </row>
    <row r="303" spans="1:56" x14ac:dyDescent="0.2">
      <c r="A303" s="1">
        <v>25</v>
      </c>
      <c r="B303" s="16">
        <v>574</v>
      </c>
      <c r="C303" s="17">
        <v>463</v>
      </c>
      <c r="D303" s="17">
        <v>352</v>
      </c>
      <c r="E303" s="17">
        <v>141</v>
      </c>
      <c r="F303" s="17">
        <v>35</v>
      </c>
      <c r="G303" s="17">
        <v>111</v>
      </c>
      <c r="H303" s="17">
        <v>505</v>
      </c>
      <c r="I303" s="17">
        <v>419</v>
      </c>
      <c r="J303" s="17">
        <v>308</v>
      </c>
      <c r="K303" s="17">
        <v>222</v>
      </c>
      <c r="L303" s="17">
        <v>153</v>
      </c>
      <c r="M303" s="17">
        <v>67</v>
      </c>
      <c r="N303" s="17">
        <v>581</v>
      </c>
      <c r="O303" s="17">
        <v>500</v>
      </c>
      <c r="P303" s="17">
        <v>264</v>
      </c>
      <c r="Q303" s="17">
        <v>345</v>
      </c>
      <c r="R303" s="17">
        <v>234</v>
      </c>
      <c r="S303" s="17">
        <v>23</v>
      </c>
      <c r="T303" s="17">
        <v>537</v>
      </c>
      <c r="U303" s="17">
        <v>426</v>
      </c>
      <c r="V303" s="17">
        <v>382</v>
      </c>
      <c r="W303" s="17">
        <v>296</v>
      </c>
      <c r="X303" s="17">
        <v>190</v>
      </c>
      <c r="Y303" s="17">
        <v>79</v>
      </c>
      <c r="Z303" s="18">
        <v>618</v>
      </c>
      <c r="AA303" s="2">
        <f t="shared" si="48"/>
        <v>7825</v>
      </c>
      <c r="AB303" s="2">
        <f t="shared" si="49"/>
        <v>3263025</v>
      </c>
      <c r="AE303" s="1">
        <v>25</v>
      </c>
      <c r="AF303" s="436" t="s">
        <v>279</v>
      </c>
      <c r="AG303" s="437" t="s">
        <v>666</v>
      </c>
      <c r="AH303" s="437" t="s">
        <v>811</v>
      </c>
      <c r="AI303" s="437" t="s">
        <v>759</v>
      </c>
      <c r="AJ303" s="437" t="s">
        <v>675</v>
      </c>
      <c r="AK303" s="437" t="s">
        <v>601</v>
      </c>
      <c r="AL303" s="437" t="s">
        <v>651</v>
      </c>
      <c r="AM303" s="437" t="s">
        <v>561</v>
      </c>
      <c r="AN303" s="437" t="s">
        <v>655</v>
      </c>
      <c r="AO303" s="437" t="s">
        <v>431</v>
      </c>
      <c r="AP303" s="437" t="s">
        <v>475</v>
      </c>
      <c r="AQ303" s="437" t="s">
        <v>381</v>
      </c>
      <c r="AR303" s="437" t="s">
        <v>307</v>
      </c>
      <c r="AS303" s="437" t="s">
        <v>322</v>
      </c>
      <c r="AT303" s="437" t="s">
        <v>248</v>
      </c>
      <c r="AU303" s="437" t="s">
        <v>520</v>
      </c>
      <c r="AV303" s="437" t="s">
        <v>142</v>
      </c>
      <c r="AW303" s="437" t="s">
        <v>330</v>
      </c>
      <c r="AX303" s="437" t="s">
        <v>255</v>
      </c>
      <c r="AY303" s="437" t="s">
        <v>350</v>
      </c>
      <c r="AZ303" s="437" t="s">
        <v>177</v>
      </c>
      <c r="BA303" s="437" t="s">
        <v>770</v>
      </c>
      <c r="BB303" s="437" t="s">
        <v>817</v>
      </c>
      <c r="BC303" s="437" t="s">
        <v>30</v>
      </c>
      <c r="BD303" s="438" t="s">
        <v>451</v>
      </c>
    </row>
    <row r="304" spans="1:56" x14ac:dyDescent="0.2">
      <c r="A304" s="3" t="s">
        <v>0</v>
      </c>
      <c r="B304" s="2">
        <f>SUM(B279:B303)</f>
        <v>7825</v>
      </c>
      <c r="C304" s="2">
        <f t="shared" ref="C304:Z304" si="51">SUM(C279:C303)</f>
        <v>7825</v>
      </c>
      <c r="D304" s="2">
        <f t="shared" si="51"/>
        <v>7825</v>
      </c>
      <c r="E304" s="2">
        <f t="shared" si="51"/>
        <v>7825</v>
      </c>
      <c r="F304" s="2">
        <f t="shared" si="51"/>
        <v>7825</v>
      </c>
      <c r="G304" s="2">
        <f t="shared" si="51"/>
        <v>7825</v>
      </c>
      <c r="H304" s="2">
        <f t="shared" si="51"/>
        <v>7825</v>
      </c>
      <c r="I304" s="2">
        <f t="shared" si="51"/>
        <v>7825</v>
      </c>
      <c r="J304" s="2">
        <f t="shared" si="51"/>
        <v>7825</v>
      </c>
      <c r="K304" s="2">
        <f t="shared" si="51"/>
        <v>7825</v>
      </c>
      <c r="L304" s="2">
        <f t="shared" si="51"/>
        <v>7825</v>
      </c>
      <c r="M304" s="2">
        <f t="shared" si="51"/>
        <v>7825</v>
      </c>
      <c r="N304" s="2">
        <f t="shared" si="51"/>
        <v>7825</v>
      </c>
      <c r="O304" s="2">
        <f t="shared" si="51"/>
        <v>7825</v>
      </c>
      <c r="P304" s="2">
        <f t="shared" si="51"/>
        <v>7825</v>
      </c>
      <c r="Q304" s="2">
        <f t="shared" si="51"/>
        <v>7825</v>
      </c>
      <c r="R304" s="2">
        <f t="shared" si="51"/>
        <v>7825</v>
      </c>
      <c r="S304" s="2">
        <f t="shared" si="51"/>
        <v>7825</v>
      </c>
      <c r="T304" s="2">
        <f t="shared" si="51"/>
        <v>7825</v>
      </c>
      <c r="U304" s="2">
        <f t="shared" si="51"/>
        <v>7825</v>
      </c>
      <c r="V304" s="2">
        <f t="shared" si="51"/>
        <v>7825</v>
      </c>
      <c r="W304" s="2">
        <f t="shared" si="51"/>
        <v>7825</v>
      </c>
      <c r="X304" s="2">
        <f t="shared" si="51"/>
        <v>7825</v>
      </c>
      <c r="Y304" s="2">
        <f t="shared" si="51"/>
        <v>7825</v>
      </c>
      <c r="Z304" s="2">
        <f t="shared" si="51"/>
        <v>7825</v>
      </c>
    </row>
    <row r="305" spans="1:56" x14ac:dyDescent="0.2">
      <c r="A305" s="3" t="s">
        <v>1</v>
      </c>
      <c r="B305" s="2">
        <f>SUMSQ(B279:B303)</f>
        <v>3263025</v>
      </c>
      <c r="C305" s="2">
        <f t="shared" ref="C305:Z305" si="52">SUMSQ(C279:C303)</f>
        <v>3263025</v>
      </c>
      <c r="D305" s="2">
        <f t="shared" si="52"/>
        <v>3263025</v>
      </c>
      <c r="E305" s="2">
        <f t="shared" si="52"/>
        <v>3263025</v>
      </c>
      <c r="F305" s="2">
        <f t="shared" si="52"/>
        <v>3263025</v>
      </c>
      <c r="G305" s="2">
        <f t="shared" si="52"/>
        <v>3263025</v>
      </c>
      <c r="H305" s="2">
        <f t="shared" si="52"/>
        <v>3263025</v>
      </c>
      <c r="I305" s="2">
        <f t="shared" si="52"/>
        <v>3263025</v>
      </c>
      <c r="J305" s="2">
        <f t="shared" si="52"/>
        <v>3263025</v>
      </c>
      <c r="K305" s="2">
        <f t="shared" si="52"/>
        <v>3263025</v>
      </c>
      <c r="L305" s="2">
        <f t="shared" si="52"/>
        <v>3263025</v>
      </c>
      <c r="M305" s="2">
        <f t="shared" si="52"/>
        <v>3263025</v>
      </c>
      <c r="N305" s="2">
        <f t="shared" si="52"/>
        <v>3263025</v>
      </c>
      <c r="O305" s="2">
        <f t="shared" si="52"/>
        <v>3263025</v>
      </c>
      <c r="P305" s="2">
        <f t="shared" si="52"/>
        <v>3263025</v>
      </c>
      <c r="Q305" s="2">
        <f t="shared" si="52"/>
        <v>3263025</v>
      </c>
      <c r="R305" s="2">
        <f t="shared" si="52"/>
        <v>3263025</v>
      </c>
      <c r="S305" s="2">
        <f t="shared" si="52"/>
        <v>3263025</v>
      </c>
      <c r="T305" s="2">
        <f t="shared" si="52"/>
        <v>3263025</v>
      </c>
      <c r="U305" s="2">
        <f t="shared" si="52"/>
        <v>3263025</v>
      </c>
      <c r="V305" s="2">
        <f t="shared" si="52"/>
        <v>3263025</v>
      </c>
      <c r="W305" s="2">
        <f t="shared" si="52"/>
        <v>3263025</v>
      </c>
      <c r="X305" s="2">
        <f t="shared" si="52"/>
        <v>3263025</v>
      </c>
      <c r="Y305" s="2">
        <f t="shared" si="52"/>
        <v>3263025</v>
      </c>
      <c r="Z305" s="2">
        <f t="shared" si="52"/>
        <v>3263025</v>
      </c>
    </row>
    <row r="306" spans="1:56" x14ac:dyDescent="0.2">
      <c r="A306" s="3" t="s">
        <v>351</v>
      </c>
      <c r="N306" s="2">
        <f t="shared" ref="N306" si="53">N279^3+N280^3+N281^3+N282^3+N283^3+N284^3+N285^3+N286^3+N287^3+N288^3+N289^3+N290^3+N291^3+N292^3+N293^3+N294^3+N295^3+N296^3+N297^3+N298^3+N299^3+N300^3+N301^3+N302^3+N303^3</f>
        <v>1530765625</v>
      </c>
    </row>
    <row r="308" spans="1:56" x14ac:dyDescent="0.2">
      <c r="A308" s="3" t="s">
        <v>2</v>
      </c>
      <c r="B308" s="7">
        <f>B279</f>
        <v>8</v>
      </c>
      <c r="C308" s="7">
        <f>C280</f>
        <v>39</v>
      </c>
      <c r="D308" s="7">
        <f>D281</f>
        <v>70</v>
      </c>
      <c r="E308" s="7">
        <f>E282</f>
        <v>96</v>
      </c>
      <c r="F308" s="7">
        <f>F283</f>
        <v>102</v>
      </c>
      <c r="G308" s="7">
        <f>G284</f>
        <v>142</v>
      </c>
      <c r="H308" s="7">
        <f>H285</f>
        <v>173</v>
      </c>
      <c r="I308" s="7">
        <f>I286</f>
        <v>179</v>
      </c>
      <c r="J308" s="7">
        <f>J287</f>
        <v>210</v>
      </c>
      <c r="K308" s="7">
        <f>K288</f>
        <v>236</v>
      </c>
      <c r="L308" s="7">
        <f>L289</f>
        <v>251</v>
      </c>
      <c r="M308" s="7">
        <f>M290</f>
        <v>282</v>
      </c>
      <c r="N308" s="7">
        <f>N291</f>
        <v>313</v>
      </c>
      <c r="O308" s="7">
        <f>O292</f>
        <v>344</v>
      </c>
      <c r="P308" s="7">
        <f>P293</f>
        <v>375</v>
      </c>
      <c r="Q308" s="7">
        <f>Q294</f>
        <v>390</v>
      </c>
      <c r="R308" s="7">
        <f>R295</f>
        <v>416</v>
      </c>
      <c r="S308" s="7">
        <f>S296</f>
        <v>447</v>
      </c>
      <c r="T308" s="7">
        <f>T297</f>
        <v>453</v>
      </c>
      <c r="U308" s="7">
        <f>U298</f>
        <v>484</v>
      </c>
      <c r="V308" s="7">
        <f>V299</f>
        <v>524</v>
      </c>
      <c r="W308" s="7">
        <f>W300</f>
        <v>530</v>
      </c>
      <c r="X308" s="7">
        <f>X301</f>
        <v>556</v>
      </c>
      <c r="Y308" s="7">
        <f>Y302</f>
        <v>587</v>
      </c>
      <c r="Z308" s="8">
        <f>Z303</f>
        <v>618</v>
      </c>
      <c r="AA308" s="2">
        <f t="shared" si="48"/>
        <v>7825</v>
      </c>
      <c r="AB308" s="2">
        <f t="shared" si="49"/>
        <v>3263025</v>
      </c>
      <c r="AC308" s="2">
        <f t="shared" si="50"/>
        <v>1530765625</v>
      </c>
      <c r="AE308" s="2" t="s">
        <v>4</v>
      </c>
    </row>
    <row r="309" spans="1:56" x14ac:dyDescent="0.2">
      <c r="A309" s="3" t="s">
        <v>3</v>
      </c>
      <c r="B309" s="7">
        <f>B303</f>
        <v>574</v>
      </c>
      <c r="C309" s="7">
        <f>C302</f>
        <v>346</v>
      </c>
      <c r="D309" s="7">
        <f>D301</f>
        <v>123</v>
      </c>
      <c r="E309" s="7">
        <f>E300</f>
        <v>400</v>
      </c>
      <c r="F309" s="7">
        <f>F299</f>
        <v>172</v>
      </c>
      <c r="G309" s="7">
        <f>G298</f>
        <v>44</v>
      </c>
      <c r="H309" s="7">
        <f>H297</f>
        <v>441</v>
      </c>
      <c r="I309" s="7">
        <f>I296</f>
        <v>218</v>
      </c>
      <c r="J309" s="7">
        <f>J295</f>
        <v>620</v>
      </c>
      <c r="K309" s="7">
        <f>K294</f>
        <v>267</v>
      </c>
      <c r="L309" s="7">
        <f>L293</f>
        <v>139</v>
      </c>
      <c r="M309" s="7">
        <f>M292</f>
        <v>536</v>
      </c>
      <c r="N309" s="7">
        <f>N291</f>
        <v>313</v>
      </c>
      <c r="O309" s="7">
        <f>O290</f>
        <v>90</v>
      </c>
      <c r="P309" s="7">
        <f>P289</f>
        <v>487</v>
      </c>
      <c r="Q309" s="7">
        <f>Q288</f>
        <v>359</v>
      </c>
      <c r="R309" s="7">
        <f>R287</f>
        <v>6</v>
      </c>
      <c r="S309" s="7">
        <f>S286</f>
        <v>408</v>
      </c>
      <c r="T309" s="7">
        <f>T285</f>
        <v>185</v>
      </c>
      <c r="U309" s="7">
        <f>U284</f>
        <v>582</v>
      </c>
      <c r="V309" s="7">
        <f>V283</f>
        <v>454</v>
      </c>
      <c r="W309" s="7">
        <f>W282</f>
        <v>226</v>
      </c>
      <c r="X309" s="7">
        <f>X281</f>
        <v>503</v>
      </c>
      <c r="Y309" s="7">
        <f>Y280</f>
        <v>280</v>
      </c>
      <c r="Z309" s="8">
        <f>Z279</f>
        <v>52</v>
      </c>
      <c r="AA309" s="2">
        <f t="shared" si="48"/>
        <v>7825</v>
      </c>
      <c r="AB309" s="2">
        <f t="shared" si="49"/>
        <v>3263025</v>
      </c>
      <c r="AC309" s="2">
        <f t="shared" si="50"/>
        <v>1530765625</v>
      </c>
    </row>
    <row r="312" spans="1:56" x14ac:dyDescent="0.2">
      <c r="B312" s="21" t="s">
        <v>918</v>
      </c>
      <c r="C312" s="21" t="s">
        <v>910</v>
      </c>
    </row>
    <row r="313" spans="1:56" x14ac:dyDescent="0.2">
      <c r="A313" s="1">
        <v>1</v>
      </c>
      <c r="B313" s="10">
        <v>18</v>
      </c>
      <c r="C313" s="11">
        <v>529</v>
      </c>
      <c r="D313" s="11">
        <v>440</v>
      </c>
      <c r="E313" s="11">
        <v>346</v>
      </c>
      <c r="F313" s="11">
        <v>232</v>
      </c>
      <c r="G313" s="11">
        <v>176</v>
      </c>
      <c r="H313" s="11">
        <v>87</v>
      </c>
      <c r="I313" s="11">
        <v>623</v>
      </c>
      <c r="J313" s="11">
        <v>384</v>
      </c>
      <c r="K313" s="11">
        <v>295</v>
      </c>
      <c r="L313" s="11">
        <v>364</v>
      </c>
      <c r="M313" s="11">
        <v>150</v>
      </c>
      <c r="N313" s="11">
        <v>31</v>
      </c>
      <c r="O313" s="11">
        <v>567</v>
      </c>
      <c r="P313" s="11">
        <v>453</v>
      </c>
      <c r="Q313" s="11">
        <v>422</v>
      </c>
      <c r="R313" s="11">
        <v>308</v>
      </c>
      <c r="S313" s="11">
        <v>219</v>
      </c>
      <c r="T313" s="11">
        <v>105</v>
      </c>
      <c r="U313" s="11">
        <v>511</v>
      </c>
      <c r="V313" s="11">
        <v>585</v>
      </c>
      <c r="W313" s="11">
        <v>491</v>
      </c>
      <c r="X313" s="11">
        <v>252</v>
      </c>
      <c r="Y313" s="11">
        <v>163</v>
      </c>
      <c r="Z313" s="12">
        <v>74</v>
      </c>
      <c r="AA313" s="2">
        <f>SUM(B313:Z313)</f>
        <v>7825</v>
      </c>
      <c r="AB313" s="2">
        <f>SUMSQ(B313:Z313)</f>
        <v>3263025</v>
      </c>
      <c r="AE313" s="1">
        <v>1</v>
      </c>
      <c r="AF313" s="428" t="s">
        <v>673</v>
      </c>
      <c r="AG313" s="429" t="s">
        <v>466</v>
      </c>
      <c r="AH313" s="429" t="s">
        <v>611</v>
      </c>
      <c r="AI313" s="429" t="s">
        <v>176</v>
      </c>
      <c r="AJ313" s="429" t="s">
        <v>773</v>
      </c>
      <c r="AK313" s="429" t="s">
        <v>391</v>
      </c>
      <c r="AL313" s="429" t="s">
        <v>617</v>
      </c>
      <c r="AM313" s="429" t="s">
        <v>104</v>
      </c>
      <c r="AN313" s="429" t="s">
        <v>281</v>
      </c>
      <c r="AO313" s="429" t="s">
        <v>325</v>
      </c>
      <c r="AP313" s="429" t="s">
        <v>471</v>
      </c>
      <c r="AQ313" s="429" t="s">
        <v>419</v>
      </c>
      <c r="AR313" s="429" t="s">
        <v>777</v>
      </c>
      <c r="AS313" s="429" t="s">
        <v>726</v>
      </c>
      <c r="AT313" s="429" t="s">
        <v>351</v>
      </c>
      <c r="AU313" s="429" t="s">
        <v>108</v>
      </c>
      <c r="AV313" s="429" t="s">
        <v>655</v>
      </c>
      <c r="AW313" s="429" t="s">
        <v>112</v>
      </c>
      <c r="AX313" s="429" t="s">
        <v>526</v>
      </c>
      <c r="AY313" s="429" t="s">
        <v>723</v>
      </c>
      <c r="AZ313" s="429" t="s">
        <v>201</v>
      </c>
      <c r="BA313" s="429" t="s">
        <v>664</v>
      </c>
      <c r="BB313" s="429" t="s">
        <v>593</v>
      </c>
      <c r="BC313" s="429" t="s">
        <v>788</v>
      </c>
      <c r="BD313" s="430" t="s">
        <v>722</v>
      </c>
    </row>
    <row r="314" spans="1:56" x14ac:dyDescent="0.2">
      <c r="A314" s="1">
        <v>2</v>
      </c>
      <c r="B314" s="13">
        <v>126</v>
      </c>
      <c r="C314" s="14">
        <v>37</v>
      </c>
      <c r="D314" s="14">
        <v>573</v>
      </c>
      <c r="E314" s="14">
        <v>459</v>
      </c>
      <c r="F314" s="14">
        <v>370</v>
      </c>
      <c r="G314" s="14">
        <v>314</v>
      </c>
      <c r="H314" s="14">
        <v>225</v>
      </c>
      <c r="I314" s="14">
        <v>106</v>
      </c>
      <c r="J314" s="14">
        <v>517</v>
      </c>
      <c r="K314" s="14">
        <v>403</v>
      </c>
      <c r="L314" s="14">
        <v>497</v>
      </c>
      <c r="M314" s="14">
        <v>258</v>
      </c>
      <c r="N314" s="14">
        <v>169</v>
      </c>
      <c r="O314" s="14">
        <v>55</v>
      </c>
      <c r="P314" s="14">
        <v>586</v>
      </c>
      <c r="Q314" s="14">
        <v>535</v>
      </c>
      <c r="R314" s="14">
        <v>441</v>
      </c>
      <c r="S314" s="14">
        <v>327</v>
      </c>
      <c r="T314" s="14">
        <v>238</v>
      </c>
      <c r="U314" s="14">
        <v>24</v>
      </c>
      <c r="V314" s="14">
        <v>93</v>
      </c>
      <c r="W314" s="14">
        <v>604</v>
      </c>
      <c r="X314" s="14">
        <v>390</v>
      </c>
      <c r="Y314" s="14">
        <v>296</v>
      </c>
      <c r="Z314" s="15">
        <v>182</v>
      </c>
      <c r="AA314" s="2">
        <f t="shared" ref="AA314:AA343" si="54">SUM(B314:Z314)</f>
        <v>7825</v>
      </c>
      <c r="AB314" s="2">
        <f t="shared" ref="AB314:AB343" si="55">SUMSQ(B314:Z314)</f>
        <v>3263025</v>
      </c>
      <c r="AE314" s="1">
        <v>2</v>
      </c>
      <c r="AF314" s="431" t="s">
        <v>474</v>
      </c>
      <c r="AG314" s="432" t="s">
        <v>700</v>
      </c>
      <c r="AH314" s="432" t="s">
        <v>648</v>
      </c>
      <c r="AI314" s="432" t="s">
        <v>562</v>
      </c>
      <c r="AJ314" s="432" t="s">
        <v>494</v>
      </c>
      <c r="AK314" s="432" t="s">
        <v>386</v>
      </c>
      <c r="AL314" s="432" t="s">
        <v>698</v>
      </c>
      <c r="AM314" s="432" t="s">
        <v>150</v>
      </c>
      <c r="AN314" s="432" t="s">
        <v>808</v>
      </c>
      <c r="AO314" s="432" t="s">
        <v>264</v>
      </c>
      <c r="AP314" s="432" t="s">
        <v>141</v>
      </c>
      <c r="AQ314" s="432" t="s">
        <v>432</v>
      </c>
      <c r="AR314" s="432" t="s">
        <v>628</v>
      </c>
      <c r="AS314" s="432" t="s">
        <v>331</v>
      </c>
      <c r="AT314" s="432" t="s">
        <v>752</v>
      </c>
      <c r="AU314" s="432" t="s">
        <v>230</v>
      </c>
      <c r="AV314" s="432" t="s">
        <v>637</v>
      </c>
      <c r="AW314" s="432" t="s">
        <v>785</v>
      </c>
      <c r="AX314" s="432" t="s">
        <v>247</v>
      </c>
      <c r="AY314" s="432" t="s">
        <v>804</v>
      </c>
      <c r="AZ314" s="432" t="s">
        <v>703</v>
      </c>
      <c r="BA314" s="432" t="s">
        <v>635</v>
      </c>
      <c r="BB314" s="432" t="s">
        <v>473</v>
      </c>
      <c r="BC314" s="432" t="s">
        <v>770</v>
      </c>
      <c r="BD314" s="433" t="s">
        <v>525</v>
      </c>
    </row>
    <row r="315" spans="1:56" x14ac:dyDescent="0.2">
      <c r="A315" s="1">
        <v>3</v>
      </c>
      <c r="B315" s="13">
        <v>264</v>
      </c>
      <c r="C315" s="14">
        <v>175</v>
      </c>
      <c r="D315" s="14">
        <v>56</v>
      </c>
      <c r="E315" s="14">
        <v>592</v>
      </c>
      <c r="F315" s="14">
        <v>478</v>
      </c>
      <c r="G315" s="14">
        <v>447</v>
      </c>
      <c r="H315" s="14">
        <v>333</v>
      </c>
      <c r="I315" s="14">
        <v>244</v>
      </c>
      <c r="J315" s="14">
        <v>5</v>
      </c>
      <c r="K315" s="14">
        <v>536</v>
      </c>
      <c r="L315" s="14">
        <v>610</v>
      </c>
      <c r="M315" s="14">
        <v>391</v>
      </c>
      <c r="N315" s="14">
        <v>277</v>
      </c>
      <c r="O315" s="14">
        <v>188</v>
      </c>
      <c r="P315" s="14">
        <v>99</v>
      </c>
      <c r="Q315" s="14">
        <v>43</v>
      </c>
      <c r="R315" s="14">
        <v>554</v>
      </c>
      <c r="S315" s="14">
        <v>465</v>
      </c>
      <c r="T315" s="14">
        <v>371</v>
      </c>
      <c r="U315" s="14">
        <v>132</v>
      </c>
      <c r="V315" s="14">
        <v>201</v>
      </c>
      <c r="W315" s="14">
        <v>112</v>
      </c>
      <c r="X315" s="14">
        <v>523</v>
      </c>
      <c r="Y315" s="14">
        <v>409</v>
      </c>
      <c r="Z315" s="15">
        <v>320</v>
      </c>
      <c r="AA315" s="2">
        <f t="shared" si="54"/>
        <v>7825</v>
      </c>
      <c r="AB315" s="2">
        <f t="shared" si="55"/>
        <v>3263025</v>
      </c>
      <c r="AE315" s="1">
        <v>3</v>
      </c>
      <c r="AF315" s="431" t="s">
        <v>248</v>
      </c>
      <c r="AG315" s="432" t="s">
        <v>393</v>
      </c>
      <c r="AH315" s="432" t="s">
        <v>803</v>
      </c>
      <c r="AI315" s="432" t="s">
        <v>778</v>
      </c>
      <c r="AJ315" s="432" t="s">
        <v>295</v>
      </c>
      <c r="AK315" s="432" t="s">
        <v>51</v>
      </c>
      <c r="AL315" s="432" t="s">
        <v>708</v>
      </c>
      <c r="AM315" s="432" t="s">
        <v>55</v>
      </c>
      <c r="AN315" s="432" t="s">
        <v>304</v>
      </c>
      <c r="AO315" s="432" t="s">
        <v>781</v>
      </c>
      <c r="AP315" s="432" t="s">
        <v>394</v>
      </c>
      <c r="AQ315" s="432" t="s">
        <v>442</v>
      </c>
      <c r="AR315" s="432" t="s">
        <v>537</v>
      </c>
      <c r="AS315" s="432" t="s">
        <v>732</v>
      </c>
      <c r="AT315" s="432" t="s">
        <v>774</v>
      </c>
      <c r="AU315" s="432" t="s">
        <v>618</v>
      </c>
      <c r="AV315" s="432" t="s">
        <v>440</v>
      </c>
      <c r="AW315" s="432" t="s">
        <v>636</v>
      </c>
      <c r="AX315" s="432" t="s">
        <v>149</v>
      </c>
      <c r="AY315" s="432" t="s">
        <v>555</v>
      </c>
      <c r="AZ315" s="432" t="s">
        <v>643</v>
      </c>
      <c r="BA315" s="432" t="s">
        <v>74</v>
      </c>
      <c r="BB315" s="432" t="s">
        <v>677</v>
      </c>
      <c r="BC315" s="432" t="s">
        <v>534</v>
      </c>
      <c r="BD315" s="433" t="s">
        <v>578</v>
      </c>
    </row>
    <row r="316" spans="1:56" x14ac:dyDescent="0.2">
      <c r="A316" s="1">
        <v>4</v>
      </c>
      <c r="B316" s="13">
        <v>397</v>
      </c>
      <c r="C316" s="14">
        <v>283</v>
      </c>
      <c r="D316" s="14">
        <v>194</v>
      </c>
      <c r="E316" s="14">
        <v>80</v>
      </c>
      <c r="F316" s="14">
        <v>611</v>
      </c>
      <c r="G316" s="14">
        <v>560</v>
      </c>
      <c r="H316" s="14">
        <v>466</v>
      </c>
      <c r="I316" s="14">
        <v>352</v>
      </c>
      <c r="J316" s="14">
        <v>138</v>
      </c>
      <c r="K316" s="14">
        <v>49</v>
      </c>
      <c r="L316" s="14">
        <v>118</v>
      </c>
      <c r="M316" s="14">
        <v>504</v>
      </c>
      <c r="N316" s="14">
        <v>415</v>
      </c>
      <c r="O316" s="14">
        <v>321</v>
      </c>
      <c r="P316" s="14">
        <v>207</v>
      </c>
      <c r="Q316" s="14">
        <v>151</v>
      </c>
      <c r="R316" s="14">
        <v>62</v>
      </c>
      <c r="S316" s="14">
        <v>598</v>
      </c>
      <c r="T316" s="14">
        <v>484</v>
      </c>
      <c r="U316" s="14">
        <v>270</v>
      </c>
      <c r="V316" s="14">
        <v>339</v>
      </c>
      <c r="W316" s="14">
        <v>250</v>
      </c>
      <c r="X316" s="14">
        <v>6</v>
      </c>
      <c r="Y316" s="14">
        <v>542</v>
      </c>
      <c r="Z316" s="15">
        <v>428</v>
      </c>
      <c r="AA316" s="2">
        <f t="shared" si="54"/>
        <v>7825</v>
      </c>
      <c r="AB316" s="2">
        <f t="shared" si="55"/>
        <v>3263025</v>
      </c>
      <c r="AE316" s="1">
        <v>4</v>
      </c>
      <c r="AF316" s="431" t="s">
        <v>711</v>
      </c>
      <c r="AG316" s="432" t="s">
        <v>375</v>
      </c>
      <c r="AH316" s="432" t="s">
        <v>687</v>
      </c>
      <c r="AI316" s="432" t="s">
        <v>273</v>
      </c>
      <c r="AJ316" s="432" t="s">
        <v>154</v>
      </c>
      <c r="AK316" s="432" t="s">
        <v>256</v>
      </c>
      <c r="AL316" s="432" t="s">
        <v>612</v>
      </c>
      <c r="AM316" s="432" t="s">
        <v>811</v>
      </c>
      <c r="AN316" s="432" t="s">
        <v>814</v>
      </c>
      <c r="AO316" s="432" t="s">
        <v>748</v>
      </c>
      <c r="AP316" s="432" t="s">
        <v>100</v>
      </c>
      <c r="AQ316" s="432" t="s">
        <v>413</v>
      </c>
      <c r="AR316" s="432" t="s">
        <v>665</v>
      </c>
      <c r="AS316" s="432" t="s">
        <v>234</v>
      </c>
      <c r="AT316" s="432" t="s">
        <v>716</v>
      </c>
      <c r="AU316" s="432" t="s">
        <v>448</v>
      </c>
      <c r="AV316" s="432" t="s">
        <v>674</v>
      </c>
      <c r="AW316" s="432" t="s">
        <v>707</v>
      </c>
      <c r="AX316" s="432" t="s">
        <v>504</v>
      </c>
      <c r="AY316" s="432" t="s">
        <v>271</v>
      </c>
      <c r="AZ316" s="432" t="s">
        <v>445</v>
      </c>
      <c r="BA316" s="432" t="s">
        <v>641</v>
      </c>
      <c r="BB316" s="432" t="s">
        <v>486</v>
      </c>
      <c r="BC316" s="432" t="s">
        <v>751</v>
      </c>
      <c r="BD316" s="433" t="s">
        <v>324</v>
      </c>
    </row>
    <row r="317" spans="1:56" x14ac:dyDescent="0.2">
      <c r="A317" s="1">
        <v>5</v>
      </c>
      <c r="B317" s="13">
        <v>510</v>
      </c>
      <c r="C317" s="14">
        <v>416</v>
      </c>
      <c r="D317" s="14">
        <v>302</v>
      </c>
      <c r="E317" s="14">
        <v>213</v>
      </c>
      <c r="F317" s="14">
        <v>124</v>
      </c>
      <c r="G317" s="14">
        <v>68</v>
      </c>
      <c r="H317" s="14">
        <v>579</v>
      </c>
      <c r="I317" s="14">
        <v>490</v>
      </c>
      <c r="J317" s="14">
        <v>271</v>
      </c>
      <c r="K317" s="14">
        <v>157</v>
      </c>
      <c r="L317" s="14">
        <v>226</v>
      </c>
      <c r="M317" s="14">
        <v>12</v>
      </c>
      <c r="N317" s="14">
        <v>548</v>
      </c>
      <c r="O317" s="14">
        <v>434</v>
      </c>
      <c r="P317" s="14">
        <v>345</v>
      </c>
      <c r="Q317" s="14">
        <v>289</v>
      </c>
      <c r="R317" s="14">
        <v>200</v>
      </c>
      <c r="S317" s="14">
        <v>81</v>
      </c>
      <c r="T317" s="14">
        <v>617</v>
      </c>
      <c r="U317" s="14">
        <v>378</v>
      </c>
      <c r="V317" s="14">
        <v>472</v>
      </c>
      <c r="W317" s="14">
        <v>358</v>
      </c>
      <c r="X317" s="14">
        <v>144</v>
      </c>
      <c r="Y317" s="14">
        <v>30</v>
      </c>
      <c r="Z317" s="15">
        <v>561</v>
      </c>
      <c r="AA317" s="2">
        <f t="shared" si="54"/>
        <v>7825</v>
      </c>
      <c r="AB317" s="2">
        <f t="shared" si="55"/>
        <v>3263025</v>
      </c>
      <c r="AE317" s="1">
        <v>5</v>
      </c>
      <c r="AF317" s="431" t="s">
        <v>169</v>
      </c>
      <c r="AG317" s="432" t="s">
        <v>694</v>
      </c>
      <c r="AH317" s="432" t="s">
        <v>727</v>
      </c>
      <c r="AI317" s="432" t="s">
        <v>194</v>
      </c>
      <c r="AJ317" s="432" t="s">
        <v>238</v>
      </c>
      <c r="AK317" s="432" t="s">
        <v>644</v>
      </c>
      <c r="AL317" s="432" t="s">
        <v>383</v>
      </c>
      <c r="AM317" s="432" t="s">
        <v>695</v>
      </c>
      <c r="AN317" s="432" t="s">
        <v>719</v>
      </c>
      <c r="AO317" s="432" t="s">
        <v>581</v>
      </c>
      <c r="AP317" s="432" t="s">
        <v>696</v>
      </c>
      <c r="AQ317" s="432" t="s">
        <v>647</v>
      </c>
      <c r="AR317" s="432" t="s">
        <v>622</v>
      </c>
      <c r="AS317" s="432" t="s">
        <v>588</v>
      </c>
      <c r="AT317" s="432" t="s">
        <v>520</v>
      </c>
      <c r="AU317" s="432" t="s">
        <v>193</v>
      </c>
      <c r="AV317" s="432" t="s">
        <v>446</v>
      </c>
      <c r="AW317" s="432" t="s">
        <v>749</v>
      </c>
      <c r="AX317" s="432" t="s">
        <v>242</v>
      </c>
      <c r="AY317" s="432" t="s">
        <v>69</v>
      </c>
      <c r="AZ317" s="432" t="s">
        <v>79</v>
      </c>
      <c r="BA317" s="432" t="s">
        <v>682</v>
      </c>
      <c r="BB317" s="432" t="s">
        <v>603</v>
      </c>
      <c r="BC317" s="432" t="s">
        <v>358</v>
      </c>
      <c r="BD317" s="433" t="s">
        <v>807</v>
      </c>
    </row>
    <row r="318" spans="1:56" x14ac:dyDescent="0.2">
      <c r="A318" s="1">
        <v>6</v>
      </c>
      <c r="B318" s="13">
        <v>96</v>
      </c>
      <c r="C318" s="14">
        <v>607</v>
      </c>
      <c r="D318" s="14">
        <v>393</v>
      </c>
      <c r="E318" s="14">
        <v>279</v>
      </c>
      <c r="F318" s="14">
        <v>190</v>
      </c>
      <c r="G318" s="14">
        <v>134</v>
      </c>
      <c r="H318" s="14">
        <v>45</v>
      </c>
      <c r="I318" s="14">
        <v>551</v>
      </c>
      <c r="J318" s="14">
        <v>462</v>
      </c>
      <c r="K318" s="14">
        <v>373</v>
      </c>
      <c r="L318" s="14">
        <v>317</v>
      </c>
      <c r="M318" s="14">
        <v>203</v>
      </c>
      <c r="N318" s="14">
        <v>114</v>
      </c>
      <c r="O318" s="14">
        <v>525</v>
      </c>
      <c r="P318" s="14">
        <v>406</v>
      </c>
      <c r="Q318" s="14">
        <v>480</v>
      </c>
      <c r="R318" s="14">
        <v>261</v>
      </c>
      <c r="S318" s="14">
        <v>172</v>
      </c>
      <c r="T318" s="14">
        <v>58</v>
      </c>
      <c r="U318" s="14">
        <v>594</v>
      </c>
      <c r="V318" s="14">
        <v>538</v>
      </c>
      <c r="W318" s="14">
        <v>449</v>
      </c>
      <c r="X318" s="14">
        <v>335</v>
      </c>
      <c r="Y318" s="14">
        <v>241</v>
      </c>
      <c r="Z318" s="15">
        <v>2</v>
      </c>
      <c r="AA318" s="2">
        <f t="shared" si="54"/>
        <v>7825</v>
      </c>
      <c r="AB318" s="2">
        <f t="shared" si="55"/>
        <v>3263025</v>
      </c>
      <c r="AE318" s="1">
        <v>6</v>
      </c>
      <c r="AF318" s="431" t="s">
        <v>329</v>
      </c>
      <c r="AG318" s="432" t="s">
        <v>45</v>
      </c>
      <c r="AH318" s="432" t="s">
        <v>579</v>
      </c>
      <c r="AI318" s="432" t="s">
        <v>508</v>
      </c>
      <c r="AJ318" s="432" t="s">
        <v>817</v>
      </c>
      <c r="AK318" s="432" t="s">
        <v>684</v>
      </c>
      <c r="AL318" s="432" t="s">
        <v>645</v>
      </c>
      <c r="AM318" s="432" t="s">
        <v>546</v>
      </c>
      <c r="AN318" s="432" t="s">
        <v>768</v>
      </c>
      <c r="AO318" s="432" t="s">
        <v>175</v>
      </c>
      <c r="AP318" s="432" t="s">
        <v>368</v>
      </c>
      <c r="AQ318" s="432" t="s">
        <v>613</v>
      </c>
      <c r="AR318" s="432" t="s">
        <v>731</v>
      </c>
      <c r="AS318" s="432" t="s">
        <v>574</v>
      </c>
      <c r="AT318" s="432" t="s">
        <v>49</v>
      </c>
      <c r="AU318" s="432" t="s">
        <v>399</v>
      </c>
      <c r="AV318" s="432" t="s">
        <v>143</v>
      </c>
      <c r="AW318" s="432" t="s">
        <v>179</v>
      </c>
      <c r="AX318" s="432" t="s">
        <v>776</v>
      </c>
      <c r="AY318" s="432" t="s">
        <v>809</v>
      </c>
      <c r="AZ318" s="432" t="s">
        <v>122</v>
      </c>
      <c r="BA318" s="432" t="s">
        <v>80</v>
      </c>
      <c r="BB318" s="432" t="s">
        <v>551</v>
      </c>
      <c r="BC318" s="432" t="s">
        <v>192</v>
      </c>
      <c r="BD318" s="433" t="s">
        <v>29</v>
      </c>
    </row>
    <row r="319" spans="1:56" x14ac:dyDescent="0.2">
      <c r="A319" s="1">
        <v>7</v>
      </c>
      <c r="B319" s="13">
        <v>209</v>
      </c>
      <c r="C319" s="14">
        <v>120</v>
      </c>
      <c r="D319" s="14">
        <v>501</v>
      </c>
      <c r="E319" s="14">
        <v>412</v>
      </c>
      <c r="F319" s="14">
        <v>323</v>
      </c>
      <c r="G319" s="14">
        <v>267</v>
      </c>
      <c r="H319" s="14">
        <v>153</v>
      </c>
      <c r="I319" s="14">
        <v>64</v>
      </c>
      <c r="J319" s="14">
        <v>600</v>
      </c>
      <c r="K319" s="14">
        <v>481</v>
      </c>
      <c r="L319" s="14">
        <v>430</v>
      </c>
      <c r="M319" s="14">
        <v>336</v>
      </c>
      <c r="N319" s="14">
        <v>247</v>
      </c>
      <c r="O319" s="14">
        <v>8</v>
      </c>
      <c r="P319" s="14">
        <v>544</v>
      </c>
      <c r="Q319" s="14">
        <v>613</v>
      </c>
      <c r="R319" s="14">
        <v>399</v>
      </c>
      <c r="S319" s="14">
        <v>285</v>
      </c>
      <c r="T319" s="14">
        <v>191</v>
      </c>
      <c r="U319" s="14">
        <v>77</v>
      </c>
      <c r="V319" s="14">
        <v>46</v>
      </c>
      <c r="W319" s="14">
        <v>557</v>
      </c>
      <c r="X319" s="14">
        <v>468</v>
      </c>
      <c r="Y319" s="14">
        <v>354</v>
      </c>
      <c r="Z319" s="15">
        <v>140</v>
      </c>
      <c r="AA319" s="2">
        <f t="shared" si="54"/>
        <v>7825</v>
      </c>
      <c r="AB319" s="2">
        <f t="shared" si="55"/>
        <v>3263025</v>
      </c>
      <c r="AE319" s="1">
        <v>7</v>
      </c>
      <c r="AF319" s="431" t="s">
        <v>86</v>
      </c>
      <c r="AG319" s="432" t="s">
        <v>132</v>
      </c>
      <c r="AH319" s="432" t="s">
        <v>518</v>
      </c>
      <c r="AI319" s="432" t="s">
        <v>742</v>
      </c>
      <c r="AJ319" s="432" t="s">
        <v>204</v>
      </c>
      <c r="AK319" s="432" t="s">
        <v>56</v>
      </c>
      <c r="AL319" s="432" t="s">
        <v>475</v>
      </c>
      <c r="AM319" s="432" t="s">
        <v>597</v>
      </c>
      <c r="AN319" s="432" t="s">
        <v>544</v>
      </c>
      <c r="AO319" s="432" t="s">
        <v>81</v>
      </c>
      <c r="AP319" s="432" t="s">
        <v>482</v>
      </c>
      <c r="AQ319" s="432" t="s">
        <v>340</v>
      </c>
      <c r="AR319" s="432" t="s">
        <v>376</v>
      </c>
      <c r="AS319" s="432" t="s">
        <v>543</v>
      </c>
      <c r="AT319" s="432" t="s">
        <v>725</v>
      </c>
      <c r="AU319" s="432" t="s">
        <v>292</v>
      </c>
      <c r="AV319" s="432" t="s">
        <v>680</v>
      </c>
      <c r="AW319" s="432" t="s">
        <v>299</v>
      </c>
      <c r="AX319" s="432" t="s">
        <v>786</v>
      </c>
      <c r="AY319" s="432" t="s">
        <v>3</v>
      </c>
      <c r="AZ319" s="432" t="s">
        <v>302</v>
      </c>
      <c r="BA319" s="432" t="s">
        <v>705</v>
      </c>
      <c r="BB319" s="432" t="s">
        <v>739</v>
      </c>
      <c r="BC319" s="432" t="s">
        <v>784</v>
      </c>
      <c r="BD319" s="433" t="s">
        <v>733</v>
      </c>
    </row>
    <row r="320" spans="1:56" x14ac:dyDescent="0.2">
      <c r="A320" s="1">
        <v>8</v>
      </c>
      <c r="B320" s="13">
        <v>342</v>
      </c>
      <c r="C320" s="14">
        <v>228</v>
      </c>
      <c r="D320" s="14">
        <v>14</v>
      </c>
      <c r="E320" s="14">
        <v>550</v>
      </c>
      <c r="F320" s="14">
        <v>431</v>
      </c>
      <c r="G320" s="14">
        <v>380</v>
      </c>
      <c r="H320" s="14">
        <v>286</v>
      </c>
      <c r="I320" s="14">
        <v>197</v>
      </c>
      <c r="J320" s="14">
        <v>83</v>
      </c>
      <c r="K320" s="14">
        <v>619</v>
      </c>
      <c r="L320" s="14">
        <v>563</v>
      </c>
      <c r="M320" s="14">
        <v>474</v>
      </c>
      <c r="N320" s="14">
        <v>360</v>
      </c>
      <c r="O320" s="14">
        <v>141</v>
      </c>
      <c r="P320" s="14">
        <v>27</v>
      </c>
      <c r="Q320" s="14">
        <v>121</v>
      </c>
      <c r="R320" s="14">
        <v>507</v>
      </c>
      <c r="S320" s="14">
        <v>418</v>
      </c>
      <c r="T320" s="14">
        <v>304</v>
      </c>
      <c r="U320" s="14">
        <v>215</v>
      </c>
      <c r="V320" s="14">
        <v>159</v>
      </c>
      <c r="W320" s="14">
        <v>70</v>
      </c>
      <c r="X320" s="14">
        <v>576</v>
      </c>
      <c r="Y320" s="14">
        <v>487</v>
      </c>
      <c r="Z320" s="15">
        <v>273</v>
      </c>
      <c r="AA320" s="2">
        <f t="shared" si="54"/>
        <v>7825</v>
      </c>
      <c r="AB320" s="2">
        <f t="shared" si="55"/>
        <v>3263025</v>
      </c>
      <c r="AE320" s="1">
        <v>8</v>
      </c>
      <c r="AF320" s="431" t="s">
        <v>310</v>
      </c>
      <c r="AG320" s="432" t="s">
        <v>671</v>
      </c>
      <c r="AH320" s="432" t="s">
        <v>511</v>
      </c>
      <c r="AI320" s="432" t="s">
        <v>516</v>
      </c>
      <c r="AJ320" s="432" t="s">
        <v>110</v>
      </c>
      <c r="AK320" s="432" t="s">
        <v>147</v>
      </c>
      <c r="AL320" s="432" t="s">
        <v>85</v>
      </c>
      <c r="AM320" s="432" t="s">
        <v>239</v>
      </c>
      <c r="AN320" s="432" t="s">
        <v>720</v>
      </c>
      <c r="AO320" s="432" t="s">
        <v>212</v>
      </c>
      <c r="AP320" s="432" t="s">
        <v>93</v>
      </c>
      <c r="AQ320" s="432" t="s">
        <v>52</v>
      </c>
      <c r="AR320" s="432" t="s">
        <v>577</v>
      </c>
      <c r="AS320" s="432" t="s">
        <v>759</v>
      </c>
      <c r="AT320" s="432" t="s">
        <v>90</v>
      </c>
      <c r="AU320" s="432" t="s">
        <v>582</v>
      </c>
      <c r="AV320" s="432" t="s">
        <v>620</v>
      </c>
      <c r="AW320" s="432" t="s">
        <v>767</v>
      </c>
      <c r="AX320" s="432" t="s">
        <v>757</v>
      </c>
      <c r="AY320" s="432" t="s">
        <v>220</v>
      </c>
      <c r="AZ320" s="432" t="s">
        <v>658</v>
      </c>
      <c r="BA320" s="432" t="s">
        <v>619</v>
      </c>
      <c r="BB320" s="432" t="s">
        <v>488</v>
      </c>
      <c r="BC320" s="432" t="s">
        <v>713</v>
      </c>
      <c r="BD320" s="433" t="s">
        <v>743</v>
      </c>
    </row>
    <row r="321" spans="1:56" x14ac:dyDescent="0.2">
      <c r="A321" s="1">
        <v>9</v>
      </c>
      <c r="B321" s="13">
        <v>455</v>
      </c>
      <c r="C321" s="14">
        <v>361</v>
      </c>
      <c r="D321" s="14">
        <v>147</v>
      </c>
      <c r="E321" s="14">
        <v>33</v>
      </c>
      <c r="F321" s="14">
        <v>569</v>
      </c>
      <c r="G321" s="14">
        <v>513</v>
      </c>
      <c r="H321" s="14">
        <v>424</v>
      </c>
      <c r="I321" s="14">
        <v>310</v>
      </c>
      <c r="J321" s="14">
        <v>216</v>
      </c>
      <c r="K321" s="14">
        <v>102</v>
      </c>
      <c r="L321" s="14">
        <v>71</v>
      </c>
      <c r="M321" s="14">
        <v>582</v>
      </c>
      <c r="N321" s="14">
        <v>493</v>
      </c>
      <c r="O321" s="14">
        <v>254</v>
      </c>
      <c r="P321" s="14">
        <v>165</v>
      </c>
      <c r="Q321" s="14">
        <v>234</v>
      </c>
      <c r="R321" s="14">
        <v>20</v>
      </c>
      <c r="S321" s="14">
        <v>526</v>
      </c>
      <c r="T321" s="14">
        <v>437</v>
      </c>
      <c r="U321" s="14">
        <v>348</v>
      </c>
      <c r="V321" s="14">
        <v>292</v>
      </c>
      <c r="W321" s="14">
        <v>178</v>
      </c>
      <c r="X321" s="14">
        <v>89</v>
      </c>
      <c r="Y321" s="14">
        <v>625</v>
      </c>
      <c r="Z321" s="15">
        <v>381</v>
      </c>
      <c r="AA321" s="2">
        <f t="shared" si="54"/>
        <v>7825</v>
      </c>
      <c r="AB321" s="2">
        <f t="shared" si="55"/>
        <v>3263025</v>
      </c>
      <c r="AE321" s="1">
        <v>9</v>
      </c>
      <c r="AF321" s="431" t="s">
        <v>456</v>
      </c>
      <c r="AG321" s="432" t="s">
        <v>367</v>
      </c>
      <c r="AH321" s="432" t="s">
        <v>152</v>
      </c>
      <c r="AI321" s="432" t="s">
        <v>802</v>
      </c>
      <c r="AJ321" s="432" t="s">
        <v>750</v>
      </c>
      <c r="AK321" s="432" t="s">
        <v>66</v>
      </c>
      <c r="AL321" s="432" t="s">
        <v>140</v>
      </c>
      <c r="AM321" s="432" t="s">
        <v>491</v>
      </c>
      <c r="AN321" s="432" t="s">
        <v>249</v>
      </c>
      <c r="AO321" s="432" t="s">
        <v>284</v>
      </c>
      <c r="AP321" s="432" t="s">
        <v>275</v>
      </c>
      <c r="AQ321" s="432" t="s">
        <v>650</v>
      </c>
      <c r="AR321" s="432" t="s">
        <v>797</v>
      </c>
      <c r="AS321" s="432" t="s">
        <v>566</v>
      </c>
      <c r="AT321" s="432" t="s">
        <v>758</v>
      </c>
      <c r="AU321" s="432" t="s">
        <v>142</v>
      </c>
      <c r="AV321" s="432" t="s">
        <v>702</v>
      </c>
      <c r="AW321" s="432" t="s">
        <v>572</v>
      </c>
      <c r="AX321" s="432" t="s">
        <v>794</v>
      </c>
      <c r="AY321" s="432" t="s">
        <v>148</v>
      </c>
      <c r="AZ321" s="432" t="s">
        <v>111</v>
      </c>
      <c r="BA321" s="432" t="s">
        <v>420</v>
      </c>
      <c r="BB321" s="432" t="s">
        <v>541</v>
      </c>
      <c r="BC321" s="432" t="s">
        <v>820</v>
      </c>
      <c r="BD321" s="433" t="s">
        <v>654</v>
      </c>
    </row>
    <row r="322" spans="1:56" x14ac:dyDescent="0.2">
      <c r="A322" s="1">
        <v>10</v>
      </c>
      <c r="B322" s="13">
        <v>588</v>
      </c>
      <c r="C322" s="14">
        <v>499</v>
      </c>
      <c r="D322" s="14">
        <v>260</v>
      </c>
      <c r="E322" s="14">
        <v>166</v>
      </c>
      <c r="F322" s="14">
        <v>52</v>
      </c>
      <c r="G322" s="14">
        <v>21</v>
      </c>
      <c r="H322" s="14">
        <v>532</v>
      </c>
      <c r="I322" s="14">
        <v>443</v>
      </c>
      <c r="J322" s="14">
        <v>329</v>
      </c>
      <c r="K322" s="14">
        <v>240</v>
      </c>
      <c r="L322" s="14">
        <v>184</v>
      </c>
      <c r="M322" s="14">
        <v>95</v>
      </c>
      <c r="N322" s="14">
        <v>601</v>
      </c>
      <c r="O322" s="14">
        <v>387</v>
      </c>
      <c r="P322" s="14">
        <v>298</v>
      </c>
      <c r="Q322" s="14">
        <v>367</v>
      </c>
      <c r="R322" s="14">
        <v>128</v>
      </c>
      <c r="S322" s="14">
        <v>39</v>
      </c>
      <c r="T322" s="14">
        <v>575</v>
      </c>
      <c r="U322" s="14">
        <v>456</v>
      </c>
      <c r="V322" s="14">
        <v>405</v>
      </c>
      <c r="W322" s="14">
        <v>311</v>
      </c>
      <c r="X322" s="14">
        <v>222</v>
      </c>
      <c r="Y322" s="14">
        <v>108</v>
      </c>
      <c r="Z322" s="15">
        <v>519</v>
      </c>
      <c r="AA322" s="2">
        <f t="shared" si="54"/>
        <v>7825</v>
      </c>
      <c r="AB322" s="2">
        <f t="shared" si="55"/>
        <v>3263025</v>
      </c>
      <c r="AE322" s="1">
        <v>10</v>
      </c>
      <c r="AF322" s="431" t="s">
        <v>34</v>
      </c>
      <c r="AG322" s="432" t="s">
        <v>107</v>
      </c>
      <c r="AH322" s="432" t="s">
        <v>355</v>
      </c>
      <c r="AI322" s="432" t="s">
        <v>734</v>
      </c>
      <c r="AJ322" s="432" t="s">
        <v>119</v>
      </c>
      <c r="AK322" s="432" t="s">
        <v>360</v>
      </c>
      <c r="AL322" s="432" t="s">
        <v>679</v>
      </c>
      <c r="AM322" s="432" t="s">
        <v>714</v>
      </c>
      <c r="AN322" s="432" t="s">
        <v>810</v>
      </c>
      <c r="AO322" s="432" t="s">
        <v>164</v>
      </c>
      <c r="AP322" s="432" t="s">
        <v>602</v>
      </c>
      <c r="AQ322" s="432" t="s">
        <v>672</v>
      </c>
      <c r="AR322" s="432" t="s">
        <v>765</v>
      </c>
      <c r="AS322" s="432" t="s">
        <v>492</v>
      </c>
      <c r="AT322" s="432" t="s">
        <v>801</v>
      </c>
      <c r="AU322" s="432" t="s">
        <v>283</v>
      </c>
      <c r="AV322" s="432" t="s">
        <v>449</v>
      </c>
      <c r="AW322" s="432" t="s">
        <v>571</v>
      </c>
      <c r="AX322" s="432" t="s">
        <v>490</v>
      </c>
      <c r="AY322" s="432" t="s">
        <v>139</v>
      </c>
      <c r="AZ322" s="432" t="s">
        <v>429</v>
      </c>
      <c r="BA322" s="432" t="s">
        <v>280</v>
      </c>
      <c r="BB322" s="432" t="s">
        <v>431</v>
      </c>
      <c r="BC322" s="432" t="s">
        <v>182</v>
      </c>
      <c r="BD322" s="433" t="s">
        <v>779</v>
      </c>
    </row>
    <row r="323" spans="1:56" x14ac:dyDescent="0.2">
      <c r="A323" s="1">
        <v>11</v>
      </c>
      <c r="B323" s="13">
        <v>541</v>
      </c>
      <c r="C323" s="14">
        <v>427</v>
      </c>
      <c r="D323" s="14">
        <v>338</v>
      </c>
      <c r="E323" s="14">
        <v>249</v>
      </c>
      <c r="F323" s="14">
        <v>10</v>
      </c>
      <c r="G323" s="14">
        <v>79</v>
      </c>
      <c r="H323" s="14">
        <v>615</v>
      </c>
      <c r="I323" s="14">
        <v>396</v>
      </c>
      <c r="J323" s="14">
        <v>282</v>
      </c>
      <c r="K323" s="14">
        <v>193</v>
      </c>
      <c r="L323" s="14">
        <v>275</v>
      </c>
      <c r="M323" s="14">
        <v>156</v>
      </c>
      <c r="N323" s="14">
        <v>67</v>
      </c>
      <c r="O323" s="14">
        <v>578</v>
      </c>
      <c r="P323" s="14">
        <v>489</v>
      </c>
      <c r="Q323" s="14">
        <v>325</v>
      </c>
      <c r="R323" s="14">
        <v>206</v>
      </c>
      <c r="S323" s="14">
        <v>117</v>
      </c>
      <c r="T323" s="14">
        <v>503</v>
      </c>
      <c r="U323" s="14">
        <v>414</v>
      </c>
      <c r="V323" s="14">
        <v>483</v>
      </c>
      <c r="W323" s="14">
        <v>269</v>
      </c>
      <c r="X323" s="14">
        <v>155</v>
      </c>
      <c r="Y323" s="14">
        <v>61</v>
      </c>
      <c r="Z323" s="15">
        <v>597</v>
      </c>
      <c r="AA323" s="2">
        <f t="shared" si="54"/>
        <v>7825</v>
      </c>
      <c r="AB323" s="2">
        <f t="shared" si="55"/>
        <v>3263025</v>
      </c>
      <c r="AE323" s="1">
        <v>11</v>
      </c>
      <c r="AF323" s="431" t="s">
        <v>64</v>
      </c>
      <c r="AG323" s="432" t="s">
        <v>218</v>
      </c>
      <c r="AH323" s="432" t="s">
        <v>470</v>
      </c>
      <c r="AI323" s="432" t="s">
        <v>403</v>
      </c>
      <c r="AJ323" s="432" t="s">
        <v>600</v>
      </c>
      <c r="AK323" s="432" t="s">
        <v>30</v>
      </c>
      <c r="AL323" s="432" t="s">
        <v>319</v>
      </c>
      <c r="AM323" s="432" t="s">
        <v>203</v>
      </c>
      <c r="AN323" s="432" t="s">
        <v>745</v>
      </c>
      <c r="AO323" s="432" t="s">
        <v>133</v>
      </c>
      <c r="AP323" s="434" t="s">
        <v>616</v>
      </c>
      <c r="AQ323" s="434" t="s">
        <v>237</v>
      </c>
      <c r="AR323" s="434" t="s">
        <v>381</v>
      </c>
      <c r="AS323" s="434" t="s">
        <v>517</v>
      </c>
      <c r="AT323" s="434" t="s">
        <v>638</v>
      </c>
      <c r="AU323" s="432" t="s">
        <v>128</v>
      </c>
      <c r="AV323" s="432" t="s">
        <v>374</v>
      </c>
      <c r="AW323" s="432" t="s">
        <v>686</v>
      </c>
      <c r="AX323" s="432" t="s">
        <v>487</v>
      </c>
      <c r="AY323" s="432" t="s">
        <v>609</v>
      </c>
      <c r="AZ323" s="432" t="s">
        <v>50</v>
      </c>
      <c r="BA323" s="432" t="s">
        <v>83</v>
      </c>
      <c r="BB323" s="432" t="s">
        <v>554</v>
      </c>
      <c r="BC323" s="432" t="s">
        <v>463</v>
      </c>
      <c r="BD323" s="433" t="s">
        <v>365</v>
      </c>
    </row>
    <row r="324" spans="1:56" x14ac:dyDescent="0.2">
      <c r="A324" s="1">
        <v>12</v>
      </c>
      <c r="B324" s="13">
        <v>408</v>
      </c>
      <c r="C324" s="14">
        <v>319</v>
      </c>
      <c r="D324" s="14">
        <v>205</v>
      </c>
      <c r="E324" s="14">
        <v>111</v>
      </c>
      <c r="F324" s="14">
        <v>522</v>
      </c>
      <c r="G324" s="14">
        <v>591</v>
      </c>
      <c r="H324" s="14">
        <v>477</v>
      </c>
      <c r="I324" s="14">
        <v>263</v>
      </c>
      <c r="J324" s="14">
        <v>174</v>
      </c>
      <c r="K324" s="14">
        <v>60</v>
      </c>
      <c r="L324" s="14">
        <v>383</v>
      </c>
      <c r="M324" s="14">
        <v>294</v>
      </c>
      <c r="N324" s="14">
        <v>180</v>
      </c>
      <c r="O324" s="14">
        <v>86</v>
      </c>
      <c r="P324" s="14">
        <v>622</v>
      </c>
      <c r="Q324" s="14">
        <v>187</v>
      </c>
      <c r="R324" s="14">
        <v>98</v>
      </c>
      <c r="S324" s="14">
        <v>609</v>
      </c>
      <c r="T324" s="14">
        <v>395</v>
      </c>
      <c r="U324" s="14">
        <v>276</v>
      </c>
      <c r="V324" s="14">
        <v>375</v>
      </c>
      <c r="W324" s="14">
        <v>131</v>
      </c>
      <c r="X324" s="14">
        <v>42</v>
      </c>
      <c r="Y324" s="14">
        <v>553</v>
      </c>
      <c r="Z324" s="15">
        <v>464</v>
      </c>
      <c r="AA324" s="2">
        <f t="shared" si="54"/>
        <v>7825</v>
      </c>
      <c r="AB324" s="2">
        <f t="shared" si="55"/>
        <v>3263025</v>
      </c>
      <c r="AE324" s="1">
        <v>12</v>
      </c>
      <c r="AF324" s="431" t="s">
        <v>82</v>
      </c>
      <c r="AG324" s="432" t="s">
        <v>338</v>
      </c>
      <c r="AH324" s="432" t="s">
        <v>746</v>
      </c>
      <c r="AI324" s="432" t="s">
        <v>601</v>
      </c>
      <c r="AJ324" s="432" t="s">
        <v>334</v>
      </c>
      <c r="AK324" s="432" t="s">
        <v>91</v>
      </c>
      <c r="AL324" s="432" t="s">
        <v>189</v>
      </c>
      <c r="AM324" s="432" t="s">
        <v>221</v>
      </c>
      <c r="AN324" s="432" t="s">
        <v>153</v>
      </c>
      <c r="AO324" s="432" t="s">
        <v>701</v>
      </c>
      <c r="AP324" s="435" t="s">
        <v>625</v>
      </c>
      <c r="AQ324" s="435" t="s">
        <v>145</v>
      </c>
      <c r="AR324" s="435" t="s">
        <v>496</v>
      </c>
      <c r="AS324" s="435" t="s">
        <v>408</v>
      </c>
      <c r="AT324" s="435" t="s">
        <v>557</v>
      </c>
      <c r="AU324" s="432" t="s">
        <v>42</v>
      </c>
      <c r="AV324" s="432" t="s">
        <v>361</v>
      </c>
      <c r="AW324" s="432" t="s">
        <v>186</v>
      </c>
      <c r="AX324" s="432" t="s">
        <v>548</v>
      </c>
      <c r="AY324" s="432" t="s">
        <v>614</v>
      </c>
      <c r="AZ324" s="432" t="s">
        <v>40</v>
      </c>
      <c r="BA324" s="432" t="s">
        <v>210</v>
      </c>
      <c r="BB324" s="432" t="s">
        <v>407</v>
      </c>
      <c r="BC324" s="432" t="s">
        <v>573</v>
      </c>
      <c r="BD324" s="433" t="s">
        <v>693</v>
      </c>
    </row>
    <row r="325" spans="1:56" x14ac:dyDescent="0.2">
      <c r="A325" s="1">
        <v>13</v>
      </c>
      <c r="B325" s="13">
        <v>300</v>
      </c>
      <c r="C325" s="14">
        <v>181</v>
      </c>
      <c r="D325" s="14">
        <v>92</v>
      </c>
      <c r="E325" s="14">
        <v>603</v>
      </c>
      <c r="F325" s="14">
        <v>389</v>
      </c>
      <c r="G325" s="14">
        <v>458</v>
      </c>
      <c r="H325" s="14">
        <v>369</v>
      </c>
      <c r="I325" s="14">
        <v>130</v>
      </c>
      <c r="J325" s="14">
        <v>36</v>
      </c>
      <c r="K325" s="14">
        <v>572</v>
      </c>
      <c r="L325" s="14">
        <v>516</v>
      </c>
      <c r="M325" s="14">
        <v>402</v>
      </c>
      <c r="N325" s="14">
        <v>313</v>
      </c>
      <c r="O325" s="14">
        <v>224</v>
      </c>
      <c r="P325" s="14">
        <v>110</v>
      </c>
      <c r="Q325" s="14">
        <v>54</v>
      </c>
      <c r="R325" s="14">
        <v>590</v>
      </c>
      <c r="S325" s="14">
        <v>496</v>
      </c>
      <c r="T325" s="14">
        <v>257</v>
      </c>
      <c r="U325" s="14">
        <v>168</v>
      </c>
      <c r="V325" s="14">
        <v>237</v>
      </c>
      <c r="W325" s="14">
        <v>23</v>
      </c>
      <c r="X325" s="14">
        <v>534</v>
      </c>
      <c r="Y325" s="14">
        <v>445</v>
      </c>
      <c r="Z325" s="15">
        <v>326</v>
      </c>
      <c r="AA325" s="2">
        <f t="shared" si="54"/>
        <v>7825</v>
      </c>
      <c r="AB325" s="2">
        <f t="shared" si="55"/>
        <v>3263025</v>
      </c>
      <c r="AC325" s="2">
        <f t="shared" ref="AC325:AC343" si="56">B325^3+C325^3+D325^3+E325^3+F325^3+G325^3+H325^3+I325^3+J325^3+K325^3+L325^3+M325^3+N325^3+O325^3+P325^3+Q325^3+R325^3+S325^3+T325^3+U325^3+V325^3+W325^3+X325^3+Y325^3+Z325^3</f>
        <v>1530765625</v>
      </c>
      <c r="AE325" s="1">
        <v>13</v>
      </c>
      <c r="AF325" s="431" t="s">
        <v>668</v>
      </c>
      <c r="AG325" s="432" t="s">
        <v>181</v>
      </c>
      <c r="AH325" s="432" t="s">
        <v>434</v>
      </c>
      <c r="AI325" s="432" t="s">
        <v>735</v>
      </c>
      <c r="AJ325" s="432" t="s">
        <v>416</v>
      </c>
      <c r="AK325" s="432" t="s">
        <v>109</v>
      </c>
      <c r="AL325" s="432" t="s">
        <v>309</v>
      </c>
      <c r="AM325" s="432" t="s">
        <v>580</v>
      </c>
      <c r="AN325" s="432" t="s">
        <v>437</v>
      </c>
      <c r="AO325" s="432" t="s">
        <v>305</v>
      </c>
      <c r="AP325" s="432" t="s">
        <v>124</v>
      </c>
      <c r="AQ325" s="432" t="s">
        <v>158</v>
      </c>
      <c r="AR325" s="432" t="s">
        <v>417</v>
      </c>
      <c r="AS325" s="432" t="s">
        <v>460</v>
      </c>
      <c r="AT325" s="432" t="s">
        <v>41</v>
      </c>
      <c r="AU325" s="432" t="s">
        <v>89</v>
      </c>
      <c r="AV325" s="432" t="s">
        <v>125</v>
      </c>
      <c r="AW325" s="432" t="s">
        <v>454</v>
      </c>
      <c r="AX325" s="432" t="s">
        <v>799</v>
      </c>
      <c r="AY325" s="432" t="s">
        <v>71</v>
      </c>
      <c r="AZ325" s="432" t="s">
        <v>354</v>
      </c>
      <c r="BA325" s="432" t="s">
        <v>330</v>
      </c>
      <c r="BB325" s="432" t="s">
        <v>806</v>
      </c>
      <c r="BC325" s="432" t="s">
        <v>740</v>
      </c>
      <c r="BD325" s="433" t="s">
        <v>126</v>
      </c>
    </row>
    <row r="326" spans="1:56" x14ac:dyDescent="0.2">
      <c r="A326" s="1">
        <v>14</v>
      </c>
      <c r="B326" s="13">
        <v>162</v>
      </c>
      <c r="C326" s="14">
        <v>73</v>
      </c>
      <c r="D326" s="14">
        <v>584</v>
      </c>
      <c r="E326" s="14">
        <v>495</v>
      </c>
      <c r="F326" s="14">
        <v>251</v>
      </c>
      <c r="G326" s="14">
        <v>350</v>
      </c>
      <c r="H326" s="14">
        <v>231</v>
      </c>
      <c r="I326" s="14">
        <v>17</v>
      </c>
      <c r="J326" s="14">
        <v>528</v>
      </c>
      <c r="K326" s="14">
        <v>439</v>
      </c>
      <c r="L326" s="14">
        <v>4</v>
      </c>
      <c r="M326" s="14">
        <v>540</v>
      </c>
      <c r="N326" s="14">
        <v>446</v>
      </c>
      <c r="O326" s="14">
        <v>332</v>
      </c>
      <c r="P326" s="14">
        <v>243</v>
      </c>
      <c r="Q326" s="14">
        <v>566</v>
      </c>
      <c r="R326" s="14">
        <v>452</v>
      </c>
      <c r="S326" s="14">
        <v>363</v>
      </c>
      <c r="T326" s="14">
        <v>149</v>
      </c>
      <c r="U326" s="14">
        <v>35</v>
      </c>
      <c r="V326" s="14">
        <v>104</v>
      </c>
      <c r="W326" s="14">
        <v>515</v>
      </c>
      <c r="X326" s="14">
        <v>421</v>
      </c>
      <c r="Y326" s="14">
        <v>307</v>
      </c>
      <c r="Z326" s="15">
        <v>218</v>
      </c>
      <c r="AA326" s="2">
        <f t="shared" si="54"/>
        <v>7825</v>
      </c>
      <c r="AB326" s="2">
        <f t="shared" si="55"/>
        <v>3263025</v>
      </c>
      <c r="AE326" s="1">
        <v>14</v>
      </c>
      <c r="AF326" s="431" t="s">
        <v>101</v>
      </c>
      <c r="AG326" s="432" t="s">
        <v>301</v>
      </c>
      <c r="AH326" s="432" t="s">
        <v>724</v>
      </c>
      <c r="AI326" s="432" t="s">
        <v>766</v>
      </c>
      <c r="AJ326" s="432" t="s">
        <v>670</v>
      </c>
      <c r="AK326" s="432" t="s">
        <v>68</v>
      </c>
      <c r="AL326" s="432" t="s">
        <v>433</v>
      </c>
      <c r="AM326" s="432" t="s">
        <v>464</v>
      </c>
      <c r="AN326" s="432" t="s">
        <v>547</v>
      </c>
      <c r="AO326" s="432" t="s">
        <v>667</v>
      </c>
      <c r="AP326" s="435" t="s">
        <v>62</v>
      </c>
      <c r="AQ326" s="435" t="s">
        <v>35</v>
      </c>
      <c r="AR326" s="435" t="s">
        <v>427</v>
      </c>
      <c r="AS326" s="435" t="s">
        <v>206</v>
      </c>
      <c r="AT326" s="435" t="s">
        <v>270</v>
      </c>
      <c r="AU326" s="432" t="s">
        <v>36</v>
      </c>
      <c r="AV326" s="432" t="s">
        <v>1</v>
      </c>
      <c r="AW326" s="432" t="s">
        <v>444</v>
      </c>
      <c r="AX326" s="432" t="s">
        <v>180</v>
      </c>
      <c r="AY326" s="432" t="s">
        <v>675</v>
      </c>
      <c r="AZ326" s="432" t="s">
        <v>316</v>
      </c>
      <c r="BA326" s="432" t="s">
        <v>92</v>
      </c>
      <c r="BB326" s="432" t="s">
        <v>484</v>
      </c>
      <c r="BC326" s="432" t="s">
        <v>146</v>
      </c>
      <c r="BD326" s="433" t="s">
        <v>326</v>
      </c>
    </row>
    <row r="327" spans="1:56" x14ac:dyDescent="0.2">
      <c r="A327" s="1">
        <v>15</v>
      </c>
      <c r="B327" s="13">
        <v>29</v>
      </c>
      <c r="C327" s="14">
        <v>565</v>
      </c>
      <c r="D327" s="14">
        <v>471</v>
      </c>
      <c r="E327" s="14">
        <v>357</v>
      </c>
      <c r="F327" s="14">
        <v>143</v>
      </c>
      <c r="G327" s="14">
        <v>212</v>
      </c>
      <c r="H327" s="14">
        <v>123</v>
      </c>
      <c r="I327" s="14">
        <v>509</v>
      </c>
      <c r="J327" s="14">
        <v>420</v>
      </c>
      <c r="K327" s="14">
        <v>301</v>
      </c>
      <c r="L327" s="14">
        <v>137</v>
      </c>
      <c r="M327" s="14">
        <v>48</v>
      </c>
      <c r="N327" s="14">
        <v>559</v>
      </c>
      <c r="O327" s="14">
        <v>470</v>
      </c>
      <c r="P327" s="14">
        <v>351</v>
      </c>
      <c r="Q327" s="14">
        <v>433</v>
      </c>
      <c r="R327" s="14">
        <v>344</v>
      </c>
      <c r="S327" s="14">
        <v>230</v>
      </c>
      <c r="T327" s="14">
        <v>11</v>
      </c>
      <c r="U327" s="14">
        <v>547</v>
      </c>
      <c r="V327" s="14">
        <v>616</v>
      </c>
      <c r="W327" s="14">
        <v>377</v>
      </c>
      <c r="X327" s="14">
        <v>288</v>
      </c>
      <c r="Y327" s="14">
        <v>199</v>
      </c>
      <c r="Z327" s="15">
        <v>85</v>
      </c>
      <c r="AA327" s="2">
        <f t="shared" si="54"/>
        <v>7825</v>
      </c>
      <c r="AB327" s="2">
        <f t="shared" si="55"/>
        <v>3263025</v>
      </c>
      <c r="AE327" s="1">
        <v>15</v>
      </c>
      <c r="AF327" s="431" t="s">
        <v>118</v>
      </c>
      <c r="AG327" s="432" t="s">
        <v>63</v>
      </c>
      <c r="AH327" s="432" t="s">
        <v>401</v>
      </c>
      <c r="AI327" s="432" t="s">
        <v>233</v>
      </c>
      <c r="AJ327" s="432" t="s">
        <v>43</v>
      </c>
      <c r="AK327" s="432" t="s">
        <v>300</v>
      </c>
      <c r="AL327" s="432" t="s">
        <v>553</v>
      </c>
      <c r="AM327" s="432" t="s">
        <v>753</v>
      </c>
      <c r="AN327" s="432" t="s">
        <v>796</v>
      </c>
      <c r="AO327" s="432" t="s">
        <v>70</v>
      </c>
      <c r="AP327" s="434" t="s">
        <v>130</v>
      </c>
      <c r="AQ327" s="434" t="s">
        <v>274</v>
      </c>
      <c r="AR327" s="434" t="s">
        <v>780</v>
      </c>
      <c r="AS327" s="434" t="s">
        <v>715</v>
      </c>
      <c r="AT327" s="434" t="s">
        <v>97</v>
      </c>
      <c r="AU327" s="432" t="s">
        <v>138</v>
      </c>
      <c r="AV327" s="432" t="s">
        <v>282</v>
      </c>
      <c r="AW327" s="432" t="s">
        <v>798</v>
      </c>
      <c r="AX327" s="432" t="s">
        <v>378</v>
      </c>
      <c r="AY327" s="432" t="s">
        <v>278</v>
      </c>
      <c r="AZ327" s="432" t="s">
        <v>348</v>
      </c>
      <c r="BA327" s="432" t="s">
        <v>756</v>
      </c>
      <c r="BB327" s="432" t="s">
        <v>163</v>
      </c>
      <c r="BC327" s="432" t="s">
        <v>207</v>
      </c>
      <c r="BD327" s="433" t="s">
        <v>646</v>
      </c>
    </row>
    <row r="328" spans="1:56" x14ac:dyDescent="0.2">
      <c r="A328" s="1">
        <v>16</v>
      </c>
      <c r="B328" s="13">
        <v>107</v>
      </c>
      <c r="C328" s="14">
        <v>518</v>
      </c>
      <c r="D328" s="14">
        <v>404</v>
      </c>
      <c r="E328" s="14">
        <v>315</v>
      </c>
      <c r="F328" s="14">
        <v>221</v>
      </c>
      <c r="G328" s="14">
        <v>170</v>
      </c>
      <c r="H328" s="14">
        <v>51</v>
      </c>
      <c r="I328" s="14">
        <v>587</v>
      </c>
      <c r="J328" s="14">
        <v>498</v>
      </c>
      <c r="K328" s="14">
        <v>259</v>
      </c>
      <c r="L328" s="14">
        <v>328</v>
      </c>
      <c r="M328" s="14">
        <v>239</v>
      </c>
      <c r="N328" s="14">
        <v>25</v>
      </c>
      <c r="O328" s="14">
        <v>531</v>
      </c>
      <c r="P328" s="14">
        <v>442</v>
      </c>
      <c r="Q328" s="14">
        <v>386</v>
      </c>
      <c r="R328" s="14">
        <v>297</v>
      </c>
      <c r="S328" s="14">
        <v>183</v>
      </c>
      <c r="T328" s="14">
        <v>94</v>
      </c>
      <c r="U328" s="14">
        <v>605</v>
      </c>
      <c r="V328" s="14">
        <v>574</v>
      </c>
      <c r="W328" s="14">
        <v>460</v>
      </c>
      <c r="X328" s="14">
        <v>366</v>
      </c>
      <c r="Y328" s="14">
        <v>127</v>
      </c>
      <c r="Z328" s="15">
        <v>38</v>
      </c>
      <c r="AA328" s="2">
        <f t="shared" si="54"/>
        <v>7825</v>
      </c>
      <c r="AB328" s="2">
        <f t="shared" si="55"/>
        <v>3263025</v>
      </c>
      <c r="AE328" s="1">
        <v>16</v>
      </c>
      <c r="AF328" s="431" t="s">
        <v>495</v>
      </c>
      <c r="AG328" s="432" t="s">
        <v>228</v>
      </c>
      <c r="AH328" s="432" t="s">
        <v>190</v>
      </c>
      <c r="AI328" s="432" t="s">
        <v>443</v>
      </c>
      <c r="AJ328" s="432" t="s">
        <v>800</v>
      </c>
      <c r="AK328" s="432" t="s">
        <v>44</v>
      </c>
      <c r="AL328" s="432" t="s">
        <v>225</v>
      </c>
      <c r="AM328" s="432" t="s">
        <v>170</v>
      </c>
      <c r="AN328" s="432" t="s">
        <v>485</v>
      </c>
      <c r="AO328" s="432" t="s">
        <v>113</v>
      </c>
      <c r="AP328" s="432" t="s">
        <v>98</v>
      </c>
      <c r="AQ328" s="432" t="s">
        <v>222</v>
      </c>
      <c r="AR328" s="432" t="s">
        <v>253</v>
      </c>
      <c r="AS328" s="432" t="s">
        <v>336</v>
      </c>
      <c r="AT328" s="432" t="s">
        <v>532</v>
      </c>
      <c r="AU328" s="432" t="s">
        <v>311</v>
      </c>
      <c r="AV328" s="432" t="s">
        <v>461</v>
      </c>
      <c r="AW328" s="432" t="s">
        <v>151</v>
      </c>
      <c r="AX328" s="432" t="s">
        <v>465</v>
      </c>
      <c r="AY328" s="432" t="s">
        <v>78</v>
      </c>
      <c r="AZ328" s="432" t="s">
        <v>279</v>
      </c>
      <c r="BA328" s="432" t="s">
        <v>795</v>
      </c>
      <c r="BB328" s="432" t="s">
        <v>389</v>
      </c>
      <c r="BC328" s="432" t="s">
        <v>344</v>
      </c>
      <c r="BD328" s="433" t="s">
        <v>596</v>
      </c>
    </row>
    <row r="329" spans="1:56" x14ac:dyDescent="0.2">
      <c r="A329" s="1">
        <v>17</v>
      </c>
      <c r="B329" s="13">
        <v>245</v>
      </c>
      <c r="C329" s="14">
        <v>1</v>
      </c>
      <c r="D329" s="14">
        <v>537</v>
      </c>
      <c r="E329" s="14">
        <v>448</v>
      </c>
      <c r="F329" s="14">
        <v>334</v>
      </c>
      <c r="G329" s="14">
        <v>278</v>
      </c>
      <c r="H329" s="14">
        <v>189</v>
      </c>
      <c r="I329" s="14">
        <v>100</v>
      </c>
      <c r="J329" s="14">
        <v>606</v>
      </c>
      <c r="K329" s="14">
        <v>392</v>
      </c>
      <c r="L329" s="14">
        <v>461</v>
      </c>
      <c r="M329" s="14">
        <v>372</v>
      </c>
      <c r="N329" s="14">
        <v>133</v>
      </c>
      <c r="O329" s="14">
        <v>44</v>
      </c>
      <c r="P329" s="14">
        <v>555</v>
      </c>
      <c r="Q329" s="14">
        <v>524</v>
      </c>
      <c r="R329" s="14">
        <v>410</v>
      </c>
      <c r="S329" s="14">
        <v>316</v>
      </c>
      <c r="T329" s="14">
        <v>202</v>
      </c>
      <c r="U329" s="14">
        <v>113</v>
      </c>
      <c r="V329" s="14">
        <v>57</v>
      </c>
      <c r="W329" s="14">
        <v>593</v>
      </c>
      <c r="X329" s="14">
        <v>479</v>
      </c>
      <c r="Y329" s="14">
        <v>265</v>
      </c>
      <c r="Z329" s="15">
        <v>171</v>
      </c>
      <c r="AA329" s="2">
        <f t="shared" si="54"/>
        <v>7825</v>
      </c>
      <c r="AB329" s="2">
        <f t="shared" si="55"/>
        <v>3263025</v>
      </c>
      <c r="AE329" s="1">
        <v>17</v>
      </c>
      <c r="AF329" s="431" t="s">
        <v>298</v>
      </c>
      <c r="AG329" s="432" t="s">
        <v>198</v>
      </c>
      <c r="AH329" s="432" t="s">
        <v>255</v>
      </c>
      <c r="AI329" s="432" t="s">
        <v>400</v>
      </c>
      <c r="AJ329" s="432" t="s">
        <v>366</v>
      </c>
      <c r="AK329" s="432" t="s">
        <v>642</v>
      </c>
      <c r="AL329" s="432" t="s">
        <v>760</v>
      </c>
      <c r="AM329" s="432" t="s">
        <v>223</v>
      </c>
      <c r="AN329" s="432" t="s">
        <v>499</v>
      </c>
      <c r="AO329" s="432" t="s">
        <v>337</v>
      </c>
      <c r="AP329" s="432" t="s">
        <v>589</v>
      </c>
      <c r="AQ329" s="432" t="s">
        <v>652</v>
      </c>
      <c r="AR329" s="432" t="s">
        <v>236</v>
      </c>
      <c r="AS329" s="432" t="s">
        <v>380</v>
      </c>
      <c r="AT329" s="432" t="s">
        <v>678</v>
      </c>
      <c r="AU329" s="432" t="s">
        <v>364</v>
      </c>
      <c r="AV329" s="432" t="s">
        <v>712</v>
      </c>
      <c r="AW329" s="432" t="s">
        <v>472</v>
      </c>
      <c r="AX329" s="432" t="s">
        <v>507</v>
      </c>
      <c r="AY329" s="432" t="s">
        <v>761</v>
      </c>
      <c r="AZ329" s="432" t="s">
        <v>359</v>
      </c>
      <c r="BA329" s="432" t="s">
        <v>258</v>
      </c>
      <c r="BB329" s="432" t="s">
        <v>159</v>
      </c>
      <c r="BC329" s="432" t="s">
        <v>191</v>
      </c>
      <c r="BD329" s="433" t="s">
        <v>498</v>
      </c>
    </row>
    <row r="330" spans="1:56" x14ac:dyDescent="0.2">
      <c r="A330" s="1">
        <v>18</v>
      </c>
      <c r="B330" s="13">
        <v>353</v>
      </c>
      <c r="C330" s="14">
        <v>139</v>
      </c>
      <c r="D330" s="14">
        <v>50</v>
      </c>
      <c r="E330" s="14">
        <v>556</v>
      </c>
      <c r="F330" s="14">
        <v>467</v>
      </c>
      <c r="G330" s="14">
        <v>411</v>
      </c>
      <c r="H330" s="14">
        <v>322</v>
      </c>
      <c r="I330" s="14">
        <v>208</v>
      </c>
      <c r="J330" s="14">
        <v>119</v>
      </c>
      <c r="K330" s="14">
        <v>505</v>
      </c>
      <c r="L330" s="14">
        <v>599</v>
      </c>
      <c r="M330" s="14">
        <v>485</v>
      </c>
      <c r="N330" s="14">
        <v>266</v>
      </c>
      <c r="O330" s="14">
        <v>152</v>
      </c>
      <c r="P330" s="14">
        <v>63</v>
      </c>
      <c r="Q330" s="14">
        <v>7</v>
      </c>
      <c r="R330" s="14">
        <v>543</v>
      </c>
      <c r="S330" s="14">
        <v>429</v>
      </c>
      <c r="T330" s="14">
        <v>340</v>
      </c>
      <c r="U330" s="14">
        <v>246</v>
      </c>
      <c r="V330" s="14">
        <v>195</v>
      </c>
      <c r="W330" s="14">
        <v>76</v>
      </c>
      <c r="X330" s="14">
        <v>612</v>
      </c>
      <c r="Y330" s="14">
        <v>398</v>
      </c>
      <c r="Z330" s="15">
        <v>284</v>
      </c>
      <c r="AA330" s="2">
        <f t="shared" si="54"/>
        <v>7825</v>
      </c>
      <c r="AB330" s="2">
        <f t="shared" si="55"/>
        <v>3263025</v>
      </c>
      <c r="AE330" s="1">
        <v>18</v>
      </c>
      <c r="AF330" s="431" t="s">
        <v>127</v>
      </c>
      <c r="AG330" s="432" t="s">
        <v>789</v>
      </c>
      <c r="AH330" s="432" t="s">
        <v>196</v>
      </c>
      <c r="AI330" s="432" t="s">
        <v>363</v>
      </c>
      <c r="AJ330" s="432" t="s">
        <v>506</v>
      </c>
      <c r="AK330" s="432" t="s">
        <v>503</v>
      </c>
      <c r="AL330" s="432" t="s">
        <v>681</v>
      </c>
      <c r="AM330" s="432" t="s">
        <v>405</v>
      </c>
      <c r="AN330" s="432" t="s">
        <v>657</v>
      </c>
      <c r="AO330" s="432" t="s">
        <v>651</v>
      </c>
      <c r="AP330" s="432" t="s">
        <v>333</v>
      </c>
      <c r="AQ330" s="432" t="s">
        <v>741</v>
      </c>
      <c r="AR330" s="432" t="s">
        <v>165</v>
      </c>
      <c r="AS330" s="432" t="s">
        <v>371</v>
      </c>
      <c r="AT330" s="432" t="s">
        <v>570</v>
      </c>
      <c r="AU330" s="432" t="s">
        <v>272</v>
      </c>
      <c r="AV330" s="432" t="s">
        <v>171</v>
      </c>
      <c r="AW330" s="432" t="s">
        <v>244</v>
      </c>
      <c r="AX330" s="432" t="s">
        <v>388</v>
      </c>
      <c r="AY330" s="432" t="s">
        <v>744</v>
      </c>
      <c r="AZ330" s="432" t="s">
        <v>99</v>
      </c>
      <c r="BA330" s="432" t="s">
        <v>2</v>
      </c>
      <c r="BB330" s="432" t="s">
        <v>425</v>
      </c>
      <c r="BC330" s="432" t="s">
        <v>235</v>
      </c>
      <c r="BD330" s="433" t="s">
        <v>54</v>
      </c>
    </row>
    <row r="331" spans="1:56" x14ac:dyDescent="0.2">
      <c r="A331" s="1">
        <v>19</v>
      </c>
      <c r="B331" s="13">
        <v>486</v>
      </c>
      <c r="C331" s="14">
        <v>272</v>
      </c>
      <c r="D331" s="14">
        <v>158</v>
      </c>
      <c r="E331" s="14">
        <v>69</v>
      </c>
      <c r="F331" s="14">
        <v>580</v>
      </c>
      <c r="G331" s="14">
        <v>549</v>
      </c>
      <c r="H331" s="14">
        <v>435</v>
      </c>
      <c r="I331" s="14">
        <v>341</v>
      </c>
      <c r="J331" s="14">
        <v>227</v>
      </c>
      <c r="K331" s="14">
        <v>13</v>
      </c>
      <c r="L331" s="14">
        <v>82</v>
      </c>
      <c r="M331" s="14">
        <v>618</v>
      </c>
      <c r="N331" s="14">
        <v>379</v>
      </c>
      <c r="O331" s="14">
        <v>290</v>
      </c>
      <c r="P331" s="14">
        <v>196</v>
      </c>
      <c r="Q331" s="14">
        <v>145</v>
      </c>
      <c r="R331" s="14">
        <v>26</v>
      </c>
      <c r="S331" s="14">
        <v>562</v>
      </c>
      <c r="T331" s="14">
        <v>473</v>
      </c>
      <c r="U331" s="14">
        <v>359</v>
      </c>
      <c r="V331" s="14">
        <v>303</v>
      </c>
      <c r="W331" s="14">
        <v>214</v>
      </c>
      <c r="X331" s="14">
        <v>125</v>
      </c>
      <c r="Y331" s="14">
        <v>506</v>
      </c>
      <c r="Z331" s="15">
        <v>417</v>
      </c>
      <c r="AA331" s="2">
        <f t="shared" si="54"/>
        <v>7825</v>
      </c>
      <c r="AB331" s="2">
        <f t="shared" si="55"/>
        <v>3263025</v>
      </c>
      <c r="AE331" s="1">
        <v>19</v>
      </c>
      <c r="AF331" s="431" t="s">
        <v>533</v>
      </c>
      <c r="AG331" s="432" t="s">
        <v>402</v>
      </c>
      <c r="AH331" s="432" t="s">
        <v>209</v>
      </c>
      <c r="AI331" s="432" t="s">
        <v>406</v>
      </c>
      <c r="AJ331" s="432" t="s">
        <v>621</v>
      </c>
      <c r="AK331" s="432" t="s">
        <v>306</v>
      </c>
      <c r="AL331" s="432" t="s">
        <v>769</v>
      </c>
      <c r="AM331" s="432" t="s">
        <v>415</v>
      </c>
      <c r="AN331" s="432" t="s">
        <v>567</v>
      </c>
      <c r="AO331" s="432" t="s">
        <v>542</v>
      </c>
      <c r="AP331" s="432" t="s">
        <v>303</v>
      </c>
      <c r="AQ331" s="432" t="s">
        <v>451</v>
      </c>
      <c r="AR331" s="432" t="s">
        <v>728</v>
      </c>
      <c r="AS331" s="432" t="s">
        <v>250</v>
      </c>
      <c r="AT331" s="432" t="s">
        <v>552</v>
      </c>
      <c r="AU331" s="432" t="s">
        <v>72</v>
      </c>
      <c r="AV331" s="432" t="s">
        <v>251</v>
      </c>
      <c r="AW331" s="432" t="s">
        <v>229</v>
      </c>
      <c r="AX331" s="432" t="s">
        <v>426</v>
      </c>
      <c r="AY331" s="432" t="s">
        <v>339</v>
      </c>
      <c r="AZ331" s="432" t="s">
        <v>37</v>
      </c>
      <c r="BA331" s="432" t="s">
        <v>162</v>
      </c>
      <c r="BB331" s="432" t="s">
        <v>476</v>
      </c>
      <c r="BC331" s="432" t="s">
        <v>276</v>
      </c>
      <c r="BD331" s="433" t="s">
        <v>590</v>
      </c>
    </row>
    <row r="332" spans="1:56" x14ac:dyDescent="0.2">
      <c r="A332" s="1">
        <v>20</v>
      </c>
      <c r="B332" s="13">
        <v>624</v>
      </c>
      <c r="C332" s="14">
        <v>385</v>
      </c>
      <c r="D332" s="14">
        <v>291</v>
      </c>
      <c r="E332" s="14">
        <v>177</v>
      </c>
      <c r="F332" s="14">
        <v>88</v>
      </c>
      <c r="G332" s="14">
        <v>32</v>
      </c>
      <c r="H332" s="14">
        <v>568</v>
      </c>
      <c r="I332" s="14">
        <v>454</v>
      </c>
      <c r="J332" s="14">
        <v>365</v>
      </c>
      <c r="K332" s="14">
        <v>146</v>
      </c>
      <c r="L332" s="14">
        <v>220</v>
      </c>
      <c r="M332" s="14">
        <v>101</v>
      </c>
      <c r="N332" s="14">
        <v>512</v>
      </c>
      <c r="O332" s="14">
        <v>423</v>
      </c>
      <c r="P332" s="14">
        <v>309</v>
      </c>
      <c r="Q332" s="14">
        <v>253</v>
      </c>
      <c r="R332" s="14">
        <v>164</v>
      </c>
      <c r="S332" s="14">
        <v>75</v>
      </c>
      <c r="T332" s="14">
        <v>581</v>
      </c>
      <c r="U332" s="14">
        <v>492</v>
      </c>
      <c r="V332" s="14">
        <v>436</v>
      </c>
      <c r="W332" s="14">
        <v>347</v>
      </c>
      <c r="X332" s="14">
        <v>233</v>
      </c>
      <c r="Y332" s="14">
        <v>19</v>
      </c>
      <c r="Z332" s="15">
        <v>530</v>
      </c>
      <c r="AA332" s="2">
        <f t="shared" si="54"/>
        <v>7825</v>
      </c>
      <c r="AB332" s="2">
        <f t="shared" si="55"/>
        <v>3263025</v>
      </c>
      <c r="AE332" s="1">
        <v>20</v>
      </c>
      <c r="AF332" s="431" t="s">
        <v>586</v>
      </c>
      <c r="AG332" s="432" t="s">
        <v>521</v>
      </c>
      <c r="AH332" s="432" t="s">
        <v>219</v>
      </c>
      <c r="AI332" s="432" t="s">
        <v>315</v>
      </c>
      <c r="AJ332" s="432" t="s">
        <v>512</v>
      </c>
      <c r="AK332" s="432" t="s">
        <v>332</v>
      </c>
      <c r="AL332" s="432" t="s">
        <v>199</v>
      </c>
      <c r="AM332" s="432" t="s">
        <v>217</v>
      </c>
      <c r="AN332" s="432" t="s">
        <v>414</v>
      </c>
      <c r="AO332" s="432" t="s">
        <v>524</v>
      </c>
      <c r="AP332" s="432" t="s">
        <v>356</v>
      </c>
      <c r="AQ332" s="432" t="s">
        <v>421</v>
      </c>
      <c r="AR332" s="432" t="s">
        <v>202</v>
      </c>
      <c r="AS332" s="432" t="s">
        <v>455</v>
      </c>
      <c r="AT332" s="432" t="s">
        <v>312</v>
      </c>
      <c r="AU332" s="432" t="s">
        <v>697</v>
      </c>
      <c r="AV332" s="432" t="s">
        <v>815</v>
      </c>
      <c r="AW332" s="432" t="s">
        <v>168</v>
      </c>
      <c r="AX332" s="432" t="s">
        <v>307</v>
      </c>
      <c r="AY332" s="432" t="s">
        <v>560</v>
      </c>
      <c r="AZ332" s="432" t="s">
        <v>563</v>
      </c>
      <c r="BA332" s="432" t="s">
        <v>626</v>
      </c>
      <c r="BB332" s="432" t="s">
        <v>458</v>
      </c>
      <c r="BC332" s="432" t="s">
        <v>435</v>
      </c>
      <c r="BD332" s="433" t="s">
        <v>704</v>
      </c>
    </row>
    <row r="333" spans="1:56" x14ac:dyDescent="0.2">
      <c r="A333" s="1">
        <v>21</v>
      </c>
      <c r="B333" s="13">
        <v>65</v>
      </c>
      <c r="C333" s="14">
        <v>596</v>
      </c>
      <c r="D333" s="14">
        <v>482</v>
      </c>
      <c r="E333" s="14">
        <v>268</v>
      </c>
      <c r="F333" s="14">
        <v>154</v>
      </c>
      <c r="G333" s="14">
        <v>248</v>
      </c>
      <c r="H333" s="14">
        <v>9</v>
      </c>
      <c r="I333" s="14">
        <v>545</v>
      </c>
      <c r="J333" s="14">
        <v>426</v>
      </c>
      <c r="K333" s="14">
        <v>337</v>
      </c>
      <c r="L333" s="14">
        <v>281</v>
      </c>
      <c r="M333" s="14">
        <v>192</v>
      </c>
      <c r="N333" s="14">
        <v>78</v>
      </c>
      <c r="O333" s="14">
        <v>614</v>
      </c>
      <c r="P333" s="14">
        <v>400</v>
      </c>
      <c r="Q333" s="14">
        <v>469</v>
      </c>
      <c r="R333" s="14">
        <v>355</v>
      </c>
      <c r="S333" s="14">
        <v>136</v>
      </c>
      <c r="T333" s="14">
        <v>47</v>
      </c>
      <c r="U333" s="14">
        <v>558</v>
      </c>
      <c r="V333" s="14">
        <v>502</v>
      </c>
      <c r="W333" s="14">
        <v>413</v>
      </c>
      <c r="X333" s="14">
        <v>324</v>
      </c>
      <c r="Y333" s="14">
        <v>210</v>
      </c>
      <c r="Z333" s="15">
        <v>116</v>
      </c>
      <c r="AA333" s="2">
        <f t="shared" si="54"/>
        <v>7825</v>
      </c>
      <c r="AB333" s="2">
        <f t="shared" si="55"/>
        <v>3263025</v>
      </c>
      <c r="AE333" s="1">
        <v>21</v>
      </c>
      <c r="AF333" s="431" t="s">
        <v>539</v>
      </c>
      <c r="AG333" s="432" t="s">
        <v>676</v>
      </c>
      <c r="AH333" s="432" t="s">
        <v>428</v>
      </c>
      <c r="AI333" s="432" t="s">
        <v>297</v>
      </c>
      <c r="AJ333" s="432" t="s">
        <v>343</v>
      </c>
      <c r="AK333" s="432" t="s">
        <v>718</v>
      </c>
      <c r="AL333" s="432" t="s">
        <v>409</v>
      </c>
      <c r="AM333" s="432" t="s">
        <v>200</v>
      </c>
      <c r="AN333" s="432" t="s">
        <v>350</v>
      </c>
      <c r="AO333" s="432" t="s">
        <v>576</v>
      </c>
      <c r="AP333" s="432" t="s">
        <v>404</v>
      </c>
      <c r="AQ333" s="432" t="s">
        <v>656</v>
      </c>
      <c r="AR333" s="432" t="s">
        <v>197</v>
      </c>
      <c r="AS333" s="432" t="s">
        <v>260</v>
      </c>
      <c r="AT333" s="432" t="s">
        <v>95</v>
      </c>
      <c r="AU333" s="432" t="s">
        <v>531</v>
      </c>
      <c r="AV333" s="432" t="s">
        <v>205</v>
      </c>
      <c r="AW333" s="432" t="s">
        <v>659</v>
      </c>
      <c r="AX333" s="432" t="s">
        <v>721</v>
      </c>
      <c r="AY333" s="432" t="s">
        <v>335</v>
      </c>
      <c r="AZ333" s="432" t="s">
        <v>382</v>
      </c>
      <c r="BA333" s="432" t="s">
        <v>639</v>
      </c>
      <c r="BB333" s="432" t="s">
        <v>710</v>
      </c>
      <c r="BC333" s="432" t="s">
        <v>268</v>
      </c>
      <c r="BD333" s="433" t="s">
        <v>816</v>
      </c>
    </row>
    <row r="334" spans="1:56" x14ac:dyDescent="0.2">
      <c r="A334" s="1">
        <v>22</v>
      </c>
      <c r="B334" s="13">
        <v>198</v>
      </c>
      <c r="C334" s="14">
        <v>84</v>
      </c>
      <c r="D334" s="14">
        <v>620</v>
      </c>
      <c r="E334" s="14">
        <v>376</v>
      </c>
      <c r="F334" s="14">
        <v>287</v>
      </c>
      <c r="G334" s="14">
        <v>356</v>
      </c>
      <c r="H334" s="14">
        <v>142</v>
      </c>
      <c r="I334" s="14">
        <v>28</v>
      </c>
      <c r="J334" s="14">
        <v>564</v>
      </c>
      <c r="K334" s="14">
        <v>475</v>
      </c>
      <c r="L334" s="14">
        <v>419</v>
      </c>
      <c r="M334" s="14">
        <v>305</v>
      </c>
      <c r="N334" s="14">
        <v>211</v>
      </c>
      <c r="O334" s="14">
        <v>122</v>
      </c>
      <c r="P334" s="14">
        <v>508</v>
      </c>
      <c r="Q334" s="14">
        <v>577</v>
      </c>
      <c r="R334" s="14">
        <v>488</v>
      </c>
      <c r="S334" s="14">
        <v>274</v>
      </c>
      <c r="T334" s="14">
        <v>160</v>
      </c>
      <c r="U334" s="14">
        <v>66</v>
      </c>
      <c r="V334" s="14">
        <v>15</v>
      </c>
      <c r="W334" s="14">
        <v>546</v>
      </c>
      <c r="X334" s="14">
        <v>432</v>
      </c>
      <c r="Y334" s="14">
        <v>343</v>
      </c>
      <c r="Z334" s="15">
        <v>229</v>
      </c>
      <c r="AA334" s="2">
        <f t="shared" si="54"/>
        <v>7825</v>
      </c>
      <c r="AB334" s="2">
        <f t="shared" si="55"/>
        <v>3263025</v>
      </c>
      <c r="AE334" s="1">
        <v>22</v>
      </c>
      <c r="AF334" s="431" t="s">
        <v>583</v>
      </c>
      <c r="AG334" s="432" t="s">
        <v>379</v>
      </c>
      <c r="AH334" s="432" t="s">
        <v>480</v>
      </c>
      <c r="AI334" s="432" t="s">
        <v>38</v>
      </c>
      <c r="AJ334" s="432" t="s">
        <v>269</v>
      </c>
      <c r="AK334" s="432" t="s">
        <v>709</v>
      </c>
      <c r="AL334" s="432" t="s">
        <v>629</v>
      </c>
      <c r="AM334" s="432" t="s">
        <v>226</v>
      </c>
      <c r="AN334" s="432" t="s">
        <v>123</v>
      </c>
      <c r="AO334" s="432" t="s">
        <v>267</v>
      </c>
      <c r="AP334" s="432" t="s">
        <v>561</v>
      </c>
      <c r="AQ334" s="432" t="s">
        <v>178</v>
      </c>
      <c r="AR334" s="432" t="s">
        <v>53</v>
      </c>
      <c r="AS334" s="432" t="s">
        <v>208</v>
      </c>
      <c r="AT334" s="432" t="s">
        <v>308</v>
      </c>
      <c r="AU334" s="432" t="s">
        <v>412</v>
      </c>
      <c r="AV334" s="432" t="s">
        <v>610</v>
      </c>
      <c r="AW334" s="432" t="s">
        <v>377</v>
      </c>
      <c r="AX334" s="432" t="s">
        <v>131</v>
      </c>
      <c r="AY334" s="432" t="s">
        <v>514</v>
      </c>
      <c r="AZ334" s="432" t="s">
        <v>569</v>
      </c>
      <c r="BA334" s="432" t="s">
        <v>649</v>
      </c>
      <c r="BB334" s="432" t="s">
        <v>457</v>
      </c>
      <c r="BC334" s="432" t="s">
        <v>493</v>
      </c>
      <c r="BD334" s="433" t="s">
        <v>592</v>
      </c>
    </row>
    <row r="335" spans="1:56" x14ac:dyDescent="0.2">
      <c r="A335" s="1">
        <v>23</v>
      </c>
      <c r="B335" s="13">
        <v>306</v>
      </c>
      <c r="C335" s="14">
        <v>217</v>
      </c>
      <c r="D335" s="14">
        <v>103</v>
      </c>
      <c r="E335" s="14">
        <v>514</v>
      </c>
      <c r="F335" s="14">
        <v>425</v>
      </c>
      <c r="G335" s="14">
        <v>494</v>
      </c>
      <c r="H335" s="14">
        <v>255</v>
      </c>
      <c r="I335" s="14">
        <v>161</v>
      </c>
      <c r="J335" s="14">
        <v>72</v>
      </c>
      <c r="K335" s="14">
        <v>583</v>
      </c>
      <c r="L335" s="14">
        <v>527</v>
      </c>
      <c r="M335" s="14">
        <v>438</v>
      </c>
      <c r="N335" s="14">
        <v>349</v>
      </c>
      <c r="O335" s="14">
        <v>235</v>
      </c>
      <c r="P335" s="14">
        <v>16</v>
      </c>
      <c r="Q335" s="14">
        <v>90</v>
      </c>
      <c r="R335" s="14">
        <v>621</v>
      </c>
      <c r="S335" s="14">
        <v>382</v>
      </c>
      <c r="T335" s="14">
        <v>293</v>
      </c>
      <c r="U335" s="14">
        <v>179</v>
      </c>
      <c r="V335" s="14">
        <v>148</v>
      </c>
      <c r="W335" s="14">
        <v>34</v>
      </c>
      <c r="X335" s="14">
        <v>570</v>
      </c>
      <c r="Y335" s="14">
        <v>451</v>
      </c>
      <c r="Z335" s="15">
        <v>362</v>
      </c>
      <c r="AA335" s="2">
        <f t="shared" si="54"/>
        <v>7825</v>
      </c>
      <c r="AB335" s="2">
        <f t="shared" si="55"/>
        <v>3263025</v>
      </c>
      <c r="AE335" s="1">
        <v>23</v>
      </c>
      <c r="AF335" s="431" t="s">
        <v>624</v>
      </c>
      <c r="AG335" s="432" t="s">
        <v>144</v>
      </c>
      <c r="AH335" s="432" t="s">
        <v>390</v>
      </c>
      <c r="AI335" s="432" t="s">
        <v>33</v>
      </c>
      <c r="AJ335" s="432" t="s">
        <v>352</v>
      </c>
      <c r="AK335" s="432" t="s">
        <v>591</v>
      </c>
      <c r="AL335" s="432" t="s">
        <v>772</v>
      </c>
      <c r="AM335" s="432" t="s">
        <v>685</v>
      </c>
      <c r="AN335" s="432" t="s">
        <v>747</v>
      </c>
      <c r="AO335" s="432" t="s">
        <v>277</v>
      </c>
      <c r="AP335" s="432" t="s">
        <v>441</v>
      </c>
      <c r="AQ335" s="432" t="s">
        <v>692</v>
      </c>
      <c r="AR335" s="432" t="s">
        <v>653</v>
      </c>
      <c r="AS335" s="432" t="s">
        <v>328</v>
      </c>
      <c r="AT335" s="432" t="s">
        <v>598</v>
      </c>
      <c r="AU335" s="432" t="s">
        <v>599</v>
      </c>
      <c r="AV335" s="432" t="s">
        <v>136</v>
      </c>
      <c r="AW335" s="432" t="s">
        <v>177</v>
      </c>
      <c r="AX335" s="432" t="s">
        <v>357</v>
      </c>
      <c r="AY335" s="432" t="s">
        <v>285</v>
      </c>
      <c r="AZ335" s="432" t="s">
        <v>497</v>
      </c>
      <c r="BA335" s="432" t="s">
        <v>462</v>
      </c>
      <c r="BB335" s="432" t="s">
        <v>172</v>
      </c>
      <c r="BC335" s="432" t="s">
        <v>0</v>
      </c>
      <c r="BD335" s="433" t="s">
        <v>550</v>
      </c>
    </row>
    <row r="336" spans="1:56" x14ac:dyDescent="0.2">
      <c r="A336" s="1">
        <v>24</v>
      </c>
      <c r="B336" s="13">
        <v>444</v>
      </c>
      <c r="C336" s="14">
        <v>330</v>
      </c>
      <c r="D336" s="14">
        <v>236</v>
      </c>
      <c r="E336" s="14">
        <v>22</v>
      </c>
      <c r="F336" s="14">
        <v>533</v>
      </c>
      <c r="G336" s="14">
        <v>602</v>
      </c>
      <c r="H336" s="14">
        <v>388</v>
      </c>
      <c r="I336" s="14">
        <v>299</v>
      </c>
      <c r="J336" s="14">
        <v>185</v>
      </c>
      <c r="K336" s="14">
        <v>91</v>
      </c>
      <c r="L336" s="14">
        <v>40</v>
      </c>
      <c r="M336" s="14">
        <v>571</v>
      </c>
      <c r="N336" s="14">
        <v>457</v>
      </c>
      <c r="O336" s="14">
        <v>368</v>
      </c>
      <c r="P336" s="14">
        <v>129</v>
      </c>
      <c r="Q336" s="14">
        <v>223</v>
      </c>
      <c r="R336" s="14">
        <v>109</v>
      </c>
      <c r="S336" s="14">
        <v>520</v>
      </c>
      <c r="T336" s="14">
        <v>401</v>
      </c>
      <c r="U336" s="14">
        <v>312</v>
      </c>
      <c r="V336" s="14">
        <v>256</v>
      </c>
      <c r="W336" s="14">
        <v>167</v>
      </c>
      <c r="X336" s="14">
        <v>53</v>
      </c>
      <c r="Y336" s="14">
        <v>589</v>
      </c>
      <c r="Z336" s="15">
        <v>500</v>
      </c>
      <c r="AA336" s="2">
        <f t="shared" si="54"/>
        <v>7825</v>
      </c>
      <c r="AB336" s="2">
        <f t="shared" si="55"/>
        <v>3263025</v>
      </c>
      <c r="AE336" s="1">
        <v>24</v>
      </c>
      <c r="AF336" s="431" t="s">
        <v>505</v>
      </c>
      <c r="AG336" s="432" t="s">
        <v>232</v>
      </c>
      <c r="AH336" s="432" t="s">
        <v>114</v>
      </c>
      <c r="AI336" s="432" t="s">
        <v>775</v>
      </c>
      <c r="AJ336" s="432" t="s">
        <v>362</v>
      </c>
      <c r="AK336" s="432" t="s">
        <v>605</v>
      </c>
      <c r="AL336" s="432" t="s">
        <v>387</v>
      </c>
      <c r="AM336" s="432" t="s">
        <v>430</v>
      </c>
      <c r="AN336" s="432" t="s">
        <v>73</v>
      </c>
      <c r="AO336" s="432" t="s">
        <v>568</v>
      </c>
      <c r="AP336" s="432" t="s">
        <v>513</v>
      </c>
      <c r="AQ336" s="432" t="s">
        <v>623</v>
      </c>
      <c r="AR336" s="432" t="s">
        <v>483</v>
      </c>
      <c r="AS336" s="432" t="s">
        <v>519</v>
      </c>
      <c r="AT336" s="432" t="s">
        <v>370</v>
      </c>
      <c r="AU336" s="432" t="s">
        <v>771</v>
      </c>
      <c r="AV336" s="432" t="s">
        <v>631</v>
      </c>
      <c r="AW336" s="432" t="s">
        <v>257</v>
      </c>
      <c r="AX336" s="432" t="s">
        <v>296</v>
      </c>
      <c r="AY336" s="432" t="s">
        <v>522</v>
      </c>
      <c r="AZ336" s="432" t="s">
        <v>459</v>
      </c>
      <c r="BA336" s="432" t="s">
        <v>604</v>
      </c>
      <c r="BB336" s="432" t="s">
        <v>252</v>
      </c>
      <c r="BC336" s="432" t="s">
        <v>65</v>
      </c>
      <c r="BD336" s="433" t="s">
        <v>322</v>
      </c>
    </row>
    <row r="337" spans="1:56" x14ac:dyDescent="0.2">
      <c r="A337" s="1">
        <v>25</v>
      </c>
      <c r="B337" s="16">
        <v>552</v>
      </c>
      <c r="C337" s="17">
        <v>463</v>
      </c>
      <c r="D337" s="17">
        <v>374</v>
      </c>
      <c r="E337" s="17">
        <v>135</v>
      </c>
      <c r="F337" s="17">
        <v>41</v>
      </c>
      <c r="G337" s="17">
        <v>115</v>
      </c>
      <c r="H337" s="17">
        <v>521</v>
      </c>
      <c r="I337" s="17">
        <v>407</v>
      </c>
      <c r="J337" s="17">
        <v>318</v>
      </c>
      <c r="K337" s="17">
        <v>204</v>
      </c>
      <c r="L337" s="17">
        <v>173</v>
      </c>
      <c r="M337" s="17">
        <v>59</v>
      </c>
      <c r="N337" s="17">
        <v>595</v>
      </c>
      <c r="O337" s="17">
        <v>476</v>
      </c>
      <c r="P337" s="17">
        <v>262</v>
      </c>
      <c r="Q337" s="17">
        <v>331</v>
      </c>
      <c r="R337" s="17">
        <v>242</v>
      </c>
      <c r="S337" s="17">
        <v>3</v>
      </c>
      <c r="T337" s="17">
        <v>539</v>
      </c>
      <c r="U337" s="17">
        <v>450</v>
      </c>
      <c r="V337" s="17">
        <v>394</v>
      </c>
      <c r="W337" s="17">
        <v>280</v>
      </c>
      <c r="X337" s="17">
        <v>186</v>
      </c>
      <c r="Y337" s="17">
        <v>97</v>
      </c>
      <c r="Z337" s="18">
        <v>608</v>
      </c>
      <c r="AA337" s="2">
        <f t="shared" si="54"/>
        <v>7825</v>
      </c>
      <c r="AB337" s="2">
        <f t="shared" si="55"/>
        <v>3263025</v>
      </c>
      <c r="AE337" s="1">
        <v>25</v>
      </c>
      <c r="AF337" s="436" t="s">
        <v>467</v>
      </c>
      <c r="AG337" s="437" t="s">
        <v>666</v>
      </c>
      <c r="AH337" s="437" t="s">
        <v>627</v>
      </c>
      <c r="AI337" s="437" t="s">
        <v>102</v>
      </c>
      <c r="AJ337" s="437" t="s">
        <v>540</v>
      </c>
      <c r="AK337" s="437" t="s">
        <v>787</v>
      </c>
      <c r="AL337" s="437" t="s">
        <v>706</v>
      </c>
      <c r="AM337" s="437" t="s">
        <v>398</v>
      </c>
      <c r="AN337" s="437" t="s">
        <v>549</v>
      </c>
      <c r="AO337" s="437" t="s">
        <v>538</v>
      </c>
      <c r="AP337" s="437" t="s">
        <v>523</v>
      </c>
      <c r="AQ337" s="437" t="s">
        <v>436</v>
      </c>
      <c r="AR337" s="437" t="s">
        <v>227</v>
      </c>
      <c r="AS337" s="437" t="s">
        <v>265</v>
      </c>
      <c r="AT337" s="437" t="s">
        <v>327</v>
      </c>
      <c r="AU337" s="437" t="s">
        <v>683</v>
      </c>
      <c r="AV337" s="437" t="s">
        <v>84</v>
      </c>
      <c r="AW337" s="437" t="s">
        <v>166</v>
      </c>
      <c r="AX337" s="437" t="s">
        <v>94</v>
      </c>
      <c r="AY337" s="437" t="s">
        <v>294</v>
      </c>
      <c r="AZ337" s="437" t="s">
        <v>369</v>
      </c>
      <c r="BA337" s="437" t="s">
        <v>717</v>
      </c>
      <c r="BB337" s="437" t="s">
        <v>630</v>
      </c>
      <c r="BC337" s="437" t="s">
        <v>805</v>
      </c>
      <c r="BD337" s="438" t="s">
        <v>530</v>
      </c>
    </row>
    <row r="338" spans="1:56" x14ac:dyDescent="0.2">
      <c r="A338" s="3" t="s">
        <v>0</v>
      </c>
      <c r="B338" s="2">
        <f>SUM(B313:B337)</f>
        <v>7825</v>
      </c>
      <c r="C338" s="2">
        <f t="shared" ref="C338:Z338" si="57">SUM(C313:C337)</f>
        <v>7825</v>
      </c>
      <c r="D338" s="2">
        <f t="shared" si="57"/>
        <v>7825</v>
      </c>
      <c r="E338" s="2">
        <f t="shared" si="57"/>
        <v>7825</v>
      </c>
      <c r="F338" s="2">
        <f t="shared" si="57"/>
        <v>7825</v>
      </c>
      <c r="G338" s="2">
        <f t="shared" si="57"/>
        <v>7825</v>
      </c>
      <c r="H338" s="2">
        <f t="shared" si="57"/>
        <v>7825</v>
      </c>
      <c r="I338" s="2">
        <f t="shared" si="57"/>
        <v>7825</v>
      </c>
      <c r="J338" s="2">
        <f t="shared" si="57"/>
        <v>7825</v>
      </c>
      <c r="K338" s="2">
        <f t="shared" si="57"/>
        <v>7825</v>
      </c>
      <c r="L338" s="2">
        <f t="shared" si="57"/>
        <v>7825</v>
      </c>
      <c r="M338" s="2">
        <f t="shared" si="57"/>
        <v>7825</v>
      </c>
      <c r="N338" s="2">
        <f t="shared" si="57"/>
        <v>7825</v>
      </c>
      <c r="O338" s="2">
        <f t="shared" si="57"/>
        <v>7825</v>
      </c>
      <c r="P338" s="2">
        <f t="shared" si="57"/>
        <v>7825</v>
      </c>
      <c r="Q338" s="2">
        <f t="shared" si="57"/>
        <v>7825</v>
      </c>
      <c r="R338" s="2">
        <f t="shared" si="57"/>
        <v>7825</v>
      </c>
      <c r="S338" s="2">
        <f t="shared" si="57"/>
        <v>7825</v>
      </c>
      <c r="T338" s="2">
        <f t="shared" si="57"/>
        <v>7825</v>
      </c>
      <c r="U338" s="2">
        <f t="shared" si="57"/>
        <v>7825</v>
      </c>
      <c r="V338" s="2">
        <f t="shared" si="57"/>
        <v>7825</v>
      </c>
      <c r="W338" s="2">
        <f t="shared" si="57"/>
        <v>7825</v>
      </c>
      <c r="X338" s="2">
        <f t="shared" si="57"/>
        <v>7825</v>
      </c>
      <c r="Y338" s="2">
        <f t="shared" si="57"/>
        <v>7825</v>
      </c>
      <c r="Z338" s="2">
        <f t="shared" si="57"/>
        <v>7825</v>
      </c>
    </row>
    <row r="339" spans="1:56" x14ac:dyDescent="0.2">
      <c r="A339" s="3" t="s">
        <v>1</v>
      </c>
      <c r="B339" s="2">
        <f>SUMSQ(B313:B337)</f>
        <v>3263025</v>
      </c>
      <c r="C339" s="2">
        <f t="shared" ref="C339:Z339" si="58">SUMSQ(C313:C337)</f>
        <v>3263025</v>
      </c>
      <c r="D339" s="2">
        <f t="shared" si="58"/>
        <v>3263025</v>
      </c>
      <c r="E339" s="2">
        <f t="shared" si="58"/>
        <v>3263025</v>
      </c>
      <c r="F339" s="2">
        <f t="shared" si="58"/>
        <v>3263025</v>
      </c>
      <c r="G339" s="2">
        <f t="shared" si="58"/>
        <v>3263025</v>
      </c>
      <c r="H339" s="2">
        <f t="shared" si="58"/>
        <v>3263025</v>
      </c>
      <c r="I339" s="2">
        <f t="shared" si="58"/>
        <v>3263025</v>
      </c>
      <c r="J339" s="2">
        <f t="shared" si="58"/>
        <v>3263025</v>
      </c>
      <c r="K339" s="2">
        <f t="shared" si="58"/>
        <v>3263025</v>
      </c>
      <c r="L339" s="2">
        <f t="shared" si="58"/>
        <v>3263025</v>
      </c>
      <c r="M339" s="2">
        <f t="shared" si="58"/>
        <v>3263025</v>
      </c>
      <c r="N339" s="2">
        <f t="shared" si="58"/>
        <v>3263025</v>
      </c>
      <c r="O339" s="2">
        <f t="shared" si="58"/>
        <v>3263025</v>
      </c>
      <c r="P339" s="2">
        <f t="shared" si="58"/>
        <v>3263025</v>
      </c>
      <c r="Q339" s="2">
        <f t="shared" si="58"/>
        <v>3263025</v>
      </c>
      <c r="R339" s="2">
        <f t="shared" si="58"/>
        <v>3263025</v>
      </c>
      <c r="S339" s="2">
        <f t="shared" si="58"/>
        <v>3263025</v>
      </c>
      <c r="T339" s="2">
        <f t="shared" si="58"/>
        <v>3263025</v>
      </c>
      <c r="U339" s="2">
        <f t="shared" si="58"/>
        <v>3263025</v>
      </c>
      <c r="V339" s="2">
        <f t="shared" si="58"/>
        <v>3263025</v>
      </c>
      <c r="W339" s="2">
        <f t="shared" si="58"/>
        <v>3263025</v>
      </c>
      <c r="X339" s="2">
        <f t="shared" si="58"/>
        <v>3263025</v>
      </c>
      <c r="Y339" s="2">
        <f t="shared" si="58"/>
        <v>3263025</v>
      </c>
      <c r="Z339" s="2">
        <f t="shared" si="58"/>
        <v>3263025</v>
      </c>
    </row>
    <row r="340" spans="1:56" x14ac:dyDescent="0.2">
      <c r="A340" s="3" t="s">
        <v>351</v>
      </c>
      <c r="N340" s="2">
        <f t="shared" ref="N340" si="59">N313^3+N314^3+N315^3+N316^3+N317^3+N318^3+N319^3+N320^3+N321^3+N322^3+N323^3+N324^3+N325^3+N326^3+N327^3+N328^3+N329^3+N330^3+N331^3+N332^3+N333^3+N334^3+N335^3+N336^3+N337^3</f>
        <v>1530765625</v>
      </c>
    </row>
    <row r="342" spans="1:56" x14ac:dyDescent="0.2">
      <c r="A342" s="3" t="s">
        <v>2</v>
      </c>
      <c r="B342" s="7">
        <f>B313</f>
        <v>18</v>
      </c>
      <c r="C342" s="7">
        <f>C314</f>
        <v>37</v>
      </c>
      <c r="D342" s="7">
        <f>D315</f>
        <v>56</v>
      </c>
      <c r="E342" s="7">
        <f>E316</f>
        <v>80</v>
      </c>
      <c r="F342" s="7">
        <f>F317</f>
        <v>124</v>
      </c>
      <c r="G342" s="7">
        <f>G318</f>
        <v>134</v>
      </c>
      <c r="H342" s="7">
        <f>H319</f>
        <v>153</v>
      </c>
      <c r="I342" s="7">
        <f>I320</f>
        <v>197</v>
      </c>
      <c r="J342" s="7">
        <f>J321</f>
        <v>216</v>
      </c>
      <c r="K342" s="7">
        <f>K322</f>
        <v>240</v>
      </c>
      <c r="L342" s="7">
        <f>L323</f>
        <v>275</v>
      </c>
      <c r="M342" s="7">
        <f>M324</f>
        <v>294</v>
      </c>
      <c r="N342" s="7">
        <f>N325</f>
        <v>313</v>
      </c>
      <c r="O342" s="7">
        <f>O326</f>
        <v>332</v>
      </c>
      <c r="P342" s="7">
        <f>P327</f>
        <v>351</v>
      </c>
      <c r="Q342" s="7">
        <f>Q328</f>
        <v>386</v>
      </c>
      <c r="R342" s="7">
        <f>R329</f>
        <v>410</v>
      </c>
      <c r="S342" s="7">
        <f>S330</f>
        <v>429</v>
      </c>
      <c r="T342" s="7">
        <f>T331</f>
        <v>473</v>
      </c>
      <c r="U342" s="7">
        <f>U332</f>
        <v>492</v>
      </c>
      <c r="V342" s="7">
        <f>V333</f>
        <v>502</v>
      </c>
      <c r="W342" s="7">
        <f>W334</f>
        <v>546</v>
      </c>
      <c r="X342" s="7">
        <f>X335</f>
        <v>570</v>
      </c>
      <c r="Y342" s="7">
        <f>Y336</f>
        <v>589</v>
      </c>
      <c r="Z342" s="8">
        <f>Z337</f>
        <v>608</v>
      </c>
      <c r="AA342" s="2">
        <f t="shared" si="54"/>
        <v>7825</v>
      </c>
      <c r="AB342" s="2">
        <f t="shared" si="55"/>
        <v>3263025</v>
      </c>
      <c r="AC342" s="2">
        <f t="shared" si="56"/>
        <v>1530765625</v>
      </c>
    </row>
    <row r="343" spans="1:56" x14ac:dyDescent="0.2">
      <c r="A343" s="3" t="s">
        <v>3</v>
      </c>
      <c r="B343" s="7">
        <f>B337</f>
        <v>552</v>
      </c>
      <c r="C343" s="7">
        <f>C336</f>
        <v>330</v>
      </c>
      <c r="D343" s="7">
        <f>D335</f>
        <v>103</v>
      </c>
      <c r="E343" s="7">
        <f>E334</f>
        <v>376</v>
      </c>
      <c r="F343" s="7">
        <f>F333</f>
        <v>154</v>
      </c>
      <c r="G343" s="7">
        <f>G332</f>
        <v>32</v>
      </c>
      <c r="H343" s="7">
        <f>H331</f>
        <v>435</v>
      </c>
      <c r="I343" s="7">
        <f>I330</f>
        <v>208</v>
      </c>
      <c r="J343" s="7">
        <f>J329</f>
        <v>606</v>
      </c>
      <c r="K343" s="7">
        <f>K328</f>
        <v>259</v>
      </c>
      <c r="L343" s="7">
        <f>L327</f>
        <v>137</v>
      </c>
      <c r="M343" s="7">
        <f>M326</f>
        <v>540</v>
      </c>
      <c r="N343" s="7">
        <f>N325</f>
        <v>313</v>
      </c>
      <c r="O343" s="7">
        <f>O324</f>
        <v>86</v>
      </c>
      <c r="P343" s="7">
        <f>P323</f>
        <v>489</v>
      </c>
      <c r="Q343" s="7">
        <f>Q322</f>
        <v>367</v>
      </c>
      <c r="R343" s="7">
        <f>R321</f>
        <v>20</v>
      </c>
      <c r="S343" s="7">
        <f>S320</f>
        <v>418</v>
      </c>
      <c r="T343" s="7">
        <f>T319</f>
        <v>191</v>
      </c>
      <c r="U343" s="7">
        <f>U318</f>
        <v>594</v>
      </c>
      <c r="V343" s="7">
        <f>V317</f>
        <v>472</v>
      </c>
      <c r="W343" s="7">
        <f>W316</f>
        <v>250</v>
      </c>
      <c r="X343" s="7">
        <f>X315</f>
        <v>523</v>
      </c>
      <c r="Y343" s="7">
        <f>Y314</f>
        <v>296</v>
      </c>
      <c r="Z343" s="8">
        <f>Z313</f>
        <v>74</v>
      </c>
      <c r="AA343" s="2">
        <f t="shared" si="54"/>
        <v>7825</v>
      </c>
      <c r="AB343" s="2">
        <f t="shared" si="55"/>
        <v>3263025</v>
      </c>
      <c r="AC343" s="2">
        <f t="shared" si="56"/>
        <v>1530765625</v>
      </c>
    </row>
    <row r="346" spans="1:56" x14ac:dyDescent="0.2">
      <c r="B346" s="21" t="s">
        <v>919</v>
      </c>
      <c r="C346" s="21" t="s">
        <v>911</v>
      </c>
    </row>
    <row r="347" spans="1:56" x14ac:dyDescent="0.2">
      <c r="A347" s="1">
        <v>1</v>
      </c>
      <c r="B347" s="10">
        <v>11</v>
      </c>
      <c r="C347" s="11">
        <v>181</v>
      </c>
      <c r="D347" s="11">
        <v>351</v>
      </c>
      <c r="E347" s="11">
        <v>421</v>
      </c>
      <c r="F347" s="11">
        <v>591</v>
      </c>
      <c r="G347" s="11">
        <v>312</v>
      </c>
      <c r="H347" s="11">
        <v>482</v>
      </c>
      <c r="I347" s="11">
        <v>527</v>
      </c>
      <c r="J347" s="11">
        <v>97</v>
      </c>
      <c r="K347" s="11">
        <v>142</v>
      </c>
      <c r="L347" s="11">
        <v>443</v>
      </c>
      <c r="M347" s="11">
        <v>273</v>
      </c>
      <c r="N347" s="11">
        <v>203</v>
      </c>
      <c r="O347" s="11">
        <v>33</v>
      </c>
      <c r="P347" s="11">
        <v>613</v>
      </c>
      <c r="Q347" s="11">
        <v>164</v>
      </c>
      <c r="R347" s="11">
        <v>334</v>
      </c>
      <c r="S347" s="11">
        <v>379</v>
      </c>
      <c r="T347" s="11">
        <v>574</v>
      </c>
      <c r="U347" s="11">
        <v>119</v>
      </c>
      <c r="V347" s="11">
        <v>465</v>
      </c>
      <c r="W347" s="11">
        <v>510</v>
      </c>
      <c r="X347" s="11">
        <v>55</v>
      </c>
      <c r="Y347" s="11">
        <v>250</v>
      </c>
      <c r="Z347" s="12">
        <v>295</v>
      </c>
      <c r="AA347" s="2">
        <f>SUM(B347:Z347)</f>
        <v>7825</v>
      </c>
      <c r="AB347" s="2">
        <f>SUMSQ(B347:Z347)</f>
        <v>3263025</v>
      </c>
      <c r="AE347" s="1">
        <v>1</v>
      </c>
      <c r="AF347" s="439" t="s">
        <v>378</v>
      </c>
      <c r="AG347" s="440" t="s">
        <v>181</v>
      </c>
      <c r="AH347" s="440" t="s">
        <v>97</v>
      </c>
      <c r="AI347" s="440" t="s">
        <v>484</v>
      </c>
      <c r="AJ347" s="440" t="s">
        <v>91</v>
      </c>
      <c r="AK347" s="440" t="s">
        <v>522</v>
      </c>
      <c r="AL347" s="440" t="s">
        <v>428</v>
      </c>
      <c r="AM347" s="440" t="s">
        <v>441</v>
      </c>
      <c r="AN347" s="440" t="s">
        <v>805</v>
      </c>
      <c r="AO347" s="440" t="s">
        <v>629</v>
      </c>
      <c r="AP347" s="440" t="s">
        <v>714</v>
      </c>
      <c r="AQ347" s="440" t="s">
        <v>743</v>
      </c>
      <c r="AR347" s="440" t="s">
        <v>613</v>
      </c>
      <c r="AS347" s="440" t="s">
        <v>802</v>
      </c>
      <c r="AT347" s="440" t="s">
        <v>292</v>
      </c>
      <c r="AU347" s="440" t="s">
        <v>815</v>
      </c>
      <c r="AV347" s="440" t="s">
        <v>366</v>
      </c>
      <c r="AW347" s="440" t="s">
        <v>728</v>
      </c>
      <c r="AX347" s="440" t="s">
        <v>279</v>
      </c>
      <c r="AY347" s="440" t="s">
        <v>657</v>
      </c>
      <c r="AZ347" s="440" t="s">
        <v>636</v>
      </c>
      <c r="BA347" s="440" t="s">
        <v>169</v>
      </c>
      <c r="BB347" s="440" t="s">
        <v>331</v>
      </c>
      <c r="BC347" s="440" t="s">
        <v>641</v>
      </c>
      <c r="BD347" s="441" t="s">
        <v>325</v>
      </c>
    </row>
    <row r="348" spans="1:56" x14ac:dyDescent="0.2">
      <c r="A348" s="1">
        <v>2</v>
      </c>
      <c r="B348" s="13">
        <v>610</v>
      </c>
      <c r="C348" s="14">
        <v>30</v>
      </c>
      <c r="D348" s="14">
        <v>225</v>
      </c>
      <c r="E348" s="14">
        <v>270</v>
      </c>
      <c r="F348" s="14">
        <v>440</v>
      </c>
      <c r="G348" s="14">
        <v>156</v>
      </c>
      <c r="H348" s="14">
        <v>326</v>
      </c>
      <c r="I348" s="14">
        <v>396</v>
      </c>
      <c r="J348" s="14">
        <v>566</v>
      </c>
      <c r="K348" s="14">
        <v>111</v>
      </c>
      <c r="L348" s="14">
        <v>287</v>
      </c>
      <c r="M348" s="14">
        <v>242</v>
      </c>
      <c r="N348" s="14">
        <v>72</v>
      </c>
      <c r="O348" s="14">
        <v>502</v>
      </c>
      <c r="P348" s="14">
        <v>457</v>
      </c>
      <c r="Q348" s="14">
        <v>8</v>
      </c>
      <c r="R348" s="14">
        <v>178</v>
      </c>
      <c r="S348" s="14">
        <v>373</v>
      </c>
      <c r="T348" s="14">
        <v>418</v>
      </c>
      <c r="U348" s="14">
        <v>588</v>
      </c>
      <c r="V348" s="14">
        <v>309</v>
      </c>
      <c r="W348" s="14">
        <v>479</v>
      </c>
      <c r="X348" s="14">
        <v>549</v>
      </c>
      <c r="Y348" s="14">
        <v>94</v>
      </c>
      <c r="Z348" s="15">
        <v>139</v>
      </c>
      <c r="AA348" s="2">
        <f t="shared" ref="AA348:AA377" si="60">SUM(B348:Z348)</f>
        <v>7825</v>
      </c>
      <c r="AB348" s="2">
        <f t="shared" ref="AB348:AB377" si="61">SUMSQ(B348:Z348)</f>
        <v>3263025</v>
      </c>
      <c r="AE348" s="1">
        <v>2</v>
      </c>
      <c r="AF348" s="442" t="s">
        <v>394</v>
      </c>
      <c r="AG348" s="443" t="s">
        <v>358</v>
      </c>
      <c r="AH348" s="443" t="s">
        <v>698</v>
      </c>
      <c r="AI348" s="443" t="s">
        <v>271</v>
      </c>
      <c r="AJ348" s="443" t="s">
        <v>611</v>
      </c>
      <c r="AK348" s="443" t="s">
        <v>237</v>
      </c>
      <c r="AL348" s="443" t="s">
        <v>126</v>
      </c>
      <c r="AM348" s="443" t="s">
        <v>203</v>
      </c>
      <c r="AN348" s="443" t="s">
        <v>36</v>
      </c>
      <c r="AO348" s="443" t="s">
        <v>601</v>
      </c>
      <c r="AP348" s="443" t="s">
        <v>269</v>
      </c>
      <c r="AQ348" s="443" t="s">
        <v>84</v>
      </c>
      <c r="AR348" s="443" t="s">
        <v>747</v>
      </c>
      <c r="AS348" s="443" t="s">
        <v>382</v>
      </c>
      <c r="AT348" s="443" t="s">
        <v>483</v>
      </c>
      <c r="AU348" s="443" t="s">
        <v>543</v>
      </c>
      <c r="AV348" s="443" t="s">
        <v>420</v>
      </c>
      <c r="AW348" s="443" t="s">
        <v>175</v>
      </c>
      <c r="AX348" s="443" t="s">
        <v>767</v>
      </c>
      <c r="AY348" s="443" t="s">
        <v>34</v>
      </c>
      <c r="AZ348" s="443" t="s">
        <v>312</v>
      </c>
      <c r="BA348" s="443" t="s">
        <v>159</v>
      </c>
      <c r="BB348" s="443" t="s">
        <v>306</v>
      </c>
      <c r="BC348" s="443" t="s">
        <v>465</v>
      </c>
      <c r="BD348" s="444" t="s">
        <v>789</v>
      </c>
    </row>
    <row r="349" spans="1:56" x14ac:dyDescent="0.2">
      <c r="A349" s="1">
        <v>3</v>
      </c>
      <c r="B349" s="13">
        <v>454</v>
      </c>
      <c r="C349" s="14">
        <v>524</v>
      </c>
      <c r="D349" s="14">
        <v>69</v>
      </c>
      <c r="E349" s="14">
        <v>239</v>
      </c>
      <c r="F349" s="14">
        <v>284</v>
      </c>
      <c r="G349" s="14">
        <v>5</v>
      </c>
      <c r="H349" s="14">
        <v>200</v>
      </c>
      <c r="I349" s="14">
        <v>370</v>
      </c>
      <c r="J349" s="14">
        <v>415</v>
      </c>
      <c r="K349" s="14">
        <v>585</v>
      </c>
      <c r="L349" s="14">
        <v>131</v>
      </c>
      <c r="M349" s="14">
        <v>86</v>
      </c>
      <c r="N349" s="14">
        <v>541</v>
      </c>
      <c r="O349" s="14">
        <v>496</v>
      </c>
      <c r="P349" s="14">
        <v>301</v>
      </c>
      <c r="Q349" s="14">
        <v>602</v>
      </c>
      <c r="R349" s="14">
        <v>47</v>
      </c>
      <c r="S349" s="14">
        <v>217</v>
      </c>
      <c r="T349" s="14">
        <v>262</v>
      </c>
      <c r="U349" s="14">
        <v>432</v>
      </c>
      <c r="V349" s="14">
        <v>153</v>
      </c>
      <c r="W349" s="14">
        <v>348</v>
      </c>
      <c r="X349" s="14">
        <v>393</v>
      </c>
      <c r="Y349" s="14">
        <v>563</v>
      </c>
      <c r="Z349" s="15">
        <v>108</v>
      </c>
      <c r="AA349" s="2">
        <f t="shared" si="60"/>
        <v>7825</v>
      </c>
      <c r="AB349" s="2">
        <f t="shared" si="61"/>
        <v>3263025</v>
      </c>
      <c r="AE349" s="1">
        <v>3</v>
      </c>
      <c r="AF349" s="442" t="s">
        <v>217</v>
      </c>
      <c r="AG349" s="443" t="s">
        <v>364</v>
      </c>
      <c r="AH349" s="443" t="s">
        <v>406</v>
      </c>
      <c r="AI349" s="443" t="s">
        <v>222</v>
      </c>
      <c r="AJ349" s="443" t="s">
        <v>54</v>
      </c>
      <c r="AK349" s="443" t="s">
        <v>304</v>
      </c>
      <c r="AL349" s="443" t="s">
        <v>446</v>
      </c>
      <c r="AM349" s="443" t="s">
        <v>494</v>
      </c>
      <c r="AN349" s="443" t="s">
        <v>665</v>
      </c>
      <c r="AO349" s="443" t="s">
        <v>201</v>
      </c>
      <c r="AP349" s="443" t="s">
        <v>210</v>
      </c>
      <c r="AQ349" s="443" t="s">
        <v>408</v>
      </c>
      <c r="AR349" s="443" t="s">
        <v>64</v>
      </c>
      <c r="AS349" s="443" t="s">
        <v>454</v>
      </c>
      <c r="AT349" s="443" t="s">
        <v>70</v>
      </c>
      <c r="AU349" s="443" t="s">
        <v>605</v>
      </c>
      <c r="AV349" s="443" t="s">
        <v>721</v>
      </c>
      <c r="AW349" s="443" t="s">
        <v>144</v>
      </c>
      <c r="AX349" s="443" t="s">
        <v>327</v>
      </c>
      <c r="AY349" s="443" t="s">
        <v>457</v>
      </c>
      <c r="AZ349" s="443" t="s">
        <v>475</v>
      </c>
      <c r="BA349" s="443" t="s">
        <v>148</v>
      </c>
      <c r="BB349" s="443" t="s">
        <v>579</v>
      </c>
      <c r="BC349" s="443" t="s">
        <v>93</v>
      </c>
      <c r="BD349" s="444" t="s">
        <v>182</v>
      </c>
    </row>
    <row r="350" spans="1:56" x14ac:dyDescent="0.2">
      <c r="A350" s="1">
        <v>4</v>
      </c>
      <c r="B350" s="13">
        <v>323</v>
      </c>
      <c r="C350" s="14">
        <v>493</v>
      </c>
      <c r="D350" s="14">
        <v>538</v>
      </c>
      <c r="E350" s="14">
        <v>83</v>
      </c>
      <c r="F350" s="14">
        <v>128</v>
      </c>
      <c r="G350" s="14">
        <v>624</v>
      </c>
      <c r="H350" s="14">
        <v>44</v>
      </c>
      <c r="I350" s="14">
        <v>214</v>
      </c>
      <c r="J350" s="14">
        <v>259</v>
      </c>
      <c r="K350" s="14">
        <v>429</v>
      </c>
      <c r="L350" s="14">
        <v>105</v>
      </c>
      <c r="M350" s="14">
        <v>560</v>
      </c>
      <c r="N350" s="14">
        <v>390</v>
      </c>
      <c r="O350" s="14">
        <v>345</v>
      </c>
      <c r="P350" s="14">
        <v>175</v>
      </c>
      <c r="Q350" s="14">
        <v>471</v>
      </c>
      <c r="R350" s="14">
        <v>516</v>
      </c>
      <c r="S350" s="14">
        <v>61</v>
      </c>
      <c r="T350" s="14">
        <v>231</v>
      </c>
      <c r="U350" s="14">
        <v>276</v>
      </c>
      <c r="V350" s="14">
        <v>22</v>
      </c>
      <c r="W350" s="14">
        <v>192</v>
      </c>
      <c r="X350" s="14">
        <v>362</v>
      </c>
      <c r="Y350" s="14">
        <v>407</v>
      </c>
      <c r="Z350" s="15">
        <v>577</v>
      </c>
      <c r="AA350" s="2">
        <f t="shared" si="60"/>
        <v>7825</v>
      </c>
      <c r="AB350" s="2">
        <f t="shared" si="61"/>
        <v>3263025</v>
      </c>
      <c r="AE350" s="1">
        <v>4</v>
      </c>
      <c r="AF350" s="442" t="s">
        <v>204</v>
      </c>
      <c r="AG350" s="443" t="s">
        <v>797</v>
      </c>
      <c r="AH350" s="443" t="s">
        <v>122</v>
      </c>
      <c r="AI350" s="443" t="s">
        <v>720</v>
      </c>
      <c r="AJ350" s="443" t="s">
        <v>449</v>
      </c>
      <c r="AK350" s="443" t="s">
        <v>586</v>
      </c>
      <c r="AL350" s="443" t="s">
        <v>380</v>
      </c>
      <c r="AM350" s="443" t="s">
        <v>162</v>
      </c>
      <c r="AN350" s="443" t="s">
        <v>113</v>
      </c>
      <c r="AO350" s="443" t="s">
        <v>244</v>
      </c>
      <c r="AP350" s="443" t="s">
        <v>526</v>
      </c>
      <c r="AQ350" s="443" t="s">
        <v>256</v>
      </c>
      <c r="AR350" s="443" t="s">
        <v>473</v>
      </c>
      <c r="AS350" s="443" t="s">
        <v>520</v>
      </c>
      <c r="AT350" s="443" t="s">
        <v>393</v>
      </c>
      <c r="AU350" s="443" t="s">
        <v>401</v>
      </c>
      <c r="AV350" s="443" t="s">
        <v>124</v>
      </c>
      <c r="AW350" s="443" t="s">
        <v>463</v>
      </c>
      <c r="AX350" s="443" t="s">
        <v>433</v>
      </c>
      <c r="AY350" s="443" t="s">
        <v>614</v>
      </c>
      <c r="AZ350" s="443" t="s">
        <v>775</v>
      </c>
      <c r="BA350" s="443" t="s">
        <v>656</v>
      </c>
      <c r="BB350" s="443" t="s">
        <v>550</v>
      </c>
      <c r="BC350" s="443" t="s">
        <v>398</v>
      </c>
      <c r="BD350" s="444" t="s">
        <v>412</v>
      </c>
    </row>
    <row r="351" spans="1:56" x14ac:dyDescent="0.2">
      <c r="A351" s="1">
        <v>5</v>
      </c>
      <c r="B351" s="13">
        <v>167</v>
      </c>
      <c r="C351" s="14">
        <v>337</v>
      </c>
      <c r="D351" s="14">
        <v>382</v>
      </c>
      <c r="E351" s="14">
        <v>552</v>
      </c>
      <c r="F351" s="14">
        <v>122</v>
      </c>
      <c r="G351" s="14">
        <v>468</v>
      </c>
      <c r="H351" s="14">
        <v>513</v>
      </c>
      <c r="I351" s="14">
        <v>58</v>
      </c>
      <c r="J351" s="14">
        <v>228</v>
      </c>
      <c r="K351" s="14">
        <v>298</v>
      </c>
      <c r="L351" s="14">
        <v>599</v>
      </c>
      <c r="M351" s="14">
        <v>404</v>
      </c>
      <c r="N351" s="14">
        <v>359</v>
      </c>
      <c r="O351" s="14">
        <v>189</v>
      </c>
      <c r="P351" s="14">
        <v>19</v>
      </c>
      <c r="Q351" s="14">
        <v>320</v>
      </c>
      <c r="R351" s="14">
        <v>490</v>
      </c>
      <c r="S351" s="14">
        <v>535</v>
      </c>
      <c r="T351" s="14">
        <v>80</v>
      </c>
      <c r="U351" s="14">
        <v>150</v>
      </c>
      <c r="V351" s="14">
        <v>616</v>
      </c>
      <c r="W351" s="14">
        <v>36</v>
      </c>
      <c r="X351" s="14">
        <v>206</v>
      </c>
      <c r="Y351" s="14">
        <v>251</v>
      </c>
      <c r="Z351" s="15">
        <v>446</v>
      </c>
      <c r="AA351" s="2">
        <f t="shared" si="60"/>
        <v>7825</v>
      </c>
      <c r="AB351" s="2">
        <f t="shared" si="61"/>
        <v>3263025</v>
      </c>
      <c r="AE351" s="1">
        <v>5</v>
      </c>
      <c r="AF351" s="442" t="s">
        <v>604</v>
      </c>
      <c r="AG351" s="443" t="s">
        <v>576</v>
      </c>
      <c r="AH351" s="443" t="s">
        <v>177</v>
      </c>
      <c r="AI351" s="443" t="s">
        <v>467</v>
      </c>
      <c r="AJ351" s="443" t="s">
        <v>208</v>
      </c>
      <c r="AK351" s="443" t="s">
        <v>739</v>
      </c>
      <c r="AL351" s="443" t="s">
        <v>66</v>
      </c>
      <c r="AM351" s="443" t="s">
        <v>776</v>
      </c>
      <c r="AN351" s="443" t="s">
        <v>671</v>
      </c>
      <c r="AO351" s="443" t="s">
        <v>801</v>
      </c>
      <c r="AP351" s="443" t="s">
        <v>333</v>
      </c>
      <c r="AQ351" s="443" t="s">
        <v>190</v>
      </c>
      <c r="AR351" s="443" t="s">
        <v>339</v>
      </c>
      <c r="AS351" s="443" t="s">
        <v>760</v>
      </c>
      <c r="AT351" s="443" t="s">
        <v>435</v>
      </c>
      <c r="AU351" s="443" t="s">
        <v>578</v>
      </c>
      <c r="AV351" s="443" t="s">
        <v>695</v>
      </c>
      <c r="AW351" s="443" t="s">
        <v>230</v>
      </c>
      <c r="AX351" s="443" t="s">
        <v>273</v>
      </c>
      <c r="AY351" s="443" t="s">
        <v>419</v>
      </c>
      <c r="AZ351" s="443" t="s">
        <v>348</v>
      </c>
      <c r="BA351" s="443" t="s">
        <v>437</v>
      </c>
      <c r="BB351" s="443" t="s">
        <v>374</v>
      </c>
      <c r="BC351" s="443" t="s">
        <v>670</v>
      </c>
      <c r="BD351" s="444" t="s">
        <v>427</v>
      </c>
    </row>
    <row r="352" spans="1:56" x14ac:dyDescent="0.2">
      <c r="A352" s="1">
        <v>6</v>
      </c>
      <c r="B352" s="13">
        <v>597</v>
      </c>
      <c r="C352" s="14">
        <v>17</v>
      </c>
      <c r="D352" s="14">
        <v>187</v>
      </c>
      <c r="E352" s="14">
        <v>357</v>
      </c>
      <c r="F352" s="14">
        <v>402</v>
      </c>
      <c r="G352" s="14">
        <v>148</v>
      </c>
      <c r="H352" s="14">
        <v>318</v>
      </c>
      <c r="I352" s="14">
        <v>488</v>
      </c>
      <c r="J352" s="14">
        <v>533</v>
      </c>
      <c r="K352" s="14">
        <v>78</v>
      </c>
      <c r="L352" s="14">
        <v>254</v>
      </c>
      <c r="M352" s="14">
        <v>209</v>
      </c>
      <c r="N352" s="14">
        <v>39</v>
      </c>
      <c r="O352" s="14">
        <v>619</v>
      </c>
      <c r="P352" s="14">
        <v>449</v>
      </c>
      <c r="Q352" s="14">
        <v>125</v>
      </c>
      <c r="R352" s="14">
        <v>170</v>
      </c>
      <c r="S352" s="14">
        <v>340</v>
      </c>
      <c r="T352" s="14">
        <v>385</v>
      </c>
      <c r="U352" s="14">
        <v>555</v>
      </c>
      <c r="V352" s="14">
        <v>296</v>
      </c>
      <c r="W352" s="14">
        <v>466</v>
      </c>
      <c r="X352" s="14">
        <v>511</v>
      </c>
      <c r="Y352" s="14">
        <v>56</v>
      </c>
      <c r="Z352" s="15">
        <v>226</v>
      </c>
      <c r="AA352" s="2">
        <f t="shared" si="60"/>
        <v>7825</v>
      </c>
      <c r="AB352" s="2">
        <f t="shared" si="61"/>
        <v>3263025</v>
      </c>
      <c r="AE352" s="1">
        <v>6</v>
      </c>
      <c r="AF352" s="442" t="s">
        <v>365</v>
      </c>
      <c r="AG352" s="443" t="s">
        <v>464</v>
      </c>
      <c r="AH352" s="443" t="s">
        <v>42</v>
      </c>
      <c r="AI352" s="443" t="s">
        <v>233</v>
      </c>
      <c r="AJ352" s="443" t="s">
        <v>158</v>
      </c>
      <c r="AK352" s="443" t="s">
        <v>497</v>
      </c>
      <c r="AL352" s="443" t="s">
        <v>549</v>
      </c>
      <c r="AM352" s="443" t="s">
        <v>610</v>
      </c>
      <c r="AN352" s="443" t="s">
        <v>362</v>
      </c>
      <c r="AO352" s="443" t="s">
        <v>197</v>
      </c>
      <c r="AP352" s="443" t="s">
        <v>566</v>
      </c>
      <c r="AQ352" s="443" t="s">
        <v>86</v>
      </c>
      <c r="AR352" s="443" t="s">
        <v>571</v>
      </c>
      <c r="AS352" s="443" t="s">
        <v>212</v>
      </c>
      <c r="AT352" s="443" t="s">
        <v>80</v>
      </c>
      <c r="AU352" s="443" t="s">
        <v>476</v>
      </c>
      <c r="AV352" s="443" t="s">
        <v>44</v>
      </c>
      <c r="AW352" s="443" t="s">
        <v>388</v>
      </c>
      <c r="AX352" s="443" t="s">
        <v>521</v>
      </c>
      <c r="AY352" s="443" t="s">
        <v>678</v>
      </c>
      <c r="AZ352" s="443" t="s">
        <v>770</v>
      </c>
      <c r="BA352" s="443" t="s">
        <v>612</v>
      </c>
      <c r="BB352" s="443" t="s">
        <v>723</v>
      </c>
      <c r="BC352" s="443" t="s">
        <v>803</v>
      </c>
      <c r="BD352" s="444" t="s">
        <v>696</v>
      </c>
    </row>
    <row r="353" spans="1:56" x14ac:dyDescent="0.2">
      <c r="A353" s="1">
        <v>7</v>
      </c>
      <c r="B353" s="13">
        <v>441</v>
      </c>
      <c r="C353" s="14">
        <v>611</v>
      </c>
      <c r="D353" s="14">
        <v>31</v>
      </c>
      <c r="E353" s="14">
        <v>201</v>
      </c>
      <c r="F353" s="14">
        <v>271</v>
      </c>
      <c r="G353" s="14">
        <v>117</v>
      </c>
      <c r="H353" s="14">
        <v>162</v>
      </c>
      <c r="I353" s="14">
        <v>332</v>
      </c>
      <c r="J353" s="14">
        <v>377</v>
      </c>
      <c r="K353" s="14">
        <v>572</v>
      </c>
      <c r="L353" s="14">
        <v>248</v>
      </c>
      <c r="M353" s="14">
        <v>53</v>
      </c>
      <c r="N353" s="14">
        <v>508</v>
      </c>
      <c r="O353" s="14">
        <v>463</v>
      </c>
      <c r="P353" s="14">
        <v>293</v>
      </c>
      <c r="Q353" s="14">
        <v>594</v>
      </c>
      <c r="R353" s="14">
        <v>14</v>
      </c>
      <c r="S353" s="14">
        <v>184</v>
      </c>
      <c r="T353" s="14">
        <v>354</v>
      </c>
      <c r="U353" s="14">
        <v>424</v>
      </c>
      <c r="V353" s="14">
        <v>145</v>
      </c>
      <c r="W353" s="14">
        <v>315</v>
      </c>
      <c r="X353" s="14">
        <v>485</v>
      </c>
      <c r="Y353" s="14">
        <v>530</v>
      </c>
      <c r="Z353" s="15">
        <v>100</v>
      </c>
      <c r="AA353" s="2">
        <f t="shared" si="60"/>
        <v>7825</v>
      </c>
      <c r="AB353" s="2">
        <f t="shared" si="61"/>
        <v>3263025</v>
      </c>
      <c r="AE353" s="1">
        <v>7</v>
      </c>
      <c r="AF353" s="442" t="s">
        <v>637</v>
      </c>
      <c r="AG353" s="443" t="s">
        <v>154</v>
      </c>
      <c r="AH353" s="443" t="s">
        <v>777</v>
      </c>
      <c r="AI353" s="443" t="s">
        <v>643</v>
      </c>
      <c r="AJ353" s="443" t="s">
        <v>719</v>
      </c>
      <c r="AK353" s="443" t="s">
        <v>686</v>
      </c>
      <c r="AL353" s="443" t="s">
        <v>101</v>
      </c>
      <c r="AM353" s="443" t="s">
        <v>206</v>
      </c>
      <c r="AN353" s="443" t="s">
        <v>756</v>
      </c>
      <c r="AO353" s="443" t="s">
        <v>305</v>
      </c>
      <c r="AP353" s="443" t="s">
        <v>718</v>
      </c>
      <c r="AQ353" s="443" t="s">
        <v>252</v>
      </c>
      <c r="AR353" s="443" t="s">
        <v>308</v>
      </c>
      <c r="AS353" s="443" t="s">
        <v>666</v>
      </c>
      <c r="AT353" s="443" t="s">
        <v>357</v>
      </c>
      <c r="AU353" s="443" t="s">
        <v>809</v>
      </c>
      <c r="AV353" s="443" t="s">
        <v>511</v>
      </c>
      <c r="AW353" s="443" t="s">
        <v>602</v>
      </c>
      <c r="AX353" s="443" t="s">
        <v>784</v>
      </c>
      <c r="AY353" s="443" t="s">
        <v>140</v>
      </c>
      <c r="AZ353" s="443" t="s">
        <v>72</v>
      </c>
      <c r="BA353" s="443" t="s">
        <v>443</v>
      </c>
      <c r="BB353" s="443" t="s">
        <v>741</v>
      </c>
      <c r="BC353" s="443" t="s">
        <v>704</v>
      </c>
      <c r="BD353" s="444" t="s">
        <v>223</v>
      </c>
    </row>
    <row r="354" spans="1:56" x14ac:dyDescent="0.2">
      <c r="A354" s="1">
        <v>8</v>
      </c>
      <c r="B354" s="13">
        <v>290</v>
      </c>
      <c r="C354" s="14">
        <v>460</v>
      </c>
      <c r="D354" s="14">
        <v>505</v>
      </c>
      <c r="E354" s="14">
        <v>75</v>
      </c>
      <c r="F354" s="14">
        <v>245</v>
      </c>
      <c r="G354" s="14">
        <v>586</v>
      </c>
      <c r="H354" s="14">
        <v>6</v>
      </c>
      <c r="I354" s="14">
        <v>176</v>
      </c>
      <c r="J354" s="14">
        <v>371</v>
      </c>
      <c r="K354" s="14">
        <v>416</v>
      </c>
      <c r="L354" s="14">
        <v>92</v>
      </c>
      <c r="M354" s="14">
        <v>547</v>
      </c>
      <c r="N354" s="14">
        <v>477</v>
      </c>
      <c r="O354" s="14">
        <v>307</v>
      </c>
      <c r="P354" s="14">
        <v>137</v>
      </c>
      <c r="Q354" s="14">
        <v>438</v>
      </c>
      <c r="R354" s="14">
        <v>608</v>
      </c>
      <c r="S354" s="14">
        <v>28</v>
      </c>
      <c r="T354" s="14">
        <v>223</v>
      </c>
      <c r="U354" s="14">
        <v>268</v>
      </c>
      <c r="V354" s="14">
        <v>114</v>
      </c>
      <c r="W354" s="14">
        <v>159</v>
      </c>
      <c r="X354" s="14">
        <v>329</v>
      </c>
      <c r="Y354" s="14">
        <v>399</v>
      </c>
      <c r="Z354" s="15">
        <v>569</v>
      </c>
      <c r="AA354" s="2">
        <f t="shared" si="60"/>
        <v>7825</v>
      </c>
      <c r="AB354" s="2">
        <f t="shared" si="61"/>
        <v>3263025</v>
      </c>
      <c r="AE354" s="1">
        <v>8</v>
      </c>
      <c r="AF354" s="442" t="s">
        <v>250</v>
      </c>
      <c r="AG354" s="443" t="s">
        <v>795</v>
      </c>
      <c r="AH354" s="443" t="s">
        <v>651</v>
      </c>
      <c r="AI354" s="443" t="s">
        <v>168</v>
      </c>
      <c r="AJ354" s="443" t="s">
        <v>298</v>
      </c>
      <c r="AK354" s="443" t="s">
        <v>752</v>
      </c>
      <c r="AL354" s="443" t="s">
        <v>486</v>
      </c>
      <c r="AM354" s="443" t="s">
        <v>391</v>
      </c>
      <c r="AN354" s="443" t="s">
        <v>149</v>
      </c>
      <c r="AO354" s="443" t="s">
        <v>694</v>
      </c>
      <c r="AP354" s="443" t="s">
        <v>434</v>
      </c>
      <c r="AQ354" s="443" t="s">
        <v>278</v>
      </c>
      <c r="AR354" s="443" t="s">
        <v>189</v>
      </c>
      <c r="AS354" s="443" t="s">
        <v>146</v>
      </c>
      <c r="AT354" s="443" t="s">
        <v>130</v>
      </c>
      <c r="AU354" s="443" t="s">
        <v>692</v>
      </c>
      <c r="AV354" s="443" t="s">
        <v>530</v>
      </c>
      <c r="AW354" s="443" t="s">
        <v>226</v>
      </c>
      <c r="AX354" s="443" t="s">
        <v>771</v>
      </c>
      <c r="AY354" s="443" t="s">
        <v>297</v>
      </c>
      <c r="AZ354" s="443" t="s">
        <v>731</v>
      </c>
      <c r="BA354" s="443" t="s">
        <v>658</v>
      </c>
      <c r="BB354" s="443" t="s">
        <v>810</v>
      </c>
      <c r="BC354" s="443" t="s">
        <v>680</v>
      </c>
      <c r="BD354" s="444" t="s">
        <v>750</v>
      </c>
    </row>
    <row r="355" spans="1:56" x14ac:dyDescent="0.2">
      <c r="A355" s="1">
        <v>9</v>
      </c>
      <c r="B355" s="13">
        <v>134</v>
      </c>
      <c r="C355" s="14">
        <v>304</v>
      </c>
      <c r="D355" s="14">
        <v>499</v>
      </c>
      <c r="E355" s="14">
        <v>544</v>
      </c>
      <c r="F355" s="14">
        <v>89</v>
      </c>
      <c r="G355" s="14">
        <v>435</v>
      </c>
      <c r="H355" s="14">
        <v>605</v>
      </c>
      <c r="I355" s="14">
        <v>50</v>
      </c>
      <c r="J355" s="14">
        <v>220</v>
      </c>
      <c r="K355" s="14">
        <v>265</v>
      </c>
      <c r="L355" s="14">
        <v>561</v>
      </c>
      <c r="M355" s="14">
        <v>391</v>
      </c>
      <c r="N355" s="14">
        <v>346</v>
      </c>
      <c r="O355" s="14">
        <v>151</v>
      </c>
      <c r="P355" s="14">
        <v>106</v>
      </c>
      <c r="Q355" s="14">
        <v>282</v>
      </c>
      <c r="R355" s="14">
        <v>452</v>
      </c>
      <c r="S355" s="14">
        <v>522</v>
      </c>
      <c r="T355" s="14">
        <v>67</v>
      </c>
      <c r="U355" s="14">
        <v>237</v>
      </c>
      <c r="V355" s="14">
        <v>583</v>
      </c>
      <c r="W355" s="14">
        <v>3</v>
      </c>
      <c r="X355" s="14">
        <v>198</v>
      </c>
      <c r="Y355" s="14">
        <v>368</v>
      </c>
      <c r="Z355" s="15">
        <v>413</v>
      </c>
      <c r="AA355" s="2">
        <f t="shared" si="60"/>
        <v>7825</v>
      </c>
      <c r="AB355" s="2">
        <f t="shared" si="61"/>
        <v>3263025</v>
      </c>
      <c r="AE355" s="1">
        <v>9</v>
      </c>
      <c r="AF355" s="442" t="s">
        <v>684</v>
      </c>
      <c r="AG355" s="443" t="s">
        <v>757</v>
      </c>
      <c r="AH355" s="443" t="s">
        <v>107</v>
      </c>
      <c r="AI355" s="443" t="s">
        <v>725</v>
      </c>
      <c r="AJ355" s="443" t="s">
        <v>541</v>
      </c>
      <c r="AK355" s="443" t="s">
        <v>769</v>
      </c>
      <c r="AL355" s="443" t="s">
        <v>78</v>
      </c>
      <c r="AM355" s="443" t="s">
        <v>196</v>
      </c>
      <c r="AN355" s="443" t="s">
        <v>356</v>
      </c>
      <c r="AO355" s="443" t="s">
        <v>191</v>
      </c>
      <c r="AP355" s="443" t="s">
        <v>807</v>
      </c>
      <c r="AQ355" s="443" t="s">
        <v>442</v>
      </c>
      <c r="AR355" s="443" t="s">
        <v>176</v>
      </c>
      <c r="AS355" s="443" t="s">
        <v>448</v>
      </c>
      <c r="AT355" s="443" t="s">
        <v>150</v>
      </c>
      <c r="AU355" s="443" t="s">
        <v>745</v>
      </c>
      <c r="AV355" s="443" t="s">
        <v>1</v>
      </c>
      <c r="AW355" s="443" t="s">
        <v>334</v>
      </c>
      <c r="AX355" s="443" t="s">
        <v>381</v>
      </c>
      <c r="AY355" s="443" t="s">
        <v>354</v>
      </c>
      <c r="AZ355" s="443" t="s">
        <v>277</v>
      </c>
      <c r="BA355" s="443" t="s">
        <v>166</v>
      </c>
      <c r="BB355" s="443" t="s">
        <v>583</v>
      </c>
      <c r="BC355" s="443" t="s">
        <v>519</v>
      </c>
      <c r="BD355" s="444" t="s">
        <v>639</v>
      </c>
    </row>
    <row r="356" spans="1:56" x14ac:dyDescent="0.2">
      <c r="A356" s="1">
        <v>10</v>
      </c>
      <c r="B356" s="13">
        <v>103</v>
      </c>
      <c r="C356" s="14">
        <v>173</v>
      </c>
      <c r="D356" s="14">
        <v>343</v>
      </c>
      <c r="E356" s="14">
        <v>388</v>
      </c>
      <c r="F356" s="14">
        <v>558</v>
      </c>
      <c r="G356" s="14">
        <v>279</v>
      </c>
      <c r="H356" s="14">
        <v>474</v>
      </c>
      <c r="I356" s="14">
        <v>519</v>
      </c>
      <c r="J356" s="14">
        <v>64</v>
      </c>
      <c r="K356" s="14">
        <v>234</v>
      </c>
      <c r="L356" s="14">
        <v>410</v>
      </c>
      <c r="M356" s="14">
        <v>365</v>
      </c>
      <c r="N356" s="14">
        <v>195</v>
      </c>
      <c r="O356" s="14">
        <v>25</v>
      </c>
      <c r="P356" s="14">
        <v>580</v>
      </c>
      <c r="Q356" s="14">
        <v>126</v>
      </c>
      <c r="R356" s="14">
        <v>321</v>
      </c>
      <c r="S356" s="14">
        <v>491</v>
      </c>
      <c r="T356" s="14">
        <v>536</v>
      </c>
      <c r="U356" s="14">
        <v>81</v>
      </c>
      <c r="V356" s="14">
        <v>427</v>
      </c>
      <c r="W356" s="14">
        <v>622</v>
      </c>
      <c r="X356" s="14">
        <v>42</v>
      </c>
      <c r="Y356" s="14">
        <v>212</v>
      </c>
      <c r="Z356" s="15">
        <v>257</v>
      </c>
      <c r="AA356" s="2">
        <f t="shared" si="60"/>
        <v>7825</v>
      </c>
      <c r="AB356" s="2">
        <f t="shared" si="61"/>
        <v>3263025</v>
      </c>
      <c r="AE356" s="1">
        <v>10</v>
      </c>
      <c r="AF356" s="442" t="s">
        <v>390</v>
      </c>
      <c r="AG356" s="443" t="s">
        <v>523</v>
      </c>
      <c r="AH356" s="443" t="s">
        <v>493</v>
      </c>
      <c r="AI356" s="443" t="s">
        <v>387</v>
      </c>
      <c r="AJ356" s="443" t="s">
        <v>335</v>
      </c>
      <c r="AK356" s="443" t="s">
        <v>508</v>
      </c>
      <c r="AL356" s="443" t="s">
        <v>52</v>
      </c>
      <c r="AM356" s="443" t="s">
        <v>779</v>
      </c>
      <c r="AN356" s="443" t="s">
        <v>597</v>
      </c>
      <c r="AO356" s="443" t="s">
        <v>142</v>
      </c>
      <c r="AP356" s="443" t="s">
        <v>712</v>
      </c>
      <c r="AQ356" s="443" t="s">
        <v>414</v>
      </c>
      <c r="AR356" s="443" t="s">
        <v>99</v>
      </c>
      <c r="AS356" s="443" t="s">
        <v>253</v>
      </c>
      <c r="AT356" s="443" t="s">
        <v>621</v>
      </c>
      <c r="AU356" s="443" t="s">
        <v>474</v>
      </c>
      <c r="AV356" s="443" t="s">
        <v>234</v>
      </c>
      <c r="AW356" s="443" t="s">
        <v>664</v>
      </c>
      <c r="AX356" s="443" t="s">
        <v>781</v>
      </c>
      <c r="AY356" s="443" t="s">
        <v>749</v>
      </c>
      <c r="AZ356" s="443" t="s">
        <v>218</v>
      </c>
      <c r="BA356" s="443" t="s">
        <v>557</v>
      </c>
      <c r="BB356" s="443" t="s">
        <v>407</v>
      </c>
      <c r="BC356" s="443" t="s">
        <v>300</v>
      </c>
      <c r="BD356" s="444" t="s">
        <v>799</v>
      </c>
    </row>
    <row r="357" spans="1:56" x14ac:dyDescent="0.2">
      <c r="A357" s="1">
        <v>11</v>
      </c>
      <c r="B357" s="13">
        <v>62</v>
      </c>
      <c r="C357" s="14">
        <v>517</v>
      </c>
      <c r="D357" s="14">
        <v>472</v>
      </c>
      <c r="E357" s="14">
        <v>277</v>
      </c>
      <c r="F357" s="14">
        <v>232</v>
      </c>
      <c r="G357" s="14">
        <v>386</v>
      </c>
      <c r="H357" s="14">
        <v>341</v>
      </c>
      <c r="I357" s="14">
        <v>171</v>
      </c>
      <c r="J357" s="14">
        <v>101</v>
      </c>
      <c r="K357" s="14">
        <v>556</v>
      </c>
      <c r="L357" s="14">
        <v>260</v>
      </c>
      <c r="M357" s="14">
        <v>430</v>
      </c>
      <c r="N357" s="14">
        <v>625</v>
      </c>
      <c r="O357" s="14">
        <v>45</v>
      </c>
      <c r="P357" s="14">
        <v>215</v>
      </c>
      <c r="Q357" s="14">
        <v>539</v>
      </c>
      <c r="R357" s="14">
        <v>494</v>
      </c>
      <c r="S357" s="14">
        <v>324</v>
      </c>
      <c r="T357" s="14">
        <v>129</v>
      </c>
      <c r="U357" s="14">
        <v>84</v>
      </c>
      <c r="V357" s="14">
        <v>363</v>
      </c>
      <c r="W357" s="14">
        <v>193</v>
      </c>
      <c r="X357" s="14">
        <v>23</v>
      </c>
      <c r="Y357" s="14">
        <v>578</v>
      </c>
      <c r="Z357" s="15">
        <v>408</v>
      </c>
      <c r="AA357" s="2">
        <f t="shared" si="60"/>
        <v>7825</v>
      </c>
      <c r="AB357" s="2">
        <f t="shared" si="61"/>
        <v>3263025</v>
      </c>
      <c r="AE357" s="1">
        <v>11</v>
      </c>
      <c r="AF357" s="445" t="s">
        <v>674</v>
      </c>
      <c r="AG357" s="446" t="s">
        <v>808</v>
      </c>
      <c r="AH357" s="447" t="s">
        <v>79</v>
      </c>
      <c r="AI357" s="446" t="s">
        <v>537</v>
      </c>
      <c r="AJ357" s="447" t="s">
        <v>773</v>
      </c>
      <c r="AK357" s="446" t="s">
        <v>311</v>
      </c>
      <c r="AL357" s="447" t="s">
        <v>415</v>
      </c>
      <c r="AM357" s="446" t="s">
        <v>498</v>
      </c>
      <c r="AN357" s="447" t="s">
        <v>421</v>
      </c>
      <c r="AO357" s="446" t="s">
        <v>363</v>
      </c>
      <c r="AP357" s="447" t="s">
        <v>355</v>
      </c>
      <c r="AQ357" s="446" t="s">
        <v>482</v>
      </c>
      <c r="AR357" s="443" t="s">
        <v>820</v>
      </c>
      <c r="AS357" s="446" t="s">
        <v>645</v>
      </c>
      <c r="AT357" s="447" t="s">
        <v>220</v>
      </c>
      <c r="AU357" s="446" t="s">
        <v>94</v>
      </c>
      <c r="AV357" s="447" t="s">
        <v>591</v>
      </c>
      <c r="AW357" s="446" t="s">
        <v>710</v>
      </c>
      <c r="AX357" s="447" t="s">
        <v>370</v>
      </c>
      <c r="AY357" s="446" t="s">
        <v>379</v>
      </c>
      <c r="AZ357" s="447" t="s">
        <v>444</v>
      </c>
      <c r="BA357" s="446" t="s">
        <v>133</v>
      </c>
      <c r="BB357" s="447" t="s">
        <v>330</v>
      </c>
      <c r="BC357" s="446" t="s">
        <v>517</v>
      </c>
      <c r="BD357" s="448" t="s">
        <v>82</v>
      </c>
    </row>
    <row r="358" spans="1:56" x14ac:dyDescent="0.2">
      <c r="A358" s="1">
        <v>12</v>
      </c>
      <c r="B358" s="13">
        <v>531</v>
      </c>
      <c r="C358" s="14">
        <v>486</v>
      </c>
      <c r="D358" s="14">
        <v>316</v>
      </c>
      <c r="E358" s="14">
        <v>146</v>
      </c>
      <c r="F358" s="14">
        <v>76</v>
      </c>
      <c r="G358" s="14">
        <v>360</v>
      </c>
      <c r="H358" s="14">
        <v>190</v>
      </c>
      <c r="I358" s="14">
        <v>20</v>
      </c>
      <c r="J358" s="14">
        <v>600</v>
      </c>
      <c r="K358" s="14">
        <v>405</v>
      </c>
      <c r="L358" s="14">
        <v>229</v>
      </c>
      <c r="M358" s="14">
        <v>299</v>
      </c>
      <c r="N358" s="14">
        <v>469</v>
      </c>
      <c r="O358" s="14">
        <v>514</v>
      </c>
      <c r="P358" s="14">
        <v>59</v>
      </c>
      <c r="Q358" s="14">
        <v>383</v>
      </c>
      <c r="R358" s="14">
        <v>338</v>
      </c>
      <c r="S358" s="14">
        <v>168</v>
      </c>
      <c r="T358" s="14">
        <v>123</v>
      </c>
      <c r="U358" s="14">
        <v>553</v>
      </c>
      <c r="V358" s="14">
        <v>207</v>
      </c>
      <c r="W358" s="14">
        <v>37</v>
      </c>
      <c r="X358" s="14">
        <v>617</v>
      </c>
      <c r="Y358" s="14">
        <v>447</v>
      </c>
      <c r="Z358" s="15">
        <v>252</v>
      </c>
      <c r="AA358" s="2">
        <f t="shared" si="60"/>
        <v>7825</v>
      </c>
      <c r="AB358" s="2">
        <f t="shared" si="61"/>
        <v>3263025</v>
      </c>
      <c r="AE358" s="1">
        <v>12</v>
      </c>
      <c r="AF358" s="445" t="s">
        <v>336</v>
      </c>
      <c r="AG358" s="446" t="s">
        <v>533</v>
      </c>
      <c r="AH358" s="447" t="s">
        <v>472</v>
      </c>
      <c r="AI358" s="446" t="s">
        <v>524</v>
      </c>
      <c r="AJ358" s="447" t="s">
        <v>2</v>
      </c>
      <c r="AK358" s="446" t="s">
        <v>577</v>
      </c>
      <c r="AL358" s="447" t="s">
        <v>817</v>
      </c>
      <c r="AM358" s="446" t="s">
        <v>702</v>
      </c>
      <c r="AN358" s="447" t="s">
        <v>544</v>
      </c>
      <c r="AO358" s="446" t="s">
        <v>429</v>
      </c>
      <c r="AP358" s="447" t="s">
        <v>592</v>
      </c>
      <c r="AQ358" s="446" t="s">
        <v>430</v>
      </c>
      <c r="AR358" s="443" t="s">
        <v>531</v>
      </c>
      <c r="AS358" s="446" t="s">
        <v>33</v>
      </c>
      <c r="AT358" s="447" t="s">
        <v>436</v>
      </c>
      <c r="AU358" s="446" t="s">
        <v>625</v>
      </c>
      <c r="AV358" s="447" t="s">
        <v>470</v>
      </c>
      <c r="AW358" s="446" t="s">
        <v>71</v>
      </c>
      <c r="AX358" s="447" t="s">
        <v>553</v>
      </c>
      <c r="AY358" s="446" t="s">
        <v>573</v>
      </c>
      <c r="AZ358" s="447" t="s">
        <v>716</v>
      </c>
      <c r="BA358" s="446" t="s">
        <v>700</v>
      </c>
      <c r="BB358" s="447" t="s">
        <v>242</v>
      </c>
      <c r="BC358" s="446" t="s">
        <v>51</v>
      </c>
      <c r="BD358" s="448" t="s">
        <v>593</v>
      </c>
    </row>
    <row r="359" spans="1:56" x14ac:dyDescent="0.2">
      <c r="A359" s="1">
        <v>13</v>
      </c>
      <c r="B359" s="13">
        <v>380</v>
      </c>
      <c r="C359" s="14">
        <v>335</v>
      </c>
      <c r="D359" s="14">
        <v>165</v>
      </c>
      <c r="E359" s="14">
        <v>120</v>
      </c>
      <c r="F359" s="14">
        <v>575</v>
      </c>
      <c r="G359" s="14">
        <v>204</v>
      </c>
      <c r="H359" s="14">
        <v>34</v>
      </c>
      <c r="I359" s="14">
        <v>614</v>
      </c>
      <c r="J359" s="14">
        <v>444</v>
      </c>
      <c r="K359" s="14">
        <v>274</v>
      </c>
      <c r="L359" s="14">
        <v>98</v>
      </c>
      <c r="M359" s="14">
        <v>143</v>
      </c>
      <c r="N359" s="14">
        <v>313</v>
      </c>
      <c r="O359" s="14">
        <v>483</v>
      </c>
      <c r="P359" s="14">
        <v>528</v>
      </c>
      <c r="Q359" s="14">
        <v>352</v>
      </c>
      <c r="R359" s="14">
        <v>182</v>
      </c>
      <c r="S359" s="14">
        <v>12</v>
      </c>
      <c r="T359" s="14">
        <v>592</v>
      </c>
      <c r="U359" s="14">
        <v>422</v>
      </c>
      <c r="V359" s="14">
        <v>51</v>
      </c>
      <c r="W359" s="14">
        <v>506</v>
      </c>
      <c r="X359" s="14">
        <v>461</v>
      </c>
      <c r="Y359" s="14">
        <v>291</v>
      </c>
      <c r="Z359" s="15">
        <v>246</v>
      </c>
      <c r="AA359" s="2">
        <f t="shared" si="60"/>
        <v>7825</v>
      </c>
      <c r="AB359" s="2">
        <f t="shared" si="61"/>
        <v>3263025</v>
      </c>
      <c r="AC359" s="2">
        <f t="shared" ref="AC359:AC377" si="62">B359^3+C359^3+D359^3+E359^3+F359^3+G359^3+H359^3+I359^3+J359^3+K359^3+L359^3+M359^3+N359^3+O359^3+P359^3+Q359^3+R359^3+S359^3+T359^3+U359^3+V359^3+W359^3+X359^3+Y359^3+Z359^3</f>
        <v>1530765625</v>
      </c>
      <c r="AE359" s="1">
        <v>13</v>
      </c>
      <c r="AF359" s="445" t="s">
        <v>147</v>
      </c>
      <c r="AG359" s="446" t="s">
        <v>551</v>
      </c>
      <c r="AH359" s="447" t="s">
        <v>758</v>
      </c>
      <c r="AI359" s="446" t="s">
        <v>132</v>
      </c>
      <c r="AJ359" s="447" t="s">
        <v>490</v>
      </c>
      <c r="AK359" s="446" t="s">
        <v>538</v>
      </c>
      <c r="AL359" s="447" t="s">
        <v>462</v>
      </c>
      <c r="AM359" s="446" t="s">
        <v>260</v>
      </c>
      <c r="AN359" s="447" t="s">
        <v>505</v>
      </c>
      <c r="AO359" s="446" t="s">
        <v>377</v>
      </c>
      <c r="AP359" s="447" t="s">
        <v>361</v>
      </c>
      <c r="AQ359" s="446" t="s">
        <v>43</v>
      </c>
      <c r="AR359" s="443" t="s">
        <v>417</v>
      </c>
      <c r="AS359" s="446" t="s">
        <v>50</v>
      </c>
      <c r="AT359" s="447" t="s">
        <v>547</v>
      </c>
      <c r="AU359" s="446" t="s">
        <v>811</v>
      </c>
      <c r="AV359" s="447" t="s">
        <v>525</v>
      </c>
      <c r="AW359" s="446" t="s">
        <v>647</v>
      </c>
      <c r="AX359" s="447" t="s">
        <v>778</v>
      </c>
      <c r="AY359" s="446" t="s">
        <v>108</v>
      </c>
      <c r="AZ359" s="447" t="s">
        <v>225</v>
      </c>
      <c r="BA359" s="446" t="s">
        <v>276</v>
      </c>
      <c r="BB359" s="447" t="s">
        <v>589</v>
      </c>
      <c r="BC359" s="446" t="s">
        <v>219</v>
      </c>
      <c r="BD359" s="448" t="s">
        <v>744</v>
      </c>
    </row>
    <row r="360" spans="1:56" x14ac:dyDescent="0.2">
      <c r="A360" s="1">
        <v>14</v>
      </c>
      <c r="B360" s="13">
        <v>374</v>
      </c>
      <c r="C360" s="14">
        <v>179</v>
      </c>
      <c r="D360" s="14">
        <v>9</v>
      </c>
      <c r="E360" s="14">
        <v>589</v>
      </c>
      <c r="F360" s="14">
        <v>419</v>
      </c>
      <c r="G360" s="14">
        <v>73</v>
      </c>
      <c r="H360" s="14">
        <v>503</v>
      </c>
      <c r="I360" s="14">
        <v>458</v>
      </c>
      <c r="J360" s="14">
        <v>288</v>
      </c>
      <c r="K360" s="14">
        <v>243</v>
      </c>
      <c r="L360" s="14">
        <v>567</v>
      </c>
      <c r="M360" s="14">
        <v>112</v>
      </c>
      <c r="N360" s="14">
        <v>157</v>
      </c>
      <c r="O360" s="14">
        <v>327</v>
      </c>
      <c r="P360" s="14">
        <v>397</v>
      </c>
      <c r="Q360" s="14">
        <v>221</v>
      </c>
      <c r="R360" s="14">
        <v>26</v>
      </c>
      <c r="S360" s="14">
        <v>606</v>
      </c>
      <c r="T360" s="14">
        <v>436</v>
      </c>
      <c r="U360" s="14">
        <v>266</v>
      </c>
      <c r="V360" s="14">
        <v>550</v>
      </c>
      <c r="W360" s="14">
        <v>480</v>
      </c>
      <c r="X360" s="14">
        <v>310</v>
      </c>
      <c r="Y360" s="14">
        <v>140</v>
      </c>
      <c r="Z360" s="15">
        <v>95</v>
      </c>
      <c r="AA360" s="2">
        <f t="shared" si="60"/>
        <v>7825</v>
      </c>
      <c r="AB360" s="2">
        <f t="shared" si="61"/>
        <v>3263025</v>
      </c>
      <c r="AE360" s="1">
        <v>14</v>
      </c>
      <c r="AF360" s="445" t="s">
        <v>627</v>
      </c>
      <c r="AG360" s="446" t="s">
        <v>285</v>
      </c>
      <c r="AH360" s="447" t="s">
        <v>409</v>
      </c>
      <c r="AI360" s="446" t="s">
        <v>65</v>
      </c>
      <c r="AJ360" s="447" t="s">
        <v>561</v>
      </c>
      <c r="AK360" s="446" t="s">
        <v>301</v>
      </c>
      <c r="AL360" s="447" t="s">
        <v>487</v>
      </c>
      <c r="AM360" s="446" t="s">
        <v>109</v>
      </c>
      <c r="AN360" s="447" t="s">
        <v>163</v>
      </c>
      <c r="AO360" s="446" t="s">
        <v>270</v>
      </c>
      <c r="AP360" s="447" t="s">
        <v>726</v>
      </c>
      <c r="AQ360" s="446" t="s">
        <v>74</v>
      </c>
      <c r="AR360" s="443" t="s">
        <v>581</v>
      </c>
      <c r="AS360" s="446" t="s">
        <v>785</v>
      </c>
      <c r="AT360" s="447" t="s">
        <v>711</v>
      </c>
      <c r="AU360" s="446" t="s">
        <v>800</v>
      </c>
      <c r="AV360" s="447" t="s">
        <v>251</v>
      </c>
      <c r="AW360" s="446" t="s">
        <v>499</v>
      </c>
      <c r="AX360" s="447" t="s">
        <v>563</v>
      </c>
      <c r="AY360" s="446" t="s">
        <v>165</v>
      </c>
      <c r="AZ360" s="447" t="s">
        <v>516</v>
      </c>
      <c r="BA360" s="446" t="s">
        <v>399</v>
      </c>
      <c r="BB360" s="447" t="s">
        <v>491</v>
      </c>
      <c r="BC360" s="446" t="s">
        <v>733</v>
      </c>
      <c r="BD360" s="448" t="s">
        <v>672</v>
      </c>
    </row>
    <row r="361" spans="1:56" x14ac:dyDescent="0.2">
      <c r="A361" s="1">
        <v>15</v>
      </c>
      <c r="B361" s="13">
        <v>218</v>
      </c>
      <c r="C361" s="14">
        <v>48</v>
      </c>
      <c r="D361" s="14">
        <v>603</v>
      </c>
      <c r="E361" s="14">
        <v>433</v>
      </c>
      <c r="F361" s="14">
        <v>263</v>
      </c>
      <c r="G361" s="14">
        <v>542</v>
      </c>
      <c r="H361" s="14">
        <v>497</v>
      </c>
      <c r="I361" s="14">
        <v>302</v>
      </c>
      <c r="J361" s="14">
        <v>132</v>
      </c>
      <c r="K361" s="14">
        <v>87</v>
      </c>
      <c r="L361" s="14">
        <v>411</v>
      </c>
      <c r="M361" s="14">
        <v>581</v>
      </c>
      <c r="N361" s="14">
        <v>1</v>
      </c>
      <c r="O361" s="14">
        <v>196</v>
      </c>
      <c r="P361" s="14">
        <v>366</v>
      </c>
      <c r="Q361" s="14">
        <v>70</v>
      </c>
      <c r="R361" s="14">
        <v>525</v>
      </c>
      <c r="S361" s="14">
        <v>455</v>
      </c>
      <c r="T361" s="14">
        <v>285</v>
      </c>
      <c r="U361" s="14">
        <v>240</v>
      </c>
      <c r="V361" s="14">
        <v>394</v>
      </c>
      <c r="W361" s="14">
        <v>349</v>
      </c>
      <c r="X361" s="14">
        <v>154</v>
      </c>
      <c r="Y361" s="14">
        <v>109</v>
      </c>
      <c r="Z361" s="15">
        <v>564</v>
      </c>
      <c r="AA361" s="2">
        <f t="shared" si="60"/>
        <v>7825</v>
      </c>
      <c r="AB361" s="2">
        <f t="shared" si="61"/>
        <v>3263025</v>
      </c>
      <c r="AE361" s="1">
        <v>15</v>
      </c>
      <c r="AF361" s="445" t="s">
        <v>326</v>
      </c>
      <c r="AG361" s="446" t="s">
        <v>274</v>
      </c>
      <c r="AH361" s="447" t="s">
        <v>735</v>
      </c>
      <c r="AI361" s="446" t="s">
        <v>138</v>
      </c>
      <c r="AJ361" s="447" t="s">
        <v>221</v>
      </c>
      <c r="AK361" s="446" t="s">
        <v>751</v>
      </c>
      <c r="AL361" s="447" t="s">
        <v>141</v>
      </c>
      <c r="AM361" s="446" t="s">
        <v>727</v>
      </c>
      <c r="AN361" s="447" t="s">
        <v>555</v>
      </c>
      <c r="AO361" s="446" t="s">
        <v>617</v>
      </c>
      <c r="AP361" s="447" t="s">
        <v>503</v>
      </c>
      <c r="AQ361" s="446" t="s">
        <v>307</v>
      </c>
      <c r="AR361" s="443" t="s">
        <v>198</v>
      </c>
      <c r="AS361" s="446" t="s">
        <v>552</v>
      </c>
      <c r="AT361" s="447" t="s">
        <v>389</v>
      </c>
      <c r="AU361" s="446" t="s">
        <v>619</v>
      </c>
      <c r="AV361" s="447" t="s">
        <v>574</v>
      </c>
      <c r="AW361" s="446" t="s">
        <v>456</v>
      </c>
      <c r="AX361" s="447" t="s">
        <v>299</v>
      </c>
      <c r="AY361" s="446" t="s">
        <v>164</v>
      </c>
      <c r="AZ361" s="447" t="s">
        <v>369</v>
      </c>
      <c r="BA361" s="446" t="s">
        <v>653</v>
      </c>
      <c r="BB361" s="447" t="s">
        <v>343</v>
      </c>
      <c r="BC361" s="446" t="s">
        <v>631</v>
      </c>
      <c r="BD361" s="448" t="s">
        <v>123</v>
      </c>
    </row>
    <row r="362" spans="1:56" x14ac:dyDescent="0.2">
      <c r="A362" s="1">
        <v>16</v>
      </c>
      <c r="B362" s="13">
        <v>369</v>
      </c>
      <c r="C362" s="14">
        <v>414</v>
      </c>
      <c r="D362" s="14">
        <v>584</v>
      </c>
      <c r="E362" s="14">
        <v>4</v>
      </c>
      <c r="F362" s="14">
        <v>199</v>
      </c>
      <c r="G362" s="14">
        <v>545</v>
      </c>
      <c r="H362" s="14">
        <v>90</v>
      </c>
      <c r="I362" s="14">
        <v>135</v>
      </c>
      <c r="J362" s="14">
        <v>305</v>
      </c>
      <c r="K362" s="14">
        <v>500</v>
      </c>
      <c r="L362" s="14">
        <v>46</v>
      </c>
      <c r="M362" s="14">
        <v>601</v>
      </c>
      <c r="N362" s="14">
        <v>431</v>
      </c>
      <c r="O362" s="14">
        <v>261</v>
      </c>
      <c r="P362" s="14">
        <v>216</v>
      </c>
      <c r="Q362" s="14">
        <v>392</v>
      </c>
      <c r="R362" s="14">
        <v>562</v>
      </c>
      <c r="S362" s="14">
        <v>107</v>
      </c>
      <c r="T362" s="14">
        <v>152</v>
      </c>
      <c r="U362" s="14">
        <v>347</v>
      </c>
      <c r="V362" s="14">
        <v>68</v>
      </c>
      <c r="W362" s="14">
        <v>238</v>
      </c>
      <c r="X362" s="14">
        <v>283</v>
      </c>
      <c r="Y362" s="14">
        <v>453</v>
      </c>
      <c r="Z362" s="15">
        <v>523</v>
      </c>
      <c r="AA362" s="2">
        <f t="shared" si="60"/>
        <v>7825</v>
      </c>
      <c r="AB362" s="2">
        <f t="shared" si="61"/>
        <v>3263025</v>
      </c>
      <c r="AE362" s="1">
        <v>16</v>
      </c>
      <c r="AF362" s="442" t="s">
        <v>309</v>
      </c>
      <c r="AG362" s="443" t="s">
        <v>609</v>
      </c>
      <c r="AH362" s="443" t="s">
        <v>724</v>
      </c>
      <c r="AI362" s="443" t="s">
        <v>62</v>
      </c>
      <c r="AJ362" s="443" t="s">
        <v>207</v>
      </c>
      <c r="AK362" s="443" t="s">
        <v>200</v>
      </c>
      <c r="AL362" s="443" t="s">
        <v>599</v>
      </c>
      <c r="AM362" s="443" t="s">
        <v>102</v>
      </c>
      <c r="AN362" s="443" t="s">
        <v>178</v>
      </c>
      <c r="AO362" s="443" t="s">
        <v>322</v>
      </c>
      <c r="AP362" s="443" t="s">
        <v>302</v>
      </c>
      <c r="AQ362" s="443" t="s">
        <v>765</v>
      </c>
      <c r="AR362" s="443" t="s">
        <v>110</v>
      </c>
      <c r="AS362" s="443" t="s">
        <v>143</v>
      </c>
      <c r="AT362" s="443" t="s">
        <v>249</v>
      </c>
      <c r="AU362" s="443" t="s">
        <v>337</v>
      </c>
      <c r="AV362" s="443" t="s">
        <v>229</v>
      </c>
      <c r="AW362" s="443" t="s">
        <v>495</v>
      </c>
      <c r="AX362" s="443" t="s">
        <v>371</v>
      </c>
      <c r="AY362" s="443" t="s">
        <v>626</v>
      </c>
      <c r="AZ362" s="443" t="s">
        <v>644</v>
      </c>
      <c r="BA362" s="443" t="s">
        <v>247</v>
      </c>
      <c r="BB362" s="443" t="s">
        <v>375</v>
      </c>
      <c r="BC362" s="443" t="s">
        <v>351</v>
      </c>
      <c r="BD362" s="444" t="s">
        <v>677</v>
      </c>
    </row>
    <row r="363" spans="1:56" x14ac:dyDescent="0.2">
      <c r="A363" s="1">
        <v>17</v>
      </c>
      <c r="B363" s="13">
        <v>213</v>
      </c>
      <c r="C363" s="14">
        <v>258</v>
      </c>
      <c r="D363" s="14">
        <v>428</v>
      </c>
      <c r="E363" s="14">
        <v>623</v>
      </c>
      <c r="F363" s="14">
        <v>43</v>
      </c>
      <c r="G363" s="14">
        <v>389</v>
      </c>
      <c r="H363" s="14">
        <v>559</v>
      </c>
      <c r="I363" s="14">
        <v>104</v>
      </c>
      <c r="J363" s="14">
        <v>174</v>
      </c>
      <c r="K363" s="14">
        <v>344</v>
      </c>
      <c r="L363" s="14">
        <v>520</v>
      </c>
      <c r="M363" s="14">
        <v>475</v>
      </c>
      <c r="N363" s="14">
        <v>280</v>
      </c>
      <c r="O363" s="14">
        <v>235</v>
      </c>
      <c r="P363" s="14">
        <v>65</v>
      </c>
      <c r="Q363" s="14">
        <v>361</v>
      </c>
      <c r="R363" s="14">
        <v>406</v>
      </c>
      <c r="S363" s="14">
        <v>576</v>
      </c>
      <c r="T363" s="14">
        <v>21</v>
      </c>
      <c r="U363" s="14">
        <v>191</v>
      </c>
      <c r="V363" s="14">
        <v>537</v>
      </c>
      <c r="W363" s="14">
        <v>82</v>
      </c>
      <c r="X363" s="14">
        <v>127</v>
      </c>
      <c r="Y363" s="14">
        <v>322</v>
      </c>
      <c r="Z363" s="15">
        <v>492</v>
      </c>
      <c r="AA363" s="2">
        <f t="shared" si="60"/>
        <v>7825</v>
      </c>
      <c r="AB363" s="2">
        <f t="shared" si="61"/>
        <v>3263025</v>
      </c>
      <c r="AE363" s="1">
        <v>17</v>
      </c>
      <c r="AF363" s="442" t="s">
        <v>194</v>
      </c>
      <c r="AG363" s="443" t="s">
        <v>432</v>
      </c>
      <c r="AH363" s="443" t="s">
        <v>324</v>
      </c>
      <c r="AI363" s="443" t="s">
        <v>104</v>
      </c>
      <c r="AJ363" s="443" t="s">
        <v>618</v>
      </c>
      <c r="AK363" s="443" t="s">
        <v>416</v>
      </c>
      <c r="AL363" s="443" t="s">
        <v>780</v>
      </c>
      <c r="AM363" s="443" t="s">
        <v>316</v>
      </c>
      <c r="AN363" s="443" t="s">
        <v>153</v>
      </c>
      <c r="AO363" s="443" t="s">
        <v>282</v>
      </c>
      <c r="AP363" s="443" t="s">
        <v>257</v>
      </c>
      <c r="AQ363" s="443" t="s">
        <v>267</v>
      </c>
      <c r="AR363" s="443" t="s">
        <v>717</v>
      </c>
      <c r="AS363" s="443" t="s">
        <v>328</v>
      </c>
      <c r="AT363" s="443" t="s">
        <v>539</v>
      </c>
      <c r="AU363" s="443" t="s">
        <v>367</v>
      </c>
      <c r="AV363" s="443" t="s">
        <v>49</v>
      </c>
      <c r="AW363" s="443" t="s">
        <v>488</v>
      </c>
      <c r="AX363" s="443" t="s">
        <v>360</v>
      </c>
      <c r="AY363" s="443" t="s">
        <v>786</v>
      </c>
      <c r="AZ363" s="443" t="s">
        <v>255</v>
      </c>
      <c r="BA363" s="443" t="s">
        <v>303</v>
      </c>
      <c r="BB363" s="443" t="s">
        <v>344</v>
      </c>
      <c r="BC363" s="443" t="s">
        <v>681</v>
      </c>
      <c r="BD363" s="444" t="s">
        <v>560</v>
      </c>
    </row>
    <row r="364" spans="1:56" x14ac:dyDescent="0.2">
      <c r="A364" s="1">
        <v>18</v>
      </c>
      <c r="B364" s="13">
        <v>57</v>
      </c>
      <c r="C364" s="14">
        <v>227</v>
      </c>
      <c r="D364" s="14">
        <v>297</v>
      </c>
      <c r="E364" s="14">
        <v>467</v>
      </c>
      <c r="F364" s="14">
        <v>512</v>
      </c>
      <c r="G364" s="14">
        <v>358</v>
      </c>
      <c r="H364" s="14">
        <v>403</v>
      </c>
      <c r="I364" s="14">
        <v>598</v>
      </c>
      <c r="J364" s="14">
        <v>18</v>
      </c>
      <c r="K364" s="14">
        <v>188</v>
      </c>
      <c r="L364" s="14">
        <v>489</v>
      </c>
      <c r="M364" s="14">
        <v>319</v>
      </c>
      <c r="N364" s="14">
        <v>149</v>
      </c>
      <c r="O364" s="14">
        <v>79</v>
      </c>
      <c r="P364" s="14">
        <v>534</v>
      </c>
      <c r="Q364" s="14">
        <v>210</v>
      </c>
      <c r="R364" s="14">
        <v>255</v>
      </c>
      <c r="S364" s="14">
        <v>450</v>
      </c>
      <c r="T364" s="14">
        <v>620</v>
      </c>
      <c r="U364" s="14">
        <v>40</v>
      </c>
      <c r="V364" s="14">
        <v>381</v>
      </c>
      <c r="W364" s="14">
        <v>551</v>
      </c>
      <c r="X364" s="14">
        <v>121</v>
      </c>
      <c r="Y364" s="14">
        <v>166</v>
      </c>
      <c r="Z364" s="15">
        <v>336</v>
      </c>
      <c r="AA364" s="2">
        <f t="shared" si="60"/>
        <v>7825</v>
      </c>
      <c r="AB364" s="2">
        <f t="shared" si="61"/>
        <v>3263025</v>
      </c>
      <c r="AE364" s="1">
        <v>18</v>
      </c>
      <c r="AF364" s="442" t="s">
        <v>359</v>
      </c>
      <c r="AG364" s="443" t="s">
        <v>567</v>
      </c>
      <c r="AH364" s="443" t="s">
        <v>461</v>
      </c>
      <c r="AI364" s="443" t="s">
        <v>506</v>
      </c>
      <c r="AJ364" s="443" t="s">
        <v>202</v>
      </c>
      <c r="AK364" s="443" t="s">
        <v>682</v>
      </c>
      <c r="AL364" s="443" t="s">
        <v>264</v>
      </c>
      <c r="AM364" s="443" t="s">
        <v>707</v>
      </c>
      <c r="AN364" s="443" t="s">
        <v>673</v>
      </c>
      <c r="AO364" s="443" t="s">
        <v>732</v>
      </c>
      <c r="AP364" s="443" t="s">
        <v>638</v>
      </c>
      <c r="AQ364" s="443" t="s">
        <v>338</v>
      </c>
      <c r="AR364" s="443" t="s">
        <v>180</v>
      </c>
      <c r="AS364" s="443" t="s">
        <v>30</v>
      </c>
      <c r="AT364" s="443" t="s">
        <v>806</v>
      </c>
      <c r="AU364" s="443" t="s">
        <v>268</v>
      </c>
      <c r="AV364" s="443" t="s">
        <v>772</v>
      </c>
      <c r="AW364" s="443" t="s">
        <v>294</v>
      </c>
      <c r="AX364" s="443" t="s">
        <v>480</v>
      </c>
      <c r="AY364" s="443" t="s">
        <v>513</v>
      </c>
      <c r="AZ364" s="443" t="s">
        <v>654</v>
      </c>
      <c r="BA364" s="443" t="s">
        <v>546</v>
      </c>
      <c r="BB364" s="443" t="s">
        <v>582</v>
      </c>
      <c r="BC364" s="443" t="s">
        <v>734</v>
      </c>
      <c r="BD364" s="444" t="s">
        <v>340</v>
      </c>
    </row>
    <row r="365" spans="1:56" x14ac:dyDescent="0.2">
      <c r="A365" s="1">
        <v>19</v>
      </c>
      <c r="B365" s="13">
        <v>526</v>
      </c>
      <c r="C365" s="14">
        <v>96</v>
      </c>
      <c r="D365" s="14">
        <v>141</v>
      </c>
      <c r="E365" s="14">
        <v>311</v>
      </c>
      <c r="F365" s="14">
        <v>481</v>
      </c>
      <c r="G365" s="14">
        <v>202</v>
      </c>
      <c r="H365" s="14">
        <v>272</v>
      </c>
      <c r="I365" s="14">
        <v>442</v>
      </c>
      <c r="J365" s="14">
        <v>612</v>
      </c>
      <c r="K365" s="14">
        <v>32</v>
      </c>
      <c r="L365" s="14">
        <v>333</v>
      </c>
      <c r="M365" s="14">
        <v>163</v>
      </c>
      <c r="N365" s="14">
        <v>118</v>
      </c>
      <c r="O365" s="14">
        <v>573</v>
      </c>
      <c r="P365" s="14">
        <v>378</v>
      </c>
      <c r="Q365" s="14">
        <v>54</v>
      </c>
      <c r="R365" s="14">
        <v>249</v>
      </c>
      <c r="S365" s="14">
        <v>294</v>
      </c>
      <c r="T365" s="14">
        <v>464</v>
      </c>
      <c r="U365" s="14">
        <v>509</v>
      </c>
      <c r="V365" s="14">
        <v>355</v>
      </c>
      <c r="W365" s="14">
        <v>425</v>
      </c>
      <c r="X365" s="14">
        <v>595</v>
      </c>
      <c r="Y365" s="14">
        <v>15</v>
      </c>
      <c r="Z365" s="15">
        <v>185</v>
      </c>
      <c r="AA365" s="2">
        <f t="shared" si="60"/>
        <v>7825</v>
      </c>
      <c r="AB365" s="2">
        <f t="shared" si="61"/>
        <v>3263025</v>
      </c>
      <c r="AE365" s="1">
        <v>19</v>
      </c>
      <c r="AF365" s="442" t="s">
        <v>572</v>
      </c>
      <c r="AG365" s="443" t="s">
        <v>329</v>
      </c>
      <c r="AH365" s="443" t="s">
        <v>759</v>
      </c>
      <c r="AI365" s="443" t="s">
        <v>280</v>
      </c>
      <c r="AJ365" s="443" t="s">
        <v>81</v>
      </c>
      <c r="AK365" s="443" t="s">
        <v>507</v>
      </c>
      <c r="AL365" s="443" t="s">
        <v>402</v>
      </c>
      <c r="AM365" s="443" t="s">
        <v>532</v>
      </c>
      <c r="AN365" s="443" t="s">
        <v>425</v>
      </c>
      <c r="AO365" s="443" t="s">
        <v>332</v>
      </c>
      <c r="AP365" s="443" t="s">
        <v>708</v>
      </c>
      <c r="AQ365" s="443" t="s">
        <v>788</v>
      </c>
      <c r="AR365" s="443" t="s">
        <v>100</v>
      </c>
      <c r="AS365" s="443" t="s">
        <v>648</v>
      </c>
      <c r="AT365" s="443" t="s">
        <v>69</v>
      </c>
      <c r="AU365" s="443" t="s">
        <v>89</v>
      </c>
      <c r="AV365" s="443" t="s">
        <v>403</v>
      </c>
      <c r="AW365" s="443" t="s">
        <v>145</v>
      </c>
      <c r="AX365" s="443" t="s">
        <v>693</v>
      </c>
      <c r="AY365" s="443" t="s">
        <v>753</v>
      </c>
      <c r="AZ365" s="443" t="s">
        <v>205</v>
      </c>
      <c r="BA365" s="443" t="s">
        <v>352</v>
      </c>
      <c r="BB365" s="443" t="s">
        <v>227</v>
      </c>
      <c r="BC365" s="443" t="s">
        <v>569</v>
      </c>
      <c r="BD365" s="444" t="s">
        <v>73</v>
      </c>
    </row>
    <row r="366" spans="1:56" x14ac:dyDescent="0.2">
      <c r="A366" s="1">
        <v>20</v>
      </c>
      <c r="B366" s="13">
        <v>400</v>
      </c>
      <c r="C366" s="14">
        <v>570</v>
      </c>
      <c r="D366" s="14">
        <v>115</v>
      </c>
      <c r="E366" s="14">
        <v>160</v>
      </c>
      <c r="F366" s="14">
        <v>330</v>
      </c>
      <c r="G366" s="14">
        <v>71</v>
      </c>
      <c r="H366" s="14">
        <v>241</v>
      </c>
      <c r="I366" s="14">
        <v>286</v>
      </c>
      <c r="J366" s="14">
        <v>456</v>
      </c>
      <c r="K366" s="14">
        <v>501</v>
      </c>
      <c r="L366" s="14">
        <v>177</v>
      </c>
      <c r="M366" s="14">
        <v>7</v>
      </c>
      <c r="N366" s="14">
        <v>587</v>
      </c>
      <c r="O366" s="14">
        <v>417</v>
      </c>
      <c r="P366" s="14">
        <v>372</v>
      </c>
      <c r="Q366" s="14">
        <v>548</v>
      </c>
      <c r="R366" s="14">
        <v>93</v>
      </c>
      <c r="S366" s="14">
        <v>138</v>
      </c>
      <c r="T366" s="14">
        <v>308</v>
      </c>
      <c r="U366" s="14">
        <v>478</v>
      </c>
      <c r="V366" s="14">
        <v>224</v>
      </c>
      <c r="W366" s="14">
        <v>269</v>
      </c>
      <c r="X366" s="14">
        <v>439</v>
      </c>
      <c r="Y366" s="14">
        <v>609</v>
      </c>
      <c r="Z366" s="15">
        <v>29</v>
      </c>
      <c r="AA366" s="2">
        <f t="shared" si="60"/>
        <v>7825</v>
      </c>
      <c r="AB366" s="2">
        <f t="shared" si="61"/>
        <v>3263025</v>
      </c>
      <c r="AE366" s="1">
        <v>20</v>
      </c>
      <c r="AF366" s="442" t="s">
        <v>95</v>
      </c>
      <c r="AG366" s="443" t="s">
        <v>172</v>
      </c>
      <c r="AH366" s="443" t="s">
        <v>787</v>
      </c>
      <c r="AI366" s="443" t="s">
        <v>131</v>
      </c>
      <c r="AJ366" s="443" t="s">
        <v>232</v>
      </c>
      <c r="AK366" s="443" t="s">
        <v>275</v>
      </c>
      <c r="AL366" s="443" t="s">
        <v>192</v>
      </c>
      <c r="AM366" s="443" t="s">
        <v>85</v>
      </c>
      <c r="AN366" s="443" t="s">
        <v>139</v>
      </c>
      <c r="AO366" s="443" t="s">
        <v>518</v>
      </c>
      <c r="AP366" s="443" t="s">
        <v>315</v>
      </c>
      <c r="AQ366" s="443" t="s">
        <v>272</v>
      </c>
      <c r="AR366" s="443" t="s">
        <v>170</v>
      </c>
      <c r="AS366" s="443" t="s">
        <v>590</v>
      </c>
      <c r="AT366" s="443" t="s">
        <v>652</v>
      </c>
      <c r="AU366" s="443" t="s">
        <v>622</v>
      </c>
      <c r="AV366" s="443" t="s">
        <v>703</v>
      </c>
      <c r="AW366" s="443" t="s">
        <v>814</v>
      </c>
      <c r="AX366" s="443" t="s">
        <v>655</v>
      </c>
      <c r="AY366" s="443" t="s">
        <v>295</v>
      </c>
      <c r="AZ366" s="443" t="s">
        <v>460</v>
      </c>
      <c r="BA366" s="443" t="s">
        <v>83</v>
      </c>
      <c r="BB366" s="443" t="s">
        <v>667</v>
      </c>
      <c r="BC366" s="443" t="s">
        <v>186</v>
      </c>
      <c r="BD366" s="444" t="s">
        <v>118</v>
      </c>
    </row>
    <row r="367" spans="1:56" x14ac:dyDescent="0.2">
      <c r="A367" s="1">
        <v>21</v>
      </c>
      <c r="B367" s="13">
        <v>180</v>
      </c>
      <c r="C367" s="14">
        <v>375</v>
      </c>
      <c r="D367" s="14">
        <v>420</v>
      </c>
      <c r="E367" s="14">
        <v>590</v>
      </c>
      <c r="F367" s="14">
        <v>10</v>
      </c>
      <c r="G367" s="14">
        <v>476</v>
      </c>
      <c r="H367" s="14">
        <v>546</v>
      </c>
      <c r="I367" s="14">
        <v>91</v>
      </c>
      <c r="J367" s="14">
        <v>136</v>
      </c>
      <c r="K367" s="14">
        <v>306</v>
      </c>
      <c r="L367" s="14">
        <v>607</v>
      </c>
      <c r="M367" s="14">
        <v>437</v>
      </c>
      <c r="N367" s="14">
        <v>267</v>
      </c>
      <c r="O367" s="14">
        <v>222</v>
      </c>
      <c r="P367" s="14">
        <v>27</v>
      </c>
      <c r="Q367" s="14">
        <v>328</v>
      </c>
      <c r="R367" s="14">
        <v>398</v>
      </c>
      <c r="S367" s="14">
        <v>568</v>
      </c>
      <c r="T367" s="14">
        <v>113</v>
      </c>
      <c r="U367" s="14">
        <v>158</v>
      </c>
      <c r="V367" s="14">
        <v>504</v>
      </c>
      <c r="W367" s="14">
        <v>74</v>
      </c>
      <c r="X367" s="14">
        <v>244</v>
      </c>
      <c r="Y367" s="14">
        <v>289</v>
      </c>
      <c r="Z367" s="15">
        <v>459</v>
      </c>
      <c r="AA367" s="2">
        <f t="shared" si="60"/>
        <v>7825</v>
      </c>
      <c r="AB367" s="2">
        <f t="shared" si="61"/>
        <v>3263025</v>
      </c>
      <c r="AE367" s="1">
        <v>21</v>
      </c>
      <c r="AF367" s="442" t="s">
        <v>496</v>
      </c>
      <c r="AG367" s="443" t="s">
        <v>40</v>
      </c>
      <c r="AH367" s="443" t="s">
        <v>796</v>
      </c>
      <c r="AI367" s="443" t="s">
        <v>125</v>
      </c>
      <c r="AJ367" s="443" t="s">
        <v>600</v>
      </c>
      <c r="AK367" s="443" t="s">
        <v>265</v>
      </c>
      <c r="AL367" s="443" t="s">
        <v>649</v>
      </c>
      <c r="AM367" s="443" t="s">
        <v>568</v>
      </c>
      <c r="AN367" s="443" t="s">
        <v>659</v>
      </c>
      <c r="AO367" s="443" t="s">
        <v>624</v>
      </c>
      <c r="AP367" s="443" t="s">
        <v>45</v>
      </c>
      <c r="AQ367" s="443" t="s">
        <v>794</v>
      </c>
      <c r="AR367" s="443" t="s">
        <v>56</v>
      </c>
      <c r="AS367" s="443" t="s">
        <v>431</v>
      </c>
      <c r="AT367" s="443" t="s">
        <v>90</v>
      </c>
      <c r="AU367" s="443" t="s">
        <v>98</v>
      </c>
      <c r="AV367" s="443" t="s">
        <v>235</v>
      </c>
      <c r="AW367" s="443" t="s">
        <v>199</v>
      </c>
      <c r="AX367" s="443" t="s">
        <v>761</v>
      </c>
      <c r="AY367" s="443" t="s">
        <v>209</v>
      </c>
      <c r="AZ367" s="443" t="s">
        <v>413</v>
      </c>
      <c r="BA367" s="443" t="s">
        <v>722</v>
      </c>
      <c r="BB367" s="443" t="s">
        <v>55</v>
      </c>
      <c r="BC367" s="443" t="s">
        <v>193</v>
      </c>
      <c r="BD367" s="444" t="s">
        <v>562</v>
      </c>
    </row>
    <row r="368" spans="1:56" x14ac:dyDescent="0.2">
      <c r="A368" s="1">
        <v>22</v>
      </c>
      <c r="B368" s="13">
        <v>49</v>
      </c>
      <c r="C368" s="14">
        <v>219</v>
      </c>
      <c r="D368" s="14">
        <v>264</v>
      </c>
      <c r="E368" s="14">
        <v>434</v>
      </c>
      <c r="F368" s="14">
        <v>604</v>
      </c>
      <c r="G368" s="14">
        <v>350</v>
      </c>
      <c r="H368" s="14">
        <v>395</v>
      </c>
      <c r="I368" s="14">
        <v>565</v>
      </c>
      <c r="J368" s="14">
        <v>110</v>
      </c>
      <c r="K368" s="14">
        <v>155</v>
      </c>
      <c r="L368" s="14">
        <v>451</v>
      </c>
      <c r="M368" s="14">
        <v>281</v>
      </c>
      <c r="N368" s="14">
        <v>236</v>
      </c>
      <c r="O368" s="14">
        <v>66</v>
      </c>
      <c r="P368" s="14">
        <v>521</v>
      </c>
      <c r="Q368" s="14">
        <v>197</v>
      </c>
      <c r="R368" s="14">
        <v>367</v>
      </c>
      <c r="S368" s="14">
        <v>412</v>
      </c>
      <c r="T368" s="14">
        <v>582</v>
      </c>
      <c r="U368" s="14">
        <v>2</v>
      </c>
      <c r="V368" s="14">
        <v>498</v>
      </c>
      <c r="W368" s="14">
        <v>543</v>
      </c>
      <c r="X368" s="14">
        <v>88</v>
      </c>
      <c r="Y368" s="14">
        <v>133</v>
      </c>
      <c r="Z368" s="15">
        <v>303</v>
      </c>
      <c r="AA368" s="2">
        <f t="shared" si="60"/>
        <v>7825</v>
      </c>
      <c r="AB368" s="2">
        <f t="shared" si="61"/>
        <v>3263025</v>
      </c>
      <c r="AE368" s="1">
        <v>22</v>
      </c>
      <c r="AF368" s="442" t="s">
        <v>748</v>
      </c>
      <c r="AG368" s="443" t="s">
        <v>112</v>
      </c>
      <c r="AH368" s="443" t="s">
        <v>248</v>
      </c>
      <c r="AI368" s="443" t="s">
        <v>588</v>
      </c>
      <c r="AJ368" s="443" t="s">
        <v>635</v>
      </c>
      <c r="AK368" s="443" t="s">
        <v>68</v>
      </c>
      <c r="AL368" s="443" t="s">
        <v>548</v>
      </c>
      <c r="AM368" s="443" t="s">
        <v>63</v>
      </c>
      <c r="AN368" s="443" t="s">
        <v>41</v>
      </c>
      <c r="AO368" s="443" t="s">
        <v>554</v>
      </c>
      <c r="AP368" s="443" t="s">
        <v>0</v>
      </c>
      <c r="AQ368" s="443" t="s">
        <v>404</v>
      </c>
      <c r="AR368" s="443" t="s">
        <v>114</v>
      </c>
      <c r="AS368" s="443" t="s">
        <v>514</v>
      </c>
      <c r="AT368" s="443" t="s">
        <v>706</v>
      </c>
      <c r="AU368" s="443" t="s">
        <v>239</v>
      </c>
      <c r="AV368" s="443" t="s">
        <v>283</v>
      </c>
      <c r="AW368" s="443" t="s">
        <v>742</v>
      </c>
      <c r="AX368" s="443" t="s">
        <v>650</v>
      </c>
      <c r="AY368" s="443" t="s">
        <v>29</v>
      </c>
      <c r="AZ368" s="443" t="s">
        <v>485</v>
      </c>
      <c r="BA368" s="443" t="s">
        <v>171</v>
      </c>
      <c r="BB368" s="443" t="s">
        <v>512</v>
      </c>
      <c r="BC368" s="443" t="s">
        <v>236</v>
      </c>
      <c r="BD368" s="444" t="s">
        <v>37</v>
      </c>
    </row>
    <row r="369" spans="1:56" x14ac:dyDescent="0.2">
      <c r="A369" s="1">
        <v>23</v>
      </c>
      <c r="B369" s="13">
        <v>518</v>
      </c>
      <c r="C369" s="14">
        <v>63</v>
      </c>
      <c r="D369" s="14">
        <v>233</v>
      </c>
      <c r="E369" s="14">
        <v>278</v>
      </c>
      <c r="F369" s="14">
        <v>473</v>
      </c>
      <c r="G369" s="14">
        <v>194</v>
      </c>
      <c r="H369" s="14">
        <v>364</v>
      </c>
      <c r="I369" s="14">
        <v>409</v>
      </c>
      <c r="J369" s="14">
        <v>579</v>
      </c>
      <c r="K369" s="14">
        <v>24</v>
      </c>
      <c r="L369" s="14">
        <v>325</v>
      </c>
      <c r="M369" s="14">
        <v>130</v>
      </c>
      <c r="N369" s="14">
        <v>85</v>
      </c>
      <c r="O369" s="14">
        <v>540</v>
      </c>
      <c r="P369" s="14">
        <v>495</v>
      </c>
      <c r="Q369" s="14">
        <v>41</v>
      </c>
      <c r="R369" s="14">
        <v>211</v>
      </c>
      <c r="S369" s="14">
        <v>256</v>
      </c>
      <c r="T369" s="14">
        <v>426</v>
      </c>
      <c r="U369" s="14">
        <v>621</v>
      </c>
      <c r="V369" s="14">
        <v>342</v>
      </c>
      <c r="W369" s="14">
        <v>387</v>
      </c>
      <c r="X369" s="14">
        <v>557</v>
      </c>
      <c r="Y369" s="14">
        <v>102</v>
      </c>
      <c r="Z369" s="15">
        <v>172</v>
      </c>
      <c r="AA369" s="2">
        <f t="shared" si="60"/>
        <v>7825</v>
      </c>
      <c r="AB369" s="2">
        <f t="shared" si="61"/>
        <v>3263025</v>
      </c>
      <c r="AE369" s="1">
        <v>23</v>
      </c>
      <c r="AF369" s="442" t="s">
        <v>228</v>
      </c>
      <c r="AG369" s="443" t="s">
        <v>570</v>
      </c>
      <c r="AH369" s="443" t="s">
        <v>458</v>
      </c>
      <c r="AI369" s="443" t="s">
        <v>642</v>
      </c>
      <c r="AJ369" s="443" t="s">
        <v>426</v>
      </c>
      <c r="AK369" s="443" t="s">
        <v>687</v>
      </c>
      <c r="AL369" s="443" t="s">
        <v>471</v>
      </c>
      <c r="AM369" s="443" t="s">
        <v>534</v>
      </c>
      <c r="AN369" s="443" t="s">
        <v>383</v>
      </c>
      <c r="AO369" s="443" t="s">
        <v>804</v>
      </c>
      <c r="AP369" s="443" t="s">
        <v>128</v>
      </c>
      <c r="AQ369" s="443" t="s">
        <v>580</v>
      </c>
      <c r="AR369" s="443" t="s">
        <v>646</v>
      </c>
      <c r="AS369" s="443" t="s">
        <v>35</v>
      </c>
      <c r="AT369" s="443" t="s">
        <v>766</v>
      </c>
      <c r="AU369" s="443" t="s">
        <v>540</v>
      </c>
      <c r="AV369" s="443" t="s">
        <v>53</v>
      </c>
      <c r="AW369" s="443" t="s">
        <v>459</v>
      </c>
      <c r="AX369" s="443" t="s">
        <v>350</v>
      </c>
      <c r="AY369" s="443" t="s">
        <v>136</v>
      </c>
      <c r="AZ369" s="443" t="s">
        <v>310</v>
      </c>
      <c r="BA369" s="443" t="s">
        <v>492</v>
      </c>
      <c r="BB369" s="443" t="s">
        <v>705</v>
      </c>
      <c r="BC369" s="443" t="s">
        <v>284</v>
      </c>
      <c r="BD369" s="444" t="s">
        <v>179</v>
      </c>
    </row>
    <row r="370" spans="1:56" x14ac:dyDescent="0.2">
      <c r="A370" s="1">
        <v>24</v>
      </c>
      <c r="B370" s="13">
        <v>487</v>
      </c>
      <c r="C370" s="14">
        <v>532</v>
      </c>
      <c r="D370" s="14">
        <v>77</v>
      </c>
      <c r="E370" s="14">
        <v>147</v>
      </c>
      <c r="F370" s="14">
        <v>317</v>
      </c>
      <c r="G370" s="14">
        <v>38</v>
      </c>
      <c r="H370" s="14">
        <v>208</v>
      </c>
      <c r="I370" s="14">
        <v>253</v>
      </c>
      <c r="J370" s="14">
        <v>448</v>
      </c>
      <c r="K370" s="14">
        <v>618</v>
      </c>
      <c r="L370" s="14">
        <v>169</v>
      </c>
      <c r="M370" s="14">
        <v>124</v>
      </c>
      <c r="N370" s="14">
        <v>554</v>
      </c>
      <c r="O370" s="14">
        <v>384</v>
      </c>
      <c r="P370" s="14">
        <v>339</v>
      </c>
      <c r="Q370" s="14">
        <v>515</v>
      </c>
      <c r="R370" s="14">
        <v>60</v>
      </c>
      <c r="S370" s="14">
        <v>230</v>
      </c>
      <c r="T370" s="14">
        <v>300</v>
      </c>
      <c r="U370" s="14">
        <v>470</v>
      </c>
      <c r="V370" s="14">
        <v>186</v>
      </c>
      <c r="W370" s="14">
        <v>356</v>
      </c>
      <c r="X370" s="14">
        <v>401</v>
      </c>
      <c r="Y370" s="14">
        <v>596</v>
      </c>
      <c r="Z370" s="15">
        <v>16</v>
      </c>
      <c r="AA370" s="2">
        <f t="shared" si="60"/>
        <v>7825</v>
      </c>
      <c r="AB370" s="2">
        <f t="shared" si="61"/>
        <v>3263025</v>
      </c>
      <c r="AE370" s="1">
        <v>24</v>
      </c>
      <c r="AF370" s="442" t="s">
        <v>713</v>
      </c>
      <c r="AG370" s="443" t="s">
        <v>679</v>
      </c>
      <c r="AH370" s="443" t="s">
        <v>3</v>
      </c>
      <c r="AI370" s="443" t="s">
        <v>152</v>
      </c>
      <c r="AJ370" s="443" t="s">
        <v>368</v>
      </c>
      <c r="AK370" s="443" t="s">
        <v>596</v>
      </c>
      <c r="AL370" s="443" t="s">
        <v>405</v>
      </c>
      <c r="AM370" s="443" t="s">
        <v>697</v>
      </c>
      <c r="AN370" s="443" t="s">
        <v>400</v>
      </c>
      <c r="AO370" s="443" t="s">
        <v>451</v>
      </c>
      <c r="AP370" s="443" t="s">
        <v>628</v>
      </c>
      <c r="AQ370" s="443" t="s">
        <v>238</v>
      </c>
      <c r="AR370" s="443" t="s">
        <v>440</v>
      </c>
      <c r="AS370" s="443" t="s">
        <v>281</v>
      </c>
      <c r="AT370" s="443" t="s">
        <v>445</v>
      </c>
      <c r="AU370" s="443" t="s">
        <v>92</v>
      </c>
      <c r="AV370" s="443" t="s">
        <v>701</v>
      </c>
      <c r="AW370" s="443" t="s">
        <v>798</v>
      </c>
      <c r="AX370" s="443" t="s">
        <v>668</v>
      </c>
      <c r="AY370" s="443" t="s">
        <v>715</v>
      </c>
      <c r="AZ370" s="443" t="s">
        <v>630</v>
      </c>
      <c r="BA370" s="443" t="s">
        <v>709</v>
      </c>
      <c r="BB370" s="443" t="s">
        <v>296</v>
      </c>
      <c r="BC370" s="443" t="s">
        <v>676</v>
      </c>
      <c r="BD370" s="444" t="s">
        <v>598</v>
      </c>
    </row>
    <row r="371" spans="1:56" x14ac:dyDescent="0.2">
      <c r="A371" s="1">
        <v>25</v>
      </c>
      <c r="B371" s="16">
        <v>331</v>
      </c>
      <c r="C371" s="17">
        <v>376</v>
      </c>
      <c r="D371" s="17">
        <v>571</v>
      </c>
      <c r="E371" s="17">
        <v>116</v>
      </c>
      <c r="F371" s="17">
        <v>161</v>
      </c>
      <c r="G371" s="17">
        <v>507</v>
      </c>
      <c r="H371" s="17">
        <v>52</v>
      </c>
      <c r="I371" s="17">
        <v>247</v>
      </c>
      <c r="J371" s="17">
        <v>292</v>
      </c>
      <c r="K371" s="17">
        <v>462</v>
      </c>
      <c r="L371" s="17">
        <v>13</v>
      </c>
      <c r="M371" s="17">
        <v>593</v>
      </c>
      <c r="N371" s="17">
        <v>423</v>
      </c>
      <c r="O371" s="17">
        <v>353</v>
      </c>
      <c r="P371" s="17">
        <v>183</v>
      </c>
      <c r="Q371" s="17">
        <v>484</v>
      </c>
      <c r="R371" s="17">
        <v>529</v>
      </c>
      <c r="S371" s="17">
        <v>99</v>
      </c>
      <c r="T371" s="17">
        <v>144</v>
      </c>
      <c r="U371" s="17">
        <v>314</v>
      </c>
      <c r="V371" s="17">
        <v>35</v>
      </c>
      <c r="W371" s="17">
        <v>205</v>
      </c>
      <c r="X371" s="17">
        <v>275</v>
      </c>
      <c r="Y371" s="17">
        <v>445</v>
      </c>
      <c r="Z371" s="18">
        <v>615</v>
      </c>
      <c r="AA371" s="2">
        <f t="shared" si="60"/>
        <v>7825</v>
      </c>
      <c r="AB371" s="2">
        <f t="shared" si="61"/>
        <v>3263025</v>
      </c>
      <c r="AE371" s="1">
        <v>25</v>
      </c>
      <c r="AF371" s="449" t="s">
        <v>683</v>
      </c>
      <c r="AG371" s="450" t="s">
        <v>38</v>
      </c>
      <c r="AH371" s="450" t="s">
        <v>623</v>
      </c>
      <c r="AI371" s="450" t="s">
        <v>816</v>
      </c>
      <c r="AJ371" s="450" t="s">
        <v>685</v>
      </c>
      <c r="AK371" s="450" t="s">
        <v>620</v>
      </c>
      <c r="AL371" s="450" t="s">
        <v>119</v>
      </c>
      <c r="AM371" s="450" t="s">
        <v>376</v>
      </c>
      <c r="AN371" s="450" t="s">
        <v>111</v>
      </c>
      <c r="AO371" s="450" t="s">
        <v>768</v>
      </c>
      <c r="AP371" s="450" t="s">
        <v>542</v>
      </c>
      <c r="AQ371" s="450" t="s">
        <v>258</v>
      </c>
      <c r="AR371" s="450" t="s">
        <v>455</v>
      </c>
      <c r="AS371" s="450" t="s">
        <v>127</v>
      </c>
      <c r="AT371" s="450" t="s">
        <v>151</v>
      </c>
      <c r="AU371" s="450" t="s">
        <v>504</v>
      </c>
      <c r="AV371" s="450" t="s">
        <v>466</v>
      </c>
      <c r="AW371" s="450" t="s">
        <v>774</v>
      </c>
      <c r="AX371" s="450" t="s">
        <v>603</v>
      </c>
      <c r="AY371" s="450" t="s">
        <v>386</v>
      </c>
      <c r="AZ371" s="450" t="s">
        <v>675</v>
      </c>
      <c r="BA371" s="450" t="s">
        <v>746</v>
      </c>
      <c r="BB371" s="450" t="s">
        <v>616</v>
      </c>
      <c r="BC371" s="450" t="s">
        <v>740</v>
      </c>
      <c r="BD371" s="451" t="s">
        <v>319</v>
      </c>
    </row>
    <row r="372" spans="1:56" x14ac:dyDescent="0.2">
      <c r="A372" s="3" t="s">
        <v>0</v>
      </c>
      <c r="B372" s="2">
        <f>SUM(B347:B371)</f>
        <v>7825</v>
      </c>
      <c r="C372" s="2">
        <f t="shared" ref="C372:Z372" si="63">SUM(C347:C371)</f>
        <v>7825</v>
      </c>
      <c r="D372" s="2">
        <f t="shared" si="63"/>
        <v>7825</v>
      </c>
      <c r="E372" s="2">
        <f t="shared" si="63"/>
        <v>7825</v>
      </c>
      <c r="F372" s="2">
        <f t="shared" si="63"/>
        <v>7825</v>
      </c>
      <c r="G372" s="2">
        <f t="shared" si="63"/>
        <v>7825</v>
      </c>
      <c r="H372" s="2">
        <f t="shared" si="63"/>
        <v>7825</v>
      </c>
      <c r="I372" s="2">
        <f t="shared" si="63"/>
        <v>7825</v>
      </c>
      <c r="J372" s="2">
        <f t="shared" si="63"/>
        <v>7825</v>
      </c>
      <c r="K372" s="2">
        <f t="shared" si="63"/>
        <v>7825</v>
      </c>
      <c r="L372" s="2">
        <f t="shared" si="63"/>
        <v>7825</v>
      </c>
      <c r="M372" s="2">
        <f t="shared" si="63"/>
        <v>7825</v>
      </c>
      <c r="N372" s="2">
        <f t="shared" si="63"/>
        <v>7825</v>
      </c>
      <c r="O372" s="2">
        <f t="shared" si="63"/>
        <v>7825</v>
      </c>
      <c r="P372" s="2">
        <f t="shared" si="63"/>
        <v>7825</v>
      </c>
      <c r="Q372" s="2">
        <f t="shared" si="63"/>
        <v>7825</v>
      </c>
      <c r="R372" s="2">
        <f t="shared" si="63"/>
        <v>7825</v>
      </c>
      <c r="S372" s="2">
        <f t="shared" si="63"/>
        <v>7825</v>
      </c>
      <c r="T372" s="2">
        <f t="shared" si="63"/>
        <v>7825</v>
      </c>
      <c r="U372" s="2">
        <f t="shared" si="63"/>
        <v>7825</v>
      </c>
      <c r="V372" s="2">
        <f t="shared" si="63"/>
        <v>7825</v>
      </c>
      <c r="W372" s="2">
        <f t="shared" si="63"/>
        <v>7825</v>
      </c>
      <c r="X372" s="2">
        <f t="shared" si="63"/>
        <v>7825</v>
      </c>
      <c r="Y372" s="2">
        <f t="shared" si="63"/>
        <v>7825</v>
      </c>
      <c r="Z372" s="2">
        <f t="shared" si="63"/>
        <v>7825</v>
      </c>
    </row>
    <row r="373" spans="1:56" x14ac:dyDescent="0.2">
      <c r="A373" s="3" t="s">
        <v>1</v>
      </c>
      <c r="B373" s="2">
        <f>SUMSQ(B347:B371)</f>
        <v>3263025</v>
      </c>
      <c r="C373" s="2">
        <f t="shared" ref="C373:Z373" si="64">SUMSQ(C347:C371)</f>
        <v>3263025</v>
      </c>
      <c r="D373" s="2">
        <f t="shared" si="64"/>
        <v>3263025</v>
      </c>
      <c r="E373" s="2">
        <f t="shared" si="64"/>
        <v>3263025</v>
      </c>
      <c r="F373" s="2">
        <f t="shared" si="64"/>
        <v>3263025</v>
      </c>
      <c r="G373" s="2">
        <f t="shared" si="64"/>
        <v>3263025</v>
      </c>
      <c r="H373" s="2">
        <f t="shared" si="64"/>
        <v>3263025</v>
      </c>
      <c r="I373" s="2">
        <f t="shared" si="64"/>
        <v>3263025</v>
      </c>
      <c r="J373" s="2">
        <f t="shared" si="64"/>
        <v>3263025</v>
      </c>
      <c r="K373" s="2">
        <f t="shared" si="64"/>
        <v>3263025</v>
      </c>
      <c r="L373" s="2">
        <f t="shared" si="64"/>
        <v>3263025</v>
      </c>
      <c r="M373" s="2">
        <f t="shared" si="64"/>
        <v>3263025</v>
      </c>
      <c r="N373" s="2">
        <f t="shared" si="64"/>
        <v>3263025</v>
      </c>
      <c r="O373" s="2">
        <f t="shared" si="64"/>
        <v>3263025</v>
      </c>
      <c r="P373" s="2">
        <f t="shared" si="64"/>
        <v>3263025</v>
      </c>
      <c r="Q373" s="2">
        <f t="shared" si="64"/>
        <v>3263025</v>
      </c>
      <c r="R373" s="2">
        <f t="shared" si="64"/>
        <v>3263025</v>
      </c>
      <c r="S373" s="2">
        <f t="shared" si="64"/>
        <v>3263025</v>
      </c>
      <c r="T373" s="2">
        <f t="shared" si="64"/>
        <v>3263025</v>
      </c>
      <c r="U373" s="2">
        <f t="shared" si="64"/>
        <v>3263025</v>
      </c>
      <c r="V373" s="2">
        <f t="shared" si="64"/>
        <v>3263025</v>
      </c>
      <c r="W373" s="2">
        <f t="shared" si="64"/>
        <v>3263025</v>
      </c>
      <c r="X373" s="2">
        <f t="shared" si="64"/>
        <v>3263025</v>
      </c>
      <c r="Y373" s="2">
        <f t="shared" si="64"/>
        <v>3263025</v>
      </c>
      <c r="Z373" s="2">
        <f t="shared" si="64"/>
        <v>3263025</v>
      </c>
    </row>
    <row r="374" spans="1:56" x14ac:dyDescent="0.2">
      <c r="A374" s="3" t="s">
        <v>351</v>
      </c>
      <c r="N374" s="2">
        <f t="shared" ref="N374" si="65">N347^3+N348^3+N349^3+N350^3+N351^3+N352^3+N353^3+N354^3+N355^3+N356^3+N357^3+N358^3+N359^3+N360^3+N361^3+N362^3+N363^3+N364^3+N365^3+N366^3+N367^3+N368^3+N369^3+N370^3+N371^3</f>
        <v>1530765625</v>
      </c>
    </row>
    <row r="376" spans="1:56" x14ac:dyDescent="0.2">
      <c r="A376" s="3" t="s">
        <v>2</v>
      </c>
      <c r="B376" s="7">
        <f>B347</f>
        <v>11</v>
      </c>
      <c r="C376" s="7">
        <f>C348</f>
        <v>30</v>
      </c>
      <c r="D376" s="7">
        <f>D349</f>
        <v>69</v>
      </c>
      <c r="E376" s="7">
        <f>E350</f>
        <v>83</v>
      </c>
      <c r="F376" s="7">
        <f>F351</f>
        <v>122</v>
      </c>
      <c r="G376" s="7">
        <f>G352</f>
        <v>148</v>
      </c>
      <c r="H376" s="7">
        <f>H353</f>
        <v>162</v>
      </c>
      <c r="I376" s="7">
        <f>I354</f>
        <v>176</v>
      </c>
      <c r="J376" s="7">
        <f>J355</f>
        <v>220</v>
      </c>
      <c r="K376" s="7">
        <f>K356</f>
        <v>234</v>
      </c>
      <c r="L376" s="7">
        <f>L357</f>
        <v>260</v>
      </c>
      <c r="M376" s="7">
        <f>M358</f>
        <v>299</v>
      </c>
      <c r="N376" s="7">
        <f>N359</f>
        <v>313</v>
      </c>
      <c r="O376" s="7">
        <f>O360</f>
        <v>327</v>
      </c>
      <c r="P376" s="7">
        <f>P361</f>
        <v>366</v>
      </c>
      <c r="Q376" s="7">
        <f>Q362</f>
        <v>392</v>
      </c>
      <c r="R376" s="7">
        <f>R363</f>
        <v>406</v>
      </c>
      <c r="S376" s="7">
        <f>S364</f>
        <v>450</v>
      </c>
      <c r="T376" s="7">
        <f>T365</f>
        <v>464</v>
      </c>
      <c r="U376" s="7">
        <f>U366</f>
        <v>478</v>
      </c>
      <c r="V376" s="7">
        <f>V367</f>
        <v>504</v>
      </c>
      <c r="W376" s="7">
        <f>W368</f>
        <v>543</v>
      </c>
      <c r="X376" s="7">
        <f>X369</f>
        <v>557</v>
      </c>
      <c r="Y376" s="7">
        <f>Y370</f>
        <v>596</v>
      </c>
      <c r="Z376" s="8">
        <f>Z371</f>
        <v>615</v>
      </c>
      <c r="AA376" s="2">
        <f t="shared" si="60"/>
        <v>7825</v>
      </c>
      <c r="AB376" s="2">
        <f t="shared" si="61"/>
        <v>3263025</v>
      </c>
      <c r="AC376" s="2">
        <f t="shared" si="62"/>
        <v>1530765625</v>
      </c>
    </row>
    <row r="377" spans="1:56" x14ac:dyDescent="0.2">
      <c r="A377" s="3" t="s">
        <v>3</v>
      </c>
      <c r="B377" s="7">
        <f>B371</f>
        <v>331</v>
      </c>
      <c r="C377" s="7">
        <f>C370</f>
        <v>532</v>
      </c>
      <c r="D377" s="7">
        <f>D369</f>
        <v>233</v>
      </c>
      <c r="E377" s="7">
        <f>E368</f>
        <v>434</v>
      </c>
      <c r="F377" s="7">
        <f>F367</f>
        <v>10</v>
      </c>
      <c r="G377" s="7">
        <f>G366</f>
        <v>71</v>
      </c>
      <c r="H377" s="7">
        <f>H365</f>
        <v>272</v>
      </c>
      <c r="I377" s="7">
        <f>I364</f>
        <v>598</v>
      </c>
      <c r="J377" s="7">
        <f>J363</f>
        <v>174</v>
      </c>
      <c r="K377" s="7">
        <f>K362</f>
        <v>500</v>
      </c>
      <c r="L377" s="7">
        <f>L361</f>
        <v>411</v>
      </c>
      <c r="M377" s="7">
        <f>M360</f>
        <v>112</v>
      </c>
      <c r="N377" s="7">
        <f>N359</f>
        <v>313</v>
      </c>
      <c r="O377" s="7">
        <f>O358</f>
        <v>514</v>
      </c>
      <c r="P377" s="7">
        <f>P357</f>
        <v>215</v>
      </c>
      <c r="Q377" s="7">
        <f>Q356</f>
        <v>126</v>
      </c>
      <c r="R377" s="7">
        <f>R355</f>
        <v>452</v>
      </c>
      <c r="S377" s="7">
        <f>S354</f>
        <v>28</v>
      </c>
      <c r="T377" s="7">
        <f>T353</f>
        <v>354</v>
      </c>
      <c r="U377" s="7">
        <f>U352</f>
        <v>555</v>
      </c>
      <c r="V377" s="7">
        <f>V351</f>
        <v>616</v>
      </c>
      <c r="W377" s="7">
        <f>W350</f>
        <v>192</v>
      </c>
      <c r="X377" s="7">
        <f>X349</f>
        <v>393</v>
      </c>
      <c r="Y377" s="7">
        <f>Y348</f>
        <v>94</v>
      </c>
      <c r="Z377" s="8">
        <f>Z347</f>
        <v>295</v>
      </c>
      <c r="AA377" s="2">
        <f t="shared" si="60"/>
        <v>7825</v>
      </c>
      <c r="AB377" s="2">
        <f t="shared" si="61"/>
        <v>3263025</v>
      </c>
      <c r="AC377" s="2">
        <f t="shared" si="62"/>
        <v>1530765625</v>
      </c>
    </row>
    <row r="380" spans="1:56" x14ac:dyDescent="0.2">
      <c r="B380" s="21" t="s">
        <v>920</v>
      </c>
      <c r="C380" s="21" t="s">
        <v>912</v>
      </c>
    </row>
    <row r="381" spans="1:56" x14ac:dyDescent="0.2">
      <c r="A381" s="1">
        <v>1</v>
      </c>
      <c r="B381" s="10">
        <v>15</v>
      </c>
      <c r="C381" s="11">
        <v>195</v>
      </c>
      <c r="D381" s="11">
        <v>375</v>
      </c>
      <c r="E381" s="11">
        <v>405</v>
      </c>
      <c r="F381" s="11">
        <v>585</v>
      </c>
      <c r="G381" s="11">
        <v>314</v>
      </c>
      <c r="H381" s="11">
        <v>494</v>
      </c>
      <c r="I381" s="11">
        <v>549</v>
      </c>
      <c r="J381" s="11">
        <v>79</v>
      </c>
      <c r="K381" s="11">
        <v>134</v>
      </c>
      <c r="L381" s="11">
        <v>433</v>
      </c>
      <c r="M381" s="11">
        <v>253</v>
      </c>
      <c r="N381" s="11">
        <v>223</v>
      </c>
      <c r="O381" s="11">
        <v>43</v>
      </c>
      <c r="P381" s="11">
        <v>613</v>
      </c>
      <c r="Q381" s="11">
        <v>162</v>
      </c>
      <c r="R381" s="11">
        <v>342</v>
      </c>
      <c r="S381" s="11">
        <v>397</v>
      </c>
      <c r="T381" s="11">
        <v>552</v>
      </c>
      <c r="U381" s="11">
        <v>107</v>
      </c>
      <c r="V381" s="11">
        <v>461</v>
      </c>
      <c r="W381" s="11">
        <v>516</v>
      </c>
      <c r="X381" s="11">
        <v>71</v>
      </c>
      <c r="Y381" s="11">
        <v>226</v>
      </c>
      <c r="Z381" s="12">
        <v>281</v>
      </c>
      <c r="AA381" s="2">
        <f>SUM(B381:Z381)</f>
        <v>7825</v>
      </c>
      <c r="AB381" s="2">
        <f>SUMSQ(B381:Z381)</f>
        <v>3263025</v>
      </c>
      <c r="AE381" s="1">
        <v>1</v>
      </c>
      <c r="AF381" s="452" t="s">
        <v>569</v>
      </c>
      <c r="AG381" s="453" t="s">
        <v>99</v>
      </c>
      <c r="AH381" s="453" t="s">
        <v>40</v>
      </c>
      <c r="AI381" s="453" t="s">
        <v>429</v>
      </c>
      <c r="AJ381" s="453" t="s">
        <v>201</v>
      </c>
      <c r="AK381" s="453" t="s">
        <v>386</v>
      </c>
      <c r="AL381" s="453" t="s">
        <v>591</v>
      </c>
      <c r="AM381" s="453" t="s">
        <v>306</v>
      </c>
      <c r="AN381" s="453" t="s">
        <v>30</v>
      </c>
      <c r="AO381" s="453" t="s">
        <v>684</v>
      </c>
      <c r="AP381" s="453" t="s">
        <v>138</v>
      </c>
      <c r="AQ381" s="453" t="s">
        <v>697</v>
      </c>
      <c r="AR381" s="453" t="s">
        <v>771</v>
      </c>
      <c r="AS381" s="453" t="s">
        <v>618</v>
      </c>
      <c r="AT381" s="453" t="s">
        <v>292</v>
      </c>
      <c r="AU381" s="453" t="s">
        <v>101</v>
      </c>
      <c r="AV381" s="453" t="s">
        <v>310</v>
      </c>
      <c r="AW381" s="453" t="s">
        <v>711</v>
      </c>
      <c r="AX381" s="453" t="s">
        <v>467</v>
      </c>
      <c r="AY381" s="453" t="s">
        <v>495</v>
      </c>
      <c r="AZ381" s="453" t="s">
        <v>589</v>
      </c>
      <c r="BA381" s="453" t="s">
        <v>124</v>
      </c>
      <c r="BB381" s="453" t="s">
        <v>275</v>
      </c>
      <c r="BC381" s="453" t="s">
        <v>696</v>
      </c>
      <c r="BD381" s="454" t="s">
        <v>404</v>
      </c>
    </row>
    <row r="382" spans="1:56" x14ac:dyDescent="0.2">
      <c r="A382" s="1">
        <v>2</v>
      </c>
      <c r="B382" s="13">
        <v>616</v>
      </c>
      <c r="C382" s="14">
        <v>46</v>
      </c>
      <c r="D382" s="14">
        <v>201</v>
      </c>
      <c r="E382" s="14">
        <v>256</v>
      </c>
      <c r="F382" s="14">
        <v>436</v>
      </c>
      <c r="G382" s="14">
        <v>170</v>
      </c>
      <c r="H382" s="14">
        <v>350</v>
      </c>
      <c r="I382" s="14">
        <v>380</v>
      </c>
      <c r="J382" s="14">
        <v>560</v>
      </c>
      <c r="K382" s="14">
        <v>115</v>
      </c>
      <c r="L382" s="14">
        <v>289</v>
      </c>
      <c r="M382" s="14">
        <v>234</v>
      </c>
      <c r="N382" s="14">
        <v>54</v>
      </c>
      <c r="O382" s="14">
        <v>524</v>
      </c>
      <c r="P382" s="14">
        <v>469</v>
      </c>
      <c r="Q382" s="14">
        <v>18</v>
      </c>
      <c r="R382" s="14">
        <v>198</v>
      </c>
      <c r="S382" s="14">
        <v>353</v>
      </c>
      <c r="T382" s="14">
        <v>408</v>
      </c>
      <c r="U382" s="14">
        <v>588</v>
      </c>
      <c r="V382" s="14">
        <v>317</v>
      </c>
      <c r="W382" s="14">
        <v>497</v>
      </c>
      <c r="X382" s="14">
        <v>527</v>
      </c>
      <c r="Y382" s="14">
        <v>82</v>
      </c>
      <c r="Z382" s="15">
        <v>137</v>
      </c>
      <c r="AA382" s="2">
        <f t="shared" ref="AA382:AA411" si="66">SUM(B382:Z382)</f>
        <v>7825</v>
      </c>
      <c r="AB382" s="2">
        <f t="shared" ref="AB382:AB411" si="67">SUMSQ(B382:Z382)</f>
        <v>3263025</v>
      </c>
      <c r="AE382" s="1">
        <v>2</v>
      </c>
      <c r="AF382" s="455" t="s">
        <v>348</v>
      </c>
      <c r="AG382" s="162" t="s">
        <v>302</v>
      </c>
      <c r="AH382" s="162" t="s">
        <v>643</v>
      </c>
      <c r="AI382" s="162" t="s">
        <v>459</v>
      </c>
      <c r="AJ382" s="162" t="s">
        <v>563</v>
      </c>
      <c r="AK382" s="162" t="s">
        <v>44</v>
      </c>
      <c r="AL382" s="162" t="s">
        <v>68</v>
      </c>
      <c r="AM382" s="162" t="s">
        <v>147</v>
      </c>
      <c r="AN382" s="162" t="s">
        <v>256</v>
      </c>
      <c r="AO382" s="162" t="s">
        <v>787</v>
      </c>
      <c r="AP382" s="162" t="s">
        <v>193</v>
      </c>
      <c r="AQ382" s="162" t="s">
        <v>142</v>
      </c>
      <c r="AR382" s="162" t="s">
        <v>89</v>
      </c>
      <c r="AS382" s="162" t="s">
        <v>364</v>
      </c>
      <c r="AT382" s="162" t="s">
        <v>531</v>
      </c>
      <c r="AU382" s="162" t="s">
        <v>673</v>
      </c>
      <c r="AV382" s="162" t="s">
        <v>583</v>
      </c>
      <c r="AW382" s="162" t="s">
        <v>127</v>
      </c>
      <c r="AX382" s="162" t="s">
        <v>82</v>
      </c>
      <c r="AY382" s="162" t="s">
        <v>34</v>
      </c>
      <c r="AZ382" s="162" t="s">
        <v>368</v>
      </c>
      <c r="BA382" s="162" t="s">
        <v>141</v>
      </c>
      <c r="BB382" s="162" t="s">
        <v>441</v>
      </c>
      <c r="BC382" s="162" t="s">
        <v>303</v>
      </c>
      <c r="BD382" s="456" t="s">
        <v>130</v>
      </c>
    </row>
    <row r="383" spans="1:56" x14ac:dyDescent="0.2">
      <c r="A383" s="1">
        <v>3</v>
      </c>
      <c r="B383" s="13">
        <v>472</v>
      </c>
      <c r="C383" s="14">
        <v>502</v>
      </c>
      <c r="D383" s="14">
        <v>57</v>
      </c>
      <c r="E383" s="14">
        <v>237</v>
      </c>
      <c r="F383" s="14">
        <v>292</v>
      </c>
      <c r="G383" s="14">
        <v>21</v>
      </c>
      <c r="H383" s="14">
        <v>176</v>
      </c>
      <c r="I383" s="14">
        <v>356</v>
      </c>
      <c r="J383" s="14">
        <v>411</v>
      </c>
      <c r="K383" s="14">
        <v>591</v>
      </c>
      <c r="L383" s="14">
        <v>145</v>
      </c>
      <c r="M383" s="14">
        <v>90</v>
      </c>
      <c r="N383" s="14">
        <v>535</v>
      </c>
      <c r="O383" s="14">
        <v>480</v>
      </c>
      <c r="P383" s="14">
        <v>325</v>
      </c>
      <c r="Q383" s="14">
        <v>624</v>
      </c>
      <c r="R383" s="14">
        <v>29</v>
      </c>
      <c r="S383" s="14">
        <v>209</v>
      </c>
      <c r="T383" s="14">
        <v>264</v>
      </c>
      <c r="U383" s="14">
        <v>444</v>
      </c>
      <c r="V383" s="14">
        <v>173</v>
      </c>
      <c r="W383" s="14">
        <v>328</v>
      </c>
      <c r="X383" s="14">
        <v>383</v>
      </c>
      <c r="Y383" s="14">
        <v>563</v>
      </c>
      <c r="Z383" s="15">
        <v>118</v>
      </c>
      <c r="AA383" s="2">
        <f t="shared" si="66"/>
        <v>7825</v>
      </c>
      <c r="AB383" s="2">
        <f t="shared" si="67"/>
        <v>3263025</v>
      </c>
      <c r="AE383" s="1">
        <v>3</v>
      </c>
      <c r="AF383" s="455" t="s">
        <v>79</v>
      </c>
      <c r="AG383" s="162" t="s">
        <v>382</v>
      </c>
      <c r="AH383" s="162" t="s">
        <v>359</v>
      </c>
      <c r="AI383" s="162" t="s">
        <v>354</v>
      </c>
      <c r="AJ383" s="162" t="s">
        <v>111</v>
      </c>
      <c r="AK383" s="162" t="s">
        <v>360</v>
      </c>
      <c r="AL383" s="162" t="s">
        <v>391</v>
      </c>
      <c r="AM383" s="162" t="s">
        <v>709</v>
      </c>
      <c r="AN383" s="162" t="s">
        <v>503</v>
      </c>
      <c r="AO383" s="162" t="s">
        <v>91</v>
      </c>
      <c r="AP383" s="162" t="s">
        <v>72</v>
      </c>
      <c r="AQ383" s="162" t="s">
        <v>599</v>
      </c>
      <c r="AR383" s="162" t="s">
        <v>230</v>
      </c>
      <c r="AS383" s="162" t="s">
        <v>399</v>
      </c>
      <c r="AT383" s="162" t="s">
        <v>128</v>
      </c>
      <c r="AU383" s="162" t="s">
        <v>586</v>
      </c>
      <c r="AV383" s="162" t="s">
        <v>118</v>
      </c>
      <c r="AW383" s="162" t="s">
        <v>86</v>
      </c>
      <c r="AX383" s="162" t="s">
        <v>248</v>
      </c>
      <c r="AY383" s="162" t="s">
        <v>505</v>
      </c>
      <c r="AZ383" s="162" t="s">
        <v>523</v>
      </c>
      <c r="BA383" s="162" t="s">
        <v>98</v>
      </c>
      <c r="BB383" s="162" t="s">
        <v>625</v>
      </c>
      <c r="BC383" s="162" t="s">
        <v>93</v>
      </c>
      <c r="BD383" s="456" t="s">
        <v>100</v>
      </c>
    </row>
    <row r="384" spans="1:56" x14ac:dyDescent="0.2">
      <c r="A384" s="1">
        <v>4</v>
      </c>
      <c r="B384" s="13">
        <v>303</v>
      </c>
      <c r="C384" s="14">
        <v>483</v>
      </c>
      <c r="D384" s="14">
        <v>538</v>
      </c>
      <c r="E384" s="14">
        <v>93</v>
      </c>
      <c r="F384" s="14">
        <v>148</v>
      </c>
      <c r="G384" s="14">
        <v>602</v>
      </c>
      <c r="H384" s="14">
        <v>32</v>
      </c>
      <c r="I384" s="14">
        <v>212</v>
      </c>
      <c r="J384" s="14">
        <v>267</v>
      </c>
      <c r="K384" s="14">
        <v>447</v>
      </c>
      <c r="L384" s="14">
        <v>121</v>
      </c>
      <c r="M384" s="14">
        <v>566</v>
      </c>
      <c r="N384" s="14">
        <v>386</v>
      </c>
      <c r="O384" s="14">
        <v>331</v>
      </c>
      <c r="P384" s="14">
        <v>151</v>
      </c>
      <c r="Q384" s="14">
        <v>455</v>
      </c>
      <c r="R384" s="14">
        <v>510</v>
      </c>
      <c r="S384" s="14">
        <v>65</v>
      </c>
      <c r="T384" s="14">
        <v>245</v>
      </c>
      <c r="U384" s="14">
        <v>300</v>
      </c>
      <c r="V384" s="14">
        <v>4</v>
      </c>
      <c r="W384" s="14">
        <v>184</v>
      </c>
      <c r="X384" s="14">
        <v>364</v>
      </c>
      <c r="Y384" s="14">
        <v>419</v>
      </c>
      <c r="Z384" s="15">
        <v>599</v>
      </c>
      <c r="AA384" s="2">
        <f t="shared" si="66"/>
        <v>7825</v>
      </c>
      <c r="AB384" s="2">
        <f t="shared" si="67"/>
        <v>3263025</v>
      </c>
      <c r="AE384" s="1">
        <v>4</v>
      </c>
      <c r="AF384" s="455" t="s">
        <v>37</v>
      </c>
      <c r="AG384" s="162" t="s">
        <v>50</v>
      </c>
      <c r="AH384" s="162" t="s">
        <v>122</v>
      </c>
      <c r="AI384" s="162" t="s">
        <v>703</v>
      </c>
      <c r="AJ384" s="162" t="s">
        <v>497</v>
      </c>
      <c r="AK384" s="162" t="s">
        <v>605</v>
      </c>
      <c r="AL384" s="162" t="s">
        <v>332</v>
      </c>
      <c r="AM384" s="162" t="s">
        <v>300</v>
      </c>
      <c r="AN384" s="162" t="s">
        <v>56</v>
      </c>
      <c r="AO384" s="162" t="s">
        <v>51</v>
      </c>
      <c r="AP384" s="162" t="s">
        <v>582</v>
      </c>
      <c r="AQ384" s="162" t="s">
        <v>36</v>
      </c>
      <c r="AR384" s="162" t="s">
        <v>311</v>
      </c>
      <c r="AS384" s="162" t="s">
        <v>683</v>
      </c>
      <c r="AT384" s="162" t="s">
        <v>448</v>
      </c>
      <c r="AU384" s="162" t="s">
        <v>456</v>
      </c>
      <c r="AV384" s="162" t="s">
        <v>169</v>
      </c>
      <c r="AW384" s="162" t="s">
        <v>539</v>
      </c>
      <c r="AX384" s="162" t="s">
        <v>298</v>
      </c>
      <c r="AY384" s="162" t="s">
        <v>668</v>
      </c>
      <c r="AZ384" s="162" t="s">
        <v>62</v>
      </c>
      <c r="BA384" s="162" t="s">
        <v>602</v>
      </c>
      <c r="BB384" s="162" t="s">
        <v>471</v>
      </c>
      <c r="BC384" s="162" t="s">
        <v>561</v>
      </c>
      <c r="BD384" s="456" t="s">
        <v>333</v>
      </c>
    </row>
    <row r="385" spans="1:56" x14ac:dyDescent="0.2">
      <c r="A385" s="1">
        <v>5</v>
      </c>
      <c r="B385" s="13">
        <v>159</v>
      </c>
      <c r="C385" s="14">
        <v>339</v>
      </c>
      <c r="D385" s="14">
        <v>394</v>
      </c>
      <c r="E385" s="14">
        <v>574</v>
      </c>
      <c r="F385" s="14">
        <v>104</v>
      </c>
      <c r="G385" s="14">
        <v>458</v>
      </c>
      <c r="H385" s="14">
        <v>513</v>
      </c>
      <c r="I385" s="14">
        <v>68</v>
      </c>
      <c r="J385" s="14">
        <v>248</v>
      </c>
      <c r="K385" s="14">
        <v>278</v>
      </c>
      <c r="L385" s="14">
        <v>577</v>
      </c>
      <c r="M385" s="14">
        <v>422</v>
      </c>
      <c r="N385" s="14">
        <v>367</v>
      </c>
      <c r="O385" s="14">
        <v>187</v>
      </c>
      <c r="P385" s="14">
        <v>7</v>
      </c>
      <c r="Q385" s="14">
        <v>306</v>
      </c>
      <c r="R385" s="14">
        <v>486</v>
      </c>
      <c r="S385" s="14">
        <v>541</v>
      </c>
      <c r="T385" s="14">
        <v>96</v>
      </c>
      <c r="U385" s="14">
        <v>126</v>
      </c>
      <c r="V385" s="14">
        <v>610</v>
      </c>
      <c r="W385" s="14">
        <v>40</v>
      </c>
      <c r="X385" s="14">
        <v>220</v>
      </c>
      <c r="Y385" s="14">
        <v>275</v>
      </c>
      <c r="Z385" s="15">
        <v>430</v>
      </c>
      <c r="AA385" s="2">
        <f t="shared" si="66"/>
        <v>7825</v>
      </c>
      <c r="AB385" s="2">
        <f t="shared" si="67"/>
        <v>3263025</v>
      </c>
      <c r="AE385" s="1">
        <v>5</v>
      </c>
      <c r="AF385" s="455" t="s">
        <v>658</v>
      </c>
      <c r="AG385" s="162" t="s">
        <v>445</v>
      </c>
      <c r="AH385" s="162" t="s">
        <v>369</v>
      </c>
      <c r="AI385" s="162" t="s">
        <v>279</v>
      </c>
      <c r="AJ385" s="162" t="s">
        <v>316</v>
      </c>
      <c r="AK385" s="162" t="s">
        <v>109</v>
      </c>
      <c r="AL385" s="162" t="s">
        <v>66</v>
      </c>
      <c r="AM385" s="162" t="s">
        <v>644</v>
      </c>
      <c r="AN385" s="162" t="s">
        <v>718</v>
      </c>
      <c r="AO385" s="162" t="s">
        <v>642</v>
      </c>
      <c r="AP385" s="162" t="s">
        <v>412</v>
      </c>
      <c r="AQ385" s="162" t="s">
        <v>108</v>
      </c>
      <c r="AR385" s="162" t="s">
        <v>283</v>
      </c>
      <c r="AS385" s="162" t="s">
        <v>42</v>
      </c>
      <c r="AT385" s="162" t="s">
        <v>272</v>
      </c>
      <c r="AU385" s="162" t="s">
        <v>624</v>
      </c>
      <c r="AV385" s="162" t="s">
        <v>533</v>
      </c>
      <c r="AW385" s="162" t="s">
        <v>64</v>
      </c>
      <c r="AX385" s="162" t="s">
        <v>329</v>
      </c>
      <c r="AY385" s="162" t="s">
        <v>474</v>
      </c>
      <c r="AZ385" s="162" t="s">
        <v>394</v>
      </c>
      <c r="BA385" s="162" t="s">
        <v>513</v>
      </c>
      <c r="BB385" s="162" t="s">
        <v>356</v>
      </c>
      <c r="BC385" s="162" t="s">
        <v>616</v>
      </c>
      <c r="BD385" s="456" t="s">
        <v>482</v>
      </c>
    </row>
    <row r="386" spans="1:56" x14ac:dyDescent="0.2">
      <c r="A386" s="1">
        <v>6</v>
      </c>
      <c r="B386" s="13">
        <v>579</v>
      </c>
      <c r="C386" s="14">
        <v>9</v>
      </c>
      <c r="D386" s="14">
        <v>189</v>
      </c>
      <c r="E386" s="14">
        <v>369</v>
      </c>
      <c r="F386" s="14">
        <v>424</v>
      </c>
      <c r="G386" s="14">
        <v>128</v>
      </c>
      <c r="H386" s="14">
        <v>308</v>
      </c>
      <c r="I386" s="14">
        <v>488</v>
      </c>
      <c r="J386" s="14">
        <v>543</v>
      </c>
      <c r="K386" s="14">
        <v>98</v>
      </c>
      <c r="L386" s="14">
        <v>272</v>
      </c>
      <c r="M386" s="14">
        <v>217</v>
      </c>
      <c r="N386" s="14">
        <v>37</v>
      </c>
      <c r="O386" s="14">
        <v>607</v>
      </c>
      <c r="P386" s="14">
        <v>427</v>
      </c>
      <c r="Q386" s="14">
        <v>101</v>
      </c>
      <c r="R386" s="14">
        <v>156</v>
      </c>
      <c r="S386" s="14">
        <v>336</v>
      </c>
      <c r="T386" s="14">
        <v>391</v>
      </c>
      <c r="U386" s="14">
        <v>571</v>
      </c>
      <c r="V386" s="14">
        <v>280</v>
      </c>
      <c r="W386" s="14">
        <v>460</v>
      </c>
      <c r="X386" s="14">
        <v>515</v>
      </c>
      <c r="Y386" s="14">
        <v>70</v>
      </c>
      <c r="Z386" s="15">
        <v>250</v>
      </c>
      <c r="AA386" s="2">
        <f t="shared" si="66"/>
        <v>7825</v>
      </c>
      <c r="AB386" s="2">
        <f t="shared" si="67"/>
        <v>3263025</v>
      </c>
      <c r="AE386" s="1">
        <v>6</v>
      </c>
      <c r="AF386" s="455" t="s">
        <v>383</v>
      </c>
      <c r="AG386" s="162" t="s">
        <v>409</v>
      </c>
      <c r="AH386" s="162" t="s">
        <v>760</v>
      </c>
      <c r="AI386" s="162" t="s">
        <v>309</v>
      </c>
      <c r="AJ386" s="162" t="s">
        <v>140</v>
      </c>
      <c r="AK386" s="162" t="s">
        <v>449</v>
      </c>
      <c r="AL386" s="162" t="s">
        <v>655</v>
      </c>
      <c r="AM386" s="162" t="s">
        <v>610</v>
      </c>
      <c r="AN386" s="162" t="s">
        <v>171</v>
      </c>
      <c r="AO386" s="162" t="s">
        <v>361</v>
      </c>
      <c r="AP386" s="162" t="s">
        <v>402</v>
      </c>
      <c r="AQ386" s="162" t="s">
        <v>144</v>
      </c>
      <c r="AR386" s="162" t="s">
        <v>700</v>
      </c>
      <c r="AS386" s="162" t="s">
        <v>45</v>
      </c>
      <c r="AT386" s="162" t="s">
        <v>218</v>
      </c>
      <c r="AU386" s="162" t="s">
        <v>421</v>
      </c>
      <c r="AV386" s="162" t="s">
        <v>237</v>
      </c>
      <c r="AW386" s="162" t="s">
        <v>340</v>
      </c>
      <c r="AX386" s="162" t="s">
        <v>442</v>
      </c>
      <c r="AY386" s="162" t="s">
        <v>623</v>
      </c>
      <c r="AZ386" s="162" t="s">
        <v>717</v>
      </c>
      <c r="BA386" s="162" t="s">
        <v>795</v>
      </c>
      <c r="BB386" s="162" t="s">
        <v>92</v>
      </c>
      <c r="BC386" s="162" t="s">
        <v>619</v>
      </c>
      <c r="BD386" s="456" t="s">
        <v>641</v>
      </c>
    </row>
    <row r="387" spans="1:56" x14ac:dyDescent="0.2">
      <c r="A387" s="1">
        <v>7</v>
      </c>
      <c r="B387" s="13">
        <v>435</v>
      </c>
      <c r="C387" s="14">
        <v>615</v>
      </c>
      <c r="D387" s="14">
        <v>45</v>
      </c>
      <c r="E387" s="14">
        <v>225</v>
      </c>
      <c r="F387" s="14">
        <v>255</v>
      </c>
      <c r="G387" s="14">
        <v>109</v>
      </c>
      <c r="H387" s="14">
        <v>164</v>
      </c>
      <c r="I387" s="14">
        <v>344</v>
      </c>
      <c r="J387" s="14">
        <v>399</v>
      </c>
      <c r="K387" s="14">
        <v>554</v>
      </c>
      <c r="L387" s="14">
        <v>228</v>
      </c>
      <c r="M387" s="14">
        <v>73</v>
      </c>
      <c r="N387" s="14">
        <v>518</v>
      </c>
      <c r="O387" s="14">
        <v>463</v>
      </c>
      <c r="P387" s="14">
        <v>283</v>
      </c>
      <c r="Q387" s="14">
        <v>582</v>
      </c>
      <c r="R387" s="14">
        <v>12</v>
      </c>
      <c r="S387" s="14">
        <v>192</v>
      </c>
      <c r="T387" s="14">
        <v>372</v>
      </c>
      <c r="U387" s="14">
        <v>402</v>
      </c>
      <c r="V387" s="14">
        <v>131</v>
      </c>
      <c r="W387" s="14">
        <v>311</v>
      </c>
      <c r="X387" s="14">
        <v>491</v>
      </c>
      <c r="Y387" s="14">
        <v>546</v>
      </c>
      <c r="Z387" s="15">
        <v>76</v>
      </c>
      <c r="AA387" s="2">
        <f t="shared" si="66"/>
        <v>7825</v>
      </c>
      <c r="AB387" s="2">
        <f t="shared" si="67"/>
        <v>3263025</v>
      </c>
      <c r="AE387" s="1">
        <v>7</v>
      </c>
      <c r="AF387" s="455" t="s">
        <v>769</v>
      </c>
      <c r="AG387" s="162" t="s">
        <v>319</v>
      </c>
      <c r="AH387" s="162" t="s">
        <v>645</v>
      </c>
      <c r="AI387" s="162" t="s">
        <v>698</v>
      </c>
      <c r="AJ387" s="162" t="s">
        <v>772</v>
      </c>
      <c r="AK387" s="162" t="s">
        <v>631</v>
      </c>
      <c r="AL387" s="162" t="s">
        <v>815</v>
      </c>
      <c r="AM387" s="162" t="s">
        <v>282</v>
      </c>
      <c r="AN387" s="162" t="s">
        <v>680</v>
      </c>
      <c r="AO387" s="162" t="s">
        <v>440</v>
      </c>
      <c r="AP387" s="162" t="s">
        <v>671</v>
      </c>
      <c r="AQ387" s="162" t="s">
        <v>301</v>
      </c>
      <c r="AR387" s="162" t="s">
        <v>228</v>
      </c>
      <c r="AS387" s="162" t="s">
        <v>666</v>
      </c>
      <c r="AT387" s="162" t="s">
        <v>375</v>
      </c>
      <c r="AU387" s="162" t="s">
        <v>650</v>
      </c>
      <c r="AV387" s="162" t="s">
        <v>647</v>
      </c>
      <c r="AW387" s="162" t="s">
        <v>656</v>
      </c>
      <c r="AX387" s="162" t="s">
        <v>652</v>
      </c>
      <c r="AY387" s="162" t="s">
        <v>158</v>
      </c>
      <c r="AZ387" s="162" t="s">
        <v>210</v>
      </c>
      <c r="BA387" s="162" t="s">
        <v>280</v>
      </c>
      <c r="BB387" s="162" t="s">
        <v>664</v>
      </c>
      <c r="BC387" s="162" t="s">
        <v>649</v>
      </c>
      <c r="BD387" s="456" t="s">
        <v>2</v>
      </c>
    </row>
    <row r="388" spans="1:56" x14ac:dyDescent="0.2">
      <c r="A388" s="1">
        <v>8</v>
      </c>
      <c r="B388" s="13">
        <v>286</v>
      </c>
      <c r="C388" s="14">
        <v>466</v>
      </c>
      <c r="D388" s="14">
        <v>521</v>
      </c>
      <c r="E388" s="14">
        <v>51</v>
      </c>
      <c r="F388" s="14">
        <v>231</v>
      </c>
      <c r="G388" s="14">
        <v>590</v>
      </c>
      <c r="H388" s="14">
        <v>20</v>
      </c>
      <c r="I388" s="14">
        <v>200</v>
      </c>
      <c r="J388" s="14">
        <v>355</v>
      </c>
      <c r="K388" s="14">
        <v>410</v>
      </c>
      <c r="L388" s="14">
        <v>84</v>
      </c>
      <c r="M388" s="14">
        <v>529</v>
      </c>
      <c r="N388" s="14">
        <v>499</v>
      </c>
      <c r="O388" s="14">
        <v>319</v>
      </c>
      <c r="P388" s="14">
        <v>139</v>
      </c>
      <c r="Q388" s="14">
        <v>438</v>
      </c>
      <c r="R388" s="14">
        <v>618</v>
      </c>
      <c r="S388" s="14">
        <v>48</v>
      </c>
      <c r="T388" s="14">
        <v>203</v>
      </c>
      <c r="U388" s="14">
        <v>258</v>
      </c>
      <c r="V388" s="14">
        <v>112</v>
      </c>
      <c r="W388" s="14">
        <v>167</v>
      </c>
      <c r="X388" s="14">
        <v>347</v>
      </c>
      <c r="Y388" s="14">
        <v>377</v>
      </c>
      <c r="Z388" s="15">
        <v>557</v>
      </c>
      <c r="AA388" s="2">
        <f t="shared" si="66"/>
        <v>7825</v>
      </c>
      <c r="AB388" s="2">
        <f t="shared" si="67"/>
        <v>3263025</v>
      </c>
      <c r="AE388" s="1">
        <v>8</v>
      </c>
      <c r="AF388" s="455" t="s">
        <v>85</v>
      </c>
      <c r="AG388" s="162" t="s">
        <v>612</v>
      </c>
      <c r="AH388" s="162" t="s">
        <v>706</v>
      </c>
      <c r="AI388" s="162" t="s">
        <v>225</v>
      </c>
      <c r="AJ388" s="162" t="s">
        <v>433</v>
      </c>
      <c r="AK388" s="162" t="s">
        <v>125</v>
      </c>
      <c r="AL388" s="162" t="s">
        <v>702</v>
      </c>
      <c r="AM388" s="162" t="s">
        <v>446</v>
      </c>
      <c r="AN388" s="162" t="s">
        <v>205</v>
      </c>
      <c r="AO388" s="162" t="s">
        <v>712</v>
      </c>
      <c r="AP388" s="162" t="s">
        <v>379</v>
      </c>
      <c r="AQ388" s="162" t="s">
        <v>466</v>
      </c>
      <c r="AR388" s="162" t="s">
        <v>107</v>
      </c>
      <c r="AS388" s="162" t="s">
        <v>338</v>
      </c>
      <c r="AT388" s="162" t="s">
        <v>789</v>
      </c>
      <c r="AU388" s="162" t="s">
        <v>692</v>
      </c>
      <c r="AV388" s="162" t="s">
        <v>451</v>
      </c>
      <c r="AW388" s="162" t="s">
        <v>274</v>
      </c>
      <c r="AX388" s="162" t="s">
        <v>613</v>
      </c>
      <c r="AY388" s="162" t="s">
        <v>432</v>
      </c>
      <c r="AZ388" s="162" t="s">
        <v>74</v>
      </c>
      <c r="BA388" s="162" t="s">
        <v>604</v>
      </c>
      <c r="BB388" s="162" t="s">
        <v>626</v>
      </c>
      <c r="BC388" s="162" t="s">
        <v>756</v>
      </c>
      <c r="BD388" s="456" t="s">
        <v>705</v>
      </c>
    </row>
    <row r="389" spans="1:56" x14ac:dyDescent="0.2">
      <c r="A389" s="1">
        <v>9</v>
      </c>
      <c r="B389" s="13">
        <v>142</v>
      </c>
      <c r="C389" s="14">
        <v>322</v>
      </c>
      <c r="D389" s="14">
        <v>477</v>
      </c>
      <c r="E389" s="14">
        <v>532</v>
      </c>
      <c r="F389" s="14">
        <v>87</v>
      </c>
      <c r="G389" s="14">
        <v>441</v>
      </c>
      <c r="H389" s="14">
        <v>621</v>
      </c>
      <c r="I389" s="14">
        <v>26</v>
      </c>
      <c r="J389" s="14">
        <v>206</v>
      </c>
      <c r="K389" s="14">
        <v>261</v>
      </c>
      <c r="L389" s="14">
        <v>565</v>
      </c>
      <c r="M389" s="14">
        <v>385</v>
      </c>
      <c r="N389" s="14">
        <v>330</v>
      </c>
      <c r="O389" s="14">
        <v>175</v>
      </c>
      <c r="P389" s="14">
        <v>120</v>
      </c>
      <c r="Q389" s="14">
        <v>294</v>
      </c>
      <c r="R389" s="14">
        <v>474</v>
      </c>
      <c r="S389" s="14">
        <v>504</v>
      </c>
      <c r="T389" s="14">
        <v>59</v>
      </c>
      <c r="U389" s="14">
        <v>239</v>
      </c>
      <c r="V389" s="14">
        <v>593</v>
      </c>
      <c r="W389" s="14">
        <v>23</v>
      </c>
      <c r="X389" s="14">
        <v>178</v>
      </c>
      <c r="Y389" s="14">
        <v>358</v>
      </c>
      <c r="Z389" s="15">
        <v>413</v>
      </c>
      <c r="AA389" s="2">
        <f t="shared" si="66"/>
        <v>7825</v>
      </c>
      <c r="AB389" s="2">
        <f t="shared" si="67"/>
        <v>3263025</v>
      </c>
      <c r="AE389" s="1">
        <v>9</v>
      </c>
      <c r="AF389" s="455" t="s">
        <v>629</v>
      </c>
      <c r="AG389" s="162" t="s">
        <v>681</v>
      </c>
      <c r="AH389" s="162" t="s">
        <v>189</v>
      </c>
      <c r="AI389" s="162" t="s">
        <v>679</v>
      </c>
      <c r="AJ389" s="162" t="s">
        <v>617</v>
      </c>
      <c r="AK389" s="162" t="s">
        <v>637</v>
      </c>
      <c r="AL389" s="162" t="s">
        <v>136</v>
      </c>
      <c r="AM389" s="162" t="s">
        <v>251</v>
      </c>
      <c r="AN389" s="162" t="s">
        <v>374</v>
      </c>
      <c r="AO389" s="162" t="s">
        <v>143</v>
      </c>
      <c r="AP389" s="162" t="s">
        <v>63</v>
      </c>
      <c r="AQ389" s="162" t="s">
        <v>521</v>
      </c>
      <c r="AR389" s="162" t="s">
        <v>232</v>
      </c>
      <c r="AS389" s="162" t="s">
        <v>393</v>
      </c>
      <c r="AT389" s="162" t="s">
        <v>132</v>
      </c>
      <c r="AU389" s="162" t="s">
        <v>145</v>
      </c>
      <c r="AV389" s="162" t="s">
        <v>52</v>
      </c>
      <c r="AW389" s="162" t="s">
        <v>413</v>
      </c>
      <c r="AX389" s="162" t="s">
        <v>436</v>
      </c>
      <c r="AY389" s="162" t="s">
        <v>222</v>
      </c>
      <c r="AZ389" s="162" t="s">
        <v>258</v>
      </c>
      <c r="BA389" s="162" t="s">
        <v>330</v>
      </c>
      <c r="BB389" s="162" t="s">
        <v>420</v>
      </c>
      <c r="BC389" s="162" t="s">
        <v>682</v>
      </c>
      <c r="BD389" s="456" t="s">
        <v>639</v>
      </c>
    </row>
    <row r="390" spans="1:56" x14ac:dyDescent="0.2">
      <c r="A390" s="1">
        <v>10</v>
      </c>
      <c r="B390" s="13">
        <v>123</v>
      </c>
      <c r="C390" s="14">
        <v>153</v>
      </c>
      <c r="D390" s="14">
        <v>333</v>
      </c>
      <c r="E390" s="14">
        <v>388</v>
      </c>
      <c r="F390" s="14">
        <v>568</v>
      </c>
      <c r="G390" s="14">
        <v>297</v>
      </c>
      <c r="H390" s="14">
        <v>452</v>
      </c>
      <c r="I390" s="14">
        <v>507</v>
      </c>
      <c r="J390" s="14">
        <v>62</v>
      </c>
      <c r="K390" s="14">
        <v>242</v>
      </c>
      <c r="L390" s="14">
        <v>416</v>
      </c>
      <c r="M390" s="14">
        <v>361</v>
      </c>
      <c r="N390" s="14">
        <v>181</v>
      </c>
      <c r="O390" s="14">
        <v>1</v>
      </c>
      <c r="P390" s="14">
        <v>596</v>
      </c>
      <c r="Q390" s="14">
        <v>150</v>
      </c>
      <c r="R390" s="14">
        <v>305</v>
      </c>
      <c r="S390" s="14">
        <v>485</v>
      </c>
      <c r="T390" s="14">
        <v>540</v>
      </c>
      <c r="U390" s="14">
        <v>95</v>
      </c>
      <c r="V390" s="14">
        <v>449</v>
      </c>
      <c r="W390" s="14">
        <v>604</v>
      </c>
      <c r="X390" s="14">
        <v>34</v>
      </c>
      <c r="Y390" s="14">
        <v>214</v>
      </c>
      <c r="Z390" s="15">
        <v>269</v>
      </c>
      <c r="AA390" s="2">
        <f t="shared" si="66"/>
        <v>7825</v>
      </c>
      <c r="AB390" s="2">
        <f t="shared" si="67"/>
        <v>3263025</v>
      </c>
      <c r="AE390" s="1">
        <v>10</v>
      </c>
      <c r="AF390" s="455" t="s">
        <v>553</v>
      </c>
      <c r="AG390" s="162" t="s">
        <v>475</v>
      </c>
      <c r="AH390" s="162" t="s">
        <v>708</v>
      </c>
      <c r="AI390" s="162" t="s">
        <v>387</v>
      </c>
      <c r="AJ390" s="162" t="s">
        <v>199</v>
      </c>
      <c r="AK390" s="162" t="s">
        <v>461</v>
      </c>
      <c r="AL390" s="162" t="s">
        <v>1</v>
      </c>
      <c r="AM390" s="162" t="s">
        <v>620</v>
      </c>
      <c r="AN390" s="162" t="s">
        <v>674</v>
      </c>
      <c r="AO390" s="162" t="s">
        <v>84</v>
      </c>
      <c r="AP390" s="162" t="s">
        <v>694</v>
      </c>
      <c r="AQ390" s="162" t="s">
        <v>367</v>
      </c>
      <c r="AR390" s="162" t="s">
        <v>181</v>
      </c>
      <c r="AS390" s="162" t="s">
        <v>198</v>
      </c>
      <c r="AT390" s="162" t="s">
        <v>676</v>
      </c>
      <c r="AU390" s="162" t="s">
        <v>419</v>
      </c>
      <c r="AV390" s="162" t="s">
        <v>178</v>
      </c>
      <c r="AW390" s="162" t="s">
        <v>741</v>
      </c>
      <c r="AX390" s="162" t="s">
        <v>35</v>
      </c>
      <c r="AY390" s="162" t="s">
        <v>672</v>
      </c>
      <c r="AZ390" s="162" t="s">
        <v>80</v>
      </c>
      <c r="BA390" s="162" t="s">
        <v>635</v>
      </c>
      <c r="BB390" s="162" t="s">
        <v>462</v>
      </c>
      <c r="BC390" s="162" t="s">
        <v>162</v>
      </c>
      <c r="BD390" s="456" t="s">
        <v>83</v>
      </c>
    </row>
    <row r="391" spans="1:56" x14ac:dyDescent="0.2">
      <c r="A391" s="1">
        <v>11</v>
      </c>
      <c r="B391" s="13">
        <v>64</v>
      </c>
      <c r="C391" s="14">
        <v>509</v>
      </c>
      <c r="D391" s="14">
        <v>454</v>
      </c>
      <c r="E391" s="14">
        <v>299</v>
      </c>
      <c r="F391" s="14">
        <v>244</v>
      </c>
      <c r="G391" s="14">
        <v>390</v>
      </c>
      <c r="H391" s="14">
        <v>335</v>
      </c>
      <c r="I391" s="14">
        <v>155</v>
      </c>
      <c r="J391" s="14">
        <v>125</v>
      </c>
      <c r="K391" s="14">
        <v>570</v>
      </c>
      <c r="L391" s="14">
        <v>266</v>
      </c>
      <c r="M391" s="14">
        <v>446</v>
      </c>
      <c r="N391" s="14">
        <v>601</v>
      </c>
      <c r="O391" s="14">
        <v>31</v>
      </c>
      <c r="P391" s="14">
        <v>211</v>
      </c>
      <c r="Q391" s="14">
        <v>537</v>
      </c>
      <c r="R391" s="14">
        <v>482</v>
      </c>
      <c r="S391" s="14">
        <v>302</v>
      </c>
      <c r="T391" s="14">
        <v>147</v>
      </c>
      <c r="U391" s="14">
        <v>92</v>
      </c>
      <c r="V391" s="14">
        <v>363</v>
      </c>
      <c r="W391" s="14">
        <v>183</v>
      </c>
      <c r="X391" s="14">
        <v>3</v>
      </c>
      <c r="Y391" s="14">
        <v>598</v>
      </c>
      <c r="Z391" s="15">
        <v>418</v>
      </c>
      <c r="AA391" s="2">
        <f t="shared" si="66"/>
        <v>7825</v>
      </c>
      <c r="AB391" s="2">
        <f t="shared" si="67"/>
        <v>3263025</v>
      </c>
      <c r="AE391" s="1">
        <v>11</v>
      </c>
      <c r="AF391" s="457" t="s">
        <v>597</v>
      </c>
      <c r="AG391" s="458" t="s">
        <v>753</v>
      </c>
      <c r="AH391" s="459" t="s">
        <v>217</v>
      </c>
      <c r="AI391" s="458" t="s">
        <v>430</v>
      </c>
      <c r="AJ391" s="459" t="s">
        <v>55</v>
      </c>
      <c r="AK391" s="458" t="s">
        <v>473</v>
      </c>
      <c r="AL391" s="459" t="s">
        <v>551</v>
      </c>
      <c r="AM391" s="458" t="s">
        <v>554</v>
      </c>
      <c r="AN391" s="459" t="s">
        <v>476</v>
      </c>
      <c r="AO391" s="458" t="s">
        <v>172</v>
      </c>
      <c r="AP391" s="459" t="s">
        <v>165</v>
      </c>
      <c r="AQ391" s="458" t="s">
        <v>427</v>
      </c>
      <c r="AR391" s="162" t="s">
        <v>765</v>
      </c>
      <c r="AS391" s="458" t="s">
        <v>777</v>
      </c>
      <c r="AT391" s="459" t="s">
        <v>53</v>
      </c>
      <c r="AU391" s="458" t="s">
        <v>255</v>
      </c>
      <c r="AV391" s="459" t="s">
        <v>428</v>
      </c>
      <c r="AW391" s="458" t="s">
        <v>727</v>
      </c>
      <c r="AX391" s="459" t="s">
        <v>152</v>
      </c>
      <c r="AY391" s="458" t="s">
        <v>434</v>
      </c>
      <c r="AZ391" s="459" t="s">
        <v>444</v>
      </c>
      <c r="BA391" s="458" t="s">
        <v>151</v>
      </c>
      <c r="BB391" s="459" t="s">
        <v>166</v>
      </c>
      <c r="BC391" s="458" t="s">
        <v>707</v>
      </c>
      <c r="BD391" s="460" t="s">
        <v>767</v>
      </c>
    </row>
    <row r="392" spans="1:56" x14ac:dyDescent="0.2">
      <c r="A392" s="1">
        <v>12</v>
      </c>
      <c r="B392" s="13">
        <v>545</v>
      </c>
      <c r="C392" s="14">
        <v>490</v>
      </c>
      <c r="D392" s="14">
        <v>310</v>
      </c>
      <c r="E392" s="14">
        <v>130</v>
      </c>
      <c r="F392" s="14">
        <v>100</v>
      </c>
      <c r="G392" s="14">
        <v>366</v>
      </c>
      <c r="H392" s="14">
        <v>186</v>
      </c>
      <c r="I392" s="14">
        <v>6</v>
      </c>
      <c r="J392" s="14">
        <v>576</v>
      </c>
      <c r="K392" s="14">
        <v>421</v>
      </c>
      <c r="L392" s="14">
        <v>247</v>
      </c>
      <c r="M392" s="14">
        <v>277</v>
      </c>
      <c r="N392" s="14">
        <v>457</v>
      </c>
      <c r="O392" s="14">
        <v>512</v>
      </c>
      <c r="P392" s="14">
        <v>67</v>
      </c>
      <c r="Q392" s="14">
        <v>393</v>
      </c>
      <c r="R392" s="14">
        <v>338</v>
      </c>
      <c r="S392" s="14">
        <v>158</v>
      </c>
      <c r="T392" s="14">
        <v>103</v>
      </c>
      <c r="U392" s="14">
        <v>573</v>
      </c>
      <c r="V392" s="14">
        <v>219</v>
      </c>
      <c r="W392" s="14">
        <v>39</v>
      </c>
      <c r="X392" s="14">
        <v>609</v>
      </c>
      <c r="Y392" s="14">
        <v>429</v>
      </c>
      <c r="Z392" s="15">
        <v>274</v>
      </c>
      <c r="AA392" s="2">
        <f t="shared" si="66"/>
        <v>7825</v>
      </c>
      <c r="AB392" s="2">
        <f t="shared" si="67"/>
        <v>3263025</v>
      </c>
      <c r="AE392" s="1">
        <v>12</v>
      </c>
      <c r="AF392" s="457" t="s">
        <v>200</v>
      </c>
      <c r="AG392" s="458" t="s">
        <v>695</v>
      </c>
      <c r="AH392" s="459" t="s">
        <v>491</v>
      </c>
      <c r="AI392" s="458" t="s">
        <v>580</v>
      </c>
      <c r="AJ392" s="459" t="s">
        <v>223</v>
      </c>
      <c r="AK392" s="458" t="s">
        <v>389</v>
      </c>
      <c r="AL392" s="459" t="s">
        <v>630</v>
      </c>
      <c r="AM392" s="458" t="s">
        <v>486</v>
      </c>
      <c r="AN392" s="459" t="s">
        <v>488</v>
      </c>
      <c r="AO392" s="458" t="s">
        <v>484</v>
      </c>
      <c r="AP392" s="459" t="s">
        <v>376</v>
      </c>
      <c r="AQ392" s="458" t="s">
        <v>537</v>
      </c>
      <c r="AR392" s="162" t="s">
        <v>483</v>
      </c>
      <c r="AS392" s="458" t="s">
        <v>202</v>
      </c>
      <c r="AT392" s="459" t="s">
        <v>381</v>
      </c>
      <c r="AU392" s="458" t="s">
        <v>579</v>
      </c>
      <c r="AV392" s="459" t="s">
        <v>470</v>
      </c>
      <c r="AW392" s="458" t="s">
        <v>209</v>
      </c>
      <c r="AX392" s="459" t="s">
        <v>390</v>
      </c>
      <c r="AY392" s="458" t="s">
        <v>648</v>
      </c>
      <c r="AZ392" s="459" t="s">
        <v>112</v>
      </c>
      <c r="BA392" s="458" t="s">
        <v>571</v>
      </c>
      <c r="BB392" s="459" t="s">
        <v>186</v>
      </c>
      <c r="BC392" s="458" t="s">
        <v>244</v>
      </c>
      <c r="BD392" s="460" t="s">
        <v>377</v>
      </c>
    </row>
    <row r="393" spans="1:56" x14ac:dyDescent="0.2">
      <c r="A393" s="1">
        <v>13</v>
      </c>
      <c r="B393" s="13">
        <v>396</v>
      </c>
      <c r="C393" s="14">
        <v>341</v>
      </c>
      <c r="D393" s="14">
        <v>161</v>
      </c>
      <c r="E393" s="14">
        <v>106</v>
      </c>
      <c r="F393" s="14">
        <v>551</v>
      </c>
      <c r="G393" s="14">
        <v>222</v>
      </c>
      <c r="H393" s="14">
        <v>42</v>
      </c>
      <c r="I393" s="14">
        <v>612</v>
      </c>
      <c r="J393" s="14">
        <v>432</v>
      </c>
      <c r="K393" s="14">
        <v>252</v>
      </c>
      <c r="L393" s="14">
        <v>78</v>
      </c>
      <c r="M393" s="14">
        <v>133</v>
      </c>
      <c r="N393" s="14">
        <v>313</v>
      </c>
      <c r="O393" s="14">
        <v>493</v>
      </c>
      <c r="P393" s="14">
        <v>548</v>
      </c>
      <c r="Q393" s="14">
        <v>374</v>
      </c>
      <c r="R393" s="14">
        <v>194</v>
      </c>
      <c r="S393" s="14">
        <v>14</v>
      </c>
      <c r="T393" s="14">
        <v>584</v>
      </c>
      <c r="U393" s="14">
        <v>404</v>
      </c>
      <c r="V393" s="14">
        <v>75</v>
      </c>
      <c r="W393" s="14">
        <v>520</v>
      </c>
      <c r="X393" s="14">
        <v>465</v>
      </c>
      <c r="Y393" s="14">
        <v>285</v>
      </c>
      <c r="Z393" s="15">
        <v>230</v>
      </c>
      <c r="AA393" s="2">
        <f t="shared" si="66"/>
        <v>7825</v>
      </c>
      <c r="AB393" s="2">
        <f t="shared" si="67"/>
        <v>3263025</v>
      </c>
      <c r="AC393" s="2">
        <f t="shared" ref="AC393:AC411" si="68">B393^3+C393^3+D393^3+E393^3+F393^3+G393^3+H393^3+I393^3+J393^3+K393^3+L393^3+M393^3+N393^3+O393^3+P393^3+Q393^3+R393^3+S393^3+T393^3+U393^3+V393^3+W393^3+X393^3+Y393^3+Z393^3</f>
        <v>1530765625</v>
      </c>
      <c r="AE393" s="1">
        <v>13</v>
      </c>
      <c r="AF393" s="457" t="s">
        <v>203</v>
      </c>
      <c r="AG393" s="458" t="s">
        <v>415</v>
      </c>
      <c r="AH393" s="459" t="s">
        <v>685</v>
      </c>
      <c r="AI393" s="458" t="s">
        <v>150</v>
      </c>
      <c r="AJ393" s="459" t="s">
        <v>546</v>
      </c>
      <c r="AK393" s="458" t="s">
        <v>431</v>
      </c>
      <c r="AL393" s="459" t="s">
        <v>407</v>
      </c>
      <c r="AM393" s="458" t="s">
        <v>425</v>
      </c>
      <c r="AN393" s="459" t="s">
        <v>457</v>
      </c>
      <c r="AO393" s="458" t="s">
        <v>593</v>
      </c>
      <c r="AP393" s="459" t="s">
        <v>197</v>
      </c>
      <c r="AQ393" s="458" t="s">
        <v>236</v>
      </c>
      <c r="AR393" s="461" t="s">
        <v>417</v>
      </c>
      <c r="AS393" s="458" t="s">
        <v>797</v>
      </c>
      <c r="AT393" s="459" t="s">
        <v>622</v>
      </c>
      <c r="AU393" s="458" t="s">
        <v>627</v>
      </c>
      <c r="AV393" s="459" t="s">
        <v>687</v>
      </c>
      <c r="AW393" s="458" t="s">
        <v>511</v>
      </c>
      <c r="AX393" s="459" t="s">
        <v>724</v>
      </c>
      <c r="AY393" s="458" t="s">
        <v>190</v>
      </c>
      <c r="AZ393" s="459" t="s">
        <v>168</v>
      </c>
      <c r="BA393" s="458" t="s">
        <v>257</v>
      </c>
      <c r="BB393" s="459" t="s">
        <v>636</v>
      </c>
      <c r="BC393" s="458" t="s">
        <v>299</v>
      </c>
      <c r="BD393" s="460" t="s">
        <v>798</v>
      </c>
    </row>
    <row r="394" spans="1:56" x14ac:dyDescent="0.2">
      <c r="A394" s="1">
        <v>14</v>
      </c>
      <c r="B394" s="13">
        <v>352</v>
      </c>
      <c r="C394" s="14">
        <v>197</v>
      </c>
      <c r="D394" s="14">
        <v>17</v>
      </c>
      <c r="E394" s="14">
        <v>587</v>
      </c>
      <c r="F394" s="14">
        <v>407</v>
      </c>
      <c r="G394" s="14">
        <v>53</v>
      </c>
      <c r="H394" s="14">
        <v>523</v>
      </c>
      <c r="I394" s="14">
        <v>468</v>
      </c>
      <c r="J394" s="14">
        <v>288</v>
      </c>
      <c r="K394" s="14">
        <v>233</v>
      </c>
      <c r="L394" s="14">
        <v>559</v>
      </c>
      <c r="M394" s="14">
        <v>114</v>
      </c>
      <c r="N394" s="14">
        <v>169</v>
      </c>
      <c r="O394" s="14">
        <v>349</v>
      </c>
      <c r="P394" s="14">
        <v>379</v>
      </c>
      <c r="Q394" s="14">
        <v>205</v>
      </c>
      <c r="R394" s="14">
        <v>50</v>
      </c>
      <c r="S394" s="14">
        <v>620</v>
      </c>
      <c r="T394" s="14">
        <v>440</v>
      </c>
      <c r="U394" s="14">
        <v>260</v>
      </c>
      <c r="V394" s="14">
        <v>526</v>
      </c>
      <c r="W394" s="14">
        <v>496</v>
      </c>
      <c r="X394" s="14">
        <v>316</v>
      </c>
      <c r="Y394" s="14">
        <v>136</v>
      </c>
      <c r="Z394" s="15">
        <v>81</v>
      </c>
      <c r="AA394" s="2">
        <f t="shared" si="66"/>
        <v>7825</v>
      </c>
      <c r="AB394" s="2">
        <f t="shared" si="67"/>
        <v>3263025</v>
      </c>
      <c r="AE394" s="1">
        <v>14</v>
      </c>
      <c r="AF394" s="457" t="s">
        <v>811</v>
      </c>
      <c r="AG394" s="458" t="s">
        <v>239</v>
      </c>
      <c r="AH394" s="459" t="s">
        <v>464</v>
      </c>
      <c r="AI394" s="458" t="s">
        <v>170</v>
      </c>
      <c r="AJ394" s="459" t="s">
        <v>398</v>
      </c>
      <c r="AK394" s="458" t="s">
        <v>252</v>
      </c>
      <c r="AL394" s="459" t="s">
        <v>677</v>
      </c>
      <c r="AM394" s="458" t="s">
        <v>739</v>
      </c>
      <c r="AN394" s="459" t="s">
        <v>163</v>
      </c>
      <c r="AO394" s="458" t="s">
        <v>458</v>
      </c>
      <c r="AP394" s="459" t="s">
        <v>780</v>
      </c>
      <c r="AQ394" s="458" t="s">
        <v>731</v>
      </c>
      <c r="AR394" s="162" t="s">
        <v>628</v>
      </c>
      <c r="AS394" s="458" t="s">
        <v>653</v>
      </c>
      <c r="AT394" s="459" t="s">
        <v>728</v>
      </c>
      <c r="AU394" s="458" t="s">
        <v>746</v>
      </c>
      <c r="AV394" s="459" t="s">
        <v>196</v>
      </c>
      <c r="AW394" s="458" t="s">
        <v>480</v>
      </c>
      <c r="AX394" s="459" t="s">
        <v>611</v>
      </c>
      <c r="AY394" s="458" t="s">
        <v>355</v>
      </c>
      <c r="AZ394" s="459" t="s">
        <v>572</v>
      </c>
      <c r="BA394" s="458" t="s">
        <v>454</v>
      </c>
      <c r="BB394" s="459" t="s">
        <v>472</v>
      </c>
      <c r="BC394" s="458" t="s">
        <v>659</v>
      </c>
      <c r="BD394" s="460" t="s">
        <v>749</v>
      </c>
    </row>
    <row r="395" spans="1:56" x14ac:dyDescent="0.2">
      <c r="A395" s="1">
        <v>15</v>
      </c>
      <c r="B395" s="13">
        <v>208</v>
      </c>
      <c r="C395" s="14">
        <v>28</v>
      </c>
      <c r="D395" s="14">
        <v>623</v>
      </c>
      <c r="E395" s="14">
        <v>443</v>
      </c>
      <c r="F395" s="14">
        <v>263</v>
      </c>
      <c r="G395" s="14">
        <v>534</v>
      </c>
      <c r="H395" s="14">
        <v>479</v>
      </c>
      <c r="I395" s="14">
        <v>324</v>
      </c>
      <c r="J395" s="14">
        <v>144</v>
      </c>
      <c r="K395" s="14">
        <v>89</v>
      </c>
      <c r="L395" s="14">
        <v>415</v>
      </c>
      <c r="M395" s="14">
        <v>595</v>
      </c>
      <c r="N395" s="14">
        <v>25</v>
      </c>
      <c r="O395" s="14">
        <v>180</v>
      </c>
      <c r="P395" s="14">
        <v>360</v>
      </c>
      <c r="Q395" s="14">
        <v>56</v>
      </c>
      <c r="R395" s="14">
        <v>501</v>
      </c>
      <c r="S395" s="14">
        <v>471</v>
      </c>
      <c r="T395" s="14">
        <v>291</v>
      </c>
      <c r="U395" s="14">
        <v>236</v>
      </c>
      <c r="V395" s="14">
        <v>382</v>
      </c>
      <c r="W395" s="14">
        <v>327</v>
      </c>
      <c r="X395" s="14">
        <v>172</v>
      </c>
      <c r="Y395" s="14">
        <v>117</v>
      </c>
      <c r="Z395" s="15">
        <v>562</v>
      </c>
      <c r="AA395" s="2">
        <f t="shared" si="66"/>
        <v>7825</v>
      </c>
      <c r="AB395" s="2">
        <f t="shared" si="67"/>
        <v>3263025</v>
      </c>
      <c r="AE395" s="1">
        <v>15</v>
      </c>
      <c r="AF395" s="457" t="s">
        <v>405</v>
      </c>
      <c r="AG395" s="458" t="s">
        <v>226</v>
      </c>
      <c r="AH395" s="459" t="s">
        <v>104</v>
      </c>
      <c r="AI395" s="458" t="s">
        <v>714</v>
      </c>
      <c r="AJ395" s="459" t="s">
        <v>221</v>
      </c>
      <c r="AK395" s="458" t="s">
        <v>806</v>
      </c>
      <c r="AL395" s="459" t="s">
        <v>159</v>
      </c>
      <c r="AM395" s="458" t="s">
        <v>710</v>
      </c>
      <c r="AN395" s="459" t="s">
        <v>603</v>
      </c>
      <c r="AO395" s="458" t="s">
        <v>541</v>
      </c>
      <c r="AP395" s="459" t="s">
        <v>665</v>
      </c>
      <c r="AQ395" s="458" t="s">
        <v>227</v>
      </c>
      <c r="AR395" s="162" t="s">
        <v>253</v>
      </c>
      <c r="AS395" s="458" t="s">
        <v>496</v>
      </c>
      <c r="AT395" s="459" t="s">
        <v>577</v>
      </c>
      <c r="AU395" s="458" t="s">
        <v>803</v>
      </c>
      <c r="AV395" s="459" t="s">
        <v>518</v>
      </c>
      <c r="AW395" s="458" t="s">
        <v>401</v>
      </c>
      <c r="AX395" s="459" t="s">
        <v>219</v>
      </c>
      <c r="AY395" s="458" t="s">
        <v>114</v>
      </c>
      <c r="AZ395" s="459" t="s">
        <v>177</v>
      </c>
      <c r="BA395" s="458" t="s">
        <v>785</v>
      </c>
      <c r="BB395" s="459" t="s">
        <v>179</v>
      </c>
      <c r="BC395" s="458" t="s">
        <v>686</v>
      </c>
      <c r="BD395" s="460" t="s">
        <v>229</v>
      </c>
    </row>
    <row r="396" spans="1:56" x14ac:dyDescent="0.2">
      <c r="A396" s="1">
        <v>16</v>
      </c>
      <c r="B396" s="13">
        <v>357</v>
      </c>
      <c r="C396" s="14">
        <v>412</v>
      </c>
      <c r="D396" s="14">
        <v>592</v>
      </c>
      <c r="E396" s="14">
        <v>22</v>
      </c>
      <c r="F396" s="14">
        <v>177</v>
      </c>
      <c r="G396" s="14">
        <v>531</v>
      </c>
      <c r="H396" s="14">
        <v>86</v>
      </c>
      <c r="I396" s="14">
        <v>141</v>
      </c>
      <c r="J396" s="14">
        <v>321</v>
      </c>
      <c r="K396" s="14">
        <v>476</v>
      </c>
      <c r="L396" s="14">
        <v>30</v>
      </c>
      <c r="M396" s="14">
        <v>625</v>
      </c>
      <c r="N396" s="14">
        <v>445</v>
      </c>
      <c r="O396" s="14">
        <v>265</v>
      </c>
      <c r="P396" s="14">
        <v>210</v>
      </c>
      <c r="Q396" s="14">
        <v>384</v>
      </c>
      <c r="R396" s="14">
        <v>564</v>
      </c>
      <c r="S396" s="14">
        <v>119</v>
      </c>
      <c r="T396" s="14">
        <v>174</v>
      </c>
      <c r="U396" s="14">
        <v>329</v>
      </c>
      <c r="V396" s="14">
        <v>58</v>
      </c>
      <c r="W396" s="14">
        <v>238</v>
      </c>
      <c r="X396" s="14">
        <v>293</v>
      </c>
      <c r="Y396" s="14">
        <v>473</v>
      </c>
      <c r="Z396" s="15">
        <v>503</v>
      </c>
      <c r="AA396" s="2">
        <f t="shared" si="66"/>
        <v>7825</v>
      </c>
      <c r="AB396" s="2">
        <f t="shared" si="67"/>
        <v>3263025</v>
      </c>
      <c r="AE396" s="1">
        <v>16</v>
      </c>
      <c r="AF396" s="455" t="s">
        <v>233</v>
      </c>
      <c r="AG396" s="162" t="s">
        <v>742</v>
      </c>
      <c r="AH396" s="162" t="s">
        <v>778</v>
      </c>
      <c r="AI396" s="162" t="s">
        <v>775</v>
      </c>
      <c r="AJ396" s="162" t="s">
        <v>315</v>
      </c>
      <c r="AK396" s="162" t="s">
        <v>336</v>
      </c>
      <c r="AL396" s="162" t="s">
        <v>408</v>
      </c>
      <c r="AM396" s="162" t="s">
        <v>759</v>
      </c>
      <c r="AN396" s="162" t="s">
        <v>234</v>
      </c>
      <c r="AO396" s="162" t="s">
        <v>265</v>
      </c>
      <c r="AP396" s="162" t="s">
        <v>358</v>
      </c>
      <c r="AQ396" s="162" t="s">
        <v>820</v>
      </c>
      <c r="AR396" s="162" t="s">
        <v>740</v>
      </c>
      <c r="AS396" s="162" t="s">
        <v>191</v>
      </c>
      <c r="AT396" s="162" t="s">
        <v>268</v>
      </c>
      <c r="AU396" s="162" t="s">
        <v>281</v>
      </c>
      <c r="AV396" s="162" t="s">
        <v>123</v>
      </c>
      <c r="AW396" s="162" t="s">
        <v>657</v>
      </c>
      <c r="AX396" s="162" t="s">
        <v>153</v>
      </c>
      <c r="AY396" s="162" t="s">
        <v>810</v>
      </c>
      <c r="AZ396" s="162" t="s">
        <v>776</v>
      </c>
      <c r="BA396" s="162" t="s">
        <v>247</v>
      </c>
      <c r="BB396" s="162" t="s">
        <v>357</v>
      </c>
      <c r="BC396" s="162" t="s">
        <v>426</v>
      </c>
      <c r="BD396" s="456" t="s">
        <v>487</v>
      </c>
    </row>
    <row r="397" spans="1:56" x14ac:dyDescent="0.2">
      <c r="A397" s="1">
        <v>17</v>
      </c>
      <c r="B397" s="13">
        <v>213</v>
      </c>
      <c r="C397" s="14">
        <v>268</v>
      </c>
      <c r="D397" s="14">
        <v>448</v>
      </c>
      <c r="E397" s="14">
        <v>603</v>
      </c>
      <c r="F397" s="14">
        <v>33</v>
      </c>
      <c r="G397" s="14">
        <v>387</v>
      </c>
      <c r="H397" s="14">
        <v>567</v>
      </c>
      <c r="I397" s="14">
        <v>122</v>
      </c>
      <c r="J397" s="14">
        <v>152</v>
      </c>
      <c r="K397" s="14">
        <v>332</v>
      </c>
      <c r="L397" s="14">
        <v>506</v>
      </c>
      <c r="M397" s="14">
        <v>451</v>
      </c>
      <c r="N397" s="14">
        <v>296</v>
      </c>
      <c r="O397" s="14">
        <v>241</v>
      </c>
      <c r="P397" s="14">
        <v>61</v>
      </c>
      <c r="Q397" s="14">
        <v>365</v>
      </c>
      <c r="R397" s="14">
        <v>420</v>
      </c>
      <c r="S397" s="14">
        <v>600</v>
      </c>
      <c r="T397" s="14">
        <v>5</v>
      </c>
      <c r="U397" s="14">
        <v>185</v>
      </c>
      <c r="V397" s="14">
        <v>539</v>
      </c>
      <c r="W397" s="14">
        <v>94</v>
      </c>
      <c r="X397" s="14">
        <v>149</v>
      </c>
      <c r="Y397" s="14">
        <v>304</v>
      </c>
      <c r="Z397" s="15">
        <v>484</v>
      </c>
      <c r="AA397" s="2">
        <f t="shared" si="66"/>
        <v>7825</v>
      </c>
      <c r="AB397" s="2">
        <f t="shared" si="67"/>
        <v>3263025</v>
      </c>
      <c r="AE397" s="1">
        <v>17</v>
      </c>
      <c r="AF397" s="455" t="s">
        <v>194</v>
      </c>
      <c r="AG397" s="162" t="s">
        <v>297</v>
      </c>
      <c r="AH397" s="162" t="s">
        <v>400</v>
      </c>
      <c r="AI397" s="162" t="s">
        <v>735</v>
      </c>
      <c r="AJ397" s="162" t="s">
        <v>802</v>
      </c>
      <c r="AK397" s="162" t="s">
        <v>492</v>
      </c>
      <c r="AL397" s="162" t="s">
        <v>726</v>
      </c>
      <c r="AM397" s="162" t="s">
        <v>208</v>
      </c>
      <c r="AN397" s="162" t="s">
        <v>371</v>
      </c>
      <c r="AO397" s="162" t="s">
        <v>206</v>
      </c>
      <c r="AP397" s="162" t="s">
        <v>276</v>
      </c>
      <c r="AQ397" s="162" t="s">
        <v>0</v>
      </c>
      <c r="AR397" s="162" t="s">
        <v>770</v>
      </c>
      <c r="AS397" s="162" t="s">
        <v>192</v>
      </c>
      <c r="AT397" s="162" t="s">
        <v>463</v>
      </c>
      <c r="AU397" s="162" t="s">
        <v>414</v>
      </c>
      <c r="AV397" s="162" t="s">
        <v>796</v>
      </c>
      <c r="AW397" s="162" t="s">
        <v>544</v>
      </c>
      <c r="AX397" s="162" t="s">
        <v>304</v>
      </c>
      <c r="AY397" s="162" t="s">
        <v>73</v>
      </c>
      <c r="AZ397" s="162" t="s">
        <v>94</v>
      </c>
      <c r="BA397" s="162" t="s">
        <v>465</v>
      </c>
      <c r="BB397" s="162" t="s">
        <v>180</v>
      </c>
      <c r="BC397" s="162" t="s">
        <v>757</v>
      </c>
      <c r="BD397" s="456" t="s">
        <v>504</v>
      </c>
    </row>
    <row r="398" spans="1:56" x14ac:dyDescent="0.2">
      <c r="A398" s="1">
        <v>18</v>
      </c>
      <c r="B398" s="13">
        <v>69</v>
      </c>
      <c r="C398" s="14">
        <v>249</v>
      </c>
      <c r="D398" s="14">
        <v>279</v>
      </c>
      <c r="E398" s="14">
        <v>459</v>
      </c>
      <c r="F398" s="14">
        <v>514</v>
      </c>
      <c r="G398" s="14">
        <v>368</v>
      </c>
      <c r="H398" s="14">
        <v>423</v>
      </c>
      <c r="I398" s="14">
        <v>578</v>
      </c>
      <c r="J398" s="14">
        <v>8</v>
      </c>
      <c r="K398" s="14">
        <v>188</v>
      </c>
      <c r="L398" s="14">
        <v>487</v>
      </c>
      <c r="M398" s="14">
        <v>307</v>
      </c>
      <c r="N398" s="14">
        <v>127</v>
      </c>
      <c r="O398" s="14">
        <v>97</v>
      </c>
      <c r="P398" s="14">
        <v>542</v>
      </c>
      <c r="Q398" s="14">
        <v>216</v>
      </c>
      <c r="R398" s="14">
        <v>271</v>
      </c>
      <c r="S398" s="14">
        <v>426</v>
      </c>
      <c r="T398" s="14">
        <v>606</v>
      </c>
      <c r="U398" s="14">
        <v>36</v>
      </c>
      <c r="V398" s="14">
        <v>395</v>
      </c>
      <c r="W398" s="14">
        <v>575</v>
      </c>
      <c r="X398" s="14">
        <v>105</v>
      </c>
      <c r="Y398" s="14">
        <v>160</v>
      </c>
      <c r="Z398" s="15">
        <v>340</v>
      </c>
      <c r="AA398" s="2">
        <f t="shared" si="66"/>
        <v>7825</v>
      </c>
      <c r="AB398" s="2">
        <f t="shared" si="67"/>
        <v>3263025</v>
      </c>
      <c r="AE398" s="1">
        <v>18</v>
      </c>
      <c r="AF398" s="455" t="s">
        <v>406</v>
      </c>
      <c r="AG398" s="162" t="s">
        <v>403</v>
      </c>
      <c r="AH398" s="162" t="s">
        <v>508</v>
      </c>
      <c r="AI398" s="162" t="s">
        <v>562</v>
      </c>
      <c r="AJ398" s="162" t="s">
        <v>33</v>
      </c>
      <c r="AK398" s="162" t="s">
        <v>519</v>
      </c>
      <c r="AL398" s="162" t="s">
        <v>455</v>
      </c>
      <c r="AM398" s="162" t="s">
        <v>517</v>
      </c>
      <c r="AN398" s="162" t="s">
        <v>543</v>
      </c>
      <c r="AO398" s="162" t="s">
        <v>732</v>
      </c>
      <c r="AP398" s="162" t="s">
        <v>713</v>
      </c>
      <c r="AQ398" s="162" t="s">
        <v>146</v>
      </c>
      <c r="AR398" s="162" t="s">
        <v>344</v>
      </c>
      <c r="AS398" s="162" t="s">
        <v>805</v>
      </c>
      <c r="AT398" s="162" t="s">
        <v>751</v>
      </c>
      <c r="AU398" s="162" t="s">
        <v>249</v>
      </c>
      <c r="AV398" s="162" t="s">
        <v>719</v>
      </c>
      <c r="AW398" s="162" t="s">
        <v>350</v>
      </c>
      <c r="AX398" s="162" t="s">
        <v>499</v>
      </c>
      <c r="AY398" s="162" t="s">
        <v>437</v>
      </c>
      <c r="AZ398" s="162" t="s">
        <v>548</v>
      </c>
      <c r="BA398" s="162" t="s">
        <v>490</v>
      </c>
      <c r="BB398" s="162" t="s">
        <v>526</v>
      </c>
      <c r="BC398" s="162" t="s">
        <v>131</v>
      </c>
      <c r="BD398" s="456" t="s">
        <v>388</v>
      </c>
    </row>
    <row r="399" spans="1:56" x14ac:dyDescent="0.2">
      <c r="A399" s="1">
        <v>19</v>
      </c>
      <c r="B399" s="13">
        <v>550</v>
      </c>
      <c r="C399" s="14">
        <v>80</v>
      </c>
      <c r="D399" s="14">
        <v>135</v>
      </c>
      <c r="E399" s="14">
        <v>315</v>
      </c>
      <c r="F399" s="14">
        <v>495</v>
      </c>
      <c r="G399" s="14">
        <v>224</v>
      </c>
      <c r="H399" s="14">
        <v>254</v>
      </c>
      <c r="I399" s="14">
        <v>434</v>
      </c>
      <c r="J399" s="14">
        <v>614</v>
      </c>
      <c r="K399" s="14">
        <v>44</v>
      </c>
      <c r="L399" s="14">
        <v>343</v>
      </c>
      <c r="M399" s="14">
        <v>163</v>
      </c>
      <c r="N399" s="14">
        <v>108</v>
      </c>
      <c r="O399" s="14">
        <v>553</v>
      </c>
      <c r="P399" s="14">
        <v>398</v>
      </c>
      <c r="Q399" s="14">
        <v>72</v>
      </c>
      <c r="R399" s="14">
        <v>227</v>
      </c>
      <c r="S399" s="14">
        <v>282</v>
      </c>
      <c r="T399" s="14">
        <v>462</v>
      </c>
      <c r="U399" s="14">
        <v>517</v>
      </c>
      <c r="V399" s="14">
        <v>371</v>
      </c>
      <c r="W399" s="14">
        <v>401</v>
      </c>
      <c r="X399" s="14">
        <v>581</v>
      </c>
      <c r="Y399" s="14">
        <v>11</v>
      </c>
      <c r="Z399" s="15">
        <v>191</v>
      </c>
      <c r="AA399" s="2">
        <f t="shared" si="66"/>
        <v>7825</v>
      </c>
      <c r="AB399" s="2">
        <f t="shared" si="67"/>
        <v>3263025</v>
      </c>
      <c r="AE399" s="1">
        <v>19</v>
      </c>
      <c r="AF399" s="455" t="s">
        <v>516</v>
      </c>
      <c r="AG399" s="162" t="s">
        <v>273</v>
      </c>
      <c r="AH399" s="162" t="s">
        <v>102</v>
      </c>
      <c r="AI399" s="162" t="s">
        <v>443</v>
      </c>
      <c r="AJ399" s="162" t="s">
        <v>766</v>
      </c>
      <c r="AK399" s="162" t="s">
        <v>460</v>
      </c>
      <c r="AL399" s="162" t="s">
        <v>566</v>
      </c>
      <c r="AM399" s="162" t="s">
        <v>588</v>
      </c>
      <c r="AN399" s="162" t="s">
        <v>260</v>
      </c>
      <c r="AO399" s="162" t="s">
        <v>380</v>
      </c>
      <c r="AP399" s="162" t="s">
        <v>493</v>
      </c>
      <c r="AQ399" s="162" t="s">
        <v>788</v>
      </c>
      <c r="AR399" s="162" t="s">
        <v>182</v>
      </c>
      <c r="AS399" s="162" t="s">
        <v>573</v>
      </c>
      <c r="AT399" s="162" t="s">
        <v>235</v>
      </c>
      <c r="AU399" s="162" t="s">
        <v>747</v>
      </c>
      <c r="AV399" s="162" t="s">
        <v>567</v>
      </c>
      <c r="AW399" s="162" t="s">
        <v>745</v>
      </c>
      <c r="AX399" s="162" t="s">
        <v>768</v>
      </c>
      <c r="AY399" s="162" t="s">
        <v>808</v>
      </c>
      <c r="AZ399" s="162" t="s">
        <v>149</v>
      </c>
      <c r="BA399" s="162" t="s">
        <v>296</v>
      </c>
      <c r="BB399" s="162" t="s">
        <v>307</v>
      </c>
      <c r="BC399" s="162" t="s">
        <v>378</v>
      </c>
      <c r="BD399" s="456" t="s">
        <v>786</v>
      </c>
    </row>
    <row r="400" spans="1:56" x14ac:dyDescent="0.2">
      <c r="A400" s="1">
        <v>20</v>
      </c>
      <c r="B400" s="13">
        <v>376</v>
      </c>
      <c r="C400" s="14">
        <v>556</v>
      </c>
      <c r="D400" s="14">
        <v>111</v>
      </c>
      <c r="E400" s="14">
        <v>166</v>
      </c>
      <c r="F400" s="14">
        <v>346</v>
      </c>
      <c r="G400" s="14">
        <v>55</v>
      </c>
      <c r="H400" s="14">
        <v>235</v>
      </c>
      <c r="I400" s="14">
        <v>290</v>
      </c>
      <c r="J400" s="14">
        <v>470</v>
      </c>
      <c r="K400" s="14">
        <v>525</v>
      </c>
      <c r="L400" s="14">
        <v>199</v>
      </c>
      <c r="M400" s="14">
        <v>19</v>
      </c>
      <c r="N400" s="14">
        <v>589</v>
      </c>
      <c r="O400" s="14">
        <v>409</v>
      </c>
      <c r="P400" s="14">
        <v>354</v>
      </c>
      <c r="Q400" s="14">
        <v>528</v>
      </c>
      <c r="R400" s="14">
        <v>83</v>
      </c>
      <c r="S400" s="14">
        <v>138</v>
      </c>
      <c r="T400" s="14">
        <v>318</v>
      </c>
      <c r="U400" s="14">
        <v>498</v>
      </c>
      <c r="V400" s="14">
        <v>202</v>
      </c>
      <c r="W400" s="14">
        <v>257</v>
      </c>
      <c r="X400" s="14">
        <v>437</v>
      </c>
      <c r="Y400" s="14">
        <v>617</v>
      </c>
      <c r="Z400" s="15">
        <v>47</v>
      </c>
      <c r="AA400" s="2">
        <f t="shared" si="66"/>
        <v>7825</v>
      </c>
      <c r="AB400" s="2">
        <f t="shared" si="67"/>
        <v>3263025</v>
      </c>
      <c r="AE400" s="1">
        <v>20</v>
      </c>
      <c r="AF400" s="455" t="s">
        <v>38</v>
      </c>
      <c r="AG400" s="162" t="s">
        <v>363</v>
      </c>
      <c r="AH400" s="162" t="s">
        <v>601</v>
      </c>
      <c r="AI400" s="162" t="s">
        <v>734</v>
      </c>
      <c r="AJ400" s="162" t="s">
        <v>176</v>
      </c>
      <c r="AK400" s="162" t="s">
        <v>331</v>
      </c>
      <c r="AL400" s="162" t="s">
        <v>328</v>
      </c>
      <c r="AM400" s="162" t="s">
        <v>250</v>
      </c>
      <c r="AN400" s="162" t="s">
        <v>715</v>
      </c>
      <c r="AO400" s="162" t="s">
        <v>574</v>
      </c>
      <c r="AP400" s="162" t="s">
        <v>207</v>
      </c>
      <c r="AQ400" s="162" t="s">
        <v>435</v>
      </c>
      <c r="AR400" s="162" t="s">
        <v>65</v>
      </c>
      <c r="AS400" s="162" t="s">
        <v>534</v>
      </c>
      <c r="AT400" s="162" t="s">
        <v>784</v>
      </c>
      <c r="AU400" s="162" t="s">
        <v>547</v>
      </c>
      <c r="AV400" s="162" t="s">
        <v>720</v>
      </c>
      <c r="AW400" s="162" t="s">
        <v>814</v>
      </c>
      <c r="AX400" s="162" t="s">
        <v>549</v>
      </c>
      <c r="AY400" s="162" t="s">
        <v>485</v>
      </c>
      <c r="AZ400" s="162" t="s">
        <v>507</v>
      </c>
      <c r="BA400" s="162" t="s">
        <v>799</v>
      </c>
      <c r="BB400" s="162" t="s">
        <v>794</v>
      </c>
      <c r="BC400" s="162" t="s">
        <v>242</v>
      </c>
      <c r="BD400" s="456" t="s">
        <v>721</v>
      </c>
    </row>
    <row r="401" spans="1:56" x14ac:dyDescent="0.2">
      <c r="A401" s="1">
        <v>21</v>
      </c>
      <c r="B401" s="13">
        <v>196</v>
      </c>
      <c r="C401" s="14">
        <v>351</v>
      </c>
      <c r="D401" s="14">
        <v>406</v>
      </c>
      <c r="E401" s="14">
        <v>586</v>
      </c>
      <c r="F401" s="14">
        <v>16</v>
      </c>
      <c r="G401" s="14">
        <v>500</v>
      </c>
      <c r="H401" s="14">
        <v>530</v>
      </c>
      <c r="I401" s="14">
        <v>85</v>
      </c>
      <c r="J401" s="14">
        <v>140</v>
      </c>
      <c r="K401" s="14">
        <v>320</v>
      </c>
      <c r="L401" s="14">
        <v>619</v>
      </c>
      <c r="M401" s="14">
        <v>439</v>
      </c>
      <c r="N401" s="14">
        <v>259</v>
      </c>
      <c r="O401" s="14">
        <v>204</v>
      </c>
      <c r="P401" s="14">
        <v>49</v>
      </c>
      <c r="Q401" s="14">
        <v>348</v>
      </c>
      <c r="R401" s="14">
        <v>378</v>
      </c>
      <c r="S401" s="14">
        <v>558</v>
      </c>
      <c r="T401" s="14">
        <v>113</v>
      </c>
      <c r="U401" s="14">
        <v>168</v>
      </c>
      <c r="V401" s="14">
        <v>522</v>
      </c>
      <c r="W401" s="14">
        <v>52</v>
      </c>
      <c r="X401" s="14">
        <v>232</v>
      </c>
      <c r="Y401" s="14">
        <v>287</v>
      </c>
      <c r="Z401" s="15">
        <v>467</v>
      </c>
      <c r="AA401" s="2">
        <f t="shared" si="66"/>
        <v>7825</v>
      </c>
      <c r="AB401" s="2">
        <f t="shared" si="67"/>
        <v>3263025</v>
      </c>
      <c r="AE401" s="1">
        <v>21</v>
      </c>
      <c r="AF401" s="455" t="s">
        <v>552</v>
      </c>
      <c r="AG401" s="162" t="s">
        <v>97</v>
      </c>
      <c r="AH401" s="162" t="s">
        <v>49</v>
      </c>
      <c r="AI401" s="162" t="s">
        <v>752</v>
      </c>
      <c r="AJ401" s="162" t="s">
        <v>598</v>
      </c>
      <c r="AK401" s="162" t="s">
        <v>322</v>
      </c>
      <c r="AL401" s="162" t="s">
        <v>704</v>
      </c>
      <c r="AM401" s="162" t="s">
        <v>646</v>
      </c>
      <c r="AN401" s="162" t="s">
        <v>733</v>
      </c>
      <c r="AO401" s="162" t="s">
        <v>578</v>
      </c>
      <c r="AP401" s="162" t="s">
        <v>212</v>
      </c>
      <c r="AQ401" s="162" t="s">
        <v>667</v>
      </c>
      <c r="AR401" s="162" t="s">
        <v>113</v>
      </c>
      <c r="AS401" s="162" t="s">
        <v>538</v>
      </c>
      <c r="AT401" s="162" t="s">
        <v>748</v>
      </c>
      <c r="AU401" s="162" t="s">
        <v>148</v>
      </c>
      <c r="AV401" s="162" t="s">
        <v>69</v>
      </c>
      <c r="AW401" s="162" t="s">
        <v>335</v>
      </c>
      <c r="AX401" s="162" t="s">
        <v>761</v>
      </c>
      <c r="AY401" s="162" t="s">
        <v>71</v>
      </c>
      <c r="AZ401" s="162" t="s">
        <v>334</v>
      </c>
      <c r="BA401" s="162" t="s">
        <v>119</v>
      </c>
      <c r="BB401" s="162" t="s">
        <v>773</v>
      </c>
      <c r="BC401" s="162" t="s">
        <v>269</v>
      </c>
      <c r="BD401" s="456" t="s">
        <v>506</v>
      </c>
    </row>
    <row r="402" spans="1:56" x14ac:dyDescent="0.2">
      <c r="A402" s="1">
        <v>22</v>
      </c>
      <c r="B402" s="13">
        <v>27</v>
      </c>
      <c r="C402" s="14">
        <v>207</v>
      </c>
      <c r="D402" s="14">
        <v>262</v>
      </c>
      <c r="E402" s="14">
        <v>442</v>
      </c>
      <c r="F402" s="14">
        <v>622</v>
      </c>
      <c r="G402" s="14">
        <v>326</v>
      </c>
      <c r="H402" s="14">
        <v>381</v>
      </c>
      <c r="I402" s="14">
        <v>561</v>
      </c>
      <c r="J402" s="14">
        <v>116</v>
      </c>
      <c r="K402" s="14">
        <v>171</v>
      </c>
      <c r="L402" s="14">
        <v>475</v>
      </c>
      <c r="M402" s="14">
        <v>295</v>
      </c>
      <c r="N402" s="14">
        <v>240</v>
      </c>
      <c r="O402" s="14">
        <v>60</v>
      </c>
      <c r="P402" s="14">
        <v>505</v>
      </c>
      <c r="Q402" s="14">
        <v>179</v>
      </c>
      <c r="R402" s="14">
        <v>359</v>
      </c>
      <c r="S402" s="14">
        <v>414</v>
      </c>
      <c r="T402" s="14">
        <v>594</v>
      </c>
      <c r="U402" s="14">
        <v>24</v>
      </c>
      <c r="V402" s="14">
        <v>478</v>
      </c>
      <c r="W402" s="14">
        <v>533</v>
      </c>
      <c r="X402" s="14">
        <v>88</v>
      </c>
      <c r="Y402" s="14">
        <v>143</v>
      </c>
      <c r="Z402" s="15">
        <v>323</v>
      </c>
      <c r="AA402" s="2">
        <f t="shared" si="66"/>
        <v>7825</v>
      </c>
      <c r="AB402" s="2">
        <f t="shared" si="67"/>
        <v>3263025</v>
      </c>
      <c r="AE402" s="1">
        <v>22</v>
      </c>
      <c r="AF402" s="455" t="s">
        <v>90</v>
      </c>
      <c r="AG402" s="162" t="s">
        <v>716</v>
      </c>
      <c r="AH402" s="162" t="s">
        <v>327</v>
      </c>
      <c r="AI402" s="162" t="s">
        <v>532</v>
      </c>
      <c r="AJ402" s="162" t="s">
        <v>557</v>
      </c>
      <c r="AK402" s="162" t="s">
        <v>126</v>
      </c>
      <c r="AL402" s="162" t="s">
        <v>654</v>
      </c>
      <c r="AM402" s="162" t="s">
        <v>807</v>
      </c>
      <c r="AN402" s="162" t="s">
        <v>816</v>
      </c>
      <c r="AO402" s="162" t="s">
        <v>498</v>
      </c>
      <c r="AP402" s="162" t="s">
        <v>267</v>
      </c>
      <c r="AQ402" s="162" t="s">
        <v>325</v>
      </c>
      <c r="AR402" s="162" t="s">
        <v>164</v>
      </c>
      <c r="AS402" s="162" t="s">
        <v>701</v>
      </c>
      <c r="AT402" s="162" t="s">
        <v>651</v>
      </c>
      <c r="AU402" s="162" t="s">
        <v>285</v>
      </c>
      <c r="AV402" s="162" t="s">
        <v>339</v>
      </c>
      <c r="AW402" s="162" t="s">
        <v>609</v>
      </c>
      <c r="AX402" s="162" t="s">
        <v>809</v>
      </c>
      <c r="AY402" s="162" t="s">
        <v>804</v>
      </c>
      <c r="AZ402" s="162" t="s">
        <v>295</v>
      </c>
      <c r="BA402" s="162" t="s">
        <v>362</v>
      </c>
      <c r="BB402" s="162" t="s">
        <v>512</v>
      </c>
      <c r="BC402" s="162" t="s">
        <v>43</v>
      </c>
      <c r="BD402" s="456" t="s">
        <v>204</v>
      </c>
    </row>
    <row r="403" spans="1:56" x14ac:dyDescent="0.2">
      <c r="A403" s="1">
        <v>23</v>
      </c>
      <c r="B403" s="13">
        <v>508</v>
      </c>
      <c r="C403" s="14">
        <v>63</v>
      </c>
      <c r="D403" s="14">
        <v>243</v>
      </c>
      <c r="E403" s="14">
        <v>298</v>
      </c>
      <c r="F403" s="14">
        <v>453</v>
      </c>
      <c r="G403" s="14">
        <v>182</v>
      </c>
      <c r="H403" s="14">
        <v>362</v>
      </c>
      <c r="I403" s="14">
        <v>417</v>
      </c>
      <c r="J403" s="14">
        <v>597</v>
      </c>
      <c r="K403" s="14">
        <v>2</v>
      </c>
      <c r="L403" s="14">
        <v>301</v>
      </c>
      <c r="M403" s="14">
        <v>146</v>
      </c>
      <c r="N403" s="14">
        <v>91</v>
      </c>
      <c r="O403" s="14">
        <v>536</v>
      </c>
      <c r="P403" s="14">
        <v>481</v>
      </c>
      <c r="Q403" s="14">
        <v>35</v>
      </c>
      <c r="R403" s="14">
        <v>215</v>
      </c>
      <c r="S403" s="14">
        <v>270</v>
      </c>
      <c r="T403" s="14">
        <v>450</v>
      </c>
      <c r="U403" s="14">
        <v>605</v>
      </c>
      <c r="V403" s="14">
        <v>334</v>
      </c>
      <c r="W403" s="14">
        <v>389</v>
      </c>
      <c r="X403" s="14">
        <v>569</v>
      </c>
      <c r="Y403" s="14">
        <v>124</v>
      </c>
      <c r="Z403" s="15">
        <v>154</v>
      </c>
      <c r="AA403" s="2">
        <f t="shared" si="66"/>
        <v>7825</v>
      </c>
      <c r="AB403" s="2">
        <f t="shared" si="67"/>
        <v>3263025</v>
      </c>
      <c r="AE403" s="1">
        <v>23</v>
      </c>
      <c r="AF403" s="455" t="s">
        <v>308</v>
      </c>
      <c r="AG403" s="162" t="s">
        <v>570</v>
      </c>
      <c r="AH403" s="162" t="s">
        <v>270</v>
      </c>
      <c r="AI403" s="162" t="s">
        <v>801</v>
      </c>
      <c r="AJ403" s="162" t="s">
        <v>351</v>
      </c>
      <c r="AK403" s="162" t="s">
        <v>525</v>
      </c>
      <c r="AL403" s="162" t="s">
        <v>550</v>
      </c>
      <c r="AM403" s="162" t="s">
        <v>590</v>
      </c>
      <c r="AN403" s="162" t="s">
        <v>365</v>
      </c>
      <c r="AO403" s="162" t="s">
        <v>29</v>
      </c>
      <c r="AP403" s="162" t="s">
        <v>70</v>
      </c>
      <c r="AQ403" s="162" t="s">
        <v>524</v>
      </c>
      <c r="AR403" s="162" t="s">
        <v>568</v>
      </c>
      <c r="AS403" s="162" t="s">
        <v>781</v>
      </c>
      <c r="AT403" s="162" t="s">
        <v>81</v>
      </c>
      <c r="AU403" s="162" t="s">
        <v>675</v>
      </c>
      <c r="AV403" s="162" t="s">
        <v>220</v>
      </c>
      <c r="AW403" s="162" t="s">
        <v>271</v>
      </c>
      <c r="AX403" s="162" t="s">
        <v>294</v>
      </c>
      <c r="AY403" s="162" t="s">
        <v>78</v>
      </c>
      <c r="AZ403" s="162" t="s">
        <v>366</v>
      </c>
      <c r="BA403" s="162" t="s">
        <v>416</v>
      </c>
      <c r="BB403" s="162" t="s">
        <v>750</v>
      </c>
      <c r="BC403" s="162" t="s">
        <v>238</v>
      </c>
      <c r="BD403" s="456" t="s">
        <v>343</v>
      </c>
    </row>
    <row r="404" spans="1:56" x14ac:dyDescent="0.2">
      <c r="A404" s="1">
        <v>24</v>
      </c>
      <c r="B404" s="13">
        <v>489</v>
      </c>
      <c r="C404" s="14">
        <v>544</v>
      </c>
      <c r="D404" s="14">
        <v>99</v>
      </c>
      <c r="E404" s="14">
        <v>129</v>
      </c>
      <c r="F404" s="14">
        <v>309</v>
      </c>
      <c r="G404" s="14">
        <v>38</v>
      </c>
      <c r="H404" s="14">
        <v>218</v>
      </c>
      <c r="I404" s="14">
        <v>273</v>
      </c>
      <c r="J404" s="14">
        <v>428</v>
      </c>
      <c r="K404" s="14">
        <v>608</v>
      </c>
      <c r="L404" s="14">
        <v>157</v>
      </c>
      <c r="M404" s="14">
        <v>102</v>
      </c>
      <c r="N404" s="14">
        <v>572</v>
      </c>
      <c r="O404" s="14">
        <v>392</v>
      </c>
      <c r="P404" s="14">
        <v>337</v>
      </c>
      <c r="Q404" s="14">
        <v>511</v>
      </c>
      <c r="R404" s="14">
        <v>66</v>
      </c>
      <c r="S404" s="14">
        <v>246</v>
      </c>
      <c r="T404" s="14">
        <v>276</v>
      </c>
      <c r="U404" s="14">
        <v>456</v>
      </c>
      <c r="V404" s="14">
        <v>190</v>
      </c>
      <c r="W404" s="14">
        <v>370</v>
      </c>
      <c r="X404" s="14">
        <v>425</v>
      </c>
      <c r="Y404" s="14">
        <v>580</v>
      </c>
      <c r="Z404" s="15">
        <v>10</v>
      </c>
      <c r="AA404" s="2">
        <f t="shared" si="66"/>
        <v>7825</v>
      </c>
      <c r="AB404" s="2">
        <f t="shared" si="67"/>
        <v>3263025</v>
      </c>
      <c r="AE404" s="1">
        <v>24</v>
      </c>
      <c r="AF404" s="455" t="s">
        <v>638</v>
      </c>
      <c r="AG404" s="162" t="s">
        <v>725</v>
      </c>
      <c r="AH404" s="162" t="s">
        <v>774</v>
      </c>
      <c r="AI404" s="162" t="s">
        <v>370</v>
      </c>
      <c r="AJ404" s="162" t="s">
        <v>312</v>
      </c>
      <c r="AK404" s="162" t="s">
        <v>596</v>
      </c>
      <c r="AL404" s="162" t="s">
        <v>326</v>
      </c>
      <c r="AM404" s="162" t="s">
        <v>743</v>
      </c>
      <c r="AN404" s="162" t="s">
        <v>324</v>
      </c>
      <c r="AO404" s="162" t="s">
        <v>530</v>
      </c>
      <c r="AP404" s="162" t="s">
        <v>581</v>
      </c>
      <c r="AQ404" s="162" t="s">
        <v>284</v>
      </c>
      <c r="AR404" s="162" t="s">
        <v>305</v>
      </c>
      <c r="AS404" s="162" t="s">
        <v>337</v>
      </c>
      <c r="AT404" s="162" t="s">
        <v>576</v>
      </c>
      <c r="AU404" s="162" t="s">
        <v>723</v>
      </c>
      <c r="AV404" s="162" t="s">
        <v>514</v>
      </c>
      <c r="AW404" s="162" t="s">
        <v>744</v>
      </c>
      <c r="AX404" s="162" t="s">
        <v>614</v>
      </c>
      <c r="AY404" s="162" t="s">
        <v>139</v>
      </c>
      <c r="AZ404" s="162" t="s">
        <v>817</v>
      </c>
      <c r="BA404" s="162" t="s">
        <v>494</v>
      </c>
      <c r="BB404" s="162" t="s">
        <v>352</v>
      </c>
      <c r="BC404" s="162" t="s">
        <v>621</v>
      </c>
      <c r="BD404" s="456" t="s">
        <v>600</v>
      </c>
    </row>
    <row r="405" spans="1:56" x14ac:dyDescent="0.2">
      <c r="A405" s="1">
        <v>25</v>
      </c>
      <c r="B405" s="16">
        <v>345</v>
      </c>
      <c r="C405" s="17">
        <v>400</v>
      </c>
      <c r="D405" s="17">
        <v>555</v>
      </c>
      <c r="E405" s="17">
        <v>110</v>
      </c>
      <c r="F405" s="17">
        <v>165</v>
      </c>
      <c r="G405" s="17">
        <v>519</v>
      </c>
      <c r="H405" s="17">
        <v>74</v>
      </c>
      <c r="I405" s="17">
        <v>229</v>
      </c>
      <c r="J405" s="17">
        <v>284</v>
      </c>
      <c r="K405" s="17">
        <v>464</v>
      </c>
      <c r="L405" s="17">
        <v>13</v>
      </c>
      <c r="M405" s="17">
        <v>583</v>
      </c>
      <c r="N405" s="17">
        <v>403</v>
      </c>
      <c r="O405" s="17">
        <v>373</v>
      </c>
      <c r="P405" s="17">
        <v>193</v>
      </c>
      <c r="Q405" s="17">
        <v>492</v>
      </c>
      <c r="R405" s="17">
        <v>547</v>
      </c>
      <c r="S405" s="17">
        <v>77</v>
      </c>
      <c r="T405" s="17">
        <v>132</v>
      </c>
      <c r="U405" s="17">
        <v>312</v>
      </c>
      <c r="V405" s="17">
        <v>41</v>
      </c>
      <c r="W405" s="17">
        <v>221</v>
      </c>
      <c r="X405" s="17">
        <v>251</v>
      </c>
      <c r="Y405" s="17">
        <v>431</v>
      </c>
      <c r="Z405" s="18">
        <v>611</v>
      </c>
      <c r="AA405" s="2">
        <f t="shared" si="66"/>
        <v>7825</v>
      </c>
      <c r="AB405" s="2">
        <f t="shared" si="67"/>
        <v>3263025</v>
      </c>
      <c r="AE405" s="1">
        <v>25</v>
      </c>
      <c r="AF405" s="462" t="s">
        <v>520</v>
      </c>
      <c r="AG405" s="463" t="s">
        <v>95</v>
      </c>
      <c r="AH405" s="463" t="s">
        <v>678</v>
      </c>
      <c r="AI405" s="463" t="s">
        <v>41</v>
      </c>
      <c r="AJ405" s="463" t="s">
        <v>758</v>
      </c>
      <c r="AK405" s="463" t="s">
        <v>779</v>
      </c>
      <c r="AL405" s="463" t="s">
        <v>722</v>
      </c>
      <c r="AM405" s="463" t="s">
        <v>592</v>
      </c>
      <c r="AN405" s="463" t="s">
        <v>54</v>
      </c>
      <c r="AO405" s="463" t="s">
        <v>693</v>
      </c>
      <c r="AP405" s="463" t="s">
        <v>542</v>
      </c>
      <c r="AQ405" s="463" t="s">
        <v>277</v>
      </c>
      <c r="AR405" s="463" t="s">
        <v>264</v>
      </c>
      <c r="AS405" s="463" t="s">
        <v>175</v>
      </c>
      <c r="AT405" s="463" t="s">
        <v>133</v>
      </c>
      <c r="AU405" s="463" t="s">
        <v>560</v>
      </c>
      <c r="AV405" s="463" t="s">
        <v>278</v>
      </c>
      <c r="AW405" s="463" t="s">
        <v>3</v>
      </c>
      <c r="AX405" s="463" t="s">
        <v>555</v>
      </c>
      <c r="AY405" s="463" t="s">
        <v>522</v>
      </c>
      <c r="AZ405" s="463" t="s">
        <v>540</v>
      </c>
      <c r="BA405" s="463" t="s">
        <v>800</v>
      </c>
      <c r="BB405" s="463" t="s">
        <v>670</v>
      </c>
      <c r="BC405" s="463" t="s">
        <v>110</v>
      </c>
      <c r="BD405" s="464" t="s">
        <v>154</v>
      </c>
    </row>
    <row r="406" spans="1:56" x14ac:dyDescent="0.2">
      <c r="A406" s="3" t="s">
        <v>0</v>
      </c>
      <c r="B406" s="2">
        <f>SUM(B381:B405)</f>
        <v>7825</v>
      </c>
      <c r="C406" s="2">
        <f t="shared" ref="C406:Z406" si="69">SUM(C381:C405)</f>
        <v>7825</v>
      </c>
      <c r="D406" s="2">
        <f t="shared" si="69"/>
        <v>7825</v>
      </c>
      <c r="E406" s="2">
        <f t="shared" si="69"/>
        <v>7825</v>
      </c>
      <c r="F406" s="2">
        <f t="shared" si="69"/>
        <v>7825</v>
      </c>
      <c r="G406" s="2">
        <f t="shared" si="69"/>
        <v>7825</v>
      </c>
      <c r="H406" s="2">
        <f t="shared" si="69"/>
        <v>7825</v>
      </c>
      <c r="I406" s="2">
        <f t="shared" si="69"/>
        <v>7825</v>
      </c>
      <c r="J406" s="2">
        <f t="shared" si="69"/>
        <v>7825</v>
      </c>
      <c r="K406" s="2">
        <f t="shared" si="69"/>
        <v>7825</v>
      </c>
      <c r="L406" s="2">
        <f t="shared" si="69"/>
        <v>7825</v>
      </c>
      <c r="M406" s="2">
        <f t="shared" si="69"/>
        <v>7825</v>
      </c>
      <c r="N406" s="2">
        <f t="shared" si="69"/>
        <v>7825</v>
      </c>
      <c r="O406" s="2">
        <f t="shared" si="69"/>
        <v>7825</v>
      </c>
      <c r="P406" s="2">
        <f t="shared" si="69"/>
        <v>7825</v>
      </c>
      <c r="Q406" s="2">
        <f t="shared" si="69"/>
        <v>7825</v>
      </c>
      <c r="R406" s="2">
        <f t="shared" si="69"/>
        <v>7825</v>
      </c>
      <c r="S406" s="2">
        <f t="shared" si="69"/>
        <v>7825</v>
      </c>
      <c r="T406" s="2">
        <f t="shared" si="69"/>
        <v>7825</v>
      </c>
      <c r="U406" s="2">
        <f t="shared" si="69"/>
        <v>7825</v>
      </c>
      <c r="V406" s="2">
        <f t="shared" si="69"/>
        <v>7825</v>
      </c>
      <c r="W406" s="2">
        <f t="shared" si="69"/>
        <v>7825</v>
      </c>
      <c r="X406" s="2">
        <f t="shared" si="69"/>
        <v>7825</v>
      </c>
      <c r="Y406" s="2">
        <f t="shared" si="69"/>
        <v>7825</v>
      </c>
      <c r="Z406" s="2">
        <f t="shared" si="69"/>
        <v>7825</v>
      </c>
    </row>
    <row r="407" spans="1:56" x14ac:dyDescent="0.2">
      <c r="A407" s="3" t="s">
        <v>1</v>
      </c>
      <c r="B407" s="2">
        <f>SUMSQ(B381:B405)</f>
        <v>3263025</v>
      </c>
      <c r="C407" s="2">
        <f t="shared" ref="C407:Z407" si="70">SUMSQ(C381:C405)</f>
        <v>3263025</v>
      </c>
      <c r="D407" s="2">
        <f t="shared" si="70"/>
        <v>3263025</v>
      </c>
      <c r="E407" s="2">
        <f t="shared" si="70"/>
        <v>3263025</v>
      </c>
      <c r="F407" s="2">
        <f t="shared" si="70"/>
        <v>3263025</v>
      </c>
      <c r="G407" s="2">
        <f t="shared" si="70"/>
        <v>3263025</v>
      </c>
      <c r="H407" s="2">
        <f t="shared" si="70"/>
        <v>3263025</v>
      </c>
      <c r="I407" s="2">
        <f t="shared" si="70"/>
        <v>3263025</v>
      </c>
      <c r="J407" s="2">
        <f t="shared" si="70"/>
        <v>3263025</v>
      </c>
      <c r="K407" s="2">
        <f t="shared" si="70"/>
        <v>3263025</v>
      </c>
      <c r="L407" s="2">
        <f t="shared" si="70"/>
        <v>3263025</v>
      </c>
      <c r="M407" s="2">
        <f t="shared" si="70"/>
        <v>3263025</v>
      </c>
      <c r="N407" s="2">
        <f t="shared" si="70"/>
        <v>3263025</v>
      </c>
      <c r="O407" s="2">
        <f t="shared" si="70"/>
        <v>3263025</v>
      </c>
      <c r="P407" s="2">
        <f t="shared" si="70"/>
        <v>3263025</v>
      </c>
      <c r="Q407" s="2">
        <f t="shared" si="70"/>
        <v>3263025</v>
      </c>
      <c r="R407" s="2">
        <f t="shared" si="70"/>
        <v>3263025</v>
      </c>
      <c r="S407" s="2">
        <f t="shared" si="70"/>
        <v>3263025</v>
      </c>
      <c r="T407" s="2">
        <f t="shared" si="70"/>
        <v>3263025</v>
      </c>
      <c r="U407" s="2">
        <f t="shared" si="70"/>
        <v>3263025</v>
      </c>
      <c r="V407" s="2">
        <f t="shared" si="70"/>
        <v>3263025</v>
      </c>
      <c r="W407" s="2">
        <f t="shared" si="70"/>
        <v>3263025</v>
      </c>
      <c r="X407" s="2">
        <f t="shared" si="70"/>
        <v>3263025</v>
      </c>
      <c r="Y407" s="2">
        <f t="shared" si="70"/>
        <v>3263025</v>
      </c>
      <c r="Z407" s="2">
        <f t="shared" si="70"/>
        <v>3263025</v>
      </c>
    </row>
    <row r="408" spans="1:56" x14ac:dyDescent="0.2">
      <c r="A408" s="3" t="s">
        <v>351</v>
      </c>
      <c r="N408" s="2">
        <f t="shared" ref="N408" si="71">N381^3+N382^3+N383^3+N384^3+N385^3+N386^3+N387^3+N388^3+N389^3+N390^3+N391^3+N392^3+N393^3+N394^3+N395^3+N396^3+N397^3+N398^3+N399^3+N400^3+N401^3+N402^3+N403^3+N404^3+N405^3</f>
        <v>1530765625</v>
      </c>
    </row>
    <row r="410" spans="1:56" x14ac:dyDescent="0.2">
      <c r="A410" s="3" t="s">
        <v>2</v>
      </c>
      <c r="B410" s="7">
        <f>B381</f>
        <v>15</v>
      </c>
      <c r="C410" s="7">
        <f>C382</f>
        <v>46</v>
      </c>
      <c r="D410" s="7">
        <f>D383</f>
        <v>57</v>
      </c>
      <c r="E410" s="7">
        <f>E384</f>
        <v>93</v>
      </c>
      <c r="F410" s="7">
        <f>F385</f>
        <v>104</v>
      </c>
      <c r="G410" s="7">
        <f>G386</f>
        <v>128</v>
      </c>
      <c r="H410" s="7">
        <f>H387</f>
        <v>164</v>
      </c>
      <c r="I410" s="7">
        <f>I388</f>
        <v>200</v>
      </c>
      <c r="J410" s="7">
        <f>J389</f>
        <v>206</v>
      </c>
      <c r="K410" s="7">
        <f>K390</f>
        <v>242</v>
      </c>
      <c r="L410" s="7">
        <f>L391</f>
        <v>266</v>
      </c>
      <c r="M410" s="7">
        <f>M392</f>
        <v>277</v>
      </c>
      <c r="N410" s="7">
        <f>N393</f>
        <v>313</v>
      </c>
      <c r="O410" s="7">
        <f>O394</f>
        <v>349</v>
      </c>
      <c r="P410" s="7">
        <f>P395</f>
        <v>360</v>
      </c>
      <c r="Q410" s="7">
        <f>Q396</f>
        <v>384</v>
      </c>
      <c r="R410" s="7">
        <f>R397</f>
        <v>420</v>
      </c>
      <c r="S410" s="7">
        <f>S398</f>
        <v>426</v>
      </c>
      <c r="T410" s="7">
        <f>T399</f>
        <v>462</v>
      </c>
      <c r="U410" s="7">
        <f>U400</f>
        <v>498</v>
      </c>
      <c r="V410" s="7">
        <f>V401</f>
        <v>522</v>
      </c>
      <c r="W410" s="7">
        <f>W402</f>
        <v>533</v>
      </c>
      <c r="X410" s="7">
        <f>X403</f>
        <v>569</v>
      </c>
      <c r="Y410" s="7">
        <f>Y404</f>
        <v>580</v>
      </c>
      <c r="Z410" s="8">
        <f>Z405</f>
        <v>611</v>
      </c>
      <c r="AA410" s="2">
        <f t="shared" si="66"/>
        <v>7825</v>
      </c>
      <c r="AB410" s="2">
        <f t="shared" si="67"/>
        <v>3263025</v>
      </c>
      <c r="AC410" s="2">
        <f t="shared" si="68"/>
        <v>1530765625</v>
      </c>
    </row>
    <row r="411" spans="1:56" x14ac:dyDescent="0.2">
      <c r="A411" s="3" t="s">
        <v>3</v>
      </c>
      <c r="B411" s="7">
        <f>B405</f>
        <v>345</v>
      </c>
      <c r="C411" s="7">
        <f>C404</f>
        <v>544</v>
      </c>
      <c r="D411" s="7">
        <f>D403</f>
        <v>243</v>
      </c>
      <c r="E411" s="7">
        <f>E402</f>
        <v>442</v>
      </c>
      <c r="F411" s="7">
        <f>F401</f>
        <v>16</v>
      </c>
      <c r="G411" s="7">
        <f>G400</f>
        <v>55</v>
      </c>
      <c r="H411" s="7">
        <f>H399</f>
        <v>254</v>
      </c>
      <c r="I411" s="7">
        <f>I398</f>
        <v>578</v>
      </c>
      <c r="J411" s="7">
        <f>J397</f>
        <v>152</v>
      </c>
      <c r="K411" s="7">
        <f>K396</f>
        <v>476</v>
      </c>
      <c r="L411" s="7">
        <f>L395</f>
        <v>415</v>
      </c>
      <c r="M411" s="7">
        <f>M394</f>
        <v>114</v>
      </c>
      <c r="N411" s="7">
        <f>N393</f>
        <v>313</v>
      </c>
      <c r="O411" s="7">
        <f>O392</f>
        <v>512</v>
      </c>
      <c r="P411" s="7">
        <f>P391</f>
        <v>211</v>
      </c>
      <c r="Q411" s="7">
        <f>Q390</f>
        <v>150</v>
      </c>
      <c r="R411" s="7">
        <f>R389</f>
        <v>474</v>
      </c>
      <c r="S411" s="7">
        <f>S388</f>
        <v>48</v>
      </c>
      <c r="T411" s="7">
        <f>T387</f>
        <v>372</v>
      </c>
      <c r="U411" s="7">
        <f>U386</f>
        <v>571</v>
      </c>
      <c r="V411" s="7">
        <f>V385</f>
        <v>610</v>
      </c>
      <c r="W411" s="7">
        <f>W384</f>
        <v>184</v>
      </c>
      <c r="X411" s="7">
        <f>X383</f>
        <v>383</v>
      </c>
      <c r="Y411" s="7">
        <f>Y382</f>
        <v>82</v>
      </c>
      <c r="Z411" s="8">
        <f>Z381</f>
        <v>281</v>
      </c>
      <c r="AA411" s="2">
        <f t="shared" si="66"/>
        <v>7825</v>
      </c>
      <c r="AB411" s="2">
        <f t="shared" si="67"/>
        <v>3263025</v>
      </c>
      <c r="AC411" s="2">
        <f t="shared" si="68"/>
        <v>1530765625</v>
      </c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B32:Z33 AA7:AB31 AA41:AB65 AA75:AB99 AA109:AB133 AA143:AB167 AA177:AB201 AA211:AB235 AA245:AB269 AA279:AB303 AA313:AB337 AA347:AB371 AA381:AB40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F0CBC-3EAF-4F1C-AFA8-9F367FC7A229}">
  <sheetPr>
    <tabColor rgb="FF92D050"/>
  </sheetPr>
  <dimension ref="A1:DU744"/>
  <sheetViews>
    <sheetView workbookViewId="0"/>
  </sheetViews>
  <sheetFormatPr defaultRowHeight="12.75" x14ac:dyDescent="0.2"/>
  <cols>
    <col min="1" max="1" width="7" style="122" customWidth="1"/>
    <col min="2" max="2" width="6.7109375" style="122" customWidth="1"/>
    <col min="3" max="3" width="4.42578125" style="122" customWidth="1"/>
    <col min="4" max="4" width="5.140625" style="122" customWidth="1"/>
    <col min="5" max="5" width="5" style="122" customWidth="1"/>
    <col min="6" max="6" width="6.85546875" style="122" customWidth="1"/>
    <col min="7" max="7" width="6.7109375" style="122" customWidth="1"/>
    <col min="8" max="10" width="3.7109375" style="122" customWidth="1"/>
    <col min="11" max="32" width="8" style="122" customWidth="1"/>
    <col min="33" max="33" width="8.28515625" style="122" customWidth="1"/>
    <col min="34" max="36" width="8" style="122" customWidth="1"/>
    <col min="37" max="37" width="8.42578125" style="122" customWidth="1"/>
    <col min="38" max="64" width="4.5703125" style="122" customWidth="1"/>
    <col min="65" max="68" width="3.7109375" style="122" customWidth="1"/>
    <col min="69" max="75" width="6.7109375" style="122" customWidth="1"/>
    <col min="76" max="76" width="6.5703125" style="122" customWidth="1"/>
    <col min="77" max="77" width="6.7109375" style="122" customWidth="1"/>
    <col min="78" max="78" width="6.5703125" style="122" customWidth="1"/>
    <col min="79" max="95" width="6.7109375" style="122" customWidth="1"/>
    <col min="96" max="96" width="7.140625" style="122" customWidth="1"/>
    <col min="97" max="97" width="3.7109375" style="122" customWidth="1"/>
    <col min="98" max="100" width="4.5703125" style="122" customWidth="1"/>
    <col min="101" max="101" width="4.28515625" style="122" customWidth="1"/>
    <col min="102" max="124" width="4.5703125" style="122" customWidth="1"/>
    <col min="125" max="126" width="3.7109375" style="122" customWidth="1"/>
    <col min="127" max="16384" width="9.140625" style="122"/>
  </cols>
  <sheetData>
    <row r="1" spans="1:125" ht="13.5" thickBot="1" x14ac:dyDescent="0.25">
      <c r="A1" s="22"/>
      <c r="B1" s="33"/>
      <c r="C1" s="33"/>
      <c r="D1" s="33"/>
      <c r="E1" s="33"/>
      <c r="F1" s="33"/>
      <c r="G1" s="33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</row>
    <row r="2" spans="1:125" ht="15.75" thickBot="1" x14ac:dyDescent="0.3">
      <c r="A2" s="33"/>
      <c r="B2" s="123" t="s">
        <v>25</v>
      </c>
      <c r="C2" s="123"/>
      <c r="D2" s="124"/>
      <c r="E2" s="124"/>
      <c r="F2" s="125"/>
      <c r="G2" s="33"/>
      <c r="H2" s="25"/>
      <c r="I2" s="126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8"/>
      <c r="BN2" s="129"/>
      <c r="BO2" s="25"/>
      <c r="BP2" s="130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2" t="s">
        <v>830</v>
      </c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2" t="s">
        <v>831</v>
      </c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3"/>
    </row>
    <row r="3" spans="1:125" ht="13.5" thickBot="1" x14ac:dyDescent="0.25">
      <c r="A3" s="33"/>
      <c r="B3" s="33"/>
      <c r="C3" s="33"/>
      <c r="D3" s="33"/>
      <c r="E3" s="33"/>
      <c r="F3" s="33"/>
      <c r="G3" s="134"/>
      <c r="H3" s="135"/>
      <c r="I3" s="136"/>
      <c r="J3" s="130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2" t="s">
        <v>832</v>
      </c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2" t="s">
        <v>833</v>
      </c>
      <c r="BA3" s="131"/>
      <c r="BB3" s="131"/>
      <c r="BC3" s="131"/>
      <c r="BD3" s="131"/>
      <c r="BE3" s="131"/>
      <c r="BF3" s="131"/>
      <c r="BG3" s="131"/>
      <c r="BH3" s="131"/>
      <c r="BI3" s="131"/>
      <c r="BJ3" s="131"/>
      <c r="BK3" s="131"/>
      <c r="BL3" s="131"/>
      <c r="BM3" s="133"/>
      <c r="BN3" s="137"/>
      <c r="BO3" s="135"/>
      <c r="BP3" s="138"/>
      <c r="BQ3" s="139">
        <f>F365</f>
        <v>352</v>
      </c>
      <c r="BR3" s="140">
        <f>F394</f>
        <v>381</v>
      </c>
      <c r="BS3" s="140">
        <f>F423</f>
        <v>410</v>
      </c>
      <c r="BT3" s="140">
        <f>F452</f>
        <v>439</v>
      </c>
      <c r="BU3" s="140">
        <f>F481</f>
        <v>468</v>
      </c>
      <c r="BV3" s="140">
        <f>F510</f>
        <v>497</v>
      </c>
      <c r="BW3" s="140">
        <f>F539</f>
        <v>526</v>
      </c>
      <c r="BX3" s="140">
        <f>F568</f>
        <v>555</v>
      </c>
      <c r="BY3" s="140">
        <f>F597</f>
        <v>584</v>
      </c>
      <c r="BZ3" s="140">
        <f>F626</f>
        <v>613</v>
      </c>
      <c r="CA3" s="140">
        <f>F655</f>
        <v>642</v>
      </c>
      <c r="CB3" s="140">
        <f>F684</f>
        <v>671</v>
      </c>
      <c r="CC3" s="140">
        <f>F713</f>
        <v>700</v>
      </c>
      <c r="CD3" s="140">
        <f>F742</f>
        <v>729</v>
      </c>
      <c r="CE3" s="140">
        <f>F15</f>
        <v>2</v>
      </c>
      <c r="CF3" s="140">
        <f>F44</f>
        <v>31</v>
      </c>
      <c r="CG3" s="140">
        <f>F73</f>
        <v>60</v>
      </c>
      <c r="CH3" s="140">
        <f>F102</f>
        <v>89</v>
      </c>
      <c r="CI3" s="140">
        <f>F131</f>
        <v>118</v>
      </c>
      <c r="CJ3" s="140">
        <f>F160</f>
        <v>147</v>
      </c>
      <c r="CK3" s="140">
        <f>F189</f>
        <v>176</v>
      </c>
      <c r="CL3" s="140">
        <f>F218</f>
        <v>205</v>
      </c>
      <c r="CM3" s="140">
        <f>F247</f>
        <v>234</v>
      </c>
      <c r="CN3" s="140">
        <f>F276</f>
        <v>263</v>
      </c>
      <c r="CO3" s="140">
        <f>F305</f>
        <v>292</v>
      </c>
      <c r="CP3" s="140">
        <f>F334</f>
        <v>321</v>
      </c>
      <c r="CQ3" s="141">
        <f>F363</f>
        <v>350</v>
      </c>
      <c r="CR3" s="142">
        <f t="shared" ref="CR3:CR29" si="0">BQ3+BR3+BS3+BT3+BU3+BV3+BW3+BX3+BY3+BZ3+CA3+CB3+CC3+CD3+CE3+CF3+CG3+CH3+CI3+CJ3+CK3+CL3+CM3+CN3+CO3+CP3+CQ3</f>
        <v>9855</v>
      </c>
      <c r="CS3" s="143"/>
      <c r="CT3" s="144" t="s">
        <v>126</v>
      </c>
      <c r="CU3" s="145" t="s">
        <v>127</v>
      </c>
      <c r="CV3" s="145" t="s">
        <v>147</v>
      </c>
      <c r="CW3" s="145" t="s">
        <v>398</v>
      </c>
      <c r="CX3" s="145" t="s">
        <v>588</v>
      </c>
      <c r="CY3" s="145" t="s">
        <v>589</v>
      </c>
      <c r="CZ3" s="145" t="s">
        <v>610</v>
      </c>
      <c r="DA3" s="145" t="s">
        <v>92</v>
      </c>
      <c r="DB3" s="145" t="s">
        <v>751</v>
      </c>
      <c r="DC3" s="145" t="s">
        <v>750</v>
      </c>
      <c r="DD3" s="145" t="s">
        <v>676</v>
      </c>
      <c r="DE3" s="145" t="s">
        <v>104</v>
      </c>
      <c r="DF3" s="145" t="s">
        <v>763</v>
      </c>
      <c r="DG3" s="145" t="s">
        <v>762</v>
      </c>
      <c r="DH3" s="145" t="s">
        <v>29</v>
      </c>
      <c r="DI3" s="145" t="s">
        <v>118</v>
      </c>
      <c r="DJ3" s="145" t="s">
        <v>803</v>
      </c>
      <c r="DK3" s="145" t="s">
        <v>720</v>
      </c>
      <c r="DL3" s="145" t="s">
        <v>41</v>
      </c>
      <c r="DM3" s="145" t="s">
        <v>130</v>
      </c>
      <c r="DN3" s="145" t="s">
        <v>815</v>
      </c>
      <c r="DO3" s="145" t="s">
        <v>786</v>
      </c>
      <c r="DP3" s="145" t="s">
        <v>326</v>
      </c>
      <c r="DQ3" s="145" t="s">
        <v>298</v>
      </c>
      <c r="DR3" s="145" t="s">
        <v>402</v>
      </c>
      <c r="DS3" s="145" t="s">
        <v>430</v>
      </c>
      <c r="DT3" s="146" t="s">
        <v>783</v>
      </c>
      <c r="DU3" s="147"/>
    </row>
    <row r="4" spans="1:125" x14ac:dyDescent="0.2">
      <c r="A4" s="148" t="s">
        <v>57</v>
      </c>
      <c r="B4" s="149">
        <v>1</v>
      </c>
      <c r="C4" s="33"/>
      <c r="D4" s="150" t="s">
        <v>58</v>
      </c>
      <c r="E4" s="33"/>
      <c r="F4" s="151" t="s">
        <v>59</v>
      </c>
      <c r="G4" s="33"/>
      <c r="H4" s="25"/>
      <c r="I4" s="136"/>
      <c r="J4" s="138"/>
      <c r="K4" s="139">
        <f>F366</f>
        <v>353</v>
      </c>
      <c r="L4" s="140">
        <f>F391</f>
        <v>378</v>
      </c>
      <c r="M4" s="140">
        <f>F322</f>
        <v>309</v>
      </c>
      <c r="N4" s="140">
        <f>F380</f>
        <v>367</v>
      </c>
      <c r="O4" s="140">
        <f>F346</f>
        <v>333</v>
      </c>
      <c r="P4" s="140">
        <f>F70</f>
        <v>57</v>
      </c>
      <c r="Q4" s="140">
        <f>F344</f>
        <v>331</v>
      </c>
      <c r="R4" s="140">
        <f>F384</f>
        <v>371</v>
      </c>
      <c r="S4" s="140">
        <f>F316</f>
        <v>303</v>
      </c>
      <c r="T4" s="140">
        <f>F109</f>
        <v>96</v>
      </c>
      <c r="U4" s="140">
        <f>F629</f>
        <v>616</v>
      </c>
      <c r="V4" s="140">
        <f>F388</f>
        <v>375</v>
      </c>
      <c r="W4" s="140">
        <f>F351</f>
        <v>338</v>
      </c>
      <c r="X4" s="140">
        <f>F91</f>
        <v>78</v>
      </c>
      <c r="Y4" s="140">
        <f>F626</f>
        <v>613</v>
      </c>
      <c r="Z4" s="140">
        <f>F379</f>
        <v>366</v>
      </c>
      <c r="AA4" s="140">
        <f>F603</f>
        <v>590</v>
      </c>
      <c r="AB4" s="140">
        <f>F82</f>
        <v>69</v>
      </c>
      <c r="AC4" s="140">
        <f>F614</f>
        <v>601</v>
      </c>
      <c r="AD4" s="140">
        <f>F21</f>
        <v>8</v>
      </c>
      <c r="AE4" s="140">
        <f>F609</f>
        <v>596</v>
      </c>
      <c r="AF4" s="140">
        <f>F476</f>
        <v>463</v>
      </c>
      <c r="AG4" s="140">
        <f>F683</f>
        <v>670</v>
      </c>
      <c r="AH4" s="140">
        <f>F88</f>
        <v>75</v>
      </c>
      <c r="AI4" s="140">
        <f>F131</f>
        <v>118</v>
      </c>
      <c r="AJ4" s="141">
        <f>F340</f>
        <v>327</v>
      </c>
      <c r="AK4" s="152">
        <f t="shared" ref="AK4:AK29" si="1">SUMSQ(K4:AJ4)</f>
        <v>3969251</v>
      </c>
      <c r="AL4" s="153"/>
      <c r="AM4" s="154" t="s">
        <v>388</v>
      </c>
      <c r="AN4" s="155" t="s">
        <v>471</v>
      </c>
      <c r="AO4" s="155" t="s">
        <v>801</v>
      </c>
      <c r="AP4" s="155" t="s">
        <v>127</v>
      </c>
      <c r="AQ4" s="155" t="s">
        <v>234</v>
      </c>
      <c r="AR4" s="155" t="s">
        <v>331</v>
      </c>
      <c r="AS4" s="155" t="s">
        <v>338</v>
      </c>
      <c r="AT4" s="155" t="s">
        <v>233</v>
      </c>
      <c r="AU4" s="155" t="s">
        <v>111</v>
      </c>
      <c r="AV4" s="155" t="s">
        <v>703</v>
      </c>
      <c r="AW4" s="155" t="s">
        <v>258</v>
      </c>
      <c r="AX4" s="155" t="s">
        <v>367</v>
      </c>
      <c r="AY4" s="155" t="s">
        <v>783</v>
      </c>
      <c r="AZ4" s="155" t="s">
        <v>60</v>
      </c>
      <c r="BA4" s="155" t="s">
        <v>125</v>
      </c>
      <c r="BB4" s="155" t="s">
        <v>811</v>
      </c>
      <c r="BC4" s="155" t="s">
        <v>199</v>
      </c>
      <c r="BD4" s="155" t="s">
        <v>381</v>
      </c>
      <c r="BE4" s="155" t="s">
        <v>517</v>
      </c>
      <c r="BF4" s="155" t="s">
        <v>543</v>
      </c>
      <c r="BG4" s="155" t="s">
        <v>279</v>
      </c>
      <c r="BH4" s="155" t="s">
        <v>427</v>
      </c>
      <c r="BI4" s="155" t="s">
        <v>423</v>
      </c>
      <c r="BJ4" s="155" t="s">
        <v>301</v>
      </c>
      <c r="BK4" s="155" t="s">
        <v>731</v>
      </c>
      <c r="BL4" s="156" t="s">
        <v>443</v>
      </c>
      <c r="BM4" s="147"/>
      <c r="BN4" s="157"/>
      <c r="BO4" s="25"/>
      <c r="BP4" s="138"/>
      <c r="BQ4" s="158">
        <f>F445</f>
        <v>432</v>
      </c>
      <c r="BR4" s="14">
        <f>F447</f>
        <v>434</v>
      </c>
      <c r="BS4" s="14">
        <f>F476</f>
        <v>463</v>
      </c>
      <c r="BT4" s="14">
        <f>F505</f>
        <v>492</v>
      </c>
      <c r="BU4" s="14">
        <f>F534</f>
        <v>521</v>
      </c>
      <c r="BV4" s="14">
        <f>F563</f>
        <v>550</v>
      </c>
      <c r="BW4" s="14">
        <f>F592</f>
        <v>579</v>
      </c>
      <c r="BX4" s="14">
        <f>F621</f>
        <v>608</v>
      </c>
      <c r="BY4" s="14">
        <f>F650</f>
        <v>637</v>
      </c>
      <c r="BZ4" s="14">
        <f>F679</f>
        <v>666</v>
      </c>
      <c r="CA4" s="14">
        <f>F708</f>
        <v>695</v>
      </c>
      <c r="CB4" s="14">
        <f>F737</f>
        <v>724</v>
      </c>
      <c r="CC4" s="14">
        <f>F37</f>
        <v>24</v>
      </c>
      <c r="CD4" s="14">
        <f>F66</f>
        <v>53</v>
      </c>
      <c r="CE4" s="14">
        <f>F68</f>
        <v>55</v>
      </c>
      <c r="CF4" s="14">
        <f>F97</f>
        <v>84</v>
      </c>
      <c r="CG4" s="14">
        <f>F126</f>
        <v>113</v>
      </c>
      <c r="CH4" s="14">
        <f>F155</f>
        <v>142</v>
      </c>
      <c r="CI4" s="14">
        <f>F184</f>
        <v>171</v>
      </c>
      <c r="CJ4" s="14">
        <f>F213</f>
        <v>200</v>
      </c>
      <c r="CK4" s="14">
        <f>F242</f>
        <v>229</v>
      </c>
      <c r="CL4" s="14">
        <f>F271</f>
        <v>258</v>
      </c>
      <c r="CM4" s="14">
        <f>F300</f>
        <v>287</v>
      </c>
      <c r="CN4" s="14">
        <f>F329</f>
        <v>316</v>
      </c>
      <c r="CO4" s="14">
        <f>F358</f>
        <v>345</v>
      </c>
      <c r="CP4" s="14">
        <f>F387</f>
        <v>374</v>
      </c>
      <c r="CQ4" s="159">
        <f>F416</f>
        <v>403</v>
      </c>
      <c r="CR4" s="160">
        <f t="shared" si="0"/>
        <v>9855</v>
      </c>
      <c r="CS4" s="143"/>
      <c r="CT4" s="161" t="s">
        <v>129</v>
      </c>
      <c r="CU4" s="162" t="s">
        <v>158</v>
      </c>
      <c r="CV4" s="162" t="s">
        <v>244</v>
      </c>
      <c r="CW4" s="162" t="s">
        <v>139</v>
      </c>
      <c r="CX4" s="162" t="s">
        <v>50</v>
      </c>
      <c r="CY4" s="162" t="s">
        <v>169</v>
      </c>
      <c r="CZ4" s="162" t="s">
        <v>255</v>
      </c>
      <c r="DA4" s="162" t="s">
        <v>123</v>
      </c>
      <c r="DB4" s="162" t="s">
        <v>91</v>
      </c>
      <c r="DC4" s="162" t="s">
        <v>451</v>
      </c>
      <c r="DD4" s="162" t="s">
        <v>423</v>
      </c>
      <c r="DE4" s="162" t="s">
        <v>527</v>
      </c>
      <c r="DF4" s="162" t="s">
        <v>804</v>
      </c>
      <c r="DG4" s="162" t="s">
        <v>31</v>
      </c>
      <c r="DH4" s="162" t="s">
        <v>225</v>
      </c>
      <c r="DI4" s="162" t="s">
        <v>197</v>
      </c>
      <c r="DJ4" s="162" t="s">
        <v>526</v>
      </c>
      <c r="DK4" s="162" t="s">
        <v>555</v>
      </c>
      <c r="DL4" s="162" t="s">
        <v>658</v>
      </c>
      <c r="DM4" s="162" t="s">
        <v>630</v>
      </c>
      <c r="DN4" s="162" t="s">
        <v>194</v>
      </c>
      <c r="DO4" s="162" t="s">
        <v>164</v>
      </c>
      <c r="DP4" s="162" t="s">
        <v>56</v>
      </c>
      <c r="DQ4" s="162" t="s">
        <v>145</v>
      </c>
      <c r="DR4" s="162" t="s">
        <v>234</v>
      </c>
      <c r="DS4" s="162" t="s">
        <v>148</v>
      </c>
      <c r="DT4" s="163" t="s">
        <v>40</v>
      </c>
      <c r="DU4" s="147"/>
    </row>
    <row r="5" spans="1:125" x14ac:dyDescent="0.2">
      <c r="A5" s="33"/>
      <c r="B5" s="33"/>
      <c r="C5" s="33"/>
      <c r="D5" s="33"/>
      <c r="E5" s="33"/>
      <c r="F5" s="33"/>
      <c r="G5" s="33"/>
      <c r="H5" s="25"/>
      <c r="I5" s="136"/>
      <c r="J5" s="138"/>
      <c r="K5" s="158">
        <f>F338</f>
        <v>325</v>
      </c>
      <c r="L5" s="14">
        <f>F337</f>
        <v>324</v>
      </c>
      <c r="M5" s="14">
        <f>F624</f>
        <v>611</v>
      </c>
      <c r="N5" s="14">
        <f>F354</f>
        <v>341</v>
      </c>
      <c r="O5" s="14">
        <f>F633</f>
        <v>620</v>
      </c>
      <c r="P5" s="14">
        <f>F356</f>
        <v>343</v>
      </c>
      <c r="Q5" s="14">
        <f>F634</f>
        <v>621</v>
      </c>
      <c r="R5" s="14">
        <f>F72</f>
        <v>59</v>
      </c>
      <c r="S5" s="14">
        <f>F613</f>
        <v>600</v>
      </c>
      <c r="T5" s="14">
        <f>F386</f>
        <v>373</v>
      </c>
      <c r="U5" s="14">
        <f>F327</f>
        <v>314</v>
      </c>
      <c r="V5" s="14">
        <f>F107</f>
        <v>94</v>
      </c>
      <c r="W5" s="14">
        <f>F648</f>
        <v>635</v>
      </c>
      <c r="X5" s="14">
        <f>F273</f>
        <v>260</v>
      </c>
      <c r="Y5" s="14">
        <f>F55</f>
        <v>42</v>
      </c>
      <c r="Z5" s="14">
        <f>F220</f>
        <v>207</v>
      </c>
      <c r="AA5" s="14">
        <f>F517</f>
        <v>504</v>
      </c>
      <c r="AB5" s="14">
        <f>F186</f>
        <v>173</v>
      </c>
      <c r="AC5" s="14">
        <f>F332</f>
        <v>319</v>
      </c>
      <c r="AD5" s="14">
        <f>F84</f>
        <v>71</v>
      </c>
      <c r="AE5" s="14">
        <f>F642</f>
        <v>629</v>
      </c>
      <c r="AF5" s="14">
        <f>F19</f>
        <v>6</v>
      </c>
      <c r="AG5" s="14">
        <f>F375</f>
        <v>362</v>
      </c>
      <c r="AH5" s="14">
        <f>F433</f>
        <v>420</v>
      </c>
      <c r="AI5" s="14">
        <f>F364</f>
        <v>351</v>
      </c>
      <c r="AJ5" s="159">
        <f>F210</f>
        <v>197</v>
      </c>
      <c r="AK5" s="164">
        <f t="shared" si="1"/>
        <v>3969251</v>
      </c>
      <c r="AL5" s="143"/>
      <c r="AM5" s="165" t="s">
        <v>417</v>
      </c>
      <c r="AN5" s="166" t="s">
        <v>522</v>
      </c>
      <c r="AO5" s="166" t="s">
        <v>34</v>
      </c>
      <c r="AP5" s="166" t="s">
        <v>98</v>
      </c>
      <c r="AQ5" s="166" t="s">
        <v>365</v>
      </c>
      <c r="AR5" s="166" t="s">
        <v>232</v>
      </c>
      <c r="AS5" s="166" t="s">
        <v>707</v>
      </c>
      <c r="AT5" s="166" t="s">
        <v>359</v>
      </c>
      <c r="AU5" s="166" t="s">
        <v>412</v>
      </c>
      <c r="AV5" s="166" t="s">
        <v>339</v>
      </c>
      <c r="AW5" s="166" t="s">
        <v>727</v>
      </c>
      <c r="AX5" s="166" t="s">
        <v>568</v>
      </c>
      <c r="AY5" s="166" t="s">
        <v>154</v>
      </c>
      <c r="AZ5" s="166" t="s">
        <v>509</v>
      </c>
      <c r="BA5" s="166" t="s">
        <v>540</v>
      </c>
      <c r="BB5" s="166" t="s">
        <v>446</v>
      </c>
      <c r="BC5" s="166" t="s">
        <v>741</v>
      </c>
      <c r="BD5" s="166" t="s">
        <v>604</v>
      </c>
      <c r="BE5" s="166" t="s">
        <v>146</v>
      </c>
      <c r="BF5" s="166" t="s">
        <v>406</v>
      </c>
      <c r="BG5" s="166" t="s">
        <v>78</v>
      </c>
      <c r="BH5" s="166" t="s">
        <v>486</v>
      </c>
      <c r="BI5" s="166" t="s">
        <v>653</v>
      </c>
      <c r="BJ5" s="166" t="s">
        <v>190</v>
      </c>
      <c r="BK5" s="166" t="s">
        <v>470</v>
      </c>
      <c r="BL5" s="167" t="s">
        <v>817</v>
      </c>
      <c r="BM5" s="147"/>
      <c r="BN5" s="157"/>
      <c r="BO5" s="25"/>
      <c r="BP5" s="138"/>
      <c r="BQ5" s="158">
        <f>F498</f>
        <v>485</v>
      </c>
      <c r="BR5" s="14">
        <f>F500</f>
        <v>487</v>
      </c>
      <c r="BS5" s="14">
        <f>F529</f>
        <v>516</v>
      </c>
      <c r="BT5" s="14">
        <f>F558</f>
        <v>545</v>
      </c>
      <c r="BU5" s="14">
        <f>F587</f>
        <v>574</v>
      </c>
      <c r="BV5" s="14">
        <f>F616</f>
        <v>603</v>
      </c>
      <c r="BW5" s="14">
        <f>F645</f>
        <v>632</v>
      </c>
      <c r="BX5" s="14">
        <f>F674</f>
        <v>661</v>
      </c>
      <c r="BY5" s="14">
        <f>F703</f>
        <v>690</v>
      </c>
      <c r="BZ5" s="14">
        <f>F732</f>
        <v>719</v>
      </c>
      <c r="CA5" s="14">
        <f>F32</f>
        <v>19</v>
      </c>
      <c r="CB5" s="14">
        <f>F61</f>
        <v>48</v>
      </c>
      <c r="CC5" s="14">
        <f>F90</f>
        <v>77</v>
      </c>
      <c r="CD5" s="14">
        <f>F119</f>
        <v>106</v>
      </c>
      <c r="CE5" s="14">
        <f>F148</f>
        <v>135</v>
      </c>
      <c r="CF5" s="14">
        <f>F150</f>
        <v>137</v>
      </c>
      <c r="CG5" s="14">
        <f>F179</f>
        <v>166</v>
      </c>
      <c r="CH5" s="14">
        <f>F208</f>
        <v>195</v>
      </c>
      <c r="CI5" s="14">
        <f>F237</f>
        <v>224</v>
      </c>
      <c r="CJ5" s="14">
        <f>F266</f>
        <v>253</v>
      </c>
      <c r="CK5" s="14">
        <f>F295</f>
        <v>282</v>
      </c>
      <c r="CL5" s="14">
        <f>F324</f>
        <v>311</v>
      </c>
      <c r="CM5" s="14">
        <f>F353</f>
        <v>340</v>
      </c>
      <c r="CN5" s="14">
        <f>F382</f>
        <v>369</v>
      </c>
      <c r="CO5" s="14">
        <f>F411</f>
        <v>398</v>
      </c>
      <c r="CP5" s="14">
        <f>F440</f>
        <v>427</v>
      </c>
      <c r="CQ5" s="159">
        <f>F469</f>
        <v>456</v>
      </c>
      <c r="CR5" s="160">
        <f t="shared" si="0"/>
        <v>9855</v>
      </c>
      <c r="CS5" s="143"/>
      <c r="CT5" s="161" t="s">
        <v>160</v>
      </c>
      <c r="CU5" s="162" t="s">
        <v>0</v>
      </c>
      <c r="CV5" s="162" t="s">
        <v>295</v>
      </c>
      <c r="CW5" s="162" t="s">
        <v>651</v>
      </c>
      <c r="CX5" s="162" t="s">
        <v>679</v>
      </c>
      <c r="CY5" s="162" t="s">
        <v>780</v>
      </c>
      <c r="CZ5" s="162" t="s">
        <v>752</v>
      </c>
      <c r="DA5" s="162" t="s">
        <v>292</v>
      </c>
      <c r="DB5" s="162" t="s">
        <v>262</v>
      </c>
      <c r="DC5" s="162" t="s">
        <v>157</v>
      </c>
      <c r="DD5" s="162" t="s">
        <v>435</v>
      </c>
      <c r="DE5" s="162" t="s">
        <v>302</v>
      </c>
      <c r="DF5" s="162" t="s">
        <v>301</v>
      </c>
      <c r="DG5" s="162" t="s">
        <v>223</v>
      </c>
      <c r="DH5" s="162" t="s">
        <v>447</v>
      </c>
      <c r="DI5" s="162" t="s">
        <v>344</v>
      </c>
      <c r="DJ5" s="162" t="s">
        <v>343</v>
      </c>
      <c r="DK5" s="162" t="s">
        <v>181</v>
      </c>
      <c r="DL5" s="162" t="s">
        <v>405</v>
      </c>
      <c r="DM5" s="162" t="s">
        <v>328</v>
      </c>
      <c r="DN5" s="162" t="s">
        <v>327</v>
      </c>
      <c r="DO5" s="162" t="s">
        <v>193</v>
      </c>
      <c r="DP5" s="162" t="s">
        <v>472</v>
      </c>
      <c r="DQ5" s="162" t="s">
        <v>493</v>
      </c>
      <c r="DR5" s="162" t="s">
        <v>494</v>
      </c>
      <c r="DS5" s="162" t="s">
        <v>711</v>
      </c>
      <c r="DT5" s="163" t="s">
        <v>140</v>
      </c>
      <c r="DU5" s="147"/>
    </row>
    <row r="6" spans="1:125" x14ac:dyDescent="0.2">
      <c r="A6" s="148" t="s">
        <v>115</v>
      </c>
      <c r="B6" s="149">
        <v>1</v>
      </c>
      <c r="C6" s="33"/>
      <c r="D6" s="150" t="s">
        <v>116</v>
      </c>
      <c r="E6" s="33"/>
      <c r="F6" s="150" t="s">
        <v>117</v>
      </c>
      <c r="G6" s="33"/>
      <c r="H6" s="25"/>
      <c r="I6" s="136"/>
      <c r="J6" s="138"/>
      <c r="K6" s="158">
        <f>F600</f>
        <v>587</v>
      </c>
      <c r="L6" s="14">
        <f>F104</f>
        <v>91</v>
      </c>
      <c r="M6" s="14">
        <f>F355</f>
        <v>342</v>
      </c>
      <c r="N6" s="14">
        <f>F115</f>
        <v>102</v>
      </c>
      <c r="O6" s="14">
        <f>F611</f>
        <v>598</v>
      </c>
      <c r="P6" s="14">
        <f>F113</f>
        <v>100</v>
      </c>
      <c r="Q6" s="14">
        <f>F595</f>
        <v>582</v>
      </c>
      <c r="R6" s="14">
        <f>F111</f>
        <v>98</v>
      </c>
      <c r="S6" s="14">
        <f>F592</f>
        <v>579</v>
      </c>
      <c r="T6" s="14">
        <f>F74</f>
        <v>61</v>
      </c>
      <c r="U6" s="14">
        <f>F301</f>
        <v>288</v>
      </c>
      <c r="V6" s="14">
        <f>F362</f>
        <v>349</v>
      </c>
      <c r="W6" s="14">
        <f>F325</f>
        <v>312</v>
      </c>
      <c r="X6" s="14">
        <f>F169</f>
        <v>156</v>
      </c>
      <c r="Y6" s="14">
        <f>F310</f>
        <v>297</v>
      </c>
      <c r="Z6" s="14">
        <f>F116</f>
        <v>103</v>
      </c>
      <c r="AA6" s="14">
        <f>F483</f>
        <v>470</v>
      </c>
      <c r="AB6" s="14">
        <f>F127</f>
        <v>114</v>
      </c>
      <c r="AC6" s="14">
        <f>F475</f>
        <v>462</v>
      </c>
      <c r="AD6" s="14">
        <f>F396</f>
        <v>383</v>
      </c>
      <c r="AE6" s="14">
        <f>F330</f>
        <v>317</v>
      </c>
      <c r="AF6" s="14">
        <f>F502</f>
        <v>489</v>
      </c>
      <c r="AG6" s="14">
        <f>F605</f>
        <v>592</v>
      </c>
      <c r="AH6" s="14">
        <f>F598</f>
        <v>585</v>
      </c>
      <c r="AI6" s="14">
        <f>F615</f>
        <v>602</v>
      </c>
      <c r="AJ6" s="159">
        <f>F155</f>
        <v>142</v>
      </c>
      <c r="AK6" s="164">
        <f t="shared" si="1"/>
        <v>3969251</v>
      </c>
      <c r="AL6" s="143"/>
      <c r="AM6" s="165" t="s">
        <v>63</v>
      </c>
      <c r="AN6" s="166" t="s">
        <v>512</v>
      </c>
      <c r="AO6" s="166" t="s">
        <v>810</v>
      </c>
      <c r="AP6" s="166" t="s">
        <v>774</v>
      </c>
      <c r="AQ6" s="166" t="s">
        <v>410</v>
      </c>
      <c r="AR6" s="166" t="s">
        <v>805</v>
      </c>
      <c r="AS6" s="166" t="s">
        <v>256</v>
      </c>
      <c r="AT6" s="166" t="s">
        <v>672</v>
      </c>
      <c r="AU6" s="166" t="s">
        <v>705</v>
      </c>
      <c r="AV6" s="166" t="s">
        <v>436</v>
      </c>
      <c r="AW6" s="166" t="s">
        <v>537</v>
      </c>
      <c r="AX6" s="166" t="s">
        <v>340</v>
      </c>
      <c r="AY6" s="166" t="s">
        <v>595</v>
      </c>
      <c r="AZ6" s="166" t="s">
        <v>286</v>
      </c>
      <c r="BA6" s="166" t="s">
        <v>85</v>
      </c>
      <c r="BB6" s="166" t="s">
        <v>223</v>
      </c>
      <c r="BC6" s="166" t="s">
        <v>1</v>
      </c>
      <c r="BD6" s="166" t="s">
        <v>41</v>
      </c>
      <c r="BE6" s="166" t="s">
        <v>740</v>
      </c>
      <c r="BF6" s="166" t="s">
        <v>309</v>
      </c>
      <c r="BG6" s="166" t="s">
        <v>178</v>
      </c>
      <c r="BH6" s="166" t="s">
        <v>401</v>
      </c>
      <c r="BI6" s="166" t="s">
        <v>172</v>
      </c>
      <c r="BJ6" s="166" t="s">
        <v>93</v>
      </c>
      <c r="BK6" s="166" t="s">
        <v>383</v>
      </c>
      <c r="BL6" s="167" t="s">
        <v>130</v>
      </c>
      <c r="BM6" s="147"/>
      <c r="BN6" s="157"/>
      <c r="BO6" s="25"/>
      <c r="BP6" s="138"/>
      <c r="BQ6" s="158">
        <f>F551</f>
        <v>538</v>
      </c>
      <c r="BR6" s="14">
        <f>F580</f>
        <v>567</v>
      </c>
      <c r="BS6" s="14">
        <f>F582</f>
        <v>569</v>
      </c>
      <c r="BT6" s="14">
        <f>F611</f>
        <v>598</v>
      </c>
      <c r="BU6" s="14">
        <f>F640</f>
        <v>627</v>
      </c>
      <c r="BV6" s="14">
        <f>F669</f>
        <v>656</v>
      </c>
      <c r="BW6" s="14">
        <f>F698</f>
        <v>685</v>
      </c>
      <c r="BX6" s="14">
        <f>F727</f>
        <v>714</v>
      </c>
      <c r="BY6" s="14">
        <f>F27</f>
        <v>14</v>
      </c>
      <c r="BZ6" s="14">
        <f>F56</f>
        <v>43</v>
      </c>
      <c r="CA6" s="14">
        <f>F85</f>
        <v>72</v>
      </c>
      <c r="CB6" s="14">
        <f>F114</f>
        <v>101</v>
      </c>
      <c r="CC6" s="14">
        <f>F143</f>
        <v>130</v>
      </c>
      <c r="CD6" s="14">
        <f>F172</f>
        <v>159</v>
      </c>
      <c r="CE6" s="14">
        <f>F201</f>
        <v>188</v>
      </c>
      <c r="CF6" s="14">
        <f>F203</f>
        <v>190</v>
      </c>
      <c r="CG6" s="14">
        <f>F232</f>
        <v>219</v>
      </c>
      <c r="CH6" s="14">
        <f>F261</f>
        <v>248</v>
      </c>
      <c r="CI6" s="14">
        <f>F290</f>
        <v>277</v>
      </c>
      <c r="CJ6" s="14">
        <f>F319</f>
        <v>306</v>
      </c>
      <c r="CK6" s="14">
        <f>F348</f>
        <v>335</v>
      </c>
      <c r="CL6" s="14">
        <f>F377</f>
        <v>364</v>
      </c>
      <c r="CM6" s="14">
        <f>F406</f>
        <v>393</v>
      </c>
      <c r="CN6" s="14">
        <f>F435</f>
        <v>422</v>
      </c>
      <c r="CO6" s="14">
        <f>F464</f>
        <v>451</v>
      </c>
      <c r="CP6" s="14">
        <f>F493</f>
        <v>480</v>
      </c>
      <c r="CQ6" s="159">
        <f>F522</f>
        <v>509</v>
      </c>
      <c r="CR6" s="160">
        <f t="shared" si="0"/>
        <v>9855</v>
      </c>
      <c r="CS6" s="143"/>
      <c r="CT6" s="161" t="s">
        <v>322</v>
      </c>
      <c r="CU6" s="162" t="s">
        <v>545</v>
      </c>
      <c r="CV6" s="162" t="s">
        <v>441</v>
      </c>
      <c r="CW6" s="162" t="s">
        <v>440</v>
      </c>
      <c r="CX6" s="162" t="s">
        <v>307</v>
      </c>
      <c r="CY6" s="162" t="s">
        <v>530</v>
      </c>
      <c r="CZ6" s="162" t="s">
        <v>453</v>
      </c>
      <c r="DA6" s="162" t="s">
        <v>452</v>
      </c>
      <c r="DB6" s="162" t="s">
        <v>511</v>
      </c>
      <c r="DC6" s="162" t="s">
        <v>540</v>
      </c>
      <c r="DD6" s="162" t="s">
        <v>644</v>
      </c>
      <c r="DE6" s="162" t="s">
        <v>672</v>
      </c>
      <c r="DF6" s="162" t="s">
        <v>208</v>
      </c>
      <c r="DG6" s="162" t="s">
        <v>180</v>
      </c>
      <c r="DH6" s="162" t="s">
        <v>313</v>
      </c>
      <c r="DI6" s="162" t="s">
        <v>391</v>
      </c>
      <c r="DJ6" s="162" t="s">
        <v>613</v>
      </c>
      <c r="DK6" s="162" t="s">
        <v>798</v>
      </c>
      <c r="DL6" s="162" t="s">
        <v>799</v>
      </c>
      <c r="DM6" s="162" t="s">
        <v>54</v>
      </c>
      <c r="DN6" s="162" t="s">
        <v>280</v>
      </c>
      <c r="DO6" s="162" t="s">
        <v>470</v>
      </c>
      <c r="DP6" s="162" t="s">
        <v>414</v>
      </c>
      <c r="DQ6" s="162" t="s">
        <v>337</v>
      </c>
      <c r="DR6" s="162" t="s">
        <v>561</v>
      </c>
      <c r="DS6" s="162" t="s">
        <v>427</v>
      </c>
      <c r="DT6" s="163" t="s">
        <v>426</v>
      </c>
      <c r="DU6" s="147"/>
    </row>
    <row r="7" spans="1:125" x14ac:dyDescent="0.2">
      <c r="A7" s="33"/>
      <c r="B7" s="33"/>
      <c r="C7" s="33"/>
      <c r="D7" s="33"/>
      <c r="E7" s="33"/>
      <c r="F7" s="33"/>
      <c r="G7" s="33"/>
      <c r="H7" s="25"/>
      <c r="I7" s="136"/>
      <c r="J7" s="138"/>
      <c r="K7" s="158">
        <f>F637</f>
        <v>624</v>
      </c>
      <c r="L7" s="14">
        <f>F79</f>
        <v>66</v>
      </c>
      <c r="M7" s="14">
        <f>F348</f>
        <v>335</v>
      </c>
      <c r="N7" s="14">
        <f>F349</f>
        <v>336</v>
      </c>
      <c r="O7" s="14">
        <f>F320</f>
        <v>307</v>
      </c>
      <c r="P7" s="14">
        <f>F382</f>
        <v>369</v>
      </c>
      <c r="Q7" s="14">
        <f>F318</f>
        <v>305</v>
      </c>
      <c r="R7" s="14">
        <f>F358</f>
        <v>345</v>
      </c>
      <c r="S7" s="14">
        <f>F342</f>
        <v>329</v>
      </c>
      <c r="T7" s="14">
        <f>F360</f>
        <v>347</v>
      </c>
      <c r="U7" s="14">
        <f>F596</f>
        <v>583</v>
      </c>
      <c r="V7" s="14">
        <f>F76</f>
        <v>63</v>
      </c>
      <c r="W7" s="14">
        <f>F612</f>
        <v>599</v>
      </c>
      <c r="X7" s="14">
        <f>F403</f>
        <v>390</v>
      </c>
      <c r="Y7" s="14">
        <f>F533</f>
        <v>520</v>
      </c>
      <c r="Z7" s="14">
        <f>F353</f>
        <v>340</v>
      </c>
      <c r="AA7" s="14">
        <f>F675</f>
        <v>662</v>
      </c>
      <c r="AB7" s="14">
        <f>F394</f>
        <v>381</v>
      </c>
      <c r="AC7" s="14">
        <f>F20</f>
        <v>7</v>
      </c>
      <c r="AD7" s="14">
        <f>F188</f>
        <v>175</v>
      </c>
      <c r="AE7" s="14">
        <f>F617</f>
        <v>604</v>
      </c>
      <c r="AF7" s="14">
        <f>F97</f>
        <v>84</v>
      </c>
      <c r="AG7" s="14">
        <f>F94</f>
        <v>81</v>
      </c>
      <c r="AH7" s="14">
        <f>F166</f>
        <v>153</v>
      </c>
      <c r="AI7" s="14">
        <f>F641</f>
        <v>628</v>
      </c>
      <c r="AJ7" s="159">
        <f>F181</f>
        <v>168</v>
      </c>
      <c r="AK7" s="164">
        <f t="shared" si="1"/>
        <v>3969251</v>
      </c>
      <c r="AL7" s="143"/>
      <c r="AM7" s="165" t="s">
        <v>469</v>
      </c>
      <c r="AN7" s="166" t="s">
        <v>597</v>
      </c>
      <c r="AO7" s="166" t="s">
        <v>204</v>
      </c>
      <c r="AP7" s="166" t="s">
        <v>710</v>
      </c>
      <c r="AQ7" s="166" t="s">
        <v>770</v>
      </c>
      <c r="AR7" s="166" t="s">
        <v>205</v>
      </c>
      <c r="AS7" s="166" t="s">
        <v>145</v>
      </c>
      <c r="AT7" s="166" t="s">
        <v>206</v>
      </c>
      <c r="AU7" s="166" t="s">
        <v>368</v>
      </c>
      <c r="AV7" s="166" t="s">
        <v>366</v>
      </c>
      <c r="AW7" s="166" t="s">
        <v>807</v>
      </c>
      <c r="AX7" s="166" t="s">
        <v>463</v>
      </c>
      <c r="AY7" s="166" t="s">
        <v>488</v>
      </c>
      <c r="AZ7" s="166" t="s">
        <v>754</v>
      </c>
      <c r="BA7" s="166" t="s">
        <v>246</v>
      </c>
      <c r="BB7" s="166" t="s">
        <v>785</v>
      </c>
      <c r="BC7" s="166" t="s">
        <v>478</v>
      </c>
      <c r="BD7" s="166" t="s">
        <v>283</v>
      </c>
      <c r="BE7" s="166" t="s">
        <v>272</v>
      </c>
      <c r="BF7" s="166" t="s">
        <v>628</v>
      </c>
      <c r="BG7" s="166" t="s">
        <v>307</v>
      </c>
      <c r="BH7" s="166" t="s">
        <v>749</v>
      </c>
      <c r="BI7" s="166" t="s">
        <v>197</v>
      </c>
      <c r="BJ7" s="166" t="s">
        <v>497</v>
      </c>
      <c r="BK7" s="166" t="s">
        <v>635</v>
      </c>
      <c r="BL7" s="167" t="s">
        <v>101</v>
      </c>
      <c r="BM7" s="147"/>
      <c r="BN7" s="157"/>
      <c r="BO7" s="25"/>
      <c r="BP7" s="138"/>
      <c r="BQ7" s="158">
        <f>F604</f>
        <v>591</v>
      </c>
      <c r="BR7" s="14">
        <f>F633</f>
        <v>620</v>
      </c>
      <c r="BS7" s="14">
        <f>F635</f>
        <v>622</v>
      </c>
      <c r="BT7" s="14">
        <f>F664</f>
        <v>651</v>
      </c>
      <c r="BU7" s="14">
        <f>F693</f>
        <v>680</v>
      </c>
      <c r="BV7" s="14">
        <f>F722</f>
        <v>709</v>
      </c>
      <c r="BW7" s="14">
        <f>F22</f>
        <v>9</v>
      </c>
      <c r="BX7" s="14">
        <f>F51</f>
        <v>38</v>
      </c>
      <c r="BY7" s="14">
        <f>F80</f>
        <v>67</v>
      </c>
      <c r="BZ7" s="14">
        <f>F109</f>
        <v>96</v>
      </c>
      <c r="CA7" s="14">
        <f>F138</f>
        <v>125</v>
      </c>
      <c r="CB7" s="14">
        <f>F167</f>
        <v>154</v>
      </c>
      <c r="CC7" s="14">
        <f>F196</f>
        <v>183</v>
      </c>
      <c r="CD7" s="14">
        <f>F225</f>
        <v>212</v>
      </c>
      <c r="CE7" s="14">
        <f>F254</f>
        <v>241</v>
      </c>
      <c r="CF7" s="14">
        <f>F283</f>
        <v>270</v>
      </c>
      <c r="CG7" s="14">
        <f>F285</f>
        <v>272</v>
      </c>
      <c r="CH7" s="14">
        <f>F314</f>
        <v>301</v>
      </c>
      <c r="CI7" s="14">
        <f>F343</f>
        <v>330</v>
      </c>
      <c r="CJ7" s="14">
        <f>F372</f>
        <v>359</v>
      </c>
      <c r="CK7" s="14">
        <f>F401</f>
        <v>388</v>
      </c>
      <c r="CL7" s="14">
        <f>F430</f>
        <v>417</v>
      </c>
      <c r="CM7" s="14">
        <f>F459</f>
        <v>446</v>
      </c>
      <c r="CN7" s="14">
        <f>F488</f>
        <v>475</v>
      </c>
      <c r="CO7" s="14">
        <f>F517</f>
        <v>504</v>
      </c>
      <c r="CP7" s="14">
        <f>F546</f>
        <v>533</v>
      </c>
      <c r="CQ7" s="159">
        <f>F575</f>
        <v>562</v>
      </c>
      <c r="CR7" s="160">
        <f t="shared" si="0"/>
        <v>9855</v>
      </c>
      <c r="CS7" s="143"/>
      <c r="CT7" s="161" t="s">
        <v>306</v>
      </c>
      <c r="CU7" s="162" t="s">
        <v>410</v>
      </c>
      <c r="CV7" s="162" t="s">
        <v>488</v>
      </c>
      <c r="CW7" s="162" t="s">
        <v>735</v>
      </c>
      <c r="CX7" s="162" t="s">
        <v>134</v>
      </c>
      <c r="CY7" s="162" t="s">
        <v>135</v>
      </c>
      <c r="CZ7" s="162" t="s">
        <v>409</v>
      </c>
      <c r="DA7" s="162" t="s">
        <v>437</v>
      </c>
      <c r="DB7" s="162" t="s">
        <v>570</v>
      </c>
      <c r="DC7" s="162" t="s">
        <v>599</v>
      </c>
      <c r="DD7" s="162" t="s">
        <v>686</v>
      </c>
      <c r="DE7" s="162" t="s">
        <v>603</v>
      </c>
      <c r="DF7" s="162" t="s">
        <v>498</v>
      </c>
      <c r="DG7" s="162" t="s">
        <v>583</v>
      </c>
      <c r="DH7" s="162" t="s">
        <v>698</v>
      </c>
      <c r="DI7" s="162" t="s">
        <v>615</v>
      </c>
      <c r="DJ7" s="162" t="s">
        <v>593</v>
      </c>
      <c r="DK7" s="162" t="s">
        <v>508</v>
      </c>
      <c r="DL7" s="162" t="s">
        <v>624</v>
      </c>
      <c r="DM7" s="162" t="s">
        <v>708</v>
      </c>
      <c r="DN7" s="162" t="s">
        <v>577</v>
      </c>
      <c r="DO7" s="162" t="s">
        <v>492</v>
      </c>
      <c r="DP7" s="162" t="s">
        <v>609</v>
      </c>
      <c r="DQ7" s="162" t="s">
        <v>637</v>
      </c>
      <c r="DR7" s="162" t="s">
        <v>739</v>
      </c>
      <c r="DS7" s="162" t="s">
        <v>766</v>
      </c>
      <c r="DT7" s="163" t="s">
        <v>334</v>
      </c>
      <c r="DU7" s="147"/>
    </row>
    <row r="8" spans="1:125" x14ac:dyDescent="0.2">
      <c r="A8" s="148" t="s">
        <v>834</v>
      </c>
      <c r="B8" s="168">
        <f>SUM(F14:F689)/C12</f>
        <v>8801</v>
      </c>
      <c r="C8" s="33"/>
      <c r="D8" s="33" t="s">
        <v>835</v>
      </c>
      <c r="E8" s="33"/>
      <c r="F8" s="33"/>
      <c r="G8" s="33"/>
      <c r="H8" s="25"/>
      <c r="I8" s="136"/>
      <c r="J8" s="138"/>
      <c r="K8" s="158">
        <f>F546</f>
        <v>533</v>
      </c>
      <c r="L8" s="14">
        <f>F157</f>
        <v>144</v>
      </c>
      <c r="M8" s="14">
        <f>F534</f>
        <v>521</v>
      </c>
      <c r="N8" s="14">
        <f>F146</f>
        <v>133</v>
      </c>
      <c r="O8" s="14">
        <f>F357</f>
        <v>344</v>
      </c>
      <c r="P8" s="14">
        <f>F148</f>
        <v>135</v>
      </c>
      <c r="Q8" s="14">
        <f>F554</f>
        <v>541</v>
      </c>
      <c r="R8" s="14">
        <f>F150</f>
        <v>137</v>
      </c>
      <c r="S8" s="14">
        <f>F553</f>
        <v>540</v>
      </c>
      <c r="T8" s="14">
        <f>F152</f>
        <v>139</v>
      </c>
      <c r="U8" s="14">
        <f>F550</f>
        <v>537</v>
      </c>
      <c r="V8" s="14">
        <f>F154</f>
        <v>141</v>
      </c>
      <c r="W8" s="14">
        <f>F274</f>
        <v>261</v>
      </c>
      <c r="X8" s="14">
        <f>F92</f>
        <v>79</v>
      </c>
      <c r="Y8" s="14">
        <f>F585</f>
        <v>572</v>
      </c>
      <c r="Z8" s="14">
        <f>F275</f>
        <v>262</v>
      </c>
      <c r="AA8" s="14">
        <f>F578</f>
        <v>565</v>
      </c>
      <c r="AB8" s="14">
        <f>F56</f>
        <v>43</v>
      </c>
      <c r="AC8" s="14">
        <f>F306</f>
        <v>293</v>
      </c>
      <c r="AD8" s="14">
        <f>F370</f>
        <v>357</v>
      </c>
      <c r="AE8" s="14">
        <f>F304</f>
        <v>291</v>
      </c>
      <c r="AF8" s="14">
        <f>F621</f>
        <v>608</v>
      </c>
      <c r="AG8" s="14">
        <f>F63</f>
        <v>50</v>
      </c>
      <c r="AH8" s="14">
        <f>F652</f>
        <v>639</v>
      </c>
      <c r="AI8" s="14">
        <f>F468</f>
        <v>455</v>
      </c>
      <c r="AJ8" s="159">
        <f>F494</f>
        <v>481</v>
      </c>
      <c r="AK8" s="164">
        <f t="shared" si="1"/>
        <v>3969251</v>
      </c>
      <c r="AL8" s="143"/>
      <c r="AM8" s="165" t="s">
        <v>66</v>
      </c>
      <c r="AN8" s="166" t="s">
        <v>789</v>
      </c>
      <c r="AO8" s="166" t="s">
        <v>518</v>
      </c>
      <c r="AP8" s="166" t="s">
        <v>449</v>
      </c>
      <c r="AQ8" s="166" t="s">
        <v>683</v>
      </c>
      <c r="AR8" s="166" t="s">
        <v>580</v>
      </c>
      <c r="AS8" s="166" t="s">
        <v>706</v>
      </c>
      <c r="AT8" s="166" t="s">
        <v>555</v>
      </c>
      <c r="AU8" s="166" t="s">
        <v>257</v>
      </c>
      <c r="AV8" s="166" t="s">
        <v>684</v>
      </c>
      <c r="AW8" s="166" t="s">
        <v>808</v>
      </c>
      <c r="AX8" s="166" t="s">
        <v>659</v>
      </c>
      <c r="AY8" s="166" t="s">
        <v>670</v>
      </c>
      <c r="AZ8" s="166" t="s">
        <v>2</v>
      </c>
      <c r="BA8" s="166" t="s">
        <v>384</v>
      </c>
      <c r="BB8" s="166" t="s">
        <v>593</v>
      </c>
      <c r="BC8" s="166" t="s">
        <v>725</v>
      </c>
      <c r="BD8" s="166" t="s">
        <v>407</v>
      </c>
      <c r="BE8" s="166" t="s">
        <v>745</v>
      </c>
      <c r="BF8" s="166" t="s">
        <v>282</v>
      </c>
      <c r="BG8" s="166" t="s">
        <v>717</v>
      </c>
      <c r="BH8" s="166" t="s">
        <v>201</v>
      </c>
      <c r="BI8" s="166" t="s">
        <v>748</v>
      </c>
      <c r="BJ8" s="166" t="s">
        <v>319</v>
      </c>
      <c r="BK8" s="166" t="s">
        <v>692</v>
      </c>
      <c r="BL8" s="167" t="s">
        <v>666</v>
      </c>
      <c r="BM8" s="147"/>
      <c r="BN8" s="157"/>
      <c r="BO8" s="25"/>
      <c r="BP8" s="138"/>
      <c r="BQ8" s="158">
        <f>F657</f>
        <v>644</v>
      </c>
      <c r="BR8" s="14">
        <f>F686</f>
        <v>673</v>
      </c>
      <c r="BS8" s="14">
        <f>F715</f>
        <v>702</v>
      </c>
      <c r="BT8" s="14">
        <f>F717</f>
        <v>704</v>
      </c>
      <c r="BU8" s="14">
        <f>F17</f>
        <v>4</v>
      </c>
      <c r="BV8" s="14">
        <f>F46</f>
        <v>33</v>
      </c>
      <c r="BW8" s="14">
        <f>F75</f>
        <v>62</v>
      </c>
      <c r="BX8" s="14">
        <f>F104</f>
        <v>91</v>
      </c>
      <c r="BY8" s="14">
        <f>F133</f>
        <v>120</v>
      </c>
      <c r="BZ8" s="14">
        <f>F162</f>
        <v>149</v>
      </c>
      <c r="CA8" s="14">
        <f>F191</f>
        <v>178</v>
      </c>
      <c r="CB8" s="14">
        <f>F220</f>
        <v>207</v>
      </c>
      <c r="CC8" s="14">
        <f>F249</f>
        <v>236</v>
      </c>
      <c r="CD8" s="14">
        <f>F278</f>
        <v>265</v>
      </c>
      <c r="CE8" s="14">
        <f>F307</f>
        <v>294</v>
      </c>
      <c r="CF8" s="14">
        <f>F336</f>
        <v>323</v>
      </c>
      <c r="CG8" s="14">
        <f>F338</f>
        <v>325</v>
      </c>
      <c r="CH8" s="14">
        <f>F367</f>
        <v>354</v>
      </c>
      <c r="CI8" s="14">
        <f>F396</f>
        <v>383</v>
      </c>
      <c r="CJ8" s="14">
        <f>F425</f>
        <v>412</v>
      </c>
      <c r="CK8" s="14">
        <f>F454</f>
        <v>441</v>
      </c>
      <c r="CL8" s="14">
        <f>F483</f>
        <v>470</v>
      </c>
      <c r="CM8" s="14">
        <f>F512</f>
        <v>499</v>
      </c>
      <c r="CN8" s="14">
        <f>F541</f>
        <v>528</v>
      </c>
      <c r="CO8" s="14">
        <f>F570</f>
        <v>557</v>
      </c>
      <c r="CP8" s="14">
        <f>F599</f>
        <v>586</v>
      </c>
      <c r="CQ8" s="159">
        <f>F628</f>
        <v>615</v>
      </c>
      <c r="CR8" s="160">
        <f t="shared" si="0"/>
        <v>9855</v>
      </c>
      <c r="CS8" s="143"/>
      <c r="CT8" s="161" t="s">
        <v>707</v>
      </c>
      <c r="CU8" s="162" t="s">
        <v>820</v>
      </c>
      <c r="CV8" s="162" t="s">
        <v>737</v>
      </c>
      <c r="CW8" s="162" t="s">
        <v>689</v>
      </c>
      <c r="CX8" s="162" t="s">
        <v>62</v>
      </c>
      <c r="CY8" s="162" t="s">
        <v>777</v>
      </c>
      <c r="CZ8" s="162" t="s">
        <v>776</v>
      </c>
      <c r="DA8" s="162" t="s">
        <v>646</v>
      </c>
      <c r="DB8" s="162" t="s">
        <v>74</v>
      </c>
      <c r="DC8" s="162" t="s">
        <v>789</v>
      </c>
      <c r="DD8" s="162" t="s">
        <v>734</v>
      </c>
      <c r="DE8" s="162" t="s">
        <v>133</v>
      </c>
      <c r="DF8" s="162" t="s">
        <v>356</v>
      </c>
      <c r="DG8" s="162" t="s">
        <v>376</v>
      </c>
      <c r="DH8" s="162" t="s">
        <v>377</v>
      </c>
      <c r="DI8" s="162" t="s">
        <v>595</v>
      </c>
      <c r="DJ8" s="162" t="s">
        <v>70</v>
      </c>
      <c r="DK8" s="162" t="s">
        <v>98</v>
      </c>
      <c r="DL8" s="162" t="s">
        <v>205</v>
      </c>
      <c r="DM8" s="162" t="s">
        <v>177</v>
      </c>
      <c r="DN8" s="162" t="s">
        <v>534</v>
      </c>
      <c r="DO8" s="162" t="s">
        <v>563</v>
      </c>
      <c r="DP8" s="162" t="s">
        <v>666</v>
      </c>
      <c r="DQ8" s="162" t="s">
        <v>695</v>
      </c>
      <c r="DR8" s="162" t="s">
        <v>808</v>
      </c>
      <c r="DS8" s="162" t="s">
        <v>725</v>
      </c>
      <c r="DT8" s="163" t="s">
        <v>623</v>
      </c>
      <c r="DU8" s="147"/>
    </row>
    <row r="9" spans="1:125" x14ac:dyDescent="0.2">
      <c r="A9" s="33"/>
      <c r="B9" s="33"/>
      <c r="C9" s="33"/>
      <c r="D9" s="33"/>
      <c r="E9" s="33"/>
      <c r="F9" s="33"/>
      <c r="G9" s="33"/>
      <c r="H9" s="25"/>
      <c r="I9" s="136"/>
      <c r="J9" s="138"/>
      <c r="K9" s="158">
        <f>F572</f>
        <v>559</v>
      </c>
      <c r="L9" s="14">
        <f>F130</f>
        <v>117</v>
      </c>
      <c r="M9" s="14">
        <f>F574</f>
        <v>561</v>
      </c>
      <c r="N9" s="14">
        <f>F141</f>
        <v>128</v>
      </c>
      <c r="O9" s="14">
        <f>F565</f>
        <v>552</v>
      </c>
      <c r="P9" s="14">
        <f>F347</f>
        <v>334</v>
      </c>
      <c r="Q9" s="14">
        <f>F563</f>
        <v>550</v>
      </c>
      <c r="R9" s="14">
        <f>F137</f>
        <v>124</v>
      </c>
      <c r="S9" s="14">
        <f>F570</f>
        <v>557</v>
      </c>
      <c r="T9" s="14">
        <f>F135</f>
        <v>122</v>
      </c>
      <c r="U9" s="14">
        <f>F560</f>
        <v>547</v>
      </c>
      <c r="V9" s="14">
        <f>F133</f>
        <v>120</v>
      </c>
      <c r="W9" s="14">
        <f>F569</f>
        <v>556</v>
      </c>
      <c r="X9" s="14">
        <f>F377</f>
        <v>364</v>
      </c>
      <c r="Y9" s="14">
        <f>F336</f>
        <v>323</v>
      </c>
      <c r="Z9" s="14">
        <f>F67</f>
        <v>54</v>
      </c>
      <c r="AA9" s="14">
        <f>F625</f>
        <v>612</v>
      </c>
      <c r="AB9" s="14">
        <f>F205</f>
        <v>192</v>
      </c>
      <c r="AC9" s="14">
        <f>F604</f>
        <v>591</v>
      </c>
      <c r="AD9" s="14">
        <f>F99</f>
        <v>86</v>
      </c>
      <c r="AE9" s="14">
        <f>F373</f>
        <v>360</v>
      </c>
      <c r="AF9" s="14">
        <f>F123</f>
        <v>110</v>
      </c>
      <c r="AG9" s="14">
        <f>F537</f>
        <v>524</v>
      </c>
      <c r="AH9" s="14">
        <f>F225</f>
        <v>212</v>
      </c>
      <c r="AI9" s="14">
        <f>F209</f>
        <v>196</v>
      </c>
      <c r="AJ9" s="159">
        <f>F363</f>
        <v>350</v>
      </c>
      <c r="AK9" s="164">
        <f t="shared" si="1"/>
        <v>3969251</v>
      </c>
      <c r="AL9" s="143"/>
      <c r="AM9" s="165" t="s">
        <v>122</v>
      </c>
      <c r="AN9" s="166" t="s">
        <v>761</v>
      </c>
      <c r="AO9" s="166" t="s">
        <v>35</v>
      </c>
      <c r="AP9" s="166" t="s">
        <v>238</v>
      </c>
      <c r="AQ9" s="166" t="s">
        <v>336</v>
      </c>
      <c r="AR9" s="166" t="s">
        <v>681</v>
      </c>
      <c r="AS9" s="166" t="s">
        <v>466</v>
      </c>
      <c r="AT9" s="166" t="s">
        <v>132</v>
      </c>
      <c r="AU9" s="166" t="s">
        <v>781</v>
      </c>
      <c r="AV9" s="166" t="s">
        <v>100</v>
      </c>
      <c r="AW9" s="166" t="s">
        <v>572</v>
      </c>
      <c r="AX9" s="166" t="s">
        <v>816</v>
      </c>
      <c r="AY9" s="166" t="s">
        <v>230</v>
      </c>
      <c r="AZ9" s="166" t="s">
        <v>729</v>
      </c>
      <c r="BA9" s="166" t="s">
        <v>280</v>
      </c>
      <c r="BB9" s="166" t="s">
        <v>119</v>
      </c>
      <c r="BC9" s="166" t="s">
        <v>65</v>
      </c>
      <c r="BD9" s="166" t="s">
        <v>73</v>
      </c>
      <c r="BE9" s="166" t="s">
        <v>750</v>
      </c>
      <c r="BF9" s="166" t="s">
        <v>720</v>
      </c>
      <c r="BG9" s="166" t="s">
        <v>626</v>
      </c>
      <c r="BH9" s="166" t="s">
        <v>150</v>
      </c>
      <c r="BI9" s="166" t="s">
        <v>413</v>
      </c>
      <c r="BJ9" s="166" t="s">
        <v>538</v>
      </c>
      <c r="BK9" s="166" t="s">
        <v>760</v>
      </c>
      <c r="BL9" s="167" t="s">
        <v>576</v>
      </c>
      <c r="BM9" s="147"/>
      <c r="BN9" s="157"/>
      <c r="BO9" s="25"/>
      <c r="BP9" s="138"/>
      <c r="BQ9" s="158">
        <f>F710</f>
        <v>697</v>
      </c>
      <c r="BR9" s="14">
        <f>F739</f>
        <v>726</v>
      </c>
      <c r="BS9" s="14">
        <f>F39</f>
        <v>26</v>
      </c>
      <c r="BT9" s="14">
        <f>F41</f>
        <v>28</v>
      </c>
      <c r="BU9" s="14">
        <f>F70</f>
        <v>57</v>
      </c>
      <c r="BV9" s="14">
        <f>F99</f>
        <v>86</v>
      </c>
      <c r="BW9" s="14">
        <f>F128</f>
        <v>115</v>
      </c>
      <c r="BX9" s="14">
        <f>F157</f>
        <v>144</v>
      </c>
      <c r="BY9" s="14">
        <f>F186</f>
        <v>173</v>
      </c>
      <c r="BZ9" s="14">
        <f>F215</f>
        <v>202</v>
      </c>
      <c r="CA9" s="14">
        <f>F244</f>
        <v>231</v>
      </c>
      <c r="CB9" s="14">
        <f>F273</f>
        <v>260</v>
      </c>
      <c r="CC9" s="14">
        <f>F302</f>
        <v>289</v>
      </c>
      <c r="CD9" s="14">
        <f>F331</f>
        <v>318</v>
      </c>
      <c r="CE9" s="14">
        <f>F360</f>
        <v>347</v>
      </c>
      <c r="CF9" s="14">
        <f>F389</f>
        <v>376</v>
      </c>
      <c r="CG9" s="14">
        <f>F418</f>
        <v>405</v>
      </c>
      <c r="CH9" s="14">
        <f>F420</f>
        <v>407</v>
      </c>
      <c r="CI9" s="14">
        <f>F449</f>
        <v>436</v>
      </c>
      <c r="CJ9" s="14">
        <f>F478</f>
        <v>465</v>
      </c>
      <c r="CK9" s="14">
        <f>F507</f>
        <v>494</v>
      </c>
      <c r="CL9" s="14">
        <f>F536</f>
        <v>523</v>
      </c>
      <c r="CM9" s="14">
        <f>F565</f>
        <v>552</v>
      </c>
      <c r="CN9" s="14">
        <f>F594</f>
        <v>581</v>
      </c>
      <c r="CO9" s="14">
        <f>F623</f>
        <v>610</v>
      </c>
      <c r="CP9" s="14">
        <f>F652</f>
        <v>639</v>
      </c>
      <c r="CQ9" s="159">
        <f>F681</f>
        <v>668</v>
      </c>
      <c r="CR9" s="160">
        <f t="shared" si="0"/>
        <v>9855</v>
      </c>
      <c r="CS9" s="143"/>
      <c r="CT9" s="161" t="s">
        <v>501</v>
      </c>
      <c r="CU9" s="162" t="s">
        <v>502</v>
      </c>
      <c r="CV9" s="162" t="s">
        <v>88</v>
      </c>
      <c r="CW9" s="162" t="s">
        <v>251</v>
      </c>
      <c r="CX9" s="162" t="s">
        <v>252</v>
      </c>
      <c r="CY9" s="162" t="s">
        <v>273</v>
      </c>
      <c r="CZ9" s="162" t="s">
        <v>495</v>
      </c>
      <c r="DA9" s="162" t="s">
        <v>684</v>
      </c>
      <c r="DB9" s="162" t="s">
        <v>685</v>
      </c>
      <c r="DC9" s="162" t="s">
        <v>732</v>
      </c>
      <c r="DD9" s="162" t="s">
        <v>220</v>
      </c>
      <c r="DE9" s="162" t="s">
        <v>84</v>
      </c>
      <c r="DF9" s="162" t="s">
        <v>83</v>
      </c>
      <c r="DG9" s="162" t="s">
        <v>770</v>
      </c>
      <c r="DH9" s="162" t="s">
        <v>204</v>
      </c>
      <c r="DI9" s="162" t="s">
        <v>68</v>
      </c>
      <c r="DJ9" s="162" t="s">
        <v>67</v>
      </c>
      <c r="DK9" s="162" t="s">
        <v>756</v>
      </c>
      <c r="DL9" s="162" t="s">
        <v>190</v>
      </c>
      <c r="DM9" s="162" t="s">
        <v>110</v>
      </c>
      <c r="DN9" s="162" t="s">
        <v>109</v>
      </c>
      <c r="DO9" s="162" t="s">
        <v>741</v>
      </c>
      <c r="DP9" s="162" t="s">
        <v>202</v>
      </c>
      <c r="DQ9" s="162" t="s">
        <v>94</v>
      </c>
      <c r="DR9" s="162" t="s">
        <v>36</v>
      </c>
      <c r="DS9" s="162" t="s">
        <v>258</v>
      </c>
      <c r="DT9" s="163" t="s">
        <v>480</v>
      </c>
      <c r="DU9" s="147"/>
    </row>
    <row r="10" spans="1:125" x14ac:dyDescent="0.2">
      <c r="A10" s="148" t="s">
        <v>836</v>
      </c>
      <c r="B10" s="168">
        <f>0.5*C13*(2*B4+B6*(C13^2-1))</f>
        <v>9855</v>
      </c>
      <c r="C10" s="33"/>
      <c r="D10" s="150" t="s">
        <v>231</v>
      </c>
      <c r="E10" s="150"/>
      <c r="F10" s="33"/>
      <c r="G10" s="33"/>
      <c r="H10" s="25"/>
      <c r="I10" s="136"/>
      <c r="J10" s="138"/>
      <c r="K10" s="158">
        <f>F484</f>
        <v>471</v>
      </c>
      <c r="L10" s="14">
        <f>F207</f>
        <v>194</v>
      </c>
      <c r="M10" s="14">
        <f>F495</f>
        <v>482</v>
      </c>
      <c r="N10" s="14">
        <f>F219</f>
        <v>206</v>
      </c>
      <c r="O10" s="14">
        <f>F485</f>
        <v>472</v>
      </c>
      <c r="P10" s="14">
        <f>F217</f>
        <v>204</v>
      </c>
      <c r="Q10" s="14">
        <f>F359</f>
        <v>346</v>
      </c>
      <c r="R10" s="14">
        <f>F215</f>
        <v>202</v>
      </c>
      <c r="S10" s="14">
        <f>F49</f>
        <v>36</v>
      </c>
      <c r="T10" s="14">
        <f>F651</f>
        <v>638</v>
      </c>
      <c r="U10" s="14">
        <f>F490</f>
        <v>477</v>
      </c>
      <c r="V10" s="14">
        <f>F655</f>
        <v>642</v>
      </c>
      <c r="W10" s="14">
        <f>F607</f>
        <v>594</v>
      </c>
      <c r="X10" s="14">
        <f>F118</f>
        <v>105</v>
      </c>
      <c r="Y10" s="14">
        <f>F457</f>
        <v>444</v>
      </c>
      <c r="Z10" s="14">
        <f>F142</f>
        <v>129</v>
      </c>
      <c r="AA10" s="14">
        <f>F57</f>
        <v>44</v>
      </c>
      <c r="AB10" s="14">
        <f>F368</f>
        <v>355</v>
      </c>
      <c r="AC10" s="14">
        <f>F576</f>
        <v>563</v>
      </c>
      <c r="AD10" s="14">
        <f>F620</f>
        <v>607</v>
      </c>
      <c r="AE10" s="14">
        <f>F539</f>
        <v>526</v>
      </c>
      <c r="AF10" s="14">
        <f>F372</f>
        <v>359</v>
      </c>
      <c r="AG10" s="14">
        <f>F302</f>
        <v>289</v>
      </c>
      <c r="AH10" s="14">
        <f>F192</f>
        <v>179</v>
      </c>
      <c r="AI10" s="14">
        <f>F27</f>
        <v>14</v>
      </c>
      <c r="AJ10" s="159">
        <f>F236</f>
        <v>223</v>
      </c>
      <c r="AK10" s="164">
        <f t="shared" si="1"/>
        <v>3969251</v>
      </c>
      <c r="AL10" s="143"/>
      <c r="AM10" s="165" t="s">
        <v>351</v>
      </c>
      <c r="AN10" s="166" t="s">
        <v>42</v>
      </c>
      <c r="AO10" s="166" t="s">
        <v>693</v>
      </c>
      <c r="AP10" s="166" t="s">
        <v>207</v>
      </c>
      <c r="AQ10" s="166" t="s">
        <v>217</v>
      </c>
      <c r="AR10" s="166" t="s">
        <v>239</v>
      </c>
      <c r="AS10" s="166" t="s">
        <v>708</v>
      </c>
      <c r="AT10" s="166" t="s">
        <v>99</v>
      </c>
      <c r="AU10" s="166" t="s">
        <v>675</v>
      </c>
      <c r="AV10" s="166" t="s">
        <v>260</v>
      </c>
      <c r="AW10" s="166" t="s">
        <v>562</v>
      </c>
      <c r="AX10" s="166" t="s">
        <v>451</v>
      </c>
      <c r="AY10" s="166" t="s">
        <v>305</v>
      </c>
      <c r="AZ10" s="166" t="s">
        <v>421</v>
      </c>
      <c r="BA10" s="166" t="s">
        <v>218</v>
      </c>
      <c r="BB10" s="166" t="s">
        <v>476</v>
      </c>
      <c r="BC10" s="166" t="s">
        <v>618</v>
      </c>
      <c r="BD10" s="166" t="s">
        <v>310</v>
      </c>
      <c r="BE10" s="166" t="s">
        <v>751</v>
      </c>
      <c r="BF10" s="166" t="s">
        <v>724</v>
      </c>
      <c r="BG10" s="166" t="s">
        <v>276</v>
      </c>
      <c r="BH10" s="166" t="s">
        <v>176</v>
      </c>
      <c r="BI10" s="166" t="s">
        <v>642</v>
      </c>
      <c r="BJ10" s="166" t="s">
        <v>523</v>
      </c>
      <c r="BK10" s="166" t="s">
        <v>511</v>
      </c>
      <c r="BL10" s="167" t="s">
        <v>220</v>
      </c>
      <c r="BM10" s="147"/>
      <c r="BN10" s="157"/>
      <c r="BO10" s="25"/>
      <c r="BP10" s="138"/>
      <c r="BQ10" s="158">
        <f>F34</f>
        <v>21</v>
      </c>
      <c r="BR10" s="14">
        <f>F63</f>
        <v>50</v>
      </c>
      <c r="BS10" s="14">
        <f>F92</f>
        <v>79</v>
      </c>
      <c r="BT10" s="14">
        <f>F121</f>
        <v>108</v>
      </c>
      <c r="BU10" s="14">
        <f>F123</f>
        <v>110</v>
      </c>
      <c r="BV10" s="14">
        <f>F152</f>
        <v>139</v>
      </c>
      <c r="BW10" s="14">
        <f>F181</f>
        <v>168</v>
      </c>
      <c r="BX10" s="14">
        <f>F210</f>
        <v>197</v>
      </c>
      <c r="BY10" s="14">
        <f>F239</f>
        <v>226</v>
      </c>
      <c r="BZ10" s="14">
        <f>F268</f>
        <v>255</v>
      </c>
      <c r="CA10" s="14">
        <f>F297</f>
        <v>284</v>
      </c>
      <c r="CB10" s="14">
        <f>F326</f>
        <v>313</v>
      </c>
      <c r="CC10" s="14">
        <f>F355</f>
        <v>342</v>
      </c>
      <c r="CD10" s="14">
        <f>F384</f>
        <v>371</v>
      </c>
      <c r="CE10" s="14">
        <f>F413</f>
        <v>400</v>
      </c>
      <c r="CF10" s="14">
        <f>F442</f>
        <v>429</v>
      </c>
      <c r="CG10" s="14">
        <f>F471</f>
        <v>458</v>
      </c>
      <c r="CH10" s="14">
        <f>F473</f>
        <v>460</v>
      </c>
      <c r="CI10" s="14">
        <f>F502</f>
        <v>489</v>
      </c>
      <c r="CJ10" s="14">
        <f>F531</f>
        <v>518</v>
      </c>
      <c r="CK10" s="14">
        <f>F560</f>
        <v>547</v>
      </c>
      <c r="CL10" s="14">
        <f>F589</f>
        <v>576</v>
      </c>
      <c r="CM10" s="14">
        <f>F618</f>
        <v>605</v>
      </c>
      <c r="CN10" s="14">
        <f>F647</f>
        <v>634</v>
      </c>
      <c r="CO10" s="14">
        <f>F676</f>
        <v>663</v>
      </c>
      <c r="CP10" s="14">
        <f>F705</f>
        <v>692</v>
      </c>
      <c r="CQ10" s="159">
        <f>F734</f>
        <v>721</v>
      </c>
      <c r="CR10" s="160">
        <f t="shared" si="0"/>
        <v>9855</v>
      </c>
      <c r="CS10" s="143"/>
      <c r="CT10" s="161" t="s">
        <v>360</v>
      </c>
      <c r="CU10" s="162" t="s">
        <v>274</v>
      </c>
      <c r="CV10" s="162" t="s">
        <v>168</v>
      </c>
      <c r="CW10" s="162" t="s">
        <v>254</v>
      </c>
      <c r="CX10" s="162" t="s">
        <v>284</v>
      </c>
      <c r="CY10" s="162" t="s">
        <v>370</v>
      </c>
      <c r="CZ10" s="162" t="s">
        <v>237</v>
      </c>
      <c r="DA10" s="162" t="s">
        <v>151</v>
      </c>
      <c r="DB10" s="162" t="s">
        <v>268</v>
      </c>
      <c r="DC10" s="162" t="s">
        <v>354</v>
      </c>
      <c r="DD10" s="162" t="s">
        <v>248</v>
      </c>
      <c r="DE10" s="162" t="s">
        <v>219</v>
      </c>
      <c r="DF10" s="162" t="s">
        <v>549</v>
      </c>
      <c r="DG10" s="162" t="s">
        <v>520</v>
      </c>
      <c r="DH10" s="162" t="s">
        <v>652</v>
      </c>
      <c r="DI10" s="162" t="s">
        <v>680</v>
      </c>
      <c r="DJ10" s="162" t="s">
        <v>216</v>
      </c>
      <c r="DK10" s="162" t="s">
        <v>350</v>
      </c>
      <c r="DL10" s="162" t="s">
        <v>351</v>
      </c>
      <c r="DM10" s="162" t="s">
        <v>399</v>
      </c>
      <c r="DN10" s="162" t="s">
        <v>620</v>
      </c>
      <c r="DO10" s="162" t="s">
        <v>806</v>
      </c>
      <c r="DP10" s="162" t="s">
        <v>807</v>
      </c>
      <c r="DQ10" s="162" t="s">
        <v>34</v>
      </c>
      <c r="DR10" s="162" t="s">
        <v>319</v>
      </c>
      <c r="DS10" s="162" t="s">
        <v>184</v>
      </c>
      <c r="DT10" s="163" t="s">
        <v>183</v>
      </c>
      <c r="DU10" s="147"/>
    </row>
    <row r="11" spans="1:125" x14ac:dyDescent="0.2">
      <c r="A11" s="33"/>
      <c r="B11" s="33"/>
      <c r="C11" s="33"/>
      <c r="D11" s="169" t="s">
        <v>259</v>
      </c>
      <c r="E11" s="33"/>
      <c r="F11" s="33"/>
      <c r="G11" s="33"/>
      <c r="H11" s="25"/>
      <c r="I11" s="136"/>
      <c r="J11" s="138"/>
      <c r="K11" s="158">
        <f>F529</f>
        <v>516</v>
      </c>
      <c r="L11" s="14">
        <f>F183</f>
        <v>170</v>
      </c>
      <c r="M11" s="14">
        <f>F520</f>
        <v>507</v>
      </c>
      <c r="N11" s="14">
        <f>F172</f>
        <v>159</v>
      </c>
      <c r="O11" s="14">
        <f>F519</f>
        <v>506</v>
      </c>
      <c r="P11" s="14">
        <f>F174</f>
        <v>161</v>
      </c>
      <c r="Q11" s="14">
        <f>F518</f>
        <v>505</v>
      </c>
      <c r="R11" s="14">
        <f>F345</f>
        <v>332</v>
      </c>
      <c r="S11" s="14">
        <f>F525</f>
        <v>512</v>
      </c>
      <c r="T11" s="14">
        <f>F178</f>
        <v>165</v>
      </c>
      <c r="U11" s="14">
        <f>F526</f>
        <v>513</v>
      </c>
      <c r="V11" s="14">
        <f>F180</f>
        <v>167</v>
      </c>
      <c r="W11" s="14">
        <f>F491</f>
        <v>478</v>
      </c>
      <c r="X11" s="14">
        <f>F195</f>
        <v>182</v>
      </c>
      <c r="Y11" s="14">
        <f>F587</f>
        <v>574</v>
      </c>
      <c r="Z11" s="14">
        <f>F509</f>
        <v>496</v>
      </c>
      <c r="AA11" s="14">
        <f>F559</f>
        <v>546</v>
      </c>
      <c r="AB11" s="14">
        <f>F638</f>
        <v>625</v>
      </c>
      <c r="AC11" s="14">
        <f>F98</f>
        <v>85</v>
      </c>
      <c r="AD11" s="14">
        <f>F162</f>
        <v>149</v>
      </c>
      <c r="AE11" s="14">
        <f>F87</f>
        <v>74</v>
      </c>
      <c r="AF11" s="14">
        <f>F86</f>
        <v>73</v>
      </c>
      <c r="AG11" s="14">
        <f>F571</f>
        <v>558</v>
      </c>
      <c r="AH11" s="14">
        <f>F199</f>
        <v>186</v>
      </c>
      <c r="AI11" s="14">
        <f>F511</f>
        <v>498</v>
      </c>
      <c r="AJ11" s="159">
        <f>F77</f>
        <v>64</v>
      </c>
      <c r="AK11" s="164">
        <f t="shared" si="1"/>
        <v>3969251</v>
      </c>
      <c r="AL11" s="143"/>
      <c r="AM11" s="165" t="s">
        <v>141</v>
      </c>
      <c r="AN11" s="166" t="s">
        <v>815</v>
      </c>
      <c r="AO11" s="166" t="s">
        <v>610</v>
      </c>
      <c r="AP11" s="166" t="s">
        <v>475</v>
      </c>
      <c r="AQ11" s="166" t="s">
        <v>713</v>
      </c>
      <c r="AR11" s="166" t="s">
        <v>554</v>
      </c>
      <c r="AS11" s="166" t="s">
        <v>533</v>
      </c>
      <c r="AT11" s="166" t="s">
        <v>578</v>
      </c>
      <c r="AU11" s="166" t="s">
        <v>797</v>
      </c>
      <c r="AV11" s="166" t="s">
        <v>658</v>
      </c>
      <c r="AW11" s="166" t="s">
        <v>591</v>
      </c>
      <c r="AX11" s="166" t="s">
        <v>685</v>
      </c>
      <c r="AY11" s="166" t="s">
        <v>795</v>
      </c>
      <c r="AZ11" s="166" t="s">
        <v>313</v>
      </c>
      <c r="BA11" s="166" t="s">
        <v>467</v>
      </c>
      <c r="BB11" s="166" t="s">
        <v>189</v>
      </c>
      <c r="BC11" s="166" t="s">
        <v>439</v>
      </c>
      <c r="BD11" s="166" t="s">
        <v>765</v>
      </c>
      <c r="BE11" s="166" t="s">
        <v>303</v>
      </c>
      <c r="BF11" s="166" t="s">
        <v>603</v>
      </c>
      <c r="BG11" s="166" t="s">
        <v>747</v>
      </c>
      <c r="BH11" s="166" t="s">
        <v>275</v>
      </c>
      <c r="BI11" s="166" t="s">
        <v>255</v>
      </c>
      <c r="BJ11" s="166" t="s">
        <v>285</v>
      </c>
      <c r="BK11" s="166" t="s">
        <v>159</v>
      </c>
      <c r="BL11" s="167" t="s">
        <v>674</v>
      </c>
      <c r="BM11" s="147"/>
      <c r="BN11" s="157"/>
      <c r="BO11" s="25"/>
      <c r="BP11" s="138"/>
      <c r="BQ11" s="158">
        <f>F87</f>
        <v>74</v>
      </c>
      <c r="BR11" s="14">
        <f>F116</f>
        <v>103</v>
      </c>
      <c r="BS11" s="14">
        <f>F145</f>
        <v>132</v>
      </c>
      <c r="BT11" s="14">
        <f>F174</f>
        <v>161</v>
      </c>
      <c r="BU11" s="14">
        <f>F176</f>
        <v>163</v>
      </c>
      <c r="BV11" s="14">
        <f>F205</f>
        <v>192</v>
      </c>
      <c r="BW11" s="14">
        <f>F234</f>
        <v>221</v>
      </c>
      <c r="BX11" s="14">
        <f>F263</f>
        <v>250</v>
      </c>
      <c r="BY11" s="14">
        <f>F292</f>
        <v>279</v>
      </c>
      <c r="BZ11" s="14">
        <f>F321</f>
        <v>308</v>
      </c>
      <c r="CA11" s="14">
        <f>F350</f>
        <v>337</v>
      </c>
      <c r="CB11" s="14">
        <f>F379</f>
        <v>366</v>
      </c>
      <c r="CC11" s="14">
        <f>F408</f>
        <v>395</v>
      </c>
      <c r="CD11" s="14">
        <f>F437</f>
        <v>424</v>
      </c>
      <c r="CE11" s="14">
        <f>F466</f>
        <v>453</v>
      </c>
      <c r="CF11" s="14">
        <f>F495</f>
        <v>482</v>
      </c>
      <c r="CG11" s="14">
        <f>F524</f>
        <v>511</v>
      </c>
      <c r="CH11" s="14">
        <f>F553</f>
        <v>540</v>
      </c>
      <c r="CI11" s="14">
        <f>F555</f>
        <v>542</v>
      </c>
      <c r="CJ11" s="14">
        <f>F584</f>
        <v>571</v>
      </c>
      <c r="CK11" s="14">
        <f>F613</f>
        <v>600</v>
      </c>
      <c r="CL11" s="14">
        <f>F642</f>
        <v>629</v>
      </c>
      <c r="CM11" s="14">
        <f>F671</f>
        <v>658</v>
      </c>
      <c r="CN11" s="14">
        <f>F700</f>
        <v>687</v>
      </c>
      <c r="CO11" s="14">
        <f>F729</f>
        <v>716</v>
      </c>
      <c r="CP11" s="14">
        <f>F29</f>
        <v>16</v>
      </c>
      <c r="CQ11" s="159">
        <f>F58</f>
        <v>45</v>
      </c>
      <c r="CR11" s="160">
        <f t="shared" si="0"/>
        <v>9855</v>
      </c>
      <c r="CS11" s="143"/>
      <c r="CT11" s="161" t="s">
        <v>619</v>
      </c>
      <c r="CU11" s="162" t="s">
        <v>805</v>
      </c>
      <c r="CV11" s="162" t="s">
        <v>238</v>
      </c>
      <c r="CW11" s="162" t="s">
        <v>286</v>
      </c>
      <c r="CX11" s="162" t="s">
        <v>448</v>
      </c>
      <c r="CY11" s="162" t="s">
        <v>420</v>
      </c>
      <c r="CZ11" s="162" t="s">
        <v>746</v>
      </c>
      <c r="DA11" s="162" t="s">
        <v>773</v>
      </c>
      <c r="DB11" s="162" t="s">
        <v>113</v>
      </c>
      <c r="DC11" s="162" t="s">
        <v>85</v>
      </c>
      <c r="DD11" s="162" t="s">
        <v>417</v>
      </c>
      <c r="DE11" s="162" t="s">
        <v>388</v>
      </c>
      <c r="DF11" s="162" t="s">
        <v>283</v>
      </c>
      <c r="DG11" s="162" t="s">
        <v>369</v>
      </c>
      <c r="DH11" s="162" t="s">
        <v>484</v>
      </c>
      <c r="DI11" s="162" t="s">
        <v>400</v>
      </c>
      <c r="DJ11" s="162" t="s">
        <v>267</v>
      </c>
      <c r="DK11" s="162" t="s">
        <v>353</v>
      </c>
      <c r="DL11" s="162" t="s">
        <v>382</v>
      </c>
      <c r="DM11" s="162" t="s">
        <v>466</v>
      </c>
      <c r="DN11" s="162" t="s">
        <v>363</v>
      </c>
      <c r="DO11" s="162" t="s">
        <v>277</v>
      </c>
      <c r="DP11" s="162" t="s">
        <v>394</v>
      </c>
      <c r="DQ11" s="162" t="s">
        <v>478</v>
      </c>
      <c r="DR11" s="162" t="s">
        <v>347</v>
      </c>
      <c r="DS11" s="162" t="s">
        <v>598</v>
      </c>
      <c r="DT11" s="163" t="s">
        <v>618</v>
      </c>
      <c r="DU11" s="147"/>
    </row>
    <row r="12" spans="1:125" x14ac:dyDescent="0.2">
      <c r="A12" s="170"/>
      <c r="B12" s="171" t="s">
        <v>288</v>
      </c>
      <c r="C12" s="121">
        <v>26</v>
      </c>
      <c r="D12" s="33"/>
      <c r="E12" s="33"/>
      <c r="F12" s="33"/>
      <c r="G12" s="33"/>
      <c r="H12" s="25"/>
      <c r="I12" s="136"/>
      <c r="J12" s="138"/>
      <c r="K12" s="158">
        <f>F441</f>
        <v>428</v>
      </c>
      <c r="L12" s="14">
        <f>F261</f>
        <v>248</v>
      </c>
      <c r="M12" s="14">
        <f>F453</f>
        <v>440</v>
      </c>
      <c r="N12" s="14">
        <f>F250</f>
        <v>237</v>
      </c>
      <c r="O12" s="14">
        <f>F450</f>
        <v>437</v>
      </c>
      <c r="P12" s="14">
        <f>F252</f>
        <v>239</v>
      </c>
      <c r="Q12" s="14">
        <f>F32</f>
        <v>19</v>
      </c>
      <c r="R12" s="14">
        <f>F661</f>
        <v>648</v>
      </c>
      <c r="S12" s="14">
        <f>F75</f>
        <v>62</v>
      </c>
      <c r="T12" s="14">
        <f>F670</f>
        <v>657</v>
      </c>
      <c r="U12" s="14">
        <f>F445</f>
        <v>432</v>
      </c>
      <c r="V12" s="14">
        <f>F671</f>
        <v>658</v>
      </c>
      <c r="W12" s="14">
        <f>F481</f>
        <v>468</v>
      </c>
      <c r="X12" s="14">
        <f>F222</f>
        <v>209</v>
      </c>
      <c r="Y12" s="14">
        <f>F543</f>
        <v>530</v>
      </c>
      <c r="Z12" s="14">
        <f>F145</f>
        <v>132</v>
      </c>
      <c r="AA12" s="14">
        <f>F308</f>
        <v>295</v>
      </c>
      <c r="AB12" s="14">
        <f>F309</f>
        <v>296</v>
      </c>
      <c r="AC12" s="14">
        <f>F59</f>
        <v>46</v>
      </c>
      <c r="AD12" s="14">
        <f>F125</f>
        <v>112</v>
      </c>
      <c r="AE12" s="14">
        <f>F503</f>
        <v>490</v>
      </c>
      <c r="AF12" s="14">
        <f>F190</f>
        <v>177</v>
      </c>
      <c r="AG12" s="14">
        <f>F479</f>
        <v>466</v>
      </c>
      <c r="AH12" s="14">
        <f>F400</f>
        <v>387</v>
      </c>
      <c r="AI12" s="14">
        <f>F608</f>
        <v>595</v>
      </c>
      <c r="AJ12" s="159">
        <f>F106</f>
        <v>93</v>
      </c>
      <c r="AK12" s="164">
        <f t="shared" si="1"/>
        <v>3969251</v>
      </c>
      <c r="AL12" s="143"/>
      <c r="AM12" s="165" t="s">
        <v>742</v>
      </c>
      <c r="AN12" s="166" t="s">
        <v>222</v>
      </c>
      <c r="AO12" s="166" t="s">
        <v>140</v>
      </c>
      <c r="AP12" s="166" t="s">
        <v>671</v>
      </c>
      <c r="AQ12" s="166" t="s">
        <v>484</v>
      </c>
      <c r="AR12" s="166" t="s">
        <v>798</v>
      </c>
      <c r="AS12" s="166" t="s">
        <v>435</v>
      </c>
      <c r="AT12" s="166" t="s">
        <v>586</v>
      </c>
      <c r="AU12" s="166" t="s">
        <v>701</v>
      </c>
      <c r="AV12" s="166" t="s">
        <v>106</v>
      </c>
      <c r="AW12" s="166" t="s">
        <v>694</v>
      </c>
      <c r="AX12" s="166" t="s">
        <v>584</v>
      </c>
      <c r="AY12" s="166" t="s">
        <v>160</v>
      </c>
      <c r="AZ12" s="166" t="s">
        <v>643</v>
      </c>
      <c r="BA12" s="166" t="s">
        <v>169</v>
      </c>
      <c r="BB12" s="166" t="s">
        <v>344</v>
      </c>
      <c r="BC12" s="166" t="s">
        <v>54</v>
      </c>
      <c r="BD12" s="166" t="s">
        <v>299</v>
      </c>
      <c r="BE12" s="166" t="s">
        <v>645</v>
      </c>
      <c r="BF12" s="166" t="s">
        <v>182</v>
      </c>
      <c r="BG12" s="166" t="s">
        <v>79</v>
      </c>
      <c r="BH12" s="166" t="s">
        <v>498</v>
      </c>
      <c r="BI12" s="166" t="s">
        <v>80</v>
      </c>
      <c r="BJ12" s="166" t="s">
        <v>175</v>
      </c>
      <c r="BK12" s="166" t="s">
        <v>648</v>
      </c>
      <c r="BL12" s="167" t="s">
        <v>599</v>
      </c>
      <c r="BM12" s="147"/>
      <c r="BN12" s="157"/>
      <c r="BO12" s="25"/>
      <c r="BP12" s="138"/>
      <c r="BQ12" s="158">
        <f>F140</f>
        <v>127</v>
      </c>
      <c r="BR12" s="14">
        <f>F169</f>
        <v>156</v>
      </c>
      <c r="BS12" s="14">
        <f>F198</f>
        <v>185</v>
      </c>
      <c r="BT12" s="14">
        <f>F227</f>
        <v>214</v>
      </c>
      <c r="BU12" s="14">
        <f>F256</f>
        <v>243</v>
      </c>
      <c r="BV12" s="14">
        <f>F258</f>
        <v>245</v>
      </c>
      <c r="BW12" s="14">
        <f>F287</f>
        <v>274</v>
      </c>
      <c r="BX12" s="14">
        <f>F316</f>
        <v>303</v>
      </c>
      <c r="BY12" s="14">
        <f>F345</f>
        <v>332</v>
      </c>
      <c r="BZ12" s="14">
        <f>F374</f>
        <v>361</v>
      </c>
      <c r="CA12" s="14">
        <f>F403</f>
        <v>390</v>
      </c>
      <c r="CB12" s="14">
        <f>F432</f>
        <v>419</v>
      </c>
      <c r="CC12" s="14">
        <f>F461</f>
        <v>448</v>
      </c>
      <c r="CD12" s="14">
        <f>F490</f>
        <v>477</v>
      </c>
      <c r="CE12" s="14">
        <f>F519</f>
        <v>506</v>
      </c>
      <c r="CF12" s="14">
        <f>F548</f>
        <v>535</v>
      </c>
      <c r="CG12" s="14">
        <f>F577</f>
        <v>564</v>
      </c>
      <c r="CH12" s="14">
        <f>F606</f>
        <v>593</v>
      </c>
      <c r="CI12" s="14">
        <f>F608</f>
        <v>595</v>
      </c>
      <c r="CJ12" s="14">
        <f>F637</f>
        <v>624</v>
      </c>
      <c r="CK12" s="14">
        <f>F666</f>
        <v>653</v>
      </c>
      <c r="CL12" s="14">
        <f>F695</f>
        <v>682</v>
      </c>
      <c r="CM12" s="14">
        <f>F724</f>
        <v>711</v>
      </c>
      <c r="CN12" s="14">
        <f>F24</f>
        <v>11</v>
      </c>
      <c r="CO12" s="14">
        <f>F53</f>
        <v>40</v>
      </c>
      <c r="CP12" s="14">
        <f>F82</f>
        <v>69</v>
      </c>
      <c r="CQ12" s="159">
        <f>F111</f>
        <v>98</v>
      </c>
      <c r="CR12" s="160">
        <f t="shared" si="0"/>
        <v>9855</v>
      </c>
      <c r="CS12" s="143"/>
      <c r="CT12" s="161" t="s">
        <v>657</v>
      </c>
      <c r="CU12" s="162" t="s">
        <v>524</v>
      </c>
      <c r="CV12" s="162" t="s">
        <v>523</v>
      </c>
      <c r="CW12" s="162" t="s">
        <v>446</v>
      </c>
      <c r="CX12" s="162" t="s">
        <v>669</v>
      </c>
      <c r="CY12" s="162" t="s">
        <v>567</v>
      </c>
      <c r="CZ12" s="162" t="s">
        <v>566</v>
      </c>
      <c r="DA12" s="162" t="s">
        <v>404</v>
      </c>
      <c r="DB12" s="162" t="s">
        <v>655</v>
      </c>
      <c r="DC12" s="162" t="s">
        <v>551</v>
      </c>
      <c r="DD12" s="162" t="s">
        <v>550</v>
      </c>
      <c r="DE12" s="162" t="s">
        <v>416</v>
      </c>
      <c r="DF12" s="162" t="s">
        <v>694</v>
      </c>
      <c r="DG12" s="162" t="s">
        <v>714</v>
      </c>
      <c r="DH12" s="162" t="s">
        <v>715</v>
      </c>
      <c r="DI12" s="162" t="s">
        <v>141</v>
      </c>
      <c r="DJ12" s="162" t="s">
        <v>364</v>
      </c>
      <c r="DK12" s="162" t="s">
        <v>384</v>
      </c>
      <c r="DL12" s="162" t="s">
        <v>546</v>
      </c>
      <c r="DM12" s="162" t="s">
        <v>517</v>
      </c>
      <c r="DN12" s="162" t="s">
        <v>78</v>
      </c>
      <c r="DO12" s="162" t="s">
        <v>106</v>
      </c>
      <c r="DP12" s="162" t="s">
        <v>213</v>
      </c>
      <c r="DQ12" s="162" t="s">
        <v>378</v>
      </c>
      <c r="DR12" s="162" t="s">
        <v>596</v>
      </c>
      <c r="DS12" s="162" t="s">
        <v>539</v>
      </c>
      <c r="DT12" s="163" t="s">
        <v>434</v>
      </c>
      <c r="DU12" s="147"/>
    </row>
    <row r="13" spans="1:125" ht="13.5" thickBot="1" x14ac:dyDescent="0.25">
      <c r="A13" s="33"/>
      <c r="B13" s="171" t="s">
        <v>288</v>
      </c>
      <c r="C13" s="121">
        <v>27</v>
      </c>
      <c r="D13" s="172"/>
      <c r="E13" s="134" t="s">
        <v>837</v>
      </c>
      <c r="F13" s="172"/>
      <c r="G13" s="33"/>
      <c r="H13" s="25"/>
      <c r="I13" s="136"/>
      <c r="J13" s="138"/>
      <c r="K13" s="158">
        <f>F458</f>
        <v>445</v>
      </c>
      <c r="L13" s="14">
        <f>F233</f>
        <v>220</v>
      </c>
      <c r="M13" s="14">
        <f>F469</f>
        <v>456</v>
      </c>
      <c r="N13" s="14">
        <f>F245</f>
        <v>232</v>
      </c>
      <c r="O13" s="14">
        <f>F461</f>
        <v>448</v>
      </c>
      <c r="P13" s="14">
        <f>F243</f>
        <v>230</v>
      </c>
      <c r="Q13" s="14">
        <f>F47</f>
        <v>34</v>
      </c>
      <c r="R13" s="14">
        <f>F667</f>
        <v>654</v>
      </c>
      <c r="S13" s="14">
        <f>F679</f>
        <v>666</v>
      </c>
      <c r="T13" s="14">
        <f>F343</f>
        <v>330</v>
      </c>
      <c r="U13" s="14">
        <f>F471</f>
        <v>458</v>
      </c>
      <c r="V13" s="14">
        <f>F29</f>
        <v>16</v>
      </c>
      <c r="W13" s="14">
        <f>F535</f>
        <v>522</v>
      </c>
      <c r="X13" s="14">
        <f>F196</f>
        <v>183</v>
      </c>
      <c r="Y13" s="14">
        <f>F24</f>
        <v>11</v>
      </c>
      <c r="Z13" s="14">
        <f>F249</f>
        <v>236</v>
      </c>
      <c r="AA13" s="14">
        <f>F230</f>
        <v>217</v>
      </c>
      <c r="AB13" s="14">
        <f>F542</f>
        <v>529</v>
      </c>
      <c r="AC13" s="14">
        <f>F686</f>
        <v>673</v>
      </c>
      <c r="AD13" s="14">
        <f>F58</f>
        <v>45</v>
      </c>
      <c r="AE13" s="14">
        <f>F513</f>
        <v>500</v>
      </c>
      <c r="AF13" s="14">
        <f>F398</f>
        <v>385</v>
      </c>
      <c r="AG13" s="14">
        <f>F522</f>
        <v>509</v>
      </c>
      <c r="AH13" s="14">
        <f>F296</f>
        <v>283</v>
      </c>
      <c r="AI13" s="14">
        <f>F286</f>
        <v>273</v>
      </c>
      <c r="AJ13" s="159">
        <f>F259</f>
        <v>246</v>
      </c>
      <c r="AK13" s="164">
        <f t="shared" si="1"/>
        <v>3969251</v>
      </c>
      <c r="AL13" s="143"/>
      <c r="AM13" s="165" t="s">
        <v>324</v>
      </c>
      <c r="AN13" s="166" t="s">
        <v>300</v>
      </c>
      <c r="AO13" s="166" t="s">
        <v>667</v>
      </c>
      <c r="AP13" s="166" t="s">
        <v>460</v>
      </c>
      <c r="AQ13" s="166" t="s">
        <v>110</v>
      </c>
      <c r="AR13" s="166" t="s">
        <v>431</v>
      </c>
      <c r="AS13" s="166" t="s">
        <v>802</v>
      </c>
      <c r="AT13" s="166" t="s">
        <v>688</v>
      </c>
      <c r="AU13" s="166" t="s">
        <v>290</v>
      </c>
      <c r="AV13" s="166" t="s">
        <v>549</v>
      </c>
      <c r="AW13" s="166" t="s">
        <v>637</v>
      </c>
      <c r="AX13" s="166" t="s">
        <v>673</v>
      </c>
      <c r="AY13" s="166" t="s">
        <v>382</v>
      </c>
      <c r="AZ13" s="166" t="s">
        <v>391</v>
      </c>
      <c r="BA13" s="166" t="s">
        <v>378</v>
      </c>
      <c r="BB13" s="166" t="s">
        <v>567</v>
      </c>
      <c r="BC13" s="166" t="s">
        <v>86</v>
      </c>
      <c r="BD13" s="166" t="s">
        <v>753</v>
      </c>
      <c r="BE13" s="166" t="s">
        <v>47</v>
      </c>
      <c r="BF13" s="166" t="s">
        <v>380</v>
      </c>
      <c r="BG13" s="166" t="s">
        <v>81</v>
      </c>
      <c r="BH13" s="166" t="s">
        <v>149</v>
      </c>
      <c r="BI13" s="166" t="s">
        <v>695</v>
      </c>
      <c r="BJ13" s="166" t="s">
        <v>743</v>
      </c>
      <c r="BK13" s="166" t="s">
        <v>248</v>
      </c>
      <c r="BL13" s="167" t="s">
        <v>354</v>
      </c>
      <c r="BM13" s="147"/>
      <c r="BN13" s="157"/>
      <c r="BO13" s="25"/>
      <c r="BP13" s="138"/>
      <c r="BQ13" s="158">
        <f>F193</f>
        <v>180</v>
      </c>
      <c r="BR13" s="14">
        <f>F222</f>
        <v>209</v>
      </c>
      <c r="BS13" s="14">
        <f>F251</f>
        <v>238</v>
      </c>
      <c r="BT13" s="14">
        <f>F280</f>
        <v>267</v>
      </c>
      <c r="BU13" s="14">
        <f>F309</f>
        <v>296</v>
      </c>
      <c r="BV13" s="14">
        <f>F311</f>
        <v>298</v>
      </c>
      <c r="BW13" s="14">
        <f>F340</f>
        <v>327</v>
      </c>
      <c r="BX13" s="14">
        <f>F369</f>
        <v>356</v>
      </c>
      <c r="BY13" s="14">
        <f>F398</f>
        <v>385</v>
      </c>
      <c r="BZ13" s="14">
        <f>F427</f>
        <v>414</v>
      </c>
      <c r="CA13" s="14">
        <f>F456</f>
        <v>443</v>
      </c>
      <c r="CB13" s="14">
        <f>F485</f>
        <v>472</v>
      </c>
      <c r="CC13" s="14">
        <f>F514</f>
        <v>501</v>
      </c>
      <c r="CD13" s="14">
        <f>F543</f>
        <v>530</v>
      </c>
      <c r="CE13" s="14">
        <f>F572</f>
        <v>559</v>
      </c>
      <c r="CF13" s="14">
        <f>F601</f>
        <v>588</v>
      </c>
      <c r="CG13" s="14">
        <f>F630</f>
        <v>617</v>
      </c>
      <c r="CH13" s="14">
        <f>F659</f>
        <v>646</v>
      </c>
      <c r="CI13" s="14">
        <f>F688</f>
        <v>675</v>
      </c>
      <c r="CJ13" s="14">
        <f>F690</f>
        <v>677</v>
      </c>
      <c r="CK13" s="14">
        <f>F719</f>
        <v>706</v>
      </c>
      <c r="CL13" s="14">
        <f>F19</f>
        <v>6</v>
      </c>
      <c r="CM13" s="14">
        <f>F48</f>
        <v>35</v>
      </c>
      <c r="CN13" s="14">
        <f>F77</f>
        <v>64</v>
      </c>
      <c r="CO13" s="14">
        <f>F106</f>
        <v>93</v>
      </c>
      <c r="CP13" s="14">
        <f>F135</f>
        <v>122</v>
      </c>
      <c r="CQ13" s="159">
        <f>F164</f>
        <v>151</v>
      </c>
      <c r="CR13" s="160">
        <f t="shared" si="0"/>
        <v>9855</v>
      </c>
      <c r="CS13" s="143"/>
      <c r="CT13" s="161" t="s">
        <v>71</v>
      </c>
      <c r="CU13" s="162" t="s">
        <v>99</v>
      </c>
      <c r="CV13" s="162" t="s">
        <v>431</v>
      </c>
      <c r="CW13" s="162" t="s">
        <v>403</v>
      </c>
      <c r="CX13" s="162" t="s">
        <v>535</v>
      </c>
      <c r="CY13" s="162" t="s">
        <v>614</v>
      </c>
      <c r="CZ13" s="162" t="s">
        <v>37</v>
      </c>
      <c r="DA13" s="162" t="s">
        <v>232</v>
      </c>
      <c r="DB13" s="162" t="s">
        <v>233</v>
      </c>
      <c r="DC13" s="162" t="s">
        <v>281</v>
      </c>
      <c r="DD13" s="162" t="s">
        <v>503</v>
      </c>
      <c r="DE13" s="162" t="s">
        <v>692</v>
      </c>
      <c r="DF13" s="162" t="s">
        <v>636</v>
      </c>
      <c r="DG13" s="162" t="s">
        <v>560</v>
      </c>
      <c r="DH13" s="162" t="s">
        <v>779</v>
      </c>
      <c r="DI13" s="162" t="s">
        <v>649</v>
      </c>
      <c r="DJ13" s="162" t="s">
        <v>648</v>
      </c>
      <c r="DK13" s="162" t="s">
        <v>544</v>
      </c>
      <c r="DL13" s="162" t="s">
        <v>791</v>
      </c>
      <c r="DM13" s="162" t="s">
        <v>663</v>
      </c>
      <c r="DN13" s="162" t="s">
        <v>662</v>
      </c>
      <c r="DO13" s="162" t="s">
        <v>486</v>
      </c>
      <c r="DP13" s="162" t="s">
        <v>802</v>
      </c>
      <c r="DQ13" s="162" t="s">
        <v>701</v>
      </c>
      <c r="DR13" s="162" t="s">
        <v>617</v>
      </c>
      <c r="DS13" s="162" t="s">
        <v>731</v>
      </c>
      <c r="DT13" s="163" t="s">
        <v>759</v>
      </c>
      <c r="DU13" s="147"/>
    </row>
    <row r="14" spans="1:125" x14ac:dyDescent="0.2">
      <c r="A14" s="33"/>
      <c r="B14" s="33"/>
      <c r="C14" s="33"/>
      <c r="D14" s="173" t="s">
        <v>198</v>
      </c>
      <c r="E14" s="174" t="s">
        <v>345</v>
      </c>
      <c r="F14" s="175">
        <f>B4+(0*B6)</f>
        <v>1</v>
      </c>
      <c r="G14" s="33"/>
      <c r="H14" s="25"/>
      <c r="I14" s="136"/>
      <c r="J14" s="138"/>
      <c r="K14" s="158">
        <f>F54</f>
        <v>41</v>
      </c>
      <c r="L14" s="14">
        <f>F639</f>
        <v>626</v>
      </c>
      <c r="M14" s="14">
        <f>F43</f>
        <v>30</v>
      </c>
      <c r="N14" s="14">
        <f>F657</f>
        <v>644</v>
      </c>
      <c r="O14" s="14">
        <f>F45</f>
        <v>32</v>
      </c>
      <c r="P14" s="14">
        <f>F658</f>
        <v>645</v>
      </c>
      <c r="Q14" s="14">
        <f>F660</f>
        <v>647</v>
      </c>
      <c r="R14" s="14">
        <f>F241</f>
        <v>228</v>
      </c>
      <c r="S14" s="14">
        <f>F489</f>
        <v>476</v>
      </c>
      <c r="T14" s="14">
        <f>F282</f>
        <v>269</v>
      </c>
      <c r="U14" s="14">
        <f>F402</f>
        <v>389</v>
      </c>
      <c r="V14" s="14">
        <f>F237</f>
        <v>224</v>
      </c>
      <c r="W14" s="14">
        <f>F455</f>
        <v>442</v>
      </c>
      <c r="X14" s="14">
        <f>F299</f>
        <v>286</v>
      </c>
      <c r="Y14" s="14">
        <f>F128</f>
        <v>115</v>
      </c>
      <c r="Z14" s="14">
        <f>F324</f>
        <v>311</v>
      </c>
      <c r="AA14" s="14">
        <f>F334</f>
        <v>321</v>
      </c>
      <c r="AB14" s="14">
        <f>F101</f>
        <v>88</v>
      </c>
      <c r="AC14" s="14">
        <f>F646</f>
        <v>633</v>
      </c>
      <c r="AD14" s="14">
        <f>F307</f>
        <v>294</v>
      </c>
      <c r="AE14" s="14">
        <f>F226</f>
        <v>213</v>
      </c>
      <c r="AF14" s="14">
        <f>F435</f>
        <v>422</v>
      </c>
      <c r="AG14" s="14">
        <f>F505</f>
        <v>492</v>
      </c>
      <c r="AH14" s="14">
        <f>F270</f>
        <v>257</v>
      </c>
      <c r="AI14" s="14">
        <f>F235</f>
        <v>222</v>
      </c>
      <c r="AJ14" s="159">
        <f>F467</f>
        <v>454</v>
      </c>
      <c r="AK14" s="164">
        <f t="shared" si="1"/>
        <v>3969251</v>
      </c>
      <c r="AL14" s="143"/>
      <c r="AM14" s="165" t="s">
        <v>513</v>
      </c>
      <c r="AN14" s="166" t="s">
        <v>605</v>
      </c>
      <c r="AO14" s="166" t="s">
        <v>118</v>
      </c>
      <c r="AP14" s="166" t="s">
        <v>480</v>
      </c>
      <c r="AQ14" s="166" t="s">
        <v>777</v>
      </c>
      <c r="AR14" s="166" t="s">
        <v>136</v>
      </c>
      <c r="AS14" s="166" t="s">
        <v>104</v>
      </c>
      <c r="AT14" s="166" t="s">
        <v>356</v>
      </c>
      <c r="AU14" s="166" t="s">
        <v>109</v>
      </c>
      <c r="AV14" s="166" t="s">
        <v>113</v>
      </c>
      <c r="AW14" s="166" t="s">
        <v>40</v>
      </c>
      <c r="AX14" s="166" t="s">
        <v>249</v>
      </c>
      <c r="AY14" s="166" t="s">
        <v>216</v>
      </c>
      <c r="AZ14" s="166" t="s">
        <v>535</v>
      </c>
      <c r="BA14" s="166" t="s">
        <v>601</v>
      </c>
      <c r="BB14" s="166" t="s">
        <v>668</v>
      </c>
      <c r="BC14" s="166" t="s">
        <v>312</v>
      </c>
      <c r="BD14" s="166" t="s">
        <v>646</v>
      </c>
      <c r="BE14" s="166" t="s">
        <v>186</v>
      </c>
      <c r="BF14" s="166" t="s">
        <v>375</v>
      </c>
      <c r="BG14" s="166" t="s">
        <v>746</v>
      </c>
      <c r="BH14" s="166" t="s">
        <v>49</v>
      </c>
      <c r="BI14" s="166" t="s">
        <v>52</v>
      </c>
      <c r="BJ14" s="166" t="s">
        <v>718</v>
      </c>
      <c r="BK14" s="166" t="s">
        <v>162</v>
      </c>
      <c r="BL14" s="167" t="s">
        <v>794</v>
      </c>
      <c r="BM14" s="147"/>
      <c r="BN14" s="157"/>
      <c r="BO14" s="25"/>
      <c r="BP14" s="138"/>
      <c r="BQ14" s="158">
        <f>F246</f>
        <v>233</v>
      </c>
      <c r="BR14" s="14">
        <f>F275</f>
        <v>262</v>
      </c>
      <c r="BS14" s="14">
        <f>F304</f>
        <v>291</v>
      </c>
      <c r="BT14" s="14">
        <f>F333</f>
        <v>320</v>
      </c>
      <c r="BU14" s="14">
        <f>F362</f>
        <v>349</v>
      </c>
      <c r="BV14" s="14">
        <f>F391</f>
        <v>378</v>
      </c>
      <c r="BW14" s="14">
        <f>F393</f>
        <v>380</v>
      </c>
      <c r="BX14" s="14">
        <f>F422</f>
        <v>409</v>
      </c>
      <c r="BY14" s="14">
        <f>F451</f>
        <v>438</v>
      </c>
      <c r="BZ14" s="14">
        <f>F480</f>
        <v>467</v>
      </c>
      <c r="CA14" s="14">
        <f>F509</f>
        <v>496</v>
      </c>
      <c r="CB14" s="14">
        <f>F538</f>
        <v>525</v>
      </c>
      <c r="CC14" s="14">
        <f>F567</f>
        <v>554</v>
      </c>
      <c r="CD14" s="14">
        <f>F596</f>
        <v>583</v>
      </c>
      <c r="CE14" s="14">
        <f>F625</f>
        <v>612</v>
      </c>
      <c r="CF14" s="14">
        <f>F654</f>
        <v>641</v>
      </c>
      <c r="CG14" s="14">
        <f>F683</f>
        <v>670</v>
      </c>
      <c r="CH14" s="14">
        <f>F712</f>
        <v>699</v>
      </c>
      <c r="CI14" s="14">
        <f>F741</f>
        <v>728</v>
      </c>
      <c r="CJ14" s="14">
        <f>F14</f>
        <v>1</v>
      </c>
      <c r="CK14" s="14">
        <f>F43</f>
        <v>30</v>
      </c>
      <c r="CL14" s="14">
        <f>F72</f>
        <v>59</v>
      </c>
      <c r="CM14" s="14">
        <f>F101</f>
        <v>88</v>
      </c>
      <c r="CN14" s="14">
        <f>F130</f>
        <v>117</v>
      </c>
      <c r="CO14" s="14">
        <f>F159</f>
        <v>146</v>
      </c>
      <c r="CP14" s="14">
        <f>F188</f>
        <v>175</v>
      </c>
      <c r="CQ14" s="159">
        <f>F217</f>
        <v>204</v>
      </c>
      <c r="CR14" s="160">
        <f t="shared" si="0"/>
        <v>9855</v>
      </c>
      <c r="CS14" s="143"/>
      <c r="CT14" s="161" t="s">
        <v>144</v>
      </c>
      <c r="CU14" s="162" t="s">
        <v>55</v>
      </c>
      <c r="CV14" s="162" t="s">
        <v>719</v>
      </c>
      <c r="CW14" s="162" t="s">
        <v>801</v>
      </c>
      <c r="CX14" s="162" t="s">
        <v>128</v>
      </c>
      <c r="CY14" s="162" t="s">
        <v>39</v>
      </c>
      <c r="CZ14" s="162" t="s">
        <v>811</v>
      </c>
      <c r="DA14" s="162" t="s">
        <v>728</v>
      </c>
      <c r="DB14" s="162" t="s">
        <v>49</v>
      </c>
      <c r="DC14" s="162" t="s">
        <v>138</v>
      </c>
      <c r="DD14" s="162" t="s">
        <v>795</v>
      </c>
      <c r="DE14" s="162" t="s">
        <v>713</v>
      </c>
      <c r="DF14" s="162" t="s">
        <v>33</v>
      </c>
      <c r="DG14" s="162" t="s">
        <v>64</v>
      </c>
      <c r="DH14" s="162" t="s">
        <v>199</v>
      </c>
      <c r="DI14" s="162" t="s">
        <v>227</v>
      </c>
      <c r="DJ14" s="162" t="s">
        <v>557</v>
      </c>
      <c r="DK14" s="162" t="s">
        <v>528</v>
      </c>
      <c r="DL14" s="162" t="s">
        <v>632</v>
      </c>
      <c r="DM14" s="162" t="s">
        <v>198</v>
      </c>
      <c r="DN14" s="162" t="s">
        <v>226</v>
      </c>
      <c r="DO14" s="162" t="s">
        <v>331</v>
      </c>
      <c r="DP14" s="162" t="s">
        <v>303</v>
      </c>
      <c r="DQ14" s="162" t="s">
        <v>631</v>
      </c>
      <c r="DR14" s="162" t="s">
        <v>659</v>
      </c>
      <c r="DS14" s="162" t="s">
        <v>788</v>
      </c>
      <c r="DT14" s="163" t="s">
        <v>817</v>
      </c>
      <c r="DU14" s="147"/>
    </row>
    <row r="15" spans="1:125" x14ac:dyDescent="0.2">
      <c r="A15" s="33"/>
      <c r="B15" s="33"/>
      <c r="C15" s="33"/>
      <c r="D15" s="176" t="s">
        <v>29</v>
      </c>
      <c r="E15" s="177" t="s">
        <v>345</v>
      </c>
      <c r="F15" s="178">
        <f>B4+(1*B6)</f>
        <v>2</v>
      </c>
      <c r="G15" s="33"/>
      <c r="H15" s="25"/>
      <c r="I15" s="136"/>
      <c r="J15" s="138"/>
      <c r="K15" s="158">
        <f>F416</f>
        <v>403</v>
      </c>
      <c r="L15" s="14">
        <f>F287</f>
        <v>274</v>
      </c>
      <c r="M15" s="14">
        <f>F426</f>
        <v>413</v>
      </c>
      <c r="N15" s="14">
        <f>F276</f>
        <v>263</v>
      </c>
      <c r="O15" s="14">
        <f>F424</f>
        <v>411</v>
      </c>
      <c r="P15" s="14">
        <f>F278</f>
        <v>265</v>
      </c>
      <c r="Q15" s="14">
        <f>F668</f>
        <v>655</v>
      </c>
      <c r="R15" s="14">
        <f>F33</f>
        <v>20</v>
      </c>
      <c r="S15" s="14">
        <f>F663</f>
        <v>650</v>
      </c>
      <c r="T15" s="14">
        <f>F31</f>
        <v>18</v>
      </c>
      <c r="U15" s="14">
        <f>F223</f>
        <v>210</v>
      </c>
      <c r="V15" s="14">
        <f>F630</f>
        <v>617</v>
      </c>
      <c r="W15" s="14">
        <f>F508</f>
        <v>495</v>
      </c>
      <c r="X15" s="14">
        <f>F654</f>
        <v>641</v>
      </c>
      <c r="Y15" s="14">
        <f>F102</f>
        <v>89</v>
      </c>
      <c r="Z15" s="14">
        <f>F171</f>
        <v>158</v>
      </c>
      <c r="AA15" s="14">
        <f>F291</f>
        <v>278</v>
      </c>
      <c r="AB15" s="14">
        <f>F231</f>
        <v>218</v>
      </c>
      <c r="AC15" s="14">
        <f>F536</f>
        <v>523</v>
      </c>
      <c r="AD15" s="14">
        <f>F266</f>
        <v>253</v>
      </c>
      <c r="AE15" s="14">
        <f>F408</f>
        <v>395</v>
      </c>
      <c r="AF15" s="14">
        <f>F227</f>
        <v>214</v>
      </c>
      <c r="AG15" s="14">
        <f>F643</f>
        <v>630</v>
      </c>
      <c r="AH15" s="14">
        <f>F121</f>
        <v>108</v>
      </c>
      <c r="AI15" s="14">
        <f>F182</f>
        <v>169</v>
      </c>
      <c r="AJ15" s="159">
        <f>F444</f>
        <v>431</v>
      </c>
      <c r="AK15" s="164">
        <f t="shared" si="1"/>
        <v>3969251</v>
      </c>
      <c r="AL15" s="143"/>
      <c r="AM15" s="165" t="s">
        <v>387</v>
      </c>
      <c r="AN15" s="166" t="s">
        <v>248</v>
      </c>
      <c r="AO15" s="166" t="s">
        <v>235</v>
      </c>
      <c r="AP15" s="166" t="s">
        <v>697</v>
      </c>
      <c r="AQ15" s="166" t="s">
        <v>203</v>
      </c>
      <c r="AR15" s="166" t="s">
        <v>772</v>
      </c>
      <c r="AS15" s="166" t="s">
        <v>134</v>
      </c>
      <c r="AT15" s="166" t="s">
        <v>702</v>
      </c>
      <c r="AU15" s="166" t="s">
        <v>661</v>
      </c>
      <c r="AV15" s="166" t="s">
        <v>673</v>
      </c>
      <c r="AW15" s="166" t="s">
        <v>507</v>
      </c>
      <c r="AX15" s="166" t="s">
        <v>809</v>
      </c>
      <c r="AY15" s="166" t="s">
        <v>265</v>
      </c>
      <c r="AZ15" s="166" t="s">
        <v>242</v>
      </c>
      <c r="BA15" s="166" t="s">
        <v>408</v>
      </c>
      <c r="BB15" s="166" t="s">
        <v>371</v>
      </c>
      <c r="BC15" s="166" t="s">
        <v>297</v>
      </c>
      <c r="BD15" s="166" t="s">
        <v>268</v>
      </c>
      <c r="BE15" s="166" t="s">
        <v>487</v>
      </c>
      <c r="BF15" s="166" t="s">
        <v>55</v>
      </c>
      <c r="BG15" s="166" t="s">
        <v>147</v>
      </c>
      <c r="BH15" s="166" t="s">
        <v>374</v>
      </c>
      <c r="BI15" s="166" t="s">
        <v>499</v>
      </c>
      <c r="BJ15" s="166" t="s">
        <v>316</v>
      </c>
      <c r="BK15" s="166" t="s">
        <v>788</v>
      </c>
      <c r="BL15" s="167" t="s">
        <v>665</v>
      </c>
      <c r="BM15" s="147"/>
      <c r="BN15" s="157"/>
      <c r="BO15" s="25"/>
      <c r="BP15" s="138"/>
      <c r="BQ15" s="158">
        <f>F299</f>
        <v>286</v>
      </c>
      <c r="BR15" s="14">
        <f>F328</f>
        <v>315</v>
      </c>
      <c r="BS15" s="14">
        <f>F357</f>
        <v>344</v>
      </c>
      <c r="BT15" s="14">
        <f>F386</f>
        <v>373</v>
      </c>
      <c r="BU15" s="14">
        <f>F415</f>
        <v>402</v>
      </c>
      <c r="BV15" s="14">
        <f>F444</f>
        <v>431</v>
      </c>
      <c r="BW15" s="14">
        <f>F446</f>
        <v>433</v>
      </c>
      <c r="BX15" s="14">
        <f>F475</f>
        <v>462</v>
      </c>
      <c r="BY15" s="14">
        <f>F504</f>
        <v>491</v>
      </c>
      <c r="BZ15" s="14">
        <f>F533</f>
        <v>520</v>
      </c>
      <c r="CA15" s="14">
        <f>F562</f>
        <v>549</v>
      </c>
      <c r="CB15" s="14">
        <f>F591</f>
        <v>578</v>
      </c>
      <c r="CC15" s="14">
        <f>F620</f>
        <v>607</v>
      </c>
      <c r="CD15" s="14">
        <f>F649</f>
        <v>636</v>
      </c>
      <c r="CE15" s="14">
        <f>F678</f>
        <v>665</v>
      </c>
      <c r="CF15" s="14">
        <f>F707</f>
        <v>694</v>
      </c>
      <c r="CG15" s="14">
        <f>F736</f>
        <v>723</v>
      </c>
      <c r="CH15" s="14">
        <f>F36</f>
        <v>23</v>
      </c>
      <c r="CI15" s="14">
        <f>F65</f>
        <v>52</v>
      </c>
      <c r="CJ15" s="14">
        <f>F94</f>
        <v>81</v>
      </c>
      <c r="CK15" s="14">
        <f>F96</f>
        <v>83</v>
      </c>
      <c r="CL15" s="14">
        <f>F125</f>
        <v>112</v>
      </c>
      <c r="CM15" s="14">
        <f>F154</f>
        <v>141</v>
      </c>
      <c r="CN15" s="14">
        <f>F183</f>
        <v>170</v>
      </c>
      <c r="CO15" s="14">
        <f>F212</f>
        <v>199</v>
      </c>
      <c r="CP15" s="14">
        <f>F241</f>
        <v>228</v>
      </c>
      <c r="CQ15" s="159">
        <f>F270</f>
        <v>257</v>
      </c>
      <c r="CR15" s="160">
        <f t="shared" si="0"/>
        <v>9855</v>
      </c>
      <c r="CS15" s="143"/>
      <c r="CT15" s="161" t="s">
        <v>165</v>
      </c>
      <c r="CU15" s="162" t="s">
        <v>357</v>
      </c>
      <c r="CV15" s="162" t="s">
        <v>578</v>
      </c>
      <c r="CW15" s="162" t="s">
        <v>626</v>
      </c>
      <c r="CX15" s="162" t="s">
        <v>627</v>
      </c>
      <c r="CY15" s="162" t="s">
        <v>813</v>
      </c>
      <c r="CZ15" s="162" t="s">
        <v>296</v>
      </c>
      <c r="DA15" s="162" t="s">
        <v>324</v>
      </c>
      <c r="DB15" s="162" t="s">
        <v>456</v>
      </c>
      <c r="DC15" s="162" t="s">
        <v>428</v>
      </c>
      <c r="DD15" s="162" t="s">
        <v>753</v>
      </c>
      <c r="DE15" s="162" t="s">
        <v>781</v>
      </c>
      <c r="DF15" s="162" t="s">
        <v>93</v>
      </c>
      <c r="DG15" s="162" t="s">
        <v>125</v>
      </c>
      <c r="DH15" s="162" t="s">
        <v>242</v>
      </c>
      <c r="DI15" s="162" t="s">
        <v>156</v>
      </c>
      <c r="DJ15" s="162" t="s">
        <v>48</v>
      </c>
      <c r="DK15" s="162" t="s">
        <v>330</v>
      </c>
      <c r="DL15" s="162" t="s">
        <v>196</v>
      </c>
      <c r="DM15" s="162" t="s">
        <v>195</v>
      </c>
      <c r="DN15" s="162" t="s">
        <v>3</v>
      </c>
      <c r="DO15" s="162" t="s">
        <v>316</v>
      </c>
      <c r="DP15" s="162" t="s">
        <v>210</v>
      </c>
      <c r="DQ15" s="162" t="s">
        <v>209</v>
      </c>
      <c r="DR15" s="162" t="s">
        <v>73</v>
      </c>
      <c r="DS15" s="162" t="s">
        <v>300</v>
      </c>
      <c r="DT15" s="163" t="s">
        <v>222</v>
      </c>
      <c r="DU15" s="147"/>
    </row>
    <row r="16" spans="1:125" x14ac:dyDescent="0.2">
      <c r="A16" s="33"/>
      <c r="B16" s="33"/>
      <c r="C16" s="33"/>
      <c r="D16" s="176" t="s">
        <v>166</v>
      </c>
      <c r="E16" s="177" t="s">
        <v>345</v>
      </c>
      <c r="F16" s="178">
        <f>B4+(2*B6)</f>
        <v>3</v>
      </c>
      <c r="G16" s="33"/>
      <c r="H16" s="25"/>
      <c r="I16" s="136"/>
      <c r="J16" s="138"/>
      <c r="K16" s="158">
        <f>F664</f>
        <v>651</v>
      </c>
      <c r="L16" s="14">
        <f>F26</f>
        <v>13</v>
      </c>
      <c r="M16" s="14">
        <f>F688</f>
        <v>675</v>
      </c>
      <c r="N16" s="14">
        <f>F37</f>
        <v>24</v>
      </c>
      <c r="O16" s="14">
        <f>F666</f>
        <v>653</v>
      </c>
      <c r="P16" s="14">
        <f>F35</f>
        <v>22</v>
      </c>
      <c r="Q16" s="14">
        <f>F448</f>
        <v>435</v>
      </c>
      <c r="R16" s="14">
        <f>F280</f>
        <v>267</v>
      </c>
      <c r="S16" s="14">
        <f>F420</f>
        <v>407</v>
      </c>
      <c r="T16" s="14">
        <f>F256</f>
        <v>243</v>
      </c>
      <c r="U16" s="14">
        <f>F272</f>
        <v>259</v>
      </c>
      <c r="V16" s="14">
        <f>F258</f>
        <v>245</v>
      </c>
      <c r="W16" s="14">
        <f>F66</f>
        <v>53</v>
      </c>
      <c r="X16" s="14">
        <f>F673</f>
        <v>660</v>
      </c>
      <c r="Y16" s="14">
        <f>F497</f>
        <v>484</v>
      </c>
      <c r="Z16" s="14">
        <f>F456</f>
        <v>443</v>
      </c>
      <c r="AA16" s="14">
        <f>F438</f>
        <v>425</v>
      </c>
      <c r="AB16" s="14">
        <f>F413</f>
        <v>400</v>
      </c>
      <c r="AC16" s="14">
        <f>F293</f>
        <v>280</v>
      </c>
      <c r="AD16" s="14">
        <f>F229</f>
        <v>216</v>
      </c>
      <c r="AE16" s="14">
        <f>F477</f>
        <v>464</v>
      </c>
      <c r="AF16" s="14">
        <f>F268</f>
        <v>255</v>
      </c>
      <c r="AG16" s="14">
        <f>F297</f>
        <v>284</v>
      </c>
      <c r="AH16" s="14">
        <f>F407</f>
        <v>394</v>
      </c>
      <c r="AI16" s="14">
        <f>F443</f>
        <v>430</v>
      </c>
      <c r="AJ16" s="159">
        <f>F132</f>
        <v>119</v>
      </c>
      <c r="AK16" s="164">
        <f t="shared" si="1"/>
        <v>3969251</v>
      </c>
      <c r="AL16" s="143"/>
      <c r="AM16" s="165" t="s">
        <v>818</v>
      </c>
      <c r="AN16" s="166" t="s">
        <v>542</v>
      </c>
      <c r="AO16" s="166" t="s">
        <v>763</v>
      </c>
      <c r="AP16" s="166" t="s">
        <v>804</v>
      </c>
      <c r="AQ16" s="166" t="s">
        <v>793</v>
      </c>
      <c r="AR16" s="166" t="s">
        <v>775</v>
      </c>
      <c r="AS16" s="166" t="s">
        <v>561</v>
      </c>
      <c r="AT16" s="166" t="s">
        <v>799</v>
      </c>
      <c r="AU16" s="166" t="s">
        <v>337</v>
      </c>
      <c r="AV16" s="166" t="s">
        <v>142</v>
      </c>
      <c r="AW16" s="166" t="s">
        <v>641</v>
      </c>
      <c r="AX16" s="166" t="s">
        <v>114</v>
      </c>
      <c r="AY16" s="166" t="s">
        <v>225</v>
      </c>
      <c r="AZ16" s="166" t="s">
        <v>453</v>
      </c>
      <c r="BA16" s="166" t="s">
        <v>612</v>
      </c>
      <c r="BB16" s="166" t="s">
        <v>350</v>
      </c>
      <c r="BC16" s="166" t="s">
        <v>534</v>
      </c>
      <c r="BD16" s="166" t="s">
        <v>521</v>
      </c>
      <c r="BE16" s="166" t="s">
        <v>271</v>
      </c>
      <c r="BF16" s="166" t="s">
        <v>405</v>
      </c>
      <c r="BG16" s="166" t="s">
        <v>51</v>
      </c>
      <c r="BH16" s="166" t="s">
        <v>744</v>
      </c>
      <c r="BI16" s="166" t="s">
        <v>377</v>
      </c>
      <c r="BJ16" s="166" t="s">
        <v>728</v>
      </c>
      <c r="BK16" s="166" t="s">
        <v>609</v>
      </c>
      <c r="BL16" s="167" t="s">
        <v>787</v>
      </c>
      <c r="BM16" s="147"/>
      <c r="BN16" s="157"/>
      <c r="BO16" s="25"/>
      <c r="BP16" s="138"/>
      <c r="BQ16" s="158">
        <f>F352</f>
        <v>339</v>
      </c>
      <c r="BR16" s="14">
        <f>F381</f>
        <v>368</v>
      </c>
      <c r="BS16" s="14">
        <f>F410</f>
        <v>397</v>
      </c>
      <c r="BT16" s="14">
        <f>F439</f>
        <v>426</v>
      </c>
      <c r="BU16" s="14">
        <f>F468</f>
        <v>455</v>
      </c>
      <c r="BV16" s="14">
        <f>F497</f>
        <v>484</v>
      </c>
      <c r="BW16" s="14">
        <f>F526</f>
        <v>513</v>
      </c>
      <c r="BX16" s="14">
        <f>F528</f>
        <v>515</v>
      </c>
      <c r="BY16" s="14">
        <f>F557</f>
        <v>544</v>
      </c>
      <c r="BZ16" s="14">
        <f>F586</f>
        <v>573</v>
      </c>
      <c r="CA16" s="14">
        <f>F615</f>
        <v>602</v>
      </c>
      <c r="CB16" s="14">
        <f>F644</f>
        <v>631</v>
      </c>
      <c r="CC16" s="14">
        <f>F673</f>
        <v>660</v>
      </c>
      <c r="CD16" s="14">
        <f>F702</f>
        <v>689</v>
      </c>
      <c r="CE16" s="14">
        <f>F731</f>
        <v>718</v>
      </c>
      <c r="CF16" s="14">
        <f>F31</f>
        <v>18</v>
      </c>
      <c r="CG16" s="14">
        <f>F60</f>
        <v>47</v>
      </c>
      <c r="CH16" s="14">
        <f>F89</f>
        <v>76</v>
      </c>
      <c r="CI16" s="14">
        <f>F118</f>
        <v>105</v>
      </c>
      <c r="CJ16" s="14">
        <f>F147</f>
        <v>134</v>
      </c>
      <c r="CK16" s="14">
        <f>F149</f>
        <v>136</v>
      </c>
      <c r="CL16" s="14">
        <f>F178</f>
        <v>165</v>
      </c>
      <c r="CM16" s="14">
        <f>F207</f>
        <v>194</v>
      </c>
      <c r="CN16" s="14">
        <f>F236</f>
        <v>223</v>
      </c>
      <c r="CO16" s="14">
        <f>F265</f>
        <v>252</v>
      </c>
      <c r="CP16" s="14">
        <f>F294</f>
        <v>281</v>
      </c>
      <c r="CQ16" s="159">
        <f>F323</f>
        <v>310</v>
      </c>
      <c r="CR16" s="160">
        <f t="shared" si="0"/>
        <v>9855</v>
      </c>
      <c r="CS16" s="143"/>
      <c r="CT16" s="161" t="s">
        <v>443</v>
      </c>
      <c r="CU16" s="162" t="s">
        <v>310</v>
      </c>
      <c r="CV16" s="162" t="s">
        <v>309</v>
      </c>
      <c r="CW16" s="162" t="s">
        <v>203</v>
      </c>
      <c r="CX16" s="162" t="s">
        <v>455</v>
      </c>
      <c r="CY16" s="162" t="s">
        <v>294</v>
      </c>
      <c r="CZ16" s="162" t="s">
        <v>293</v>
      </c>
      <c r="DA16" s="162" t="s">
        <v>189</v>
      </c>
      <c r="DB16" s="162" t="s">
        <v>413</v>
      </c>
      <c r="DC16" s="162" t="s">
        <v>336</v>
      </c>
      <c r="DD16" s="162" t="s">
        <v>335</v>
      </c>
      <c r="DE16" s="162" t="s">
        <v>201</v>
      </c>
      <c r="DF16" s="162" t="s">
        <v>425</v>
      </c>
      <c r="DG16" s="162" t="s">
        <v>321</v>
      </c>
      <c r="DH16" s="162" t="s">
        <v>263</v>
      </c>
      <c r="DI16" s="162" t="s">
        <v>673</v>
      </c>
      <c r="DJ16" s="162" t="s">
        <v>645</v>
      </c>
      <c r="DK16" s="162" t="s">
        <v>747</v>
      </c>
      <c r="DL16" s="162" t="s">
        <v>774</v>
      </c>
      <c r="DM16" s="162" t="s">
        <v>342</v>
      </c>
      <c r="DN16" s="162" t="s">
        <v>474</v>
      </c>
      <c r="DO16" s="162" t="s">
        <v>475</v>
      </c>
      <c r="DP16" s="162" t="s">
        <v>496</v>
      </c>
      <c r="DQ16" s="162" t="s">
        <v>716</v>
      </c>
      <c r="DR16" s="162" t="s">
        <v>142</v>
      </c>
      <c r="DS16" s="162" t="s">
        <v>143</v>
      </c>
      <c r="DT16" s="163" t="s">
        <v>163</v>
      </c>
      <c r="DU16" s="147"/>
    </row>
    <row r="17" spans="1:125" x14ac:dyDescent="0.2">
      <c r="A17" s="33"/>
      <c r="B17" s="33"/>
      <c r="C17" s="33"/>
      <c r="D17" s="176" t="s">
        <v>62</v>
      </c>
      <c r="E17" s="177" t="s">
        <v>345</v>
      </c>
      <c r="F17" s="179">
        <f>B4+(3*B6)</f>
        <v>4</v>
      </c>
      <c r="G17" s="33"/>
      <c r="H17" s="25"/>
      <c r="I17" s="136"/>
      <c r="J17" s="138"/>
      <c r="K17" s="158">
        <f>F25</f>
        <v>12</v>
      </c>
      <c r="L17" s="14">
        <f>F677</f>
        <v>664</v>
      </c>
      <c r="M17" s="14">
        <f>F36</f>
        <v>23</v>
      </c>
      <c r="N17" s="14">
        <f>F678</f>
        <v>665</v>
      </c>
      <c r="O17" s="14">
        <f>F34</f>
        <v>21</v>
      </c>
      <c r="P17" s="14">
        <f>F669</f>
        <v>656</v>
      </c>
      <c r="Q17" s="14">
        <f>F463</f>
        <v>450</v>
      </c>
      <c r="R17" s="14">
        <f>F254</f>
        <v>241</v>
      </c>
      <c r="S17" s="14">
        <f>F465</f>
        <v>452</v>
      </c>
      <c r="T17" s="14">
        <f>F213</f>
        <v>200</v>
      </c>
      <c r="U17" s="14">
        <f>F405</f>
        <v>392</v>
      </c>
      <c r="V17" s="14">
        <f>F211</f>
        <v>198</v>
      </c>
      <c r="W17" s="14">
        <f>F689</f>
        <v>676</v>
      </c>
      <c r="X17" s="14">
        <f>F594</f>
        <v>581</v>
      </c>
      <c r="Y17" s="14">
        <f>F440</f>
        <v>427</v>
      </c>
      <c r="Z17" s="14">
        <f>F246</f>
        <v>233</v>
      </c>
      <c r="AA17" s="14">
        <f>F265</f>
        <v>252</v>
      </c>
      <c r="AB17" s="14">
        <f>F160</f>
        <v>147</v>
      </c>
      <c r="AC17" s="14">
        <f>F501</f>
        <v>488</v>
      </c>
      <c r="AD17" s="14">
        <f>F292</f>
        <v>279</v>
      </c>
      <c r="AE17" s="14">
        <f>F295</f>
        <v>282</v>
      </c>
      <c r="AF17" s="14">
        <f>F201</f>
        <v>188</v>
      </c>
      <c r="AG17" s="14">
        <f>F328</f>
        <v>315</v>
      </c>
      <c r="AH17" s="14">
        <f>F374</f>
        <v>361</v>
      </c>
      <c r="AI17" s="14">
        <f>F339</f>
        <v>326</v>
      </c>
      <c r="AJ17" s="159">
        <f>F285</f>
        <v>272</v>
      </c>
      <c r="AK17" s="164">
        <f t="shared" si="1"/>
        <v>3969251</v>
      </c>
      <c r="AL17" s="143"/>
      <c r="AM17" s="165" t="s">
        <v>647</v>
      </c>
      <c r="AN17" s="166" t="s">
        <v>321</v>
      </c>
      <c r="AO17" s="166" t="s">
        <v>330</v>
      </c>
      <c r="AP17" s="166" t="s">
        <v>262</v>
      </c>
      <c r="AQ17" s="166" t="s">
        <v>360</v>
      </c>
      <c r="AR17" s="166" t="s">
        <v>559</v>
      </c>
      <c r="AS17" s="166" t="s">
        <v>138</v>
      </c>
      <c r="AT17" s="166" t="s">
        <v>773</v>
      </c>
      <c r="AU17" s="166" t="s">
        <v>769</v>
      </c>
      <c r="AV17" s="166" t="s">
        <v>133</v>
      </c>
      <c r="AW17" s="166" t="s">
        <v>756</v>
      </c>
      <c r="AX17" s="166" t="s">
        <v>786</v>
      </c>
      <c r="AY17" s="166" t="s">
        <v>607</v>
      </c>
      <c r="AZ17" s="166" t="s">
        <v>780</v>
      </c>
      <c r="BA17" s="166" t="s">
        <v>503</v>
      </c>
      <c r="BB17" s="166" t="s">
        <v>698</v>
      </c>
      <c r="BC17" s="166" t="s">
        <v>270</v>
      </c>
      <c r="BD17" s="166" t="s">
        <v>629</v>
      </c>
      <c r="BE17" s="166" t="s">
        <v>715</v>
      </c>
      <c r="BF17" s="166" t="s">
        <v>83</v>
      </c>
      <c r="BG17" s="166" t="s">
        <v>402</v>
      </c>
      <c r="BH17" s="166" t="s">
        <v>181</v>
      </c>
      <c r="BI17" s="166" t="s">
        <v>37</v>
      </c>
      <c r="BJ17" s="166" t="s">
        <v>148</v>
      </c>
      <c r="BK17" s="166" t="s">
        <v>386</v>
      </c>
      <c r="BL17" s="167" t="s">
        <v>327</v>
      </c>
      <c r="BM17" s="147"/>
      <c r="BN17" s="157"/>
      <c r="BO17" s="25"/>
      <c r="BP17" s="138"/>
      <c r="BQ17" s="158">
        <f>F405</f>
        <v>392</v>
      </c>
      <c r="BR17" s="14">
        <f>F434</f>
        <v>421</v>
      </c>
      <c r="BS17" s="14">
        <f>F463</f>
        <v>450</v>
      </c>
      <c r="BT17" s="14">
        <f>F492</f>
        <v>479</v>
      </c>
      <c r="BU17" s="14">
        <f>F521</f>
        <v>508</v>
      </c>
      <c r="BV17" s="14">
        <f>F550</f>
        <v>537</v>
      </c>
      <c r="BW17" s="14">
        <f>F579</f>
        <v>566</v>
      </c>
      <c r="BX17" s="14">
        <f>F581</f>
        <v>568</v>
      </c>
      <c r="BY17" s="14">
        <f>F610</f>
        <v>597</v>
      </c>
      <c r="BZ17" s="14">
        <f>F639</f>
        <v>626</v>
      </c>
      <c r="CA17" s="14">
        <f>F668</f>
        <v>655</v>
      </c>
      <c r="CB17" s="14">
        <f>F697</f>
        <v>684</v>
      </c>
      <c r="CC17" s="14">
        <f>F726</f>
        <v>713</v>
      </c>
      <c r="CD17" s="14">
        <f>F26</f>
        <v>13</v>
      </c>
      <c r="CE17" s="14">
        <f>F55</f>
        <v>42</v>
      </c>
      <c r="CF17" s="14">
        <f>F84</f>
        <v>71</v>
      </c>
      <c r="CG17" s="14">
        <f>F113</f>
        <v>100</v>
      </c>
      <c r="CH17" s="14">
        <f>F142</f>
        <v>129</v>
      </c>
      <c r="CI17" s="14">
        <f>F171</f>
        <v>158</v>
      </c>
      <c r="CJ17" s="14">
        <f>F200</f>
        <v>187</v>
      </c>
      <c r="CK17" s="14">
        <f>F229</f>
        <v>216</v>
      </c>
      <c r="CL17" s="14">
        <f>F231</f>
        <v>218</v>
      </c>
      <c r="CM17" s="14">
        <f>F260</f>
        <v>247</v>
      </c>
      <c r="CN17" s="14">
        <f>F289</f>
        <v>276</v>
      </c>
      <c r="CO17" s="14">
        <f>F318</f>
        <v>305</v>
      </c>
      <c r="CP17" s="14">
        <f>F347</f>
        <v>334</v>
      </c>
      <c r="CQ17" s="159">
        <f>F376</f>
        <v>363</v>
      </c>
      <c r="CR17" s="160">
        <f t="shared" si="0"/>
        <v>9855</v>
      </c>
      <c r="CS17" s="143"/>
      <c r="CT17" s="161" t="s">
        <v>471</v>
      </c>
      <c r="CU17" s="162" t="s">
        <v>442</v>
      </c>
      <c r="CV17" s="162" t="s">
        <v>767</v>
      </c>
      <c r="CW17" s="162" t="s">
        <v>740</v>
      </c>
      <c r="CX17" s="162" t="s">
        <v>79</v>
      </c>
      <c r="CY17" s="162" t="s">
        <v>107</v>
      </c>
      <c r="CZ17" s="162" t="s">
        <v>439</v>
      </c>
      <c r="DA17" s="162" t="s">
        <v>572</v>
      </c>
      <c r="DB17" s="162" t="s">
        <v>573</v>
      </c>
      <c r="DC17" s="162" t="s">
        <v>621</v>
      </c>
      <c r="DD17" s="162" t="s">
        <v>45</v>
      </c>
      <c r="DE17" s="162" t="s">
        <v>240</v>
      </c>
      <c r="DF17" s="162" t="s">
        <v>241</v>
      </c>
      <c r="DG17" s="162" t="s">
        <v>542</v>
      </c>
      <c r="DH17" s="162" t="s">
        <v>513</v>
      </c>
      <c r="DI17" s="162" t="s">
        <v>381</v>
      </c>
      <c r="DJ17" s="162" t="s">
        <v>465</v>
      </c>
      <c r="DK17" s="162" t="s">
        <v>582</v>
      </c>
      <c r="DL17" s="162" t="s">
        <v>497</v>
      </c>
      <c r="DM17" s="162" t="s">
        <v>393</v>
      </c>
      <c r="DN17" s="162" t="s">
        <v>477</v>
      </c>
      <c r="DO17" s="162" t="s">
        <v>507</v>
      </c>
      <c r="DP17" s="162" t="s">
        <v>592</v>
      </c>
      <c r="DQ17" s="162" t="s">
        <v>459</v>
      </c>
      <c r="DR17" s="162" t="s">
        <v>375</v>
      </c>
      <c r="DS17" s="162" t="s">
        <v>491</v>
      </c>
      <c r="DT17" s="163" t="s">
        <v>576</v>
      </c>
      <c r="DU17" s="147"/>
    </row>
    <row r="18" spans="1:125" x14ac:dyDescent="0.2">
      <c r="A18" s="33"/>
      <c r="B18" s="33"/>
      <c r="C18" s="33"/>
      <c r="D18" s="176" t="s">
        <v>304</v>
      </c>
      <c r="E18" s="177" t="s">
        <v>345</v>
      </c>
      <c r="F18" s="179">
        <f>B4+(4*B6)</f>
        <v>5</v>
      </c>
      <c r="G18" s="33"/>
      <c r="H18" s="25"/>
      <c r="I18" s="136"/>
      <c r="J18" s="138"/>
      <c r="K18" s="158">
        <f>F288</f>
        <v>275</v>
      </c>
      <c r="L18" s="14">
        <f>F415</f>
        <v>402</v>
      </c>
      <c r="M18" s="14">
        <f>F277</f>
        <v>264</v>
      </c>
      <c r="N18" s="14">
        <f>F427</f>
        <v>414</v>
      </c>
      <c r="O18" s="14">
        <f>F279</f>
        <v>266</v>
      </c>
      <c r="P18" s="14">
        <f>F425</f>
        <v>412</v>
      </c>
      <c r="Q18" s="14">
        <f>F281</f>
        <v>268</v>
      </c>
      <c r="R18" s="14">
        <f>F423</f>
        <v>410</v>
      </c>
      <c r="S18" s="14">
        <f>F30</f>
        <v>17</v>
      </c>
      <c r="T18" s="14">
        <f>F421</f>
        <v>408</v>
      </c>
      <c r="U18" s="14">
        <f>F197</f>
        <v>184</v>
      </c>
      <c r="V18" s="14">
        <f>F315</f>
        <v>302</v>
      </c>
      <c r="W18" s="14">
        <f>F40</f>
        <v>27</v>
      </c>
      <c r="X18" s="14">
        <f>F300</f>
        <v>287</v>
      </c>
      <c r="Y18" s="14">
        <f>F81</f>
        <v>68</v>
      </c>
      <c r="Z18" s="14">
        <f>F674</f>
        <v>661</v>
      </c>
      <c r="AA18" s="14">
        <f>F22</f>
        <v>9</v>
      </c>
      <c r="AB18" s="14">
        <f>F680</f>
        <v>667</v>
      </c>
      <c r="AC18" s="14">
        <f>F410</f>
        <v>397</v>
      </c>
      <c r="AD18" s="14">
        <f>F474</f>
        <v>461</v>
      </c>
      <c r="AE18" s="14">
        <f>F434</f>
        <v>421</v>
      </c>
      <c r="AF18" s="14">
        <f>F647</f>
        <v>634</v>
      </c>
      <c r="AG18" s="14">
        <f>F271</f>
        <v>258</v>
      </c>
      <c r="AH18" s="14">
        <f>F676</f>
        <v>663</v>
      </c>
      <c r="AI18" s="14">
        <f>F105</f>
        <v>92</v>
      </c>
      <c r="AJ18" s="159">
        <f>F547</f>
        <v>534</v>
      </c>
      <c r="AK18" s="164">
        <f t="shared" si="1"/>
        <v>3969251</v>
      </c>
      <c r="AL18" s="143"/>
      <c r="AM18" s="165" t="s">
        <v>191</v>
      </c>
      <c r="AN18" s="166" t="s">
        <v>492</v>
      </c>
      <c r="AO18" s="166" t="s">
        <v>566</v>
      </c>
      <c r="AP18" s="166" t="s">
        <v>680</v>
      </c>
      <c r="AQ18" s="166" t="s">
        <v>459</v>
      </c>
      <c r="AR18" s="166" t="s">
        <v>711</v>
      </c>
      <c r="AS18" s="166" t="s">
        <v>432</v>
      </c>
      <c r="AT18" s="166" t="s">
        <v>548</v>
      </c>
      <c r="AU18" s="166" t="s">
        <v>464</v>
      </c>
      <c r="AV18" s="166" t="s">
        <v>579</v>
      </c>
      <c r="AW18" s="166" t="s">
        <v>315</v>
      </c>
      <c r="AX18" s="166" t="s">
        <v>219</v>
      </c>
      <c r="AY18" s="166" t="s">
        <v>251</v>
      </c>
      <c r="AZ18" s="166" t="s">
        <v>614</v>
      </c>
      <c r="BA18" s="166" t="s">
        <v>514</v>
      </c>
      <c r="BB18" s="166" t="s">
        <v>214</v>
      </c>
      <c r="BC18" s="166" t="s">
        <v>409</v>
      </c>
      <c r="BD18" s="166" t="s">
        <v>184</v>
      </c>
      <c r="BE18" s="166" t="s">
        <v>177</v>
      </c>
      <c r="BF18" s="166" t="s">
        <v>505</v>
      </c>
      <c r="BG18" s="166" t="s">
        <v>429</v>
      </c>
      <c r="BH18" s="166" t="s">
        <v>394</v>
      </c>
      <c r="BI18" s="166" t="s">
        <v>403</v>
      </c>
      <c r="BJ18" s="166" t="s">
        <v>346</v>
      </c>
      <c r="BK18" s="166" t="s">
        <v>541</v>
      </c>
      <c r="BL18" s="167" t="s">
        <v>33</v>
      </c>
      <c r="BM18" s="147"/>
      <c r="BN18" s="157"/>
      <c r="BO18" s="25"/>
      <c r="BP18" s="138"/>
      <c r="BQ18" s="158">
        <f>F458</f>
        <v>445</v>
      </c>
      <c r="BR18" s="14">
        <f>F487</f>
        <v>474</v>
      </c>
      <c r="BS18" s="14">
        <f>F516</f>
        <v>503</v>
      </c>
      <c r="BT18" s="14">
        <f>F545</f>
        <v>532</v>
      </c>
      <c r="BU18" s="14">
        <f>F574</f>
        <v>561</v>
      </c>
      <c r="BV18" s="14">
        <f>F603</f>
        <v>590</v>
      </c>
      <c r="BW18" s="14">
        <f>F632</f>
        <v>619</v>
      </c>
      <c r="BX18" s="14">
        <f>F661</f>
        <v>648</v>
      </c>
      <c r="BY18" s="14">
        <f>F663</f>
        <v>650</v>
      </c>
      <c r="BZ18" s="14">
        <f>F692</f>
        <v>679</v>
      </c>
      <c r="CA18" s="14">
        <f>F721</f>
        <v>708</v>
      </c>
      <c r="CB18" s="14">
        <f>F21</f>
        <v>8</v>
      </c>
      <c r="CC18" s="14">
        <f>F50</f>
        <v>37</v>
      </c>
      <c r="CD18" s="14">
        <f>F79</f>
        <v>66</v>
      </c>
      <c r="CE18" s="14">
        <f>F108</f>
        <v>95</v>
      </c>
      <c r="CF18" s="14">
        <f>F137</f>
        <v>124</v>
      </c>
      <c r="CG18" s="14">
        <f>F166</f>
        <v>153</v>
      </c>
      <c r="CH18" s="14">
        <f>F195</f>
        <v>182</v>
      </c>
      <c r="CI18" s="14">
        <f>F224</f>
        <v>211</v>
      </c>
      <c r="CJ18" s="14">
        <f>F253</f>
        <v>240</v>
      </c>
      <c r="CK18" s="14">
        <f>F282</f>
        <v>269</v>
      </c>
      <c r="CL18" s="14">
        <f>F284</f>
        <v>271</v>
      </c>
      <c r="CM18" s="14">
        <f>F313</f>
        <v>300</v>
      </c>
      <c r="CN18" s="14">
        <f>F342</f>
        <v>329</v>
      </c>
      <c r="CO18" s="14">
        <f>F371</f>
        <v>358</v>
      </c>
      <c r="CP18" s="14">
        <f>F400</f>
        <v>387</v>
      </c>
      <c r="CQ18" s="159">
        <f>F429</f>
        <v>416</v>
      </c>
      <c r="CR18" s="160">
        <f t="shared" si="0"/>
        <v>9855</v>
      </c>
      <c r="CS18" s="143"/>
      <c r="CT18" s="161" t="s">
        <v>639</v>
      </c>
      <c r="CU18" s="162" t="s">
        <v>611</v>
      </c>
      <c r="CV18" s="162" t="s">
        <v>506</v>
      </c>
      <c r="CW18" s="162" t="s">
        <v>591</v>
      </c>
      <c r="CX18" s="162" t="s">
        <v>706</v>
      </c>
      <c r="CY18" s="162" t="s">
        <v>622</v>
      </c>
      <c r="CZ18" s="162" t="s">
        <v>490</v>
      </c>
      <c r="DA18" s="162" t="s">
        <v>575</v>
      </c>
      <c r="DB18" s="162" t="s">
        <v>605</v>
      </c>
      <c r="DC18" s="162" t="s">
        <v>688</v>
      </c>
      <c r="DD18" s="162" t="s">
        <v>585</v>
      </c>
      <c r="DE18" s="162" t="s">
        <v>543</v>
      </c>
      <c r="DF18" s="162" t="s">
        <v>675</v>
      </c>
      <c r="DG18" s="162" t="s">
        <v>674</v>
      </c>
      <c r="DH18" s="162" t="s">
        <v>541</v>
      </c>
      <c r="DI18" s="162" t="s">
        <v>816</v>
      </c>
      <c r="DJ18" s="162" t="s">
        <v>43</v>
      </c>
      <c r="DK18" s="162" t="s">
        <v>44</v>
      </c>
      <c r="DL18" s="162" t="s">
        <v>239</v>
      </c>
      <c r="DM18" s="162" t="s">
        <v>460</v>
      </c>
      <c r="DN18" s="162" t="s">
        <v>509</v>
      </c>
      <c r="DO18" s="162" t="s">
        <v>670</v>
      </c>
      <c r="DP18" s="162" t="s">
        <v>642</v>
      </c>
      <c r="DQ18" s="162" t="s">
        <v>178</v>
      </c>
      <c r="DR18" s="162" t="s">
        <v>206</v>
      </c>
      <c r="DS18" s="162" t="s">
        <v>339</v>
      </c>
      <c r="DT18" s="163" t="s">
        <v>311</v>
      </c>
      <c r="DU18" s="147"/>
    </row>
    <row r="19" spans="1:125" x14ac:dyDescent="0.2">
      <c r="A19" s="33"/>
      <c r="B19" s="33"/>
      <c r="C19" s="33"/>
      <c r="D19" s="176" t="s">
        <v>486</v>
      </c>
      <c r="E19" s="177" t="s">
        <v>345</v>
      </c>
      <c r="F19" s="178">
        <f>B4+(5*B6)</f>
        <v>6</v>
      </c>
      <c r="G19" s="33"/>
      <c r="H19" s="25"/>
      <c r="I19" s="136"/>
      <c r="J19" s="138"/>
      <c r="K19" s="158">
        <f>F659</f>
        <v>646</v>
      </c>
      <c r="L19" s="14">
        <f>F53</f>
        <v>40</v>
      </c>
      <c r="M19" s="14">
        <f>F650</f>
        <v>637</v>
      </c>
      <c r="N19" s="14">
        <f>F42</f>
        <v>29</v>
      </c>
      <c r="O19" s="14">
        <f>F649</f>
        <v>636</v>
      </c>
      <c r="P19" s="14">
        <f>F44</f>
        <v>31</v>
      </c>
      <c r="Q19" s="14">
        <f>F422</f>
        <v>409</v>
      </c>
      <c r="R19" s="14">
        <f>F46</f>
        <v>33</v>
      </c>
      <c r="S19" s="14">
        <f>F283</f>
        <v>270</v>
      </c>
      <c r="T19" s="14">
        <f>F48</f>
        <v>35</v>
      </c>
      <c r="U19" s="14">
        <f>F93</f>
        <v>80</v>
      </c>
      <c r="V19" s="14">
        <f>F431</f>
        <v>418</v>
      </c>
      <c r="W19" s="14">
        <f>F429</f>
        <v>416</v>
      </c>
      <c r="X19" s="14">
        <f>F430</f>
        <v>417</v>
      </c>
      <c r="Y19" s="14">
        <f>F393</f>
        <v>380</v>
      </c>
      <c r="Z19" s="14">
        <f>F586</f>
        <v>573</v>
      </c>
      <c r="AA19" s="14">
        <f>F412</f>
        <v>399</v>
      </c>
      <c r="AB19" s="14">
        <f>F290</f>
        <v>277</v>
      </c>
      <c r="AC19" s="14">
        <f>F436</f>
        <v>423</v>
      </c>
      <c r="AD19" s="14">
        <f>F411</f>
        <v>398</v>
      </c>
      <c r="AE19" s="14">
        <f>F191</f>
        <v>178</v>
      </c>
      <c r="AF19" s="14">
        <f>F294</f>
        <v>281</v>
      </c>
      <c r="AG19" s="14">
        <f>F432</f>
        <v>419</v>
      </c>
      <c r="AH19" s="14">
        <f>F504</f>
        <v>491</v>
      </c>
      <c r="AI19" s="14">
        <f>F493</f>
        <v>480</v>
      </c>
      <c r="AJ19" s="159">
        <f>F418</f>
        <v>405</v>
      </c>
      <c r="AK19" s="164">
        <f t="shared" si="1"/>
        <v>3969251</v>
      </c>
      <c r="AL19" s="143"/>
      <c r="AM19" s="165" t="s">
        <v>557</v>
      </c>
      <c r="AN19" s="166" t="s">
        <v>571</v>
      </c>
      <c r="AO19" s="166" t="s">
        <v>292</v>
      </c>
      <c r="AP19" s="166" t="s">
        <v>226</v>
      </c>
      <c r="AQ19" s="166" t="s">
        <v>425</v>
      </c>
      <c r="AR19" s="166" t="s">
        <v>358</v>
      </c>
      <c r="AS19" s="166" t="s">
        <v>369</v>
      </c>
      <c r="AT19" s="166" t="s">
        <v>332</v>
      </c>
      <c r="AU19" s="166" t="s">
        <v>355</v>
      </c>
      <c r="AV19" s="166" t="s">
        <v>462</v>
      </c>
      <c r="AW19" s="166" t="s">
        <v>3</v>
      </c>
      <c r="AX19" s="166" t="s">
        <v>158</v>
      </c>
      <c r="AY19" s="166" t="s">
        <v>813</v>
      </c>
      <c r="AZ19" s="166" t="s">
        <v>296</v>
      </c>
      <c r="BA19" s="166" t="s">
        <v>389</v>
      </c>
      <c r="BB19" s="166" t="s">
        <v>546</v>
      </c>
      <c r="BC19" s="166" t="s">
        <v>281</v>
      </c>
      <c r="BD19" s="166" t="s">
        <v>56</v>
      </c>
      <c r="BE19" s="166" t="s">
        <v>398</v>
      </c>
      <c r="BF19" s="166" t="s">
        <v>625</v>
      </c>
      <c r="BG19" s="166" t="s">
        <v>179</v>
      </c>
      <c r="BH19" s="166" t="s">
        <v>719</v>
      </c>
      <c r="BI19" s="166" t="s">
        <v>264</v>
      </c>
      <c r="BJ19" s="166" t="s">
        <v>426</v>
      </c>
      <c r="BK19" s="166" t="s">
        <v>768</v>
      </c>
      <c r="BL19" s="167" t="s">
        <v>473</v>
      </c>
      <c r="BM19" s="147"/>
      <c r="BN19" s="157"/>
      <c r="BO19" s="25"/>
      <c r="BP19" s="138"/>
      <c r="BQ19" s="158">
        <f>F511</f>
        <v>498</v>
      </c>
      <c r="BR19" s="14">
        <f>F540</f>
        <v>527</v>
      </c>
      <c r="BS19" s="14">
        <f>F569</f>
        <v>556</v>
      </c>
      <c r="BT19" s="14">
        <f>F598</f>
        <v>585</v>
      </c>
      <c r="BU19" s="14">
        <f>F627</f>
        <v>614</v>
      </c>
      <c r="BV19" s="14">
        <f>F656</f>
        <v>643</v>
      </c>
      <c r="BW19" s="14">
        <f>F685</f>
        <v>672</v>
      </c>
      <c r="BX19" s="14">
        <f>F714</f>
        <v>701</v>
      </c>
      <c r="BY19" s="14">
        <f>F716</f>
        <v>703</v>
      </c>
      <c r="BZ19" s="14">
        <f>F16</f>
        <v>3</v>
      </c>
      <c r="CA19" s="14">
        <f>F45</f>
        <v>32</v>
      </c>
      <c r="CB19" s="14">
        <f>F74</f>
        <v>61</v>
      </c>
      <c r="CC19" s="14">
        <f>F103</f>
        <v>90</v>
      </c>
      <c r="CD19" s="14">
        <f>F132</f>
        <v>119</v>
      </c>
      <c r="CE19" s="14">
        <f>F161</f>
        <v>148</v>
      </c>
      <c r="CF19" s="14">
        <f>F190</f>
        <v>177</v>
      </c>
      <c r="CG19" s="14">
        <f>F219</f>
        <v>206</v>
      </c>
      <c r="CH19" s="14">
        <f>F248</f>
        <v>235</v>
      </c>
      <c r="CI19" s="14">
        <f>F277</f>
        <v>264</v>
      </c>
      <c r="CJ19" s="14">
        <f>F306</f>
        <v>293</v>
      </c>
      <c r="CK19" s="14">
        <f>F335</f>
        <v>322</v>
      </c>
      <c r="CL19" s="14">
        <f>F364</f>
        <v>351</v>
      </c>
      <c r="CM19" s="14">
        <f>F366</f>
        <v>353</v>
      </c>
      <c r="CN19" s="14">
        <f>F395</f>
        <v>382</v>
      </c>
      <c r="CO19" s="14">
        <f>F424</f>
        <v>411</v>
      </c>
      <c r="CP19" s="14">
        <f>F453</f>
        <v>440</v>
      </c>
      <c r="CQ19" s="159">
        <f>F482</f>
        <v>469</v>
      </c>
      <c r="CR19" s="160">
        <f t="shared" si="0"/>
        <v>9855</v>
      </c>
      <c r="CS19" s="143"/>
      <c r="CT19" s="161" t="s">
        <v>768</v>
      </c>
      <c r="CU19" s="162" t="s">
        <v>638</v>
      </c>
      <c r="CV19" s="162" t="s">
        <v>124</v>
      </c>
      <c r="CW19" s="162" t="s">
        <v>171</v>
      </c>
      <c r="CX19" s="162" t="s">
        <v>172</v>
      </c>
      <c r="CY19" s="162" t="s">
        <v>365</v>
      </c>
      <c r="CZ19" s="162" t="s">
        <v>586</v>
      </c>
      <c r="DA19" s="162" t="s">
        <v>607</v>
      </c>
      <c r="DB19" s="162" t="s">
        <v>792</v>
      </c>
      <c r="DC19" s="162" t="s">
        <v>166</v>
      </c>
      <c r="DD19" s="162" t="s">
        <v>358</v>
      </c>
      <c r="DE19" s="162" t="s">
        <v>359</v>
      </c>
      <c r="DF19" s="162" t="s">
        <v>379</v>
      </c>
      <c r="DG19" s="162" t="s">
        <v>601</v>
      </c>
      <c r="DH19" s="162" t="s">
        <v>814</v>
      </c>
      <c r="DI19" s="162" t="s">
        <v>758</v>
      </c>
      <c r="DJ19" s="162" t="s">
        <v>656</v>
      </c>
      <c r="DK19" s="162" t="s">
        <v>112</v>
      </c>
      <c r="DL19" s="162" t="s">
        <v>744</v>
      </c>
      <c r="DM19" s="162" t="s">
        <v>743</v>
      </c>
      <c r="DN19" s="162" t="s">
        <v>668</v>
      </c>
      <c r="DO19" s="162" t="s">
        <v>96</v>
      </c>
      <c r="DP19" s="162" t="s">
        <v>785</v>
      </c>
      <c r="DQ19" s="162" t="s">
        <v>784</v>
      </c>
      <c r="DR19" s="162" t="s">
        <v>654</v>
      </c>
      <c r="DS19" s="162" t="s">
        <v>82</v>
      </c>
      <c r="DT19" s="163" t="s">
        <v>769</v>
      </c>
      <c r="DU19" s="147"/>
    </row>
    <row r="20" spans="1:125" x14ac:dyDescent="0.2">
      <c r="A20" s="33"/>
      <c r="B20" s="33"/>
      <c r="C20" s="33"/>
      <c r="D20" s="176" t="s">
        <v>272</v>
      </c>
      <c r="E20" s="177" t="s">
        <v>345</v>
      </c>
      <c r="F20" s="178">
        <f>B4+(6*B6)</f>
        <v>7</v>
      </c>
      <c r="G20" s="33"/>
      <c r="H20" s="25"/>
      <c r="I20" s="136"/>
      <c r="J20" s="138"/>
      <c r="K20" s="158">
        <f>F234</f>
        <v>221</v>
      </c>
      <c r="L20" s="14">
        <f>F459</f>
        <v>446</v>
      </c>
      <c r="M20" s="14">
        <f>F244</f>
        <v>231</v>
      </c>
      <c r="N20" s="14">
        <f>F470</f>
        <v>457</v>
      </c>
      <c r="O20" s="14">
        <f>F242</f>
        <v>229</v>
      </c>
      <c r="P20" s="14">
        <f>F460</f>
        <v>447</v>
      </c>
      <c r="Q20" s="14">
        <f>F240</f>
        <v>227</v>
      </c>
      <c r="R20" s="14">
        <f>F462</f>
        <v>449</v>
      </c>
      <c r="S20" s="14">
        <f>F238</f>
        <v>225</v>
      </c>
      <c r="T20" s="14">
        <f>F239</f>
        <v>226</v>
      </c>
      <c r="U20" s="14">
        <f>F672</f>
        <v>659</v>
      </c>
      <c r="V20" s="14">
        <f>F466</f>
        <v>453</v>
      </c>
      <c r="W20" s="14">
        <f>F144</f>
        <v>131</v>
      </c>
      <c r="X20" s="14">
        <f>F506</f>
        <v>493</v>
      </c>
      <c r="Y20" s="14">
        <f>F665</f>
        <v>652</v>
      </c>
      <c r="Z20" s="14">
        <f>F428</f>
        <v>415</v>
      </c>
      <c r="AA20" s="14">
        <f>F83</f>
        <v>70</v>
      </c>
      <c r="AB20" s="14">
        <f>F23</f>
        <v>10</v>
      </c>
      <c r="AC20" s="14">
        <f>F267</f>
        <v>254</v>
      </c>
      <c r="AD20" s="14">
        <f>F684</f>
        <v>671</v>
      </c>
      <c r="AE20" s="14">
        <f>F269</f>
        <v>256</v>
      </c>
      <c r="AF20" s="14">
        <f>F409</f>
        <v>396</v>
      </c>
      <c r="AG20" s="14">
        <f>F401</f>
        <v>388</v>
      </c>
      <c r="AH20" s="14">
        <f>F95</f>
        <v>82</v>
      </c>
      <c r="AI20" s="14">
        <f>F52</f>
        <v>39</v>
      </c>
      <c r="AJ20" s="159">
        <f>F687</f>
        <v>674</v>
      </c>
      <c r="AK20" s="164">
        <f t="shared" si="1"/>
        <v>3969251</v>
      </c>
      <c r="AL20" s="143"/>
      <c r="AM20" s="165" t="s">
        <v>194</v>
      </c>
      <c r="AN20" s="166" t="s">
        <v>244</v>
      </c>
      <c r="AO20" s="166" t="s">
        <v>771</v>
      </c>
      <c r="AP20" s="166" t="s">
        <v>611</v>
      </c>
      <c r="AQ20" s="166" t="s">
        <v>800</v>
      </c>
      <c r="AR20" s="166" t="s">
        <v>482</v>
      </c>
      <c r="AS20" s="166" t="s">
        <v>112</v>
      </c>
      <c r="AT20" s="166" t="s">
        <v>457</v>
      </c>
      <c r="AU20" s="166" t="s">
        <v>144</v>
      </c>
      <c r="AV20" s="166" t="s">
        <v>797</v>
      </c>
      <c r="AW20" s="166" t="s">
        <v>240</v>
      </c>
      <c r="AX20" s="166" t="s">
        <v>563</v>
      </c>
      <c r="AY20" s="166" t="s">
        <v>474</v>
      </c>
      <c r="AZ20" s="166" t="s">
        <v>267</v>
      </c>
      <c r="BA20" s="166" t="s">
        <v>663</v>
      </c>
      <c r="BB20" s="166" t="s">
        <v>95</v>
      </c>
      <c r="BC20" s="166" t="s">
        <v>644</v>
      </c>
      <c r="BD20" s="166" t="s">
        <v>600</v>
      </c>
      <c r="BE20" s="166" t="s">
        <v>298</v>
      </c>
      <c r="BF20" s="166" t="s">
        <v>76</v>
      </c>
      <c r="BG20" s="166" t="s">
        <v>376</v>
      </c>
      <c r="BH20" s="166" t="s">
        <v>654</v>
      </c>
      <c r="BI20" s="166" t="s">
        <v>627</v>
      </c>
      <c r="BJ20" s="166" t="s">
        <v>30</v>
      </c>
      <c r="BK20" s="166" t="s">
        <v>596</v>
      </c>
      <c r="BL20" s="167" t="s">
        <v>528</v>
      </c>
      <c r="BM20" s="147"/>
      <c r="BN20" s="157"/>
      <c r="BO20" s="25"/>
      <c r="BP20" s="138"/>
      <c r="BQ20" s="158">
        <f>F564</f>
        <v>551</v>
      </c>
      <c r="BR20" s="14">
        <f>F593</f>
        <v>580</v>
      </c>
      <c r="BS20" s="14">
        <f>F622</f>
        <v>609</v>
      </c>
      <c r="BT20" s="14">
        <f>F651</f>
        <v>638</v>
      </c>
      <c r="BU20" s="14">
        <f>F680</f>
        <v>667</v>
      </c>
      <c r="BV20" s="14">
        <f>F709</f>
        <v>696</v>
      </c>
      <c r="BW20" s="14">
        <f>F738</f>
        <v>725</v>
      </c>
      <c r="BX20" s="14">
        <f>F38</f>
        <v>25</v>
      </c>
      <c r="BY20" s="14">
        <f>F67</f>
        <v>54</v>
      </c>
      <c r="BZ20" s="14">
        <f>F69</f>
        <v>56</v>
      </c>
      <c r="CA20" s="14">
        <f>F98</f>
        <v>85</v>
      </c>
      <c r="CB20" s="14">
        <f>F127</f>
        <v>114</v>
      </c>
      <c r="CC20" s="14">
        <f>F156</f>
        <v>143</v>
      </c>
      <c r="CD20" s="14">
        <f>F185</f>
        <v>172</v>
      </c>
      <c r="CE20" s="14">
        <f>F214</f>
        <v>201</v>
      </c>
      <c r="CF20" s="14">
        <f>F243</f>
        <v>230</v>
      </c>
      <c r="CG20" s="14">
        <f>F272</f>
        <v>259</v>
      </c>
      <c r="CH20" s="14">
        <f>F301</f>
        <v>288</v>
      </c>
      <c r="CI20" s="14">
        <f>F330</f>
        <v>317</v>
      </c>
      <c r="CJ20" s="14">
        <f>F359</f>
        <v>346</v>
      </c>
      <c r="CK20" s="14">
        <f>F388</f>
        <v>375</v>
      </c>
      <c r="CL20" s="14">
        <f>F417</f>
        <v>404</v>
      </c>
      <c r="CM20" s="14">
        <f>F419</f>
        <v>406</v>
      </c>
      <c r="CN20" s="14">
        <f>F448</f>
        <v>435</v>
      </c>
      <c r="CO20" s="14">
        <f>F477</f>
        <v>464</v>
      </c>
      <c r="CP20" s="14">
        <f>F506</f>
        <v>493</v>
      </c>
      <c r="CQ20" s="159">
        <f>F535</f>
        <v>522</v>
      </c>
      <c r="CR20" s="160">
        <f t="shared" si="0"/>
        <v>9855</v>
      </c>
      <c r="CS20" s="143"/>
      <c r="CT20" s="161" t="s">
        <v>723</v>
      </c>
      <c r="CU20" s="162" t="s">
        <v>122</v>
      </c>
      <c r="CV20" s="162" t="s">
        <v>63</v>
      </c>
      <c r="CW20" s="162" t="s">
        <v>778</v>
      </c>
      <c r="CX20" s="162" t="s">
        <v>212</v>
      </c>
      <c r="CY20" s="162" t="s">
        <v>76</v>
      </c>
      <c r="CZ20" s="162" t="s">
        <v>75</v>
      </c>
      <c r="DA20" s="162" t="s">
        <v>253</v>
      </c>
      <c r="DB20" s="162" t="s">
        <v>167</v>
      </c>
      <c r="DC20" s="162" t="s">
        <v>119</v>
      </c>
      <c r="DD20" s="162" t="s">
        <v>30</v>
      </c>
      <c r="DE20" s="162" t="s">
        <v>150</v>
      </c>
      <c r="DF20" s="162" t="s">
        <v>236</v>
      </c>
      <c r="DG20" s="162" t="s">
        <v>131</v>
      </c>
      <c r="DH20" s="162" t="s">
        <v>42</v>
      </c>
      <c r="DI20" s="162" t="s">
        <v>162</v>
      </c>
      <c r="DJ20" s="162" t="s">
        <v>192</v>
      </c>
      <c r="DK20" s="162" t="s">
        <v>297</v>
      </c>
      <c r="DL20" s="162" t="s">
        <v>325</v>
      </c>
      <c r="DM20" s="162" t="s">
        <v>681</v>
      </c>
      <c r="DN20" s="162" t="s">
        <v>653</v>
      </c>
      <c r="DO20" s="162" t="s">
        <v>754</v>
      </c>
      <c r="DP20" s="162" t="s">
        <v>38</v>
      </c>
      <c r="DQ20" s="162" t="s">
        <v>264</v>
      </c>
      <c r="DR20" s="162" t="s">
        <v>482</v>
      </c>
      <c r="DS20" s="162" t="s">
        <v>483</v>
      </c>
      <c r="DT20" s="163" t="s">
        <v>504</v>
      </c>
      <c r="DU20" s="147"/>
    </row>
    <row r="21" spans="1:125" x14ac:dyDescent="0.2">
      <c r="A21" s="33"/>
      <c r="B21" s="33"/>
      <c r="C21" s="33"/>
      <c r="D21" s="176" t="s">
        <v>543</v>
      </c>
      <c r="E21" s="177" t="s">
        <v>345</v>
      </c>
      <c r="F21" s="179">
        <f>B4+(7*B6)</f>
        <v>8</v>
      </c>
      <c r="G21" s="33"/>
      <c r="H21" s="25"/>
      <c r="I21" s="136"/>
      <c r="J21" s="138"/>
      <c r="K21" s="158">
        <f>F262</f>
        <v>249</v>
      </c>
      <c r="L21" s="14">
        <f>F452</f>
        <v>439</v>
      </c>
      <c r="M21" s="14">
        <f>F251</f>
        <v>238</v>
      </c>
      <c r="N21" s="14">
        <f>F442</f>
        <v>429</v>
      </c>
      <c r="O21" s="14">
        <f>F253</f>
        <v>240</v>
      </c>
      <c r="P21" s="14">
        <f>F451</f>
        <v>438</v>
      </c>
      <c r="Q21" s="14">
        <f>F255</f>
        <v>242</v>
      </c>
      <c r="R21" s="14">
        <f>F449</f>
        <v>436</v>
      </c>
      <c r="S21" s="14">
        <f>F361</f>
        <v>348</v>
      </c>
      <c r="T21" s="14">
        <f>F447</f>
        <v>434</v>
      </c>
      <c r="U21" s="14">
        <f>F15</f>
        <v>2</v>
      </c>
      <c r="V21" s="14">
        <f>F50</f>
        <v>37</v>
      </c>
      <c r="W21" s="14">
        <f>F248</f>
        <v>235</v>
      </c>
      <c r="X21" s="14">
        <f>F404</f>
        <v>391</v>
      </c>
      <c r="Y21" s="14">
        <f>F232</f>
        <v>219</v>
      </c>
      <c r="Z21" s="14">
        <f>F38</f>
        <v>25</v>
      </c>
      <c r="AA21" s="14">
        <f>F126</f>
        <v>113</v>
      </c>
      <c r="AB21" s="14">
        <f>F636</f>
        <v>623</v>
      </c>
      <c r="AC21" s="14">
        <f>F228</f>
        <v>215</v>
      </c>
      <c r="AD21" s="14">
        <f>F645</f>
        <v>632</v>
      </c>
      <c r="AE21" s="14">
        <f>F681</f>
        <v>668</v>
      </c>
      <c r="AF21" s="14">
        <f>F682</f>
        <v>669</v>
      </c>
      <c r="AG21" s="14">
        <f>F406</f>
        <v>393</v>
      </c>
      <c r="AH21" s="14">
        <f>F329</f>
        <v>316</v>
      </c>
      <c r="AI21" s="14">
        <f>F156</f>
        <v>143</v>
      </c>
      <c r="AJ21" s="159">
        <f>F640</f>
        <v>627</v>
      </c>
      <c r="AK21" s="164">
        <f t="shared" si="1"/>
        <v>3969251</v>
      </c>
      <c r="AL21" s="143"/>
      <c r="AM21" s="165" t="s">
        <v>164</v>
      </c>
      <c r="AN21" s="166" t="s">
        <v>455</v>
      </c>
      <c r="AO21" s="166" t="s">
        <v>592</v>
      </c>
      <c r="AP21" s="166" t="s">
        <v>639</v>
      </c>
      <c r="AQ21" s="166" t="s">
        <v>433</v>
      </c>
      <c r="AR21" s="166" t="s">
        <v>108</v>
      </c>
      <c r="AS21" s="166" t="s">
        <v>458</v>
      </c>
      <c r="AT21" s="166" t="s">
        <v>796</v>
      </c>
      <c r="AU21" s="166" t="s">
        <v>551</v>
      </c>
      <c r="AV21" s="166" t="s">
        <v>767</v>
      </c>
      <c r="AW21" s="166" t="s">
        <v>29</v>
      </c>
      <c r="AX21" s="166" t="s">
        <v>437</v>
      </c>
      <c r="AY21" s="166" t="s">
        <v>696</v>
      </c>
      <c r="AZ21" s="166" t="s">
        <v>38</v>
      </c>
      <c r="BA21" s="166" t="s">
        <v>53</v>
      </c>
      <c r="BB21" s="166" t="s">
        <v>253</v>
      </c>
      <c r="BC21" s="166" t="s">
        <v>631</v>
      </c>
      <c r="BD21" s="166" t="s">
        <v>544</v>
      </c>
      <c r="BE21" s="166" t="s">
        <v>716</v>
      </c>
      <c r="BF21" s="166" t="s">
        <v>530</v>
      </c>
      <c r="BG21" s="166" t="s">
        <v>396</v>
      </c>
      <c r="BH21" s="166" t="s">
        <v>156</v>
      </c>
      <c r="BI21" s="166" t="s">
        <v>69</v>
      </c>
      <c r="BJ21" s="166" t="s">
        <v>757</v>
      </c>
      <c r="BK21" s="166" t="s">
        <v>814</v>
      </c>
      <c r="BL21" s="167" t="s">
        <v>735</v>
      </c>
      <c r="BM21" s="147"/>
      <c r="BN21" s="157"/>
      <c r="BO21" s="25"/>
      <c r="BP21" s="138"/>
      <c r="BQ21" s="158">
        <f>F617</f>
        <v>604</v>
      </c>
      <c r="BR21" s="14">
        <f>F646</f>
        <v>633</v>
      </c>
      <c r="BS21" s="14">
        <f>F675</f>
        <v>662</v>
      </c>
      <c r="BT21" s="14">
        <f>F704</f>
        <v>691</v>
      </c>
      <c r="BU21" s="14">
        <f>F733</f>
        <v>720</v>
      </c>
      <c r="BV21" s="14">
        <f>F33</f>
        <v>20</v>
      </c>
      <c r="BW21" s="14">
        <f>F62</f>
        <v>49</v>
      </c>
      <c r="BX21" s="14">
        <f>F91</f>
        <v>78</v>
      </c>
      <c r="BY21" s="14">
        <f>F120</f>
        <v>107</v>
      </c>
      <c r="BZ21" s="14">
        <f>F122</f>
        <v>109</v>
      </c>
      <c r="CA21" s="14">
        <f>F151</f>
        <v>138</v>
      </c>
      <c r="CB21" s="14">
        <f>F180</f>
        <v>167</v>
      </c>
      <c r="CC21" s="14">
        <f>F209</f>
        <v>196</v>
      </c>
      <c r="CD21" s="14">
        <f>F238</f>
        <v>225</v>
      </c>
      <c r="CE21" s="14">
        <f>F267</f>
        <v>254</v>
      </c>
      <c r="CF21" s="14">
        <f>F296</f>
        <v>283</v>
      </c>
      <c r="CG21" s="14">
        <f>F325</f>
        <v>312</v>
      </c>
      <c r="CH21" s="14">
        <f>F354</f>
        <v>341</v>
      </c>
      <c r="CI21" s="14">
        <f>F383</f>
        <v>370</v>
      </c>
      <c r="CJ21" s="14">
        <f>F412</f>
        <v>399</v>
      </c>
      <c r="CK21" s="14">
        <f>F441</f>
        <v>428</v>
      </c>
      <c r="CL21" s="14">
        <f>F470</f>
        <v>457</v>
      </c>
      <c r="CM21" s="14">
        <f>F499</f>
        <v>486</v>
      </c>
      <c r="CN21" s="14">
        <f>F501</f>
        <v>488</v>
      </c>
      <c r="CO21" s="14">
        <f>F530</f>
        <v>517</v>
      </c>
      <c r="CP21" s="14">
        <f>F559</f>
        <v>546</v>
      </c>
      <c r="CQ21" s="159">
        <f>F588</f>
        <v>575</v>
      </c>
      <c r="CR21" s="160">
        <f t="shared" si="0"/>
        <v>9855</v>
      </c>
      <c r="CS21" s="143"/>
      <c r="CT21" s="161" t="s">
        <v>256</v>
      </c>
      <c r="CU21" s="162" t="s">
        <v>170</v>
      </c>
      <c r="CV21" s="162" t="s">
        <v>260</v>
      </c>
      <c r="CW21" s="162" t="s">
        <v>290</v>
      </c>
      <c r="CX21" s="162" t="s">
        <v>422</v>
      </c>
      <c r="CY21" s="162" t="s">
        <v>702</v>
      </c>
      <c r="CZ21" s="162" t="s">
        <v>721</v>
      </c>
      <c r="DA21" s="162" t="s">
        <v>722</v>
      </c>
      <c r="DB21" s="162" t="s">
        <v>121</v>
      </c>
      <c r="DC21" s="162" t="s">
        <v>421</v>
      </c>
      <c r="DD21" s="162" t="s">
        <v>449</v>
      </c>
      <c r="DE21" s="162" t="s">
        <v>554</v>
      </c>
      <c r="DF21" s="162" t="s">
        <v>525</v>
      </c>
      <c r="DG21" s="162" t="s">
        <v>86</v>
      </c>
      <c r="DH21" s="162" t="s">
        <v>114</v>
      </c>
      <c r="DI21" s="162" t="s">
        <v>221</v>
      </c>
      <c r="DJ21" s="162" t="s">
        <v>250</v>
      </c>
      <c r="DK21" s="162" t="s">
        <v>368</v>
      </c>
      <c r="DL21" s="162" t="s">
        <v>282</v>
      </c>
      <c r="DM21" s="162" t="s">
        <v>149</v>
      </c>
      <c r="DN21" s="162" t="s">
        <v>235</v>
      </c>
      <c r="DO21" s="162" t="s">
        <v>352</v>
      </c>
      <c r="DP21" s="162" t="s">
        <v>266</v>
      </c>
      <c r="DQ21" s="162" t="s">
        <v>1</v>
      </c>
      <c r="DR21" s="162" t="s">
        <v>159</v>
      </c>
      <c r="DS21" s="162" t="s">
        <v>276</v>
      </c>
      <c r="DT21" s="163" t="s">
        <v>362</v>
      </c>
      <c r="DU21" s="147"/>
    </row>
    <row r="22" spans="1:125" x14ac:dyDescent="0.2">
      <c r="A22" s="33"/>
      <c r="B22" s="33"/>
      <c r="C22" s="33"/>
      <c r="D22" s="176" t="s">
        <v>409</v>
      </c>
      <c r="E22" s="177" t="s">
        <v>345</v>
      </c>
      <c r="F22" s="179">
        <f>B4+(8*B6)</f>
        <v>9</v>
      </c>
      <c r="G22" s="33"/>
      <c r="H22" s="25"/>
      <c r="I22" s="136"/>
      <c r="J22" s="138"/>
      <c r="K22" s="158">
        <f>F184</f>
        <v>171</v>
      </c>
      <c r="L22" s="14">
        <f>F530</f>
        <v>517</v>
      </c>
      <c r="M22" s="14">
        <f>F173</f>
        <v>160</v>
      </c>
      <c r="N22" s="14">
        <f>F528</f>
        <v>515</v>
      </c>
      <c r="O22" s="14">
        <f>F175</f>
        <v>162</v>
      </c>
      <c r="P22" s="14">
        <f>F531</f>
        <v>518</v>
      </c>
      <c r="Q22" s="14">
        <f>F177</f>
        <v>164</v>
      </c>
      <c r="R22" s="14">
        <f>F176</f>
        <v>163</v>
      </c>
      <c r="S22" s="14">
        <f>F179</f>
        <v>166</v>
      </c>
      <c r="T22" s="14">
        <f>F524</f>
        <v>511</v>
      </c>
      <c r="U22" s="14">
        <f>F298</f>
        <v>285</v>
      </c>
      <c r="V22" s="14">
        <f>F523</f>
        <v>510</v>
      </c>
      <c r="W22" s="14">
        <f>F117</f>
        <v>104</v>
      </c>
      <c r="X22" s="14">
        <f>F480</f>
        <v>467</v>
      </c>
      <c r="Y22" s="14">
        <f>F289</f>
        <v>276</v>
      </c>
      <c r="Z22" s="14">
        <f>F653</f>
        <v>640</v>
      </c>
      <c r="AA22" s="14">
        <f>F473</f>
        <v>460</v>
      </c>
      <c r="AB22" s="14">
        <f>F439</f>
        <v>426</v>
      </c>
      <c r="AC22" s="14">
        <f>F85</f>
        <v>72</v>
      </c>
      <c r="AD22" s="14">
        <f>F516</f>
        <v>503</v>
      </c>
      <c r="AE22" s="14">
        <f>F61</f>
        <v>48</v>
      </c>
      <c r="AF22" s="14">
        <f>F60</f>
        <v>47</v>
      </c>
      <c r="AG22" s="14">
        <f>F198</f>
        <v>185</v>
      </c>
      <c r="AH22" s="14">
        <f>F581</f>
        <v>568</v>
      </c>
      <c r="AI22" s="14">
        <f>F583</f>
        <v>570</v>
      </c>
      <c r="AJ22" s="159">
        <f>F606</f>
        <v>593</v>
      </c>
      <c r="AK22" s="164">
        <f t="shared" si="1"/>
        <v>3969251</v>
      </c>
      <c r="AL22" s="143"/>
      <c r="AM22" s="165" t="s">
        <v>758</v>
      </c>
      <c r="AN22" s="166" t="s">
        <v>485</v>
      </c>
      <c r="AO22" s="166" t="s">
        <v>343</v>
      </c>
      <c r="AP22" s="166" t="s">
        <v>454</v>
      </c>
      <c r="AQ22" s="166" t="s">
        <v>237</v>
      </c>
      <c r="AR22" s="166" t="s">
        <v>107</v>
      </c>
      <c r="AS22" s="166" t="s">
        <v>209</v>
      </c>
      <c r="AT22" s="166" t="s">
        <v>581</v>
      </c>
      <c r="AU22" s="166" t="s">
        <v>131</v>
      </c>
      <c r="AV22" s="166" t="s">
        <v>560</v>
      </c>
      <c r="AW22" s="166" t="s">
        <v>616</v>
      </c>
      <c r="AX22" s="166" t="s">
        <v>664</v>
      </c>
      <c r="AY22" s="166" t="s">
        <v>121</v>
      </c>
      <c r="AZ22" s="166" t="s">
        <v>294</v>
      </c>
      <c r="BA22" s="166" t="s">
        <v>165</v>
      </c>
      <c r="BB22" s="166" t="s">
        <v>348</v>
      </c>
      <c r="BC22" s="166" t="s">
        <v>714</v>
      </c>
      <c r="BD22" s="166" t="s">
        <v>712</v>
      </c>
      <c r="BE22" s="166" t="s">
        <v>619</v>
      </c>
      <c r="BF22" s="166" t="s">
        <v>504</v>
      </c>
      <c r="BG22" s="166" t="s">
        <v>721</v>
      </c>
      <c r="BH22" s="166" t="s">
        <v>302</v>
      </c>
      <c r="BI22" s="166" t="s">
        <v>420</v>
      </c>
      <c r="BJ22" s="166" t="s">
        <v>278</v>
      </c>
      <c r="BK22" s="166" t="s">
        <v>306</v>
      </c>
      <c r="BL22" s="167" t="s">
        <v>623</v>
      </c>
      <c r="BM22" s="147"/>
      <c r="BN22" s="157"/>
      <c r="BO22" s="25"/>
      <c r="BP22" s="138"/>
      <c r="BQ22" s="158">
        <f>F670</f>
        <v>657</v>
      </c>
      <c r="BR22" s="14">
        <f>F699</f>
        <v>686</v>
      </c>
      <c r="BS22" s="14">
        <f>F728</f>
        <v>715</v>
      </c>
      <c r="BT22" s="14">
        <f>F28</f>
        <v>15</v>
      </c>
      <c r="BU22" s="14">
        <f>F57</f>
        <v>44</v>
      </c>
      <c r="BV22" s="14">
        <f>F86</f>
        <v>73</v>
      </c>
      <c r="BW22" s="14">
        <f>F115</f>
        <v>102</v>
      </c>
      <c r="BX22" s="14">
        <f>F144</f>
        <v>131</v>
      </c>
      <c r="BY22" s="14">
        <f>F173</f>
        <v>160</v>
      </c>
      <c r="BZ22" s="14">
        <f>F202</f>
        <v>189</v>
      </c>
      <c r="CA22" s="14">
        <f>F204</f>
        <v>191</v>
      </c>
      <c r="CB22" s="14">
        <f>F233</f>
        <v>220</v>
      </c>
      <c r="CC22" s="14">
        <f>F262</f>
        <v>249</v>
      </c>
      <c r="CD22" s="14">
        <f>F291</f>
        <v>278</v>
      </c>
      <c r="CE22" s="14">
        <f>F320</f>
        <v>307</v>
      </c>
      <c r="CF22" s="14">
        <f>F349</f>
        <v>336</v>
      </c>
      <c r="CG22" s="14">
        <f>F378</f>
        <v>365</v>
      </c>
      <c r="CH22" s="14">
        <f>F407</f>
        <v>394</v>
      </c>
      <c r="CI22" s="14">
        <f>F436</f>
        <v>423</v>
      </c>
      <c r="CJ22" s="14">
        <f>F465</f>
        <v>452</v>
      </c>
      <c r="CK22" s="14">
        <f>F494</f>
        <v>481</v>
      </c>
      <c r="CL22" s="14">
        <f>F523</f>
        <v>510</v>
      </c>
      <c r="CM22" s="14">
        <f>F552</f>
        <v>539</v>
      </c>
      <c r="CN22" s="14">
        <f>F554</f>
        <v>541</v>
      </c>
      <c r="CO22" s="14">
        <f>F583</f>
        <v>570</v>
      </c>
      <c r="CP22" s="14">
        <f>F612</f>
        <v>599</v>
      </c>
      <c r="CQ22" s="159">
        <f>F641</f>
        <v>628</v>
      </c>
      <c r="CR22" s="160">
        <f t="shared" si="0"/>
        <v>9855</v>
      </c>
      <c r="CS22" s="143"/>
      <c r="CT22" s="161" t="s">
        <v>186</v>
      </c>
      <c r="CU22" s="162" t="s">
        <v>214</v>
      </c>
      <c r="CV22" s="162" t="s">
        <v>320</v>
      </c>
      <c r="CW22" s="162" t="s">
        <v>569</v>
      </c>
      <c r="CX22" s="162" t="s">
        <v>407</v>
      </c>
      <c r="CY22" s="162" t="s">
        <v>406</v>
      </c>
      <c r="CZ22" s="162" t="s">
        <v>329</v>
      </c>
      <c r="DA22" s="162" t="s">
        <v>553</v>
      </c>
      <c r="DB22" s="162" t="s">
        <v>419</v>
      </c>
      <c r="DC22" s="162" t="s">
        <v>418</v>
      </c>
      <c r="DD22" s="162" t="s">
        <v>315</v>
      </c>
      <c r="DE22" s="162" t="s">
        <v>538</v>
      </c>
      <c r="DF22" s="162" t="s">
        <v>433</v>
      </c>
      <c r="DG22" s="162" t="s">
        <v>432</v>
      </c>
      <c r="DH22" s="162" t="s">
        <v>299</v>
      </c>
      <c r="DI22" s="162" t="s">
        <v>522</v>
      </c>
      <c r="DJ22" s="162" t="s">
        <v>445</v>
      </c>
      <c r="DK22" s="162" t="s">
        <v>389</v>
      </c>
      <c r="DL22" s="162" t="s">
        <v>579</v>
      </c>
      <c r="DM22" s="162" t="s">
        <v>796</v>
      </c>
      <c r="DN22" s="162" t="s">
        <v>51</v>
      </c>
      <c r="DO22" s="162" t="s">
        <v>52</v>
      </c>
      <c r="DP22" s="162" t="s">
        <v>246</v>
      </c>
      <c r="DQ22" s="162" t="s">
        <v>518</v>
      </c>
      <c r="DR22" s="162" t="s">
        <v>547</v>
      </c>
      <c r="DS22" s="162" t="s">
        <v>678</v>
      </c>
      <c r="DT22" s="163" t="s">
        <v>650</v>
      </c>
      <c r="DU22" s="147"/>
    </row>
    <row r="23" spans="1:125" x14ac:dyDescent="0.2">
      <c r="A23" s="33"/>
      <c r="B23" s="33"/>
      <c r="C23" s="33"/>
      <c r="D23" s="176" t="s">
        <v>600</v>
      </c>
      <c r="E23" s="177" t="s">
        <v>345</v>
      </c>
      <c r="F23" s="178">
        <f>B4+(9*B6)</f>
        <v>10</v>
      </c>
      <c r="G23" s="33"/>
      <c r="H23" s="25"/>
      <c r="I23" s="136"/>
      <c r="J23" s="138"/>
      <c r="K23" s="158">
        <f>F208</f>
        <v>195</v>
      </c>
      <c r="L23" s="14">
        <f>F488</f>
        <v>475</v>
      </c>
      <c r="M23" s="14">
        <f>F218</f>
        <v>205</v>
      </c>
      <c r="N23" s="14">
        <f>F496</f>
        <v>483</v>
      </c>
      <c r="O23" s="14">
        <f>F216</f>
        <v>203</v>
      </c>
      <c r="P23" s="14">
        <f>F486</f>
        <v>473</v>
      </c>
      <c r="Q23" s="14">
        <f>F492</f>
        <v>479</v>
      </c>
      <c r="R23" s="14">
        <f>F487</f>
        <v>474</v>
      </c>
      <c r="S23" s="14">
        <f>F212</f>
        <v>199</v>
      </c>
      <c r="T23" s="14">
        <f>F482</f>
        <v>469</v>
      </c>
      <c r="U23" s="14">
        <f>F194</f>
        <v>181</v>
      </c>
      <c r="V23" s="14">
        <f>F507</f>
        <v>494</v>
      </c>
      <c r="W23" s="14">
        <f>F247</f>
        <v>234</v>
      </c>
      <c r="X23" s="14">
        <f>F65</f>
        <v>52</v>
      </c>
      <c r="Y23" s="14">
        <f>F662</f>
        <v>649</v>
      </c>
      <c r="Z23" s="14">
        <f>F454</f>
        <v>441</v>
      </c>
      <c r="AA23" s="14">
        <f>F644</f>
        <v>631</v>
      </c>
      <c r="AB23" s="14">
        <f>F335</f>
        <v>322</v>
      </c>
      <c r="AC23" s="14">
        <f>F124</f>
        <v>111</v>
      </c>
      <c r="AD23" s="14">
        <f>F602</f>
        <v>589</v>
      </c>
      <c r="AE23" s="14">
        <f>F18</f>
        <v>5</v>
      </c>
      <c r="AF23" s="14">
        <f>F541</f>
        <v>528</v>
      </c>
      <c r="AG23" s="14">
        <f>F16</f>
        <v>3</v>
      </c>
      <c r="AH23" s="14">
        <f>F478</f>
        <v>465</v>
      </c>
      <c r="AI23" s="14">
        <f>F78</f>
        <v>65</v>
      </c>
      <c r="AJ23" s="159">
        <f>F389</f>
        <v>376</v>
      </c>
      <c r="AK23" s="164">
        <f t="shared" si="1"/>
        <v>3969251</v>
      </c>
      <c r="AL23" s="143"/>
      <c r="AM23" s="165" t="s">
        <v>732</v>
      </c>
      <c r="AN23" s="166" t="s">
        <v>483</v>
      </c>
      <c r="AO23" s="166" t="s">
        <v>583</v>
      </c>
      <c r="AP23" s="166" t="s">
        <v>636</v>
      </c>
      <c r="AQ23" s="166" t="s">
        <v>552</v>
      </c>
      <c r="AR23" s="166" t="s">
        <v>456</v>
      </c>
      <c r="AS23" s="166" t="s">
        <v>589</v>
      </c>
      <c r="AT23" s="166" t="s">
        <v>139</v>
      </c>
      <c r="AU23" s="166" t="s">
        <v>656</v>
      </c>
      <c r="AV23" s="166" t="s">
        <v>0</v>
      </c>
      <c r="AW23" s="166" t="s">
        <v>393</v>
      </c>
      <c r="AX23" s="166" t="s">
        <v>187</v>
      </c>
      <c r="AY23" s="166" t="s">
        <v>565</v>
      </c>
      <c r="AZ23" s="166" t="s">
        <v>31</v>
      </c>
      <c r="BA23" s="166" t="s">
        <v>820</v>
      </c>
      <c r="BB23" s="166" t="s">
        <v>352</v>
      </c>
      <c r="BC23" s="166" t="s">
        <v>45</v>
      </c>
      <c r="BD23" s="166" t="s">
        <v>491</v>
      </c>
      <c r="BE23" s="166" t="s">
        <v>495</v>
      </c>
      <c r="BF23" s="166" t="s">
        <v>726</v>
      </c>
      <c r="BG23" s="166" t="s">
        <v>304</v>
      </c>
      <c r="BH23" s="166" t="s">
        <v>308</v>
      </c>
      <c r="BI23" s="166" t="s">
        <v>166</v>
      </c>
      <c r="BJ23" s="166" t="s">
        <v>400</v>
      </c>
      <c r="BK23" s="166" t="s">
        <v>570</v>
      </c>
      <c r="BL23" s="167" t="s">
        <v>550</v>
      </c>
      <c r="BM23" s="147"/>
      <c r="BN23" s="157"/>
      <c r="BO23" s="25"/>
      <c r="BP23" s="138"/>
      <c r="BQ23" s="158">
        <f>F723</f>
        <v>710</v>
      </c>
      <c r="BR23" s="14">
        <f>F23</f>
        <v>10</v>
      </c>
      <c r="BS23" s="14">
        <f>F52</f>
        <v>39</v>
      </c>
      <c r="BT23" s="14">
        <f>F81</f>
        <v>68</v>
      </c>
      <c r="BU23" s="14">
        <f>F110</f>
        <v>97</v>
      </c>
      <c r="BV23" s="14">
        <f>F139</f>
        <v>126</v>
      </c>
      <c r="BW23" s="14">
        <f>F168</f>
        <v>155</v>
      </c>
      <c r="BX23" s="14">
        <f>F197</f>
        <v>184</v>
      </c>
      <c r="BY23" s="14">
        <f>F226</f>
        <v>213</v>
      </c>
      <c r="BZ23" s="14">
        <f>F255</f>
        <v>242</v>
      </c>
      <c r="CA23" s="14">
        <f>F257</f>
        <v>244</v>
      </c>
      <c r="CB23" s="14">
        <f>F286</f>
        <v>273</v>
      </c>
      <c r="CC23" s="14">
        <f>F315</f>
        <v>302</v>
      </c>
      <c r="CD23" s="14">
        <f>F344</f>
        <v>331</v>
      </c>
      <c r="CE23" s="14">
        <f>F373</f>
        <v>360</v>
      </c>
      <c r="CF23" s="14">
        <f>F402</f>
        <v>389</v>
      </c>
      <c r="CG23" s="14">
        <f>F431</f>
        <v>418</v>
      </c>
      <c r="CH23" s="14">
        <f>F460</f>
        <v>447</v>
      </c>
      <c r="CI23" s="14">
        <f>F489</f>
        <v>476</v>
      </c>
      <c r="CJ23" s="14">
        <f>F518</f>
        <v>505</v>
      </c>
      <c r="CK23" s="14">
        <f>F547</f>
        <v>534</v>
      </c>
      <c r="CL23" s="14">
        <f>F576</f>
        <v>563</v>
      </c>
      <c r="CM23" s="14">
        <f>F605</f>
        <v>592</v>
      </c>
      <c r="CN23" s="14">
        <f>F634</f>
        <v>621</v>
      </c>
      <c r="CO23" s="14">
        <f>F636</f>
        <v>623</v>
      </c>
      <c r="CP23" s="14">
        <f>F665</f>
        <v>652</v>
      </c>
      <c r="CQ23" s="159">
        <f>F694</f>
        <v>681</v>
      </c>
      <c r="CR23" s="160">
        <f t="shared" si="0"/>
        <v>9855</v>
      </c>
      <c r="CS23" s="143"/>
      <c r="CT23" s="161" t="s">
        <v>558</v>
      </c>
      <c r="CU23" s="162" t="s">
        <v>600</v>
      </c>
      <c r="CV23" s="162" t="s">
        <v>700</v>
      </c>
      <c r="CW23" s="162" t="s">
        <v>597</v>
      </c>
      <c r="CX23" s="162" t="s">
        <v>568</v>
      </c>
      <c r="CY23" s="162" t="s">
        <v>100</v>
      </c>
      <c r="CZ23" s="162" t="s">
        <v>72</v>
      </c>
      <c r="DA23" s="162" t="s">
        <v>179</v>
      </c>
      <c r="DB23" s="162" t="s">
        <v>207</v>
      </c>
      <c r="DC23" s="162" t="s">
        <v>565</v>
      </c>
      <c r="DD23" s="162" t="s">
        <v>696</v>
      </c>
      <c r="DE23" s="162" t="s">
        <v>697</v>
      </c>
      <c r="DF23" s="162" t="s">
        <v>717</v>
      </c>
      <c r="DG23" s="162" t="s">
        <v>146</v>
      </c>
      <c r="DH23" s="162" t="s">
        <v>366</v>
      </c>
      <c r="DI23" s="162" t="s">
        <v>367</v>
      </c>
      <c r="DJ23" s="162" t="s">
        <v>387</v>
      </c>
      <c r="DK23" s="162" t="s">
        <v>665</v>
      </c>
      <c r="DL23" s="162" t="s">
        <v>532</v>
      </c>
      <c r="DM23" s="162" t="s">
        <v>531</v>
      </c>
      <c r="DN23" s="162" t="s">
        <v>454</v>
      </c>
      <c r="DO23" s="162" t="s">
        <v>677</v>
      </c>
      <c r="DP23" s="162" t="s">
        <v>516</v>
      </c>
      <c r="DQ23" s="162" t="s">
        <v>515</v>
      </c>
      <c r="DR23" s="162" t="s">
        <v>412</v>
      </c>
      <c r="DS23" s="162" t="s">
        <v>635</v>
      </c>
      <c r="DT23" s="163" t="s">
        <v>559</v>
      </c>
      <c r="DU23" s="147"/>
    </row>
    <row r="24" spans="1:125" x14ac:dyDescent="0.2">
      <c r="A24" s="33"/>
      <c r="B24" s="33"/>
      <c r="C24" s="33"/>
      <c r="D24" s="176" t="s">
        <v>378</v>
      </c>
      <c r="E24" s="177" t="s">
        <v>345</v>
      </c>
      <c r="F24" s="178">
        <f>B4+(10*B6)</f>
        <v>11</v>
      </c>
      <c r="G24" s="33"/>
      <c r="H24" s="25"/>
      <c r="I24" s="136"/>
      <c r="J24" s="138"/>
      <c r="K24" s="158">
        <f>F129</f>
        <v>116</v>
      </c>
      <c r="L24" s="14">
        <f>F567</f>
        <v>554</v>
      </c>
      <c r="M24" s="14">
        <f>F140</f>
        <v>127</v>
      </c>
      <c r="N24" s="14">
        <f>F562</f>
        <v>549</v>
      </c>
      <c r="O24" s="14">
        <f>F138</f>
        <v>125</v>
      </c>
      <c r="P24" s="14">
        <f>F139</f>
        <v>126</v>
      </c>
      <c r="Q24" s="14">
        <f>F136</f>
        <v>123</v>
      </c>
      <c r="R24" s="14">
        <f>F566</f>
        <v>553</v>
      </c>
      <c r="S24" s="14">
        <f>F134</f>
        <v>121</v>
      </c>
      <c r="T24" s="14">
        <f>F564</f>
        <v>551</v>
      </c>
      <c r="U24" s="14">
        <f>F376</f>
        <v>363</v>
      </c>
      <c r="V24" s="14">
        <f>F568</f>
        <v>555</v>
      </c>
      <c r="W24" s="14">
        <f>F352</f>
        <v>339</v>
      </c>
      <c r="X24" s="14">
        <f>F561</f>
        <v>548</v>
      </c>
      <c r="Y24" s="14">
        <f>F185</f>
        <v>172</v>
      </c>
      <c r="Z24" s="14">
        <f>F584</f>
        <v>571</v>
      </c>
      <c r="AA24" s="14">
        <f>F369</f>
        <v>356</v>
      </c>
      <c r="AB24" s="14">
        <f>F472</f>
        <v>459</v>
      </c>
      <c r="AC24" s="14">
        <f>F163</f>
        <v>150</v>
      </c>
      <c r="AD24" s="14">
        <f>F575</f>
        <v>562</v>
      </c>
      <c r="AE24" s="14">
        <f>F96</f>
        <v>83</v>
      </c>
      <c r="AF24" s="14">
        <f>F579</f>
        <v>566</v>
      </c>
      <c r="AG24" s="14">
        <f>F193</f>
        <v>180</v>
      </c>
      <c r="AH24" s="14">
        <f>F62</f>
        <v>49</v>
      </c>
      <c r="AI24" s="14">
        <f>F417</f>
        <v>404</v>
      </c>
      <c r="AJ24" s="159">
        <f>F512</f>
        <v>499</v>
      </c>
      <c r="AK24" s="164">
        <f t="shared" si="1"/>
        <v>3969251</v>
      </c>
      <c r="AL24" s="143"/>
      <c r="AM24" s="165" t="s">
        <v>74</v>
      </c>
      <c r="AN24" s="166" t="s">
        <v>362</v>
      </c>
      <c r="AO24" s="166" t="s">
        <v>553</v>
      </c>
      <c r="AP24" s="166" t="s">
        <v>547</v>
      </c>
      <c r="AQ24" s="166" t="s">
        <v>582</v>
      </c>
      <c r="AR24" s="166" t="s">
        <v>208</v>
      </c>
      <c r="AS24" s="166" t="s">
        <v>657</v>
      </c>
      <c r="AT24" s="166" t="s">
        <v>679</v>
      </c>
      <c r="AU24" s="166" t="s">
        <v>686</v>
      </c>
      <c r="AV24" s="166" t="s">
        <v>704</v>
      </c>
      <c r="AW24" s="166" t="s">
        <v>68</v>
      </c>
      <c r="AX24" s="166" t="s">
        <v>806</v>
      </c>
      <c r="AY24" s="166" t="s">
        <v>126</v>
      </c>
      <c r="AZ24" s="166" t="s">
        <v>441</v>
      </c>
      <c r="BA24" s="166" t="s">
        <v>734</v>
      </c>
      <c r="BB24" s="166" t="s">
        <v>516</v>
      </c>
      <c r="BC24" s="166" t="s">
        <v>493</v>
      </c>
      <c r="BD24" s="166" t="s">
        <v>532</v>
      </c>
      <c r="BE24" s="166" t="s">
        <v>72</v>
      </c>
      <c r="BF24" s="166" t="s">
        <v>64</v>
      </c>
      <c r="BG24" s="166" t="s">
        <v>273</v>
      </c>
      <c r="BH24" s="166" t="s">
        <v>200</v>
      </c>
      <c r="BI24" s="166" t="s">
        <v>153</v>
      </c>
      <c r="BJ24" s="166" t="s">
        <v>274</v>
      </c>
      <c r="BK24" s="166" t="s">
        <v>416</v>
      </c>
      <c r="BL24" s="167" t="s">
        <v>399</v>
      </c>
      <c r="BM24" s="147"/>
      <c r="BN24" s="157"/>
      <c r="BO24" s="25"/>
      <c r="BP24" s="138"/>
      <c r="BQ24" s="158">
        <f>F47</f>
        <v>34</v>
      </c>
      <c r="BR24" s="14">
        <f>F76</f>
        <v>63</v>
      </c>
      <c r="BS24" s="14">
        <f>F105</f>
        <v>92</v>
      </c>
      <c r="BT24" s="14">
        <f>F134</f>
        <v>121</v>
      </c>
      <c r="BU24" s="14">
        <f>F163</f>
        <v>150</v>
      </c>
      <c r="BV24" s="14">
        <f>F192</f>
        <v>179</v>
      </c>
      <c r="BW24" s="14">
        <f>F221</f>
        <v>208</v>
      </c>
      <c r="BX24" s="14">
        <f>F250</f>
        <v>237</v>
      </c>
      <c r="BY24" s="14">
        <f>F279</f>
        <v>266</v>
      </c>
      <c r="BZ24" s="14">
        <f>F308</f>
        <v>295</v>
      </c>
      <c r="CA24" s="14">
        <f>F337</f>
        <v>324</v>
      </c>
      <c r="CB24" s="14">
        <f>F339</f>
        <v>326</v>
      </c>
      <c r="CC24" s="14">
        <f>F368</f>
        <v>355</v>
      </c>
      <c r="CD24" s="14">
        <f>F397</f>
        <v>384</v>
      </c>
      <c r="CE24" s="14">
        <f>F426</f>
        <v>413</v>
      </c>
      <c r="CF24" s="14">
        <f>F455</f>
        <v>442</v>
      </c>
      <c r="CG24" s="14">
        <f>F484</f>
        <v>471</v>
      </c>
      <c r="CH24" s="14">
        <f>F513</f>
        <v>500</v>
      </c>
      <c r="CI24" s="14">
        <f>F542</f>
        <v>529</v>
      </c>
      <c r="CJ24" s="14">
        <f>F571</f>
        <v>558</v>
      </c>
      <c r="CK24" s="14">
        <f>F600</f>
        <v>587</v>
      </c>
      <c r="CL24" s="14">
        <f>F629</f>
        <v>616</v>
      </c>
      <c r="CM24" s="14">
        <f>F658</f>
        <v>645</v>
      </c>
      <c r="CN24" s="14">
        <f>F687</f>
        <v>674</v>
      </c>
      <c r="CO24" s="14">
        <f>F689</f>
        <v>676</v>
      </c>
      <c r="CP24" s="14">
        <f>F718</f>
        <v>705</v>
      </c>
      <c r="CQ24" s="159">
        <f>F18</f>
        <v>5</v>
      </c>
      <c r="CR24" s="160">
        <f t="shared" si="0"/>
        <v>9855</v>
      </c>
      <c r="CS24" s="143"/>
      <c r="CT24" s="161" t="s">
        <v>332</v>
      </c>
      <c r="CU24" s="162" t="s">
        <v>436</v>
      </c>
      <c r="CV24" s="162" t="s">
        <v>408</v>
      </c>
      <c r="CW24" s="162" t="s">
        <v>761</v>
      </c>
      <c r="CX24" s="162" t="s">
        <v>733</v>
      </c>
      <c r="CY24" s="162" t="s">
        <v>604</v>
      </c>
      <c r="CZ24" s="162" t="s">
        <v>687</v>
      </c>
      <c r="DA24" s="162" t="s">
        <v>800</v>
      </c>
      <c r="DB24" s="162" t="s">
        <v>718</v>
      </c>
      <c r="DC24" s="162" t="s">
        <v>616</v>
      </c>
      <c r="DD24" s="162" t="s">
        <v>699</v>
      </c>
      <c r="DE24" s="162" t="s">
        <v>727</v>
      </c>
      <c r="DF24" s="162" t="s">
        <v>810</v>
      </c>
      <c r="DG24" s="162" t="s">
        <v>709</v>
      </c>
      <c r="DH24" s="162" t="s">
        <v>625</v>
      </c>
      <c r="DI24" s="162" t="s">
        <v>712</v>
      </c>
      <c r="DJ24" s="162" t="s">
        <v>794</v>
      </c>
      <c r="DK24" s="162" t="s">
        <v>693</v>
      </c>
      <c r="DL24" s="162" t="s">
        <v>664</v>
      </c>
      <c r="DM24" s="162" t="s">
        <v>228</v>
      </c>
      <c r="DN24" s="162" t="s">
        <v>200</v>
      </c>
      <c r="DO24" s="162" t="s">
        <v>305</v>
      </c>
      <c r="DP24" s="162" t="s">
        <v>333</v>
      </c>
      <c r="DQ24" s="162" t="s">
        <v>661</v>
      </c>
      <c r="DR24" s="162" t="s">
        <v>818</v>
      </c>
      <c r="DS24" s="162" t="s">
        <v>819</v>
      </c>
      <c r="DT24" s="163" t="s">
        <v>304</v>
      </c>
      <c r="DU24" s="147"/>
    </row>
    <row r="25" spans="1:125" x14ac:dyDescent="0.2">
      <c r="A25" s="33"/>
      <c r="B25" s="33"/>
      <c r="C25" s="33"/>
      <c r="D25" s="176" t="s">
        <v>647</v>
      </c>
      <c r="E25" s="177" t="s">
        <v>345</v>
      </c>
      <c r="F25" s="179">
        <f>B4+(11*B6)</f>
        <v>12</v>
      </c>
      <c r="G25" s="33"/>
      <c r="H25" s="25"/>
      <c r="I25" s="136"/>
      <c r="J25" s="138"/>
      <c r="K25" s="158">
        <f>F158</f>
        <v>145</v>
      </c>
      <c r="L25" s="14">
        <f>F557</f>
        <v>544</v>
      </c>
      <c r="M25" s="14">
        <f>F147</f>
        <v>134</v>
      </c>
      <c r="N25" s="14">
        <f>F549</f>
        <v>536</v>
      </c>
      <c r="O25" s="14">
        <f>F556</f>
        <v>543</v>
      </c>
      <c r="P25" s="14">
        <f>F545</f>
        <v>532</v>
      </c>
      <c r="Q25" s="14">
        <f>F151</f>
        <v>138</v>
      </c>
      <c r="R25" s="14">
        <f>F552</f>
        <v>539</v>
      </c>
      <c r="S25" s="14">
        <f>F153</f>
        <v>140</v>
      </c>
      <c r="T25" s="14">
        <f>F555</f>
        <v>542</v>
      </c>
      <c r="U25" s="14">
        <f>F168</f>
        <v>155</v>
      </c>
      <c r="V25" s="14">
        <f>F551</f>
        <v>538</v>
      </c>
      <c r="W25" s="14">
        <f>F170</f>
        <v>157</v>
      </c>
      <c r="X25" s="14">
        <f>F627</f>
        <v>614</v>
      </c>
      <c r="Y25" s="14">
        <f>F263</f>
        <v>250</v>
      </c>
      <c r="Z25" s="14">
        <f>F558</f>
        <v>545</v>
      </c>
      <c r="AA25" s="14">
        <f>F187</f>
        <v>174</v>
      </c>
      <c r="AB25" s="14">
        <f>F510</f>
        <v>497</v>
      </c>
      <c r="AC25" s="14">
        <f>F397</f>
        <v>384</v>
      </c>
      <c r="AD25" s="14">
        <f>F437</f>
        <v>424</v>
      </c>
      <c r="AE25" s="14">
        <f>F200</f>
        <v>187</v>
      </c>
      <c r="AF25" s="14">
        <f>F331</f>
        <v>318</v>
      </c>
      <c r="AG25" s="14">
        <f>F224</f>
        <v>211</v>
      </c>
      <c r="AH25" s="14">
        <f>F17</f>
        <v>4</v>
      </c>
      <c r="AI25" s="14">
        <f>F548</f>
        <v>535</v>
      </c>
      <c r="AJ25" s="159">
        <f>F28</f>
        <v>15</v>
      </c>
      <c r="AK25" s="164">
        <f t="shared" si="1"/>
        <v>3969251</v>
      </c>
      <c r="AL25" s="143"/>
      <c r="AM25" s="165" t="s">
        <v>733</v>
      </c>
      <c r="AN25" s="166" t="s">
        <v>364</v>
      </c>
      <c r="AO25" s="166" t="s">
        <v>370</v>
      </c>
      <c r="AP25" s="166" t="s">
        <v>124</v>
      </c>
      <c r="AQ25" s="166" t="s">
        <v>677</v>
      </c>
      <c r="AR25" s="166" t="s">
        <v>202</v>
      </c>
      <c r="AS25" s="166" t="s">
        <v>236</v>
      </c>
      <c r="AT25" s="166" t="s">
        <v>779</v>
      </c>
      <c r="AU25" s="166" t="s">
        <v>102</v>
      </c>
      <c r="AV25" s="166" t="s">
        <v>334</v>
      </c>
      <c r="AW25" s="166" t="s">
        <v>419</v>
      </c>
      <c r="AX25" s="166" t="s">
        <v>228</v>
      </c>
      <c r="AY25" s="166" t="s">
        <v>448</v>
      </c>
      <c r="AZ25" s="166" t="s">
        <v>91</v>
      </c>
      <c r="BA25" s="166" t="s">
        <v>192</v>
      </c>
      <c r="BB25" s="166" t="s">
        <v>574</v>
      </c>
      <c r="BC25" s="166" t="s">
        <v>71</v>
      </c>
      <c r="BD25" s="166" t="s">
        <v>295</v>
      </c>
      <c r="BE25" s="166" t="s">
        <v>494</v>
      </c>
      <c r="BF25" s="166" t="s">
        <v>82</v>
      </c>
      <c r="BG25" s="166" t="s">
        <v>496</v>
      </c>
      <c r="BH25" s="166" t="s">
        <v>624</v>
      </c>
      <c r="BI25" s="166" t="s">
        <v>613</v>
      </c>
      <c r="BJ25" s="166" t="s">
        <v>62</v>
      </c>
      <c r="BK25" s="166" t="s">
        <v>92</v>
      </c>
      <c r="BL25" s="167" t="s">
        <v>569</v>
      </c>
      <c r="BM25" s="147"/>
      <c r="BN25" s="157"/>
      <c r="BO25" s="25"/>
      <c r="BP25" s="138"/>
      <c r="BQ25" s="158">
        <f>F100</f>
        <v>87</v>
      </c>
      <c r="BR25" s="14">
        <f>F129</f>
        <v>116</v>
      </c>
      <c r="BS25" s="14">
        <f>F158</f>
        <v>145</v>
      </c>
      <c r="BT25" s="14">
        <f>F187</f>
        <v>174</v>
      </c>
      <c r="BU25" s="14">
        <f>F216</f>
        <v>203</v>
      </c>
      <c r="BV25" s="14">
        <f>F245</f>
        <v>232</v>
      </c>
      <c r="BW25" s="14">
        <f>F274</f>
        <v>261</v>
      </c>
      <c r="BX25" s="14">
        <f>F303</f>
        <v>290</v>
      </c>
      <c r="BY25" s="14">
        <f>F332</f>
        <v>319</v>
      </c>
      <c r="BZ25" s="14">
        <f>F361</f>
        <v>348</v>
      </c>
      <c r="CA25" s="14">
        <f>F390</f>
        <v>377</v>
      </c>
      <c r="CB25" s="14">
        <f>F392</f>
        <v>379</v>
      </c>
      <c r="CC25" s="14">
        <f>F421</f>
        <v>408</v>
      </c>
      <c r="CD25" s="14">
        <f>F450</f>
        <v>437</v>
      </c>
      <c r="CE25" s="14">
        <f>F479</f>
        <v>466</v>
      </c>
      <c r="CF25" s="14">
        <f>F508</f>
        <v>495</v>
      </c>
      <c r="CG25" s="14">
        <f>F537</f>
        <v>524</v>
      </c>
      <c r="CH25" s="14">
        <f>F566</f>
        <v>553</v>
      </c>
      <c r="CI25" s="14">
        <f>F595</f>
        <v>582</v>
      </c>
      <c r="CJ25" s="14">
        <f>F624</f>
        <v>611</v>
      </c>
      <c r="CK25" s="14">
        <f>F653</f>
        <v>640</v>
      </c>
      <c r="CL25" s="14">
        <f>F682</f>
        <v>669</v>
      </c>
      <c r="CM25" s="14">
        <f>F711</f>
        <v>698</v>
      </c>
      <c r="CN25" s="14">
        <f>F740</f>
        <v>727</v>
      </c>
      <c r="CO25" s="14">
        <f>F40</f>
        <v>27</v>
      </c>
      <c r="CP25" s="14">
        <f>F42</f>
        <v>29</v>
      </c>
      <c r="CQ25" s="159">
        <f>F71</f>
        <v>58</v>
      </c>
      <c r="CR25" s="160">
        <f t="shared" si="0"/>
        <v>9855</v>
      </c>
      <c r="CS25" s="143"/>
      <c r="CT25" s="161" t="s">
        <v>749</v>
      </c>
      <c r="CU25" s="162" t="s">
        <v>182</v>
      </c>
      <c r="CV25" s="162" t="s">
        <v>102</v>
      </c>
      <c r="CW25" s="162" t="s">
        <v>101</v>
      </c>
      <c r="CX25" s="162" t="s">
        <v>760</v>
      </c>
      <c r="CY25" s="162" t="s">
        <v>249</v>
      </c>
      <c r="CZ25" s="162" t="s">
        <v>270</v>
      </c>
      <c r="DA25" s="162" t="s">
        <v>271</v>
      </c>
      <c r="DB25" s="162" t="s">
        <v>461</v>
      </c>
      <c r="DC25" s="162" t="s">
        <v>710</v>
      </c>
      <c r="DD25" s="162" t="s">
        <v>729</v>
      </c>
      <c r="DE25" s="162" t="s">
        <v>97</v>
      </c>
      <c r="DF25" s="162" t="s">
        <v>69</v>
      </c>
      <c r="DG25" s="162" t="s">
        <v>429</v>
      </c>
      <c r="DH25" s="162" t="s">
        <v>457</v>
      </c>
      <c r="DI25" s="162" t="s">
        <v>562</v>
      </c>
      <c r="DJ25" s="162" t="s">
        <v>533</v>
      </c>
      <c r="DK25" s="162" t="s">
        <v>66</v>
      </c>
      <c r="DL25" s="162" t="s">
        <v>35</v>
      </c>
      <c r="DM25" s="162" t="s">
        <v>726</v>
      </c>
      <c r="DN25" s="162" t="s">
        <v>809</v>
      </c>
      <c r="DO25" s="162" t="s">
        <v>136</v>
      </c>
      <c r="DP25" s="162" t="s">
        <v>47</v>
      </c>
      <c r="DQ25" s="162" t="s">
        <v>738</v>
      </c>
      <c r="DR25" s="162" t="s">
        <v>224</v>
      </c>
      <c r="DS25" s="162" t="s">
        <v>90</v>
      </c>
      <c r="DT25" s="163" t="s">
        <v>89</v>
      </c>
      <c r="DU25" s="147"/>
    </row>
    <row r="26" spans="1:125" x14ac:dyDescent="0.2">
      <c r="A26" s="33"/>
      <c r="B26" s="33"/>
      <c r="C26" s="33"/>
      <c r="D26" s="176" t="s">
        <v>542</v>
      </c>
      <c r="E26" s="177" t="s">
        <v>345</v>
      </c>
      <c r="F26" s="179">
        <f>B4+(12*B6)</f>
        <v>13</v>
      </c>
      <c r="G26" s="33"/>
      <c r="H26" s="25"/>
      <c r="I26" s="136"/>
      <c r="J26" s="138"/>
      <c r="K26" s="158">
        <f>F80</f>
        <v>67</v>
      </c>
      <c r="L26" s="14">
        <f>F632</f>
        <v>619</v>
      </c>
      <c r="M26" s="14">
        <f>F69</f>
        <v>56</v>
      </c>
      <c r="N26" s="14">
        <f>F68</f>
        <v>55</v>
      </c>
      <c r="O26" s="14">
        <f>F71</f>
        <v>58</v>
      </c>
      <c r="P26" s="14">
        <f>F631</f>
        <v>618</v>
      </c>
      <c r="Q26" s="14">
        <f>F73</f>
        <v>60</v>
      </c>
      <c r="R26" s="14">
        <f>F635</f>
        <v>622</v>
      </c>
      <c r="S26" s="14">
        <f>F446</f>
        <v>433</v>
      </c>
      <c r="T26" s="14">
        <f>F317</f>
        <v>304</v>
      </c>
      <c r="U26" s="14">
        <f>F90</f>
        <v>77</v>
      </c>
      <c r="V26" s="14">
        <f>F341</f>
        <v>328</v>
      </c>
      <c r="W26" s="14">
        <f>F378</f>
        <v>365</v>
      </c>
      <c r="X26" s="14">
        <f>F532</f>
        <v>519</v>
      </c>
      <c r="Y26" s="14">
        <f>F367</f>
        <v>354</v>
      </c>
      <c r="Z26" s="14">
        <f>F350</f>
        <v>337</v>
      </c>
      <c r="AA26" s="14">
        <f>F395</f>
        <v>382</v>
      </c>
      <c r="AB26" s="14">
        <f>F601</f>
        <v>588</v>
      </c>
      <c r="AC26" s="14">
        <f>F371</f>
        <v>358</v>
      </c>
      <c r="AD26" s="14">
        <f>F333</f>
        <v>320</v>
      </c>
      <c r="AE26" s="14">
        <f>F399</f>
        <v>386</v>
      </c>
      <c r="AF26" s="14">
        <f>F515</f>
        <v>502</v>
      </c>
      <c r="AG26" s="14">
        <f>F89</f>
        <v>76</v>
      </c>
      <c r="AH26" s="14">
        <f>F514</f>
        <v>501</v>
      </c>
      <c r="AI26" s="14">
        <f>F260</f>
        <v>247</v>
      </c>
      <c r="AJ26" s="159">
        <f>F582</f>
        <v>569</v>
      </c>
      <c r="AK26" s="164">
        <f t="shared" si="1"/>
        <v>3969251</v>
      </c>
      <c r="AL26" s="143"/>
      <c r="AM26" s="165" t="s">
        <v>539</v>
      </c>
      <c r="AN26" s="166" t="s">
        <v>676</v>
      </c>
      <c r="AO26" s="166" t="s">
        <v>89</v>
      </c>
      <c r="AP26" s="166" t="s">
        <v>252</v>
      </c>
      <c r="AQ26" s="166" t="s">
        <v>803</v>
      </c>
      <c r="AR26" s="166" t="s">
        <v>227</v>
      </c>
      <c r="AS26" s="166" t="s">
        <v>776</v>
      </c>
      <c r="AT26" s="166" t="s">
        <v>333</v>
      </c>
      <c r="AU26" s="166" t="s">
        <v>590</v>
      </c>
      <c r="AV26" s="166" t="s">
        <v>357</v>
      </c>
      <c r="AW26" s="166" t="s">
        <v>168</v>
      </c>
      <c r="AX26" s="166" t="s">
        <v>472</v>
      </c>
      <c r="AY26" s="166" t="s">
        <v>97</v>
      </c>
      <c r="AZ26" s="166" t="s">
        <v>322</v>
      </c>
      <c r="BA26" s="166" t="s">
        <v>415</v>
      </c>
      <c r="BB26" s="166" t="s">
        <v>128</v>
      </c>
      <c r="BC26" s="166" t="s">
        <v>519</v>
      </c>
      <c r="BD26" s="166" t="s">
        <v>36</v>
      </c>
      <c r="BE26" s="166" t="s">
        <v>520</v>
      </c>
      <c r="BF26" s="166" t="s">
        <v>655</v>
      </c>
      <c r="BG26" s="166" t="s">
        <v>652</v>
      </c>
      <c r="BH26" s="166" t="s">
        <v>50</v>
      </c>
      <c r="BI26" s="166" t="s">
        <v>722</v>
      </c>
      <c r="BJ26" s="166" t="s">
        <v>428</v>
      </c>
      <c r="BK26" s="166" t="s">
        <v>247</v>
      </c>
      <c r="BL26" s="167" t="s">
        <v>622</v>
      </c>
      <c r="BM26" s="147"/>
      <c r="BN26" s="157"/>
      <c r="BO26" s="25"/>
      <c r="BP26" s="138"/>
      <c r="BQ26" s="158">
        <f>F153</f>
        <v>140</v>
      </c>
      <c r="BR26" s="14">
        <f>F182</f>
        <v>169</v>
      </c>
      <c r="BS26" s="14">
        <f>F211</f>
        <v>198</v>
      </c>
      <c r="BT26" s="14">
        <f>F240</f>
        <v>227</v>
      </c>
      <c r="BU26" s="14">
        <f>F269</f>
        <v>256</v>
      </c>
      <c r="BV26" s="14">
        <f>F298</f>
        <v>285</v>
      </c>
      <c r="BW26" s="14">
        <f>F327</f>
        <v>314</v>
      </c>
      <c r="BX26" s="14">
        <f>F356</f>
        <v>343</v>
      </c>
      <c r="BY26" s="14">
        <f>F385</f>
        <v>372</v>
      </c>
      <c r="BZ26" s="14">
        <f>F414</f>
        <v>401</v>
      </c>
      <c r="CA26" s="14">
        <f>F443</f>
        <v>430</v>
      </c>
      <c r="CB26" s="14">
        <f>F472</f>
        <v>459</v>
      </c>
      <c r="CC26" s="14">
        <f>F474</f>
        <v>461</v>
      </c>
      <c r="CD26" s="14">
        <f>F503</f>
        <v>490</v>
      </c>
      <c r="CE26" s="14">
        <f>F532</f>
        <v>519</v>
      </c>
      <c r="CF26" s="14">
        <f>F561</f>
        <v>548</v>
      </c>
      <c r="CG26" s="14">
        <f>F590</f>
        <v>577</v>
      </c>
      <c r="CH26" s="14">
        <f>F619</f>
        <v>606</v>
      </c>
      <c r="CI26" s="14">
        <f>F648</f>
        <v>635</v>
      </c>
      <c r="CJ26" s="14">
        <f>F677</f>
        <v>664</v>
      </c>
      <c r="CK26" s="14">
        <f>F706</f>
        <v>693</v>
      </c>
      <c r="CL26" s="14">
        <f>F735</f>
        <v>722</v>
      </c>
      <c r="CM26" s="14">
        <f>F35</f>
        <v>22</v>
      </c>
      <c r="CN26" s="14">
        <f>F64</f>
        <v>51</v>
      </c>
      <c r="CO26" s="14">
        <f>F93</f>
        <v>80</v>
      </c>
      <c r="CP26" s="14">
        <f>F95</f>
        <v>82</v>
      </c>
      <c r="CQ26" s="159">
        <f>F124</f>
        <v>111</v>
      </c>
      <c r="CR26" s="160">
        <f t="shared" si="0"/>
        <v>9855</v>
      </c>
      <c r="CS26" s="143"/>
      <c r="CT26" s="161" t="s">
        <v>580</v>
      </c>
      <c r="CU26" s="162" t="s">
        <v>581</v>
      </c>
      <c r="CV26" s="162" t="s">
        <v>602</v>
      </c>
      <c r="CW26" s="162" t="s">
        <v>53</v>
      </c>
      <c r="CX26" s="162" t="s">
        <v>247</v>
      </c>
      <c r="CY26" s="162" t="s">
        <v>191</v>
      </c>
      <c r="CZ26" s="162" t="s">
        <v>111</v>
      </c>
      <c r="DA26" s="162" t="s">
        <v>338</v>
      </c>
      <c r="DB26" s="162" t="s">
        <v>176</v>
      </c>
      <c r="DC26" s="162" t="s">
        <v>175</v>
      </c>
      <c r="DD26" s="162" t="s">
        <v>95</v>
      </c>
      <c r="DE26" s="162" t="s">
        <v>323</v>
      </c>
      <c r="DF26" s="162" t="s">
        <v>218</v>
      </c>
      <c r="DG26" s="162" t="s">
        <v>217</v>
      </c>
      <c r="DH26" s="162" t="s">
        <v>81</v>
      </c>
      <c r="DI26" s="162" t="s">
        <v>308</v>
      </c>
      <c r="DJ26" s="162" t="s">
        <v>230</v>
      </c>
      <c r="DK26" s="162" t="s">
        <v>229</v>
      </c>
      <c r="DL26" s="162" t="s">
        <v>65</v>
      </c>
      <c r="DM26" s="162" t="s">
        <v>348</v>
      </c>
      <c r="DN26" s="162" t="s">
        <v>396</v>
      </c>
      <c r="DO26" s="162" t="s">
        <v>397</v>
      </c>
      <c r="DP26" s="162" t="s">
        <v>775</v>
      </c>
      <c r="DQ26" s="162" t="s">
        <v>748</v>
      </c>
      <c r="DR26" s="162" t="s">
        <v>60</v>
      </c>
      <c r="DS26" s="162" t="s">
        <v>2</v>
      </c>
      <c r="DT26" s="163" t="s">
        <v>390</v>
      </c>
      <c r="DU26" s="147"/>
    </row>
    <row r="27" spans="1:125" x14ac:dyDescent="0.2">
      <c r="A27" s="33"/>
      <c r="B27" s="33"/>
      <c r="C27" s="33"/>
      <c r="D27" s="176" t="s">
        <v>511</v>
      </c>
      <c r="E27" s="177" t="s">
        <v>345</v>
      </c>
      <c r="F27" s="178">
        <f>B4+(13*B6)</f>
        <v>14</v>
      </c>
      <c r="G27" s="33"/>
      <c r="H27" s="25"/>
      <c r="I27" s="136"/>
      <c r="J27" s="138"/>
      <c r="K27" s="158">
        <f>F103</f>
        <v>90</v>
      </c>
      <c r="L27" s="14">
        <f>F599</f>
        <v>586</v>
      </c>
      <c r="M27" s="14">
        <f>F588</f>
        <v>575</v>
      </c>
      <c r="N27" s="14">
        <f>F590</f>
        <v>577</v>
      </c>
      <c r="O27" s="14">
        <f>F112</f>
        <v>99</v>
      </c>
      <c r="P27" s="14">
        <f>F591</f>
        <v>578</v>
      </c>
      <c r="Q27" s="14">
        <f>F110</f>
        <v>97</v>
      </c>
      <c r="R27" s="14">
        <f>F589</f>
        <v>576</v>
      </c>
      <c r="S27" s="14">
        <f>F387</f>
        <v>374</v>
      </c>
      <c r="T27" s="14">
        <f>F610</f>
        <v>597</v>
      </c>
      <c r="U27" s="14">
        <f>F119</f>
        <v>106</v>
      </c>
      <c r="V27" s="14">
        <f>F419</f>
        <v>406</v>
      </c>
      <c r="W27" s="14">
        <f>F221</f>
        <v>208</v>
      </c>
      <c r="X27" s="14">
        <f>F326</f>
        <v>313</v>
      </c>
      <c r="Y27" s="14">
        <f>F206</f>
        <v>193</v>
      </c>
      <c r="Z27" s="14">
        <f>F499</f>
        <v>486</v>
      </c>
      <c r="AA27" s="14">
        <f>F204</f>
        <v>191</v>
      </c>
      <c r="AB27" s="14">
        <f>F500</f>
        <v>487</v>
      </c>
      <c r="AC27" s="14">
        <f>F202</f>
        <v>189</v>
      </c>
      <c r="AD27" s="14">
        <f>F544</f>
        <v>531</v>
      </c>
      <c r="AE27" s="14">
        <f>F165</f>
        <v>152</v>
      </c>
      <c r="AF27" s="14">
        <f>F305</f>
        <v>292</v>
      </c>
      <c r="AG27" s="14">
        <f>F167</f>
        <v>154</v>
      </c>
      <c r="AH27" s="14">
        <f>F619</f>
        <v>606</v>
      </c>
      <c r="AI27" s="14">
        <f>F313</f>
        <v>300</v>
      </c>
      <c r="AJ27" s="159">
        <f>F51</f>
        <v>38</v>
      </c>
      <c r="AK27" s="164">
        <f t="shared" si="1"/>
        <v>3969251</v>
      </c>
      <c r="AL27" s="143"/>
      <c r="AM27" s="165" t="s">
        <v>617</v>
      </c>
      <c r="AN27" s="166" t="s">
        <v>123</v>
      </c>
      <c r="AO27" s="166" t="s">
        <v>573</v>
      </c>
      <c r="AP27" s="166" t="s">
        <v>678</v>
      </c>
      <c r="AQ27" s="166" t="s">
        <v>329</v>
      </c>
      <c r="AR27" s="166" t="s">
        <v>363</v>
      </c>
      <c r="AS27" s="166" t="s">
        <v>465</v>
      </c>
      <c r="AT27" s="166" t="s">
        <v>440</v>
      </c>
      <c r="AU27" s="166" t="s">
        <v>577</v>
      </c>
      <c r="AV27" s="166" t="s">
        <v>490</v>
      </c>
      <c r="AW27" s="166" t="s">
        <v>284</v>
      </c>
      <c r="AX27" s="166" t="s">
        <v>442</v>
      </c>
      <c r="AY27" s="166" t="s">
        <v>373</v>
      </c>
      <c r="AZ27" s="166" t="s">
        <v>70</v>
      </c>
      <c r="BA27" s="166" t="s">
        <v>630</v>
      </c>
      <c r="BB27" s="166" t="s">
        <v>739</v>
      </c>
      <c r="BC27" s="166" t="s">
        <v>602</v>
      </c>
      <c r="BD27" s="166" t="s">
        <v>531</v>
      </c>
      <c r="BE27" s="166" t="s">
        <v>525</v>
      </c>
      <c r="BF27" s="166" t="s">
        <v>723</v>
      </c>
      <c r="BG27" s="166" t="s">
        <v>152</v>
      </c>
      <c r="BH27" s="166" t="s">
        <v>404</v>
      </c>
      <c r="BI27" s="166" t="s">
        <v>180</v>
      </c>
      <c r="BJ27" s="166" t="s">
        <v>277</v>
      </c>
      <c r="BK27" s="166" t="s">
        <v>193</v>
      </c>
      <c r="BL27" s="167" t="s">
        <v>700</v>
      </c>
      <c r="BM27" s="147"/>
      <c r="BN27" s="157"/>
      <c r="BO27" s="25"/>
      <c r="BP27" s="138"/>
      <c r="BQ27" s="158">
        <f>F206</f>
        <v>193</v>
      </c>
      <c r="BR27" s="14">
        <f>F235</f>
        <v>222</v>
      </c>
      <c r="BS27" s="14">
        <f>F264</f>
        <v>251</v>
      </c>
      <c r="BT27" s="14">
        <f>F293</f>
        <v>280</v>
      </c>
      <c r="BU27" s="14">
        <f>F322</f>
        <v>309</v>
      </c>
      <c r="BV27" s="14">
        <f>F351</f>
        <v>338</v>
      </c>
      <c r="BW27" s="14">
        <f>F380</f>
        <v>367</v>
      </c>
      <c r="BX27" s="14">
        <f>F409</f>
        <v>396</v>
      </c>
      <c r="BY27" s="14">
        <f>F438</f>
        <v>425</v>
      </c>
      <c r="BZ27" s="14">
        <f>F467</f>
        <v>454</v>
      </c>
      <c r="CA27" s="14">
        <f>F496</f>
        <v>483</v>
      </c>
      <c r="CB27" s="14">
        <f>F525</f>
        <v>512</v>
      </c>
      <c r="CC27" s="14">
        <f>F527</f>
        <v>514</v>
      </c>
      <c r="CD27" s="14">
        <f>F556</f>
        <v>543</v>
      </c>
      <c r="CE27" s="14">
        <f>F585</f>
        <v>572</v>
      </c>
      <c r="CF27" s="14">
        <f>F614</f>
        <v>601</v>
      </c>
      <c r="CG27" s="14">
        <f>F643</f>
        <v>630</v>
      </c>
      <c r="CH27" s="14">
        <f>F672</f>
        <v>659</v>
      </c>
      <c r="CI27" s="14">
        <f>F701</f>
        <v>688</v>
      </c>
      <c r="CJ27" s="14">
        <f>F730</f>
        <v>717</v>
      </c>
      <c r="CK27" s="14">
        <f>F30</f>
        <v>17</v>
      </c>
      <c r="CL27" s="14">
        <f>F59</f>
        <v>46</v>
      </c>
      <c r="CM27" s="14">
        <f>F88</f>
        <v>75</v>
      </c>
      <c r="CN27" s="14">
        <f>F117</f>
        <v>104</v>
      </c>
      <c r="CO27" s="14">
        <f>F146</f>
        <v>133</v>
      </c>
      <c r="CP27" s="14">
        <f>F175</f>
        <v>162</v>
      </c>
      <c r="CQ27" s="159">
        <f>F177</f>
        <v>164</v>
      </c>
      <c r="CR27" s="160">
        <f t="shared" si="0"/>
        <v>9855</v>
      </c>
      <c r="CS27" s="143"/>
      <c r="CT27" s="161" t="s">
        <v>285</v>
      </c>
      <c r="CU27" s="162" t="s">
        <v>374</v>
      </c>
      <c r="CV27" s="162" t="s">
        <v>458</v>
      </c>
      <c r="CW27" s="162" t="s">
        <v>355</v>
      </c>
      <c r="CX27" s="162" t="s">
        <v>269</v>
      </c>
      <c r="CY27" s="162" t="s">
        <v>386</v>
      </c>
      <c r="CZ27" s="162" t="s">
        <v>415</v>
      </c>
      <c r="DA27" s="162" t="s">
        <v>519</v>
      </c>
      <c r="DB27" s="162" t="s">
        <v>548</v>
      </c>
      <c r="DC27" s="162" t="s">
        <v>108</v>
      </c>
      <c r="DD27" s="162" t="s">
        <v>80</v>
      </c>
      <c r="DE27" s="162" t="s">
        <v>187</v>
      </c>
      <c r="DF27" s="162" t="s">
        <v>265</v>
      </c>
      <c r="DG27" s="162" t="s">
        <v>487</v>
      </c>
      <c r="DH27" s="162" t="s">
        <v>704</v>
      </c>
      <c r="DI27" s="162" t="s">
        <v>705</v>
      </c>
      <c r="DJ27" s="162" t="s">
        <v>724</v>
      </c>
      <c r="DK27" s="162" t="s">
        <v>154</v>
      </c>
      <c r="DL27" s="162" t="s">
        <v>346</v>
      </c>
      <c r="DM27" s="162" t="s">
        <v>289</v>
      </c>
      <c r="DN27" s="162" t="s">
        <v>464</v>
      </c>
      <c r="DO27" s="162" t="s">
        <v>380</v>
      </c>
      <c r="DP27" s="162" t="s">
        <v>275</v>
      </c>
      <c r="DQ27" s="162" t="s">
        <v>361</v>
      </c>
      <c r="DR27" s="162" t="s">
        <v>476</v>
      </c>
      <c r="DS27" s="162" t="s">
        <v>392</v>
      </c>
      <c r="DT27" s="163" t="s">
        <v>371</v>
      </c>
      <c r="DU27" s="147"/>
    </row>
    <row r="28" spans="1:125" x14ac:dyDescent="0.2">
      <c r="A28" s="33"/>
      <c r="B28" s="33"/>
      <c r="C28" s="33"/>
      <c r="D28" s="176" t="s">
        <v>569</v>
      </c>
      <c r="E28" s="177" t="s">
        <v>345</v>
      </c>
      <c r="F28" s="178">
        <f>B4+(14*B6)</f>
        <v>15</v>
      </c>
      <c r="G28" s="33"/>
      <c r="H28" s="25"/>
      <c r="I28" s="136"/>
      <c r="J28" s="138"/>
      <c r="K28" s="158">
        <f>F392</f>
        <v>379</v>
      </c>
      <c r="L28" s="14">
        <f>F365</f>
        <v>352</v>
      </c>
      <c r="M28" s="14">
        <f>F114</f>
        <v>101</v>
      </c>
      <c r="N28" s="14">
        <f>F623</f>
        <v>610</v>
      </c>
      <c r="O28" s="14">
        <f>F149</f>
        <v>136</v>
      </c>
      <c r="P28" s="14">
        <f>F573</f>
        <v>560</v>
      </c>
      <c r="Q28" s="14">
        <f>F214</f>
        <v>201</v>
      </c>
      <c r="R28" s="14">
        <f>F527</f>
        <v>514</v>
      </c>
      <c r="S28" s="14">
        <f>F257</f>
        <v>244</v>
      </c>
      <c r="T28" s="14">
        <f>F464</f>
        <v>451</v>
      </c>
      <c r="U28" s="14">
        <f>F656</f>
        <v>643</v>
      </c>
      <c r="V28" s="14">
        <f>F284</f>
        <v>271</v>
      </c>
      <c r="W28" s="14">
        <f>F39</f>
        <v>26</v>
      </c>
      <c r="X28" s="14">
        <f>F14</f>
        <v>1</v>
      </c>
      <c r="Y28" s="14">
        <f>F414</f>
        <v>401</v>
      </c>
      <c r="Z28" s="14">
        <f>F622</f>
        <v>609</v>
      </c>
      <c r="AA28" s="14">
        <f>F100</f>
        <v>87</v>
      </c>
      <c r="AB28" s="14">
        <f>F264</f>
        <v>251</v>
      </c>
      <c r="AC28" s="14">
        <f>F521</f>
        <v>508</v>
      </c>
      <c r="AD28" s="14">
        <f>F203</f>
        <v>190</v>
      </c>
      <c r="AE28" s="14">
        <f>F122</f>
        <v>109</v>
      </c>
      <c r="AF28" s="14">
        <f>F597</f>
        <v>584</v>
      </c>
      <c r="AG28" s="14">
        <f>F618</f>
        <v>605</v>
      </c>
      <c r="AH28" s="14">
        <f>F303</f>
        <v>290</v>
      </c>
      <c r="AI28" s="14">
        <f>F390</f>
        <v>377</v>
      </c>
      <c r="AJ28" s="159">
        <f>F314</f>
        <v>301</v>
      </c>
      <c r="AK28" s="164">
        <f t="shared" si="1"/>
        <v>3969251</v>
      </c>
      <c r="AL28" s="143"/>
      <c r="AM28" s="165" t="s">
        <v>414</v>
      </c>
      <c r="AN28" s="166" t="s">
        <v>445</v>
      </c>
      <c r="AO28" s="166" t="s">
        <v>361</v>
      </c>
      <c r="AP28" s="166" t="s">
        <v>170</v>
      </c>
      <c r="AQ28" s="166" t="s">
        <v>210</v>
      </c>
      <c r="AR28" s="166" t="s">
        <v>94</v>
      </c>
      <c r="AS28" s="166" t="s">
        <v>687</v>
      </c>
      <c r="AT28" s="166" t="s">
        <v>766</v>
      </c>
      <c r="AU28" s="166" t="s">
        <v>328</v>
      </c>
      <c r="AV28" s="166" t="s">
        <v>588</v>
      </c>
      <c r="AW28" s="166" t="s">
        <v>212</v>
      </c>
      <c r="AX28" s="166" t="s">
        <v>143</v>
      </c>
      <c r="AY28" s="166" t="s">
        <v>88</v>
      </c>
      <c r="AZ28" s="166" t="s">
        <v>198</v>
      </c>
      <c r="BA28" s="166" t="s">
        <v>311</v>
      </c>
      <c r="BB28" s="166" t="s">
        <v>752</v>
      </c>
      <c r="BC28" s="166" t="s">
        <v>379</v>
      </c>
      <c r="BD28" s="166" t="s">
        <v>84</v>
      </c>
      <c r="BE28" s="166" t="s">
        <v>638</v>
      </c>
      <c r="BF28" s="166" t="s">
        <v>151</v>
      </c>
      <c r="BG28" s="166" t="s">
        <v>526</v>
      </c>
      <c r="BH28" s="166" t="s">
        <v>229</v>
      </c>
      <c r="BI28" s="166" t="s">
        <v>650</v>
      </c>
      <c r="BJ28" s="166" t="s">
        <v>508</v>
      </c>
      <c r="BK28" s="166" t="s">
        <v>444</v>
      </c>
      <c r="BL28" s="167" t="s">
        <v>250</v>
      </c>
      <c r="BM28" s="147"/>
      <c r="BN28" s="157"/>
      <c r="BO28" s="25"/>
      <c r="BP28" s="138"/>
      <c r="BQ28" s="158">
        <f>F259</f>
        <v>246</v>
      </c>
      <c r="BR28" s="14">
        <f>F288</f>
        <v>275</v>
      </c>
      <c r="BS28" s="14">
        <f>F317</f>
        <v>304</v>
      </c>
      <c r="BT28" s="14">
        <f>F346</f>
        <v>333</v>
      </c>
      <c r="BU28" s="14">
        <f>F375</f>
        <v>362</v>
      </c>
      <c r="BV28" s="14">
        <f>F404</f>
        <v>391</v>
      </c>
      <c r="BW28" s="14">
        <f>F433</f>
        <v>420</v>
      </c>
      <c r="BX28" s="14">
        <f>F462</f>
        <v>449</v>
      </c>
      <c r="BY28" s="14">
        <f>F491</f>
        <v>478</v>
      </c>
      <c r="BZ28" s="14">
        <f>F520</f>
        <v>507</v>
      </c>
      <c r="CA28" s="14">
        <f>F549</f>
        <v>536</v>
      </c>
      <c r="CB28" s="14">
        <f>F578</f>
        <v>565</v>
      </c>
      <c r="CC28" s="14">
        <f>F607</f>
        <v>594</v>
      </c>
      <c r="CD28" s="14">
        <f>F609</f>
        <v>596</v>
      </c>
      <c r="CE28" s="14">
        <f>F638</f>
        <v>625</v>
      </c>
      <c r="CF28" s="14">
        <f>F667</f>
        <v>654</v>
      </c>
      <c r="CG28" s="14">
        <f>F696</f>
        <v>683</v>
      </c>
      <c r="CH28" s="14">
        <f>F725</f>
        <v>712</v>
      </c>
      <c r="CI28" s="14">
        <f>F25</f>
        <v>12</v>
      </c>
      <c r="CJ28" s="14">
        <f>F54</f>
        <v>41</v>
      </c>
      <c r="CK28" s="14">
        <f>F83</f>
        <v>70</v>
      </c>
      <c r="CL28" s="14">
        <f>F112</f>
        <v>99</v>
      </c>
      <c r="CM28" s="14">
        <f>F141</f>
        <v>128</v>
      </c>
      <c r="CN28" s="14">
        <f>F170</f>
        <v>157</v>
      </c>
      <c r="CO28" s="14">
        <f>F199</f>
        <v>186</v>
      </c>
      <c r="CP28" s="14">
        <f>F228</f>
        <v>215</v>
      </c>
      <c r="CQ28" s="159">
        <f>F230</f>
        <v>217</v>
      </c>
      <c r="CR28" s="160">
        <f t="shared" si="0"/>
        <v>9855</v>
      </c>
      <c r="CS28" s="143"/>
      <c r="CT28" s="161" t="s">
        <v>671</v>
      </c>
      <c r="CU28" s="162" t="s">
        <v>772</v>
      </c>
      <c r="CV28" s="162" t="s">
        <v>745</v>
      </c>
      <c r="CW28" s="162" t="s">
        <v>312</v>
      </c>
      <c r="CX28" s="162" t="s">
        <v>340</v>
      </c>
      <c r="CY28" s="162" t="s">
        <v>444</v>
      </c>
      <c r="CZ28" s="162" t="s">
        <v>473</v>
      </c>
      <c r="DA28" s="162" t="s">
        <v>590</v>
      </c>
      <c r="DB28" s="162" t="s">
        <v>505</v>
      </c>
      <c r="DC28" s="162" t="s">
        <v>401</v>
      </c>
      <c r="DD28" s="162" t="s">
        <v>485</v>
      </c>
      <c r="DE28" s="162" t="s">
        <v>574</v>
      </c>
      <c r="DF28" s="162" t="s">
        <v>489</v>
      </c>
      <c r="DG28" s="162" t="s">
        <v>467</v>
      </c>
      <c r="DH28" s="162" t="s">
        <v>383</v>
      </c>
      <c r="DI28" s="162" t="s">
        <v>499</v>
      </c>
      <c r="DJ28" s="162" t="s">
        <v>584</v>
      </c>
      <c r="DK28" s="162" t="s">
        <v>479</v>
      </c>
      <c r="DL28" s="162" t="s">
        <v>647</v>
      </c>
      <c r="DM28" s="162" t="s">
        <v>571</v>
      </c>
      <c r="DN28" s="162" t="s">
        <v>514</v>
      </c>
      <c r="DO28" s="162" t="s">
        <v>703</v>
      </c>
      <c r="DP28" s="162" t="s">
        <v>132</v>
      </c>
      <c r="DQ28" s="162" t="s">
        <v>152</v>
      </c>
      <c r="DR28" s="162" t="s">
        <v>153</v>
      </c>
      <c r="DS28" s="162" t="s">
        <v>373</v>
      </c>
      <c r="DT28" s="163" t="s">
        <v>643</v>
      </c>
      <c r="DU28" s="147"/>
    </row>
    <row r="29" spans="1:125" ht="13.5" thickBot="1" x14ac:dyDescent="0.25">
      <c r="A29" s="33"/>
      <c r="B29" s="33"/>
      <c r="C29" s="33"/>
      <c r="D29" s="176" t="s">
        <v>598</v>
      </c>
      <c r="E29" s="177" t="s">
        <v>345</v>
      </c>
      <c r="F29" s="178">
        <f>B4+(15*B6)</f>
        <v>16</v>
      </c>
      <c r="G29" s="33"/>
      <c r="H29" s="25"/>
      <c r="I29" s="136"/>
      <c r="J29" s="138"/>
      <c r="K29" s="180">
        <f>F312</f>
        <v>299</v>
      </c>
      <c r="L29" s="181">
        <f>F311</f>
        <v>298</v>
      </c>
      <c r="M29" s="181">
        <f>F381</f>
        <v>368</v>
      </c>
      <c r="N29" s="181">
        <f>F323</f>
        <v>310</v>
      </c>
      <c r="O29" s="181">
        <f>F383</f>
        <v>370</v>
      </c>
      <c r="P29" s="181">
        <f>F321</f>
        <v>308</v>
      </c>
      <c r="Q29" s="181">
        <f>F385</f>
        <v>372</v>
      </c>
      <c r="R29" s="181">
        <f>F319</f>
        <v>306</v>
      </c>
      <c r="S29" s="181">
        <f>F108</f>
        <v>95</v>
      </c>
      <c r="T29" s="181">
        <f>F628</f>
        <v>615</v>
      </c>
      <c r="U29" s="181">
        <f>F64</f>
        <v>51</v>
      </c>
      <c r="V29" s="181">
        <f>F593</f>
        <v>580</v>
      </c>
      <c r="W29" s="181">
        <f>F143</f>
        <v>130</v>
      </c>
      <c r="X29" s="181">
        <f>F538</f>
        <v>525</v>
      </c>
      <c r="Y29" s="181">
        <f>F159</f>
        <v>146</v>
      </c>
      <c r="Z29" s="181">
        <f>F41</f>
        <v>28</v>
      </c>
      <c r="AA29" s="181">
        <f>F161</f>
        <v>148</v>
      </c>
      <c r="AB29" s="181">
        <f>F577</f>
        <v>564</v>
      </c>
      <c r="AC29" s="181">
        <f>F189</f>
        <v>176</v>
      </c>
      <c r="AD29" s="181">
        <f>F498</f>
        <v>485</v>
      </c>
      <c r="AE29" s="181">
        <f>F580</f>
        <v>567</v>
      </c>
      <c r="AF29" s="181">
        <f>F164</f>
        <v>151</v>
      </c>
      <c r="AG29" s="181">
        <f>F120</f>
        <v>107</v>
      </c>
      <c r="AH29" s="181">
        <f>F540</f>
        <v>527</v>
      </c>
      <c r="AI29" s="181">
        <f>F685</f>
        <v>672</v>
      </c>
      <c r="AJ29" s="182">
        <f>F616</f>
        <v>603</v>
      </c>
      <c r="AK29" s="164">
        <f t="shared" si="1"/>
        <v>3969251</v>
      </c>
      <c r="AL29" s="143"/>
      <c r="AM29" s="183" t="s">
        <v>163</v>
      </c>
      <c r="AN29" s="184" t="s">
        <v>269</v>
      </c>
      <c r="AO29" s="184" t="s">
        <v>784</v>
      </c>
      <c r="AP29" s="184" t="s">
        <v>430</v>
      </c>
      <c r="AQ29" s="184" t="s">
        <v>709</v>
      </c>
      <c r="AR29" s="184" t="s">
        <v>461</v>
      </c>
      <c r="AS29" s="184" t="s">
        <v>682</v>
      </c>
      <c r="AT29" s="184" t="s">
        <v>325</v>
      </c>
      <c r="AU29" s="184" t="s">
        <v>434</v>
      </c>
      <c r="AV29" s="184" t="s">
        <v>778</v>
      </c>
      <c r="AW29" s="184" t="s">
        <v>196</v>
      </c>
      <c r="AX29" s="184" t="s">
        <v>335</v>
      </c>
      <c r="AY29" s="184" t="s">
        <v>342</v>
      </c>
      <c r="AZ29" s="184" t="s">
        <v>651</v>
      </c>
      <c r="BA29" s="184" t="s">
        <v>759</v>
      </c>
      <c r="BB29" s="184" t="s">
        <v>90</v>
      </c>
      <c r="BC29" s="184" t="s">
        <v>43</v>
      </c>
      <c r="BD29" s="184" t="s">
        <v>171</v>
      </c>
      <c r="BE29" s="184" t="s">
        <v>44</v>
      </c>
      <c r="BF29" s="184" t="s">
        <v>506</v>
      </c>
      <c r="BG29" s="184" t="s">
        <v>649</v>
      </c>
      <c r="BH29" s="184" t="s">
        <v>524</v>
      </c>
      <c r="BI29" s="184" t="s">
        <v>390</v>
      </c>
      <c r="BJ29" s="184" t="s">
        <v>620</v>
      </c>
      <c r="BK29" s="184" t="s">
        <v>501</v>
      </c>
      <c r="BL29" s="185" t="s">
        <v>621</v>
      </c>
      <c r="BM29" s="147"/>
      <c r="BN29" s="157"/>
      <c r="BO29" s="25"/>
      <c r="BP29" s="138"/>
      <c r="BQ29" s="180">
        <f>F312</f>
        <v>299</v>
      </c>
      <c r="BR29" s="181">
        <f>F341</f>
        <v>328</v>
      </c>
      <c r="BS29" s="181">
        <f>F370</f>
        <v>357</v>
      </c>
      <c r="BT29" s="181">
        <f>F399</f>
        <v>386</v>
      </c>
      <c r="BU29" s="181">
        <f>F428</f>
        <v>415</v>
      </c>
      <c r="BV29" s="181">
        <f>F457</f>
        <v>444</v>
      </c>
      <c r="BW29" s="181">
        <f>F486</f>
        <v>473</v>
      </c>
      <c r="BX29" s="181">
        <f>F515</f>
        <v>502</v>
      </c>
      <c r="BY29" s="181">
        <f>F544</f>
        <v>531</v>
      </c>
      <c r="BZ29" s="181">
        <f>F573</f>
        <v>560</v>
      </c>
      <c r="CA29" s="181">
        <f>F602</f>
        <v>589</v>
      </c>
      <c r="CB29" s="181">
        <f>F631</f>
        <v>618</v>
      </c>
      <c r="CC29" s="181">
        <f>F660</f>
        <v>647</v>
      </c>
      <c r="CD29" s="181">
        <f>F662</f>
        <v>649</v>
      </c>
      <c r="CE29" s="181">
        <f>F691</f>
        <v>678</v>
      </c>
      <c r="CF29" s="181">
        <f>F720</f>
        <v>707</v>
      </c>
      <c r="CG29" s="181">
        <f>F20</f>
        <v>7</v>
      </c>
      <c r="CH29" s="181">
        <f>F49</f>
        <v>36</v>
      </c>
      <c r="CI29" s="181">
        <f>F78</f>
        <v>65</v>
      </c>
      <c r="CJ29" s="181">
        <f>F107</f>
        <v>94</v>
      </c>
      <c r="CK29" s="181">
        <f>F136</f>
        <v>123</v>
      </c>
      <c r="CL29" s="181">
        <f>F165</f>
        <v>152</v>
      </c>
      <c r="CM29" s="181">
        <f>F194</f>
        <v>181</v>
      </c>
      <c r="CN29" s="181">
        <f>F223</f>
        <v>210</v>
      </c>
      <c r="CO29" s="181">
        <f>F252</f>
        <v>239</v>
      </c>
      <c r="CP29" s="181">
        <f>F281</f>
        <v>268</v>
      </c>
      <c r="CQ29" s="182">
        <f>F310</f>
        <v>297</v>
      </c>
      <c r="CR29" s="160">
        <f t="shared" si="0"/>
        <v>9855</v>
      </c>
      <c r="CS29" s="143"/>
      <c r="CT29" s="186" t="s">
        <v>537</v>
      </c>
      <c r="CU29" s="187" t="s">
        <v>757</v>
      </c>
      <c r="CV29" s="187" t="s">
        <v>683</v>
      </c>
      <c r="CW29" s="187" t="s">
        <v>682</v>
      </c>
      <c r="CX29" s="188" t="s">
        <v>521</v>
      </c>
      <c r="CY29" s="188" t="s">
        <v>742</v>
      </c>
      <c r="CZ29" s="188" t="s">
        <v>667</v>
      </c>
      <c r="DA29" s="188" t="s">
        <v>612</v>
      </c>
      <c r="DB29" s="188" t="s">
        <v>797</v>
      </c>
      <c r="DC29" s="188" t="s">
        <v>257</v>
      </c>
      <c r="DD29" s="188" t="s">
        <v>278</v>
      </c>
      <c r="DE29" s="188" t="s">
        <v>279</v>
      </c>
      <c r="DF29" s="188" t="s">
        <v>469</v>
      </c>
      <c r="DG29" s="188" t="s">
        <v>765</v>
      </c>
      <c r="DH29" s="188" t="s">
        <v>793</v>
      </c>
      <c r="DI29" s="188" t="s">
        <v>105</v>
      </c>
      <c r="DJ29" s="188" t="s">
        <v>272</v>
      </c>
      <c r="DK29" s="188" t="s">
        <v>462</v>
      </c>
      <c r="DL29" s="188" t="s">
        <v>463</v>
      </c>
      <c r="DM29" s="188" t="s">
        <v>512</v>
      </c>
      <c r="DN29" s="188" t="s">
        <v>787</v>
      </c>
      <c r="DO29" s="188" t="s">
        <v>629</v>
      </c>
      <c r="DP29" s="188" t="s">
        <v>628</v>
      </c>
      <c r="DQ29" s="188" t="s">
        <v>552</v>
      </c>
      <c r="DR29" s="188" t="s">
        <v>771</v>
      </c>
      <c r="DS29" s="188" t="s">
        <v>641</v>
      </c>
      <c r="DT29" s="189" t="s">
        <v>640</v>
      </c>
      <c r="DU29" s="147"/>
    </row>
    <row r="30" spans="1:125" x14ac:dyDescent="0.2">
      <c r="A30" s="33"/>
      <c r="B30" s="33"/>
      <c r="C30" s="33"/>
      <c r="D30" s="176" t="s">
        <v>464</v>
      </c>
      <c r="E30" s="177" t="s">
        <v>345</v>
      </c>
      <c r="F30" s="178">
        <f>B4+(16*B6)</f>
        <v>17</v>
      </c>
      <c r="G30" s="33"/>
      <c r="H30" s="25"/>
      <c r="I30" s="136"/>
      <c r="J30" s="138"/>
      <c r="K30" s="190">
        <f t="shared" ref="K30:AJ30" si="2">SUM(K4:K29)</f>
        <v>8801</v>
      </c>
      <c r="L30" s="191">
        <f t="shared" si="2"/>
        <v>8801</v>
      </c>
      <c r="M30" s="191">
        <f t="shared" si="2"/>
        <v>8801</v>
      </c>
      <c r="N30" s="191">
        <f t="shared" si="2"/>
        <v>8801</v>
      </c>
      <c r="O30" s="191">
        <f t="shared" si="2"/>
        <v>8801</v>
      </c>
      <c r="P30" s="191">
        <f t="shared" si="2"/>
        <v>8801</v>
      </c>
      <c r="Q30" s="191">
        <f t="shared" si="2"/>
        <v>8801</v>
      </c>
      <c r="R30" s="191">
        <f t="shared" si="2"/>
        <v>8801</v>
      </c>
      <c r="S30" s="191">
        <f t="shared" si="2"/>
        <v>8801</v>
      </c>
      <c r="T30" s="191">
        <f t="shared" si="2"/>
        <v>8801</v>
      </c>
      <c r="U30" s="191">
        <f t="shared" si="2"/>
        <v>8801</v>
      </c>
      <c r="V30" s="191">
        <f t="shared" si="2"/>
        <v>8801</v>
      </c>
      <c r="W30" s="191">
        <f t="shared" si="2"/>
        <v>8801</v>
      </c>
      <c r="X30" s="191">
        <f t="shared" si="2"/>
        <v>8801</v>
      </c>
      <c r="Y30" s="191">
        <f t="shared" si="2"/>
        <v>8801</v>
      </c>
      <c r="Z30" s="191">
        <f t="shared" si="2"/>
        <v>8801</v>
      </c>
      <c r="AA30" s="191">
        <f t="shared" si="2"/>
        <v>8801</v>
      </c>
      <c r="AB30" s="191">
        <f t="shared" si="2"/>
        <v>8801</v>
      </c>
      <c r="AC30" s="191">
        <f t="shared" si="2"/>
        <v>8801</v>
      </c>
      <c r="AD30" s="191">
        <f t="shared" si="2"/>
        <v>8801</v>
      </c>
      <c r="AE30" s="191">
        <f t="shared" si="2"/>
        <v>8801</v>
      </c>
      <c r="AF30" s="191">
        <f t="shared" si="2"/>
        <v>8801</v>
      </c>
      <c r="AG30" s="191">
        <f t="shared" si="2"/>
        <v>8801</v>
      </c>
      <c r="AH30" s="191">
        <f t="shared" si="2"/>
        <v>8801</v>
      </c>
      <c r="AI30" s="191">
        <f t="shared" si="2"/>
        <v>8801</v>
      </c>
      <c r="AJ30" s="191">
        <f t="shared" si="2"/>
        <v>8801</v>
      </c>
      <c r="AK30" s="192">
        <f>SUMSQ(K4,L5,M6,N7,O8,P9,Q10,R11,S12,T13,U14,V15,W16,X17,Y18,Z19,AA20,AB21,AC22,AD23,AE24,AF25,AG26,AH27,AI28,AJ29)</f>
        <v>3969251</v>
      </c>
      <c r="AL30" s="143"/>
      <c r="AM30" s="143"/>
      <c r="AN30" s="131"/>
      <c r="AO30" s="131"/>
      <c r="AP30" s="131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3"/>
      <c r="BI30" s="143"/>
      <c r="BJ30" s="143"/>
      <c r="BK30" s="143"/>
      <c r="BL30" s="143"/>
      <c r="BM30" s="147"/>
      <c r="BN30" s="157"/>
      <c r="BO30" s="25"/>
      <c r="BP30" s="138"/>
      <c r="BQ30" s="193">
        <f t="shared" ref="BQ30:CQ30" si="3">BQ3+BQ4+BQ5+BQ6+BQ7+BQ8+BQ9+BQ10+BQ11+BQ12+BQ13+BQ14+BQ15+BQ16+BQ17+BQ18+BQ19+BQ20+BQ21+BQ22+BQ23+BQ24+BQ25+BQ26+BQ27+BQ28+BQ29</f>
        <v>9855</v>
      </c>
      <c r="BR30" s="194">
        <f t="shared" si="3"/>
        <v>9855</v>
      </c>
      <c r="BS30" s="194">
        <f t="shared" si="3"/>
        <v>9855</v>
      </c>
      <c r="BT30" s="194">
        <f t="shared" si="3"/>
        <v>9855</v>
      </c>
      <c r="BU30" s="194">
        <f t="shared" si="3"/>
        <v>9855</v>
      </c>
      <c r="BV30" s="194">
        <f t="shared" si="3"/>
        <v>9855</v>
      </c>
      <c r="BW30" s="194">
        <f t="shared" si="3"/>
        <v>9855</v>
      </c>
      <c r="BX30" s="194">
        <f t="shared" si="3"/>
        <v>9855</v>
      </c>
      <c r="BY30" s="194">
        <f t="shared" si="3"/>
        <v>9855</v>
      </c>
      <c r="BZ30" s="194">
        <f t="shared" si="3"/>
        <v>9855</v>
      </c>
      <c r="CA30" s="194">
        <f t="shared" si="3"/>
        <v>9855</v>
      </c>
      <c r="CB30" s="194">
        <f t="shared" si="3"/>
        <v>9855</v>
      </c>
      <c r="CC30" s="194">
        <f t="shared" si="3"/>
        <v>9855</v>
      </c>
      <c r="CD30" s="194">
        <f t="shared" si="3"/>
        <v>9855</v>
      </c>
      <c r="CE30" s="194">
        <f t="shared" si="3"/>
        <v>9855</v>
      </c>
      <c r="CF30" s="194">
        <f t="shared" si="3"/>
        <v>9855</v>
      </c>
      <c r="CG30" s="194">
        <f t="shared" si="3"/>
        <v>9855</v>
      </c>
      <c r="CH30" s="194">
        <f t="shared" si="3"/>
        <v>9855</v>
      </c>
      <c r="CI30" s="194">
        <f t="shared" si="3"/>
        <v>9855</v>
      </c>
      <c r="CJ30" s="194">
        <f t="shared" si="3"/>
        <v>9855</v>
      </c>
      <c r="CK30" s="194">
        <f t="shared" si="3"/>
        <v>9855</v>
      </c>
      <c r="CL30" s="194">
        <f t="shared" si="3"/>
        <v>9855</v>
      </c>
      <c r="CM30" s="194">
        <f t="shared" si="3"/>
        <v>9855</v>
      </c>
      <c r="CN30" s="194">
        <f t="shared" si="3"/>
        <v>9855</v>
      </c>
      <c r="CO30" s="194">
        <f t="shared" si="3"/>
        <v>9855</v>
      </c>
      <c r="CP30" s="194">
        <f t="shared" si="3"/>
        <v>9855</v>
      </c>
      <c r="CQ30" s="194">
        <f t="shared" si="3"/>
        <v>9855</v>
      </c>
      <c r="CR30" s="195">
        <f>BQ3+BR4+BS5+BT6+BU7+BV8+BW9+BX10+BY11+BZ12+CA13+CB14+CC15+CD16+CE17+CF18+CG19+CH20+CI21+CJ22+CK23+CL24+CM25+CN26+CO27+CP28+CQ29</f>
        <v>9855</v>
      </c>
      <c r="CS30" s="143"/>
      <c r="CT30" s="143"/>
      <c r="CU30" s="131"/>
      <c r="CV30" s="131"/>
      <c r="CW30" s="131"/>
      <c r="CX30" s="143"/>
      <c r="CY30" s="143"/>
      <c r="CZ30" s="143"/>
      <c r="DA30" s="143"/>
      <c r="DB30" s="143"/>
      <c r="DC30" s="143"/>
      <c r="DD30" s="143"/>
      <c r="DE30" s="143"/>
      <c r="DF30" s="143"/>
      <c r="DG30" s="143"/>
      <c r="DH30" s="143"/>
      <c r="DI30" s="143"/>
      <c r="DJ30" s="143"/>
      <c r="DK30" s="143"/>
      <c r="DL30" s="143"/>
      <c r="DM30" s="143"/>
      <c r="DN30" s="143"/>
      <c r="DO30" s="143"/>
      <c r="DP30" s="143"/>
      <c r="DQ30" s="143"/>
      <c r="DR30" s="143"/>
      <c r="DS30" s="143"/>
      <c r="DT30" s="143"/>
      <c r="DU30" s="147"/>
    </row>
    <row r="31" spans="1:125" ht="13.5" thickBot="1" x14ac:dyDescent="0.25">
      <c r="A31" s="33"/>
      <c r="B31" s="33"/>
      <c r="C31" s="33"/>
      <c r="D31" s="176" t="s">
        <v>673</v>
      </c>
      <c r="E31" s="177" t="s">
        <v>345</v>
      </c>
      <c r="F31" s="178">
        <f>B4+(17*B6)</f>
        <v>18</v>
      </c>
      <c r="G31" s="33"/>
      <c r="H31" s="25"/>
      <c r="I31" s="136"/>
      <c r="J31" s="138"/>
      <c r="K31" s="196">
        <f t="shared" ref="K31:AJ31" si="4">SUMSQ(K4:K29)</f>
        <v>3969251</v>
      </c>
      <c r="L31" s="197">
        <f t="shared" si="4"/>
        <v>3969251</v>
      </c>
      <c r="M31" s="197">
        <f t="shared" si="4"/>
        <v>3969251</v>
      </c>
      <c r="N31" s="197">
        <f t="shared" si="4"/>
        <v>3969251</v>
      </c>
      <c r="O31" s="197">
        <f t="shared" si="4"/>
        <v>3969251</v>
      </c>
      <c r="P31" s="197">
        <f t="shared" si="4"/>
        <v>3969251</v>
      </c>
      <c r="Q31" s="197">
        <f t="shared" si="4"/>
        <v>3969251</v>
      </c>
      <c r="R31" s="197">
        <f t="shared" si="4"/>
        <v>3969251</v>
      </c>
      <c r="S31" s="197">
        <f t="shared" si="4"/>
        <v>3969251</v>
      </c>
      <c r="T31" s="197">
        <f t="shared" si="4"/>
        <v>3969251</v>
      </c>
      <c r="U31" s="197">
        <f t="shared" si="4"/>
        <v>3969251</v>
      </c>
      <c r="V31" s="197">
        <f t="shared" si="4"/>
        <v>3969251</v>
      </c>
      <c r="W31" s="197">
        <f t="shared" si="4"/>
        <v>3969251</v>
      </c>
      <c r="X31" s="197">
        <f t="shared" si="4"/>
        <v>3969251</v>
      </c>
      <c r="Y31" s="197">
        <f t="shared" si="4"/>
        <v>3969251</v>
      </c>
      <c r="Z31" s="197">
        <f t="shared" si="4"/>
        <v>3969251</v>
      </c>
      <c r="AA31" s="197">
        <f t="shared" si="4"/>
        <v>3969251</v>
      </c>
      <c r="AB31" s="197">
        <f t="shared" si="4"/>
        <v>3969251</v>
      </c>
      <c r="AC31" s="197">
        <f t="shared" si="4"/>
        <v>3969251</v>
      </c>
      <c r="AD31" s="197">
        <f t="shared" si="4"/>
        <v>3969251</v>
      </c>
      <c r="AE31" s="197">
        <f t="shared" si="4"/>
        <v>3969251</v>
      </c>
      <c r="AF31" s="197">
        <f t="shared" si="4"/>
        <v>3969251</v>
      </c>
      <c r="AG31" s="197">
        <f t="shared" si="4"/>
        <v>3969251</v>
      </c>
      <c r="AH31" s="197">
        <f t="shared" si="4"/>
        <v>3969251</v>
      </c>
      <c r="AI31" s="197">
        <f t="shared" si="4"/>
        <v>3969251</v>
      </c>
      <c r="AJ31" s="197">
        <f t="shared" si="4"/>
        <v>3969251</v>
      </c>
      <c r="AK31" s="198">
        <f>SUMSQ(K29,L28,M27,N26,O25,P24,Q23,R22,S21,T20,U19,V18,W17,X16,Y15,Z14,AA13,AB12,AC11,AD10,AE9,AF8,AG7,AH6,AI5,AJ4)</f>
        <v>3969251</v>
      </c>
      <c r="AL31" s="143"/>
      <c r="AM31" s="166" t="s">
        <v>388</v>
      </c>
      <c r="AN31" s="166" t="s">
        <v>522</v>
      </c>
      <c r="AO31" s="166" t="s">
        <v>810</v>
      </c>
      <c r="AP31" s="166" t="s">
        <v>710</v>
      </c>
      <c r="AQ31" s="166" t="s">
        <v>683</v>
      </c>
      <c r="AR31" s="166" t="s">
        <v>681</v>
      </c>
      <c r="AS31" s="166" t="s">
        <v>708</v>
      </c>
      <c r="AT31" s="166" t="s">
        <v>578</v>
      </c>
      <c r="AU31" s="166" t="s">
        <v>701</v>
      </c>
      <c r="AV31" s="166" t="s">
        <v>549</v>
      </c>
      <c r="AW31" s="166" t="s">
        <v>40</v>
      </c>
      <c r="AX31" s="166" t="s">
        <v>809</v>
      </c>
      <c r="AY31" s="166" t="s">
        <v>225</v>
      </c>
      <c r="AZ31" s="166" t="s">
        <v>780</v>
      </c>
      <c r="BA31" s="166" t="s">
        <v>514</v>
      </c>
      <c r="BB31" s="166" t="s">
        <v>546</v>
      </c>
      <c r="BC31" s="166" t="s">
        <v>644</v>
      </c>
      <c r="BD31" s="166" t="s">
        <v>544</v>
      </c>
      <c r="BE31" s="166" t="s">
        <v>619</v>
      </c>
      <c r="BF31" s="166" t="s">
        <v>726</v>
      </c>
      <c r="BG31" s="166" t="s">
        <v>273</v>
      </c>
      <c r="BH31" s="166" t="s">
        <v>624</v>
      </c>
      <c r="BI31" s="166" t="s">
        <v>722</v>
      </c>
      <c r="BJ31" s="166" t="s">
        <v>277</v>
      </c>
      <c r="BK31" s="166" t="s">
        <v>444</v>
      </c>
      <c r="BL31" s="166" t="s">
        <v>621</v>
      </c>
      <c r="BM31" s="147"/>
      <c r="BN31" s="157"/>
      <c r="BO31" s="25"/>
      <c r="BP31" s="138"/>
      <c r="BQ31" s="196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9">
        <f>CQ3+CP4+CO5+CN6+CM7+CL8+CK9+CJ10+CI11+CH12+CG13+CF14+CE15+CD16+CC17+CB18+CA19+BZ20+BY21+BX22+BW23+BV24+BU25+BT26+BS27+BR28+BQ29</f>
        <v>9855</v>
      </c>
      <c r="CS31" s="143"/>
      <c r="CT31" s="166" t="s">
        <v>126</v>
      </c>
      <c r="CU31" s="166" t="s">
        <v>158</v>
      </c>
      <c r="CV31" s="166" t="s">
        <v>295</v>
      </c>
      <c r="CW31" s="166" t="s">
        <v>440</v>
      </c>
      <c r="CX31" s="166" t="s">
        <v>134</v>
      </c>
      <c r="CY31" s="166" t="s">
        <v>777</v>
      </c>
      <c r="CZ31" s="166" t="s">
        <v>495</v>
      </c>
      <c r="DA31" s="166" t="s">
        <v>151</v>
      </c>
      <c r="DB31" s="166" t="s">
        <v>113</v>
      </c>
      <c r="DC31" s="166" t="s">
        <v>551</v>
      </c>
      <c r="DD31" s="166" t="s">
        <v>503</v>
      </c>
      <c r="DE31" s="166" t="s">
        <v>713</v>
      </c>
      <c r="DF31" s="166" t="s">
        <v>93</v>
      </c>
      <c r="DG31" s="166" t="s">
        <v>321</v>
      </c>
      <c r="DH31" s="166" t="s">
        <v>513</v>
      </c>
      <c r="DI31" s="166" t="s">
        <v>816</v>
      </c>
      <c r="DJ31" s="166" t="s">
        <v>656</v>
      </c>
      <c r="DK31" s="166" t="s">
        <v>297</v>
      </c>
      <c r="DL31" s="166" t="s">
        <v>282</v>
      </c>
      <c r="DM31" s="166" t="s">
        <v>796</v>
      </c>
      <c r="DN31" s="166" t="s">
        <v>454</v>
      </c>
      <c r="DO31" s="166" t="s">
        <v>305</v>
      </c>
      <c r="DP31" s="166" t="s">
        <v>47</v>
      </c>
      <c r="DQ31" s="166" t="s">
        <v>748</v>
      </c>
      <c r="DR31" s="166" t="s">
        <v>476</v>
      </c>
      <c r="DS31" s="166" t="s">
        <v>373</v>
      </c>
      <c r="DT31" s="166" t="s">
        <v>640</v>
      </c>
      <c r="DU31" s="147"/>
    </row>
    <row r="32" spans="1:125" ht="13.5" thickBot="1" x14ac:dyDescent="0.25">
      <c r="A32" s="33"/>
      <c r="B32" s="33"/>
      <c r="C32" s="33"/>
      <c r="D32" s="176" t="s">
        <v>435</v>
      </c>
      <c r="E32" s="177" t="s">
        <v>345</v>
      </c>
      <c r="F32" s="178">
        <f>B4+(18*B6)</f>
        <v>19</v>
      </c>
      <c r="G32" s="33"/>
      <c r="H32" s="25"/>
      <c r="I32" s="136"/>
      <c r="J32" s="138"/>
      <c r="K32" s="131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200" t="s">
        <v>163</v>
      </c>
      <c r="AN32" s="200" t="s">
        <v>445</v>
      </c>
      <c r="AO32" s="200" t="s">
        <v>573</v>
      </c>
      <c r="AP32" s="200" t="s">
        <v>252</v>
      </c>
      <c r="AQ32" s="200" t="s">
        <v>677</v>
      </c>
      <c r="AR32" s="200" t="s">
        <v>208</v>
      </c>
      <c r="AS32" s="200" t="s">
        <v>589</v>
      </c>
      <c r="AT32" s="200" t="s">
        <v>581</v>
      </c>
      <c r="AU32" s="200" t="s">
        <v>551</v>
      </c>
      <c r="AV32" s="200" t="s">
        <v>326</v>
      </c>
      <c r="AW32" s="200" t="s">
        <v>3</v>
      </c>
      <c r="AX32" s="200" t="s">
        <v>219</v>
      </c>
      <c r="AY32" s="200" t="s">
        <v>607</v>
      </c>
      <c r="AZ32" s="200" t="s">
        <v>453</v>
      </c>
      <c r="BA32" s="200" t="s">
        <v>408</v>
      </c>
      <c r="BB32" s="200" t="s">
        <v>668</v>
      </c>
      <c r="BC32" s="200" t="s">
        <v>86</v>
      </c>
      <c r="BD32" s="200" t="s">
        <v>299</v>
      </c>
      <c r="BE32" s="200" t="s">
        <v>303</v>
      </c>
      <c r="BF32" s="200" t="s">
        <v>724</v>
      </c>
      <c r="BG32" s="200" t="s">
        <v>626</v>
      </c>
      <c r="BH32" s="200" t="s">
        <v>201</v>
      </c>
      <c r="BI32" s="200" t="s">
        <v>197</v>
      </c>
      <c r="BJ32" s="200" t="s">
        <v>93</v>
      </c>
      <c r="BK32" s="200" t="s">
        <v>470</v>
      </c>
      <c r="BL32" s="200" t="s">
        <v>443</v>
      </c>
      <c r="BM32" s="147"/>
      <c r="BN32" s="157"/>
      <c r="BO32" s="25"/>
      <c r="BP32" s="201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184" t="s">
        <v>537</v>
      </c>
      <c r="CU32" s="184" t="s">
        <v>772</v>
      </c>
      <c r="CV32" s="184" t="s">
        <v>458</v>
      </c>
      <c r="CW32" s="184" t="s">
        <v>53</v>
      </c>
      <c r="CX32" s="184" t="s">
        <v>760</v>
      </c>
      <c r="CY32" s="184" t="s">
        <v>604</v>
      </c>
      <c r="CZ32" s="184" t="s">
        <v>72</v>
      </c>
      <c r="DA32" s="184" t="s">
        <v>553</v>
      </c>
      <c r="DB32" s="184" t="s">
        <v>121</v>
      </c>
      <c r="DC32" s="184" t="s">
        <v>119</v>
      </c>
      <c r="DD32" s="184" t="s">
        <v>358</v>
      </c>
      <c r="DE32" s="184" t="s">
        <v>543</v>
      </c>
      <c r="DF32" s="184" t="s">
        <v>241</v>
      </c>
      <c r="DG32" s="184" t="s">
        <v>321</v>
      </c>
      <c r="DH32" s="184" t="s">
        <v>242</v>
      </c>
      <c r="DI32" s="184" t="s">
        <v>227</v>
      </c>
      <c r="DJ32" s="184" t="s">
        <v>648</v>
      </c>
      <c r="DK32" s="184" t="s">
        <v>384</v>
      </c>
      <c r="DL32" s="184" t="s">
        <v>382</v>
      </c>
      <c r="DM32" s="184" t="s">
        <v>399</v>
      </c>
      <c r="DN32" s="184" t="s">
        <v>109</v>
      </c>
      <c r="DO32" s="184" t="s">
        <v>563</v>
      </c>
      <c r="DP32" s="184" t="s">
        <v>609</v>
      </c>
      <c r="DQ32" s="184" t="s">
        <v>337</v>
      </c>
      <c r="DR32" s="184" t="s">
        <v>494</v>
      </c>
      <c r="DS32" s="184" t="s">
        <v>148</v>
      </c>
      <c r="DT32" s="184" t="s">
        <v>783</v>
      </c>
      <c r="DU32" s="203"/>
    </row>
    <row r="33" spans="1:125" ht="13.5" thickBot="1" x14ac:dyDescent="0.25">
      <c r="A33" s="33"/>
      <c r="B33" s="33"/>
      <c r="C33" s="33"/>
      <c r="D33" s="176" t="s">
        <v>702</v>
      </c>
      <c r="E33" s="177" t="s">
        <v>345</v>
      </c>
      <c r="F33" s="178">
        <f>B4+(19*B6)</f>
        <v>20</v>
      </c>
      <c r="G33" s="33"/>
      <c r="H33" s="25"/>
      <c r="I33" s="204"/>
      <c r="J33" s="201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3"/>
      <c r="BN33" s="157"/>
      <c r="BO33" s="25"/>
    </row>
    <row r="34" spans="1:125" ht="13.5" thickBot="1" x14ac:dyDescent="0.25">
      <c r="A34" s="33"/>
      <c r="B34" s="33"/>
      <c r="C34" s="33"/>
      <c r="D34" s="176" t="s">
        <v>360</v>
      </c>
      <c r="E34" s="177" t="s">
        <v>345</v>
      </c>
      <c r="F34" s="178">
        <f>B4+(20*B6)</f>
        <v>21</v>
      </c>
      <c r="G34" s="33"/>
      <c r="H34" s="25"/>
      <c r="I34" s="206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  <c r="BI34" s="207"/>
      <c r="BJ34" s="207"/>
      <c r="BK34" s="207"/>
      <c r="BL34" s="207"/>
      <c r="BM34" s="207"/>
      <c r="BN34" s="208"/>
      <c r="BO34" s="25"/>
      <c r="BP34" s="130" t="s">
        <v>4</v>
      </c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2" t="s">
        <v>838</v>
      </c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2" t="s">
        <v>839</v>
      </c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3"/>
    </row>
    <row r="35" spans="1:125" ht="13.5" thickBot="1" x14ac:dyDescent="0.25">
      <c r="A35" s="33"/>
      <c r="B35" s="33"/>
      <c r="C35" s="33"/>
      <c r="D35" s="176" t="s">
        <v>775</v>
      </c>
      <c r="E35" s="177" t="s">
        <v>345</v>
      </c>
      <c r="F35" s="178">
        <f>B4+(21*B6)</f>
        <v>22</v>
      </c>
      <c r="G35" s="33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138"/>
      <c r="BQ35" s="139">
        <f>F391</f>
        <v>378</v>
      </c>
      <c r="BR35" s="140">
        <f>F416</f>
        <v>403</v>
      </c>
      <c r="BS35" s="140">
        <f>F441</f>
        <v>428</v>
      </c>
      <c r="BT35" s="140">
        <f>F466</f>
        <v>453</v>
      </c>
      <c r="BU35" s="140">
        <f>F491</f>
        <v>478</v>
      </c>
      <c r="BV35" s="140">
        <f>F516</f>
        <v>503</v>
      </c>
      <c r="BW35" s="140">
        <f>F541</f>
        <v>528</v>
      </c>
      <c r="BX35" s="140">
        <f>F566</f>
        <v>553</v>
      </c>
      <c r="BY35" s="140">
        <f>F591</f>
        <v>578</v>
      </c>
      <c r="BZ35" s="140">
        <f>F616</f>
        <v>603</v>
      </c>
      <c r="CA35" s="140">
        <f>F641</f>
        <v>628</v>
      </c>
      <c r="CB35" s="140">
        <f>F666</f>
        <v>653</v>
      </c>
      <c r="CC35" s="140">
        <f>F691</f>
        <v>678</v>
      </c>
      <c r="CD35" s="140">
        <f>F716</f>
        <v>703</v>
      </c>
      <c r="CE35" s="140">
        <f>F39</f>
        <v>26</v>
      </c>
      <c r="CF35" s="140">
        <f>F64</f>
        <v>51</v>
      </c>
      <c r="CG35" s="140">
        <f>F89</f>
        <v>76</v>
      </c>
      <c r="CH35" s="140">
        <f>F114</f>
        <v>101</v>
      </c>
      <c r="CI35" s="140">
        <f>F139</f>
        <v>126</v>
      </c>
      <c r="CJ35" s="140">
        <f>F164</f>
        <v>151</v>
      </c>
      <c r="CK35" s="140">
        <f>F189</f>
        <v>176</v>
      </c>
      <c r="CL35" s="140">
        <f>F214</f>
        <v>201</v>
      </c>
      <c r="CM35" s="140">
        <f>F239</f>
        <v>226</v>
      </c>
      <c r="CN35" s="140">
        <f>F264</f>
        <v>251</v>
      </c>
      <c r="CO35" s="140">
        <f>F289</f>
        <v>276</v>
      </c>
      <c r="CP35" s="140">
        <f>F314</f>
        <v>301</v>
      </c>
      <c r="CQ35" s="141">
        <f>F339</f>
        <v>326</v>
      </c>
      <c r="CR35" s="142">
        <f t="shared" ref="CR35:CR61" si="5">BQ35+BR35+BS35+BT35+BU35+BV35+BW35+BX35+BY35+BZ35+CA35+CB35+CC35+CD35+CE35+CF35+CG35+CH35+CI35+CJ35+CK35+CL35+CM35+CN35+CO35+CP35+CQ35</f>
        <v>9855</v>
      </c>
      <c r="CS35" s="143"/>
      <c r="CT35" s="144" t="s">
        <v>39</v>
      </c>
      <c r="CU35" s="145" t="s">
        <v>40</v>
      </c>
      <c r="CV35" s="145" t="s">
        <v>235</v>
      </c>
      <c r="CW35" s="145" t="s">
        <v>484</v>
      </c>
      <c r="CX35" s="145" t="s">
        <v>505</v>
      </c>
      <c r="CY35" s="145" t="s">
        <v>506</v>
      </c>
      <c r="CZ35" s="145" t="s">
        <v>695</v>
      </c>
      <c r="DA35" s="145" t="s">
        <v>66</v>
      </c>
      <c r="DB35" s="145" t="s">
        <v>781</v>
      </c>
      <c r="DC35" s="145" t="s">
        <v>780</v>
      </c>
      <c r="DD35" s="145" t="s">
        <v>650</v>
      </c>
      <c r="DE35" s="145" t="s">
        <v>78</v>
      </c>
      <c r="DF35" s="145" t="s">
        <v>793</v>
      </c>
      <c r="DG35" s="145" t="s">
        <v>792</v>
      </c>
      <c r="DH35" s="145" t="s">
        <v>88</v>
      </c>
      <c r="DI35" s="145" t="s">
        <v>748</v>
      </c>
      <c r="DJ35" s="145" t="s">
        <v>747</v>
      </c>
      <c r="DK35" s="145" t="s">
        <v>672</v>
      </c>
      <c r="DL35" s="145" t="s">
        <v>100</v>
      </c>
      <c r="DM35" s="145" t="s">
        <v>759</v>
      </c>
      <c r="DN35" s="145" t="s">
        <v>815</v>
      </c>
      <c r="DO35" s="145" t="s">
        <v>42</v>
      </c>
      <c r="DP35" s="145" t="s">
        <v>268</v>
      </c>
      <c r="DQ35" s="145" t="s">
        <v>458</v>
      </c>
      <c r="DR35" s="145" t="s">
        <v>459</v>
      </c>
      <c r="DS35" s="145" t="s">
        <v>508</v>
      </c>
      <c r="DT35" s="146" t="s">
        <v>727</v>
      </c>
      <c r="DU35" s="147"/>
    </row>
    <row r="36" spans="1:125" ht="13.5" thickBot="1" x14ac:dyDescent="0.25">
      <c r="A36" s="33"/>
      <c r="B36" s="33"/>
      <c r="C36" s="33"/>
      <c r="D36" s="176" t="s">
        <v>330</v>
      </c>
      <c r="E36" s="177" t="s">
        <v>345</v>
      </c>
      <c r="F36" s="178">
        <f>B4+(22*B6)</f>
        <v>23</v>
      </c>
      <c r="G36" s="33"/>
      <c r="H36" s="25"/>
      <c r="I36" s="126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8"/>
      <c r="BN36" s="129"/>
      <c r="BO36" s="25"/>
      <c r="BP36" s="138"/>
      <c r="BQ36" s="158">
        <f>F419</f>
        <v>406</v>
      </c>
      <c r="BR36" s="14">
        <f>F471</f>
        <v>458</v>
      </c>
      <c r="BS36" s="14">
        <f>F496</f>
        <v>483</v>
      </c>
      <c r="BT36" s="14">
        <f>F521</f>
        <v>508</v>
      </c>
      <c r="BU36" s="14">
        <f>F546</f>
        <v>533</v>
      </c>
      <c r="BV36" s="14">
        <f>F571</f>
        <v>558</v>
      </c>
      <c r="BW36" s="14">
        <f>F596</f>
        <v>583</v>
      </c>
      <c r="BX36" s="14">
        <f>F621</f>
        <v>608</v>
      </c>
      <c r="BY36" s="14">
        <f>F646</f>
        <v>633</v>
      </c>
      <c r="BZ36" s="14">
        <f>F671</f>
        <v>658</v>
      </c>
      <c r="CA36" s="14">
        <f>F696</f>
        <v>683</v>
      </c>
      <c r="CB36" s="14">
        <f>F721</f>
        <v>708</v>
      </c>
      <c r="CC36" s="14">
        <f>F17</f>
        <v>4</v>
      </c>
      <c r="CD36" s="14">
        <f>F42</f>
        <v>29</v>
      </c>
      <c r="CE36" s="14">
        <f>F94</f>
        <v>81</v>
      </c>
      <c r="CF36" s="14">
        <f>F119</f>
        <v>106</v>
      </c>
      <c r="CG36" s="14">
        <f>F144</f>
        <v>131</v>
      </c>
      <c r="CH36" s="14">
        <f>F169</f>
        <v>156</v>
      </c>
      <c r="CI36" s="14">
        <f>F194</f>
        <v>181</v>
      </c>
      <c r="CJ36" s="14">
        <f>F219</f>
        <v>206</v>
      </c>
      <c r="CK36" s="14">
        <f>F244</f>
        <v>231</v>
      </c>
      <c r="CL36" s="14">
        <f>F269</f>
        <v>256</v>
      </c>
      <c r="CM36" s="14">
        <f>F294</f>
        <v>281</v>
      </c>
      <c r="CN36" s="14">
        <f>F319</f>
        <v>306</v>
      </c>
      <c r="CO36" s="14">
        <f>F344</f>
        <v>331</v>
      </c>
      <c r="CP36" s="14">
        <f>F369</f>
        <v>356</v>
      </c>
      <c r="CQ36" s="159">
        <f>F394</f>
        <v>381</v>
      </c>
      <c r="CR36" s="160">
        <f t="shared" si="5"/>
        <v>9855</v>
      </c>
      <c r="CS36" s="143"/>
      <c r="CT36" s="161" t="s">
        <v>38</v>
      </c>
      <c r="CU36" s="162" t="s">
        <v>216</v>
      </c>
      <c r="CV36" s="162" t="s">
        <v>80</v>
      </c>
      <c r="CW36" s="162" t="s">
        <v>79</v>
      </c>
      <c r="CX36" s="162" t="s">
        <v>766</v>
      </c>
      <c r="CY36" s="162" t="s">
        <v>228</v>
      </c>
      <c r="CZ36" s="162" t="s">
        <v>64</v>
      </c>
      <c r="DA36" s="162" t="s">
        <v>123</v>
      </c>
      <c r="DB36" s="162" t="s">
        <v>170</v>
      </c>
      <c r="DC36" s="162" t="s">
        <v>394</v>
      </c>
      <c r="DD36" s="162" t="s">
        <v>584</v>
      </c>
      <c r="DE36" s="162" t="s">
        <v>585</v>
      </c>
      <c r="DF36" s="162" t="s">
        <v>62</v>
      </c>
      <c r="DG36" s="162" t="s">
        <v>90</v>
      </c>
      <c r="DH36" s="162" t="s">
        <v>195</v>
      </c>
      <c r="DI36" s="162" t="s">
        <v>223</v>
      </c>
      <c r="DJ36" s="162" t="s">
        <v>553</v>
      </c>
      <c r="DK36" s="162" t="s">
        <v>524</v>
      </c>
      <c r="DL36" s="162" t="s">
        <v>628</v>
      </c>
      <c r="DM36" s="162" t="s">
        <v>656</v>
      </c>
      <c r="DN36" s="162" t="s">
        <v>220</v>
      </c>
      <c r="DO36" s="162" t="s">
        <v>247</v>
      </c>
      <c r="DP36" s="162" t="s">
        <v>143</v>
      </c>
      <c r="DQ36" s="162" t="s">
        <v>54</v>
      </c>
      <c r="DR36" s="162" t="s">
        <v>146</v>
      </c>
      <c r="DS36" s="162" t="s">
        <v>232</v>
      </c>
      <c r="DT36" s="163" t="s">
        <v>127</v>
      </c>
      <c r="DU36" s="147"/>
    </row>
    <row r="37" spans="1:125" ht="13.5" thickBot="1" x14ac:dyDescent="0.25">
      <c r="A37" s="33"/>
      <c r="B37" s="33"/>
      <c r="C37" s="33"/>
      <c r="D37" s="176" t="s">
        <v>804</v>
      </c>
      <c r="E37" s="177" t="s">
        <v>345</v>
      </c>
      <c r="F37" s="178">
        <f>B4+(23*B6)</f>
        <v>24</v>
      </c>
      <c r="G37" s="33"/>
      <c r="H37" s="25"/>
      <c r="I37" s="136"/>
      <c r="J37" s="130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2" t="s">
        <v>840</v>
      </c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2" t="s">
        <v>841</v>
      </c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3"/>
      <c r="BN37" s="137"/>
      <c r="BO37" s="25"/>
      <c r="BP37" s="138"/>
      <c r="BQ37" s="158">
        <f>F474</f>
        <v>461</v>
      </c>
      <c r="BR37" s="14">
        <f>F526</f>
        <v>513</v>
      </c>
      <c r="BS37" s="14">
        <f>F551</f>
        <v>538</v>
      </c>
      <c r="BT37" s="14">
        <f>F576</f>
        <v>563</v>
      </c>
      <c r="BU37" s="14">
        <f>F601</f>
        <v>588</v>
      </c>
      <c r="BV37" s="14">
        <f>F626</f>
        <v>613</v>
      </c>
      <c r="BW37" s="14">
        <f>F651</f>
        <v>638</v>
      </c>
      <c r="BX37" s="14">
        <f>F676</f>
        <v>663</v>
      </c>
      <c r="BY37" s="14">
        <f>F701</f>
        <v>688</v>
      </c>
      <c r="BZ37" s="14">
        <f>F726</f>
        <v>713</v>
      </c>
      <c r="CA37" s="14">
        <f>F22</f>
        <v>9</v>
      </c>
      <c r="CB37" s="14">
        <f>F47</f>
        <v>34</v>
      </c>
      <c r="CC37" s="14">
        <f>F72</f>
        <v>59</v>
      </c>
      <c r="CD37" s="14">
        <f>F97</f>
        <v>84</v>
      </c>
      <c r="CE37" s="14">
        <f>F122</f>
        <v>109</v>
      </c>
      <c r="CF37" s="14">
        <f>F174</f>
        <v>161</v>
      </c>
      <c r="CG37" s="14">
        <f>F199</f>
        <v>186</v>
      </c>
      <c r="CH37" s="14">
        <f>F224</f>
        <v>211</v>
      </c>
      <c r="CI37" s="14">
        <f>F249</f>
        <v>236</v>
      </c>
      <c r="CJ37" s="14">
        <f>F274</f>
        <v>261</v>
      </c>
      <c r="CK37" s="14">
        <f>F299</f>
        <v>286</v>
      </c>
      <c r="CL37" s="14">
        <f>F324</f>
        <v>311</v>
      </c>
      <c r="CM37" s="14">
        <f>F349</f>
        <v>336</v>
      </c>
      <c r="CN37" s="14">
        <f>F374</f>
        <v>361</v>
      </c>
      <c r="CO37" s="14">
        <f>F399</f>
        <v>386</v>
      </c>
      <c r="CP37" s="14">
        <f>F424</f>
        <v>411</v>
      </c>
      <c r="CQ37" s="159">
        <f>F449</f>
        <v>436</v>
      </c>
      <c r="CR37" s="160">
        <f t="shared" si="5"/>
        <v>9855</v>
      </c>
      <c r="CS37" s="143"/>
      <c r="CT37" s="161" t="s">
        <v>218</v>
      </c>
      <c r="CU37" s="162" t="s">
        <v>293</v>
      </c>
      <c r="CV37" s="162" t="s">
        <v>322</v>
      </c>
      <c r="CW37" s="162" t="s">
        <v>677</v>
      </c>
      <c r="CX37" s="162" t="s">
        <v>649</v>
      </c>
      <c r="CY37" s="162" t="s">
        <v>750</v>
      </c>
      <c r="CZ37" s="162" t="s">
        <v>778</v>
      </c>
      <c r="DA37" s="162" t="s">
        <v>319</v>
      </c>
      <c r="DB37" s="162" t="s">
        <v>346</v>
      </c>
      <c r="DC37" s="162" t="s">
        <v>241</v>
      </c>
      <c r="DD37" s="162" t="s">
        <v>409</v>
      </c>
      <c r="DE37" s="162" t="s">
        <v>332</v>
      </c>
      <c r="DF37" s="162" t="s">
        <v>331</v>
      </c>
      <c r="DG37" s="162" t="s">
        <v>197</v>
      </c>
      <c r="DH37" s="162" t="s">
        <v>421</v>
      </c>
      <c r="DI37" s="162" t="s">
        <v>286</v>
      </c>
      <c r="DJ37" s="162" t="s">
        <v>153</v>
      </c>
      <c r="DK37" s="162" t="s">
        <v>239</v>
      </c>
      <c r="DL37" s="162" t="s">
        <v>356</v>
      </c>
      <c r="DM37" s="162" t="s">
        <v>270</v>
      </c>
      <c r="DN37" s="162" t="s">
        <v>165</v>
      </c>
      <c r="DO37" s="162" t="s">
        <v>193</v>
      </c>
      <c r="DP37" s="162" t="s">
        <v>522</v>
      </c>
      <c r="DQ37" s="162" t="s">
        <v>551</v>
      </c>
      <c r="DR37" s="162" t="s">
        <v>682</v>
      </c>
      <c r="DS37" s="162" t="s">
        <v>654</v>
      </c>
      <c r="DT37" s="163" t="s">
        <v>190</v>
      </c>
      <c r="DU37" s="147"/>
    </row>
    <row r="38" spans="1:125" x14ac:dyDescent="0.2">
      <c r="A38" s="33"/>
      <c r="B38" s="33"/>
      <c r="C38" s="33"/>
      <c r="D38" s="176" t="s">
        <v>253</v>
      </c>
      <c r="E38" s="177" t="s">
        <v>345</v>
      </c>
      <c r="F38" s="178">
        <f>B4+(24*B6)</f>
        <v>25</v>
      </c>
      <c r="G38" s="33"/>
      <c r="H38" s="25"/>
      <c r="I38" s="136"/>
      <c r="J38" s="138"/>
      <c r="K38" s="139">
        <f>F366</f>
        <v>353</v>
      </c>
      <c r="L38" s="140">
        <f>F365</f>
        <v>352</v>
      </c>
      <c r="M38" s="140">
        <f>F349</f>
        <v>336</v>
      </c>
      <c r="N38" s="140">
        <f>F79</f>
        <v>66</v>
      </c>
      <c r="O38" s="140">
        <f>F347</f>
        <v>334</v>
      </c>
      <c r="P38" s="140">
        <f>F70</f>
        <v>57</v>
      </c>
      <c r="Q38" s="140">
        <f>F631</f>
        <v>618</v>
      </c>
      <c r="R38" s="140">
        <f>F69</f>
        <v>56</v>
      </c>
      <c r="S38" s="140">
        <f>F317</f>
        <v>304</v>
      </c>
      <c r="T38" s="140">
        <f>F90</f>
        <v>77</v>
      </c>
      <c r="U38" s="140">
        <f>F596</f>
        <v>583</v>
      </c>
      <c r="V38" s="140">
        <f>F376</f>
        <v>363</v>
      </c>
      <c r="W38" s="140">
        <f>F430</f>
        <v>417</v>
      </c>
      <c r="X38" s="140">
        <f>F55</f>
        <v>42</v>
      </c>
      <c r="Y38" s="140">
        <f>F483</f>
        <v>470</v>
      </c>
      <c r="Z38" s="140">
        <f>F648</f>
        <v>635</v>
      </c>
      <c r="AA38" s="140">
        <f>F517</f>
        <v>504</v>
      </c>
      <c r="AB38" s="140">
        <f>F186</f>
        <v>173</v>
      </c>
      <c r="AC38" s="140">
        <f>F619</f>
        <v>606</v>
      </c>
      <c r="AD38" s="140">
        <f>F371</f>
        <v>358</v>
      </c>
      <c r="AE38" s="140">
        <f>F684</f>
        <v>671</v>
      </c>
      <c r="AF38" s="140">
        <f>F61</f>
        <v>48</v>
      </c>
      <c r="AG38" s="140">
        <f>F270</f>
        <v>257</v>
      </c>
      <c r="AH38" s="140">
        <f>F328</f>
        <v>315</v>
      </c>
      <c r="AI38" s="140">
        <f>F493</f>
        <v>480</v>
      </c>
      <c r="AJ38" s="141">
        <f>F339</f>
        <v>326</v>
      </c>
      <c r="AK38" s="152">
        <f t="shared" ref="AK38:AK63" si="6">SUMSQ(K38:AJ38)</f>
        <v>3969251</v>
      </c>
      <c r="AL38" s="153"/>
      <c r="AM38" s="154" t="s">
        <v>388</v>
      </c>
      <c r="AN38" s="155" t="s">
        <v>445</v>
      </c>
      <c r="AO38" s="155" t="s">
        <v>710</v>
      </c>
      <c r="AP38" s="155" t="s">
        <v>597</v>
      </c>
      <c r="AQ38" s="155" t="s">
        <v>681</v>
      </c>
      <c r="AR38" s="155" t="s">
        <v>331</v>
      </c>
      <c r="AS38" s="155" t="s">
        <v>227</v>
      </c>
      <c r="AT38" s="155" t="s">
        <v>89</v>
      </c>
      <c r="AU38" s="155" t="s">
        <v>357</v>
      </c>
      <c r="AV38" s="155" t="s">
        <v>168</v>
      </c>
      <c r="AW38" s="155" t="s">
        <v>807</v>
      </c>
      <c r="AX38" s="155" t="s">
        <v>68</v>
      </c>
      <c r="AY38" s="155" t="s">
        <v>296</v>
      </c>
      <c r="AZ38" s="155" t="s">
        <v>540</v>
      </c>
      <c r="BA38" s="155" t="s">
        <v>1</v>
      </c>
      <c r="BB38" s="155" t="s">
        <v>154</v>
      </c>
      <c r="BC38" s="155" t="s">
        <v>741</v>
      </c>
      <c r="BD38" s="155" t="s">
        <v>604</v>
      </c>
      <c r="BE38" s="155" t="s">
        <v>277</v>
      </c>
      <c r="BF38" s="155" t="s">
        <v>520</v>
      </c>
      <c r="BG38" s="155" t="s">
        <v>76</v>
      </c>
      <c r="BH38" s="155" t="s">
        <v>721</v>
      </c>
      <c r="BI38" s="155" t="s">
        <v>718</v>
      </c>
      <c r="BJ38" s="155" t="s">
        <v>37</v>
      </c>
      <c r="BK38" s="155" t="s">
        <v>768</v>
      </c>
      <c r="BL38" s="156" t="s">
        <v>386</v>
      </c>
      <c r="BM38" s="147"/>
      <c r="BN38" s="157"/>
      <c r="BO38" s="25"/>
      <c r="BP38" s="138"/>
      <c r="BQ38" s="158">
        <f>F529</f>
        <v>516</v>
      </c>
      <c r="BR38" s="14">
        <f>F554</f>
        <v>541</v>
      </c>
      <c r="BS38" s="14">
        <f>F606</f>
        <v>593</v>
      </c>
      <c r="BT38" s="14">
        <f>F631</f>
        <v>618</v>
      </c>
      <c r="BU38" s="14">
        <f>F656</f>
        <v>643</v>
      </c>
      <c r="BV38" s="14">
        <f>F681</f>
        <v>668</v>
      </c>
      <c r="BW38" s="14">
        <f>F706</f>
        <v>693</v>
      </c>
      <c r="BX38" s="14">
        <f>F731</f>
        <v>718</v>
      </c>
      <c r="BY38" s="14">
        <f>F27</f>
        <v>14</v>
      </c>
      <c r="BZ38" s="14">
        <f>F52</f>
        <v>39</v>
      </c>
      <c r="CA38" s="14">
        <f>F77</f>
        <v>64</v>
      </c>
      <c r="CB38" s="14">
        <f>F102</f>
        <v>89</v>
      </c>
      <c r="CC38" s="14">
        <f>F127</f>
        <v>114</v>
      </c>
      <c r="CD38" s="14">
        <f>F152</f>
        <v>139</v>
      </c>
      <c r="CE38" s="14">
        <f>F177</f>
        <v>164</v>
      </c>
      <c r="CF38" s="14">
        <f>F229</f>
        <v>216</v>
      </c>
      <c r="CG38" s="14">
        <f>F254</f>
        <v>241</v>
      </c>
      <c r="CH38" s="14">
        <f>F279</f>
        <v>266</v>
      </c>
      <c r="CI38" s="14">
        <f>F304</f>
        <v>291</v>
      </c>
      <c r="CJ38" s="14">
        <f>F329</f>
        <v>316</v>
      </c>
      <c r="CK38" s="14">
        <f>F354</f>
        <v>341</v>
      </c>
      <c r="CL38" s="14">
        <f>F379</f>
        <v>366</v>
      </c>
      <c r="CM38" s="14">
        <f>F404</f>
        <v>391</v>
      </c>
      <c r="CN38" s="14">
        <f>F429</f>
        <v>416</v>
      </c>
      <c r="CO38" s="14">
        <f>F454</f>
        <v>441</v>
      </c>
      <c r="CP38" s="14">
        <f>F479</f>
        <v>466</v>
      </c>
      <c r="CQ38" s="159">
        <f>F504</f>
        <v>491</v>
      </c>
      <c r="CR38" s="160">
        <f t="shared" si="5"/>
        <v>9855</v>
      </c>
      <c r="CS38" s="143"/>
      <c r="CT38" s="161" t="s">
        <v>295</v>
      </c>
      <c r="CU38" s="162" t="s">
        <v>518</v>
      </c>
      <c r="CV38" s="162" t="s">
        <v>384</v>
      </c>
      <c r="CW38" s="162" t="s">
        <v>279</v>
      </c>
      <c r="CX38" s="162" t="s">
        <v>365</v>
      </c>
      <c r="CY38" s="162" t="s">
        <v>480</v>
      </c>
      <c r="CZ38" s="162" t="s">
        <v>396</v>
      </c>
      <c r="DA38" s="162" t="s">
        <v>263</v>
      </c>
      <c r="DB38" s="162" t="s">
        <v>511</v>
      </c>
      <c r="DC38" s="162" t="s">
        <v>700</v>
      </c>
      <c r="DD38" s="162" t="s">
        <v>701</v>
      </c>
      <c r="DE38" s="162" t="s">
        <v>720</v>
      </c>
      <c r="DF38" s="162" t="s">
        <v>150</v>
      </c>
      <c r="DG38" s="162" t="s">
        <v>370</v>
      </c>
      <c r="DH38" s="162" t="s">
        <v>371</v>
      </c>
      <c r="DI38" s="162" t="s">
        <v>477</v>
      </c>
      <c r="DJ38" s="162" t="s">
        <v>698</v>
      </c>
      <c r="DK38" s="162" t="s">
        <v>718</v>
      </c>
      <c r="DL38" s="162" t="s">
        <v>719</v>
      </c>
      <c r="DM38" s="162" t="s">
        <v>145</v>
      </c>
      <c r="DN38" s="162" t="s">
        <v>368</v>
      </c>
      <c r="DO38" s="162" t="s">
        <v>388</v>
      </c>
      <c r="DP38" s="162" t="s">
        <v>444</v>
      </c>
      <c r="DQ38" s="162" t="s">
        <v>311</v>
      </c>
      <c r="DR38" s="162" t="s">
        <v>534</v>
      </c>
      <c r="DS38" s="162" t="s">
        <v>457</v>
      </c>
      <c r="DT38" s="163" t="s">
        <v>456</v>
      </c>
      <c r="DU38" s="147"/>
    </row>
    <row r="39" spans="1:125" x14ac:dyDescent="0.2">
      <c r="A39" s="33"/>
      <c r="B39" s="33"/>
      <c r="C39" s="33"/>
      <c r="D39" s="176" t="s">
        <v>88</v>
      </c>
      <c r="E39" s="177" t="s">
        <v>345</v>
      </c>
      <c r="F39" s="178">
        <f>B4+(25*B6)</f>
        <v>26</v>
      </c>
      <c r="G39" s="33"/>
      <c r="H39" s="25"/>
      <c r="I39" s="136"/>
      <c r="J39" s="138"/>
      <c r="K39" s="158">
        <f>F312</f>
        <v>299</v>
      </c>
      <c r="L39" s="14">
        <f>F337</f>
        <v>324</v>
      </c>
      <c r="M39" s="14">
        <f>F323</f>
        <v>310</v>
      </c>
      <c r="N39" s="14">
        <f>F381</f>
        <v>368</v>
      </c>
      <c r="O39" s="14">
        <f>F633</f>
        <v>620</v>
      </c>
      <c r="P39" s="14">
        <f>F357</f>
        <v>344</v>
      </c>
      <c r="Q39" s="14">
        <f>F319</f>
        <v>306</v>
      </c>
      <c r="R39" s="14">
        <f>F359</f>
        <v>346</v>
      </c>
      <c r="S39" s="14">
        <f>F594</f>
        <v>581</v>
      </c>
      <c r="T39" s="14">
        <f>F387</f>
        <v>374</v>
      </c>
      <c r="U39" s="14">
        <f>F315</f>
        <v>302</v>
      </c>
      <c r="V39" s="14">
        <f>F74</f>
        <v>61</v>
      </c>
      <c r="W39" s="14">
        <f>F612</f>
        <v>599</v>
      </c>
      <c r="X39" s="14">
        <f>F352</f>
        <v>339</v>
      </c>
      <c r="Y39" s="14">
        <f>F324</f>
        <v>311</v>
      </c>
      <c r="Z39" s="14">
        <f>F77</f>
        <v>64</v>
      </c>
      <c r="AA39" s="14">
        <f>F621</f>
        <v>608</v>
      </c>
      <c r="AB39" s="14">
        <f>F100</f>
        <v>87</v>
      </c>
      <c r="AC39" s="14">
        <f>F682</f>
        <v>669</v>
      </c>
      <c r="AD39" s="14">
        <f>F89</f>
        <v>76</v>
      </c>
      <c r="AE39" s="14">
        <f>F227</f>
        <v>214</v>
      </c>
      <c r="AF39" s="14">
        <f>F94</f>
        <v>81</v>
      </c>
      <c r="AG39" s="14">
        <f>F615</f>
        <v>602</v>
      </c>
      <c r="AH39" s="14">
        <f>F20</f>
        <v>7</v>
      </c>
      <c r="AI39" s="14">
        <f>F363</f>
        <v>350</v>
      </c>
      <c r="AJ39" s="159">
        <f>F572</f>
        <v>559</v>
      </c>
      <c r="AK39" s="164">
        <f t="shared" si="6"/>
        <v>3969251</v>
      </c>
      <c r="AL39" s="143"/>
      <c r="AM39" s="165" t="s">
        <v>163</v>
      </c>
      <c r="AN39" s="166" t="s">
        <v>522</v>
      </c>
      <c r="AO39" s="166" t="s">
        <v>430</v>
      </c>
      <c r="AP39" s="166" t="s">
        <v>784</v>
      </c>
      <c r="AQ39" s="166" t="s">
        <v>365</v>
      </c>
      <c r="AR39" s="166" t="s">
        <v>683</v>
      </c>
      <c r="AS39" s="166" t="s">
        <v>325</v>
      </c>
      <c r="AT39" s="166" t="s">
        <v>708</v>
      </c>
      <c r="AU39" s="166" t="s">
        <v>780</v>
      </c>
      <c r="AV39" s="166" t="s">
        <v>577</v>
      </c>
      <c r="AW39" s="166" t="s">
        <v>219</v>
      </c>
      <c r="AX39" s="166" t="s">
        <v>436</v>
      </c>
      <c r="AY39" s="166" t="s">
        <v>488</v>
      </c>
      <c r="AZ39" s="166" t="s">
        <v>126</v>
      </c>
      <c r="BA39" s="166" t="s">
        <v>668</v>
      </c>
      <c r="BB39" s="166" t="s">
        <v>674</v>
      </c>
      <c r="BC39" s="166" t="s">
        <v>201</v>
      </c>
      <c r="BD39" s="166" t="s">
        <v>379</v>
      </c>
      <c r="BE39" s="166" t="s">
        <v>156</v>
      </c>
      <c r="BF39" s="166" t="s">
        <v>722</v>
      </c>
      <c r="BG39" s="166" t="s">
        <v>374</v>
      </c>
      <c r="BH39" s="166" t="s">
        <v>197</v>
      </c>
      <c r="BI39" s="166" t="s">
        <v>383</v>
      </c>
      <c r="BJ39" s="166" t="s">
        <v>272</v>
      </c>
      <c r="BK39" s="166" t="s">
        <v>576</v>
      </c>
      <c r="BL39" s="167" t="s">
        <v>122</v>
      </c>
      <c r="BM39" s="147"/>
      <c r="BN39" s="157"/>
      <c r="BO39" s="25"/>
      <c r="BP39" s="138"/>
      <c r="BQ39" s="158">
        <f>F584</f>
        <v>571</v>
      </c>
      <c r="BR39" s="14">
        <f>F609</f>
        <v>596</v>
      </c>
      <c r="BS39" s="14">
        <f>F661</f>
        <v>648</v>
      </c>
      <c r="BT39" s="14">
        <f>F686</f>
        <v>673</v>
      </c>
      <c r="BU39" s="14">
        <f>F711</f>
        <v>698</v>
      </c>
      <c r="BV39" s="14">
        <f>F736</f>
        <v>723</v>
      </c>
      <c r="BW39" s="14">
        <f>F32</f>
        <v>19</v>
      </c>
      <c r="BX39" s="14">
        <f>F57</f>
        <v>44</v>
      </c>
      <c r="BY39" s="14">
        <f>F82</f>
        <v>69</v>
      </c>
      <c r="BZ39" s="14">
        <f>F107</f>
        <v>94</v>
      </c>
      <c r="CA39" s="14">
        <f>F132</f>
        <v>119</v>
      </c>
      <c r="CB39" s="14">
        <f>F157</f>
        <v>144</v>
      </c>
      <c r="CC39" s="14">
        <f>F182</f>
        <v>169</v>
      </c>
      <c r="CD39" s="14">
        <f>F207</f>
        <v>194</v>
      </c>
      <c r="CE39" s="14">
        <f>F232</f>
        <v>219</v>
      </c>
      <c r="CF39" s="14">
        <f>F257</f>
        <v>244</v>
      </c>
      <c r="CG39" s="14">
        <f>F309</f>
        <v>296</v>
      </c>
      <c r="CH39" s="14">
        <f>F334</f>
        <v>321</v>
      </c>
      <c r="CI39" s="14">
        <f>F359</f>
        <v>346</v>
      </c>
      <c r="CJ39" s="14">
        <f>F384</f>
        <v>371</v>
      </c>
      <c r="CK39" s="14">
        <f>F409</f>
        <v>396</v>
      </c>
      <c r="CL39" s="14">
        <f>F434</f>
        <v>421</v>
      </c>
      <c r="CM39" s="14">
        <f>F459</f>
        <v>446</v>
      </c>
      <c r="CN39" s="14">
        <f>F484</f>
        <v>471</v>
      </c>
      <c r="CO39" s="14">
        <f>F509</f>
        <v>496</v>
      </c>
      <c r="CP39" s="14">
        <f>F534</f>
        <v>521</v>
      </c>
      <c r="CQ39" s="159">
        <f>F559</f>
        <v>546</v>
      </c>
      <c r="CR39" s="160">
        <f t="shared" si="5"/>
        <v>9855</v>
      </c>
      <c r="CS39" s="143"/>
      <c r="CT39" s="161" t="s">
        <v>466</v>
      </c>
      <c r="CU39" s="162" t="s">
        <v>467</v>
      </c>
      <c r="CV39" s="162" t="s">
        <v>575</v>
      </c>
      <c r="CW39" s="162" t="s">
        <v>820</v>
      </c>
      <c r="CX39" s="162" t="s">
        <v>47</v>
      </c>
      <c r="CY39" s="162" t="s">
        <v>48</v>
      </c>
      <c r="CZ39" s="162" t="s">
        <v>435</v>
      </c>
      <c r="DA39" s="162" t="s">
        <v>407</v>
      </c>
      <c r="DB39" s="162" t="s">
        <v>539</v>
      </c>
      <c r="DC39" s="162" t="s">
        <v>512</v>
      </c>
      <c r="DD39" s="162" t="s">
        <v>601</v>
      </c>
      <c r="DE39" s="162" t="s">
        <v>684</v>
      </c>
      <c r="DF39" s="162" t="s">
        <v>581</v>
      </c>
      <c r="DG39" s="162" t="s">
        <v>496</v>
      </c>
      <c r="DH39" s="162" t="s">
        <v>613</v>
      </c>
      <c r="DI39" s="162" t="s">
        <v>696</v>
      </c>
      <c r="DJ39" s="162" t="s">
        <v>535</v>
      </c>
      <c r="DK39" s="162" t="s">
        <v>430</v>
      </c>
      <c r="DL39" s="162" t="s">
        <v>681</v>
      </c>
      <c r="DM39" s="162" t="s">
        <v>520</v>
      </c>
      <c r="DN39" s="162" t="s">
        <v>519</v>
      </c>
      <c r="DO39" s="162" t="s">
        <v>442</v>
      </c>
      <c r="DP39" s="162" t="s">
        <v>609</v>
      </c>
      <c r="DQ39" s="162" t="s">
        <v>794</v>
      </c>
      <c r="DR39" s="162" t="s">
        <v>795</v>
      </c>
      <c r="DS39" s="162" t="s">
        <v>50</v>
      </c>
      <c r="DT39" s="163" t="s">
        <v>276</v>
      </c>
      <c r="DU39" s="147"/>
    </row>
    <row r="40" spans="1:125" x14ac:dyDescent="0.2">
      <c r="A40" s="33"/>
      <c r="B40" s="33"/>
      <c r="C40" s="33"/>
      <c r="D40" s="176" t="s">
        <v>224</v>
      </c>
      <c r="E40" s="177" t="s">
        <v>345</v>
      </c>
      <c r="F40" s="178">
        <f>B4+(26*B6)</f>
        <v>27</v>
      </c>
      <c r="G40" s="33"/>
      <c r="H40" s="25"/>
      <c r="I40" s="136"/>
      <c r="J40" s="138"/>
      <c r="K40" s="158">
        <f>F624</f>
        <v>611</v>
      </c>
      <c r="L40" s="14">
        <f>F66</f>
        <v>53</v>
      </c>
      <c r="M40" s="14">
        <f>F354</f>
        <v>341</v>
      </c>
      <c r="N40" s="14">
        <f>F355</f>
        <v>342</v>
      </c>
      <c r="O40" s="14">
        <f>F321</f>
        <v>308</v>
      </c>
      <c r="P40" s="14">
        <f>F383</f>
        <v>370</v>
      </c>
      <c r="Q40" s="14">
        <f>F345</f>
        <v>332</v>
      </c>
      <c r="R40" s="14">
        <f>F385</f>
        <v>372</v>
      </c>
      <c r="S40" s="14">
        <f>F343</f>
        <v>330</v>
      </c>
      <c r="T40" s="14">
        <f>F361</f>
        <v>348</v>
      </c>
      <c r="U40" s="14">
        <f>F627</f>
        <v>614</v>
      </c>
      <c r="V40" s="14">
        <f>F107</f>
        <v>94</v>
      </c>
      <c r="W40" s="14">
        <f>F300</f>
        <v>287</v>
      </c>
      <c r="X40" s="14">
        <f>F91</f>
        <v>78</v>
      </c>
      <c r="Y40" s="14">
        <f>F350</f>
        <v>337</v>
      </c>
      <c r="Z40" s="14">
        <f>F170</f>
        <v>157</v>
      </c>
      <c r="AA40" s="14">
        <f>F309</f>
        <v>296</v>
      </c>
      <c r="AB40" s="14">
        <f>F28</f>
        <v>15</v>
      </c>
      <c r="AC40" s="14">
        <f>F515</f>
        <v>502</v>
      </c>
      <c r="AD40" s="14">
        <f>F683</f>
        <v>670</v>
      </c>
      <c r="AE40" s="14">
        <f>F606</f>
        <v>593</v>
      </c>
      <c r="AF40" s="14">
        <f>F86</f>
        <v>73</v>
      </c>
      <c r="AG40" s="14">
        <f>F537</f>
        <v>524</v>
      </c>
      <c r="AH40" s="14">
        <f>F609</f>
        <v>596</v>
      </c>
      <c r="AI40" s="14">
        <f>F522</f>
        <v>509</v>
      </c>
      <c r="AJ40" s="159">
        <f>F62</f>
        <v>49</v>
      </c>
      <c r="AK40" s="164">
        <f t="shared" si="6"/>
        <v>3969251</v>
      </c>
      <c r="AL40" s="143"/>
      <c r="AM40" s="165" t="s">
        <v>34</v>
      </c>
      <c r="AN40" s="166" t="s">
        <v>225</v>
      </c>
      <c r="AO40" s="166" t="s">
        <v>98</v>
      </c>
      <c r="AP40" s="166" t="s">
        <v>810</v>
      </c>
      <c r="AQ40" s="166" t="s">
        <v>461</v>
      </c>
      <c r="AR40" s="166" t="s">
        <v>709</v>
      </c>
      <c r="AS40" s="166" t="s">
        <v>578</v>
      </c>
      <c r="AT40" s="166" t="s">
        <v>682</v>
      </c>
      <c r="AU40" s="166" t="s">
        <v>549</v>
      </c>
      <c r="AV40" s="166" t="s">
        <v>551</v>
      </c>
      <c r="AW40" s="166" t="s">
        <v>91</v>
      </c>
      <c r="AX40" s="166" t="s">
        <v>568</v>
      </c>
      <c r="AY40" s="166" t="s">
        <v>614</v>
      </c>
      <c r="AZ40" s="166" t="s">
        <v>60</v>
      </c>
      <c r="BA40" s="166" t="s">
        <v>128</v>
      </c>
      <c r="BB40" s="166" t="s">
        <v>448</v>
      </c>
      <c r="BC40" s="166" t="s">
        <v>299</v>
      </c>
      <c r="BD40" s="166" t="s">
        <v>569</v>
      </c>
      <c r="BE40" s="166" t="s">
        <v>50</v>
      </c>
      <c r="BF40" s="166" t="s">
        <v>423</v>
      </c>
      <c r="BG40" s="166" t="s">
        <v>623</v>
      </c>
      <c r="BH40" s="166" t="s">
        <v>275</v>
      </c>
      <c r="BI40" s="166" t="s">
        <v>413</v>
      </c>
      <c r="BJ40" s="166" t="s">
        <v>279</v>
      </c>
      <c r="BK40" s="166" t="s">
        <v>695</v>
      </c>
      <c r="BL40" s="167" t="s">
        <v>274</v>
      </c>
      <c r="BM40" s="147"/>
      <c r="BN40" s="157"/>
      <c r="BO40" s="25"/>
      <c r="BP40" s="138"/>
      <c r="BQ40" s="158">
        <f>F639</f>
        <v>626</v>
      </c>
      <c r="BR40" s="14">
        <f>F664</f>
        <v>651</v>
      </c>
      <c r="BS40" s="14">
        <f>F689</f>
        <v>676</v>
      </c>
      <c r="BT40" s="14">
        <f>F741</f>
        <v>728</v>
      </c>
      <c r="BU40" s="14">
        <f>F37</f>
        <v>24</v>
      </c>
      <c r="BV40" s="14">
        <f>F62</f>
        <v>49</v>
      </c>
      <c r="BW40" s="14">
        <f>F87</f>
        <v>74</v>
      </c>
      <c r="BX40" s="14">
        <f>F112</f>
        <v>99</v>
      </c>
      <c r="BY40" s="14">
        <f>F137</f>
        <v>124</v>
      </c>
      <c r="BZ40" s="14">
        <f>F162</f>
        <v>149</v>
      </c>
      <c r="CA40" s="14">
        <f>F187</f>
        <v>174</v>
      </c>
      <c r="CB40" s="14">
        <f>F212</f>
        <v>199</v>
      </c>
      <c r="CC40" s="14">
        <f>F237</f>
        <v>224</v>
      </c>
      <c r="CD40" s="14">
        <f>F262</f>
        <v>249</v>
      </c>
      <c r="CE40" s="14">
        <f>F287</f>
        <v>274</v>
      </c>
      <c r="CF40" s="14">
        <f>F312</f>
        <v>299</v>
      </c>
      <c r="CG40" s="14">
        <f>F364</f>
        <v>351</v>
      </c>
      <c r="CH40" s="14">
        <f>F389</f>
        <v>376</v>
      </c>
      <c r="CI40" s="14">
        <f>F414</f>
        <v>401</v>
      </c>
      <c r="CJ40" s="14">
        <f>F439</f>
        <v>426</v>
      </c>
      <c r="CK40" s="14">
        <f>F464</f>
        <v>451</v>
      </c>
      <c r="CL40" s="14">
        <f>F489</f>
        <v>476</v>
      </c>
      <c r="CM40" s="14">
        <f>F514</f>
        <v>501</v>
      </c>
      <c r="CN40" s="14">
        <f>F539</f>
        <v>526</v>
      </c>
      <c r="CO40" s="14">
        <f>F564</f>
        <v>551</v>
      </c>
      <c r="CP40" s="14">
        <f>F589</f>
        <v>576</v>
      </c>
      <c r="CQ40" s="159">
        <f>F614</f>
        <v>601</v>
      </c>
      <c r="CR40" s="160">
        <f t="shared" si="5"/>
        <v>9855</v>
      </c>
      <c r="CS40" s="143"/>
      <c r="CT40" s="161" t="s">
        <v>621</v>
      </c>
      <c r="CU40" s="162" t="s">
        <v>735</v>
      </c>
      <c r="CV40" s="162" t="s">
        <v>818</v>
      </c>
      <c r="CW40" s="162" t="s">
        <v>632</v>
      </c>
      <c r="CX40" s="162" t="s">
        <v>804</v>
      </c>
      <c r="CY40" s="162" t="s">
        <v>721</v>
      </c>
      <c r="CZ40" s="162" t="s">
        <v>619</v>
      </c>
      <c r="DA40" s="162" t="s">
        <v>703</v>
      </c>
      <c r="DB40" s="162" t="s">
        <v>816</v>
      </c>
      <c r="DC40" s="162" t="s">
        <v>789</v>
      </c>
      <c r="DD40" s="162" t="s">
        <v>101</v>
      </c>
      <c r="DE40" s="162" t="s">
        <v>73</v>
      </c>
      <c r="DF40" s="162" t="s">
        <v>405</v>
      </c>
      <c r="DG40" s="162" t="s">
        <v>433</v>
      </c>
      <c r="DH40" s="162" t="s">
        <v>566</v>
      </c>
      <c r="DI40" s="162" t="s">
        <v>537</v>
      </c>
      <c r="DJ40" s="162" t="s">
        <v>96</v>
      </c>
      <c r="DK40" s="162" t="s">
        <v>68</v>
      </c>
      <c r="DL40" s="162" t="s">
        <v>175</v>
      </c>
      <c r="DM40" s="162" t="s">
        <v>203</v>
      </c>
      <c r="DN40" s="162" t="s">
        <v>561</v>
      </c>
      <c r="DO40" s="162" t="s">
        <v>532</v>
      </c>
      <c r="DP40" s="162" t="s">
        <v>636</v>
      </c>
      <c r="DQ40" s="162" t="s">
        <v>610</v>
      </c>
      <c r="DR40" s="162" t="s">
        <v>723</v>
      </c>
      <c r="DS40" s="162" t="s">
        <v>806</v>
      </c>
      <c r="DT40" s="163" t="s">
        <v>705</v>
      </c>
      <c r="DU40" s="147"/>
    </row>
    <row r="41" spans="1:125" x14ac:dyDescent="0.2">
      <c r="A41" s="33"/>
      <c r="B41" s="33"/>
      <c r="C41" s="33"/>
      <c r="D41" s="176" t="s">
        <v>251</v>
      </c>
      <c r="E41" s="177" t="s">
        <v>345</v>
      </c>
      <c r="F41" s="178">
        <f>B4+(27*B6)</f>
        <v>28</v>
      </c>
      <c r="G41" s="33"/>
      <c r="H41" s="25"/>
      <c r="I41" s="136"/>
      <c r="J41" s="138"/>
      <c r="K41" s="158">
        <f>F599</f>
        <v>586</v>
      </c>
      <c r="L41" s="14">
        <f>F103</f>
        <v>90</v>
      </c>
      <c r="M41" s="14">
        <f>F588</f>
        <v>575</v>
      </c>
      <c r="N41" s="14">
        <f>F348</f>
        <v>335</v>
      </c>
      <c r="O41" s="14">
        <f>F590</f>
        <v>577</v>
      </c>
      <c r="P41" s="14">
        <f>F92</f>
        <v>79</v>
      </c>
      <c r="Q41" s="14">
        <f>F592</f>
        <v>579</v>
      </c>
      <c r="R41" s="14">
        <f>F108</f>
        <v>95</v>
      </c>
      <c r="S41" s="14">
        <f>F629</f>
        <v>616</v>
      </c>
      <c r="T41" s="14">
        <f>F111</f>
        <v>98</v>
      </c>
      <c r="U41" s="14">
        <f>F341</f>
        <v>328</v>
      </c>
      <c r="V41" s="14">
        <f>F402</f>
        <v>389</v>
      </c>
      <c r="W41" s="14">
        <f>F534</f>
        <v>521</v>
      </c>
      <c r="X41" s="14">
        <f>F378</f>
        <v>365</v>
      </c>
      <c r="Y41" s="14">
        <f>F587</f>
        <v>574</v>
      </c>
      <c r="Z41" s="14">
        <f>F393</f>
        <v>380</v>
      </c>
      <c r="AA41" s="14">
        <f>F576</f>
        <v>563</v>
      </c>
      <c r="AB41" s="14">
        <f>F220</f>
        <v>207</v>
      </c>
      <c r="AC41" s="14">
        <f>F307</f>
        <v>294</v>
      </c>
      <c r="AD41" s="14">
        <f>F228</f>
        <v>215</v>
      </c>
      <c r="AE41" s="14">
        <f>F201</f>
        <v>188</v>
      </c>
      <c r="AF41" s="14">
        <f>F373</f>
        <v>360</v>
      </c>
      <c r="AG41" s="14">
        <f>F105</f>
        <v>92</v>
      </c>
      <c r="AH41" s="14">
        <f>F98</f>
        <v>85</v>
      </c>
      <c r="AI41" s="14">
        <f>F548</f>
        <v>535</v>
      </c>
      <c r="AJ41" s="159">
        <f>F88</f>
        <v>75</v>
      </c>
      <c r="AK41" s="164">
        <f t="shared" si="6"/>
        <v>3969251</v>
      </c>
      <c r="AL41" s="143"/>
      <c r="AM41" s="165" t="s">
        <v>123</v>
      </c>
      <c r="AN41" s="166" t="s">
        <v>617</v>
      </c>
      <c r="AO41" s="166" t="s">
        <v>573</v>
      </c>
      <c r="AP41" s="166" t="s">
        <v>204</v>
      </c>
      <c r="AQ41" s="166" t="s">
        <v>678</v>
      </c>
      <c r="AR41" s="166" t="s">
        <v>2</v>
      </c>
      <c r="AS41" s="166" t="s">
        <v>705</v>
      </c>
      <c r="AT41" s="166" t="s">
        <v>434</v>
      </c>
      <c r="AU41" s="166" t="s">
        <v>258</v>
      </c>
      <c r="AV41" s="166" t="s">
        <v>672</v>
      </c>
      <c r="AW41" s="166" t="s">
        <v>472</v>
      </c>
      <c r="AX41" s="166" t="s">
        <v>40</v>
      </c>
      <c r="AY41" s="166" t="s">
        <v>518</v>
      </c>
      <c r="AZ41" s="166" t="s">
        <v>97</v>
      </c>
      <c r="BA41" s="166" t="s">
        <v>467</v>
      </c>
      <c r="BB41" s="166" t="s">
        <v>389</v>
      </c>
      <c r="BC41" s="166" t="s">
        <v>751</v>
      </c>
      <c r="BD41" s="166" t="s">
        <v>446</v>
      </c>
      <c r="BE41" s="166" t="s">
        <v>375</v>
      </c>
      <c r="BF41" s="166" t="s">
        <v>716</v>
      </c>
      <c r="BG41" s="166" t="s">
        <v>181</v>
      </c>
      <c r="BH41" s="166" t="s">
        <v>626</v>
      </c>
      <c r="BI41" s="166" t="s">
        <v>541</v>
      </c>
      <c r="BJ41" s="166" t="s">
        <v>303</v>
      </c>
      <c r="BK41" s="166" t="s">
        <v>92</v>
      </c>
      <c r="BL41" s="167" t="s">
        <v>301</v>
      </c>
      <c r="BM41" s="147"/>
      <c r="BN41" s="157"/>
      <c r="BO41" s="25"/>
      <c r="BP41" s="138"/>
      <c r="BQ41" s="158">
        <f>F694</f>
        <v>681</v>
      </c>
      <c r="BR41" s="14">
        <f>F719</f>
        <v>706</v>
      </c>
      <c r="BS41" s="14">
        <f>F15</f>
        <v>2</v>
      </c>
      <c r="BT41" s="14">
        <f>F67</f>
        <v>54</v>
      </c>
      <c r="BU41" s="14">
        <f>F92</f>
        <v>79</v>
      </c>
      <c r="BV41" s="14">
        <f>F117</f>
        <v>104</v>
      </c>
      <c r="BW41" s="14">
        <f>F142</f>
        <v>129</v>
      </c>
      <c r="BX41" s="14">
        <f>F167</f>
        <v>154</v>
      </c>
      <c r="BY41" s="14">
        <f>F192</f>
        <v>179</v>
      </c>
      <c r="BZ41" s="14">
        <f>F217</f>
        <v>204</v>
      </c>
      <c r="CA41" s="14">
        <f>F242</f>
        <v>229</v>
      </c>
      <c r="CB41" s="14">
        <f>F267</f>
        <v>254</v>
      </c>
      <c r="CC41" s="14">
        <f>F292</f>
        <v>279</v>
      </c>
      <c r="CD41" s="14">
        <f>F317</f>
        <v>304</v>
      </c>
      <c r="CE41" s="14">
        <f>F342</f>
        <v>329</v>
      </c>
      <c r="CF41" s="14">
        <f>F367</f>
        <v>354</v>
      </c>
      <c r="CG41" s="14">
        <f>F392</f>
        <v>379</v>
      </c>
      <c r="CH41" s="14">
        <f>F444</f>
        <v>431</v>
      </c>
      <c r="CI41" s="14">
        <f>F469</f>
        <v>456</v>
      </c>
      <c r="CJ41" s="14">
        <f>F494</f>
        <v>481</v>
      </c>
      <c r="CK41" s="14">
        <f>F519</f>
        <v>506</v>
      </c>
      <c r="CL41" s="14">
        <f>F544</f>
        <v>531</v>
      </c>
      <c r="CM41" s="14">
        <f>F569</f>
        <v>556</v>
      </c>
      <c r="CN41" s="14">
        <f>F594</f>
        <v>581</v>
      </c>
      <c r="CO41" s="14">
        <f>F619</f>
        <v>606</v>
      </c>
      <c r="CP41" s="14">
        <f>F644</f>
        <v>631</v>
      </c>
      <c r="CQ41" s="159">
        <f>F669</f>
        <v>656</v>
      </c>
      <c r="CR41" s="160">
        <f t="shared" si="5"/>
        <v>9855</v>
      </c>
      <c r="CS41" s="143"/>
      <c r="CT41" s="161" t="s">
        <v>559</v>
      </c>
      <c r="CU41" s="162" t="s">
        <v>662</v>
      </c>
      <c r="CV41" s="162" t="s">
        <v>29</v>
      </c>
      <c r="CW41" s="162" t="s">
        <v>167</v>
      </c>
      <c r="CX41" s="162" t="s">
        <v>168</v>
      </c>
      <c r="CY41" s="162" t="s">
        <v>361</v>
      </c>
      <c r="CZ41" s="162" t="s">
        <v>582</v>
      </c>
      <c r="DA41" s="162" t="s">
        <v>603</v>
      </c>
      <c r="DB41" s="162" t="s">
        <v>604</v>
      </c>
      <c r="DC41" s="162" t="s">
        <v>817</v>
      </c>
      <c r="DD41" s="162" t="s">
        <v>194</v>
      </c>
      <c r="DE41" s="162" t="s">
        <v>114</v>
      </c>
      <c r="DF41" s="162" t="s">
        <v>113</v>
      </c>
      <c r="DG41" s="162" t="s">
        <v>745</v>
      </c>
      <c r="DH41" s="162" t="s">
        <v>178</v>
      </c>
      <c r="DI41" s="162" t="s">
        <v>98</v>
      </c>
      <c r="DJ41" s="162" t="s">
        <v>97</v>
      </c>
      <c r="DK41" s="162" t="s">
        <v>813</v>
      </c>
      <c r="DL41" s="162" t="s">
        <v>140</v>
      </c>
      <c r="DM41" s="162" t="s">
        <v>51</v>
      </c>
      <c r="DN41" s="162" t="s">
        <v>715</v>
      </c>
      <c r="DO41" s="162" t="s">
        <v>797</v>
      </c>
      <c r="DP41" s="162" t="s">
        <v>124</v>
      </c>
      <c r="DQ41" s="162" t="s">
        <v>94</v>
      </c>
      <c r="DR41" s="162" t="s">
        <v>229</v>
      </c>
      <c r="DS41" s="162" t="s">
        <v>201</v>
      </c>
      <c r="DT41" s="163" t="s">
        <v>530</v>
      </c>
      <c r="DU41" s="147"/>
    </row>
    <row r="42" spans="1:125" x14ac:dyDescent="0.2">
      <c r="A42" s="33"/>
      <c r="B42" s="33"/>
      <c r="C42" s="33"/>
      <c r="D42" s="176" t="s">
        <v>90</v>
      </c>
      <c r="E42" s="177" t="s">
        <v>345</v>
      </c>
      <c r="F42" s="178">
        <f>B4+(28*B6)</f>
        <v>29</v>
      </c>
      <c r="G42" s="33"/>
      <c r="H42" s="25"/>
      <c r="I42" s="136"/>
      <c r="J42" s="138"/>
      <c r="K42" s="158">
        <f>F573</f>
        <v>560</v>
      </c>
      <c r="L42" s="14">
        <f>F131</f>
        <v>118</v>
      </c>
      <c r="M42" s="14">
        <f>F562</f>
        <v>549</v>
      </c>
      <c r="N42" s="14">
        <f>F129</f>
        <v>116</v>
      </c>
      <c r="O42" s="14">
        <f>F356</f>
        <v>343</v>
      </c>
      <c r="P42" s="14">
        <f>F138</f>
        <v>125</v>
      </c>
      <c r="Q42" s="14">
        <f>F566</f>
        <v>553</v>
      </c>
      <c r="R42" s="14">
        <f>F140</f>
        <v>127</v>
      </c>
      <c r="S42" s="14">
        <f>F568</f>
        <v>555</v>
      </c>
      <c r="T42" s="14">
        <f>F133</f>
        <v>120</v>
      </c>
      <c r="U42" s="14">
        <f>F570</f>
        <v>557</v>
      </c>
      <c r="V42" s="14">
        <f>F143</f>
        <v>130</v>
      </c>
      <c r="W42" s="14">
        <f>F326</f>
        <v>313</v>
      </c>
      <c r="X42" s="14">
        <f>F134</f>
        <v>121</v>
      </c>
      <c r="Y42" s="14">
        <f>F636</f>
        <v>623</v>
      </c>
      <c r="Z42" s="14">
        <f>F367</f>
        <v>354</v>
      </c>
      <c r="AA42" s="14">
        <f>F498</f>
        <v>485</v>
      </c>
      <c r="AB42" s="14">
        <f>F78</f>
        <v>65</v>
      </c>
      <c r="AC42" s="14">
        <f>F604</f>
        <v>591</v>
      </c>
      <c r="AD42" s="14">
        <f>F99</f>
        <v>86</v>
      </c>
      <c r="AE42" s="14">
        <f>F580</f>
        <v>567</v>
      </c>
      <c r="AF42" s="14">
        <f>F330</f>
        <v>317</v>
      </c>
      <c r="AG42" s="14">
        <f>F478</f>
        <v>465</v>
      </c>
      <c r="AH42" s="14">
        <f>F166</f>
        <v>153</v>
      </c>
      <c r="AI42" s="14">
        <f>F340</f>
        <v>327</v>
      </c>
      <c r="AJ42" s="159">
        <f>F494</f>
        <v>481</v>
      </c>
      <c r="AK42" s="164">
        <f t="shared" si="6"/>
        <v>3969251</v>
      </c>
      <c r="AL42" s="143"/>
      <c r="AM42" s="165" t="s">
        <v>94</v>
      </c>
      <c r="AN42" s="166" t="s">
        <v>731</v>
      </c>
      <c r="AO42" s="166" t="s">
        <v>547</v>
      </c>
      <c r="AP42" s="166" t="s">
        <v>74</v>
      </c>
      <c r="AQ42" s="166" t="s">
        <v>232</v>
      </c>
      <c r="AR42" s="166" t="s">
        <v>582</v>
      </c>
      <c r="AS42" s="166" t="s">
        <v>679</v>
      </c>
      <c r="AT42" s="166" t="s">
        <v>553</v>
      </c>
      <c r="AU42" s="166" t="s">
        <v>806</v>
      </c>
      <c r="AV42" s="166" t="s">
        <v>816</v>
      </c>
      <c r="AW42" s="166" t="s">
        <v>781</v>
      </c>
      <c r="AX42" s="166" t="s">
        <v>342</v>
      </c>
      <c r="AY42" s="166" t="s">
        <v>70</v>
      </c>
      <c r="AZ42" s="166" t="s">
        <v>686</v>
      </c>
      <c r="BA42" s="166" t="s">
        <v>544</v>
      </c>
      <c r="BB42" s="166" t="s">
        <v>415</v>
      </c>
      <c r="BC42" s="166" t="s">
        <v>506</v>
      </c>
      <c r="BD42" s="166" t="s">
        <v>570</v>
      </c>
      <c r="BE42" s="166" t="s">
        <v>750</v>
      </c>
      <c r="BF42" s="166" t="s">
        <v>720</v>
      </c>
      <c r="BG42" s="166" t="s">
        <v>649</v>
      </c>
      <c r="BH42" s="166" t="s">
        <v>178</v>
      </c>
      <c r="BI42" s="166" t="s">
        <v>400</v>
      </c>
      <c r="BJ42" s="166" t="s">
        <v>497</v>
      </c>
      <c r="BK42" s="166" t="s">
        <v>443</v>
      </c>
      <c r="BL42" s="167" t="s">
        <v>666</v>
      </c>
      <c r="BM42" s="147"/>
      <c r="BN42" s="157"/>
      <c r="BO42" s="25"/>
      <c r="BP42" s="138"/>
      <c r="BQ42" s="158">
        <f>F20</f>
        <v>7</v>
      </c>
      <c r="BR42" s="14">
        <f>F45</f>
        <v>32</v>
      </c>
      <c r="BS42" s="14">
        <f>F70</f>
        <v>57</v>
      </c>
      <c r="BT42" s="14">
        <f>F95</f>
        <v>82</v>
      </c>
      <c r="BU42" s="14">
        <f>F147</f>
        <v>134</v>
      </c>
      <c r="BV42" s="14">
        <f>F172</f>
        <v>159</v>
      </c>
      <c r="BW42" s="14">
        <f>F197</f>
        <v>184</v>
      </c>
      <c r="BX42" s="14">
        <f>F222</f>
        <v>209</v>
      </c>
      <c r="BY42" s="14">
        <f>F247</f>
        <v>234</v>
      </c>
      <c r="BZ42" s="14">
        <f>F272</f>
        <v>259</v>
      </c>
      <c r="CA42" s="14">
        <f>F297</f>
        <v>284</v>
      </c>
      <c r="CB42" s="14">
        <f>F322</f>
        <v>309</v>
      </c>
      <c r="CC42" s="14">
        <f>F347</f>
        <v>334</v>
      </c>
      <c r="CD42" s="14">
        <f>F372</f>
        <v>359</v>
      </c>
      <c r="CE42" s="14">
        <f>F397</f>
        <v>384</v>
      </c>
      <c r="CF42" s="14">
        <f>F422</f>
        <v>409</v>
      </c>
      <c r="CG42" s="14">
        <f>F447</f>
        <v>434</v>
      </c>
      <c r="CH42" s="14">
        <f>F499</f>
        <v>486</v>
      </c>
      <c r="CI42" s="14">
        <f>F524</f>
        <v>511</v>
      </c>
      <c r="CJ42" s="14">
        <f>F549</f>
        <v>536</v>
      </c>
      <c r="CK42" s="14">
        <f>F574</f>
        <v>561</v>
      </c>
      <c r="CL42" s="14">
        <f>F599</f>
        <v>586</v>
      </c>
      <c r="CM42" s="14">
        <f>F624</f>
        <v>611</v>
      </c>
      <c r="CN42" s="14">
        <f>F649</f>
        <v>636</v>
      </c>
      <c r="CO42" s="14">
        <f>F674</f>
        <v>661</v>
      </c>
      <c r="CP42" s="14">
        <f>F699</f>
        <v>686</v>
      </c>
      <c r="CQ42" s="159">
        <f>F724</f>
        <v>711</v>
      </c>
      <c r="CR42" s="160">
        <f t="shared" si="5"/>
        <v>9855</v>
      </c>
      <c r="CS42" s="143"/>
      <c r="CT42" s="161" t="s">
        <v>272</v>
      </c>
      <c r="CU42" s="162" t="s">
        <v>358</v>
      </c>
      <c r="CV42" s="162" t="s">
        <v>252</v>
      </c>
      <c r="CW42" s="162" t="s">
        <v>2</v>
      </c>
      <c r="CX42" s="162" t="s">
        <v>342</v>
      </c>
      <c r="CY42" s="162" t="s">
        <v>180</v>
      </c>
      <c r="CZ42" s="162" t="s">
        <v>179</v>
      </c>
      <c r="DA42" s="162" t="s">
        <v>99</v>
      </c>
      <c r="DB42" s="162" t="s">
        <v>326</v>
      </c>
      <c r="DC42" s="162" t="s">
        <v>192</v>
      </c>
      <c r="DD42" s="162" t="s">
        <v>248</v>
      </c>
      <c r="DE42" s="162" t="s">
        <v>269</v>
      </c>
      <c r="DF42" s="162" t="s">
        <v>491</v>
      </c>
      <c r="DG42" s="162" t="s">
        <v>708</v>
      </c>
      <c r="DH42" s="162" t="s">
        <v>709</v>
      </c>
      <c r="DI42" s="162" t="s">
        <v>728</v>
      </c>
      <c r="DJ42" s="162" t="s">
        <v>158</v>
      </c>
      <c r="DK42" s="162" t="s">
        <v>266</v>
      </c>
      <c r="DL42" s="162" t="s">
        <v>267</v>
      </c>
      <c r="DM42" s="162" t="s">
        <v>485</v>
      </c>
      <c r="DN42" s="162" t="s">
        <v>706</v>
      </c>
      <c r="DO42" s="162" t="s">
        <v>725</v>
      </c>
      <c r="DP42" s="162" t="s">
        <v>726</v>
      </c>
      <c r="DQ42" s="162" t="s">
        <v>125</v>
      </c>
      <c r="DR42" s="162" t="s">
        <v>292</v>
      </c>
      <c r="DS42" s="162" t="s">
        <v>214</v>
      </c>
      <c r="DT42" s="163" t="s">
        <v>213</v>
      </c>
      <c r="DU42" s="147"/>
    </row>
    <row r="43" spans="1:125" x14ac:dyDescent="0.2">
      <c r="A43" s="33"/>
      <c r="B43" s="33"/>
      <c r="C43" s="33"/>
      <c r="D43" s="176" t="s">
        <v>226</v>
      </c>
      <c r="E43" s="177" t="s">
        <v>345</v>
      </c>
      <c r="F43" s="178">
        <f>B4+(29*B6)</f>
        <v>30</v>
      </c>
      <c r="G43" s="33"/>
      <c r="H43" s="25"/>
      <c r="I43" s="136"/>
      <c r="J43" s="138"/>
      <c r="K43" s="158">
        <f>F546</f>
        <v>533</v>
      </c>
      <c r="L43" s="14">
        <f>F157</f>
        <v>144</v>
      </c>
      <c r="M43" s="14">
        <f>F557</f>
        <v>544</v>
      </c>
      <c r="N43" s="14">
        <f>F169</f>
        <v>156</v>
      </c>
      <c r="O43" s="14">
        <f>F555</f>
        <v>542</v>
      </c>
      <c r="P43" s="14">
        <f>F346</f>
        <v>333</v>
      </c>
      <c r="Q43" s="14">
        <f>F553</f>
        <v>540</v>
      </c>
      <c r="R43" s="14">
        <f>F149</f>
        <v>136</v>
      </c>
      <c r="S43" s="14">
        <f>F551</f>
        <v>538</v>
      </c>
      <c r="T43" s="14">
        <f>F150</f>
        <v>137</v>
      </c>
      <c r="U43" s="14">
        <f>F549</f>
        <v>536</v>
      </c>
      <c r="V43" s="14">
        <f>F153</f>
        <v>140</v>
      </c>
      <c r="W43" s="14">
        <f>F611</f>
        <v>598</v>
      </c>
      <c r="X43" s="14">
        <f>F429</f>
        <v>416</v>
      </c>
      <c r="Y43" s="14">
        <f>F428</f>
        <v>415</v>
      </c>
      <c r="Z43" s="14">
        <f>F118</f>
        <v>105</v>
      </c>
      <c r="AA43" s="14">
        <f>F647</f>
        <v>634</v>
      </c>
      <c r="AB43" s="14">
        <f>F125</f>
        <v>112</v>
      </c>
      <c r="AC43" s="14">
        <f>F333</f>
        <v>320</v>
      </c>
      <c r="AD43" s="14">
        <f>F397</f>
        <v>384</v>
      </c>
      <c r="AE43" s="14">
        <f>F82</f>
        <v>69</v>
      </c>
      <c r="AF43" s="14">
        <f>F399</f>
        <v>386</v>
      </c>
      <c r="AG43" s="14">
        <f>F51</f>
        <v>38</v>
      </c>
      <c r="AH43" s="14">
        <f>F640</f>
        <v>627</v>
      </c>
      <c r="AI43" s="14">
        <f>F209</f>
        <v>196</v>
      </c>
      <c r="AJ43" s="159">
        <f>F235</f>
        <v>222</v>
      </c>
      <c r="AK43" s="164">
        <f t="shared" si="6"/>
        <v>3969251</v>
      </c>
      <c r="AL43" s="143"/>
      <c r="AM43" s="165" t="s">
        <v>66</v>
      </c>
      <c r="AN43" s="166" t="s">
        <v>789</v>
      </c>
      <c r="AO43" s="166" t="s">
        <v>364</v>
      </c>
      <c r="AP43" s="166" t="s">
        <v>286</v>
      </c>
      <c r="AQ43" s="166" t="s">
        <v>334</v>
      </c>
      <c r="AR43" s="166" t="s">
        <v>234</v>
      </c>
      <c r="AS43" s="166" t="s">
        <v>257</v>
      </c>
      <c r="AT43" s="166" t="s">
        <v>210</v>
      </c>
      <c r="AU43" s="166" t="s">
        <v>228</v>
      </c>
      <c r="AV43" s="166" t="s">
        <v>555</v>
      </c>
      <c r="AW43" s="166" t="s">
        <v>124</v>
      </c>
      <c r="AX43" s="166" t="s">
        <v>102</v>
      </c>
      <c r="AY43" s="166" t="s">
        <v>410</v>
      </c>
      <c r="AZ43" s="166" t="s">
        <v>813</v>
      </c>
      <c r="BA43" s="166" t="s">
        <v>95</v>
      </c>
      <c r="BB43" s="166" t="s">
        <v>421</v>
      </c>
      <c r="BC43" s="166" t="s">
        <v>394</v>
      </c>
      <c r="BD43" s="166" t="s">
        <v>182</v>
      </c>
      <c r="BE43" s="166" t="s">
        <v>655</v>
      </c>
      <c r="BF43" s="166" t="s">
        <v>494</v>
      </c>
      <c r="BG43" s="166" t="s">
        <v>381</v>
      </c>
      <c r="BH43" s="166" t="s">
        <v>652</v>
      </c>
      <c r="BI43" s="166" t="s">
        <v>700</v>
      </c>
      <c r="BJ43" s="166" t="s">
        <v>735</v>
      </c>
      <c r="BK43" s="166" t="s">
        <v>760</v>
      </c>
      <c r="BL43" s="167" t="s">
        <v>162</v>
      </c>
      <c r="BM43" s="147"/>
      <c r="BN43" s="157"/>
      <c r="BO43" s="25"/>
      <c r="BP43" s="138"/>
      <c r="BQ43" s="158">
        <f>F75</f>
        <v>62</v>
      </c>
      <c r="BR43" s="14">
        <f>F100</f>
        <v>87</v>
      </c>
      <c r="BS43" s="14">
        <f>F125</f>
        <v>112</v>
      </c>
      <c r="BT43" s="14">
        <f>F150</f>
        <v>137</v>
      </c>
      <c r="BU43" s="14">
        <f>F202</f>
        <v>189</v>
      </c>
      <c r="BV43" s="14">
        <f>F227</f>
        <v>214</v>
      </c>
      <c r="BW43" s="14">
        <f>F252</f>
        <v>239</v>
      </c>
      <c r="BX43" s="14">
        <f>F277</f>
        <v>264</v>
      </c>
      <c r="BY43" s="14">
        <f>F302</f>
        <v>289</v>
      </c>
      <c r="BZ43" s="14">
        <f>F327</f>
        <v>314</v>
      </c>
      <c r="CA43" s="14">
        <f>F352</f>
        <v>339</v>
      </c>
      <c r="CB43" s="14">
        <f>F377</f>
        <v>364</v>
      </c>
      <c r="CC43" s="14">
        <f>F402</f>
        <v>389</v>
      </c>
      <c r="CD43" s="14">
        <f>F427</f>
        <v>414</v>
      </c>
      <c r="CE43" s="14">
        <f>F452</f>
        <v>439</v>
      </c>
      <c r="CF43" s="14">
        <f>F477</f>
        <v>464</v>
      </c>
      <c r="CG43" s="14">
        <f>F502</f>
        <v>489</v>
      </c>
      <c r="CH43" s="14">
        <f>F527</f>
        <v>514</v>
      </c>
      <c r="CI43" s="14">
        <f>F579</f>
        <v>566</v>
      </c>
      <c r="CJ43" s="14">
        <f>F604</f>
        <v>591</v>
      </c>
      <c r="CK43" s="14">
        <f>F629</f>
        <v>616</v>
      </c>
      <c r="CL43" s="14">
        <f>F654</f>
        <v>641</v>
      </c>
      <c r="CM43" s="14">
        <f>F679</f>
        <v>666</v>
      </c>
      <c r="CN43" s="14">
        <f>F704</f>
        <v>691</v>
      </c>
      <c r="CO43" s="14">
        <f>F729</f>
        <v>716</v>
      </c>
      <c r="CP43" s="14">
        <f>F25</f>
        <v>12</v>
      </c>
      <c r="CQ43" s="159">
        <f>F50</f>
        <v>37</v>
      </c>
      <c r="CR43" s="160">
        <f t="shared" si="5"/>
        <v>9855</v>
      </c>
      <c r="CS43" s="143"/>
      <c r="CT43" s="161" t="s">
        <v>776</v>
      </c>
      <c r="CU43" s="162" t="s">
        <v>749</v>
      </c>
      <c r="CV43" s="162" t="s">
        <v>316</v>
      </c>
      <c r="CW43" s="162" t="s">
        <v>344</v>
      </c>
      <c r="CX43" s="162" t="s">
        <v>418</v>
      </c>
      <c r="CY43" s="162" t="s">
        <v>446</v>
      </c>
      <c r="CZ43" s="162" t="s">
        <v>771</v>
      </c>
      <c r="DA43" s="162" t="s">
        <v>744</v>
      </c>
      <c r="DB43" s="162" t="s">
        <v>83</v>
      </c>
      <c r="DC43" s="162" t="s">
        <v>111</v>
      </c>
      <c r="DD43" s="162" t="s">
        <v>443</v>
      </c>
      <c r="DE43" s="162" t="s">
        <v>470</v>
      </c>
      <c r="DF43" s="162" t="s">
        <v>367</v>
      </c>
      <c r="DG43" s="162" t="s">
        <v>281</v>
      </c>
      <c r="DH43" s="162" t="s">
        <v>398</v>
      </c>
      <c r="DI43" s="162" t="s">
        <v>482</v>
      </c>
      <c r="DJ43" s="162" t="s">
        <v>351</v>
      </c>
      <c r="DK43" s="162" t="s">
        <v>265</v>
      </c>
      <c r="DL43" s="162" t="s">
        <v>439</v>
      </c>
      <c r="DM43" s="162" t="s">
        <v>306</v>
      </c>
      <c r="DN43" s="162" t="s">
        <v>305</v>
      </c>
      <c r="DO43" s="162" t="s">
        <v>227</v>
      </c>
      <c r="DP43" s="162" t="s">
        <v>451</v>
      </c>
      <c r="DQ43" s="162" t="s">
        <v>290</v>
      </c>
      <c r="DR43" s="162" t="s">
        <v>347</v>
      </c>
      <c r="DS43" s="162" t="s">
        <v>647</v>
      </c>
      <c r="DT43" s="163" t="s">
        <v>675</v>
      </c>
      <c r="DU43" s="147"/>
    </row>
    <row r="44" spans="1:125" x14ac:dyDescent="0.2">
      <c r="A44" s="33"/>
      <c r="B44" s="33"/>
      <c r="C44" s="33"/>
      <c r="D44" s="176" t="s">
        <v>118</v>
      </c>
      <c r="E44" s="177" t="s">
        <v>345</v>
      </c>
      <c r="F44" s="178">
        <f>B4+(30*B6)</f>
        <v>31</v>
      </c>
      <c r="G44" s="33"/>
      <c r="H44" s="25"/>
      <c r="I44" s="136"/>
      <c r="J44" s="138"/>
      <c r="K44" s="158">
        <f>F520</f>
        <v>507</v>
      </c>
      <c r="L44" s="14">
        <f>F174</f>
        <v>161</v>
      </c>
      <c r="M44" s="14">
        <f>F531</f>
        <v>518</v>
      </c>
      <c r="N44" s="14">
        <f>F183</f>
        <v>170</v>
      </c>
      <c r="O44" s="14">
        <f>F529</f>
        <v>516</v>
      </c>
      <c r="P44" s="14">
        <f>F184</f>
        <v>171</v>
      </c>
      <c r="Q44" s="14">
        <f>F358</f>
        <v>345</v>
      </c>
      <c r="R44" s="14">
        <f>F185</f>
        <v>172</v>
      </c>
      <c r="S44" s="14">
        <f>F525</f>
        <v>512</v>
      </c>
      <c r="T44" s="14">
        <f>F178</f>
        <v>165</v>
      </c>
      <c r="U44" s="14">
        <f>F523</f>
        <v>510</v>
      </c>
      <c r="V44" s="14">
        <f>F177</f>
        <v>164</v>
      </c>
      <c r="W44" s="14">
        <f>F508</f>
        <v>495</v>
      </c>
      <c r="X44" s="14">
        <f>F212</f>
        <v>199</v>
      </c>
      <c r="Y44" s="14">
        <f>F194</f>
        <v>181</v>
      </c>
      <c r="Z44" s="14">
        <f>F116</f>
        <v>103</v>
      </c>
      <c r="AA44" s="14">
        <f>F65</f>
        <v>52</v>
      </c>
      <c r="AB44" s="14">
        <f>F144</f>
        <v>131</v>
      </c>
      <c r="AC44" s="14">
        <f>F541</f>
        <v>528</v>
      </c>
      <c r="AD44" s="14">
        <f>F605</f>
        <v>592</v>
      </c>
      <c r="AE44" s="14">
        <f>F617</f>
        <v>604</v>
      </c>
      <c r="AF44" s="14">
        <f>F616</f>
        <v>603</v>
      </c>
      <c r="AG44" s="14">
        <f>F504</f>
        <v>491</v>
      </c>
      <c r="AH44" s="14">
        <f>F132</f>
        <v>119</v>
      </c>
      <c r="AI44" s="14">
        <f>F626</f>
        <v>613</v>
      </c>
      <c r="AJ44" s="159">
        <f>F192</f>
        <v>179</v>
      </c>
      <c r="AK44" s="164">
        <f t="shared" si="6"/>
        <v>3969251</v>
      </c>
      <c r="AL44" s="143"/>
      <c r="AM44" s="165" t="s">
        <v>610</v>
      </c>
      <c r="AN44" s="166" t="s">
        <v>554</v>
      </c>
      <c r="AO44" s="166" t="s">
        <v>107</v>
      </c>
      <c r="AP44" s="166" t="s">
        <v>815</v>
      </c>
      <c r="AQ44" s="166" t="s">
        <v>141</v>
      </c>
      <c r="AR44" s="166" t="s">
        <v>758</v>
      </c>
      <c r="AS44" s="166" t="s">
        <v>206</v>
      </c>
      <c r="AT44" s="166" t="s">
        <v>734</v>
      </c>
      <c r="AU44" s="166" t="s">
        <v>797</v>
      </c>
      <c r="AV44" s="166" t="s">
        <v>658</v>
      </c>
      <c r="AW44" s="166" t="s">
        <v>664</v>
      </c>
      <c r="AX44" s="166" t="s">
        <v>209</v>
      </c>
      <c r="AY44" s="166" t="s">
        <v>265</v>
      </c>
      <c r="AZ44" s="166" t="s">
        <v>656</v>
      </c>
      <c r="BA44" s="166" t="s">
        <v>393</v>
      </c>
      <c r="BB44" s="166" t="s">
        <v>223</v>
      </c>
      <c r="BC44" s="166" t="s">
        <v>31</v>
      </c>
      <c r="BD44" s="166" t="s">
        <v>474</v>
      </c>
      <c r="BE44" s="166" t="s">
        <v>308</v>
      </c>
      <c r="BF44" s="166" t="s">
        <v>172</v>
      </c>
      <c r="BG44" s="166" t="s">
        <v>307</v>
      </c>
      <c r="BH44" s="166" t="s">
        <v>621</v>
      </c>
      <c r="BI44" s="166" t="s">
        <v>426</v>
      </c>
      <c r="BJ44" s="166" t="s">
        <v>787</v>
      </c>
      <c r="BK44" s="166" t="s">
        <v>125</v>
      </c>
      <c r="BL44" s="167" t="s">
        <v>523</v>
      </c>
      <c r="BM44" s="147"/>
      <c r="BN44" s="157"/>
      <c r="BO44" s="25"/>
      <c r="BP44" s="138"/>
      <c r="BQ44" s="158">
        <f>F130</f>
        <v>117</v>
      </c>
      <c r="BR44" s="14">
        <f>F155</f>
        <v>142</v>
      </c>
      <c r="BS44" s="14">
        <f>F180</f>
        <v>167</v>
      </c>
      <c r="BT44" s="14">
        <f>F205</f>
        <v>192</v>
      </c>
      <c r="BU44" s="14">
        <f>F230</f>
        <v>217</v>
      </c>
      <c r="BV44" s="14">
        <f>F282</f>
        <v>269</v>
      </c>
      <c r="BW44" s="14">
        <f>F307</f>
        <v>294</v>
      </c>
      <c r="BX44" s="14">
        <f>F332</f>
        <v>319</v>
      </c>
      <c r="BY44" s="14">
        <f>F357</f>
        <v>344</v>
      </c>
      <c r="BZ44" s="14">
        <f>F382</f>
        <v>369</v>
      </c>
      <c r="CA44" s="14">
        <f>F407</f>
        <v>394</v>
      </c>
      <c r="CB44" s="14">
        <f>F432</f>
        <v>419</v>
      </c>
      <c r="CC44" s="14">
        <f>F457</f>
        <v>444</v>
      </c>
      <c r="CD44" s="14">
        <f>F482</f>
        <v>469</v>
      </c>
      <c r="CE44" s="14">
        <f>F507</f>
        <v>494</v>
      </c>
      <c r="CF44" s="14">
        <f>F532</f>
        <v>519</v>
      </c>
      <c r="CG44" s="14">
        <f>F557</f>
        <v>544</v>
      </c>
      <c r="CH44" s="14">
        <f>F582</f>
        <v>569</v>
      </c>
      <c r="CI44" s="14">
        <f>F634</f>
        <v>621</v>
      </c>
      <c r="CJ44" s="14">
        <f>F659</f>
        <v>646</v>
      </c>
      <c r="CK44" s="14">
        <f>F684</f>
        <v>671</v>
      </c>
      <c r="CL44" s="14">
        <f>F709</f>
        <v>696</v>
      </c>
      <c r="CM44" s="14">
        <f>F734</f>
        <v>721</v>
      </c>
      <c r="CN44" s="14">
        <f>F30</f>
        <v>17</v>
      </c>
      <c r="CO44" s="14">
        <f>F55</f>
        <v>42</v>
      </c>
      <c r="CP44" s="14">
        <f>F80</f>
        <v>67</v>
      </c>
      <c r="CQ44" s="159">
        <f>F105</f>
        <v>92</v>
      </c>
      <c r="CR44" s="160">
        <f t="shared" si="5"/>
        <v>9855</v>
      </c>
      <c r="CS44" s="143"/>
      <c r="CT44" s="161" t="s">
        <v>631</v>
      </c>
      <c r="CU44" s="162" t="s">
        <v>555</v>
      </c>
      <c r="CV44" s="162" t="s">
        <v>554</v>
      </c>
      <c r="CW44" s="162" t="s">
        <v>420</v>
      </c>
      <c r="CX44" s="162" t="s">
        <v>643</v>
      </c>
      <c r="CY44" s="162" t="s">
        <v>509</v>
      </c>
      <c r="CZ44" s="162" t="s">
        <v>377</v>
      </c>
      <c r="DA44" s="162" t="s">
        <v>461</v>
      </c>
      <c r="DB44" s="162" t="s">
        <v>578</v>
      </c>
      <c r="DC44" s="162" t="s">
        <v>493</v>
      </c>
      <c r="DD44" s="162" t="s">
        <v>389</v>
      </c>
      <c r="DE44" s="162" t="s">
        <v>416</v>
      </c>
      <c r="DF44" s="162" t="s">
        <v>742</v>
      </c>
      <c r="DG44" s="162" t="s">
        <v>769</v>
      </c>
      <c r="DH44" s="162" t="s">
        <v>109</v>
      </c>
      <c r="DI44" s="162" t="s">
        <v>81</v>
      </c>
      <c r="DJ44" s="162" t="s">
        <v>413</v>
      </c>
      <c r="DK44" s="162" t="s">
        <v>441</v>
      </c>
      <c r="DL44" s="162" t="s">
        <v>515</v>
      </c>
      <c r="DM44" s="162" t="s">
        <v>544</v>
      </c>
      <c r="DN44" s="162" t="s">
        <v>104</v>
      </c>
      <c r="DO44" s="162" t="s">
        <v>76</v>
      </c>
      <c r="DP44" s="162" t="s">
        <v>183</v>
      </c>
      <c r="DQ44" s="162" t="s">
        <v>464</v>
      </c>
      <c r="DR44" s="162" t="s">
        <v>513</v>
      </c>
      <c r="DS44" s="162" t="s">
        <v>570</v>
      </c>
      <c r="DT44" s="163" t="s">
        <v>408</v>
      </c>
      <c r="DU44" s="147"/>
    </row>
    <row r="45" spans="1:125" x14ac:dyDescent="0.2">
      <c r="A45" s="33"/>
      <c r="B45" s="33"/>
      <c r="C45" s="33"/>
      <c r="D45" s="176" t="s">
        <v>358</v>
      </c>
      <c r="E45" s="177" t="s">
        <v>345</v>
      </c>
      <c r="F45" s="178">
        <f>B4+(31*B6)</f>
        <v>32</v>
      </c>
      <c r="G45" s="33"/>
      <c r="H45" s="25"/>
      <c r="I45" s="136"/>
      <c r="J45" s="138"/>
      <c r="K45" s="158">
        <f>F496</f>
        <v>483</v>
      </c>
      <c r="L45" s="14">
        <f>F219</f>
        <v>206</v>
      </c>
      <c r="M45" s="14">
        <f>F484</f>
        <v>471</v>
      </c>
      <c r="N45" s="14">
        <f>F208</f>
        <v>195</v>
      </c>
      <c r="O45" s="14">
        <f>F486</f>
        <v>473</v>
      </c>
      <c r="P45" s="14">
        <f>F218</f>
        <v>205</v>
      </c>
      <c r="Q45" s="14">
        <f>F488</f>
        <v>475</v>
      </c>
      <c r="R45" s="14">
        <f>F344</f>
        <v>331</v>
      </c>
      <c r="S45" s="14">
        <f>F52</f>
        <v>39</v>
      </c>
      <c r="T45" s="14">
        <f>F654</f>
        <v>641</v>
      </c>
      <c r="U45" s="14">
        <f>F48</f>
        <v>35</v>
      </c>
      <c r="V45" s="14">
        <f>F213</f>
        <v>200</v>
      </c>
      <c r="W45" s="14">
        <f>F585</f>
        <v>572</v>
      </c>
      <c r="X45" s="14">
        <f>F96</f>
        <v>83</v>
      </c>
      <c r="Y45" s="14">
        <f>F561</f>
        <v>548</v>
      </c>
      <c r="Z45" s="14">
        <f>F246</f>
        <v>233</v>
      </c>
      <c r="AA45" s="14">
        <f>F335</f>
        <v>322</v>
      </c>
      <c r="AB45" s="14">
        <f>F646</f>
        <v>633</v>
      </c>
      <c r="AC45" s="14">
        <f>F83</f>
        <v>70</v>
      </c>
      <c r="AD45" s="14">
        <f>F127</f>
        <v>114</v>
      </c>
      <c r="AE45" s="14">
        <f>F331</f>
        <v>318</v>
      </c>
      <c r="AF45" s="14">
        <f>F164</f>
        <v>151</v>
      </c>
      <c r="AG45" s="14">
        <f>F511</f>
        <v>498</v>
      </c>
      <c r="AH45" s="14">
        <f>F401</f>
        <v>388</v>
      </c>
      <c r="AI45" s="14">
        <f>F467</f>
        <v>454</v>
      </c>
      <c r="AJ45" s="159">
        <f>F676</f>
        <v>663</v>
      </c>
      <c r="AK45" s="164">
        <f t="shared" si="6"/>
        <v>3969251</v>
      </c>
      <c r="AL45" s="143"/>
      <c r="AM45" s="165" t="s">
        <v>636</v>
      </c>
      <c r="AN45" s="166" t="s">
        <v>207</v>
      </c>
      <c r="AO45" s="166" t="s">
        <v>351</v>
      </c>
      <c r="AP45" s="166" t="s">
        <v>732</v>
      </c>
      <c r="AQ45" s="166" t="s">
        <v>456</v>
      </c>
      <c r="AR45" s="166" t="s">
        <v>583</v>
      </c>
      <c r="AS45" s="166" t="s">
        <v>483</v>
      </c>
      <c r="AT45" s="166" t="s">
        <v>338</v>
      </c>
      <c r="AU45" s="166" t="s">
        <v>596</v>
      </c>
      <c r="AV45" s="166" t="s">
        <v>242</v>
      </c>
      <c r="AW45" s="166" t="s">
        <v>462</v>
      </c>
      <c r="AX45" s="166" t="s">
        <v>133</v>
      </c>
      <c r="AY45" s="166" t="s">
        <v>384</v>
      </c>
      <c r="AZ45" s="166" t="s">
        <v>273</v>
      </c>
      <c r="BA45" s="166" t="s">
        <v>441</v>
      </c>
      <c r="BB45" s="166" t="s">
        <v>698</v>
      </c>
      <c r="BC45" s="166" t="s">
        <v>491</v>
      </c>
      <c r="BD45" s="166" t="s">
        <v>186</v>
      </c>
      <c r="BE45" s="166" t="s">
        <v>644</v>
      </c>
      <c r="BF45" s="166" t="s">
        <v>41</v>
      </c>
      <c r="BG45" s="166" t="s">
        <v>624</v>
      </c>
      <c r="BH45" s="166" t="s">
        <v>524</v>
      </c>
      <c r="BI45" s="166" t="s">
        <v>159</v>
      </c>
      <c r="BJ45" s="166" t="s">
        <v>627</v>
      </c>
      <c r="BK45" s="166" t="s">
        <v>794</v>
      </c>
      <c r="BL45" s="167" t="s">
        <v>346</v>
      </c>
      <c r="BM45" s="147"/>
      <c r="BN45" s="157"/>
      <c r="BO45" s="25"/>
      <c r="BP45" s="138"/>
      <c r="BQ45" s="158">
        <f>F185</f>
        <v>172</v>
      </c>
      <c r="BR45" s="14">
        <f>F210</f>
        <v>197</v>
      </c>
      <c r="BS45" s="14">
        <f>F235</f>
        <v>222</v>
      </c>
      <c r="BT45" s="14">
        <f>F260</f>
        <v>247</v>
      </c>
      <c r="BU45" s="14">
        <f>F285</f>
        <v>272</v>
      </c>
      <c r="BV45" s="14">
        <f>F337</f>
        <v>324</v>
      </c>
      <c r="BW45" s="14">
        <f>F362</f>
        <v>349</v>
      </c>
      <c r="BX45" s="14">
        <f>F387</f>
        <v>374</v>
      </c>
      <c r="BY45" s="14">
        <f>F412</f>
        <v>399</v>
      </c>
      <c r="BZ45" s="14">
        <f>F437</f>
        <v>424</v>
      </c>
      <c r="CA45" s="14">
        <f>F462</f>
        <v>449</v>
      </c>
      <c r="CB45" s="14">
        <f>F487</f>
        <v>474</v>
      </c>
      <c r="CC45" s="14">
        <f>F512</f>
        <v>499</v>
      </c>
      <c r="CD45" s="14">
        <f>F537</f>
        <v>524</v>
      </c>
      <c r="CE45" s="14">
        <f>F562</f>
        <v>549</v>
      </c>
      <c r="CF45" s="14">
        <f>F587</f>
        <v>574</v>
      </c>
      <c r="CG45" s="14">
        <f>F612</f>
        <v>599</v>
      </c>
      <c r="CH45" s="14">
        <f>F637</f>
        <v>624</v>
      </c>
      <c r="CI45" s="14">
        <f>F662</f>
        <v>649</v>
      </c>
      <c r="CJ45" s="14">
        <f>F714</f>
        <v>701</v>
      </c>
      <c r="CK45" s="14">
        <f>F739</f>
        <v>726</v>
      </c>
      <c r="CL45" s="14">
        <f>F35</f>
        <v>22</v>
      </c>
      <c r="CM45" s="14">
        <f>F60</f>
        <v>47</v>
      </c>
      <c r="CN45" s="14">
        <f>F85</f>
        <v>72</v>
      </c>
      <c r="CO45" s="14">
        <f>F110</f>
        <v>97</v>
      </c>
      <c r="CP45" s="14">
        <f>F135</f>
        <v>122</v>
      </c>
      <c r="CQ45" s="159">
        <f>F160</f>
        <v>147</v>
      </c>
      <c r="CR45" s="160">
        <f t="shared" si="5"/>
        <v>9855</v>
      </c>
      <c r="CS45" s="143"/>
      <c r="CT45" s="161" t="s">
        <v>131</v>
      </c>
      <c r="CU45" s="162" t="s">
        <v>151</v>
      </c>
      <c r="CV45" s="162" t="s">
        <v>374</v>
      </c>
      <c r="CW45" s="162" t="s">
        <v>592</v>
      </c>
      <c r="CX45" s="162" t="s">
        <v>593</v>
      </c>
      <c r="CY45" s="162" t="s">
        <v>699</v>
      </c>
      <c r="CZ45" s="162" t="s">
        <v>128</v>
      </c>
      <c r="DA45" s="162" t="s">
        <v>148</v>
      </c>
      <c r="DB45" s="162" t="s">
        <v>149</v>
      </c>
      <c r="DC45" s="162" t="s">
        <v>369</v>
      </c>
      <c r="DD45" s="162" t="s">
        <v>590</v>
      </c>
      <c r="DE45" s="162" t="s">
        <v>611</v>
      </c>
      <c r="DF45" s="162" t="s">
        <v>666</v>
      </c>
      <c r="DG45" s="162" t="s">
        <v>533</v>
      </c>
      <c r="DH45" s="162" t="s">
        <v>753</v>
      </c>
      <c r="DI45" s="162" t="s">
        <v>679</v>
      </c>
      <c r="DJ45" s="162" t="s">
        <v>678</v>
      </c>
      <c r="DK45" s="162" t="s">
        <v>517</v>
      </c>
      <c r="DL45" s="162" t="s">
        <v>765</v>
      </c>
      <c r="DM45" s="162" t="s">
        <v>607</v>
      </c>
      <c r="DN45" s="162" t="s">
        <v>502</v>
      </c>
      <c r="DO45" s="162" t="s">
        <v>775</v>
      </c>
      <c r="DP45" s="162" t="s">
        <v>645</v>
      </c>
      <c r="DQ45" s="162" t="s">
        <v>644</v>
      </c>
      <c r="DR45" s="162" t="s">
        <v>568</v>
      </c>
      <c r="DS45" s="162" t="s">
        <v>731</v>
      </c>
      <c r="DT45" s="163" t="s">
        <v>130</v>
      </c>
      <c r="DU45" s="147"/>
    </row>
    <row r="46" spans="1:125" x14ac:dyDescent="0.2">
      <c r="A46" s="33"/>
      <c r="B46" s="33"/>
      <c r="C46" s="33"/>
      <c r="D46" s="176" t="s">
        <v>777</v>
      </c>
      <c r="E46" s="177" t="s">
        <v>345</v>
      </c>
      <c r="F46" s="178">
        <f>B4+(32*B6)</f>
        <v>33</v>
      </c>
      <c r="G46" s="33"/>
      <c r="H46" s="25"/>
      <c r="I46" s="136"/>
      <c r="J46" s="138"/>
      <c r="K46" s="158">
        <f>F470</f>
        <v>457</v>
      </c>
      <c r="L46" s="14">
        <f>F245</f>
        <v>232</v>
      </c>
      <c r="M46" s="14">
        <f>F458</f>
        <v>445</v>
      </c>
      <c r="N46" s="14">
        <f>F234</f>
        <v>221</v>
      </c>
      <c r="O46" s="14">
        <f>F460</f>
        <v>447</v>
      </c>
      <c r="P46" s="14">
        <f>F242</f>
        <v>229</v>
      </c>
      <c r="Q46" s="14">
        <f>F36</f>
        <v>23</v>
      </c>
      <c r="R46" s="14">
        <f>F656</f>
        <v>643</v>
      </c>
      <c r="S46" s="14">
        <f>F360</f>
        <v>347</v>
      </c>
      <c r="T46" s="14">
        <f>F24</f>
        <v>11</v>
      </c>
      <c r="U46" s="14">
        <f>F674</f>
        <v>661</v>
      </c>
      <c r="V46" s="14">
        <f>F232</f>
        <v>219</v>
      </c>
      <c r="W46" s="14">
        <f>F507</f>
        <v>494</v>
      </c>
      <c r="X46" s="14">
        <f>F168</f>
        <v>155</v>
      </c>
      <c r="Y46" s="14">
        <f>F454</f>
        <v>441</v>
      </c>
      <c r="Z46" s="14">
        <f>F679</f>
        <v>666</v>
      </c>
      <c r="AA46" s="14">
        <f>F161</f>
        <v>148</v>
      </c>
      <c r="AB46" s="14">
        <f>F473</f>
        <v>460</v>
      </c>
      <c r="AC46" s="14">
        <f>F645</f>
        <v>632</v>
      </c>
      <c r="AD46" s="14">
        <f>F17</f>
        <v>4</v>
      </c>
      <c r="AE46" s="14">
        <f>F305</f>
        <v>292</v>
      </c>
      <c r="AF46" s="14">
        <f>F190</f>
        <v>177</v>
      </c>
      <c r="AG46" s="14">
        <f>F407</f>
        <v>394</v>
      </c>
      <c r="AH46" s="14">
        <f>F181</f>
        <v>168</v>
      </c>
      <c r="AI46" s="14">
        <f>F444</f>
        <v>431</v>
      </c>
      <c r="AJ46" s="159">
        <f>F417</f>
        <v>404</v>
      </c>
      <c r="AK46" s="164">
        <f t="shared" si="6"/>
        <v>3969251</v>
      </c>
      <c r="AL46" s="143"/>
      <c r="AM46" s="165" t="s">
        <v>611</v>
      </c>
      <c r="AN46" s="166" t="s">
        <v>460</v>
      </c>
      <c r="AO46" s="166" t="s">
        <v>324</v>
      </c>
      <c r="AP46" s="166" t="s">
        <v>194</v>
      </c>
      <c r="AQ46" s="166" t="s">
        <v>482</v>
      </c>
      <c r="AR46" s="166" t="s">
        <v>800</v>
      </c>
      <c r="AS46" s="166" t="s">
        <v>330</v>
      </c>
      <c r="AT46" s="166" t="s">
        <v>212</v>
      </c>
      <c r="AU46" s="166" t="s">
        <v>366</v>
      </c>
      <c r="AV46" s="166" t="s">
        <v>378</v>
      </c>
      <c r="AW46" s="166" t="s">
        <v>214</v>
      </c>
      <c r="AX46" s="166" t="s">
        <v>53</v>
      </c>
      <c r="AY46" s="166" t="s">
        <v>187</v>
      </c>
      <c r="AZ46" s="166" t="s">
        <v>419</v>
      </c>
      <c r="BA46" s="166" t="s">
        <v>352</v>
      </c>
      <c r="BB46" s="166" t="s">
        <v>290</v>
      </c>
      <c r="BC46" s="166" t="s">
        <v>43</v>
      </c>
      <c r="BD46" s="166" t="s">
        <v>714</v>
      </c>
      <c r="BE46" s="166" t="s">
        <v>530</v>
      </c>
      <c r="BF46" s="166" t="s">
        <v>62</v>
      </c>
      <c r="BG46" s="166" t="s">
        <v>404</v>
      </c>
      <c r="BH46" s="166" t="s">
        <v>498</v>
      </c>
      <c r="BI46" s="166" t="s">
        <v>728</v>
      </c>
      <c r="BJ46" s="166" t="s">
        <v>101</v>
      </c>
      <c r="BK46" s="166" t="s">
        <v>665</v>
      </c>
      <c r="BL46" s="167" t="s">
        <v>416</v>
      </c>
      <c r="BM46" s="147"/>
      <c r="BN46" s="157"/>
      <c r="BO46" s="25"/>
      <c r="BP46" s="138"/>
      <c r="BQ46" s="158">
        <f>F240</f>
        <v>227</v>
      </c>
      <c r="BR46" s="14">
        <f>F265</f>
        <v>252</v>
      </c>
      <c r="BS46" s="14">
        <f>F290</f>
        <v>277</v>
      </c>
      <c r="BT46" s="14">
        <f>F315</f>
        <v>302</v>
      </c>
      <c r="BU46" s="14">
        <f>F340</f>
        <v>327</v>
      </c>
      <c r="BV46" s="14">
        <f>F365</f>
        <v>352</v>
      </c>
      <c r="BW46" s="14">
        <f>F417</f>
        <v>404</v>
      </c>
      <c r="BX46" s="14">
        <f>F442</f>
        <v>429</v>
      </c>
      <c r="BY46" s="14">
        <f>F467</f>
        <v>454</v>
      </c>
      <c r="BZ46" s="14">
        <f>F492</f>
        <v>479</v>
      </c>
      <c r="CA46" s="14">
        <f>F517</f>
        <v>504</v>
      </c>
      <c r="CB46" s="14">
        <f>F542</f>
        <v>529</v>
      </c>
      <c r="CC46" s="14">
        <f>F567</f>
        <v>554</v>
      </c>
      <c r="CD46" s="14">
        <f>F592</f>
        <v>579</v>
      </c>
      <c r="CE46" s="14">
        <f>F617</f>
        <v>604</v>
      </c>
      <c r="CF46" s="14">
        <f>F642</f>
        <v>629</v>
      </c>
      <c r="CG46" s="14">
        <f>F667</f>
        <v>654</v>
      </c>
      <c r="CH46" s="14">
        <f>F692</f>
        <v>679</v>
      </c>
      <c r="CI46" s="14">
        <f>F717</f>
        <v>704</v>
      </c>
      <c r="CJ46" s="14">
        <f>F40</f>
        <v>27</v>
      </c>
      <c r="CK46" s="14">
        <f>F65</f>
        <v>52</v>
      </c>
      <c r="CL46" s="14">
        <f>F90</f>
        <v>77</v>
      </c>
      <c r="CM46" s="14">
        <f>F115</f>
        <v>102</v>
      </c>
      <c r="CN46" s="14">
        <f>F140</f>
        <v>127</v>
      </c>
      <c r="CO46" s="14">
        <f>F165</f>
        <v>152</v>
      </c>
      <c r="CP46" s="14">
        <f>F190</f>
        <v>177</v>
      </c>
      <c r="CQ46" s="159">
        <f>F215</f>
        <v>202</v>
      </c>
      <c r="CR46" s="160">
        <f t="shared" si="5"/>
        <v>9855</v>
      </c>
      <c r="CS46" s="143"/>
      <c r="CT46" s="161" t="s">
        <v>53</v>
      </c>
      <c r="CU46" s="162" t="s">
        <v>142</v>
      </c>
      <c r="CV46" s="162" t="s">
        <v>799</v>
      </c>
      <c r="CW46" s="162" t="s">
        <v>717</v>
      </c>
      <c r="CX46" s="162" t="s">
        <v>37</v>
      </c>
      <c r="CY46" s="162" t="s">
        <v>126</v>
      </c>
      <c r="CZ46" s="162" t="s">
        <v>754</v>
      </c>
      <c r="DA46" s="162" t="s">
        <v>680</v>
      </c>
      <c r="DB46" s="162" t="s">
        <v>108</v>
      </c>
      <c r="DC46" s="162" t="s">
        <v>740</v>
      </c>
      <c r="DD46" s="162" t="s">
        <v>739</v>
      </c>
      <c r="DE46" s="162" t="s">
        <v>664</v>
      </c>
      <c r="DF46" s="162" t="s">
        <v>33</v>
      </c>
      <c r="DG46" s="162" t="s">
        <v>255</v>
      </c>
      <c r="DH46" s="162" t="s">
        <v>256</v>
      </c>
      <c r="DI46" s="162" t="s">
        <v>277</v>
      </c>
      <c r="DJ46" s="162" t="s">
        <v>499</v>
      </c>
      <c r="DK46" s="162" t="s">
        <v>688</v>
      </c>
      <c r="DL46" s="162" t="s">
        <v>689</v>
      </c>
      <c r="DM46" s="162" t="s">
        <v>224</v>
      </c>
      <c r="DN46" s="162" t="s">
        <v>196</v>
      </c>
      <c r="DO46" s="162" t="s">
        <v>301</v>
      </c>
      <c r="DP46" s="162" t="s">
        <v>329</v>
      </c>
      <c r="DQ46" s="162" t="s">
        <v>657</v>
      </c>
      <c r="DR46" s="162" t="s">
        <v>629</v>
      </c>
      <c r="DS46" s="162" t="s">
        <v>758</v>
      </c>
      <c r="DT46" s="163" t="s">
        <v>732</v>
      </c>
      <c r="DU46" s="147"/>
    </row>
    <row r="47" spans="1:125" x14ac:dyDescent="0.2">
      <c r="A47" s="33"/>
      <c r="B47" s="33"/>
      <c r="C47" s="33"/>
      <c r="D47" s="176" t="s">
        <v>332</v>
      </c>
      <c r="E47" s="177" t="s">
        <v>345</v>
      </c>
      <c r="F47" s="178">
        <f>B4+(33*B6)</f>
        <v>34</v>
      </c>
      <c r="G47" s="33"/>
      <c r="H47" s="25"/>
      <c r="I47" s="136"/>
      <c r="J47" s="138"/>
      <c r="K47" s="158">
        <f>F442</f>
        <v>429</v>
      </c>
      <c r="L47" s="14">
        <f>F262</f>
        <v>249</v>
      </c>
      <c r="M47" s="14">
        <f>F453</f>
        <v>440</v>
      </c>
      <c r="N47" s="14">
        <f>F250</f>
        <v>237</v>
      </c>
      <c r="O47" s="14">
        <f>F451</f>
        <v>438</v>
      </c>
      <c r="P47" s="14">
        <f>F253</f>
        <v>240</v>
      </c>
      <c r="Q47" s="14">
        <f>F42</f>
        <v>29</v>
      </c>
      <c r="R47" s="14">
        <f>F671</f>
        <v>658</v>
      </c>
      <c r="S47" s="14">
        <f>F33</f>
        <v>20</v>
      </c>
      <c r="T47" s="14">
        <f>F628</f>
        <v>615</v>
      </c>
      <c r="U47" s="14">
        <f>F32</f>
        <v>19</v>
      </c>
      <c r="V47" s="14">
        <f>F258</f>
        <v>245</v>
      </c>
      <c r="W47" s="14">
        <f>F481</f>
        <v>468</v>
      </c>
      <c r="X47" s="14">
        <f>F222</f>
        <v>209</v>
      </c>
      <c r="Y47" s="14">
        <f>F558</f>
        <v>545</v>
      </c>
      <c r="Z47" s="14">
        <f>F160</f>
        <v>147</v>
      </c>
      <c r="AA47" s="14">
        <f>F394</f>
        <v>381</v>
      </c>
      <c r="AB47" s="14">
        <f>F395</f>
        <v>382</v>
      </c>
      <c r="AC47" s="14">
        <f>F578</f>
        <v>565</v>
      </c>
      <c r="AD47" s="14">
        <f>F644</f>
        <v>631</v>
      </c>
      <c r="AE47" s="14">
        <f>F513</f>
        <v>500</v>
      </c>
      <c r="AF47" s="14">
        <f>F200</f>
        <v>187</v>
      </c>
      <c r="AG47" s="14">
        <f>F303</f>
        <v>290</v>
      </c>
      <c r="AH47" s="14">
        <f>F224</f>
        <v>211</v>
      </c>
      <c r="AI47" s="14">
        <f>F597</f>
        <v>584</v>
      </c>
      <c r="AJ47" s="159">
        <f>F95</f>
        <v>82</v>
      </c>
      <c r="AK47" s="164">
        <f t="shared" si="6"/>
        <v>3969251</v>
      </c>
      <c r="AL47" s="143"/>
      <c r="AM47" s="165" t="s">
        <v>639</v>
      </c>
      <c r="AN47" s="166" t="s">
        <v>164</v>
      </c>
      <c r="AO47" s="166" t="s">
        <v>140</v>
      </c>
      <c r="AP47" s="166" t="s">
        <v>671</v>
      </c>
      <c r="AQ47" s="166" t="s">
        <v>108</v>
      </c>
      <c r="AR47" s="166" t="s">
        <v>433</v>
      </c>
      <c r="AS47" s="166" t="s">
        <v>226</v>
      </c>
      <c r="AT47" s="166" t="s">
        <v>584</v>
      </c>
      <c r="AU47" s="166" t="s">
        <v>702</v>
      </c>
      <c r="AV47" s="166" t="s">
        <v>778</v>
      </c>
      <c r="AW47" s="166" t="s">
        <v>435</v>
      </c>
      <c r="AX47" s="166" t="s">
        <v>114</v>
      </c>
      <c r="AY47" s="166" t="s">
        <v>160</v>
      </c>
      <c r="AZ47" s="166" t="s">
        <v>643</v>
      </c>
      <c r="BA47" s="166" t="s">
        <v>574</v>
      </c>
      <c r="BB47" s="166" t="s">
        <v>629</v>
      </c>
      <c r="BC47" s="166" t="s">
        <v>283</v>
      </c>
      <c r="BD47" s="166" t="s">
        <v>519</v>
      </c>
      <c r="BE47" s="166" t="s">
        <v>725</v>
      </c>
      <c r="BF47" s="166" t="s">
        <v>45</v>
      </c>
      <c r="BG47" s="166" t="s">
        <v>81</v>
      </c>
      <c r="BH47" s="166" t="s">
        <v>496</v>
      </c>
      <c r="BI47" s="166" t="s">
        <v>508</v>
      </c>
      <c r="BJ47" s="166" t="s">
        <v>613</v>
      </c>
      <c r="BK47" s="166" t="s">
        <v>229</v>
      </c>
      <c r="BL47" s="167" t="s">
        <v>30</v>
      </c>
      <c r="BM47" s="147"/>
      <c r="BN47" s="157"/>
      <c r="BO47" s="25"/>
      <c r="BP47" s="138"/>
      <c r="BQ47" s="158">
        <f>F295</f>
        <v>282</v>
      </c>
      <c r="BR47" s="14">
        <f>F320</f>
        <v>307</v>
      </c>
      <c r="BS47" s="14">
        <f>F345</f>
        <v>332</v>
      </c>
      <c r="BT47" s="14">
        <f>F370</f>
        <v>357</v>
      </c>
      <c r="BU47" s="14">
        <f>F395</f>
        <v>382</v>
      </c>
      <c r="BV47" s="14">
        <f>F420</f>
        <v>407</v>
      </c>
      <c r="BW47" s="14">
        <f>F472</f>
        <v>459</v>
      </c>
      <c r="BX47" s="14">
        <f>F497</f>
        <v>484</v>
      </c>
      <c r="BY47" s="14">
        <f>F522</f>
        <v>509</v>
      </c>
      <c r="BZ47" s="14">
        <f>F547</f>
        <v>534</v>
      </c>
      <c r="CA47" s="14">
        <f>F572</f>
        <v>559</v>
      </c>
      <c r="CB47" s="14">
        <f>F597</f>
        <v>584</v>
      </c>
      <c r="CC47" s="14">
        <f>F622</f>
        <v>609</v>
      </c>
      <c r="CD47" s="14">
        <f>F647</f>
        <v>634</v>
      </c>
      <c r="CE47" s="14">
        <f>F672</f>
        <v>659</v>
      </c>
      <c r="CF47" s="14">
        <f>F697</f>
        <v>684</v>
      </c>
      <c r="CG47" s="14">
        <f>F722</f>
        <v>709</v>
      </c>
      <c r="CH47" s="14">
        <f>F18</f>
        <v>5</v>
      </c>
      <c r="CI47" s="14">
        <f>F43</f>
        <v>30</v>
      </c>
      <c r="CJ47" s="14">
        <f>F68</f>
        <v>55</v>
      </c>
      <c r="CK47" s="14">
        <f>F120</f>
        <v>107</v>
      </c>
      <c r="CL47" s="14">
        <f>F145</f>
        <v>132</v>
      </c>
      <c r="CM47" s="14">
        <f>F170</f>
        <v>157</v>
      </c>
      <c r="CN47" s="14">
        <f>F195</f>
        <v>182</v>
      </c>
      <c r="CO47" s="14">
        <f>F220</f>
        <v>207</v>
      </c>
      <c r="CP47" s="14">
        <f>F245</f>
        <v>232</v>
      </c>
      <c r="CQ47" s="159">
        <f>F270</f>
        <v>257</v>
      </c>
      <c r="CR47" s="160">
        <f t="shared" si="5"/>
        <v>9855</v>
      </c>
      <c r="CS47" s="143"/>
      <c r="CT47" s="161" t="s">
        <v>327</v>
      </c>
      <c r="CU47" s="162" t="s">
        <v>299</v>
      </c>
      <c r="CV47" s="162" t="s">
        <v>655</v>
      </c>
      <c r="CW47" s="162" t="s">
        <v>683</v>
      </c>
      <c r="CX47" s="162" t="s">
        <v>784</v>
      </c>
      <c r="CY47" s="162" t="s">
        <v>756</v>
      </c>
      <c r="CZ47" s="162" t="s">
        <v>323</v>
      </c>
      <c r="DA47" s="162" t="s">
        <v>294</v>
      </c>
      <c r="DB47" s="162" t="s">
        <v>426</v>
      </c>
      <c r="DC47" s="162" t="s">
        <v>454</v>
      </c>
      <c r="DD47" s="162" t="s">
        <v>779</v>
      </c>
      <c r="DE47" s="162" t="s">
        <v>751</v>
      </c>
      <c r="DF47" s="162" t="s">
        <v>63</v>
      </c>
      <c r="DG47" s="162" t="s">
        <v>34</v>
      </c>
      <c r="DH47" s="162" t="s">
        <v>154</v>
      </c>
      <c r="DI47" s="162" t="s">
        <v>240</v>
      </c>
      <c r="DJ47" s="162" t="s">
        <v>135</v>
      </c>
      <c r="DK47" s="162" t="s">
        <v>304</v>
      </c>
      <c r="DL47" s="162" t="s">
        <v>226</v>
      </c>
      <c r="DM47" s="162" t="s">
        <v>225</v>
      </c>
      <c r="DN47" s="162" t="s">
        <v>121</v>
      </c>
      <c r="DO47" s="162" t="s">
        <v>238</v>
      </c>
      <c r="DP47" s="162" t="s">
        <v>152</v>
      </c>
      <c r="DQ47" s="162" t="s">
        <v>44</v>
      </c>
      <c r="DR47" s="162" t="s">
        <v>133</v>
      </c>
      <c r="DS47" s="162" t="s">
        <v>249</v>
      </c>
      <c r="DT47" s="163" t="s">
        <v>222</v>
      </c>
      <c r="DU47" s="147"/>
    </row>
    <row r="48" spans="1:125" x14ac:dyDescent="0.2">
      <c r="A48" s="33"/>
      <c r="B48" s="33"/>
      <c r="C48" s="33"/>
      <c r="D48" s="176" t="s">
        <v>802</v>
      </c>
      <c r="E48" s="177" t="s">
        <v>345</v>
      </c>
      <c r="F48" s="178">
        <f>B4+(34*B6)</f>
        <v>35</v>
      </c>
      <c r="G48" s="33"/>
      <c r="H48" s="25"/>
      <c r="I48" s="136"/>
      <c r="J48" s="138"/>
      <c r="K48" s="158">
        <f>F416</f>
        <v>403</v>
      </c>
      <c r="L48" s="14">
        <f>F287</f>
        <v>274</v>
      </c>
      <c r="M48" s="14">
        <f>F427</f>
        <v>414</v>
      </c>
      <c r="N48" s="14">
        <f>F277</f>
        <v>264</v>
      </c>
      <c r="O48" s="14">
        <f>F425</f>
        <v>412</v>
      </c>
      <c r="P48" s="14">
        <f>F279</f>
        <v>266</v>
      </c>
      <c r="Q48" s="14">
        <f>F670</f>
        <v>657</v>
      </c>
      <c r="R48" s="14">
        <f>F35</f>
        <v>22</v>
      </c>
      <c r="S48" s="14">
        <f>F672</f>
        <v>659</v>
      </c>
      <c r="T48" s="14">
        <f>F40</f>
        <v>27</v>
      </c>
      <c r="U48" s="14">
        <f>F73</f>
        <v>60</v>
      </c>
      <c r="V48" s="14">
        <f>F480</f>
        <v>467</v>
      </c>
      <c r="W48" s="14">
        <f>F49</f>
        <v>36</v>
      </c>
      <c r="X48" s="14">
        <f>F195</f>
        <v>182</v>
      </c>
      <c r="Y48" s="14">
        <f>F532</f>
        <v>519</v>
      </c>
      <c r="Z48" s="14">
        <f>F601</f>
        <v>588</v>
      </c>
      <c r="AA48" s="14">
        <f>F472</f>
        <v>459</v>
      </c>
      <c r="AB48" s="14">
        <f>F412</f>
        <v>399</v>
      </c>
      <c r="AC48" s="14">
        <f>F437</f>
        <v>424</v>
      </c>
      <c r="AD48" s="14">
        <f>F167</f>
        <v>154</v>
      </c>
      <c r="AE48" s="14">
        <f>F476</f>
        <v>463</v>
      </c>
      <c r="AF48" s="14">
        <f>F295</f>
        <v>282</v>
      </c>
      <c r="AG48" s="14">
        <f>F582</f>
        <v>569</v>
      </c>
      <c r="AH48" s="14">
        <f>F60</f>
        <v>47</v>
      </c>
      <c r="AI48" s="14">
        <f>F259</f>
        <v>246</v>
      </c>
      <c r="AJ48" s="159">
        <f>F521</f>
        <v>508</v>
      </c>
      <c r="AK48" s="164">
        <f t="shared" si="6"/>
        <v>3969251</v>
      </c>
      <c r="AL48" s="143"/>
      <c r="AM48" s="165" t="s">
        <v>387</v>
      </c>
      <c r="AN48" s="166" t="s">
        <v>248</v>
      </c>
      <c r="AO48" s="166" t="s">
        <v>680</v>
      </c>
      <c r="AP48" s="166" t="s">
        <v>566</v>
      </c>
      <c r="AQ48" s="166" t="s">
        <v>711</v>
      </c>
      <c r="AR48" s="166" t="s">
        <v>459</v>
      </c>
      <c r="AS48" s="166" t="s">
        <v>106</v>
      </c>
      <c r="AT48" s="166" t="s">
        <v>775</v>
      </c>
      <c r="AU48" s="166" t="s">
        <v>240</v>
      </c>
      <c r="AV48" s="166" t="s">
        <v>251</v>
      </c>
      <c r="AW48" s="166" t="s">
        <v>776</v>
      </c>
      <c r="AX48" s="166" t="s">
        <v>294</v>
      </c>
      <c r="AY48" s="166" t="s">
        <v>675</v>
      </c>
      <c r="AZ48" s="166" t="s">
        <v>313</v>
      </c>
      <c r="BA48" s="166" t="s">
        <v>322</v>
      </c>
      <c r="BB48" s="166" t="s">
        <v>36</v>
      </c>
      <c r="BC48" s="166" t="s">
        <v>532</v>
      </c>
      <c r="BD48" s="166" t="s">
        <v>281</v>
      </c>
      <c r="BE48" s="166" t="s">
        <v>82</v>
      </c>
      <c r="BF48" s="166" t="s">
        <v>180</v>
      </c>
      <c r="BG48" s="166" t="s">
        <v>427</v>
      </c>
      <c r="BH48" s="166" t="s">
        <v>402</v>
      </c>
      <c r="BI48" s="166" t="s">
        <v>622</v>
      </c>
      <c r="BJ48" s="166" t="s">
        <v>302</v>
      </c>
      <c r="BK48" s="166" t="s">
        <v>354</v>
      </c>
      <c r="BL48" s="167" t="s">
        <v>638</v>
      </c>
      <c r="BM48" s="147"/>
      <c r="BN48" s="157"/>
      <c r="BO48" s="25"/>
      <c r="BP48" s="138"/>
      <c r="BQ48" s="158">
        <f>F350</f>
        <v>337</v>
      </c>
      <c r="BR48" s="14">
        <f>F375</f>
        <v>362</v>
      </c>
      <c r="BS48" s="14">
        <f>F400</f>
        <v>387</v>
      </c>
      <c r="BT48" s="14">
        <f>F425</f>
        <v>412</v>
      </c>
      <c r="BU48" s="14">
        <f>F450</f>
        <v>437</v>
      </c>
      <c r="BV48" s="14">
        <f>F475</f>
        <v>462</v>
      </c>
      <c r="BW48" s="14">
        <f>F500</f>
        <v>487</v>
      </c>
      <c r="BX48" s="14">
        <f>F552</f>
        <v>539</v>
      </c>
      <c r="BY48" s="14">
        <f>F577</f>
        <v>564</v>
      </c>
      <c r="BZ48" s="14">
        <f>F602</f>
        <v>589</v>
      </c>
      <c r="CA48" s="14">
        <f>F627</f>
        <v>614</v>
      </c>
      <c r="CB48" s="14">
        <f>F652</f>
        <v>639</v>
      </c>
      <c r="CC48" s="14">
        <f>F677</f>
        <v>664</v>
      </c>
      <c r="CD48" s="14">
        <f>F702</f>
        <v>689</v>
      </c>
      <c r="CE48" s="14">
        <f>F727</f>
        <v>714</v>
      </c>
      <c r="CF48" s="14">
        <f>F23</f>
        <v>10</v>
      </c>
      <c r="CG48" s="14">
        <f>F48</f>
        <v>35</v>
      </c>
      <c r="CH48" s="14">
        <f>F73</f>
        <v>60</v>
      </c>
      <c r="CI48" s="14">
        <f>F98</f>
        <v>85</v>
      </c>
      <c r="CJ48" s="14">
        <f>F123</f>
        <v>110</v>
      </c>
      <c r="CK48" s="14">
        <f>F175</f>
        <v>162</v>
      </c>
      <c r="CL48" s="14">
        <f>F200</f>
        <v>187</v>
      </c>
      <c r="CM48" s="14">
        <f>F225</f>
        <v>212</v>
      </c>
      <c r="CN48" s="14">
        <f>F250</f>
        <v>237</v>
      </c>
      <c r="CO48" s="14">
        <f>F275</f>
        <v>262</v>
      </c>
      <c r="CP48" s="14">
        <f>F300</f>
        <v>287</v>
      </c>
      <c r="CQ48" s="159">
        <f>F325</f>
        <v>312</v>
      </c>
      <c r="CR48" s="160">
        <f t="shared" si="5"/>
        <v>9855</v>
      </c>
      <c r="CS48" s="143"/>
      <c r="CT48" s="161" t="s">
        <v>417</v>
      </c>
      <c r="CU48" s="162" t="s">
        <v>340</v>
      </c>
      <c r="CV48" s="162" t="s">
        <v>339</v>
      </c>
      <c r="CW48" s="162" t="s">
        <v>177</v>
      </c>
      <c r="CX48" s="162" t="s">
        <v>429</v>
      </c>
      <c r="CY48" s="162" t="s">
        <v>324</v>
      </c>
      <c r="CZ48" s="162" t="s">
        <v>0</v>
      </c>
      <c r="DA48" s="162" t="s">
        <v>246</v>
      </c>
      <c r="DB48" s="162" t="s">
        <v>364</v>
      </c>
      <c r="DC48" s="162" t="s">
        <v>278</v>
      </c>
      <c r="DD48" s="162" t="s">
        <v>172</v>
      </c>
      <c r="DE48" s="162" t="s">
        <v>258</v>
      </c>
      <c r="DF48" s="162" t="s">
        <v>348</v>
      </c>
      <c r="DG48" s="162" t="s">
        <v>321</v>
      </c>
      <c r="DH48" s="162" t="s">
        <v>452</v>
      </c>
      <c r="DI48" s="162" t="s">
        <v>600</v>
      </c>
      <c r="DJ48" s="162" t="s">
        <v>802</v>
      </c>
      <c r="DK48" s="162" t="s">
        <v>803</v>
      </c>
      <c r="DL48" s="162" t="s">
        <v>30</v>
      </c>
      <c r="DM48" s="162" t="s">
        <v>284</v>
      </c>
      <c r="DN48" s="162" t="s">
        <v>392</v>
      </c>
      <c r="DO48" s="162" t="s">
        <v>393</v>
      </c>
      <c r="DP48" s="162" t="s">
        <v>583</v>
      </c>
      <c r="DQ48" s="162" t="s">
        <v>800</v>
      </c>
      <c r="DR48" s="162" t="s">
        <v>55</v>
      </c>
      <c r="DS48" s="162" t="s">
        <v>56</v>
      </c>
      <c r="DT48" s="163" t="s">
        <v>250</v>
      </c>
      <c r="DU48" s="147"/>
    </row>
    <row r="49" spans="1:125" x14ac:dyDescent="0.2">
      <c r="A49" s="33"/>
      <c r="B49" s="33"/>
      <c r="C49" s="33"/>
      <c r="D49" s="176" t="s">
        <v>462</v>
      </c>
      <c r="E49" s="177" t="s">
        <v>345</v>
      </c>
      <c r="F49" s="178">
        <f>B4+(35*B6)</f>
        <v>36</v>
      </c>
      <c r="G49" s="33"/>
      <c r="H49" s="25"/>
      <c r="I49" s="136"/>
      <c r="J49" s="138"/>
      <c r="K49" s="158">
        <f>F64</f>
        <v>51</v>
      </c>
      <c r="L49" s="14">
        <f>F649</f>
        <v>636</v>
      </c>
      <c r="M49" s="14">
        <f>F46</f>
        <v>33</v>
      </c>
      <c r="N49" s="14">
        <f>F660</f>
        <v>647</v>
      </c>
      <c r="O49" s="14">
        <f>F45</f>
        <v>32</v>
      </c>
      <c r="P49" s="14">
        <f>F658</f>
        <v>645</v>
      </c>
      <c r="Q49" s="14">
        <f>F462</f>
        <v>449</v>
      </c>
      <c r="R49" s="14">
        <f>F43</f>
        <v>30</v>
      </c>
      <c r="S49" s="14">
        <f>F421</f>
        <v>408</v>
      </c>
      <c r="T49" s="14">
        <f>F214</f>
        <v>201</v>
      </c>
      <c r="U49" s="14">
        <f>F466</f>
        <v>453</v>
      </c>
      <c r="V49" s="14">
        <f>F301</f>
        <v>288</v>
      </c>
      <c r="W49" s="14">
        <f>F404</f>
        <v>391</v>
      </c>
      <c r="X49" s="14">
        <f>F248</f>
        <v>235</v>
      </c>
      <c r="Y49" s="14">
        <f>F379</f>
        <v>366</v>
      </c>
      <c r="Z49" s="14">
        <f>F575</f>
        <v>562</v>
      </c>
      <c r="AA49" s="14">
        <f>F602</f>
        <v>589</v>
      </c>
      <c r="AB49" s="14">
        <f>F369</f>
        <v>356</v>
      </c>
      <c r="AC49" s="14">
        <f>F396</f>
        <v>383</v>
      </c>
      <c r="AD49" s="14">
        <f>F57</f>
        <v>44</v>
      </c>
      <c r="AE49" s="14">
        <f>F268</f>
        <v>255</v>
      </c>
      <c r="AF49" s="14">
        <f>F477</f>
        <v>464</v>
      </c>
      <c r="AG49" s="14">
        <f>F433</f>
        <v>420</v>
      </c>
      <c r="AH49" s="14">
        <f>F198</f>
        <v>185</v>
      </c>
      <c r="AI49" s="14">
        <f>F236</f>
        <v>223</v>
      </c>
      <c r="AJ49" s="159">
        <f>F468</f>
        <v>455</v>
      </c>
      <c r="AK49" s="164">
        <f t="shared" si="6"/>
        <v>3969251</v>
      </c>
      <c r="AL49" s="143"/>
      <c r="AM49" s="165" t="s">
        <v>196</v>
      </c>
      <c r="AN49" s="166" t="s">
        <v>425</v>
      </c>
      <c r="AO49" s="166" t="s">
        <v>332</v>
      </c>
      <c r="AP49" s="166" t="s">
        <v>104</v>
      </c>
      <c r="AQ49" s="166" t="s">
        <v>777</v>
      </c>
      <c r="AR49" s="166" t="s">
        <v>136</v>
      </c>
      <c r="AS49" s="166" t="s">
        <v>457</v>
      </c>
      <c r="AT49" s="166" t="s">
        <v>118</v>
      </c>
      <c r="AU49" s="166" t="s">
        <v>579</v>
      </c>
      <c r="AV49" s="166" t="s">
        <v>687</v>
      </c>
      <c r="AW49" s="166" t="s">
        <v>563</v>
      </c>
      <c r="AX49" s="166" t="s">
        <v>537</v>
      </c>
      <c r="AY49" s="166" t="s">
        <v>38</v>
      </c>
      <c r="AZ49" s="166" t="s">
        <v>696</v>
      </c>
      <c r="BA49" s="166" t="s">
        <v>811</v>
      </c>
      <c r="BB49" s="166" t="s">
        <v>64</v>
      </c>
      <c r="BC49" s="166" t="s">
        <v>726</v>
      </c>
      <c r="BD49" s="166" t="s">
        <v>493</v>
      </c>
      <c r="BE49" s="166" t="s">
        <v>309</v>
      </c>
      <c r="BF49" s="166" t="s">
        <v>618</v>
      </c>
      <c r="BG49" s="166" t="s">
        <v>744</v>
      </c>
      <c r="BH49" s="166" t="s">
        <v>51</v>
      </c>
      <c r="BI49" s="166" t="s">
        <v>190</v>
      </c>
      <c r="BJ49" s="166" t="s">
        <v>420</v>
      </c>
      <c r="BK49" s="166" t="s">
        <v>220</v>
      </c>
      <c r="BL49" s="167" t="s">
        <v>692</v>
      </c>
      <c r="BM49" s="147"/>
      <c r="BN49" s="157"/>
      <c r="BO49" s="25"/>
      <c r="BP49" s="138"/>
      <c r="BQ49" s="158">
        <f>F405</f>
        <v>392</v>
      </c>
      <c r="BR49" s="14">
        <f>F430</f>
        <v>417</v>
      </c>
      <c r="BS49" s="14">
        <f>F455</f>
        <v>442</v>
      </c>
      <c r="BT49" s="14">
        <f>F480</f>
        <v>467</v>
      </c>
      <c r="BU49" s="14">
        <f>F505</f>
        <v>492</v>
      </c>
      <c r="BV49" s="14">
        <f>F530</f>
        <v>517</v>
      </c>
      <c r="BW49" s="14">
        <f>F555</f>
        <v>542</v>
      </c>
      <c r="BX49" s="14">
        <f>F607</f>
        <v>594</v>
      </c>
      <c r="BY49" s="14">
        <f>F632</f>
        <v>619</v>
      </c>
      <c r="BZ49" s="14">
        <f>F657</f>
        <v>644</v>
      </c>
      <c r="CA49" s="14">
        <f>F682</f>
        <v>669</v>
      </c>
      <c r="CB49" s="14">
        <f>F707</f>
        <v>694</v>
      </c>
      <c r="CC49" s="14">
        <f>F732</f>
        <v>719</v>
      </c>
      <c r="CD49" s="14">
        <f>F28</f>
        <v>15</v>
      </c>
      <c r="CE49" s="14">
        <f>F53</f>
        <v>40</v>
      </c>
      <c r="CF49" s="14">
        <f>F78</f>
        <v>65</v>
      </c>
      <c r="CG49" s="14">
        <f>F103</f>
        <v>90</v>
      </c>
      <c r="CH49" s="14">
        <f>F128</f>
        <v>115</v>
      </c>
      <c r="CI49" s="14">
        <f>F153</f>
        <v>140</v>
      </c>
      <c r="CJ49" s="14">
        <f>F178</f>
        <v>165</v>
      </c>
      <c r="CK49" s="14">
        <f>F203</f>
        <v>190</v>
      </c>
      <c r="CL49" s="14">
        <f>F255</f>
        <v>242</v>
      </c>
      <c r="CM49" s="14">
        <f>F280</f>
        <v>267</v>
      </c>
      <c r="CN49" s="14">
        <f>F305</f>
        <v>292</v>
      </c>
      <c r="CO49" s="14">
        <f>F330</f>
        <v>317</v>
      </c>
      <c r="CP49" s="14">
        <f>F355</f>
        <v>342</v>
      </c>
      <c r="CQ49" s="159">
        <f>F380</f>
        <v>367</v>
      </c>
      <c r="CR49" s="160">
        <f t="shared" si="5"/>
        <v>9855</v>
      </c>
      <c r="CS49" s="143"/>
      <c r="CT49" s="161" t="s">
        <v>471</v>
      </c>
      <c r="CU49" s="162" t="s">
        <v>492</v>
      </c>
      <c r="CV49" s="162" t="s">
        <v>712</v>
      </c>
      <c r="CW49" s="162" t="s">
        <v>138</v>
      </c>
      <c r="CX49" s="162" t="s">
        <v>139</v>
      </c>
      <c r="CY49" s="162" t="s">
        <v>159</v>
      </c>
      <c r="CZ49" s="162" t="s">
        <v>382</v>
      </c>
      <c r="DA49" s="162" t="s">
        <v>489</v>
      </c>
      <c r="DB49" s="162" t="s">
        <v>490</v>
      </c>
      <c r="DC49" s="162" t="s">
        <v>707</v>
      </c>
      <c r="DD49" s="162" t="s">
        <v>136</v>
      </c>
      <c r="DE49" s="162" t="s">
        <v>156</v>
      </c>
      <c r="DF49" s="162" t="s">
        <v>157</v>
      </c>
      <c r="DG49" s="162" t="s">
        <v>569</v>
      </c>
      <c r="DH49" s="162" t="s">
        <v>596</v>
      </c>
      <c r="DI49" s="162" t="s">
        <v>463</v>
      </c>
      <c r="DJ49" s="162" t="s">
        <v>379</v>
      </c>
      <c r="DK49" s="162" t="s">
        <v>495</v>
      </c>
      <c r="DL49" s="162" t="s">
        <v>580</v>
      </c>
      <c r="DM49" s="162" t="s">
        <v>475</v>
      </c>
      <c r="DN49" s="162" t="s">
        <v>391</v>
      </c>
      <c r="DO49" s="162" t="s">
        <v>565</v>
      </c>
      <c r="DP49" s="162" t="s">
        <v>403</v>
      </c>
      <c r="DQ49" s="162" t="s">
        <v>402</v>
      </c>
      <c r="DR49" s="162" t="s">
        <v>325</v>
      </c>
      <c r="DS49" s="162" t="s">
        <v>549</v>
      </c>
      <c r="DT49" s="163" t="s">
        <v>415</v>
      </c>
      <c r="DU49" s="147"/>
    </row>
    <row r="50" spans="1:125" x14ac:dyDescent="0.2">
      <c r="A50" s="33"/>
      <c r="B50" s="33"/>
      <c r="C50" s="33"/>
      <c r="D50" s="176" t="s">
        <v>675</v>
      </c>
      <c r="E50" s="177" t="s">
        <v>345</v>
      </c>
      <c r="F50" s="178">
        <f>B4+(36*B6)</f>
        <v>37</v>
      </c>
      <c r="G50" s="33"/>
      <c r="H50" s="25"/>
      <c r="I50" s="136"/>
      <c r="J50" s="138"/>
      <c r="K50" s="158">
        <f>F26</f>
        <v>13</v>
      </c>
      <c r="L50" s="14">
        <f>F678</f>
        <v>665</v>
      </c>
      <c r="M50" s="14">
        <f>F25</f>
        <v>12</v>
      </c>
      <c r="N50" s="14">
        <f>F667</f>
        <v>654</v>
      </c>
      <c r="O50" s="14">
        <f>F34</f>
        <v>21</v>
      </c>
      <c r="P50" s="14">
        <f>F669</f>
        <v>656</v>
      </c>
      <c r="Q50" s="14">
        <f>F449</f>
        <v>436</v>
      </c>
      <c r="R50" s="14">
        <f>F240</f>
        <v>227</v>
      </c>
      <c r="S50" s="14">
        <f>F490</f>
        <v>477</v>
      </c>
      <c r="T50" s="14">
        <f>F238</f>
        <v>225</v>
      </c>
      <c r="U50" s="14">
        <f>F492</f>
        <v>479</v>
      </c>
      <c r="V50" s="14">
        <f>F298</f>
        <v>285</v>
      </c>
      <c r="W50" s="14">
        <f>F109</f>
        <v>96</v>
      </c>
      <c r="X50" s="14">
        <f>F14</f>
        <v>1</v>
      </c>
      <c r="Y50" s="14">
        <f>F457</f>
        <v>444</v>
      </c>
      <c r="Z50" s="14">
        <f>F263</f>
        <v>250</v>
      </c>
      <c r="AA50" s="14">
        <f>F543</f>
        <v>530</v>
      </c>
      <c r="AB50" s="14">
        <f>F438</f>
        <v>425</v>
      </c>
      <c r="AC50" s="14">
        <f>F411</f>
        <v>398</v>
      </c>
      <c r="AD50" s="14">
        <f>F202</f>
        <v>189</v>
      </c>
      <c r="AE50" s="14">
        <f>F502</f>
        <v>489</v>
      </c>
      <c r="AF50" s="14">
        <f>F408</f>
        <v>395</v>
      </c>
      <c r="AG50" s="14">
        <f>F329</f>
        <v>316</v>
      </c>
      <c r="AH50" s="14">
        <f>F375</f>
        <v>362</v>
      </c>
      <c r="AI50" s="14">
        <f>F418</f>
        <v>405</v>
      </c>
      <c r="AJ50" s="159">
        <f>F364</f>
        <v>351</v>
      </c>
      <c r="AK50" s="164">
        <f t="shared" si="6"/>
        <v>3969251</v>
      </c>
      <c r="AL50" s="143"/>
      <c r="AM50" s="165" t="s">
        <v>542</v>
      </c>
      <c r="AN50" s="166" t="s">
        <v>262</v>
      </c>
      <c r="AO50" s="166" t="s">
        <v>647</v>
      </c>
      <c r="AP50" s="166" t="s">
        <v>688</v>
      </c>
      <c r="AQ50" s="166" t="s">
        <v>360</v>
      </c>
      <c r="AR50" s="166" t="s">
        <v>559</v>
      </c>
      <c r="AS50" s="166" t="s">
        <v>796</v>
      </c>
      <c r="AT50" s="166" t="s">
        <v>112</v>
      </c>
      <c r="AU50" s="166" t="s">
        <v>562</v>
      </c>
      <c r="AV50" s="166" t="s">
        <v>144</v>
      </c>
      <c r="AW50" s="166" t="s">
        <v>589</v>
      </c>
      <c r="AX50" s="166" t="s">
        <v>616</v>
      </c>
      <c r="AY50" s="166" t="s">
        <v>703</v>
      </c>
      <c r="AZ50" s="166" t="s">
        <v>198</v>
      </c>
      <c r="BA50" s="166" t="s">
        <v>218</v>
      </c>
      <c r="BB50" s="166" t="s">
        <v>192</v>
      </c>
      <c r="BC50" s="166" t="s">
        <v>169</v>
      </c>
      <c r="BD50" s="166" t="s">
        <v>534</v>
      </c>
      <c r="BE50" s="166" t="s">
        <v>625</v>
      </c>
      <c r="BF50" s="166" t="s">
        <v>525</v>
      </c>
      <c r="BG50" s="166" t="s">
        <v>401</v>
      </c>
      <c r="BH50" s="166" t="s">
        <v>147</v>
      </c>
      <c r="BI50" s="166" t="s">
        <v>757</v>
      </c>
      <c r="BJ50" s="166" t="s">
        <v>653</v>
      </c>
      <c r="BK50" s="166" t="s">
        <v>473</v>
      </c>
      <c r="BL50" s="167" t="s">
        <v>470</v>
      </c>
      <c r="BM50" s="147"/>
      <c r="BN50" s="157"/>
      <c r="BO50" s="25"/>
      <c r="BP50" s="138"/>
      <c r="BQ50" s="158">
        <f>F460</f>
        <v>447</v>
      </c>
      <c r="BR50" s="14">
        <f>F485</f>
        <v>472</v>
      </c>
      <c r="BS50" s="14">
        <f>F510</f>
        <v>497</v>
      </c>
      <c r="BT50" s="14">
        <f>F535</f>
        <v>522</v>
      </c>
      <c r="BU50" s="14">
        <f>F560</f>
        <v>547</v>
      </c>
      <c r="BV50" s="14">
        <f>F585</f>
        <v>572</v>
      </c>
      <c r="BW50" s="14">
        <f>F610</f>
        <v>597</v>
      </c>
      <c r="BX50" s="14">
        <f>F635</f>
        <v>622</v>
      </c>
      <c r="BY50" s="14">
        <f>F687</f>
        <v>674</v>
      </c>
      <c r="BZ50" s="14">
        <f>F712</f>
        <v>699</v>
      </c>
      <c r="CA50" s="14">
        <f>F737</f>
        <v>724</v>
      </c>
      <c r="CB50" s="14">
        <f>F33</f>
        <v>20</v>
      </c>
      <c r="CC50" s="14">
        <f>F58</f>
        <v>45</v>
      </c>
      <c r="CD50" s="14">
        <f>F83</f>
        <v>70</v>
      </c>
      <c r="CE50" s="14">
        <f>F108</f>
        <v>95</v>
      </c>
      <c r="CF50" s="14">
        <f>F133</f>
        <v>120</v>
      </c>
      <c r="CG50" s="14">
        <f>F158</f>
        <v>145</v>
      </c>
      <c r="CH50" s="14">
        <f>F183</f>
        <v>170</v>
      </c>
      <c r="CI50" s="14">
        <f>F208</f>
        <v>195</v>
      </c>
      <c r="CJ50" s="14">
        <f>F233</f>
        <v>220</v>
      </c>
      <c r="CK50" s="14">
        <f>F258</f>
        <v>245</v>
      </c>
      <c r="CL50" s="14">
        <f>F310</f>
        <v>297</v>
      </c>
      <c r="CM50" s="14">
        <f>F335</f>
        <v>322</v>
      </c>
      <c r="CN50" s="14">
        <f>F360</f>
        <v>347</v>
      </c>
      <c r="CO50" s="14">
        <f>F385</f>
        <v>372</v>
      </c>
      <c r="CP50" s="14">
        <f>F410</f>
        <v>397</v>
      </c>
      <c r="CQ50" s="159">
        <f>F435</f>
        <v>422</v>
      </c>
      <c r="CR50" s="160">
        <f t="shared" si="5"/>
        <v>9855</v>
      </c>
      <c r="CS50" s="143"/>
      <c r="CT50" s="161" t="s">
        <v>665</v>
      </c>
      <c r="CU50" s="162" t="s">
        <v>692</v>
      </c>
      <c r="CV50" s="162" t="s">
        <v>589</v>
      </c>
      <c r="CW50" s="162" t="s">
        <v>504</v>
      </c>
      <c r="CX50" s="162" t="s">
        <v>620</v>
      </c>
      <c r="CY50" s="162" t="s">
        <v>704</v>
      </c>
      <c r="CZ50" s="162" t="s">
        <v>573</v>
      </c>
      <c r="DA50" s="162" t="s">
        <v>488</v>
      </c>
      <c r="DB50" s="162" t="s">
        <v>661</v>
      </c>
      <c r="DC50" s="162" t="s">
        <v>528</v>
      </c>
      <c r="DD50" s="162" t="s">
        <v>527</v>
      </c>
      <c r="DE50" s="162" t="s">
        <v>702</v>
      </c>
      <c r="DF50" s="162" t="s">
        <v>618</v>
      </c>
      <c r="DG50" s="162" t="s">
        <v>514</v>
      </c>
      <c r="DH50" s="162" t="s">
        <v>541</v>
      </c>
      <c r="DI50" s="162" t="s">
        <v>74</v>
      </c>
      <c r="DJ50" s="162" t="s">
        <v>102</v>
      </c>
      <c r="DK50" s="162" t="s">
        <v>209</v>
      </c>
      <c r="DL50" s="162" t="s">
        <v>181</v>
      </c>
      <c r="DM50" s="162" t="s">
        <v>538</v>
      </c>
      <c r="DN50" s="162" t="s">
        <v>567</v>
      </c>
      <c r="DO50" s="162" t="s">
        <v>640</v>
      </c>
      <c r="DP50" s="162" t="s">
        <v>668</v>
      </c>
      <c r="DQ50" s="162" t="s">
        <v>204</v>
      </c>
      <c r="DR50" s="162" t="s">
        <v>176</v>
      </c>
      <c r="DS50" s="162" t="s">
        <v>309</v>
      </c>
      <c r="DT50" s="163" t="s">
        <v>337</v>
      </c>
      <c r="DU50" s="147"/>
    </row>
    <row r="51" spans="1:125" x14ac:dyDescent="0.2">
      <c r="A51" s="33"/>
      <c r="B51" s="33"/>
      <c r="C51" s="33"/>
      <c r="D51" s="176" t="s">
        <v>437</v>
      </c>
      <c r="E51" s="177" t="s">
        <v>345</v>
      </c>
      <c r="F51" s="178">
        <f>B4+(37*B6)</f>
        <v>38</v>
      </c>
      <c r="G51" s="33"/>
      <c r="H51" s="25"/>
      <c r="I51" s="136"/>
      <c r="J51" s="138"/>
      <c r="K51" s="158">
        <f>F677</f>
        <v>664</v>
      </c>
      <c r="L51" s="14">
        <f>F39</f>
        <v>26</v>
      </c>
      <c r="M51" s="14">
        <f>F666</f>
        <v>653</v>
      </c>
      <c r="N51" s="14">
        <f>F15</f>
        <v>2</v>
      </c>
      <c r="O51" s="14">
        <f>F668</f>
        <v>655</v>
      </c>
      <c r="P51" s="14">
        <f>F37</f>
        <v>24</v>
      </c>
      <c r="Q51" s="14">
        <f>F423</f>
        <v>410</v>
      </c>
      <c r="R51" s="14">
        <f>F255</f>
        <v>242</v>
      </c>
      <c r="S51" s="14">
        <f>F447</f>
        <v>434</v>
      </c>
      <c r="T51" s="14">
        <f>F283</f>
        <v>270</v>
      </c>
      <c r="U51" s="14">
        <f>F445</f>
        <v>432</v>
      </c>
      <c r="V51" s="14">
        <f>F431</f>
        <v>418</v>
      </c>
      <c r="W51" s="14">
        <f>F30</f>
        <v>17</v>
      </c>
      <c r="X51" s="14">
        <f>F637</f>
        <v>624</v>
      </c>
      <c r="Y51" s="14">
        <f>F247</f>
        <v>234</v>
      </c>
      <c r="Z51" s="14">
        <f>F206</f>
        <v>193</v>
      </c>
      <c r="AA51" s="14">
        <f>F290</f>
        <v>277</v>
      </c>
      <c r="AB51" s="14">
        <f>F265</f>
        <v>252</v>
      </c>
      <c r="AC51" s="14">
        <f>F474</f>
        <v>461</v>
      </c>
      <c r="AD51" s="14">
        <f>F410</f>
        <v>397</v>
      </c>
      <c r="AE51" s="14">
        <f>F435</f>
        <v>422</v>
      </c>
      <c r="AF51" s="14">
        <f>F226</f>
        <v>213</v>
      </c>
      <c r="AG51" s="14">
        <f>F296</f>
        <v>283</v>
      </c>
      <c r="AH51" s="14">
        <f>F406</f>
        <v>393</v>
      </c>
      <c r="AI51" s="14">
        <f>F571</f>
        <v>558</v>
      </c>
      <c r="AJ51" s="159">
        <f>F260</f>
        <v>247</v>
      </c>
      <c r="AK51" s="164">
        <f t="shared" si="6"/>
        <v>3969251</v>
      </c>
      <c r="AL51" s="143"/>
      <c r="AM51" s="165" t="s">
        <v>321</v>
      </c>
      <c r="AN51" s="166" t="s">
        <v>88</v>
      </c>
      <c r="AO51" s="166" t="s">
        <v>793</v>
      </c>
      <c r="AP51" s="166" t="s">
        <v>29</v>
      </c>
      <c r="AQ51" s="166" t="s">
        <v>134</v>
      </c>
      <c r="AR51" s="166" t="s">
        <v>804</v>
      </c>
      <c r="AS51" s="166" t="s">
        <v>548</v>
      </c>
      <c r="AT51" s="166" t="s">
        <v>458</v>
      </c>
      <c r="AU51" s="166" t="s">
        <v>767</v>
      </c>
      <c r="AV51" s="166" t="s">
        <v>355</v>
      </c>
      <c r="AW51" s="166" t="s">
        <v>694</v>
      </c>
      <c r="AX51" s="166" t="s">
        <v>158</v>
      </c>
      <c r="AY51" s="166" t="s">
        <v>464</v>
      </c>
      <c r="AZ51" s="166" t="s">
        <v>469</v>
      </c>
      <c r="BA51" s="166" t="s">
        <v>565</v>
      </c>
      <c r="BB51" s="166" t="s">
        <v>630</v>
      </c>
      <c r="BC51" s="166" t="s">
        <v>56</v>
      </c>
      <c r="BD51" s="166" t="s">
        <v>270</v>
      </c>
      <c r="BE51" s="166" t="s">
        <v>505</v>
      </c>
      <c r="BF51" s="166" t="s">
        <v>177</v>
      </c>
      <c r="BG51" s="166" t="s">
        <v>49</v>
      </c>
      <c r="BH51" s="166" t="s">
        <v>746</v>
      </c>
      <c r="BI51" s="166" t="s">
        <v>743</v>
      </c>
      <c r="BJ51" s="166" t="s">
        <v>69</v>
      </c>
      <c r="BK51" s="166" t="s">
        <v>255</v>
      </c>
      <c r="BL51" s="167" t="s">
        <v>247</v>
      </c>
      <c r="BM51" s="147"/>
      <c r="BN51" s="157"/>
      <c r="BO51" s="25"/>
      <c r="BP51" s="138"/>
      <c r="BQ51" s="158">
        <f>F515</f>
        <v>502</v>
      </c>
      <c r="BR51" s="14">
        <f>F540</f>
        <v>527</v>
      </c>
      <c r="BS51" s="14">
        <f>F565</f>
        <v>552</v>
      </c>
      <c r="BT51" s="14">
        <f>F590</f>
        <v>577</v>
      </c>
      <c r="BU51" s="14">
        <f>F615</f>
        <v>602</v>
      </c>
      <c r="BV51" s="14">
        <f>F640</f>
        <v>627</v>
      </c>
      <c r="BW51" s="14">
        <f>F665</f>
        <v>652</v>
      </c>
      <c r="BX51" s="14">
        <f>F690</f>
        <v>677</v>
      </c>
      <c r="BY51" s="14">
        <f>F742</f>
        <v>729</v>
      </c>
      <c r="BZ51" s="14">
        <f>F38</f>
        <v>25</v>
      </c>
      <c r="CA51" s="14">
        <f>F63</f>
        <v>50</v>
      </c>
      <c r="CB51" s="14">
        <f>F88</f>
        <v>75</v>
      </c>
      <c r="CC51" s="14">
        <f>F113</f>
        <v>100</v>
      </c>
      <c r="CD51" s="14">
        <f>F138</f>
        <v>125</v>
      </c>
      <c r="CE51" s="14">
        <f>F163</f>
        <v>150</v>
      </c>
      <c r="CF51" s="14">
        <f>F188</f>
        <v>175</v>
      </c>
      <c r="CG51" s="14">
        <f>F213</f>
        <v>200</v>
      </c>
      <c r="CH51" s="14">
        <f>F238</f>
        <v>225</v>
      </c>
      <c r="CI51" s="14">
        <f>F263</f>
        <v>250</v>
      </c>
      <c r="CJ51" s="14">
        <f>F288</f>
        <v>275</v>
      </c>
      <c r="CK51" s="14">
        <f>F313</f>
        <v>300</v>
      </c>
      <c r="CL51" s="14">
        <f>F338</f>
        <v>325</v>
      </c>
      <c r="CM51" s="14">
        <f>F390</f>
        <v>377</v>
      </c>
      <c r="CN51" s="14">
        <f>F415</f>
        <v>402</v>
      </c>
      <c r="CO51" s="14">
        <f>F440</f>
        <v>427</v>
      </c>
      <c r="CP51" s="14">
        <f>F465</f>
        <v>452</v>
      </c>
      <c r="CQ51" s="159">
        <f>F490</f>
        <v>477</v>
      </c>
      <c r="CR51" s="160">
        <f t="shared" si="5"/>
        <v>9855</v>
      </c>
      <c r="CS51" s="143"/>
      <c r="CT51" s="161" t="s">
        <v>612</v>
      </c>
      <c r="CU51" s="162" t="s">
        <v>638</v>
      </c>
      <c r="CV51" s="162" t="s">
        <v>202</v>
      </c>
      <c r="CW51" s="162" t="s">
        <v>230</v>
      </c>
      <c r="CX51" s="162" t="s">
        <v>335</v>
      </c>
      <c r="CY51" s="162" t="s">
        <v>307</v>
      </c>
      <c r="CZ51" s="162" t="s">
        <v>635</v>
      </c>
      <c r="DA51" s="162" t="s">
        <v>663</v>
      </c>
      <c r="DB51" s="162" t="s">
        <v>762</v>
      </c>
      <c r="DC51" s="162" t="s">
        <v>253</v>
      </c>
      <c r="DD51" s="162" t="s">
        <v>274</v>
      </c>
      <c r="DE51" s="162" t="s">
        <v>275</v>
      </c>
      <c r="DF51" s="162" t="s">
        <v>465</v>
      </c>
      <c r="DG51" s="162" t="s">
        <v>686</v>
      </c>
      <c r="DH51" s="162" t="s">
        <v>733</v>
      </c>
      <c r="DI51" s="162" t="s">
        <v>788</v>
      </c>
      <c r="DJ51" s="162" t="s">
        <v>630</v>
      </c>
      <c r="DK51" s="162" t="s">
        <v>86</v>
      </c>
      <c r="DL51" s="162" t="s">
        <v>773</v>
      </c>
      <c r="DM51" s="162" t="s">
        <v>772</v>
      </c>
      <c r="DN51" s="162" t="s">
        <v>642</v>
      </c>
      <c r="DO51" s="162" t="s">
        <v>70</v>
      </c>
      <c r="DP51" s="162" t="s">
        <v>729</v>
      </c>
      <c r="DQ51" s="162" t="s">
        <v>627</v>
      </c>
      <c r="DR51" s="162" t="s">
        <v>711</v>
      </c>
      <c r="DS51" s="162" t="s">
        <v>796</v>
      </c>
      <c r="DT51" s="163" t="s">
        <v>714</v>
      </c>
      <c r="DU51" s="147"/>
    </row>
    <row r="52" spans="1:125" x14ac:dyDescent="0.2">
      <c r="A52" s="33"/>
      <c r="B52" s="33"/>
      <c r="C52" s="33"/>
      <c r="D52" s="176" t="s">
        <v>700</v>
      </c>
      <c r="E52" s="177" t="s">
        <v>345</v>
      </c>
      <c r="F52" s="178">
        <f>B4+(38*B6)</f>
        <v>39</v>
      </c>
      <c r="G52" s="33"/>
      <c r="H52" s="25"/>
      <c r="I52" s="136"/>
      <c r="J52" s="138"/>
      <c r="K52" s="158">
        <f>F650</f>
        <v>637</v>
      </c>
      <c r="L52" s="14">
        <f>F44</f>
        <v>31</v>
      </c>
      <c r="M52" s="14">
        <f>F661</f>
        <v>648</v>
      </c>
      <c r="N52" s="14">
        <f>F53</f>
        <v>40</v>
      </c>
      <c r="O52" s="14">
        <f>F659</f>
        <v>646</v>
      </c>
      <c r="P52" s="14">
        <f>F54</f>
        <v>41</v>
      </c>
      <c r="Q52" s="14">
        <f>F657</f>
        <v>644</v>
      </c>
      <c r="R52" s="14">
        <f>F281</f>
        <v>268</v>
      </c>
      <c r="S52" s="14">
        <f>F655</f>
        <v>642</v>
      </c>
      <c r="T52" s="14">
        <f>F420</f>
        <v>407</v>
      </c>
      <c r="U52" s="14">
        <f>F272</f>
        <v>259</v>
      </c>
      <c r="V52" s="14">
        <f>F610</f>
        <v>597</v>
      </c>
      <c r="W52" s="14">
        <f>F273</f>
        <v>260</v>
      </c>
      <c r="X52" s="14">
        <f>F274</f>
        <v>261</v>
      </c>
      <c r="Y52" s="14">
        <f>F117</f>
        <v>104</v>
      </c>
      <c r="Z52" s="14">
        <f>F310</f>
        <v>297</v>
      </c>
      <c r="AA52" s="14">
        <f>F413</f>
        <v>400</v>
      </c>
      <c r="AB52" s="14">
        <f>F291</f>
        <v>278</v>
      </c>
      <c r="AC52" s="14">
        <f>F292</f>
        <v>279</v>
      </c>
      <c r="AD52" s="14">
        <f>F267</f>
        <v>254</v>
      </c>
      <c r="AE52" s="14">
        <f>F409</f>
        <v>396</v>
      </c>
      <c r="AF52" s="14">
        <f>F512</f>
        <v>499</v>
      </c>
      <c r="AG52" s="14">
        <f>F199</f>
        <v>186</v>
      </c>
      <c r="AH52" s="14">
        <f>F271</f>
        <v>258</v>
      </c>
      <c r="AI52" s="14">
        <f>F285</f>
        <v>272</v>
      </c>
      <c r="AJ52" s="159">
        <f>F210</f>
        <v>197</v>
      </c>
      <c r="AK52" s="164">
        <f t="shared" si="6"/>
        <v>3969251</v>
      </c>
      <c r="AL52" s="143"/>
      <c r="AM52" s="165" t="s">
        <v>292</v>
      </c>
      <c r="AN52" s="166" t="s">
        <v>358</v>
      </c>
      <c r="AO52" s="166" t="s">
        <v>586</v>
      </c>
      <c r="AP52" s="166" t="s">
        <v>571</v>
      </c>
      <c r="AQ52" s="166" t="s">
        <v>557</v>
      </c>
      <c r="AR52" s="166" t="s">
        <v>513</v>
      </c>
      <c r="AS52" s="166" t="s">
        <v>480</v>
      </c>
      <c r="AT52" s="166" t="s">
        <v>432</v>
      </c>
      <c r="AU52" s="166" t="s">
        <v>451</v>
      </c>
      <c r="AV52" s="166" t="s">
        <v>337</v>
      </c>
      <c r="AW52" s="166" t="s">
        <v>641</v>
      </c>
      <c r="AX52" s="166" t="s">
        <v>490</v>
      </c>
      <c r="AY52" s="166" t="s">
        <v>509</v>
      </c>
      <c r="AZ52" s="166" t="s">
        <v>670</v>
      </c>
      <c r="BA52" s="166" t="s">
        <v>121</v>
      </c>
      <c r="BB52" s="166" t="s">
        <v>85</v>
      </c>
      <c r="BC52" s="166" t="s">
        <v>521</v>
      </c>
      <c r="BD52" s="166" t="s">
        <v>297</v>
      </c>
      <c r="BE52" s="166" t="s">
        <v>83</v>
      </c>
      <c r="BF52" s="166" t="s">
        <v>298</v>
      </c>
      <c r="BG52" s="166" t="s">
        <v>654</v>
      </c>
      <c r="BH52" s="166" t="s">
        <v>399</v>
      </c>
      <c r="BI52" s="166" t="s">
        <v>285</v>
      </c>
      <c r="BJ52" s="166" t="s">
        <v>403</v>
      </c>
      <c r="BK52" s="166" t="s">
        <v>327</v>
      </c>
      <c r="BL52" s="167" t="s">
        <v>817</v>
      </c>
      <c r="BM52" s="147"/>
      <c r="BN52" s="157"/>
      <c r="BO52" s="25"/>
      <c r="BP52" s="138"/>
      <c r="BQ52" s="158">
        <f>F570</f>
        <v>557</v>
      </c>
      <c r="BR52" s="14">
        <f>F595</f>
        <v>582</v>
      </c>
      <c r="BS52" s="14">
        <f>F620</f>
        <v>607</v>
      </c>
      <c r="BT52" s="14">
        <f>F645</f>
        <v>632</v>
      </c>
      <c r="BU52" s="14">
        <f>F670</f>
        <v>657</v>
      </c>
      <c r="BV52" s="14">
        <f>F695</f>
        <v>682</v>
      </c>
      <c r="BW52" s="14">
        <f>F720</f>
        <v>707</v>
      </c>
      <c r="BX52" s="14">
        <f>F16</f>
        <v>3</v>
      </c>
      <c r="BY52" s="14">
        <f>F41</f>
        <v>28</v>
      </c>
      <c r="BZ52" s="14">
        <f>F93</f>
        <v>80</v>
      </c>
      <c r="CA52" s="14">
        <f>F118</f>
        <v>105</v>
      </c>
      <c r="CB52" s="14">
        <f>F143</f>
        <v>130</v>
      </c>
      <c r="CC52" s="14">
        <f>F168</f>
        <v>155</v>
      </c>
      <c r="CD52" s="14">
        <f>F193</f>
        <v>180</v>
      </c>
      <c r="CE52" s="14">
        <f>F218</f>
        <v>205</v>
      </c>
      <c r="CF52" s="14">
        <f>F243</f>
        <v>230</v>
      </c>
      <c r="CG52" s="14">
        <f>F268</f>
        <v>255</v>
      </c>
      <c r="CH52" s="14">
        <f>F293</f>
        <v>280</v>
      </c>
      <c r="CI52" s="14">
        <f>F318</f>
        <v>305</v>
      </c>
      <c r="CJ52" s="14">
        <f>F343</f>
        <v>330</v>
      </c>
      <c r="CK52" s="14">
        <f>F368</f>
        <v>355</v>
      </c>
      <c r="CL52" s="14">
        <f>F393</f>
        <v>380</v>
      </c>
      <c r="CM52" s="14">
        <f>F445</f>
        <v>432</v>
      </c>
      <c r="CN52" s="14">
        <f>F470</f>
        <v>457</v>
      </c>
      <c r="CO52" s="14">
        <f>F495</f>
        <v>482</v>
      </c>
      <c r="CP52" s="14">
        <f>F520</f>
        <v>507</v>
      </c>
      <c r="CQ52" s="159">
        <f>F545</f>
        <v>532</v>
      </c>
      <c r="CR52" s="160">
        <f t="shared" si="5"/>
        <v>9855</v>
      </c>
      <c r="CS52" s="143"/>
      <c r="CT52" s="161" t="s">
        <v>808</v>
      </c>
      <c r="CU52" s="162" t="s">
        <v>35</v>
      </c>
      <c r="CV52" s="162" t="s">
        <v>93</v>
      </c>
      <c r="CW52" s="162" t="s">
        <v>752</v>
      </c>
      <c r="CX52" s="162" t="s">
        <v>186</v>
      </c>
      <c r="CY52" s="162" t="s">
        <v>106</v>
      </c>
      <c r="CZ52" s="162" t="s">
        <v>105</v>
      </c>
      <c r="DA52" s="162" t="s">
        <v>166</v>
      </c>
      <c r="DB52" s="162" t="s">
        <v>251</v>
      </c>
      <c r="DC52" s="162" t="s">
        <v>60</v>
      </c>
      <c r="DD52" s="162" t="s">
        <v>774</v>
      </c>
      <c r="DE52" s="162" t="s">
        <v>208</v>
      </c>
      <c r="DF52" s="162" t="s">
        <v>72</v>
      </c>
      <c r="DG52" s="162" t="s">
        <v>71</v>
      </c>
      <c r="DH52" s="162" t="s">
        <v>786</v>
      </c>
      <c r="DI52" s="162" t="s">
        <v>162</v>
      </c>
      <c r="DJ52" s="162" t="s">
        <v>354</v>
      </c>
      <c r="DK52" s="162" t="s">
        <v>355</v>
      </c>
      <c r="DL52" s="162" t="s">
        <v>375</v>
      </c>
      <c r="DM52" s="162" t="s">
        <v>624</v>
      </c>
      <c r="DN52" s="162" t="s">
        <v>810</v>
      </c>
      <c r="DO52" s="162" t="s">
        <v>811</v>
      </c>
      <c r="DP52" s="162" t="s">
        <v>129</v>
      </c>
      <c r="DQ52" s="162" t="s">
        <v>352</v>
      </c>
      <c r="DR52" s="162" t="s">
        <v>400</v>
      </c>
      <c r="DS52" s="162" t="s">
        <v>401</v>
      </c>
      <c r="DT52" s="163" t="s">
        <v>591</v>
      </c>
      <c r="DU52" s="147"/>
    </row>
    <row r="53" spans="1:125" x14ac:dyDescent="0.2">
      <c r="A53" s="33"/>
      <c r="B53" s="33"/>
      <c r="C53" s="33"/>
      <c r="D53" s="176" t="s">
        <v>596</v>
      </c>
      <c r="E53" s="177" t="s">
        <v>345</v>
      </c>
      <c r="F53" s="178">
        <f>B4+(39*B6)</f>
        <v>40</v>
      </c>
      <c r="G53" s="33"/>
      <c r="H53" s="25"/>
      <c r="I53" s="136"/>
      <c r="J53" s="138"/>
      <c r="K53" s="158">
        <f>F288</f>
        <v>275</v>
      </c>
      <c r="L53" s="14">
        <f>F415</f>
        <v>402</v>
      </c>
      <c r="M53" s="14">
        <f>F276</f>
        <v>263</v>
      </c>
      <c r="N53" s="14">
        <f>F426</f>
        <v>413</v>
      </c>
      <c r="O53" s="14">
        <f>F278</f>
        <v>265</v>
      </c>
      <c r="P53" s="14">
        <f>F424</f>
        <v>411</v>
      </c>
      <c r="Q53" s="14">
        <f>F280</f>
        <v>267</v>
      </c>
      <c r="R53" s="14">
        <f>F422</f>
        <v>409</v>
      </c>
      <c r="S53" s="14">
        <f>F282</f>
        <v>269</v>
      </c>
      <c r="T53" s="14">
        <f>F673</f>
        <v>660</v>
      </c>
      <c r="U53" s="14">
        <f>F388</f>
        <v>375</v>
      </c>
      <c r="V53" s="14">
        <f>F506</f>
        <v>493</v>
      </c>
      <c r="W53" s="14">
        <f>F403</f>
        <v>390</v>
      </c>
      <c r="X53" s="14">
        <f>F663</f>
        <v>650</v>
      </c>
      <c r="Y53" s="14">
        <f>F29</f>
        <v>16</v>
      </c>
      <c r="Z53" s="14">
        <f>F622</f>
        <v>609</v>
      </c>
      <c r="AA53" s="14">
        <f>F23</f>
        <v>10</v>
      </c>
      <c r="AB53" s="14">
        <f>F681</f>
        <v>668</v>
      </c>
      <c r="AC53" s="14">
        <f>F229</f>
        <v>216</v>
      </c>
      <c r="AD53" s="14">
        <f>F293</f>
        <v>280</v>
      </c>
      <c r="AE53" s="14">
        <f>F56</f>
        <v>43</v>
      </c>
      <c r="AF53" s="14">
        <f>F269</f>
        <v>256</v>
      </c>
      <c r="AG53" s="14">
        <f>F27</f>
        <v>14</v>
      </c>
      <c r="AH53" s="14">
        <f>F432</f>
        <v>419</v>
      </c>
      <c r="AI53" s="14">
        <f>F156</f>
        <v>143</v>
      </c>
      <c r="AJ53" s="159">
        <f>F598</f>
        <v>585</v>
      </c>
      <c r="AK53" s="164">
        <f t="shared" si="6"/>
        <v>3969251</v>
      </c>
      <c r="AL53" s="143"/>
      <c r="AM53" s="165" t="s">
        <v>191</v>
      </c>
      <c r="AN53" s="166" t="s">
        <v>492</v>
      </c>
      <c r="AO53" s="166" t="s">
        <v>697</v>
      </c>
      <c r="AP53" s="166" t="s">
        <v>235</v>
      </c>
      <c r="AQ53" s="166" t="s">
        <v>772</v>
      </c>
      <c r="AR53" s="166" t="s">
        <v>203</v>
      </c>
      <c r="AS53" s="166" t="s">
        <v>799</v>
      </c>
      <c r="AT53" s="166" t="s">
        <v>369</v>
      </c>
      <c r="AU53" s="166" t="s">
        <v>113</v>
      </c>
      <c r="AV53" s="166" t="s">
        <v>453</v>
      </c>
      <c r="AW53" s="166" t="s">
        <v>367</v>
      </c>
      <c r="AX53" s="166" t="s">
        <v>267</v>
      </c>
      <c r="AY53" s="166" t="s">
        <v>754</v>
      </c>
      <c r="AZ53" s="166" t="s">
        <v>661</v>
      </c>
      <c r="BA53" s="166" t="s">
        <v>598</v>
      </c>
      <c r="BB53" s="166" t="s">
        <v>752</v>
      </c>
      <c r="BC53" s="166" t="s">
        <v>600</v>
      </c>
      <c r="BD53" s="166" t="s">
        <v>396</v>
      </c>
      <c r="BE53" s="166" t="s">
        <v>405</v>
      </c>
      <c r="BF53" s="166" t="s">
        <v>271</v>
      </c>
      <c r="BG53" s="166" t="s">
        <v>407</v>
      </c>
      <c r="BH53" s="166" t="s">
        <v>376</v>
      </c>
      <c r="BI53" s="166" t="s">
        <v>511</v>
      </c>
      <c r="BJ53" s="166" t="s">
        <v>264</v>
      </c>
      <c r="BK53" s="166" t="s">
        <v>814</v>
      </c>
      <c r="BL53" s="167" t="s">
        <v>93</v>
      </c>
      <c r="BM53" s="147"/>
      <c r="BN53" s="157"/>
      <c r="BO53" s="25"/>
      <c r="BP53" s="138"/>
      <c r="BQ53" s="158">
        <f>F625</f>
        <v>612</v>
      </c>
      <c r="BR53" s="14">
        <f>F650</f>
        <v>637</v>
      </c>
      <c r="BS53" s="14">
        <f>F675</f>
        <v>662</v>
      </c>
      <c r="BT53" s="14">
        <f>F700</f>
        <v>687</v>
      </c>
      <c r="BU53" s="14">
        <f>F725</f>
        <v>712</v>
      </c>
      <c r="BV53" s="14">
        <f>F21</f>
        <v>8</v>
      </c>
      <c r="BW53" s="14">
        <f>F46</f>
        <v>33</v>
      </c>
      <c r="BX53" s="14">
        <f>F71</f>
        <v>58</v>
      </c>
      <c r="BY53" s="14">
        <f>F96</f>
        <v>83</v>
      </c>
      <c r="BZ53" s="14">
        <f>F148</f>
        <v>135</v>
      </c>
      <c r="CA53" s="14">
        <f>F173</f>
        <v>160</v>
      </c>
      <c r="CB53" s="14">
        <f>F198</f>
        <v>185</v>
      </c>
      <c r="CC53" s="14">
        <f>F223</f>
        <v>210</v>
      </c>
      <c r="CD53" s="14">
        <f>F248</f>
        <v>235</v>
      </c>
      <c r="CE53" s="14">
        <f>F273</f>
        <v>260</v>
      </c>
      <c r="CF53" s="14">
        <f>F298</f>
        <v>285</v>
      </c>
      <c r="CG53" s="14">
        <f>F323</f>
        <v>310</v>
      </c>
      <c r="CH53" s="14">
        <f>F348</f>
        <v>335</v>
      </c>
      <c r="CI53" s="14">
        <f>F373</f>
        <v>360</v>
      </c>
      <c r="CJ53" s="14">
        <f>F398</f>
        <v>385</v>
      </c>
      <c r="CK53" s="14">
        <f>F423</f>
        <v>410</v>
      </c>
      <c r="CL53" s="14">
        <f>F448</f>
        <v>435</v>
      </c>
      <c r="CM53" s="14">
        <f>F473</f>
        <v>460</v>
      </c>
      <c r="CN53" s="14">
        <f>F525</f>
        <v>512</v>
      </c>
      <c r="CO53" s="14">
        <f>F550</f>
        <v>537</v>
      </c>
      <c r="CP53" s="14">
        <f>F575</f>
        <v>562</v>
      </c>
      <c r="CQ53" s="159">
        <f>F600</f>
        <v>587</v>
      </c>
      <c r="CR53" s="160">
        <f t="shared" si="5"/>
        <v>9855</v>
      </c>
      <c r="CS53" s="143"/>
      <c r="CT53" s="161" t="s">
        <v>199</v>
      </c>
      <c r="CU53" s="162" t="s">
        <v>91</v>
      </c>
      <c r="CV53" s="162" t="s">
        <v>260</v>
      </c>
      <c r="CW53" s="162" t="s">
        <v>478</v>
      </c>
      <c r="CX53" s="162" t="s">
        <v>479</v>
      </c>
      <c r="CY53" s="162" t="s">
        <v>543</v>
      </c>
      <c r="CZ53" s="162" t="s">
        <v>777</v>
      </c>
      <c r="DA53" s="162" t="s">
        <v>89</v>
      </c>
      <c r="DB53" s="162" t="s">
        <v>3</v>
      </c>
      <c r="DC53" s="162" t="s">
        <v>447</v>
      </c>
      <c r="DD53" s="162" t="s">
        <v>419</v>
      </c>
      <c r="DE53" s="162" t="s">
        <v>523</v>
      </c>
      <c r="DF53" s="162" t="s">
        <v>552</v>
      </c>
      <c r="DG53" s="162" t="s">
        <v>112</v>
      </c>
      <c r="DH53" s="162" t="s">
        <v>84</v>
      </c>
      <c r="DI53" s="162" t="s">
        <v>191</v>
      </c>
      <c r="DJ53" s="162" t="s">
        <v>163</v>
      </c>
      <c r="DK53" s="162" t="s">
        <v>280</v>
      </c>
      <c r="DL53" s="162" t="s">
        <v>366</v>
      </c>
      <c r="DM53" s="162" t="s">
        <v>233</v>
      </c>
      <c r="DN53" s="162" t="s">
        <v>147</v>
      </c>
      <c r="DO53" s="162" t="s">
        <v>264</v>
      </c>
      <c r="DP53" s="162" t="s">
        <v>350</v>
      </c>
      <c r="DQ53" s="162" t="s">
        <v>187</v>
      </c>
      <c r="DR53" s="162" t="s">
        <v>107</v>
      </c>
      <c r="DS53" s="162" t="s">
        <v>334</v>
      </c>
      <c r="DT53" s="163" t="s">
        <v>200</v>
      </c>
      <c r="DU53" s="147"/>
    </row>
    <row r="54" spans="1:125" x14ac:dyDescent="0.2">
      <c r="A54" s="33"/>
      <c r="B54" s="33"/>
      <c r="C54" s="33"/>
      <c r="D54" s="176" t="s">
        <v>571</v>
      </c>
      <c r="E54" s="177" t="s">
        <v>345</v>
      </c>
      <c r="F54" s="179">
        <f>B4+(40*B6)</f>
        <v>41</v>
      </c>
      <c r="G54" s="33"/>
      <c r="H54" s="25"/>
      <c r="I54" s="136"/>
      <c r="J54" s="138"/>
      <c r="K54" s="158">
        <f>F251</f>
        <v>238</v>
      </c>
      <c r="L54" s="14">
        <f>F441</f>
        <v>428</v>
      </c>
      <c r="M54" s="14">
        <f>F261</f>
        <v>248</v>
      </c>
      <c r="N54" s="14">
        <f>F452</f>
        <v>439</v>
      </c>
      <c r="O54" s="14">
        <f>F252</f>
        <v>239</v>
      </c>
      <c r="P54" s="14">
        <f>F450</f>
        <v>437</v>
      </c>
      <c r="Q54" s="14">
        <f>F254</f>
        <v>241</v>
      </c>
      <c r="R54" s="14">
        <f>F448</f>
        <v>435</v>
      </c>
      <c r="S54" s="14">
        <f>F256</f>
        <v>243</v>
      </c>
      <c r="T54" s="14">
        <f>F342</f>
        <v>329</v>
      </c>
      <c r="U54" s="14">
        <f>F653</f>
        <v>640</v>
      </c>
      <c r="V54" s="14">
        <f>F688</f>
        <v>675</v>
      </c>
      <c r="W54" s="14">
        <f>F299</f>
        <v>286</v>
      </c>
      <c r="X54" s="14">
        <f>F455</f>
        <v>442</v>
      </c>
      <c r="Y54" s="14">
        <f>F665</f>
        <v>652</v>
      </c>
      <c r="Z54" s="14">
        <f>F471</f>
        <v>458</v>
      </c>
      <c r="AA54" s="14">
        <f>F67</f>
        <v>54</v>
      </c>
      <c r="AB54" s="14">
        <f>F577</f>
        <v>564</v>
      </c>
      <c r="AC54" s="14">
        <f>F58</f>
        <v>45</v>
      </c>
      <c r="AD54" s="14">
        <f>F475</f>
        <v>462</v>
      </c>
      <c r="AE54" s="14">
        <f>F21</f>
        <v>8</v>
      </c>
      <c r="AF54" s="14">
        <f>F22</f>
        <v>9</v>
      </c>
      <c r="AG54" s="14">
        <f>F374</f>
        <v>361</v>
      </c>
      <c r="AH54" s="14">
        <f>F297</f>
        <v>284</v>
      </c>
      <c r="AI54" s="14">
        <f>F63</f>
        <v>50</v>
      </c>
      <c r="AJ54" s="159">
        <f>F547</f>
        <v>534</v>
      </c>
      <c r="AK54" s="164">
        <f t="shared" si="6"/>
        <v>3969251</v>
      </c>
      <c r="AL54" s="143"/>
      <c r="AM54" s="165" t="s">
        <v>592</v>
      </c>
      <c r="AN54" s="166" t="s">
        <v>742</v>
      </c>
      <c r="AO54" s="166" t="s">
        <v>222</v>
      </c>
      <c r="AP54" s="166" t="s">
        <v>455</v>
      </c>
      <c r="AQ54" s="166" t="s">
        <v>798</v>
      </c>
      <c r="AR54" s="166" t="s">
        <v>484</v>
      </c>
      <c r="AS54" s="166" t="s">
        <v>773</v>
      </c>
      <c r="AT54" s="166" t="s">
        <v>561</v>
      </c>
      <c r="AU54" s="166" t="s">
        <v>142</v>
      </c>
      <c r="AV54" s="166" t="s">
        <v>368</v>
      </c>
      <c r="AW54" s="166" t="s">
        <v>348</v>
      </c>
      <c r="AX54" s="166" t="s">
        <v>763</v>
      </c>
      <c r="AY54" s="166" t="s">
        <v>535</v>
      </c>
      <c r="AZ54" s="166" t="s">
        <v>216</v>
      </c>
      <c r="BA54" s="166" t="s">
        <v>663</v>
      </c>
      <c r="BB54" s="166" t="s">
        <v>637</v>
      </c>
      <c r="BC54" s="166" t="s">
        <v>119</v>
      </c>
      <c r="BD54" s="166" t="s">
        <v>171</v>
      </c>
      <c r="BE54" s="166" t="s">
        <v>380</v>
      </c>
      <c r="BF54" s="166" t="s">
        <v>740</v>
      </c>
      <c r="BG54" s="166" t="s">
        <v>543</v>
      </c>
      <c r="BH54" s="166" t="s">
        <v>409</v>
      </c>
      <c r="BI54" s="166" t="s">
        <v>148</v>
      </c>
      <c r="BJ54" s="166" t="s">
        <v>377</v>
      </c>
      <c r="BK54" s="166" t="s">
        <v>748</v>
      </c>
      <c r="BL54" s="167" t="s">
        <v>33</v>
      </c>
      <c r="BM54" s="147"/>
      <c r="BN54" s="157"/>
      <c r="BO54" s="25"/>
      <c r="BP54" s="138"/>
      <c r="BQ54" s="158">
        <f>F680</f>
        <v>667</v>
      </c>
      <c r="BR54" s="14">
        <f>F705</f>
        <v>692</v>
      </c>
      <c r="BS54" s="14">
        <f>F730</f>
        <v>717</v>
      </c>
      <c r="BT54" s="14">
        <f>F26</f>
        <v>13</v>
      </c>
      <c r="BU54" s="14">
        <f>F51</f>
        <v>38</v>
      </c>
      <c r="BV54" s="14">
        <f>F76</f>
        <v>63</v>
      </c>
      <c r="BW54" s="14">
        <f>F101</f>
        <v>88</v>
      </c>
      <c r="BX54" s="14">
        <f>F126</f>
        <v>113</v>
      </c>
      <c r="BY54" s="14">
        <f>F151</f>
        <v>138</v>
      </c>
      <c r="BZ54" s="14">
        <f>F176</f>
        <v>163</v>
      </c>
      <c r="CA54" s="14">
        <f>F228</f>
        <v>215</v>
      </c>
      <c r="CB54" s="14">
        <f>F253</f>
        <v>240</v>
      </c>
      <c r="CC54" s="14">
        <f>F278</f>
        <v>265</v>
      </c>
      <c r="CD54" s="14">
        <f>F303</f>
        <v>290</v>
      </c>
      <c r="CE54" s="14">
        <f>F328</f>
        <v>315</v>
      </c>
      <c r="CF54" s="14">
        <f>F353</f>
        <v>340</v>
      </c>
      <c r="CG54" s="14">
        <f>F378</f>
        <v>365</v>
      </c>
      <c r="CH54" s="14">
        <f>F403</f>
        <v>390</v>
      </c>
      <c r="CI54" s="14">
        <f>F428</f>
        <v>415</v>
      </c>
      <c r="CJ54" s="14">
        <f>F453</f>
        <v>440</v>
      </c>
      <c r="CK54" s="14">
        <f>F478</f>
        <v>465</v>
      </c>
      <c r="CL54" s="14">
        <f>F503</f>
        <v>490</v>
      </c>
      <c r="CM54" s="14">
        <f>F528</f>
        <v>515</v>
      </c>
      <c r="CN54" s="14">
        <f>F580</f>
        <v>567</v>
      </c>
      <c r="CO54" s="14">
        <f>F605</f>
        <v>592</v>
      </c>
      <c r="CP54" s="14">
        <f>F630</f>
        <v>617</v>
      </c>
      <c r="CQ54" s="159">
        <f>F655</f>
        <v>642</v>
      </c>
      <c r="CR54" s="160">
        <f t="shared" si="5"/>
        <v>9855</v>
      </c>
      <c r="CS54" s="143"/>
      <c r="CT54" s="161" t="s">
        <v>212</v>
      </c>
      <c r="CU54" s="162" t="s">
        <v>184</v>
      </c>
      <c r="CV54" s="162" t="s">
        <v>289</v>
      </c>
      <c r="CW54" s="162" t="s">
        <v>542</v>
      </c>
      <c r="CX54" s="162" t="s">
        <v>437</v>
      </c>
      <c r="CY54" s="162" t="s">
        <v>436</v>
      </c>
      <c r="CZ54" s="162" t="s">
        <v>303</v>
      </c>
      <c r="DA54" s="162" t="s">
        <v>526</v>
      </c>
      <c r="DB54" s="162" t="s">
        <v>449</v>
      </c>
      <c r="DC54" s="162" t="s">
        <v>448</v>
      </c>
      <c r="DD54" s="162" t="s">
        <v>373</v>
      </c>
      <c r="DE54" s="162" t="s">
        <v>460</v>
      </c>
      <c r="DF54" s="162" t="s">
        <v>376</v>
      </c>
      <c r="DG54" s="162" t="s">
        <v>271</v>
      </c>
      <c r="DH54" s="162" t="s">
        <v>357</v>
      </c>
      <c r="DI54" s="162" t="s">
        <v>472</v>
      </c>
      <c r="DJ54" s="162" t="s">
        <v>445</v>
      </c>
      <c r="DK54" s="162" t="s">
        <v>550</v>
      </c>
      <c r="DL54" s="162" t="s">
        <v>521</v>
      </c>
      <c r="DM54" s="162" t="s">
        <v>82</v>
      </c>
      <c r="DN54" s="162" t="s">
        <v>110</v>
      </c>
      <c r="DO54" s="162" t="s">
        <v>217</v>
      </c>
      <c r="DP54" s="162" t="s">
        <v>189</v>
      </c>
      <c r="DQ54" s="162" t="s">
        <v>545</v>
      </c>
      <c r="DR54" s="162" t="s">
        <v>516</v>
      </c>
      <c r="DS54" s="162" t="s">
        <v>648</v>
      </c>
      <c r="DT54" s="163" t="s">
        <v>676</v>
      </c>
      <c r="DU54" s="147"/>
    </row>
    <row r="55" spans="1:125" x14ac:dyDescent="0.2">
      <c r="A55" s="33"/>
      <c r="B55" s="33"/>
      <c r="C55" s="33"/>
      <c r="D55" s="176" t="s">
        <v>513</v>
      </c>
      <c r="E55" s="177" t="s">
        <v>345</v>
      </c>
      <c r="F55" s="178">
        <f>B4+(41*B6)</f>
        <v>42</v>
      </c>
      <c r="G55" s="33"/>
      <c r="H55" s="25"/>
      <c r="I55" s="136"/>
      <c r="J55" s="138"/>
      <c r="K55" s="158">
        <f>F244</f>
        <v>231</v>
      </c>
      <c r="L55" s="14">
        <f>F469</f>
        <v>456</v>
      </c>
      <c r="M55" s="14">
        <f>F233</f>
        <v>220</v>
      </c>
      <c r="N55" s="14">
        <f>F459</f>
        <v>446</v>
      </c>
      <c r="O55" s="14">
        <f>F243</f>
        <v>230</v>
      </c>
      <c r="P55" s="14">
        <f>F461</f>
        <v>448</v>
      </c>
      <c r="Q55" s="14">
        <f>F241</f>
        <v>228</v>
      </c>
      <c r="R55" s="14">
        <f>F463</f>
        <v>450</v>
      </c>
      <c r="S55" s="14">
        <f>F464</f>
        <v>451</v>
      </c>
      <c r="T55" s="14">
        <f>F465</f>
        <v>452</v>
      </c>
      <c r="U55" s="14">
        <f>F237</f>
        <v>224</v>
      </c>
      <c r="V55" s="14">
        <f>F31</f>
        <v>18</v>
      </c>
      <c r="W55" s="14">
        <f>F197</f>
        <v>184</v>
      </c>
      <c r="X55" s="14">
        <f>F559</f>
        <v>546</v>
      </c>
      <c r="Y55" s="14">
        <f>F275</f>
        <v>262</v>
      </c>
      <c r="Z55" s="14">
        <f>F38</f>
        <v>25</v>
      </c>
      <c r="AA55" s="14">
        <f>F680</f>
        <v>667</v>
      </c>
      <c r="AB55" s="14">
        <f>F620</f>
        <v>607</v>
      </c>
      <c r="AC55" s="14">
        <f>F19</f>
        <v>6</v>
      </c>
      <c r="AD55" s="14">
        <f>F436</f>
        <v>423</v>
      </c>
      <c r="AE55" s="14">
        <f>F294</f>
        <v>281</v>
      </c>
      <c r="AF55" s="14">
        <f>F434</f>
        <v>421</v>
      </c>
      <c r="AG55" s="14">
        <f>F608</f>
        <v>595</v>
      </c>
      <c r="AH55" s="14">
        <f>F302</f>
        <v>289</v>
      </c>
      <c r="AI55" s="14">
        <f>F16</f>
        <v>3</v>
      </c>
      <c r="AJ55" s="159">
        <f>F651</f>
        <v>638</v>
      </c>
      <c r="AK55" s="164">
        <f t="shared" si="6"/>
        <v>3969251</v>
      </c>
      <c r="AL55" s="143"/>
      <c r="AM55" s="165" t="s">
        <v>771</v>
      </c>
      <c r="AN55" s="166" t="s">
        <v>667</v>
      </c>
      <c r="AO55" s="166" t="s">
        <v>300</v>
      </c>
      <c r="AP55" s="166" t="s">
        <v>244</v>
      </c>
      <c r="AQ55" s="166" t="s">
        <v>431</v>
      </c>
      <c r="AR55" s="166" t="s">
        <v>110</v>
      </c>
      <c r="AS55" s="166" t="s">
        <v>356</v>
      </c>
      <c r="AT55" s="166" t="s">
        <v>138</v>
      </c>
      <c r="AU55" s="166" t="s">
        <v>588</v>
      </c>
      <c r="AV55" s="166" t="s">
        <v>769</v>
      </c>
      <c r="AW55" s="166" t="s">
        <v>249</v>
      </c>
      <c r="AX55" s="166" t="s">
        <v>673</v>
      </c>
      <c r="AY55" s="166" t="s">
        <v>315</v>
      </c>
      <c r="AZ55" s="166" t="s">
        <v>439</v>
      </c>
      <c r="BA55" s="166" t="s">
        <v>593</v>
      </c>
      <c r="BB55" s="166" t="s">
        <v>253</v>
      </c>
      <c r="BC55" s="166" t="s">
        <v>184</v>
      </c>
      <c r="BD55" s="166" t="s">
        <v>724</v>
      </c>
      <c r="BE55" s="166" t="s">
        <v>486</v>
      </c>
      <c r="BF55" s="166" t="s">
        <v>398</v>
      </c>
      <c r="BG55" s="166" t="s">
        <v>719</v>
      </c>
      <c r="BH55" s="166" t="s">
        <v>429</v>
      </c>
      <c r="BI55" s="166" t="s">
        <v>648</v>
      </c>
      <c r="BJ55" s="166" t="s">
        <v>642</v>
      </c>
      <c r="BK55" s="166" t="s">
        <v>166</v>
      </c>
      <c r="BL55" s="167" t="s">
        <v>260</v>
      </c>
      <c r="BM55" s="147"/>
      <c r="BN55" s="157"/>
      <c r="BO55" s="25"/>
      <c r="BP55" s="138"/>
      <c r="BQ55" s="158">
        <f>F735</f>
        <v>722</v>
      </c>
      <c r="BR55" s="14">
        <f>F31</f>
        <v>18</v>
      </c>
      <c r="BS55" s="14">
        <f>F56</f>
        <v>43</v>
      </c>
      <c r="BT55" s="14">
        <f>F81</f>
        <v>68</v>
      </c>
      <c r="BU55" s="14">
        <f>F106</f>
        <v>93</v>
      </c>
      <c r="BV55" s="14">
        <f>F131</f>
        <v>118</v>
      </c>
      <c r="BW55" s="14">
        <f>F156</f>
        <v>143</v>
      </c>
      <c r="BX55" s="14">
        <f>F181</f>
        <v>168</v>
      </c>
      <c r="BY55" s="14">
        <f>F206</f>
        <v>193</v>
      </c>
      <c r="BZ55" s="14">
        <f>F231</f>
        <v>218</v>
      </c>
      <c r="CA55" s="14">
        <f>F283</f>
        <v>270</v>
      </c>
      <c r="CB55" s="14">
        <f>F308</f>
        <v>295</v>
      </c>
      <c r="CC55" s="14">
        <f>F333</f>
        <v>320</v>
      </c>
      <c r="CD55" s="14">
        <f>F358</f>
        <v>345</v>
      </c>
      <c r="CE55" s="14">
        <f>F383</f>
        <v>370</v>
      </c>
      <c r="CF55" s="14">
        <f>F408</f>
        <v>395</v>
      </c>
      <c r="CG55" s="14">
        <f>F433</f>
        <v>420</v>
      </c>
      <c r="CH55" s="14">
        <f>F458</f>
        <v>445</v>
      </c>
      <c r="CI55" s="14">
        <f>F483</f>
        <v>470</v>
      </c>
      <c r="CJ55" s="14">
        <f>F508</f>
        <v>495</v>
      </c>
      <c r="CK55" s="14">
        <f>F533</f>
        <v>520</v>
      </c>
      <c r="CL55" s="14">
        <f>F558</f>
        <v>545</v>
      </c>
      <c r="CM55" s="14">
        <f>F583</f>
        <v>570</v>
      </c>
      <c r="CN55" s="14">
        <f>F608</f>
        <v>595</v>
      </c>
      <c r="CO55" s="14">
        <f>F660</f>
        <v>647</v>
      </c>
      <c r="CP55" s="14">
        <f>F685</f>
        <v>672</v>
      </c>
      <c r="CQ55" s="159">
        <f>F710</f>
        <v>697</v>
      </c>
      <c r="CR55" s="160">
        <f t="shared" si="5"/>
        <v>9855</v>
      </c>
      <c r="CS55" s="143"/>
      <c r="CT55" s="161" t="s">
        <v>397</v>
      </c>
      <c r="CU55" s="162" t="s">
        <v>673</v>
      </c>
      <c r="CV55" s="162" t="s">
        <v>540</v>
      </c>
      <c r="CW55" s="162" t="s">
        <v>597</v>
      </c>
      <c r="CX55" s="162" t="s">
        <v>617</v>
      </c>
      <c r="CY55" s="162" t="s">
        <v>41</v>
      </c>
      <c r="CZ55" s="162" t="s">
        <v>236</v>
      </c>
      <c r="DA55" s="162" t="s">
        <v>237</v>
      </c>
      <c r="DB55" s="162" t="s">
        <v>285</v>
      </c>
      <c r="DC55" s="162" t="s">
        <v>507</v>
      </c>
      <c r="DD55" s="162" t="s">
        <v>615</v>
      </c>
      <c r="DE55" s="162" t="s">
        <v>616</v>
      </c>
      <c r="DF55" s="162" t="s">
        <v>801</v>
      </c>
      <c r="DG55" s="162" t="s">
        <v>234</v>
      </c>
      <c r="DH55" s="162" t="s">
        <v>282</v>
      </c>
      <c r="DI55" s="162" t="s">
        <v>283</v>
      </c>
      <c r="DJ55" s="162" t="s">
        <v>473</v>
      </c>
      <c r="DK55" s="162" t="s">
        <v>639</v>
      </c>
      <c r="DL55" s="162" t="s">
        <v>563</v>
      </c>
      <c r="DM55" s="162" t="s">
        <v>562</v>
      </c>
      <c r="DN55" s="162" t="s">
        <v>428</v>
      </c>
      <c r="DO55" s="162" t="s">
        <v>651</v>
      </c>
      <c r="DP55" s="162" t="s">
        <v>547</v>
      </c>
      <c r="DQ55" s="162" t="s">
        <v>546</v>
      </c>
      <c r="DR55" s="162" t="s">
        <v>469</v>
      </c>
      <c r="DS55" s="162" t="s">
        <v>586</v>
      </c>
      <c r="DT55" s="163" t="s">
        <v>501</v>
      </c>
      <c r="DU55" s="147"/>
    </row>
    <row r="56" spans="1:125" x14ac:dyDescent="0.2">
      <c r="A56" s="33"/>
      <c r="B56" s="33"/>
      <c r="C56" s="33"/>
      <c r="D56" s="176" t="s">
        <v>540</v>
      </c>
      <c r="E56" s="177" t="s">
        <v>345</v>
      </c>
      <c r="F56" s="178">
        <f>B4+(42*B6)</f>
        <v>43</v>
      </c>
      <c r="G56" s="33"/>
      <c r="H56" s="25"/>
      <c r="I56" s="136"/>
      <c r="J56" s="138"/>
      <c r="K56" s="158">
        <f>F215</f>
        <v>202</v>
      </c>
      <c r="L56" s="14">
        <f>F495</f>
        <v>482</v>
      </c>
      <c r="M56" s="14">
        <f>F207</f>
        <v>194</v>
      </c>
      <c r="N56" s="14">
        <f>F485</f>
        <v>472</v>
      </c>
      <c r="O56" s="14">
        <f>F217</f>
        <v>204</v>
      </c>
      <c r="P56" s="14">
        <f>F487</f>
        <v>474</v>
      </c>
      <c r="Q56" s="14">
        <f>F216</f>
        <v>203</v>
      </c>
      <c r="R56" s="14">
        <f>F211</f>
        <v>198</v>
      </c>
      <c r="S56" s="14">
        <f>F221</f>
        <v>208</v>
      </c>
      <c r="T56" s="14">
        <f>F491</f>
        <v>478</v>
      </c>
      <c r="U56" s="14">
        <f>F196</f>
        <v>183</v>
      </c>
      <c r="V56" s="14">
        <f>F509</f>
        <v>496</v>
      </c>
      <c r="W56" s="14">
        <f>F638</f>
        <v>625</v>
      </c>
      <c r="X56" s="14">
        <f>F456</f>
        <v>443</v>
      </c>
      <c r="Y56" s="14">
        <f>F249</f>
        <v>236</v>
      </c>
      <c r="Z56" s="14">
        <f>F41</f>
        <v>28</v>
      </c>
      <c r="AA56" s="14">
        <f>F368</f>
        <v>355</v>
      </c>
      <c r="AB56" s="14">
        <f>F59</f>
        <v>46</v>
      </c>
      <c r="AC56" s="14">
        <f>F101</f>
        <v>88</v>
      </c>
      <c r="AD56" s="14">
        <f>F579</f>
        <v>566</v>
      </c>
      <c r="AE56" s="14">
        <f>F162</f>
        <v>149</v>
      </c>
      <c r="AF56" s="14">
        <f>F685</f>
        <v>672</v>
      </c>
      <c r="AG56" s="14">
        <f>F225</f>
        <v>212</v>
      </c>
      <c r="AH56" s="14">
        <f>F687</f>
        <v>674</v>
      </c>
      <c r="AI56" s="14">
        <f>F314</f>
        <v>301</v>
      </c>
      <c r="AJ56" s="159">
        <f>F625</f>
        <v>612</v>
      </c>
      <c r="AK56" s="164">
        <f t="shared" si="6"/>
        <v>3969251</v>
      </c>
      <c r="AL56" s="143"/>
      <c r="AM56" s="165" t="s">
        <v>99</v>
      </c>
      <c r="AN56" s="166" t="s">
        <v>693</v>
      </c>
      <c r="AO56" s="166" t="s">
        <v>42</v>
      </c>
      <c r="AP56" s="166" t="s">
        <v>217</v>
      </c>
      <c r="AQ56" s="166" t="s">
        <v>239</v>
      </c>
      <c r="AR56" s="166" t="s">
        <v>139</v>
      </c>
      <c r="AS56" s="166" t="s">
        <v>552</v>
      </c>
      <c r="AT56" s="166" t="s">
        <v>786</v>
      </c>
      <c r="AU56" s="166" t="s">
        <v>373</v>
      </c>
      <c r="AV56" s="166" t="s">
        <v>795</v>
      </c>
      <c r="AW56" s="166" t="s">
        <v>391</v>
      </c>
      <c r="AX56" s="166" t="s">
        <v>189</v>
      </c>
      <c r="AY56" s="166" t="s">
        <v>765</v>
      </c>
      <c r="AZ56" s="166" t="s">
        <v>350</v>
      </c>
      <c r="BA56" s="166" t="s">
        <v>567</v>
      </c>
      <c r="BB56" s="166" t="s">
        <v>90</v>
      </c>
      <c r="BC56" s="166" t="s">
        <v>310</v>
      </c>
      <c r="BD56" s="166" t="s">
        <v>645</v>
      </c>
      <c r="BE56" s="166" t="s">
        <v>646</v>
      </c>
      <c r="BF56" s="166" t="s">
        <v>200</v>
      </c>
      <c r="BG56" s="166" t="s">
        <v>603</v>
      </c>
      <c r="BH56" s="166" t="s">
        <v>501</v>
      </c>
      <c r="BI56" s="166" t="s">
        <v>538</v>
      </c>
      <c r="BJ56" s="166" t="s">
        <v>528</v>
      </c>
      <c r="BK56" s="166" t="s">
        <v>250</v>
      </c>
      <c r="BL56" s="167" t="s">
        <v>65</v>
      </c>
      <c r="BM56" s="147"/>
      <c r="BN56" s="157"/>
      <c r="BO56" s="25"/>
      <c r="BP56" s="138"/>
      <c r="BQ56" s="158">
        <f>F61</f>
        <v>48</v>
      </c>
      <c r="BR56" s="14">
        <f>F86</f>
        <v>73</v>
      </c>
      <c r="BS56" s="14">
        <f>F111</f>
        <v>98</v>
      </c>
      <c r="BT56" s="14">
        <f>F136</f>
        <v>123</v>
      </c>
      <c r="BU56" s="14">
        <f>F161</f>
        <v>148</v>
      </c>
      <c r="BV56" s="14">
        <f>F186</f>
        <v>173</v>
      </c>
      <c r="BW56" s="14">
        <f>F211</f>
        <v>198</v>
      </c>
      <c r="BX56" s="14">
        <f>F236</f>
        <v>223</v>
      </c>
      <c r="BY56" s="14">
        <f>F261</f>
        <v>248</v>
      </c>
      <c r="BZ56" s="14">
        <f>F286</f>
        <v>273</v>
      </c>
      <c r="CA56" s="14">
        <f>F311</f>
        <v>298</v>
      </c>
      <c r="CB56" s="14">
        <f>F363</f>
        <v>350</v>
      </c>
      <c r="CC56" s="14">
        <f>F388</f>
        <v>375</v>
      </c>
      <c r="CD56" s="14">
        <f>F413</f>
        <v>400</v>
      </c>
      <c r="CE56" s="14">
        <f>F438</f>
        <v>425</v>
      </c>
      <c r="CF56" s="14">
        <f>F463</f>
        <v>450</v>
      </c>
      <c r="CG56" s="14">
        <f>F488</f>
        <v>475</v>
      </c>
      <c r="CH56" s="14">
        <f>F513</f>
        <v>500</v>
      </c>
      <c r="CI56" s="14">
        <f>F538</f>
        <v>525</v>
      </c>
      <c r="CJ56" s="14">
        <f>F563</f>
        <v>550</v>
      </c>
      <c r="CK56" s="14">
        <f>F588</f>
        <v>575</v>
      </c>
      <c r="CL56" s="14">
        <f>F613</f>
        <v>600</v>
      </c>
      <c r="CM56" s="14">
        <f>F638</f>
        <v>625</v>
      </c>
      <c r="CN56" s="14">
        <f>F663</f>
        <v>650</v>
      </c>
      <c r="CO56" s="14">
        <f>F715</f>
        <v>702</v>
      </c>
      <c r="CP56" s="14">
        <f>F740</f>
        <v>727</v>
      </c>
      <c r="CQ56" s="159">
        <f>F36</f>
        <v>23</v>
      </c>
      <c r="CR56" s="160">
        <f t="shared" si="5"/>
        <v>9855</v>
      </c>
      <c r="CS56" s="143"/>
      <c r="CT56" s="161" t="s">
        <v>302</v>
      </c>
      <c r="CU56" s="162" t="s">
        <v>406</v>
      </c>
      <c r="CV56" s="162" t="s">
        <v>434</v>
      </c>
      <c r="CW56" s="162" t="s">
        <v>787</v>
      </c>
      <c r="CX56" s="162" t="s">
        <v>814</v>
      </c>
      <c r="CY56" s="162" t="s">
        <v>685</v>
      </c>
      <c r="CZ56" s="162" t="s">
        <v>602</v>
      </c>
      <c r="DA56" s="162" t="s">
        <v>716</v>
      </c>
      <c r="DB56" s="162" t="s">
        <v>798</v>
      </c>
      <c r="DC56" s="162" t="s">
        <v>697</v>
      </c>
      <c r="DD56" s="162" t="s">
        <v>614</v>
      </c>
      <c r="DE56" s="162" t="s">
        <v>783</v>
      </c>
      <c r="DF56" s="162" t="s">
        <v>653</v>
      </c>
      <c r="DG56" s="162" t="s">
        <v>652</v>
      </c>
      <c r="DH56" s="162" t="s">
        <v>548</v>
      </c>
      <c r="DI56" s="162" t="s">
        <v>767</v>
      </c>
      <c r="DJ56" s="162" t="s">
        <v>637</v>
      </c>
      <c r="DK56" s="162" t="s">
        <v>693</v>
      </c>
      <c r="DL56" s="162" t="s">
        <v>713</v>
      </c>
      <c r="DM56" s="162" t="s">
        <v>169</v>
      </c>
      <c r="DN56" s="162" t="s">
        <v>362</v>
      </c>
      <c r="DO56" s="162" t="s">
        <v>363</v>
      </c>
      <c r="DP56" s="162" t="s">
        <v>383</v>
      </c>
      <c r="DQ56" s="162" t="s">
        <v>605</v>
      </c>
      <c r="DR56" s="162" t="s">
        <v>737</v>
      </c>
      <c r="DS56" s="162" t="s">
        <v>738</v>
      </c>
      <c r="DT56" s="163" t="s">
        <v>330</v>
      </c>
      <c r="DU56" s="147"/>
    </row>
    <row r="57" spans="1:125" x14ac:dyDescent="0.2">
      <c r="A57" s="33"/>
      <c r="B57" s="33"/>
      <c r="C57" s="33"/>
      <c r="D57" s="176" t="s">
        <v>407</v>
      </c>
      <c r="E57" s="177" t="s">
        <v>345</v>
      </c>
      <c r="F57" s="178">
        <f>B4+(43*B6)</f>
        <v>44</v>
      </c>
      <c r="G57" s="33"/>
      <c r="H57" s="25"/>
      <c r="I57" s="136"/>
      <c r="J57" s="138"/>
      <c r="K57" s="158">
        <f>F173</f>
        <v>160</v>
      </c>
      <c r="L57" s="14">
        <f>F519</f>
        <v>506</v>
      </c>
      <c r="M57" s="14">
        <f>F175</f>
        <v>162</v>
      </c>
      <c r="N57" s="14">
        <f>F530</f>
        <v>517</v>
      </c>
      <c r="O57" s="14">
        <f>F172</f>
        <v>159</v>
      </c>
      <c r="P57" s="14">
        <f>F528</f>
        <v>515</v>
      </c>
      <c r="Q57" s="14">
        <f>F527</f>
        <v>514</v>
      </c>
      <c r="R57" s="14">
        <f>F526</f>
        <v>513</v>
      </c>
      <c r="S57" s="14">
        <f>F179</f>
        <v>166</v>
      </c>
      <c r="T57" s="14">
        <f>F524</f>
        <v>511</v>
      </c>
      <c r="U57" s="14">
        <f>F180</f>
        <v>167</v>
      </c>
      <c r="V57" s="14">
        <f>F405</f>
        <v>392</v>
      </c>
      <c r="W57" s="14">
        <f>F223</f>
        <v>210</v>
      </c>
      <c r="X57" s="14">
        <f>F586</f>
        <v>573</v>
      </c>
      <c r="Y57" s="14">
        <f>F50</f>
        <v>37</v>
      </c>
      <c r="Z57" s="14">
        <f>F414</f>
        <v>401</v>
      </c>
      <c r="AA57" s="14">
        <f>F264</f>
        <v>251</v>
      </c>
      <c r="AB57" s="14">
        <f>F230</f>
        <v>217</v>
      </c>
      <c r="AC57" s="14">
        <f>F187</f>
        <v>174</v>
      </c>
      <c r="AD57" s="14">
        <f>F618</f>
        <v>605</v>
      </c>
      <c r="AE57" s="14">
        <f>F643</f>
        <v>630</v>
      </c>
      <c r="AF57" s="14">
        <f>F642</f>
        <v>629</v>
      </c>
      <c r="AG57" s="14">
        <f>F122</f>
        <v>109</v>
      </c>
      <c r="AH57" s="14">
        <f>F505</f>
        <v>492</v>
      </c>
      <c r="AI57" s="14">
        <f>F97</f>
        <v>84</v>
      </c>
      <c r="AJ57" s="159">
        <f>F120</f>
        <v>107</v>
      </c>
      <c r="AK57" s="164">
        <f t="shared" si="6"/>
        <v>3969251</v>
      </c>
      <c r="AL57" s="143"/>
      <c r="AM57" s="165" t="s">
        <v>343</v>
      </c>
      <c r="AN57" s="166" t="s">
        <v>713</v>
      </c>
      <c r="AO57" s="166" t="s">
        <v>237</v>
      </c>
      <c r="AP57" s="166" t="s">
        <v>485</v>
      </c>
      <c r="AQ57" s="166" t="s">
        <v>475</v>
      </c>
      <c r="AR57" s="166" t="s">
        <v>454</v>
      </c>
      <c r="AS57" s="166" t="s">
        <v>766</v>
      </c>
      <c r="AT57" s="166" t="s">
        <v>591</v>
      </c>
      <c r="AU57" s="166" t="s">
        <v>131</v>
      </c>
      <c r="AV57" s="166" t="s">
        <v>560</v>
      </c>
      <c r="AW57" s="166" t="s">
        <v>685</v>
      </c>
      <c r="AX57" s="166" t="s">
        <v>756</v>
      </c>
      <c r="AY57" s="166" t="s">
        <v>507</v>
      </c>
      <c r="AZ57" s="166" t="s">
        <v>546</v>
      </c>
      <c r="BA57" s="166" t="s">
        <v>437</v>
      </c>
      <c r="BB57" s="166" t="s">
        <v>311</v>
      </c>
      <c r="BC57" s="166" t="s">
        <v>84</v>
      </c>
      <c r="BD57" s="166" t="s">
        <v>86</v>
      </c>
      <c r="BE57" s="166" t="s">
        <v>71</v>
      </c>
      <c r="BF57" s="166" t="s">
        <v>650</v>
      </c>
      <c r="BG57" s="166" t="s">
        <v>499</v>
      </c>
      <c r="BH57" s="166" t="s">
        <v>78</v>
      </c>
      <c r="BI57" s="166" t="s">
        <v>526</v>
      </c>
      <c r="BJ57" s="166" t="s">
        <v>52</v>
      </c>
      <c r="BK57" s="166" t="s">
        <v>749</v>
      </c>
      <c r="BL57" s="167" t="s">
        <v>390</v>
      </c>
      <c r="BM57" s="147"/>
      <c r="BN57" s="157"/>
      <c r="BO57" s="25"/>
      <c r="BP57" s="138"/>
      <c r="BQ57" s="158">
        <f>F116</f>
        <v>103</v>
      </c>
      <c r="BR57" s="14">
        <f>F141</f>
        <v>128</v>
      </c>
      <c r="BS57" s="14">
        <f>F166</f>
        <v>153</v>
      </c>
      <c r="BT57" s="14">
        <f>F191</f>
        <v>178</v>
      </c>
      <c r="BU57" s="14">
        <f>F216</f>
        <v>203</v>
      </c>
      <c r="BV57" s="14">
        <f>F241</f>
        <v>228</v>
      </c>
      <c r="BW57" s="14">
        <f>F266</f>
        <v>253</v>
      </c>
      <c r="BX57" s="14">
        <f>F291</f>
        <v>278</v>
      </c>
      <c r="BY57" s="14">
        <f>F316</f>
        <v>303</v>
      </c>
      <c r="BZ57" s="14">
        <f>F341</f>
        <v>328</v>
      </c>
      <c r="CA57" s="14">
        <f>F366</f>
        <v>353</v>
      </c>
      <c r="CB57" s="14">
        <f>F418</f>
        <v>405</v>
      </c>
      <c r="CC57" s="14">
        <f>F443</f>
        <v>430</v>
      </c>
      <c r="CD57" s="14">
        <f>F468</f>
        <v>455</v>
      </c>
      <c r="CE57" s="14">
        <f>F493</f>
        <v>480</v>
      </c>
      <c r="CF57" s="14">
        <f>F518</f>
        <v>505</v>
      </c>
      <c r="CG57" s="14">
        <f>F543</f>
        <v>530</v>
      </c>
      <c r="CH57" s="14">
        <f>F568</f>
        <v>555</v>
      </c>
      <c r="CI57" s="14">
        <f>F593</f>
        <v>580</v>
      </c>
      <c r="CJ57" s="14">
        <f>F618</f>
        <v>605</v>
      </c>
      <c r="CK57" s="14">
        <f>F643</f>
        <v>630</v>
      </c>
      <c r="CL57" s="14">
        <f>F668</f>
        <v>655</v>
      </c>
      <c r="CM57" s="14">
        <f>F693</f>
        <v>680</v>
      </c>
      <c r="CN57" s="14">
        <f>F718</f>
        <v>705</v>
      </c>
      <c r="CO57" s="14">
        <f>F14</f>
        <v>1</v>
      </c>
      <c r="CP57" s="14">
        <f>F66</f>
        <v>53</v>
      </c>
      <c r="CQ57" s="159">
        <f>F91</f>
        <v>78</v>
      </c>
      <c r="CR57" s="160">
        <f t="shared" si="5"/>
        <v>9855</v>
      </c>
      <c r="CS57" s="143"/>
      <c r="CT57" s="161" t="s">
        <v>805</v>
      </c>
      <c r="CU57" s="162" t="s">
        <v>132</v>
      </c>
      <c r="CV57" s="162" t="s">
        <v>43</v>
      </c>
      <c r="CW57" s="162" t="s">
        <v>734</v>
      </c>
      <c r="CX57" s="162" t="s">
        <v>760</v>
      </c>
      <c r="CY57" s="162" t="s">
        <v>300</v>
      </c>
      <c r="CZ57" s="162" t="s">
        <v>328</v>
      </c>
      <c r="DA57" s="162" t="s">
        <v>432</v>
      </c>
      <c r="DB57" s="162" t="s">
        <v>404</v>
      </c>
      <c r="DC57" s="162" t="s">
        <v>757</v>
      </c>
      <c r="DD57" s="162" t="s">
        <v>785</v>
      </c>
      <c r="DE57" s="162" t="s">
        <v>67</v>
      </c>
      <c r="DF57" s="162" t="s">
        <v>95</v>
      </c>
      <c r="DG57" s="162" t="s">
        <v>455</v>
      </c>
      <c r="DH57" s="162" t="s">
        <v>427</v>
      </c>
      <c r="DI57" s="162" t="s">
        <v>531</v>
      </c>
      <c r="DJ57" s="162" t="s">
        <v>560</v>
      </c>
      <c r="DK57" s="162" t="s">
        <v>92</v>
      </c>
      <c r="DL57" s="162" t="s">
        <v>122</v>
      </c>
      <c r="DM57" s="162" t="s">
        <v>807</v>
      </c>
      <c r="DN57" s="162" t="s">
        <v>724</v>
      </c>
      <c r="DO57" s="162" t="s">
        <v>45</v>
      </c>
      <c r="DP57" s="162" t="s">
        <v>134</v>
      </c>
      <c r="DQ57" s="162" t="s">
        <v>819</v>
      </c>
      <c r="DR57" s="162" t="s">
        <v>198</v>
      </c>
      <c r="DS57" s="162" t="s">
        <v>31</v>
      </c>
      <c r="DT57" s="163" t="s">
        <v>722</v>
      </c>
      <c r="DU57" s="147"/>
    </row>
    <row r="58" spans="1:125" x14ac:dyDescent="0.2">
      <c r="A58" s="33"/>
      <c r="B58" s="33"/>
      <c r="C58" s="33"/>
      <c r="D58" s="176" t="s">
        <v>618</v>
      </c>
      <c r="E58" s="177" t="s">
        <v>345</v>
      </c>
      <c r="F58" s="178">
        <f>B4+(44*B6)</f>
        <v>45</v>
      </c>
      <c r="G58" s="33"/>
      <c r="H58" s="25"/>
      <c r="I58" s="136"/>
      <c r="J58" s="138"/>
      <c r="K58" s="158">
        <f>F146</f>
        <v>133</v>
      </c>
      <c r="L58" s="14">
        <f>F545</f>
        <v>532</v>
      </c>
      <c r="M58" s="14">
        <f>F154</f>
        <v>141</v>
      </c>
      <c r="N58" s="14">
        <f>F556</f>
        <v>543</v>
      </c>
      <c r="O58" s="14">
        <f>F158</f>
        <v>145</v>
      </c>
      <c r="P58" s="14">
        <f>F147</f>
        <v>134</v>
      </c>
      <c r="Q58" s="14">
        <f>F151</f>
        <v>138</v>
      </c>
      <c r="R58" s="14">
        <f>F552</f>
        <v>539</v>
      </c>
      <c r="S58" s="14">
        <f>F148</f>
        <v>135</v>
      </c>
      <c r="T58" s="14">
        <f>F550</f>
        <v>537</v>
      </c>
      <c r="U58" s="14">
        <f>F152</f>
        <v>139</v>
      </c>
      <c r="V58" s="14">
        <f>F535</f>
        <v>522</v>
      </c>
      <c r="W58" s="14">
        <f>F76</f>
        <v>63</v>
      </c>
      <c r="X58" s="14">
        <f>F533</f>
        <v>520</v>
      </c>
      <c r="Y58" s="14">
        <f>F145</f>
        <v>132</v>
      </c>
      <c r="Z58" s="14">
        <f>F440</f>
        <v>427</v>
      </c>
      <c r="AA58" s="14">
        <f>F193</f>
        <v>180</v>
      </c>
      <c r="AB58" s="14">
        <f>F516</f>
        <v>503</v>
      </c>
      <c r="AC58" s="14">
        <f>F266</f>
        <v>253</v>
      </c>
      <c r="AD58" s="14">
        <f>F306</f>
        <v>293</v>
      </c>
      <c r="AE58" s="14">
        <f>F372</f>
        <v>359</v>
      </c>
      <c r="AF58" s="14">
        <f>F503</f>
        <v>490</v>
      </c>
      <c r="AG58" s="14">
        <f>F686</f>
        <v>673</v>
      </c>
      <c r="AH58" s="14">
        <f>F479</f>
        <v>466</v>
      </c>
      <c r="AI58" s="14">
        <f>F675</f>
        <v>662</v>
      </c>
      <c r="AJ58" s="159">
        <f>F155</f>
        <v>142</v>
      </c>
      <c r="AK58" s="164">
        <f t="shared" si="6"/>
        <v>3969251</v>
      </c>
      <c r="AL58" s="143"/>
      <c r="AM58" s="165" t="s">
        <v>449</v>
      </c>
      <c r="AN58" s="166" t="s">
        <v>202</v>
      </c>
      <c r="AO58" s="166" t="s">
        <v>659</v>
      </c>
      <c r="AP58" s="166" t="s">
        <v>677</v>
      </c>
      <c r="AQ58" s="166" t="s">
        <v>733</v>
      </c>
      <c r="AR58" s="166" t="s">
        <v>370</v>
      </c>
      <c r="AS58" s="166" t="s">
        <v>236</v>
      </c>
      <c r="AT58" s="166" t="s">
        <v>779</v>
      </c>
      <c r="AU58" s="166" t="s">
        <v>580</v>
      </c>
      <c r="AV58" s="166" t="s">
        <v>808</v>
      </c>
      <c r="AW58" s="166" t="s">
        <v>684</v>
      </c>
      <c r="AX58" s="166" t="s">
        <v>382</v>
      </c>
      <c r="AY58" s="166" t="s">
        <v>463</v>
      </c>
      <c r="AZ58" s="166" t="s">
        <v>246</v>
      </c>
      <c r="BA58" s="166" t="s">
        <v>344</v>
      </c>
      <c r="BB58" s="166" t="s">
        <v>503</v>
      </c>
      <c r="BC58" s="166" t="s">
        <v>153</v>
      </c>
      <c r="BD58" s="166" t="s">
        <v>504</v>
      </c>
      <c r="BE58" s="166" t="s">
        <v>55</v>
      </c>
      <c r="BF58" s="166" t="s">
        <v>745</v>
      </c>
      <c r="BG58" s="166" t="s">
        <v>176</v>
      </c>
      <c r="BH58" s="166" t="s">
        <v>79</v>
      </c>
      <c r="BI58" s="166" t="s">
        <v>47</v>
      </c>
      <c r="BJ58" s="166" t="s">
        <v>80</v>
      </c>
      <c r="BK58" s="166" t="s">
        <v>478</v>
      </c>
      <c r="BL58" s="167" t="s">
        <v>130</v>
      </c>
      <c r="BM58" s="147"/>
      <c r="BN58" s="157"/>
      <c r="BO58" s="25"/>
      <c r="BP58" s="138"/>
      <c r="BQ58" s="158">
        <f>F171</f>
        <v>158</v>
      </c>
      <c r="BR58" s="14">
        <f>F196</f>
        <v>183</v>
      </c>
      <c r="BS58" s="14">
        <f>F221</f>
        <v>208</v>
      </c>
      <c r="BT58" s="14">
        <f>F246</f>
        <v>233</v>
      </c>
      <c r="BU58" s="14">
        <f>F271</f>
        <v>258</v>
      </c>
      <c r="BV58" s="14">
        <f>F296</f>
        <v>283</v>
      </c>
      <c r="BW58" s="14">
        <f>F321</f>
        <v>308</v>
      </c>
      <c r="BX58" s="14">
        <f>F346</f>
        <v>333</v>
      </c>
      <c r="BY58" s="14">
        <f>F371</f>
        <v>358</v>
      </c>
      <c r="BZ58" s="14">
        <f>F396</f>
        <v>383</v>
      </c>
      <c r="CA58" s="14">
        <f>F421</f>
        <v>408</v>
      </c>
      <c r="CB58" s="14">
        <f>F446</f>
        <v>433</v>
      </c>
      <c r="CC58" s="14">
        <f>F498</f>
        <v>485</v>
      </c>
      <c r="CD58" s="14">
        <f>F523</f>
        <v>510</v>
      </c>
      <c r="CE58" s="14">
        <f>F548</f>
        <v>535</v>
      </c>
      <c r="CF58" s="14">
        <f>F573</f>
        <v>560</v>
      </c>
      <c r="CG58" s="14">
        <f>F598</f>
        <v>585</v>
      </c>
      <c r="CH58" s="14">
        <f>F623</f>
        <v>610</v>
      </c>
      <c r="CI58" s="14">
        <f>F648</f>
        <v>635</v>
      </c>
      <c r="CJ58" s="14">
        <f>F673</f>
        <v>660</v>
      </c>
      <c r="CK58" s="14">
        <f>F698</f>
        <v>685</v>
      </c>
      <c r="CL58" s="14">
        <f>F723</f>
        <v>710</v>
      </c>
      <c r="CM58" s="14">
        <f>F19</f>
        <v>6</v>
      </c>
      <c r="CN58" s="14">
        <f>F44</f>
        <v>31</v>
      </c>
      <c r="CO58" s="14">
        <f>F69</f>
        <v>56</v>
      </c>
      <c r="CP58" s="14">
        <f>F121</f>
        <v>108</v>
      </c>
      <c r="CQ58" s="159">
        <f>F146</f>
        <v>133</v>
      </c>
      <c r="CR58" s="160">
        <f t="shared" si="5"/>
        <v>9855</v>
      </c>
      <c r="CS58" s="143"/>
      <c r="CT58" s="161" t="s">
        <v>497</v>
      </c>
      <c r="CU58" s="162" t="s">
        <v>498</v>
      </c>
      <c r="CV58" s="162" t="s">
        <v>687</v>
      </c>
      <c r="CW58" s="162" t="s">
        <v>144</v>
      </c>
      <c r="CX58" s="162" t="s">
        <v>164</v>
      </c>
      <c r="CY58" s="162" t="s">
        <v>221</v>
      </c>
      <c r="CZ58" s="162" t="s">
        <v>85</v>
      </c>
      <c r="DA58" s="162" t="s">
        <v>312</v>
      </c>
      <c r="DB58" s="162" t="s">
        <v>206</v>
      </c>
      <c r="DC58" s="162" t="s">
        <v>205</v>
      </c>
      <c r="DD58" s="162" t="s">
        <v>69</v>
      </c>
      <c r="DE58" s="162" t="s">
        <v>296</v>
      </c>
      <c r="DF58" s="162" t="s">
        <v>160</v>
      </c>
      <c r="DG58" s="162" t="s">
        <v>52</v>
      </c>
      <c r="DH58" s="162" t="s">
        <v>141</v>
      </c>
      <c r="DI58" s="162" t="s">
        <v>257</v>
      </c>
      <c r="DJ58" s="162" t="s">
        <v>171</v>
      </c>
      <c r="DK58" s="162" t="s">
        <v>36</v>
      </c>
      <c r="DL58" s="162" t="s">
        <v>65</v>
      </c>
      <c r="DM58" s="162" t="s">
        <v>425</v>
      </c>
      <c r="DN58" s="162" t="s">
        <v>453</v>
      </c>
      <c r="DO58" s="162" t="s">
        <v>558</v>
      </c>
      <c r="DP58" s="162" t="s">
        <v>486</v>
      </c>
      <c r="DQ58" s="162" t="s">
        <v>118</v>
      </c>
      <c r="DR58" s="162" t="s">
        <v>119</v>
      </c>
      <c r="DS58" s="162" t="s">
        <v>254</v>
      </c>
      <c r="DT58" s="163" t="s">
        <v>476</v>
      </c>
      <c r="DU58" s="147"/>
    </row>
    <row r="59" spans="1:125" x14ac:dyDescent="0.2">
      <c r="A59" s="33"/>
      <c r="B59" s="33"/>
      <c r="C59" s="33"/>
      <c r="D59" s="176" t="s">
        <v>380</v>
      </c>
      <c r="E59" s="177" t="s">
        <v>345</v>
      </c>
      <c r="F59" s="179">
        <f>B4+(45*B6)</f>
        <v>46</v>
      </c>
      <c r="G59" s="33"/>
      <c r="H59" s="25"/>
      <c r="I59" s="136"/>
      <c r="J59" s="138"/>
      <c r="K59" s="158">
        <f>F136</f>
        <v>123</v>
      </c>
      <c r="L59" s="14">
        <f>F574</f>
        <v>561</v>
      </c>
      <c r="M59" s="14">
        <f>F141</f>
        <v>128</v>
      </c>
      <c r="N59" s="14">
        <f>F563</f>
        <v>550</v>
      </c>
      <c r="O59" s="14">
        <f>F564</f>
        <v>551</v>
      </c>
      <c r="P59" s="14">
        <f>F565</f>
        <v>552</v>
      </c>
      <c r="Q59" s="14">
        <f>F137</f>
        <v>124</v>
      </c>
      <c r="R59" s="14">
        <f>F567</f>
        <v>554</v>
      </c>
      <c r="S59" s="14">
        <f>F139</f>
        <v>126</v>
      </c>
      <c r="T59" s="14">
        <f>F569</f>
        <v>556</v>
      </c>
      <c r="U59" s="14">
        <f>F135</f>
        <v>122</v>
      </c>
      <c r="V59" s="14">
        <f>F327</f>
        <v>314</v>
      </c>
      <c r="W59" s="14">
        <f>F142</f>
        <v>129</v>
      </c>
      <c r="X59" s="14">
        <f>F351</f>
        <v>338</v>
      </c>
      <c r="Y59" s="14">
        <f>F119</f>
        <v>106</v>
      </c>
      <c r="Z59" s="14">
        <f>F518</f>
        <v>505</v>
      </c>
      <c r="AA59" s="14">
        <f>F231</f>
        <v>218</v>
      </c>
      <c r="AB59" s="14">
        <f>F334</f>
        <v>321</v>
      </c>
      <c r="AC59" s="14">
        <f>F128</f>
        <v>115</v>
      </c>
      <c r="AD59" s="14">
        <f>F540</f>
        <v>527</v>
      </c>
      <c r="AE59" s="14">
        <f>F124</f>
        <v>111</v>
      </c>
      <c r="AF59" s="14">
        <f>F607</f>
        <v>594</v>
      </c>
      <c r="AG59" s="14">
        <f>F641</f>
        <v>628</v>
      </c>
      <c r="AH59" s="14">
        <f>F510</f>
        <v>497</v>
      </c>
      <c r="AI59" s="14">
        <f>F191</f>
        <v>178</v>
      </c>
      <c r="AJ59" s="159">
        <f>F286</f>
        <v>273</v>
      </c>
      <c r="AK59" s="164">
        <f t="shared" si="6"/>
        <v>3969251</v>
      </c>
      <c r="AL59" s="143"/>
      <c r="AM59" s="165" t="s">
        <v>657</v>
      </c>
      <c r="AN59" s="166" t="s">
        <v>35</v>
      </c>
      <c r="AO59" s="166" t="s">
        <v>238</v>
      </c>
      <c r="AP59" s="166" t="s">
        <v>466</v>
      </c>
      <c r="AQ59" s="166" t="s">
        <v>704</v>
      </c>
      <c r="AR59" s="166" t="s">
        <v>336</v>
      </c>
      <c r="AS59" s="166" t="s">
        <v>132</v>
      </c>
      <c r="AT59" s="166" t="s">
        <v>362</v>
      </c>
      <c r="AU59" s="166" t="s">
        <v>208</v>
      </c>
      <c r="AV59" s="166" t="s">
        <v>230</v>
      </c>
      <c r="AW59" s="166" t="s">
        <v>100</v>
      </c>
      <c r="AX59" s="166" t="s">
        <v>727</v>
      </c>
      <c r="AY59" s="166" t="s">
        <v>476</v>
      </c>
      <c r="AZ59" s="166" t="s">
        <v>783</v>
      </c>
      <c r="BA59" s="166" t="s">
        <v>284</v>
      </c>
      <c r="BB59" s="166" t="s">
        <v>533</v>
      </c>
      <c r="BC59" s="166" t="s">
        <v>268</v>
      </c>
      <c r="BD59" s="166" t="s">
        <v>312</v>
      </c>
      <c r="BE59" s="166" t="s">
        <v>601</v>
      </c>
      <c r="BF59" s="166" t="s">
        <v>620</v>
      </c>
      <c r="BG59" s="166" t="s">
        <v>495</v>
      </c>
      <c r="BH59" s="166" t="s">
        <v>305</v>
      </c>
      <c r="BI59" s="166" t="s">
        <v>635</v>
      </c>
      <c r="BJ59" s="166" t="s">
        <v>295</v>
      </c>
      <c r="BK59" s="166" t="s">
        <v>179</v>
      </c>
      <c r="BL59" s="167" t="s">
        <v>221</v>
      </c>
      <c r="BM59" s="147"/>
      <c r="BN59" s="157"/>
      <c r="BO59" s="25"/>
      <c r="BP59" s="138"/>
      <c r="BQ59" s="158">
        <f>F226</f>
        <v>213</v>
      </c>
      <c r="BR59" s="14">
        <f>F251</f>
        <v>238</v>
      </c>
      <c r="BS59" s="14">
        <f>F276</f>
        <v>263</v>
      </c>
      <c r="BT59" s="14">
        <f>F301</f>
        <v>288</v>
      </c>
      <c r="BU59" s="14">
        <f>F326</f>
        <v>313</v>
      </c>
      <c r="BV59" s="14">
        <f>F351</f>
        <v>338</v>
      </c>
      <c r="BW59" s="14">
        <f>F376</f>
        <v>363</v>
      </c>
      <c r="BX59" s="14">
        <f>F401</f>
        <v>388</v>
      </c>
      <c r="BY59" s="14">
        <f>F426</f>
        <v>413</v>
      </c>
      <c r="BZ59" s="14">
        <f>F451</f>
        <v>438</v>
      </c>
      <c r="CA59" s="14">
        <f>F476</f>
        <v>463</v>
      </c>
      <c r="CB59" s="14">
        <f>F501</f>
        <v>488</v>
      </c>
      <c r="CC59" s="14">
        <f>F553</f>
        <v>540</v>
      </c>
      <c r="CD59" s="14">
        <f>F578</f>
        <v>565</v>
      </c>
      <c r="CE59" s="14">
        <f>F603</f>
        <v>590</v>
      </c>
      <c r="CF59" s="14">
        <f>F628</f>
        <v>615</v>
      </c>
      <c r="CG59" s="14">
        <f>F653</f>
        <v>640</v>
      </c>
      <c r="CH59" s="14">
        <f>F678</f>
        <v>665</v>
      </c>
      <c r="CI59" s="14">
        <f>F703</f>
        <v>690</v>
      </c>
      <c r="CJ59" s="14">
        <f>F728</f>
        <v>715</v>
      </c>
      <c r="CK59" s="14">
        <f>F24</f>
        <v>11</v>
      </c>
      <c r="CL59" s="14">
        <f>F49</f>
        <v>36</v>
      </c>
      <c r="CM59" s="14">
        <f>F74</f>
        <v>61</v>
      </c>
      <c r="CN59" s="14">
        <f>F99</f>
        <v>86</v>
      </c>
      <c r="CO59" s="14">
        <f>F124</f>
        <v>111</v>
      </c>
      <c r="CP59" s="14">
        <f>F149</f>
        <v>136</v>
      </c>
      <c r="CQ59" s="159">
        <f>F201</f>
        <v>188</v>
      </c>
      <c r="CR59" s="160">
        <f t="shared" si="5"/>
        <v>9855</v>
      </c>
      <c r="CS59" s="143"/>
      <c r="CT59" s="161" t="s">
        <v>207</v>
      </c>
      <c r="CU59" s="162" t="s">
        <v>431</v>
      </c>
      <c r="CV59" s="162" t="s">
        <v>298</v>
      </c>
      <c r="CW59" s="162" t="s">
        <v>297</v>
      </c>
      <c r="CX59" s="162" t="s">
        <v>219</v>
      </c>
      <c r="CY59" s="162" t="s">
        <v>386</v>
      </c>
      <c r="CZ59" s="162" t="s">
        <v>576</v>
      </c>
      <c r="DA59" s="162" t="s">
        <v>577</v>
      </c>
      <c r="DB59" s="162" t="s">
        <v>625</v>
      </c>
      <c r="DC59" s="162" t="s">
        <v>49</v>
      </c>
      <c r="DD59" s="162" t="s">
        <v>244</v>
      </c>
      <c r="DE59" s="162" t="s">
        <v>1</v>
      </c>
      <c r="DF59" s="162" t="s">
        <v>353</v>
      </c>
      <c r="DG59" s="162" t="s">
        <v>574</v>
      </c>
      <c r="DH59" s="162" t="s">
        <v>622</v>
      </c>
      <c r="DI59" s="162" t="s">
        <v>623</v>
      </c>
      <c r="DJ59" s="162" t="s">
        <v>809</v>
      </c>
      <c r="DK59" s="162" t="s">
        <v>242</v>
      </c>
      <c r="DL59" s="162" t="s">
        <v>262</v>
      </c>
      <c r="DM59" s="162" t="s">
        <v>320</v>
      </c>
      <c r="DN59" s="162" t="s">
        <v>378</v>
      </c>
      <c r="DO59" s="162" t="s">
        <v>462</v>
      </c>
      <c r="DP59" s="162" t="s">
        <v>359</v>
      </c>
      <c r="DQ59" s="162" t="s">
        <v>273</v>
      </c>
      <c r="DR59" s="162" t="s">
        <v>390</v>
      </c>
      <c r="DS59" s="162" t="s">
        <v>474</v>
      </c>
      <c r="DT59" s="163" t="s">
        <v>313</v>
      </c>
      <c r="DU59" s="147"/>
    </row>
    <row r="60" spans="1:125" x14ac:dyDescent="0.2">
      <c r="A60" s="33"/>
      <c r="B60" s="33"/>
      <c r="C60" s="33"/>
      <c r="D60" s="176" t="s">
        <v>645</v>
      </c>
      <c r="E60" s="177" t="s">
        <v>345</v>
      </c>
      <c r="F60" s="179">
        <f>B4+(46*B6)</f>
        <v>47</v>
      </c>
      <c r="G60" s="33"/>
      <c r="H60" s="25"/>
      <c r="I60" s="136"/>
      <c r="J60" s="138"/>
      <c r="K60" s="158">
        <f>F104</f>
        <v>91</v>
      </c>
      <c r="L60" s="14">
        <f>F600</f>
        <v>587</v>
      </c>
      <c r="M60" s="14">
        <f>F113</f>
        <v>100</v>
      </c>
      <c r="N60" s="14">
        <f>F115</f>
        <v>102</v>
      </c>
      <c r="O60" s="14">
        <f>F112</f>
        <v>99</v>
      </c>
      <c r="P60" s="14">
        <f>F591</f>
        <v>578</v>
      </c>
      <c r="Q60" s="14">
        <f>F114</f>
        <v>101</v>
      </c>
      <c r="R60" s="14">
        <f>F593</f>
        <v>580</v>
      </c>
      <c r="S60" s="14">
        <f>F93</f>
        <v>80</v>
      </c>
      <c r="T60" s="14">
        <f>F316</f>
        <v>303</v>
      </c>
      <c r="U60" s="14">
        <f>F284</f>
        <v>271</v>
      </c>
      <c r="V60" s="14">
        <f>F584</f>
        <v>571</v>
      </c>
      <c r="W60" s="14">
        <f>F377</f>
        <v>364</v>
      </c>
      <c r="X60" s="14">
        <f>F482</f>
        <v>469</v>
      </c>
      <c r="Y60" s="14">
        <f>F204</f>
        <v>191</v>
      </c>
      <c r="Z60" s="14">
        <f>F497</f>
        <v>484</v>
      </c>
      <c r="AA60" s="14">
        <f>F203</f>
        <v>190</v>
      </c>
      <c r="AB60" s="14">
        <f>F499</f>
        <v>486</v>
      </c>
      <c r="AC60" s="14">
        <f>F159</f>
        <v>146</v>
      </c>
      <c r="AD60" s="14">
        <f>F501</f>
        <v>488</v>
      </c>
      <c r="AE60" s="14">
        <f>F398</f>
        <v>385</v>
      </c>
      <c r="AF60" s="14">
        <f>F538</f>
        <v>525</v>
      </c>
      <c r="AG60" s="14">
        <f>F84</f>
        <v>71</v>
      </c>
      <c r="AH60" s="14">
        <f>F536</f>
        <v>523</v>
      </c>
      <c r="AI60" s="14">
        <f>F652</f>
        <v>639</v>
      </c>
      <c r="AJ60" s="159">
        <f>F390</f>
        <v>377</v>
      </c>
      <c r="AK60" s="164">
        <f t="shared" si="6"/>
        <v>3969251</v>
      </c>
      <c r="AL60" s="143"/>
      <c r="AM60" s="165" t="s">
        <v>512</v>
      </c>
      <c r="AN60" s="166" t="s">
        <v>63</v>
      </c>
      <c r="AO60" s="166" t="s">
        <v>805</v>
      </c>
      <c r="AP60" s="166" t="s">
        <v>774</v>
      </c>
      <c r="AQ60" s="166" t="s">
        <v>329</v>
      </c>
      <c r="AR60" s="166" t="s">
        <v>363</v>
      </c>
      <c r="AS60" s="166" t="s">
        <v>361</v>
      </c>
      <c r="AT60" s="166" t="s">
        <v>335</v>
      </c>
      <c r="AU60" s="166" t="s">
        <v>3</v>
      </c>
      <c r="AV60" s="166" t="s">
        <v>111</v>
      </c>
      <c r="AW60" s="166" t="s">
        <v>143</v>
      </c>
      <c r="AX60" s="166" t="s">
        <v>516</v>
      </c>
      <c r="AY60" s="166" t="s">
        <v>729</v>
      </c>
      <c r="AZ60" s="166" t="s">
        <v>0</v>
      </c>
      <c r="BA60" s="166" t="s">
        <v>602</v>
      </c>
      <c r="BB60" s="166" t="s">
        <v>612</v>
      </c>
      <c r="BC60" s="166" t="s">
        <v>151</v>
      </c>
      <c r="BD60" s="166" t="s">
        <v>739</v>
      </c>
      <c r="BE60" s="166" t="s">
        <v>759</v>
      </c>
      <c r="BF60" s="166" t="s">
        <v>715</v>
      </c>
      <c r="BG60" s="166" t="s">
        <v>149</v>
      </c>
      <c r="BH60" s="166" t="s">
        <v>651</v>
      </c>
      <c r="BI60" s="166" t="s">
        <v>406</v>
      </c>
      <c r="BJ60" s="166" t="s">
        <v>487</v>
      </c>
      <c r="BK60" s="166" t="s">
        <v>319</v>
      </c>
      <c r="BL60" s="167" t="s">
        <v>444</v>
      </c>
      <c r="BM60" s="147"/>
      <c r="BN60" s="157"/>
      <c r="BO60" s="25"/>
      <c r="BP60" s="138"/>
      <c r="BQ60" s="158">
        <f>F281</f>
        <v>268</v>
      </c>
      <c r="BR60" s="14">
        <f>F306</f>
        <v>293</v>
      </c>
      <c r="BS60" s="14">
        <f>F331</f>
        <v>318</v>
      </c>
      <c r="BT60" s="14">
        <f>F356</f>
        <v>343</v>
      </c>
      <c r="BU60" s="14">
        <f>F381</f>
        <v>368</v>
      </c>
      <c r="BV60" s="14">
        <f>F406</f>
        <v>393</v>
      </c>
      <c r="BW60" s="14">
        <f>F431</f>
        <v>418</v>
      </c>
      <c r="BX60" s="14">
        <f>F456</f>
        <v>443</v>
      </c>
      <c r="BY60" s="14">
        <f>F481</f>
        <v>468</v>
      </c>
      <c r="BZ60" s="14">
        <f>F506</f>
        <v>493</v>
      </c>
      <c r="CA60" s="14">
        <f>F531</f>
        <v>518</v>
      </c>
      <c r="CB60" s="14">
        <f>F556</f>
        <v>543</v>
      </c>
      <c r="CC60" s="14">
        <f>F581</f>
        <v>568</v>
      </c>
      <c r="CD60" s="14">
        <f>F633</f>
        <v>620</v>
      </c>
      <c r="CE60" s="14">
        <f>F658</f>
        <v>645</v>
      </c>
      <c r="CF60" s="14">
        <f>F683</f>
        <v>670</v>
      </c>
      <c r="CG60" s="14">
        <f>F708</f>
        <v>695</v>
      </c>
      <c r="CH60" s="14">
        <f>F733</f>
        <v>720</v>
      </c>
      <c r="CI60" s="14">
        <f>F29</f>
        <v>16</v>
      </c>
      <c r="CJ60" s="14">
        <f>F54</f>
        <v>41</v>
      </c>
      <c r="CK60" s="14">
        <f>F79</f>
        <v>66</v>
      </c>
      <c r="CL60" s="14">
        <f>F104</f>
        <v>91</v>
      </c>
      <c r="CM60" s="14">
        <f>F129</f>
        <v>116</v>
      </c>
      <c r="CN60" s="14">
        <f>F154</f>
        <v>141</v>
      </c>
      <c r="CO60" s="14">
        <f>F179</f>
        <v>166</v>
      </c>
      <c r="CP60" s="14">
        <f>F204</f>
        <v>191</v>
      </c>
      <c r="CQ60" s="159">
        <f>F256</f>
        <v>243</v>
      </c>
      <c r="CR60" s="160">
        <f t="shared" si="5"/>
        <v>9855</v>
      </c>
      <c r="CS60" s="143"/>
      <c r="CT60" s="161" t="s">
        <v>641</v>
      </c>
      <c r="CU60" s="162" t="s">
        <v>743</v>
      </c>
      <c r="CV60" s="162" t="s">
        <v>770</v>
      </c>
      <c r="CW60" s="162" t="s">
        <v>338</v>
      </c>
      <c r="CX60" s="162" t="s">
        <v>310</v>
      </c>
      <c r="CY60" s="162" t="s">
        <v>414</v>
      </c>
      <c r="CZ60" s="162" t="s">
        <v>387</v>
      </c>
      <c r="DA60" s="162" t="s">
        <v>503</v>
      </c>
      <c r="DB60" s="162" t="s">
        <v>588</v>
      </c>
      <c r="DC60" s="162" t="s">
        <v>483</v>
      </c>
      <c r="DD60" s="162" t="s">
        <v>399</v>
      </c>
      <c r="DE60" s="162" t="s">
        <v>487</v>
      </c>
      <c r="DF60" s="162" t="s">
        <v>572</v>
      </c>
      <c r="DG60" s="162" t="s">
        <v>410</v>
      </c>
      <c r="DH60" s="162" t="s">
        <v>333</v>
      </c>
      <c r="DI60" s="162" t="s">
        <v>557</v>
      </c>
      <c r="DJ60" s="162" t="s">
        <v>423</v>
      </c>
      <c r="DK60" s="162" t="s">
        <v>422</v>
      </c>
      <c r="DL60" s="162" t="s">
        <v>598</v>
      </c>
      <c r="DM60" s="162" t="s">
        <v>571</v>
      </c>
      <c r="DN60" s="162" t="s">
        <v>674</v>
      </c>
      <c r="DO60" s="162" t="s">
        <v>646</v>
      </c>
      <c r="DP60" s="162" t="s">
        <v>182</v>
      </c>
      <c r="DQ60" s="162" t="s">
        <v>210</v>
      </c>
      <c r="DR60" s="162" t="s">
        <v>343</v>
      </c>
      <c r="DS60" s="162" t="s">
        <v>315</v>
      </c>
      <c r="DT60" s="163" t="s">
        <v>669</v>
      </c>
      <c r="DU60" s="147"/>
    </row>
    <row r="61" spans="1:125" ht="13.5" thickBot="1" x14ac:dyDescent="0.25">
      <c r="A61" s="33"/>
      <c r="B61" s="33"/>
      <c r="C61" s="33"/>
      <c r="D61" s="176" t="s">
        <v>302</v>
      </c>
      <c r="E61" s="177" t="s">
        <v>345</v>
      </c>
      <c r="F61" s="178">
        <f>B4+(47*B6)</f>
        <v>48</v>
      </c>
      <c r="G61" s="33"/>
      <c r="H61" s="25"/>
      <c r="I61" s="136"/>
      <c r="J61" s="138"/>
      <c r="K61" s="158">
        <f>F71</f>
        <v>58</v>
      </c>
      <c r="L61" s="14">
        <f>F623</f>
        <v>610</v>
      </c>
      <c r="M61" s="14">
        <f>F635</f>
        <v>622</v>
      </c>
      <c r="N61" s="14">
        <f>F634</f>
        <v>621</v>
      </c>
      <c r="O61" s="14">
        <f>F72</f>
        <v>59</v>
      </c>
      <c r="P61" s="14">
        <f>F632</f>
        <v>619</v>
      </c>
      <c r="Q61" s="14">
        <f>F68</f>
        <v>55</v>
      </c>
      <c r="R61" s="14">
        <f>F630</f>
        <v>617</v>
      </c>
      <c r="S61" s="14">
        <f>F386</f>
        <v>373</v>
      </c>
      <c r="T61" s="14">
        <f>F257</f>
        <v>244</v>
      </c>
      <c r="U61" s="14">
        <f>F362</f>
        <v>349</v>
      </c>
      <c r="V61" s="14">
        <f>F613</f>
        <v>600</v>
      </c>
      <c r="W61" s="14">
        <f>F171</f>
        <v>158</v>
      </c>
      <c r="X61" s="14">
        <f>F325</f>
        <v>312</v>
      </c>
      <c r="Y61" s="14">
        <f>F353</f>
        <v>340</v>
      </c>
      <c r="Z61" s="14">
        <f>F336</f>
        <v>323</v>
      </c>
      <c r="AA61" s="14">
        <f>F102</f>
        <v>89</v>
      </c>
      <c r="AB61" s="14">
        <f>F308</f>
        <v>295</v>
      </c>
      <c r="AC61" s="14">
        <f>F370</f>
        <v>357</v>
      </c>
      <c r="AD61" s="14">
        <f>F332</f>
        <v>319</v>
      </c>
      <c r="AE61" s="14">
        <f>F188</f>
        <v>175</v>
      </c>
      <c r="AF61" s="14">
        <f>F304</f>
        <v>291</v>
      </c>
      <c r="AG61" s="14">
        <f>F189</f>
        <v>176</v>
      </c>
      <c r="AH61" s="14">
        <f>F614</f>
        <v>601</v>
      </c>
      <c r="AI61" s="14">
        <f>F121</f>
        <v>108</v>
      </c>
      <c r="AJ61" s="159">
        <f>F443</f>
        <v>430</v>
      </c>
      <c r="AK61" s="164">
        <f t="shared" si="6"/>
        <v>3969251</v>
      </c>
      <c r="AL61" s="143"/>
      <c r="AM61" s="165" t="s">
        <v>803</v>
      </c>
      <c r="AN61" s="166" t="s">
        <v>170</v>
      </c>
      <c r="AO61" s="166" t="s">
        <v>333</v>
      </c>
      <c r="AP61" s="166" t="s">
        <v>707</v>
      </c>
      <c r="AQ61" s="166" t="s">
        <v>359</v>
      </c>
      <c r="AR61" s="166" t="s">
        <v>676</v>
      </c>
      <c r="AS61" s="166" t="s">
        <v>252</v>
      </c>
      <c r="AT61" s="166" t="s">
        <v>809</v>
      </c>
      <c r="AU61" s="166" t="s">
        <v>339</v>
      </c>
      <c r="AV61" s="166" t="s">
        <v>328</v>
      </c>
      <c r="AW61" s="166" t="s">
        <v>340</v>
      </c>
      <c r="AX61" s="166" t="s">
        <v>412</v>
      </c>
      <c r="AY61" s="166" t="s">
        <v>371</v>
      </c>
      <c r="AZ61" s="166" t="s">
        <v>595</v>
      </c>
      <c r="BA61" s="166" t="s">
        <v>785</v>
      </c>
      <c r="BB61" s="166" t="s">
        <v>280</v>
      </c>
      <c r="BC61" s="166" t="s">
        <v>408</v>
      </c>
      <c r="BD61" s="166" t="s">
        <v>54</v>
      </c>
      <c r="BE61" s="166" t="s">
        <v>282</v>
      </c>
      <c r="BF61" s="166" t="s">
        <v>146</v>
      </c>
      <c r="BG61" s="166" t="s">
        <v>628</v>
      </c>
      <c r="BH61" s="166" t="s">
        <v>717</v>
      </c>
      <c r="BI61" s="166" t="s">
        <v>44</v>
      </c>
      <c r="BJ61" s="166" t="s">
        <v>517</v>
      </c>
      <c r="BK61" s="166" t="s">
        <v>316</v>
      </c>
      <c r="BL61" s="167" t="s">
        <v>609</v>
      </c>
      <c r="BM61" s="147"/>
      <c r="BN61" s="157"/>
      <c r="BO61" s="25"/>
      <c r="BP61" s="138"/>
      <c r="BQ61" s="180">
        <f>F336</f>
        <v>323</v>
      </c>
      <c r="BR61" s="181">
        <f>F361</f>
        <v>348</v>
      </c>
      <c r="BS61" s="181">
        <f>F386</f>
        <v>373</v>
      </c>
      <c r="BT61" s="181">
        <f>F411</f>
        <v>398</v>
      </c>
      <c r="BU61" s="181">
        <f>F436</f>
        <v>423</v>
      </c>
      <c r="BV61" s="181">
        <f>F461</f>
        <v>448</v>
      </c>
      <c r="BW61" s="181">
        <f>F486</f>
        <v>473</v>
      </c>
      <c r="BX61" s="181">
        <f>F511</f>
        <v>498</v>
      </c>
      <c r="BY61" s="181">
        <f>F536</f>
        <v>523</v>
      </c>
      <c r="BZ61" s="181">
        <f>F561</f>
        <v>548</v>
      </c>
      <c r="CA61" s="181">
        <f>F586</f>
        <v>573</v>
      </c>
      <c r="CB61" s="181">
        <f>F611</f>
        <v>598</v>
      </c>
      <c r="CC61" s="181">
        <f>F636</f>
        <v>623</v>
      </c>
      <c r="CD61" s="181">
        <f>F688</f>
        <v>675</v>
      </c>
      <c r="CE61" s="181">
        <f>F713</f>
        <v>700</v>
      </c>
      <c r="CF61" s="181">
        <f>F738</f>
        <v>725</v>
      </c>
      <c r="CG61" s="181">
        <f>F34</f>
        <v>21</v>
      </c>
      <c r="CH61" s="181">
        <f>F59</f>
        <v>46</v>
      </c>
      <c r="CI61" s="181">
        <f>F84</f>
        <v>71</v>
      </c>
      <c r="CJ61" s="181">
        <f>F109</f>
        <v>96</v>
      </c>
      <c r="CK61" s="181">
        <f>F134</f>
        <v>121</v>
      </c>
      <c r="CL61" s="181">
        <f>F159</f>
        <v>146</v>
      </c>
      <c r="CM61" s="181">
        <f>F184</f>
        <v>171</v>
      </c>
      <c r="CN61" s="181">
        <f>F209</f>
        <v>196</v>
      </c>
      <c r="CO61" s="181">
        <f>F234</f>
        <v>221</v>
      </c>
      <c r="CP61" s="181">
        <f>F259</f>
        <v>246</v>
      </c>
      <c r="CQ61" s="182">
        <f>F284</f>
        <v>271</v>
      </c>
      <c r="CR61" s="160">
        <f t="shared" si="5"/>
        <v>9855</v>
      </c>
      <c r="CS61" s="143"/>
      <c r="CT61" s="186" t="s">
        <v>595</v>
      </c>
      <c r="CU61" s="188" t="s">
        <v>710</v>
      </c>
      <c r="CV61" s="188" t="s">
        <v>626</v>
      </c>
      <c r="CW61" s="188" t="s">
        <v>494</v>
      </c>
      <c r="CX61" s="188" t="s">
        <v>579</v>
      </c>
      <c r="CY61" s="188" t="s">
        <v>694</v>
      </c>
      <c r="CZ61" s="188" t="s">
        <v>667</v>
      </c>
      <c r="DA61" s="188" t="s">
        <v>768</v>
      </c>
      <c r="DB61" s="188" t="s">
        <v>741</v>
      </c>
      <c r="DC61" s="188" t="s">
        <v>308</v>
      </c>
      <c r="DD61" s="188" t="s">
        <v>336</v>
      </c>
      <c r="DE61" s="188" t="s">
        <v>440</v>
      </c>
      <c r="DF61" s="188" t="s">
        <v>412</v>
      </c>
      <c r="DG61" s="188" t="s">
        <v>791</v>
      </c>
      <c r="DH61" s="188" t="s">
        <v>763</v>
      </c>
      <c r="DI61" s="188" t="s">
        <v>75</v>
      </c>
      <c r="DJ61" s="188" t="s">
        <v>360</v>
      </c>
      <c r="DK61" s="188" t="s">
        <v>380</v>
      </c>
      <c r="DL61" s="188" t="s">
        <v>381</v>
      </c>
      <c r="DM61" s="188" t="s">
        <v>599</v>
      </c>
      <c r="DN61" s="188" t="s">
        <v>761</v>
      </c>
      <c r="DO61" s="188" t="s">
        <v>659</v>
      </c>
      <c r="DP61" s="188" t="s">
        <v>658</v>
      </c>
      <c r="DQ61" s="188" t="s">
        <v>525</v>
      </c>
      <c r="DR61" s="188" t="s">
        <v>746</v>
      </c>
      <c r="DS61" s="188" t="s">
        <v>671</v>
      </c>
      <c r="DT61" s="189" t="s">
        <v>670</v>
      </c>
      <c r="DU61" s="147"/>
    </row>
    <row r="62" spans="1:125" x14ac:dyDescent="0.2">
      <c r="A62" s="33"/>
      <c r="B62" s="33"/>
      <c r="C62" s="33"/>
      <c r="D62" s="176" t="s">
        <v>721</v>
      </c>
      <c r="E62" s="177" t="s">
        <v>345</v>
      </c>
      <c r="F62" s="178">
        <f>B4+(48*B6)</f>
        <v>49</v>
      </c>
      <c r="G62" s="33"/>
      <c r="H62" s="25"/>
      <c r="I62" s="136"/>
      <c r="J62" s="138"/>
      <c r="K62" s="158">
        <f>F392</f>
        <v>379</v>
      </c>
      <c r="L62" s="14">
        <f>F391</f>
        <v>378</v>
      </c>
      <c r="M62" s="14">
        <f>F380</f>
        <v>367</v>
      </c>
      <c r="N62" s="14">
        <f>F322</f>
        <v>309</v>
      </c>
      <c r="O62" s="14">
        <f>F382</f>
        <v>369</v>
      </c>
      <c r="P62" s="14">
        <f>F320</f>
        <v>307</v>
      </c>
      <c r="Q62" s="14">
        <f>F384</f>
        <v>371</v>
      </c>
      <c r="R62" s="14">
        <f>F318</f>
        <v>305</v>
      </c>
      <c r="S62" s="14">
        <f>F75</f>
        <v>62</v>
      </c>
      <c r="T62" s="14">
        <f>F595</f>
        <v>582</v>
      </c>
      <c r="U62" s="14">
        <f>F110</f>
        <v>97</v>
      </c>
      <c r="V62" s="14">
        <f>F639</f>
        <v>626</v>
      </c>
      <c r="W62" s="14">
        <f>F165</f>
        <v>152</v>
      </c>
      <c r="X62" s="14">
        <f>F560</f>
        <v>547</v>
      </c>
      <c r="Y62" s="14">
        <f>F662</f>
        <v>649</v>
      </c>
      <c r="Z62" s="14">
        <f>F544</f>
        <v>531</v>
      </c>
      <c r="AA62" s="14">
        <f>F126</f>
        <v>113</v>
      </c>
      <c r="AB62" s="14">
        <f>F542</f>
        <v>529</v>
      </c>
      <c r="AC62" s="14">
        <f>F205</f>
        <v>192</v>
      </c>
      <c r="AD62" s="14">
        <f>F514</f>
        <v>501</v>
      </c>
      <c r="AE62" s="14">
        <f>F539</f>
        <v>526</v>
      </c>
      <c r="AF62" s="14">
        <f>F123</f>
        <v>110</v>
      </c>
      <c r="AG62" s="14">
        <f>F163</f>
        <v>150</v>
      </c>
      <c r="AH62" s="14">
        <f>F583</f>
        <v>570</v>
      </c>
      <c r="AI62" s="14">
        <f>F87</f>
        <v>74</v>
      </c>
      <c r="AJ62" s="159">
        <f>F18</f>
        <v>5</v>
      </c>
      <c r="AK62" s="164">
        <f t="shared" si="6"/>
        <v>3969251</v>
      </c>
      <c r="AL62" s="143"/>
      <c r="AM62" s="165" t="s">
        <v>414</v>
      </c>
      <c r="AN62" s="166" t="s">
        <v>471</v>
      </c>
      <c r="AO62" s="166" t="s">
        <v>127</v>
      </c>
      <c r="AP62" s="166" t="s">
        <v>801</v>
      </c>
      <c r="AQ62" s="166" t="s">
        <v>205</v>
      </c>
      <c r="AR62" s="166" t="s">
        <v>770</v>
      </c>
      <c r="AS62" s="166" t="s">
        <v>233</v>
      </c>
      <c r="AT62" s="166" t="s">
        <v>145</v>
      </c>
      <c r="AU62" s="166" t="s">
        <v>701</v>
      </c>
      <c r="AV62" s="166" t="s">
        <v>256</v>
      </c>
      <c r="AW62" s="166" t="s">
        <v>465</v>
      </c>
      <c r="AX62" s="166" t="s">
        <v>605</v>
      </c>
      <c r="AY62" s="166" t="s">
        <v>152</v>
      </c>
      <c r="AZ62" s="166" t="s">
        <v>572</v>
      </c>
      <c r="BA62" s="166" t="s">
        <v>820</v>
      </c>
      <c r="BB62" s="166" t="s">
        <v>723</v>
      </c>
      <c r="BC62" s="166" t="s">
        <v>631</v>
      </c>
      <c r="BD62" s="166" t="s">
        <v>753</v>
      </c>
      <c r="BE62" s="166" t="s">
        <v>73</v>
      </c>
      <c r="BF62" s="166" t="s">
        <v>428</v>
      </c>
      <c r="BG62" s="166" t="s">
        <v>276</v>
      </c>
      <c r="BH62" s="166" t="s">
        <v>150</v>
      </c>
      <c r="BI62" s="166" t="s">
        <v>72</v>
      </c>
      <c r="BJ62" s="166" t="s">
        <v>306</v>
      </c>
      <c r="BK62" s="166" t="s">
        <v>747</v>
      </c>
      <c r="BL62" s="167" t="s">
        <v>304</v>
      </c>
      <c r="BM62" s="147"/>
      <c r="BN62" s="157"/>
      <c r="BO62" s="25"/>
      <c r="BP62" s="138"/>
      <c r="BQ62" s="193">
        <f t="shared" ref="BQ62:CQ62" si="7">BQ35+BQ36+BQ37+BQ38+BQ39+BQ40+BQ41+BQ42+BQ43+BQ44+BQ45+BQ46+BQ47+BQ48+BQ49+BQ50+BQ51+BQ52+BQ53+BQ54+BQ55+BQ56+BQ57+BQ58+BQ59+BQ60+BQ61</f>
        <v>9855</v>
      </c>
      <c r="BR62" s="194">
        <f t="shared" si="7"/>
        <v>9855</v>
      </c>
      <c r="BS62" s="194">
        <f t="shared" si="7"/>
        <v>9855</v>
      </c>
      <c r="BT62" s="194">
        <f t="shared" si="7"/>
        <v>9855</v>
      </c>
      <c r="BU62" s="194">
        <f t="shared" si="7"/>
        <v>9855</v>
      </c>
      <c r="BV62" s="194">
        <f t="shared" si="7"/>
        <v>9855</v>
      </c>
      <c r="BW62" s="194">
        <f t="shared" si="7"/>
        <v>9855</v>
      </c>
      <c r="BX62" s="194">
        <f t="shared" si="7"/>
        <v>9855</v>
      </c>
      <c r="BY62" s="194">
        <f t="shared" si="7"/>
        <v>9855</v>
      </c>
      <c r="BZ62" s="194">
        <f t="shared" si="7"/>
        <v>9855</v>
      </c>
      <c r="CA62" s="194">
        <f t="shared" si="7"/>
        <v>9855</v>
      </c>
      <c r="CB62" s="194">
        <f t="shared" si="7"/>
        <v>9855</v>
      </c>
      <c r="CC62" s="194">
        <f t="shared" si="7"/>
        <v>9855</v>
      </c>
      <c r="CD62" s="194">
        <f t="shared" si="7"/>
        <v>9855</v>
      </c>
      <c r="CE62" s="194">
        <f t="shared" si="7"/>
        <v>9855</v>
      </c>
      <c r="CF62" s="194">
        <f t="shared" si="7"/>
        <v>9855</v>
      </c>
      <c r="CG62" s="194">
        <f t="shared" si="7"/>
        <v>9855</v>
      </c>
      <c r="CH62" s="194">
        <f t="shared" si="7"/>
        <v>9855</v>
      </c>
      <c r="CI62" s="194">
        <f t="shared" si="7"/>
        <v>9855</v>
      </c>
      <c r="CJ62" s="194">
        <f t="shared" si="7"/>
        <v>9855</v>
      </c>
      <c r="CK62" s="194">
        <f t="shared" si="7"/>
        <v>9855</v>
      </c>
      <c r="CL62" s="194">
        <f t="shared" si="7"/>
        <v>9855</v>
      </c>
      <c r="CM62" s="194">
        <f t="shared" si="7"/>
        <v>9855</v>
      </c>
      <c r="CN62" s="194">
        <f t="shared" si="7"/>
        <v>9855</v>
      </c>
      <c r="CO62" s="194">
        <f t="shared" si="7"/>
        <v>9855</v>
      </c>
      <c r="CP62" s="194">
        <f t="shared" si="7"/>
        <v>9855</v>
      </c>
      <c r="CQ62" s="194">
        <f t="shared" si="7"/>
        <v>9855</v>
      </c>
      <c r="CR62" s="195">
        <f>BQ35+BR36+BS37+BT38+BU39+BV40+BW41+BX42+BY43+BZ44+CA45+CB46+CC47+CD48+CE49+CF50+CG51+CH52+CI53+CJ54+CK55+CL56+CM57+CN58+CO59+CP60+CQ61</f>
        <v>9855</v>
      </c>
      <c r="CS62" s="143"/>
      <c r="CT62" s="143"/>
      <c r="CU62" s="143"/>
      <c r="CV62" s="143"/>
      <c r="CW62" s="143"/>
      <c r="CX62" s="143"/>
      <c r="CY62" s="143"/>
      <c r="CZ62" s="143"/>
      <c r="DA62" s="143"/>
      <c r="DB62" s="143"/>
      <c r="DC62" s="143"/>
      <c r="DD62" s="143"/>
      <c r="DE62" s="143"/>
      <c r="DF62" s="143"/>
      <c r="DG62" s="143"/>
      <c r="DH62" s="143"/>
      <c r="DI62" s="143"/>
      <c r="DJ62" s="143"/>
      <c r="DK62" s="143"/>
      <c r="DL62" s="143"/>
      <c r="DM62" s="143"/>
      <c r="DN62" s="143"/>
      <c r="DO62" s="143"/>
      <c r="DP62" s="143"/>
      <c r="DQ62" s="143"/>
      <c r="DR62" s="143"/>
      <c r="DS62" s="143"/>
      <c r="DT62" s="143"/>
      <c r="DU62" s="147"/>
    </row>
    <row r="63" spans="1:125" ht="13.5" thickBot="1" x14ac:dyDescent="0.25">
      <c r="A63" s="33"/>
      <c r="B63" s="33"/>
      <c r="C63" s="33"/>
      <c r="D63" s="176" t="s">
        <v>274</v>
      </c>
      <c r="E63" s="177" t="s">
        <v>345</v>
      </c>
      <c r="F63" s="179">
        <f>B4+(49*B6)</f>
        <v>50</v>
      </c>
      <c r="G63" s="33"/>
      <c r="H63" s="25"/>
      <c r="I63" s="136"/>
      <c r="J63" s="138"/>
      <c r="K63" s="180">
        <f>F338</f>
        <v>325</v>
      </c>
      <c r="L63" s="181">
        <f>F311</f>
        <v>298</v>
      </c>
      <c r="M63" s="181">
        <f>F80</f>
        <v>67</v>
      </c>
      <c r="N63" s="181">
        <f>F589</f>
        <v>576</v>
      </c>
      <c r="O63" s="181">
        <f>F130</f>
        <v>117</v>
      </c>
      <c r="P63" s="181">
        <f>F554</f>
        <v>541</v>
      </c>
      <c r="Q63" s="181">
        <f>F176</f>
        <v>163</v>
      </c>
      <c r="R63" s="181">
        <f>F489</f>
        <v>476</v>
      </c>
      <c r="S63" s="181">
        <f>F239</f>
        <v>226</v>
      </c>
      <c r="T63" s="181">
        <f>F446</f>
        <v>433</v>
      </c>
      <c r="U63" s="181">
        <f>F419</f>
        <v>406</v>
      </c>
      <c r="V63" s="181">
        <f>F47</f>
        <v>34</v>
      </c>
      <c r="W63" s="181">
        <f>F689</f>
        <v>676</v>
      </c>
      <c r="X63" s="181">
        <f>F664</f>
        <v>651</v>
      </c>
      <c r="Y63" s="181">
        <f>F81</f>
        <v>68</v>
      </c>
      <c r="Z63" s="181">
        <f>F289</f>
        <v>276</v>
      </c>
      <c r="AA63" s="181">
        <f>F439</f>
        <v>426</v>
      </c>
      <c r="AB63" s="181">
        <f>F603</f>
        <v>590</v>
      </c>
      <c r="AC63" s="181">
        <f>F500</f>
        <v>487</v>
      </c>
      <c r="AD63" s="181">
        <f>F182</f>
        <v>169</v>
      </c>
      <c r="AE63" s="181">
        <f>F106</f>
        <v>93</v>
      </c>
      <c r="AF63" s="181">
        <f>F581</f>
        <v>568</v>
      </c>
      <c r="AG63" s="181">
        <f>F400</f>
        <v>387</v>
      </c>
      <c r="AH63" s="181">
        <f>F85</f>
        <v>72</v>
      </c>
      <c r="AI63" s="181">
        <f>F389</f>
        <v>376</v>
      </c>
      <c r="AJ63" s="182">
        <f>F313</f>
        <v>300</v>
      </c>
      <c r="AK63" s="164">
        <f t="shared" si="6"/>
        <v>3969251</v>
      </c>
      <c r="AL63" s="143"/>
      <c r="AM63" s="183" t="s">
        <v>417</v>
      </c>
      <c r="AN63" s="184" t="s">
        <v>269</v>
      </c>
      <c r="AO63" s="184" t="s">
        <v>539</v>
      </c>
      <c r="AP63" s="184" t="s">
        <v>440</v>
      </c>
      <c r="AQ63" s="184" t="s">
        <v>761</v>
      </c>
      <c r="AR63" s="184" t="s">
        <v>706</v>
      </c>
      <c r="AS63" s="184" t="s">
        <v>581</v>
      </c>
      <c r="AT63" s="184" t="s">
        <v>109</v>
      </c>
      <c r="AU63" s="184" t="s">
        <v>326</v>
      </c>
      <c r="AV63" s="184" t="s">
        <v>590</v>
      </c>
      <c r="AW63" s="184" t="s">
        <v>442</v>
      </c>
      <c r="AX63" s="184" t="s">
        <v>802</v>
      </c>
      <c r="AY63" s="184" t="s">
        <v>607</v>
      </c>
      <c r="AZ63" s="184" t="s">
        <v>818</v>
      </c>
      <c r="BA63" s="184" t="s">
        <v>514</v>
      </c>
      <c r="BB63" s="184" t="s">
        <v>165</v>
      </c>
      <c r="BC63" s="184" t="s">
        <v>712</v>
      </c>
      <c r="BD63" s="184" t="s">
        <v>199</v>
      </c>
      <c r="BE63" s="184" t="s">
        <v>531</v>
      </c>
      <c r="BF63" s="184" t="s">
        <v>788</v>
      </c>
      <c r="BG63" s="184" t="s">
        <v>599</v>
      </c>
      <c r="BH63" s="184" t="s">
        <v>278</v>
      </c>
      <c r="BI63" s="184" t="s">
        <v>175</v>
      </c>
      <c r="BJ63" s="184" t="s">
        <v>619</v>
      </c>
      <c r="BK63" s="184" t="s">
        <v>550</v>
      </c>
      <c r="BL63" s="185" t="s">
        <v>193</v>
      </c>
      <c r="BM63" s="147"/>
      <c r="BN63" s="157"/>
      <c r="BO63" s="25"/>
      <c r="BP63" s="138"/>
      <c r="BQ63" s="209"/>
      <c r="BR63" s="210"/>
      <c r="BS63" s="210"/>
      <c r="BT63" s="210"/>
      <c r="BU63" s="210"/>
      <c r="BV63" s="210"/>
      <c r="BW63" s="210"/>
      <c r="BX63" s="210"/>
      <c r="BY63" s="210"/>
      <c r="BZ63" s="210"/>
      <c r="CA63" s="210"/>
      <c r="CB63" s="210"/>
      <c r="CC63" s="210"/>
      <c r="CD63" s="210"/>
      <c r="CE63" s="210"/>
      <c r="CF63" s="210"/>
      <c r="CG63" s="210"/>
      <c r="CH63" s="210"/>
      <c r="CI63" s="210"/>
      <c r="CJ63" s="210"/>
      <c r="CK63" s="210"/>
      <c r="CL63" s="210"/>
      <c r="CM63" s="210"/>
      <c r="CN63" s="210"/>
      <c r="CO63" s="210"/>
      <c r="CP63" s="210"/>
      <c r="CQ63" s="210"/>
      <c r="CR63" s="199">
        <f>CQ35+CP36+CO37+CN38+CM39+CL40+CK41+CJ42+CI43+CH44+CG45+CF46+CE47+CD48+CC49+CB50+CA51+BZ52+BY53+BX54+BW55+BV56+BU57+BT58+BS59+BR60+BQ61</f>
        <v>9855</v>
      </c>
      <c r="CS63" s="143"/>
      <c r="CT63" s="166" t="s">
        <v>39</v>
      </c>
      <c r="CU63" s="166" t="s">
        <v>216</v>
      </c>
      <c r="CV63" s="166" t="s">
        <v>322</v>
      </c>
      <c r="CW63" s="166" t="s">
        <v>279</v>
      </c>
      <c r="CX63" s="166" t="s">
        <v>365</v>
      </c>
      <c r="CY63" s="166" t="s">
        <v>48</v>
      </c>
      <c r="CZ63" s="166" t="s">
        <v>619</v>
      </c>
      <c r="DA63" s="166" t="s">
        <v>603</v>
      </c>
      <c r="DB63" s="166" t="s">
        <v>326</v>
      </c>
      <c r="DC63" s="166" t="s">
        <v>111</v>
      </c>
      <c r="DD63" s="166" t="s">
        <v>389</v>
      </c>
      <c r="DE63" s="166" t="s">
        <v>611</v>
      </c>
      <c r="DF63" s="166" t="s">
        <v>33</v>
      </c>
      <c r="DG63" s="166" t="s">
        <v>34</v>
      </c>
      <c r="DH63" s="166" t="s">
        <v>452</v>
      </c>
      <c r="DI63" s="166" t="s">
        <v>463</v>
      </c>
      <c r="DJ63" s="166" t="s">
        <v>102</v>
      </c>
      <c r="DK63" s="166" t="s">
        <v>86</v>
      </c>
      <c r="DL63" s="166" t="s">
        <v>375</v>
      </c>
      <c r="DM63" s="166" t="s">
        <v>82</v>
      </c>
      <c r="DN63" s="166" t="s">
        <v>428</v>
      </c>
      <c r="DO63" s="166" t="s">
        <v>363</v>
      </c>
      <c r="DP63" s="166" t="s">
        <v>134</v>
      </c>
      <c r="DQ63" s="166" t="s">
        <v>118</v>
      </c>
      <c r="DR63" s="166" t="s">
        <v>390</v>
      </c>
      <c r="DS63" s="166" t="s">
        <v>315</v>
      </c>
      <c r="DT63" s="166" t="s">
        <v>670</v>
      </c>
      <c r="DU63" s="147"/>
    </row>
    <row r="64" spans="1:125" ht="13.5" thickBot="1" x14ac:dyDescent="0.25">
      <c r="A64" s="33"/>
      <c r="B64" s="33"/>
      <c r="C64" s="33"/>
      <c r="D64" s="176" t="s">
        <v>748</v>
      </c>
      <c r="E64" s="177" t="s">
        <v>345</v>
      </c>
      <c r="F64" s="179">
        <f>B4+(50*B6)</f>
        <v>51</v>
      </c>
      <c r="G64" s="33"/>
      <c r="H64" s="25"/>
      <c r="I64" s="136"/>
      <c r="J64" s="138"/>
      <c r="K64" s="190">
        <f t="shared" ref="K64:AJ64" si="8">SUM(K38:K63)</f>
        <v>8801</v>
      </c>
      <c r="L64" s="191">
        <f t="shared" si="8"/>
        <v>8801</v>
      </c>
      <c r="M64" s="191">
        <f t="shared" si="8"/>
        <v>8801</v>
      </c>
      <c r="N64" s="191">
        <f t="shared" si="8"/>
        <v>8801</v>
      </c>
      <c r="O64" s="191">
        <f t="shared" si="8"/>
        <v>8801</v>
      </c>
      <c r="P64" s="191">
        <f t="shared" si="8"/>
        <v>8801</v>
      </c>
      <c r="Q64" s="191">
        <f t="shared" si="8"/>
        <v>8801</v>
      </c>
      <c r="R64" s="191">
        <f t="shared" si="8"/>
        <v>8801</v>
      </c>
      <c r="S64" s="191">
        <f t="shared" si="8"/>
        <v>8801</v>
      </c>
      <c r="T64" s="191">
        <f t="shared" si="8"/>
        <v>8801</v>
      </c>
      <c r="U64" s="191">
        <f t="shared" si="8"/>
        <v>8801</v>
      </c>
      <c r="V64" s="191">
        <f t="shared" si="8"/>
        <v>8801</v>
      </c>
      <c r="W64" s="191">
        <f t="shared" si="8"/>
        <v>8801</v>
      </c>
      <c r="X64" s="191">
        <f t="shared" si="8"/>
        <v>8801</v>
      </c>
      <c r="Y64" s="191">
        <f t="shared" si="8"/>
        <v>8801</v>
      </c>
      <c r="Z64" s="191">
        <f t="shared" si="8"/>
        <v>8801</v>
      </c>
      <c r="AA64" s="191">
        <f t="shared" si="8"/>
        <v>8801</v>
      </c>
      <c r="AB64" s="191">
        <f t="shared" si="8"/>
        <v>8801</v>
      </c>
      <c r="AC64" s="191">
        <f t="shared" si="8"/>
        <v>8801</v>
      </c>
      <c r="AD64" s="191">
        <f t="shared" si="8"/>
        <v>8801</v>
      </c>
      <c r="AE64" s="191">
        <f t="shared" si="8"/>
        <v>8801</v>
      </c>
      <c r="AF64" s="191">
        <f t="shared" si="8"/>
        <v>8801</v>
      </c>
      <c r="AG64" s="191">
        <f t="shared" si="8"/>
        <v>8801</v>
      </c>
      <c r="AH64" s="191">
        <f t="shared" si="8"/>
        <v>8801</v>
      </c>
      <c r="AI64" s="191">
        <f t="shared" si="8"/>
        <v>8801</v>
      </c>
      <c r="AJ64" s="191">
        <f t="shared" si="8"/>
        <v>8801</v>
      </c>
      <c r="AK64" s="192">
        <f>SUMSQ(K38,L39,M40,N41,O42,P43,Q44,R45,S46,T47,U48,V49,W50,X51,Y52,Z53,AA54,AB55,AC56,AD57,AE58,AF59,AG60,AH61,AI62,AJ63)</f>
        <v>3969251</v>
      </c>
      <c r="AL64" s="143"/>
      <c r="AM64" s="143"/>
      <c r="AN64" s="131"/>
      <c r="AO64" s="131"/>
      <c r="AP64" s="131"/>
      <c r="AQ64" s="143"/>
      <c r="AR64" s="143"/>
      <c r="AS64" s="143"/>
      <c r="AT64" s="143"/>
      <c r="AU64" s="143"/>
      <c r="AV64" s="143"/>
      <c r="AW64" s="143"/>
      <c r="AX64" s="143"/>
      <c r="AY64" s="143"/>
      <c r="AZ64" s="143"/>
      <c r="BA64" s="143"/>
      <c r="BB64" s="143"/>
      <c r="BC64" s="143"/>
      <c r="BD64" s="143"/>
      <c r="BE64" s="143"/>
      <c r="BF64" s="143"/>
      <c r="BG64" s="143"/>
      <c r="BH64" s="143"/>
      <c r="BI64" s="143"/>
      <c r="BJ64" s="143"/>
      <c r="BK64" s="143"/>
      <c r="BL64" s="143"/>
      <c r="BM64" s="147"/>
      <c r="BN64" s="157"/>
      <c r="BO64" s="25"/>
      <c r="BP64" s="201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184" t="s">
        <v>595</v>
      </c>
      <c r="CU64" s="184" t="s">
        <v>743</v>
      </c>
      <c r="CV64" s="184" t="s">
        <v>298</v>
      </c>
      <c r="CW64" s="184" t="s">
        <v>144</v>
      </c>
      <c r="CX64" s="184" t="s">
        <v>760</v>
      </c>
      <c r="CY64" s="184" t="s">
        <v>685</v>
      </c>
      <c r="CZ64" s="184" t="s">
        <v>236</v>
      </c>
      <c r="DA64" s="184" t="s">
        <v>526</v>
      </c>
      <c r="DB64" s="184" t="s">
        <v>3</v>
      </c>
      <c r="DC64" s="184" t="s">
        <v>60</v>
      </c>
      <c r="DD64" s="184" t="s">
        <v>274</v>
      </c>
      <c r="DE64" s="184" t="s">
        <v>702</v>
      </c>
      <c r="DF64" s="184" t="s">
        <v>157</v>
      </c>
      <c r="DG64" s="184" t="s">
        <v>321</v>
      </c>
      <c r="DH64" s="184" t="s">
        <v>154</v>
      </c>
      <c r="DI64" s="184" t="s">
        <v>277</v>
      </c>
      <c r="DJ64" s="184" t="s">
        <v>678</v>
      </c>
      <c r="DK64" s="184" t="s">
        <v>441</v>
      </c>
      <c r="DL64" s="184" t="s">
        <v>439</v>
      </c>
      <c r="DM64" s="184" t="s">
        <v>485</v>
      </c>
      <c r="DN64" s="184" t="s">
        <v>715</v>
      </c>
      <c r="DO64" s="184" t="s">
        <v>532</v>
      </c>
      <c r="DP64" s="184" t="s">
        <v>609</v>
      </c>
      <c r="DQ64" s="184" t="s">
        <v>311</v>
      </c>
      <c r="DR64" s="184" t="s">
        <v>682</v>
      </c>
      <c r="DS64" s="184" t="s">
        <v>232</v>
      </c>
      <c r="DT64" s="184" t="s">
        <v>727</v>
      </c>
      <c r="DU64" s="203"/>
    </row>
    <row r="65" spans="1:125" ht="13.5" thickBot="1" x14ac:dyDescent="0.25">
      <c r="A65" s="33"/>
      <c r="B65" s="33"/>
      <c r="C65" s="33"/>
      <c r="D65" s="176" t="s">
        <v>196</v>
      </c>
      <c r="E65" s="177" t="s">
        <v>345</v>
      </c>
      <c r="F65" s="178">
        <f>B4+(51*B6)</f>
        <v>52</v>
      </c>
      <c r="G65" s="33"/>
      <c r="H65" s="25"/>
      <c r="I65" s="136"/>
      <c r="J65" s="138"/>
      <c r="K65" s="196">
        <f t="shared" ref="K65:AJ65" si="9">SUMSQ(K38:K63)</f>
        <v>3969251</v>
      </c>
      <c r="L65" s="197">
        <f t="shared" si="9"/>
        <v>3969251</v>
      </c>
      <c r="M65" s="197">
        <f t="shared" si="9"/>
        <v>3969251</v>
      </c>
      <c r="N65" s="197">
        <f t="shared" si="9"/>
        <v>3969251</v>
      </c>
      <c r="O65" s="197">
        <f t="shared" si="9"/>
        <v>3969251</v>
      </c>
      <c r="P65" s="197">
        <f t="shared" si="9"/>
        <v>3969251</v>
      </c>
      <c r="Q65" s="197">
        <f t="shared" si="9"/>
        <v>3969251</v>
      </c>
      <c r="R65" s="197">
        <f t="shared" si="9"/>
        <v>3969251</v>
      </c>
      <c r="S65" s="197">
        <f t="shared" si="9"/>
        <v>3969251</v>
      </c>
      <c r="T65" s="197">
        <f t="shared" si="9"/>
        <v>3969251</v>
      </c>
      <c r="U65" s="197">
        <f t="shared" si="9"/>
        <v>3969251</v>
      </c>
      <c r="V65" s="197">
        <f t="shared" si="9"/>
        <v>3969251</v>
      </c>
      <c r="W65" s="197">
        <f t="shared" si="9"/>
        <v>3969251</v>
      </c>
      <c r="X65" s="197">
        <f t="shared" si="9"/>
        <v>3969251</v>
      </c>
      <c r="Y65" s="197">
        <f t="shared" si="9"/>
        <v>3969251</v>
      </c>
      <c r="Z65" s="197">
        <f t="shared" si="9"/>
        <v>3969251</v>
      </c>
      <c r="AA65" s="197">
        <f t="shared" si="9"/>
        <v>3969251</v>
      </c>
      <c r="AB65" s="197">
        <f t="shared" si="9"/>
        <v>3969251</v>
      </c>
      <c r="AC65" s="197">
        <f t="shared" si="9"/>
        <v>3969251</v>
      </c>
      <c r="AD65" s="197">
        <f t="shared" si="9"/>
        <v>3969251</v>
      </c>
      <c r="AE65" s="197">
        <f t="shared" si="9"/>
        <v>3969251</v>
      </c>
      <c r="AF65" s="197">
        <f t="shared" si="9"/>
        <v>3969251</v>
      </c>
      <c r="AG65" s="197">
        <f t="shared" si="9"/>
        <v>3969251</v>
      </c>
      <c r="AH65" s="197">
        <f t="shared" si="9"/>
        <v>3969251</v>
      </c>
      <c r="AI65" s="197">
        <f t="shared" si="9"/>
        <v>3969251</v>
      </c>
      <c r="AJ65" s="197">
        <f t="shared" si="9"/>
        <v>3969251</v>
      </c>
      <c r="AK65" s="198">
        <f>SUMSQ(K63,L62,M61,N60,O59,P58,Q57,R56,S55,T54,U53,V52,W51,X50,Y49,Z48,AA47,AB46,AC45,AD44,AE43,AF42,AG41,AH40,AI39,AJ38)</f>
        <v>3969251</v>
      </c>
      <c r="AL65" s="143"/>
      <c r="AM65" s="166" t="s">
        <v>388</v>
      </c>
      <c r="AN65" s="166" t="s">
        <v>522</v>
      </c>
      <c r="AO65" s="166" t="s">
        <v>98</v>
      </c>
      <c r="AP65" s="166" t="s">
        <v>204</v>
      </c>
      <c r="AQ65" s="166" t="s">
        <v>232</v>
      </c>
      <c r="AR65" s="166" t="s">
        <v>234</v>
      </c>
      <c r="AS65" s="166" t="s">
        <v>206</v>
      </c>
      <c r="AT65" s="166" t="s">
        <v>338</v>
      </c>
      <c r="AU65" s="166" t="s">
        <v>366</v>
      </c>
      <c r="AV65" s="166" t="s">
        <v>778</v>
      </c>
      <c r="AW65" s="166" t="s">
        <v>776</v>
      </c>
      <c r="AX65" s="166" t="s">
        <v>537</v>
      </c>
      <c r="AY65" s="166" t="s">
        <v>703</v>
      </c>
      <c r="AZ65" s="166" t="s">
        <v>469</v>
      </c>
      <c r="BA65" s="166" t="s">
        <v>121</v>
      </c>
      <c r="BB65" s="166" t="s">
        <v>752</v>
      </c>
      <c r="BC65" s="166" t="s">
        <v>119</v>
      </c>
      <c r="BD65" s="166" t="s">
        <v>724</v>
      </c>
      <c r="BE65" s="166" t="s">
        <v>646</v>
      </c>
      <c r="BF65" s="166" t="s">
        <v>650</v>
      </c>
      <c r="BG65" s="166" t="s">
        <v>176</v>
      </c>
      <c r="BH65" s="166" t="s">
        <v>305</v>
      </c>
      <c r="BI65" s="166" t="s">
        <v>406</v>
      </c>
      <c r="BJ65" s="166" t="s">
        <v>517</v>
      </c>
      <c r="BK65" s="166" t="s">
        <v>747</v>
      </c>
      <c r="BL65" s="166" t="s">
        <v>193</v>
      </c>
      <c r="BM65" s="147"/>
      <c r="BN65" s="157"/>
      <c r="BO65" s="25"/>
    </row>
    <row r="66" spans="1:125" ht="13.5" thickBot="1" x14ac:dyDescent="0.25">
      <c r="A66" s="33"/>
      <c r="B66" s="33"/>
      <c r="C66" s="33"/>
      <c r="D66" s="176" t="s">
        <v>31</v>
      </c>
      <c r="E66" s="177" t="s">
        <v>345</v>
      </c>
      <c r="F66" s="178">
        <f>B4+(52*B6)</f>
        <v>53</v>
      </c>
      <c r="G66" s="33"/>
      <c r="H66" s="25"/>
      <c r="I66" s="136"/>
      <c r="J66" s="138"/>
      <c r="K66" s="131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200" t="s">
        <v>417</v>
      </c>
      <c r="AN66" s="200" t="s">
        <v>471</v>
      </c>
      <c r="AO66" s="200" t="s">
        <v>333</v>
      </c>
      <c r="AP66" s="200" t="s">
        <v>774</v>
      </c>
      <c r="AQ66" s="200" t="s">
        <v>704</v>
      </c>
      <c r="AR66" s="200" t="s">
        <v>370</v>
      </c>
      <c r="AS66" s="200" t="s">
        <v>766</v>
      </c>
      <c r="AT66" s="200" t="s">
        <v>786</v>
      </c>
      <c r="AU66" s="200" t="s">
        <v>588</v>
      </c>
      <c r="AV66" s="200" t="s">
        <v>368</v>
      </c>
      <c r="AW66" s="200" t="s">
        <v>367</v>
      </c>
      <c r="AX66" s="200" t="s">
        <v>490</v>
      </c>
      <c r="AY66" s="200" t="s">
        <v>464</v>
      </c>
      <c r="AZ66" s="200" t="s">
        <v>198</v>
      </c>
      <c r="BA66" s="200" t="s">
        <v>811</v>
      </c>
      <c r="BB66" s="200" t="s">
        <v>36</v>
      </c>
      <c r="BC66" s="200" t="s">
        <v>283</v>
      </c>
      <c r="BD66" s="200" t="s">
        <v>714</v>
      </c>
      <c r="BE66" s="200" t="s">
        <v>644</v>
      </c>
      <c r="BF66" s="200" t="s">
        <v>172</v>
      </c>
      <c r="BG66" s="200" t="s">
        <v>381</v>
      </c>
      <c r="BH66" s="200" t="s">
        <v>178</v>
      </c>
      <c r="BI66" s="200" t="s">
        <v>541</v>
      </c>
      <c r="BJ66" s="200" t="s">
        <v>279</v>
      </c>
      <c r="BK66" s="200" t="s">
        <v>576</v>
      </c>
      <c r="BL66" s="200" t="s">
        <v>386</v>
      </c>
      <c r="BM66" s="147"/>
      <c r="BN66" s="157"/>
      <c r="BO66" s="25"/>
      <c r="BP66" s="130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2" t="s">
        <v>842</v>
      </c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2" t="s">
        <v>843</v>
      </c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3"/>
    </row>
    <row r="67" spans="1:125" ht="13.5" thickBot="1" x14ac:dyDescent="0.25">
      <c r="A67" s="33"/>
      <c r="B67" s="33"/>
      <c r="C67" s="33"/>
      <c r="D67" s="176" t="s">
        <v>167</v>
      </c>
      <c r="E67" s="177" t="s">
        <v>345</v>
      </c>
      <c r="F67" s="179">
        <f>B4+(53*B6)</f>
        <v>54</v>
      </c>
      <c r="G67" s="33"/>
      <c r="H67" s="25"/>
      <c r="I67" s="204"/>
      <c r="J67" s="201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205"/>
      <c r="BG67" s="205"/>
      <c r="BH67" s="205"/>
      <c r="BI67" s="205"/>
      <c r="BJ67" s="205"/>
      <c r="BK67" s="205"/>
      <c r="BL67" s="205"/>
      <c r="BM67" s="203"/>
      <c r="BN67" s="157"/>
      <c r="BO67" s="25"/>
      <c r="BP67" s="138"/>
      <c r="BQ67" s="139">
        <f>F41</f>
        <v>28</v>
      </c>
      <c r="BR67" s="140">
        <f>F70</f>
        <v>57</v>
      </c>
      <c r="BS67" s="140">
        <f>F99</f>
        <v>86</v>
      </c>
      <c r="BT67" s="140">
        <f>F128</f>
        <v>115</v>
      </c>
      <c r="BU67" s="140">
        <f>F157</f>
        <v>144</v>
      </c>
      <c r="BV67" s="140">
        <f>F186</f>
        <v>173</v>
      </c>
      <c r="BW67" s="140">
        <f>F215</f>
        <v>202</v>
      </c>
      <c r="BX67" s="140">
        <f>F244</f>
        <v>231</v>
      </c>
      <c r="BY67" s="140">
        <f>F273</f>
        <v>260</v>
      </c>
      <c r="BZ67" s="140">
        <f>F302</f>
        <v>289</v>
      </c>
      <c r="CA67" s="140">
        <f>F331</f>
        <v>318</v>
      </c>
      <c r="CB67" s="140">
        <f>F360</f>
        <v>347</v>
      </c>
      <c r="CC67" s="140">
        <f>F389</f>
        <v>376</v>
      </c>
      <c r="CD67" s="140">
        <f>F418</f>
        <v>405</v>
      </c>
      <c r="CE67" s="140">
        <f>F420</f>
        <v>407</v>
      </c>
      <c r="CF67" s="140">
        <f>F449</f>
        <v>436</v>
      </c>
      <c r="CG67" s="140">
        <f>F478</f>
        <v>465</v>
      </c>
      <c r="CH67" s="140">
        <f>F507</f>
        <v>494</v>
      </c>
      <c r="CI67" s="140">
        <f>F536</f>
        <v>523</v>
      </c>
      <c r="CJ67" s="140">
        <f>F565</f>
        <v>552</v>
      </c>
      <c r="CK67" s="140">
        <f>F594</f>
        <v>581</v>
      </c>
      <c r="CL67" s="140">
        <f>F623</f>
        <v>610</v>
      </c>
      <c r="CM67" s="140">
        <f>F652</f>
        <v>639</v>
      </c>
      <c r="CN67" s="140">
        <f>F681</f>
        <v>668</v>
      </c>
      <c r="CO67" s="140">
        <f>F710</f>
        <v>697</v>
      </c>
      <c r="CP67" s="140">
        <f>F739</f>
        <v>726</v>
      </c>
      <c r="CQ67" s="141">
        <f>F39</f>
        <v>26</v>
      </c>
      <c r="CR67" s="142">
        <f t="shared" ref="CR67:CR93" si="10">BQ67+BR67+BS67+BT67+BU67+BV67+BW67+BX67+BY67+BZ67+CA67+CB67+CC67+CD67+CE67+CF67+CG67+CH67+CI67+CJ67+CK67+CL67+CM67+CN67+CO67+CP67+CQ67</f>
        <v>9855</v>
      </c>
      <c r="CS67" s="143"/>
      <c r="CT67" s="154" t="s">
        <v>251</v>
      </c>
      <c r="CU67" s="155" t="s">
        <v>252</v>
      </c>
      <c r="CV67" s="155" t="s">
        <v>273</v>
      </c>
      <c r="CW67" s="155" t="s">
        <v>495</v>
      </c>
      <c r="CX67" s="155" t="s">
        <v>684</v>
      </c>
      <c r="CY67" s="155" t="s">
        <v>685</v>
      </c>
      <c r="CZ67" s="155" t="s">
        <v>732</v>
      </c>
      <c r="DA67" s="155" t="s">
        <v>220</v>
      </c>
      <c r="DB67" s="155" t="s">
        <v>84</v>
      </c>
      <c r="DC67" s="155" t="s">
        <v>83</v>
      </c>
      <c r="DD67" s="155" t="s">
        <v>770</v>
      </c>
      <c r="DE67" s="155" t="s">
        <v>204</v>
      </c>
      <c r="DF67" s="155" t="s">
        <v>68</v>
      </c>
      <c r="DG67" s="155" t="s">
        <v>67</v>
      </c>
      <c r="DH67" s="155" t="s">
        <v>756</v>
      </c>
      <c r="DI67" s="155" t="s">
        <v>190</v>
      </c>
      <c r="DJ67" s="155" t="s">
        <v>110</v>
      </c>
      <c r="DK67" s="155" t="s">
        <v>109</v>
      </c>
      <c r="DL67" s="155" t="s">
        <v>741</v>
      </c>
      <c r="DM67" s="155" t="s">
        <v>202</v>
      </c>
      <c r="DN67" s="155" t="s">
        <v>94</v>
      </c>
      <c r="DO67" s="155" t="s">
        <v>36</v>
      </c>
      <c r="DP67" s="155" t="s">
        <v>258</v>
      </c>
      <c r="DQ67" s="155" t="s">
        <v>480</v>
      </c>
      <c r="DR67" s="155" t="s">
        <v>501</v>
      </c>
      <c r="DS67" s="155" t="s">
        <v>502</v>
      </c>
      <c r="DT67" s="156" t="s">
        <v>88</v>
      </c>
      <c r="DU67" s="147"/>
    </row>
    <row r="68" spans="1:125" ht="13.5" thickBot="1" x14ac:dyDescent="0.25">
      <c r="A68" s="33"/>
      <c r="B68" s="33"/>
      <c r="C68" s="33"/>
      <c r="D68" s="176" t="s">
        <v>225</v>
      </c>
      <c r="E68" s="177" t="s">
        <v>345</v>
      </c>
      <c r="F68" s="179">
        <f>B4+(54*B6)</f>
        <v>55</v>
      </c>
      <c r="G68" s="33"/>
      <c r="H68" s="25"/>
      <c r="I68" s="206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07"/>
      <c r="BN68" s="208"/>
      <c r="BO68" s="25"/>
      <c r="BP68" s="138"/>
      <c r="BQ68" s="158">
        <f>F121</f>
        <v>108</v>
      </c>
      <c r="BR68" s="14">
        <f>F123</f>
        <v>110</v>
      </c>
      <c r="BS68" s="14">
        <f>F152</f>
        <v>139</v>
      </c>
      <c r="BT68" s="14">
        <f>F181</f>
        <v>168</v>
      </c>
      <c r="BU68" s="14">
        <f>F210</f>
        <v>197</v>
      </c>
      <c r="BV68" s="14">
        <f>F239</f>
        <v>226</v>
      </c>
      <c r="BW68" s="14">
        <f>F268</f>
        <v>255</v>
      </c>
      <c r="BX68" s="14">
        <f>F297</f>
        <v>284</v>
      </c>
      <c r="BY68" s="14">
        <f>F326</f>
        <v>313</v>
      </c>
      <c r="BZ68" s="14">
        <f>F355</f>
        <v>342</v>
      </c>
      <c r="CA68" s="14">
        <f>F384</f>
        <v>371</v>
      </c>
      <c r="CB68" s="14">
        <f>F413</f>
        <v>400</v>
      </c>
      <c r="CC68" s="14">
        <f>F442</f>
        <v>429</v>
      </c>
      <c r="CD68" s="14">
        <f>F471</f>
        <v>458</v>
      </c>
      <c r="CE68" s="14">
        <f>F473</f>
        <v>460</v>
      </c>
      <c r="CF68" s="14">
        <f>F502</f>
        <v>489</v>
      </c>
      <c r="CG68" s="14">
        <f>F531</f>
        <v>518</v>
      </c>
      <c r="CH68" s="14">
        <f>F560</f>
        <v>547</v>
      </c>
      <c r="CI68" s="14">
        <f>F589</f>
        <v>576</v>
      </c>
      <c r="CJ68" s="14">
        <f>F618</f>
        <v>605</v>
      </c>
      <c r="CK68" s="14">
        <f>F647</f>
        <v>634</v>
      </c>
      <c r="CL68" s="14">
        <f>F676</f>
        <v>663</v>
      </c>
      <c r="CM68" s="14">
        <f>F705</f>
        <v>692</v>
      </c>
      <c r="CN68" s="14">
        <f>F734</f>
        <v>721</v>
      </c>
      <c r="CO68" s="14">
        <f>F34</f>
        <v>21</v>
      </c>
      <c r="CP68" s="14">
        <f>F63</f>
        <v>50</v>
      </c>
      <c r="CQ68" s="159">
        <f>F92</f>
        <v>79</v>
      </c>
      <c r="CR68" s="160">
        <f t="shared" si="10"/>
        <v>9855</v>
      </c>
      <c r="CS68" s="143"/>
      <c r="CT68" s="165" t="s">
        <v>254</v>
      </c>
      <c r="CU68" s="166" t="s">
        <v>284</v>
      </c>
      <c r="CV68" s="166" t="s">
        <v>370</v>
      </c>
      <c r="CW68" s="166" t="s">
        <v>237</v>
      </c>
      <c r="CX68" s="166" t="s">
        <v>151</v>
      </c>
      <c r="CY68" s="166" t="s">
        <v>268</v>
      </c>
      <c r="CZ68" s="166" t="s">
        <v>354</v>
      </c>
      <c r="DA68" s="166" t="s">
        <v>248</v>
      </c>
      <c r="DB68" s="166" t="s">
        <v>219</v>
      </c>
      <c r="DC68" s="166" t="s">
        <v>549</v>
      </c>
      <c r="DD68" s="166" t="s">
        <v>520</v>
      </c>
      <c r="DE68" s="166" t="s">
        <v>652</v>
      </c>
      <c r="DF68" s="166" t="s">
        <v>680</v>
      </c>
      <c r="DG68" s="166" t="s">
        <v>216</v>
      </c>
      <c r="DH68" s="166" t="s">
        <v>350</v>
      </c>
      <c r="DI68" s="166" t="s">
        <v>351</v>
      </c>
      <c r="DJ68" s="166" t="s">
        <v>399</v>
      </c>
      <c r="DK68" s="166" t="s">
        <v>620</v>
      </c>
      <c r="DL68" s="166" t="s">
        <v>806</v>
      </c>
      <c r="DM68" s="166" t="s">
        <v>807</v>
      </c>
      <c r="DN68" s="166" t="s">
        <v>34</v>
      </c>
      <c r="DO68" s="166" t="s">
        <v>319</v>
      </c>
      <c r="DP68" s="166" t="s">
        <v>184</v>
      </c>
      <c r="DQ68" s="166" t="s">
        <v>183</v>
      </c>
      <c r="DR68" s="166" t="s">
        <v>360</v>
      </c>
      <c r="DS68" s="166" t="s">
        <v>274</v>
      </c>
      <c r="DT68" s="167" t="s">
        <v>168</v>
      </c>
      <c r="DU68" s="147"/>
    </row>
    <row r="69" spans="1:125" x14ac:dyDescent="0.2">
      <c r="A69" s="33"/>
      <c r="B69" s="33"/>
      <c r="C69" s="33"/>
      <c r="D69" s="176" t="s">
        <v>119</v>
      </c>
      <c r="E69" s="177" t="s">
        <v>345</v>
      </c>
      <c r="F69" s="178">
        <f>B4+(55*B6)</f>
        <v>56</v>
      </c>
      <c r="G69" s="33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138"/>
      <c r="BQ69" s="158">
        <f>F174</f>
        <v>161</v>
      </c>
      <c r="BR69" s="14">
        <f>F176</f>
        <v>163</v>
      </c>
      <c r="BS69" s="14">
        <f>F205</f>
        <v>192</v>
      </c>
      <c r="BT69" s="14">
        <f>F234</f>
        <v>221</v>
      </c>
      <c r="BU69" s="14">
        <f>F263</f>
        <v>250</v>
      </c>
      <c r="BV69" s="14">
        <f>F292</f>
        <v>279</v>
      </c>
      <c r="BW69" s="14">
        <f>F321</f>
        <v>308</v>
      </c>
      <c r="BX69" s="14">
        <f>F350</f>
        <v>337</v>
      </c>
      <c r="BY69" s="14">
        <f>F379</f>
        <v>366</v>
      </c>
      <c r="BZ69" s="14">
        <f>F408</f>
        <v>395</v>
      </c>
      <c r="CA69" s="14">
        <f>F437</f>
        <v>424</v>
      </c>
      <c r="CB69" s="14">
        <f>F466</f>
        <v>453</v>
      </c>
      <c r="CC69" s="14">
        <f>F495</f>
        <v>482</v>
      </c>
      <c r="CD69" s="14">
        <f>F524</f>
        <v>511</v>
      </c>
      <c r="CE69" s="14">
        <f>F553</f>
        <v>540</v>
      </c>
      <c r="CF69" s="14">
        <f>F555</f>
        <v>542</v>
      </c>
      <c r="CG69" s="14">
        <f>F584</f>
        <v>571</v>
      </c>
      <c r="CH69" s="14">
        <f>F613</f>
        <v>600</v>
      </c>
      <c r="CI69" s="14">
        <f>F642</f>
        <v>629</v>
      </c>
      <c r="CJ69" s="14">
        <f>F671</f>
        <v>658</v>
      </c>
      <c r="CK69" s="14">
        <f>F700</f>
        <v>687</v>
      </c>
      <c r="CL69" s="14">
        <f>F729</f>
        <v>716</v>
      </c>
      <c r="CM69" s="14">
        <f>F29</f>
        <v>16</v>
      </c>
      <c r="CN69" s="14">
        <f>F58</f>
        <v>45</v>
      </c>
      <c r="CO69" s="14">
        <f>F87</f>
        <v>74</v>
      </c>
      <c r="CP69" s="14">
        <f>F116</f>
        <v>103</v>
      </c>
      <c r="CQ69" s="159">
        <f>F145</f>
        <v>132</v>
      </c>
      <c r="CR69" s="160">
        <f t="shared" si="10"/>
        <v>9855</v>
      </c>
      <c r="CS69" s="143"/>
      <c r="CT69" s="165" t="s">
        <v>286</v>
      </c>
      <c r="CU69" s="166" t="s">
        <v>448</v>
      </c>
      <c r="CV69" s="166" t="s">
        <v>420</v>
      </c>
      <c r="CW69" s="166" t="s">
        <v>746</v>
      </c>
      <c r="CX69" s="166" t="s">
        <v>773</v>
      </c>
      <c r="CY69" s="166" t="s">
        <v>113</v>
      </c>
      <c r="CZ69" s="166" t="s">
        <v>85</v>
      </c>
      <c r="DA69" s="166" t="s">
        <v>417</v>
      </c>
      <c r="DB69" s="166" t="s">
        <v>388</v>
      </c>
      <c r="DC69" s="166" t="s">
        <v>283</v>
      </c>
      <c r="DD69" s="166" t="s">
        <v>369</v>
      </c>
      <c r="DE69" s="166" t="s">
        <v>484</v>
      </c>
      <c r="DF69" s="166" t="s">
        <v>400</v>
      </c>
      <c r="DG69" s="166" t="s">
        <v>267</v>
      </c>
      <c r="DH69" s="166" t="s">
        <v>353</v>
      </c>
      <c r="DI69" s="166" t="s">
        <v>382</v>
      </c>
      <c r="DJ69" s="166" t="s">
        <v>466</v>
      </c>
      <c r="DK69" s="166" t="s">
        <v>363</v>
      </c>
      <c r="DL69" s="166" t="s">
        <v>277</v>
      </c>
      <c r="DM69" s="166" t="s">
        <v>394</v>
      </c>
      <c r="DN69" s="166" t="s">
        <v>478</v>
      </c>
      <c r="DO69" s="166" t="s">
        <v>347</v>
      </c>
      <c r="DP69" s="166" t="s">
        <v>598</v>
      </c>
      <c r="DQ69" s="166" t="s">
        <v>618</v>
      </c>
      <c r="DR69" s="166" t="s">
        <v>619</v>
      </c>
      <c r="DS69" s="166" t="s">
        <v>805</v>
      </c>
      <c r="DT69" s="167" t="s">
        <v>238</v>
      </c>
      <c r="DU69" s="147"/>
    </row>
    <row r="70" spans="1:125" x14ac:dyDescent="0.2">
      <c r="A70" s="33"/>
      <c r="B70" s="33"/>
      <c r="C70" s="33"/>
      <c r="D70" s="176" t="s">
        <v>252</v>
      </c>
      <c r="E70" s="177" t="s">
        <v>345</v>
      </c>
      <c r="F70" s="178">
        <f>B4+(56*B6)</f>
        <v>57</v>
      </c>
      <c r="G70" s="33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138"/>
      <c r="BQ70" s="158">
        <f>F227</f>
        <v>214</v>
      </c>
      <c r="BR70" s="14">
        <f>F256</f>
        <v>243</v>
      </c>
      <c r="BS70" s="14">
        <f>F258</f>
        <v>245</v>
      </c>
      <c r="BT70" s="14">
        <f>F287</f>
        <v>274</v>
      </c>
      <c r="BU70" s="14">
        <f>F316</f>
        <v>303</v>
      </c>
      <c r="BV70" s="14">
        <f>F345</f>
        <v>332</v>
      </c>
      <c r="BW70" s="14">
        <f>F374</f>
        <v>361</v>
      </c>
      <c r="BX70" s="14">
        <f>F403</f>
        <v>390</v>
      </c>
      <c r="BY70" s="14">
        <f>F432</f>
        <v>419</v>
      </c>
      <c r="BZ70" s="14">
        <f>F461</f>
        <v>448</v>
      </c>
      <c r="CA70" s="14">
        <f>F490</f>
        <v>477</v>
      </c>
      <c r="CB70" s="14">
        <f>F519</f>
        <v>506</v>
      </c>
      <c r="CC70" s="14">
        <f>F548</f>
        <v>535</v>
      </c>
      <c r="CD70" s="14">
        <f>F577</f>
        <v>564</v>
      </c>
      <c r="CE70" s="14">
        <f>F606</f>
        <v>593</v>
      </c>
      <c r="CF70" s="14">
        <f>F608</f>
        <v>595</v>
      </c>
      <c r="CG70" s="14">
        <f>F637</f>
        <v>624</v>
      </c>
      <c r="CH70" s="14">
        <f>F666</f>
        <v>653</v>
      </c>
      <c r="CI70" s="14">
        <f>F695</f>
        <v>682</v>
      </c>
      <c r="CJ70" s="14">
        <f>F724</f>
        <v>711</v>
      </c>
      <c r="CK70" s="14">
        <f>F24</f>
        <v>11</v>
      </c>
      <c r="CL70" s="14">
        <f>F53</f>
        <v>40</v>
      </c>
      <c r="CM70" s="14">
        <f>F82</f>
        <v>69</v>
      </c>
      <c r="CN70" s="14">
        <f>F111</f>
        <v>98</v>
      </c>
      <c r="CO70" s="14">
        <f>F140</f>
        <v>127</v>
      </c>
      <c r="CP70" s="14">
        <f>F169</f>
        <v>156</v>
      </c>
      <c r="CQ70" s="159">
        <f>F198</f>
        <v>185</v>
      </c>
      <c r="CR70" s="160">
        <f t="shared" si="10"/>
        <v>9855</v>
      </c>
      <c r="CS70" s="143"/>
      <c r="CT70" s="165" t="s">
        <v>446</v>
      </c>
      <c r="CU70" s="166" t="s">
        <v>669</v>
      </c>
      <c r="CV70" s="166" t="s">
        <v>567</v>
      </c>
      <c r="CW70" s="166" t="s">
        <v>566</v>
      </c>
      <c r="CX70" s="166" t="s">
        <v>404</v>
      </c>
      <c r="CY70" s="166" t="s">
        <v>655</v>
      </c>
      <c r="CZ70" s="166" t="s">
        <v>551</v>
      </c>
      <c r="DA70" s="166" t="s">
        <v>550</v>
      </c>
      <c r="DB70" s="166" t="s">
        <v>416</v>
      </c>
      <c r="DC70" s="166" t="s">
        <v>694</v>
      </c>
      <c r="DD70" s="166" t="s">
        <v>714</v>
      </c>
      <c r="DE70" s="166" t="s">
        <v>715</v>
      </c>
      <c r="DF70" s="166" t="s">
        <v>141</v>
      </c>
      <c r="DG70" s="166" t="s">
        <v>364</v>
      </c>
      <c r="DH70" s="166" t="s">
        <v>384</v>
      </c>
      <c r="DI70" s="166" t="s">
        <v>546</v>
      </c>
      <c r="DJ70" s="166" t="s">
        <v>517</v>
      </c>
      <c r="DK70" s="166" t="s">
        <v>78</v>
      </c>
      <c r="DL70" s="166" t="s">
        <v>106</v>
      </c>
      <c r="DM70" s="166" t="s">
        <v>213</v>
      </c>
      <c r="DN70" s="166" t="s">
        <v>378</v>
      </c>
      <c r="DO70" s="166" t="s">
        <v>596</v>
      </c>
      <c r="DP70" s="166" t="s">
        <v>539</v>
      </c>
      <c r="DQ70" s="166" t="s">
        <v>434</v>
      </c>
      <c r="DR70" s="166" t="s">
        <v>657</v>
      </c>
      <c r="DS70" s="166" t="s">
        <v>524</v>
      </c>
      <c r="DT70" s="167" t="s">
        <v>523</v>
      </c>
      <c r="DU70" s="147"/>
    </row>
    <row r="71" spans="1:125" x14ac:dyDescent="0.2">
      <c r="A71" s="33"/>
      <c r="B71" s="33"/>
      <c r="C71" s="33"/>
      <c r="D71" s="176" t="s">
        <v>89</v>
      </c>
      <c r="E71" s="177" t="s">
        <v>345</v>
      </c>
      <c r="F71" s="178">
        <f>B4+(57*B6)</f>
        <v>58</v>
      </c>
      <c r="G71" s="33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138"/>
      <c r="BQ71" s="158">
        <f>F280</f>
        <v>267</v>
      </c>
      <c r="BR71" s="14">
        <f>F309</f>
        <v>296</v>
      </c>
      <c r="BS71" s="14">
        <f>F311</f>
        <v>298</v>
      </c>
      <c r="BT71" s="14">
        <f>F340</f>
        <v>327</v>
      </c>
      <c r="BU71" s="14">
        <f>F369</f>
        <v>356</v>
      </c>
      <c r="BV71" s="14">
        <f>F398</f>
        <v>385</v>
      </c>
      <c r="BW71" s="14">
        <f>F427</f>
        <v>414</v>
      </c>
      <c r="BX71" s="14">
        <f>F456</f>
        <v>443</v>
      </c>
      <c r="BY71" s="14">
        <f>F485</f>
        <v>472</v>
      </c>
      <c r="BZ71" s="14">
        <f>F514</f>
        <v>501</v>
      </c>
      <c r="CA71" s="14">
        <f>F543</f>
        <v>530</v>
      </c>
      <c r="CB71" s="14">
        <f>F572</f>
        <v>559</v>
      </c>
      <c r="CC71" s="14">
        <f>F601</f>
        <v>588</v>
      </c>
      <c r="CD71" s="14">
        <f>F630</f>
        <v>617</v>
      </c>
      <c r="CE71" s="14">
        <f>F659</f>
        <v>646</v>
      </c>
      <c r="CF71" s="14">
        <f>F688</f>
        <v>675</v>
      </c>
      <c r="CG71" s="14">
        <f>F690</f>
        <v>677</v>
      </c>
      <c r="CH71" s="14">
        <f>F719</f>
        <v>706</v>
      </c>
      <c r="CI71" s="14">
        <f>F19</f>
        <v>6</v>
      </c>
      <c r="CJ71" s="14">
        <f>F48</f>
        <v>35</v>
      </c>
      <c r="CK71" s="14">
        <f>F77</f>
        <v>64</v>
      </c>
      <c r="CL71" s="14">
        <f>F106</f>
        <v>93</v>
      </c>
      <c r="CM71" s="14">
        <f>F135</f>
        <v>122</v>
      </c>
      <c r="CN71" s="14">
        <f>F164</f>
        <v>151</v>
      </c>
      <c r="CO71" s="14">
        <f>F193</f>
        <v>180</v>
      </c>
      <c r="CP71" s="14">
        <f>F222</f>
        <v>209</v>
      </c>
      <c r="CQ71" s="159">
        <f>F251</f>
        <v>238</v>
      </c>
      <c r="CR71" s="160">
        <f t="shared" si="10"/>
        <v>9855</v>
      </c>
      <c r="CS71" s="143"/>
      <c r="CT71" s="165" t="s">
        <v>403</v>
      </c>
      <c r="CU71" s="166" t="s">
        <v>535</v>
      </c>
      <c r="CV71" s="166" t="s">
        <v>614</v>
      </c>
      <c r="CW71" s="166" t="s">
        <v>37</v>
      </c>
      <c r="CX71" s="166" t="s">
        <v>232</v>
      </c>
      <c r="CY71" s="166" t="s">
        <v>233</v>
      </c>
      <c r="CZ71" s="166" t="s">
        <v>281</v>
      </c>
      <c r="DA71" s="166" t="s">
        <v>503</v>
      </c>
      <c r="DB71" s="166" t="s">
        <v>692</v>
      </c>
      <c r="DC71" s="166" t="s">
        <v>636</v>
      </c>
      <c r="DD71" s="166" t="s">
        <v>560</v>
      </c>
      <c r="DE71" s="166" t="s">
        <v>779</v>
      </c>
      <c r="DF71" s="166" t="s">
        <v>649</v>
      </c>
      <c r="DG71" s="166" t="s">
        <v>648</v>
      </c>
      <c r="DH71" s="166" t="s">
        <v>544</v>
      </c>
      <c r="DI71" s="166" t="s">
        <v>791</v>
      </c>
      <c r="DJ71" s="166" t="s">
        <v>663</v>
      </c>
      <c r="DK71" s="166" t="s">
        <v>662</v>
      </c>
      <c r="DL71" s="166" t="s">
        <v>486</v>
      </c>
      <c r="DM71" s="166" t="s">
        <v>802</v>
      </c>
      <c r="DN71" s="166" t="s">
        <v>701</v>
      </c>
      <c r="DO71" s="166" t="s">
        <v>617</v>
      </c>
      <c r="DP71" s="166" t="s">
        <v>731</v>
      </c>
      <c r="DQ71" s="166" t="s">
        <v>759</v>
      </c>
      <c r="DR71" s="166" t="s">
        <v>71</v>
      </c>
      <c r="DS71" s="166" t="s">
        <v>99</v>
      </c>
      <c r="DT71" s="167" t="s">
        <v>431</v>
      </c>
      <c r="DU71" s="147"/>
    </row>
    <row r="72" spans="1:125" x14ac:dyDescent="0.2">
      <c r="A72" s="33"/>
      <c r="B72" s="33"/>
      <c r="C72" s="33"/>
      <c r="D72" s="176" t="s">
        <v>331</v>
      </c>
      <c r="E72" s="177" t="s">
        <v>345</v>
      </c>
      <c r="F72" s="178">
        <f>B4+(58*B6)</f>
        <v>59</v>
      </c>
      <c r="G72" s="33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138"/>
      <c r="BQ72" s="158">
        <f>F333</f>
        <v>320</v>
      </c>
      <c r="BR72" s="14">
        <f>F362</f>
        <v>349</v>
      </c>
      <c r="BS72" s="14">
        <f>F391</f>
        <v>378</v>
      </c>
      <c r="BT72" s="14">
        <f>F393</f>
        <v>380</v>
      </c>
      <c r="BU72" s="14">
        <f>F422</f>
        <v>409</v>
      </c>
      <c r="BV72" s="14">
        <f>F451</f>
        <v>438</v>
      </c>
      <c r="BW72" s="14">
        <f>F480</f>
        <v>467</v>
      </c>
      <c r="BX72" s="14">
        <f>F509</f>
        <v>496</v>
      </c>
      <c r="BY72" s="14">
        <f>F538</f>
        <v>525</v>
      </c>
      <c r="BZ72" s="14">
        <f>F567</f>
        <v>554</v>
      </c>
      <c r="CA72" s="14">
        <f>F596</f>
        <v>583</v>
      </c>
      <c r="CB72" s="14">
        <f>F625</f>
        <v>612</v>
      </c>
      <c r="CC72" s="14">
        <f>F654</f>
        <v>641</v>
      </c>
      <c r="CD72" s="14">
        <f>F683</f>
        <v>670</v>
      </c>
      <c r="CE72" s="14">
        <f>F712</f>
        <v>699</v>
      </c>
      <c r="CF72" s="14">
        <f>F741</f>
        <v>728</v>
      </c>
      <c r="CG72" s="14">
        <f>F14</f>
        <v>1</v>
      </c>
      <c r="CH72" s="14">
        <f>F43</f>
        <v>30</v>
      </c>
      <c r="CI72" s="14">
        <f>F72</f>
        <v>59</v>
      </c>
      <c r="CJ72" s="14">
        <f>F101</f>
        <v>88</v>
      </c>
      <c r="CK72" s="14">
        <f>F130</f>
        <v>117</v>
      </c>
      <c r="CL72" s="14">
        <f>F159</f>
        <v>146</v>
      </c>
      <c r="CM72" s="14">
        <f>F188</f>
        <v>175</v>
      </c>
      <c r="CN72" s="14">
        <f>F217</f>
        <v>204</v>
      </c>
      <c r="CO72" s="14">
        <f>F246</f>
        <v>233</v>
      </c>
      <c r="CP72" s="14">
        <f>F275</f>
        <v>262</v>
      </c>
      <c r="CQ72" s="159">
        <f>F304</f>
        <v>291</v>
      </c>
      <c r="CR72" s="160">
        <f t="shared" si="10"/>
        <v>9855</v>
      </c>
      <c r="CS72" s="143"/>
      <c r="CT72" s="165" t="s">
        <v>801</v>
      </c>
      <c r="CU72" s="166" t="s">
        <v>128</v>
      </c>
      <c r="CV72" s="166" t="s">
        <v>39</v>
      </c>
      <c r="CW72" s="166" t="s">
        <v>811</v>
      </c>
      <c r="CX72" s="166" t="s">
        <v>728</v>
      </c>
      <c r="CY72" s="166" t="s">
        <v>49</v>
      </c>
      <c r="CZ72" s="166" t="s">
        <v>138</v>
      </c>
      <c r="DA72" s="166" t="s">
        <v>795</v>
      </c>
      <c r="DB72" s="166" t="s">
        <v>713</v>
      </c>
      <c r="DC72" s="166" t="s">
        <v>33</v>
      </c>
      <c r="DD72" s="166" t="s">
        <v>64</v>
      </c>
      <c r="DE72" s="166" t="s">
        <v>199</v>
      </c>
      <c r="DF72" s="166" t="s">
        <v>227</v>
      </c>
      <c r="DG72" s="166" t="s">
        <v>557</v>
      </c>
      <c r="DH72" s="166" t="s">
        <v>528</v>
      </c>
      <c r="DI72" s="166" t="s">
        <v>632</v>
      </c>
      <c r="DJ72" s="166" t="s">
        <v>198</v>
      </c>
      <c r="DK72" s="166" t="s">
        <v>226</v>
      </c>
      <c r="DL72" s="166" t="s">
        <v>331</v>
      </c>
      <c r="DM72" s="166" t="s">
        <v>303</v>
      </c>
      <c r="DN72" s="166" t="s">
        <v>631</v>
      </c>
      <c r="DO72" s="166" t="s">
        <v>659</v>
      </c>
      <c r="DP72" s="166" t="s">
        <v>788</v>
      </c>
      <c r="DQ72" s="166" t="s">
        <v>817</v>
      </c>
      <c r="DR72" s="166" t="s">
        <v>144</v>
      </c>
      <c r="DS72" s="166" t="s">
        <v>55</v>
      </c>
      <c r="DT72" s="167" t="s">
        <v>719</v>
      </c>
      <c r="DU72" s="147"/>
    </row>
    <row r="73" spans="1:125" x14ac:dyDescent="0.2">
      <c r="A73" s="33"/>
      <c r="B73" s="33"/>
      <c r="C73" s="33"/>
      <c r="D73" s="176" t="s">
        <v>803</v>
      </c>
      <c r="E73" s="177" t="s">
        <v>345</v>
      </c>
      <c r="F73" s="179">
        <f>B4+(59*B6)</f>
        <v>60</v>
      </c>
      <c r="G73" s="33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138"/>
      <c r="BQ73" s="158">
        <f>F386</f>
        <v>373</v>
      </c>
      <c r="BR73" s="14">
        <f>F415</f>
        <v>402</v>
      </c>
      <c r="BS73" s="14">
        <f>F444</f>
        <v>431</v>
      </c>
      <c r="BT73" s="14">
        <f>F446</f>
        <v>433</v>
      </c>
      <c r="BU73" s="14">
        <f>F475</f>
        <v>462</v>
      </c>
      <c r="BV73" s="14">
        <f>F504</f>
        <v>491</v>
      </c>
      <c r="BW73" s="14">
        <f>F533</f>
        <v>520</v>
      </c>
      <c r="BX73" s="14">
        <f>F562</f>
        <v>549</v>
      </c>
      <c r="BY73" s="14">
        <f>F591</f>
        <v>578</v>
      </c>
      <c r="BZ73" s="14">
        <f>F620</f>
        <v>607</v>
      </c>
      <c r="CA73" s="14">
        <f>F649</f>
        <v>636</v>
      </c>
      <c r="CB73" s="14">
        <f>F678</f>
        <v>665</v>
      </c>
      <c r="CC73" s="14">
        <f>F707</f>
        <v>694</v>
      </c>
      <c r="CD73" s="14">
        <f>F736</f>
        <v>723</v>
      </c>
      <c r="CE73" s="14">
        <f>F36</f>
        <v>23</v>
      </c>
      <c r="CF73" s="14">
        <f>F65</f>
        <v>52</v>
      </c>
      <c r="CG73" s="14">
        <f>F94</f>
        <v>81</v>
      </c>
      <c r="CH73" s="14">
        <f>F96</f>
        <v>83</v>
      </c>
      <c r="CI73" s="14">
        <f>F125</f>
        <v>112</v>
      </c>
      <c r="CJ73" s="14">
        <f>F154</f>
        <v>141</v>
      </c>
      <c r="CK73" s="14">
        <f>F183</f>
        <v>170</v>
      </c>
      <c r="CL73" s="14">
        <f>F212</f>
        <v>199</v>
      </c>
      <c r="CM73" s="14">
        <f>F241</f>
        <v>228</v>
      </c>
      <c r="CN73" s="14">
        <f>F270</f>
        <v>257</v>
      </c>
      <c r="CO73" s="14">
        <f>F299</f>
        <v>286</v>
      </c>
      <c r="CP73" s="14">
        <f>F328</f>
        <v>315</v>
      </c>
      <c r="CQ73" s="159">
        <f>F357</f>
        <v>344</v>
      </c>
      <c r="CR73" s="160">
        <f t="shared" si="10"/>
        <v>9855</v>
      </c>
      <c r="CS73" s="143"/>
      <c r="CT73" s="165" t="s">
        <v>626</v>
      </c>
      <c r="CU73" s="166" t="s">
        <v>627</v>
      </c>
      <c r="CV73" s="166" t="s">
        <v>813</v>
      </c>
      <c r="CW73" s="166" t="s">
        <v>296</v>
      </c>
      <c r="CX73" s="166" t="s">
        <v>324</v>
      </c>
      <c r="CY73" s="166" t="s">
        <v>456</v>
      </c>
      <c r="CZ73" s="166" t="s">
        <v>428</v>
      </c>
      <c r="DA73" s="166" t="s">
        <v>753</v>
      </c>
      <c r="DB73" s="166" t="s">
        <v>781</v>
      </c>
      <c r="DC73" s="166" t="s">
        <v>93</v>
      </c>
      <c r="DD73" s="166" t="s">
        <v>125</v>
      </c>
      <c r="DE73" s="166" t="s">
        <v>242</v>
      </c>
      <c r="DF73" s="166" t="s">
        <v>156</v>
      </c>
      <c r="DG73" s="166" t="s">
        <v>48</v>
      </c>
      <c r="DH73" s="166" t="s">
        <v>330</v>
      </c>
      <c r="DI73" s="166" t="s">
        <v>196</v>
      </c>
      <c r="DJ73" s="166" t="s">
        <v>195</v>
      </c>
      <c r="DK73" s="166" t="s">
        <v>3</v>
      </c>
      <c r="DL73" s="166" t="s">
        <v>316</v>
      </c>
      <c r="DM73" s="166" t="s">
        <v>210</v>
      </c>
      <c r="DN73" s="166" t="s">
        <v>209</v>
      </c>
      <c r="DO73" s="166" t="s">
        <v>73</v>
      </c>
      <c r="DP73" s="166" t="s">
        <v>300</v>
      </c>
      <c r="DQ73" s="166" t="s">
        <v>222</v>
      </c>
      <c r="DR73" s="166" t="s">
        <v>165</v>
      </c>
      <c r="DS73" s="166" t="s">
        <v>357</v>
      </c>
      <c r="DT73" s="167" t="s">
        <v>578</v>
      </c>
      <c r="DU73" s="147"/>
    </row>
    <row r="74" spans="1:125" x14ac:dyDescent="0.2">
      <c r="A74" s="33"/>
      <c r="B74" s="33"/>
      <c r="C74" s="33"/>
      <c r="D74" s="176" t="s">
        <v>359</v>
      </c>
      <c r="E74" s="177" t="s">
        <v>345</v>
      </c>
      <c r="F74" s="179">
        <f>B4+(60*B6)</f>
        <v>61</v>
      </c>
      <c r="G74" s="33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138"/>
      <c r="BQ74" s="158">
        <f>F439</f>
        <v>426</v>
      </c>
      <c r="BR74" s="14">
        <f>F468</f>
        <v>455</v>
      </c>
      <c r="BS74" s="14">
        <f>F497</f>
        <v>484</v>
      </c>
      <c r="BT74" s="14">
        <f>F526</f>
        <v>513</v>
      </c>
      <c r="BU74" s="14">
        <f>F528</f>
        <v>515</v>
      </c>
      <c r="BV74" s="14">
        <f>F557</f>
        <v>544</v>
      </c>
      <c r="BW74" s="14">
        <f>F586</f>
        <v>573</v>
      </c>
      <c r="BX74" s="14">
        <f>F615</f>
        <v>602</v>
      </c>
      <c r="BY74" s="14">
        <f>F644</f>
        <v>631</v>
      </c>
      <c r="BZ74" s="14">
        <f>F673</f>
        <v>660</v>
      </c>
      <c r="CA74" s="14">
        <f>F702</f>
        <v>689</v>
      </c>
      <c r="CB74" s="14">
        <f>F731</f>
        <v>718</v>
      </c>
      <c r="CC74" s="14">
        <f>F31</f>
        <v>18</v>
      </c>
      <c r="CD74" s="14">
        <f>F60</f>
        <v>47</v>
      </c>
      <c r="CE74" s="14">
        <f>F89</f>
        <v>76</v>
      </c>
      <c r="CF74" s="14">
        <f>F118</f>
        <v>105</v>
      </c>
      <c r="CG74" s="14">
        <f>F147</f>
        <v>134</v>
      </c>
      <c r="CH74" s="14">
        <f>F149</f>
        <v>136</v>
      </c>
      <c r="CI74" s="14">
        <f>F178</f>
        <v>165</v>
      </c>
      <c r="CJ74" s="14">
        <f>F207</f>
        <v>194</v>
      </c>
      <c r="CK74" s="14">
        <f>F236</f>
        <v>223</v>
      </c>
      <c r="CL74" s="14">
        <f>F265</f>
        <v>252</v>
      </c>
      <c r="CM74" s="14">
        <f>F294</f>
        <v>281</v>
      </c>
      <c r="CN74" s="14">
        <f>F323</f>
        <v>310</v>
      </c>
      <c r="CO74" s="14">
        <f>F352</f>
        <v>339</v>
      </c>
      <c r="CP74" s="14">
        <f>F381</f>
        <v>368</v>
      </c>
      <c r="CQ74" s="159">
        <f>F410</f>
        <v>397</v>
      </c>
      <c r="CR74" s="160">
        <f t="shared" si="10"/>
        <v>9855</v>
      </c>
      <c r="CS74" s="143"/>
      <c r="CT74" s="165" t="s">
        <v>203</v>
      </c>
      <c r="CU74" s="166" t="s">
        <v>455</v>
      </c>
      <c r="CV74" s="166" t="s">
        <v>294</v>
      </c>
      <c r="CW74" s="166" t="s">
        <v>293</v>
      </c>
      <c r="CX74" s="166" t="s">
        <v>189</v>
      </c>
      <c r="CY74" s="166" t="s">
        <v>413</v>
      </c>
      <c r="CZ74" s="166" t="s">
        <v>336</v>
      </c>
      <c r="DA74" s="166" t="s">
        <v>335</v>
      </c>
      <c r="DB74" s="166" t="s">
        <v>201</v>
      </c>
      <c r="DC74" s="166" t="s">
        <v>425</v>
      </c>
      <c r="DD74" s="166" t="s">
        <v>321</v>
      </c>
      <c r="DE74" s="166" t="s">
        <v>263</v>
      </c>
      <c r="DF74" s="166" t="s">
        <v>673</v>
      </c>
      <c r="DG74" s="166" t="s">
        <v>645</v>
      </c>
      <c r="DH74" s="166" t="s">
        <v>747</v>
      </c>
      <c r="DI74" s="166" t="s">
        <v>774</v>
      </c>
      <c r="DJ74" s="166" t="s">
        <v>342</v>
      </c>
      <c r="DK74" s="166" t="s">
        <v>474</v>
      </c>
      <c r="DL74" s="166" t="s">
        <v>475</v>
      </c>
      <c r="DM74" s="166" t="s">
        <v>496</v>
      </c>
      <c r="DN74" s="166" t="s">
        <v>716</v>
      </c>
      <c r="DO74" s="166" t="s">
        <v>142</v>
      </c>
      <c r="DP74" s="166" t="s">
        <v>143</v>
      </c>
      <c r="DQ74" s="166" t="s">
        <v>163</v>
      </c>
      <c r="DR74" s="166" t="s">
        <v>443</v>
      </c>
      <c r="DS74" s="166" t="s">
        <v>310</v>
      </c>
      <c r="DT74" s="167" t="s">
        <v>309</v>
      </c>
      <c r="DU74" s="147"/>
    </row>
    <row r="75" spans="1:125" x14ac:dyDescent="0.2">
      <c r="A75" s="33"/>
      <c r="B75" s="33"/>
      <c r="C75" s="33"/>
      <c r="D75" s="176" t="s">
        <v>776</v>
      </c>
      <c r="E75" s="177" t="s">
        <v>345</v>
      </c>
      <c r="F75" s="178">
        <f>B4+(61*B6)</f>
        <v>62</v>
      </c>
      <c r="G75" s="33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138"/>
      <c r="BQ75" s="158">
        <f>F492</f>
        <v>479</v>
      </c>
      <c r="BR75" s="14">
        <f>F521</f>
        <v>508</v>
      </c>
      <c r="BS75" s="14">
        <f>F550</f>
        <v>537</v>
      </c>
      <c r="BT75" s="14">
        <f>F579</f>
        <v>566</v>
      </c>
      <c r="BU75" s="14">
        <f>F581</f>
        <v>568</v>
      </c>
      <c r="BV75" s="14">
        <f>F610</f>
        <v>597</v>
      </c>
      <c r="BW75" s="14">
        <f>F639</f>
        <v>626</v>
      </c>
      <c r="BX75" s="14">
        <f>F668</f>
        <v>655</v>
      </c>
      <c r="BY75" s="14">
        <f>F697</f>
        <v>684</v>
      </c>
      <c r="BZ75" s="14">
        <f>F726</f>
        <v>713</v>
      </c>
      <c r="CA75" s="14">
        <f>F26</f>
        <v>13</v>
      </c>
      <c r="CB75" s="14">
        <f>F55</f>
        <v>42</v>
      </c>
      <c r="CC75" s="14">
        <f>F84</f>
        <v>71</v>
      </c>
      <c r="CD75" s="14">
        <f>F113</f>
        <v>100</v>
      </c>
      <c r="CE75" s="14">
        <f>F142</f>
        <v>129</v>
      </c>
      <c r="CF75" s="14">
        <f>F171</f>
        <v>158</v>
      </c>
      <c r="CG75" s="14">
        <f>F200</f>
        <v>187</v>
      </c>
      <c r="CH75" s="14">
        <f>F229</f>
        <v>216</v>
      </c>
      <c r="CI75" s="14">
        <f>F231</f>
        <v>218</v>
      </c>
      <c r="CJ75" s="14">
        <f>F260</f>
        <v>247</v>
      </c>
      <c r="CK75" s="14">
        <f>F289</f>
        <v>276</v>
      </c>
      <c r="CL75" s="14">
        <f>F318</f>
        <v>305</v>
      </c>
      <c r="CM75" s="14">
        <f>F347</f>
        <v>334</v>
      </c>
      <c r="CN75" s="14">
        <f>F376</f>
        <v>363</v>
      </c>
      <c r="CO75" s="14">
        <f>F405</f>
        <v>392</v>
      </c>
      <c r="CP75" s="14">
        <f>F434</f>
        <v>421</v>
      </c>
      <c r="CQ75" s="159">
        <f>F463</f>
        <v>450</v>
      </c>
      <c r="CR75" s="160">
        <f t="shared" si="10"/>
        <v>9855</v>
      </c>
      <c r="CS75" s="143"/>
      <c r="CT75" s="165" t="s">
        <v>740</v>
      </c>
      <c r="CU75" s="166" t="s">
        <v>79</v>
      </c>
      <c r="CV75" s="166" t="s">
        <v>107</v>
      </c>
      <c r="CW75" s="166" t="s">
        <v>439</v>
      </c>
      <c r="CX75" s="166" t="s">
        <v>572</v>
      </c>
      <c r="CY75" s="166" t="s">
        <v>573</v>
      </c>
      <c r="CZ75" s="166" t="s">
        <v>621</v>
      </c>
      <c r="DA75" s="166" t="s">
        <v>45</v>
      </c>
      <c r="DB75" s="166" t="s">
        <v>240</v>
      </c>
      <c r="DC75" s="166" t="s">
        <v>241</v>
      </c>
      <c r="DD75" s="166" t="s">
        <v>542</v>
      </c>
      <c r="DE75" s="166" t="s">
        <v>513</v>
      </c>
      <c r="DF75" s="166" t="s">
        <v>381</v>
      </c>
      <c r="DG75" s="166" t="s">
        <v>465</v>
      </c>
      <c r="DH75" s="166" t="s">
        <v>582</v>
      </c>
      <c r="DI75" s="166" t="s">
        <v>497</v>
      </c>
      <c r="DJ75" s="166" t="s">
        <v>393</v>
      </c>
      <c r="DK75" s="166" t="s">
        <v>477</v>
      </c>
      <c r="DL75" s="166" t="s">
        <v>507</v>
      </c>
      <c r="DM75" s="166" t="s">
        <v>592</v>
      </c>
      <c r="DN75" s="166" t="s">
        <v>459</v>
      </c>
      <c r="DO75" s="166" t="s">
        <v>375</v>
      </c>
      <c r="DP75" s="166" t="s">
        <v>491</v>
      </c>
      <c r="DQ75" s="166" t="s">
        <v>576</v>
      </c>
      <c r="DR75" s="166" t="s">
        <v>471</v>
      </c>
      <c r="DS75" s="166" t="s">
        <v>442</v>
      </c>
      <c r="DT75" s="167" t="s">
        <v>767</v>
      </c>
      <c r="DU75" s="147"/>
    </row>
    <row r="76" spans="1:125" x14ac:dyDescent="0.2">
      <c r="A76" s="33"/>
      <c r="B76" s="33"/>
      <c r="C76" s="33"/>
      <c r="D76" s="176" t="s">
        <v>436</v>
      </c>
      <c r="E76" s="177" t="s">
        <v>345</v>
      </c>
      <c r="F76" s="178">
        <f>B4+(62*B6)</f>
        <v>63</v>
      </c>
      <c r="G76" s="33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138"/>
      <c r="BQ76" s="158">
        <f>F545</f>
        <v>532</v>
      </c>
      <c r="BR76" s="14">
        <f>F574</f>
        <v>561</v>
      </c>
      <c r="BS76" s="14">
        <f>F603</f>
        <v>590</v>
      </c>
      <c r="BT76" s="14">
        <f>F632</f>
        <v>619</v>
      </c>
      <c r="BU76" s="14">
        <f>F661</f>
        <v>648</v>
      </c>
      <c r="BV76" s="14">
        <f>F663</f>
        <v>650</v>
      </c>
      <c r="BW76" s="14">
        <f>F692</f>
        <v>679</v>
      </c>
      <c r="BX76" s="14">
        <f>F721</f>
        <v>708</v>
      </c>
      <c r="BY76" s="14">
        <f>F21</f>
        <v>8</v>
      </c>
      <c r="BZ76" s="14">
        <f>F50</f>
        <v>37</v>
      </c>
      <c r="CA76" s="14">
        <f>F79</f>
        <v>66</v>
      </c>
      <c r="CB76" s="14">
        <f>F108</f>
        <v>95</v>
      </c>
      <c r="CC76" s="14">
        <f>F137</f>
        <v>124</v>
      </c>
      <c r="CD76" s="14">
        <f>F166</f>
        <v>153</v>
      </c>
      <c r="CE76" s="14">
        <f>F195</f>
        <v>182</v>
      </c>
      <c r="CF76" s="14">
        <f>F224</f>
        <v>211</v>
      </c>
      <c r="CG76" s="14">
        <f>F253</f>
        <v>240</v>
      </c>
      <c r="CH76" s="14">
        <f>F282</f>
        <v>269</v>
      </c>
      <c r="CI76" s="14">
        <f>F284</f>
        <v>271</v>
      </c>
      <c r="CJ76" s="14">
        <f>F313</f>
        <v>300</v>
      </c>
      <c r="CK76" s="14">
        <f>F342</f>
        <v>329</v>
      </c>
      <c r="CL76" s="14">
        <f>F371</f>
        <v>358</v>
      </c>
      <c r="CM76" s="14">
        <f>F400</f>
        <v>387</v>
      </c>
      <c r="CN76" s="14">
        <f>F429</f>
        <v>416</v>
      </c>
      <c r="CO76" s="14">
        <f>F458</f>
        <v>445</v>
      </c>
      <c r="CP76" s="14">
        <f>F487</f>
        <v>474</v>
      </c>
      <c r="CQ76" s="159">
        <f>F516</f>
        <v>503</v>
      </c>
      <c r="CR76" s="160">
        <f t="shared" si="10"/>
        <v>9855</v>
      </c>
      <c r="CS76" s="143"/>
      <c r="CT76" s="165" t="s">
        <v>591</v>
      </c>
      <c r="CU76" s="166" t="s">
        <v>706</v>
      </c>
      <c r="CV76" s="166" t="s">
        <v>622</v>
      </c>
      <c r="CW76" s="166" t="s">
        <v>490</v>
      </c>
      <c r="CX76" s="166" t="s">
        <v>575</v>
      </c>
      <c r="CY76" s="166" t="s">
        <v>605</v>
      </c>
      <c r="CZ76" s="166" t="s">
        <v>688</v>
      </c>
      <c r="DA76" s="166" t="s">
        <v>585</v>
      </c>
      <c r="DB76" s="166" t="s">
        <v>543</v>
      </c>
      <c r="DC76" s="166" t="s">
        <v>675</v>
      </c>
      <c r="DD76" s="166" t="s">
        <v>674</v>
      </c>
      <c r="DE76" s="166" t="s">
        <v>541</v>
      </c>
      <c r="DF76" s="166" t="s">
        <v>816</v>
      </c>
      <c r="DG76" s="166" t="s">
        <v>43</v>
      </c>
      <c r="DH76" s="166" t="s">
        <v>44</v>
      </c>
      <c r="DI76" s="166" t="s">
        <v>239</v>
      </c>
      <c r="DJ76" s="166" t="s">
        <v>460</v>
      </c>
      <c r="DK76" s="166" t="s">
        <v>509</v>
      </c>
      <c r="DL76" s="166" t="s">
        <v>670</v>
      </c>
      <c r="DM76" s="166" t="s">
        <v>642</v>
      </c>
      <c r="DN76" s="166" t="s">
        <v>178</v>
      </c>
      <c r="DO76" s="166" t="s">
        <v>206</v>
      </c>
      <c r="DP76" s="166" t="s">
        <v>339</v>
      </c>
      <c r="DQ76" s="166" t="s">
        <v>311</v>
      </c>
      <c r="DR76" s="166" t="s">
        <v>639</v>
      </c>
      <c r="DS76" s="166" t="s">
        <v>611</v>
      </c>
      <c r="DT76" s="167" t="s">
        <v>506</v>
      </c>
      <c r="DU76" s="147"/>
    </row>
    <row r="77" spans="1:125" x14ac:dyDescent="0.2">
      <c r="A77" s="33"/>
      <c r="B77" s="33"/>
      <c r="C77" s="33"/>
      <c r="D77" s="176" t="s">
        <v>701</v>
      </c>
      <c r="E77" s="177" t="s">
        <v>345</v>
      </c>
      <c r="F77" s="179">
        <f>B4+(63*B6)</f>
        <v>64</v>
      </c>
      <c r="G77" s="33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138"/>
      <c r="BQ77" s="158">
        <f>F598</f>
        <v>585</v>
      </c>
      <c r="BR77" s="14">
        <f>F627</f>
        <v>614</v>
      </c>
      <c r="BS77" s="14">
        <f>F656</f>
        <v>643</v>
      </c>
      <c r="BT77" s="14">
        <f>F685</f>
        <v>672</v>
      </c>
      <c r="BU77" s="14">
        <f>F714</f>
        <v>701</v>
      </c>
      <c r="BV77" s="14">
        <f>F716</f>
        <v>703</v>
      </c>
      <c r="BW77" s="14">
        <f>F16</f>
        <v>3</v>
      </c>
      <c r="BX77" s="14">
        <f>F45</f>
        <v>32</v>
      </c>
      <c r="BY77" s="14">
        <f>F74</f>
        <v>61</v>
      </c>
      <c r="BZ77" s="14">
        <f>F103</f>
        <v>90</v>
      </c>
      <c r="CA77" s="14">
        <f>F132</f>
        <v>119</v>
      </c>
      <c r="CB77" s="14">
        <f>F161</f>
        <v>148</v>
      </c>
      <c r="CC77" s="14">
        <f>F190</f>
        <v>177</v>
      </c>
      <c r="CD77" s="14">
        <f>F219</f>
        <v>206</v>
      </c>
      <c r="CE77" s="14">
        <f>F248</f>
        <v>235</v>
      </c>
      <c r="CF77" s="14">
        <f>F277</f>
        <v>264</v>
      </c>
      <c r="CG77" s="14">
        <f>F306</f>
        <v>293</v>
      </c>
      <c r="CH77" s="14">
        <f>F335</f>
        <v>322</v>
      </c>
      <c r="CI77" s="14">
        <f>F364</f>
        <v>351</v>
      </c>
      <c r="CJ77" s="14">
        <f>F366</f>
        <v>353</v>
      </c>
      <c r="CK77" s="14">
        <f>F395</f>
        <v>382</v>
      </c>
      <c r="CL77" s="14">
        <f>F424</f>
        <v>411</v>
      </c>
      <c r="CM77" s="14">
        <f>F453</f>
        <v>440</v>
      </c>
      <c r="CN77" s="14">
        <f>F482</f>
        <v>469</v>
      </c>
      <c r="CO77" s="14">
        <f>F511</f>
        <v>498</v>
      </c>
      <c r="CP77" s="14">
        <f>F540</f>
        <v>527</v>
      </c>
      <c r="CQ77" s="159">
        <f>F569</f>
        <v>556</v>
      </c>
      <c r="CR77" s="160">
        <f t="shared" si="10"/>
        <v>9855</v>
      </c>
      <c r="CS77" s="143"/>
      <c r="CT77" s="165" t="s">
        <v>171</v>
      </c>
      <c r="CU77" s="166" t="s">
        <v>172</v>
      </c>
      <c r="CV77" s="166" t="s">
        <v>365</v>
      </c>
      <c r="CW77" s="166" t="s">
        <v>586</v>
      </c>
      <c r="CX77" s="166" t="s">
        <v>607</v>
      </c>
      <c r="CY77" s="166" t="s">
        <v>792</v>
      </c>
      <c r="CZ77" s="166" t="s">
        <v>166</v>
      </c>
      <c r="DA77" s="166" t="s">
        <v>358</v>
      </c>
      <c r="DB77" s="166" t="s">
        <v>359</v>
      </c>
      <c r="DC77" s="166" t="s">
        <v>379</v>
      </c>
      <c r="DD77" s="166" t="s">
        <v>601</v>
      </c>
      <c r="DE77" s="166" t="s">
        <v>814</v>
      </c>
      <c r="DF77" s="166" t="s">
        <v>758</v>
      </c>
      <c r="DG77" s="166" t="s">
        <v>656</v>
      </c>
      <c r="DH77" s="166" t="s">
        <v>112</v>
      </c>
      <c r="DI77" s="166" t="s">
        <v>744</v>
      </c>
      <c r="DJ77" s="166" t="s">
        <v>743</v>
      </c>
      <c r="DK77" s="166" t="s">
        <v>668</v>
      </c>
      <c r="DL77" s="166" t="s">
        <v>96</v>
      </c>
      <c r="DM77" s="166" t="s">
        <v>785</v>
      </c>
      <c r="DN77" s="166" t="s">
        <v>784</v>
      </c>
      <c r="DO77" s="166" t="s">
        <v>654</v>
      </c>
      <c r="DP77" s="166" t="s">
        <v>82</v>
      </c>
      <c r="DQ77" s="166" t="s">
        <v>769</v>
      </c>
      <c r="DR77" s="166" t="s">
        <v>768</v>
      </c>
      <c r="DS77" s="166" t="s">
        <v>638</v>
      </c>
      <c r="DT77" s="167" t="s">
        <v>124</v>
      </c>
      <c r="DU77" s="147"/>
    </row>
    <row r="78" spans="1:125" x14ac:dyDescent="0.2">
      <c r="A78" s="33"/>
      <c r="B78" s="33"/>
      <c r="C78" s="33"/>
      <c r="D78" s="176" t="s">
        <v>463</v>
      </c>
      <c r="E78" s="177" t="s">
        <v>345</v>
      </c>
      <c r="F78" s="179">
        <f>B4+(64*B6)</f>
        <v>65</v>
      </c>
      <c r="G78" s="33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138"/>
      <c r="BQ78" s="158">
        <f>F651</f>
        <v>638</v>
      </c>
      <c r="BR78" s="14">
        <f>F680</f>
        <v>667</v>
      </c>
      <c r="BS78" s="14">
        <f>F709</f>
        <v>696</v>
      </c>
      <c r="BT78" s="14">
        <f>F738</f>
        <v>725</v>
      </c>
      <c r="BU78" s="14">
        <f>F38</f>
        <v>25</v>
      </c>
      <c r="BV78" s="14">
        <f>F67</f>
        <v>54</v>
      </c>
      <c r="BW78" s="14">
        <f>F69</f>
        <v>56</v>
      </c>
      <c r="BX78" s="14">
        <f>F98</f>
        <v>85</v>
      </c>
      <c r="BY78" s="14">
        <f>F127</f>
        <v>114</v>
      </c>
      <c r="BZ78" s="14">
        <f>F156</f>
        <v>143</v>
      </c>
      <c r="CA78" s="14">
        <f>F185</f>
        <v>172</v>
      </c>
      <c r="CB78" s="14">
        <f>F214</f>
        <v>201</v>
      </c>
      <c r="CC78" s="14">
        <f>F243</f>
        <v>230</v>
      </c>
      <c r="CD78" s="14">
        <f>F272</f>
        <v>259</v>
      </c>
      <c r="CE78" s="14">
        <f>F301</f>
        <v>288</v>
      </c>
      <c r="CF78" s="14">
        <f>F330</f>
        <v>317</v>
      </c>
      <c r="CG78" s="14">
        <f>F359</f>
        <v>346</v>
      </c>
      <c r="CH78" s="14">
        <f>F388</f>
        <v>375</v>
      </c>
      <c r="CI78" s="14">
        <f>F417</f>
        <v>404</v>
      </c>
      <c r="CJ78" s="14">
        <f>F419</f>
        <v>406</v>
      </c>
      <c r="CK78" s="14">
        <f>F448</f>
        <v>435</v>
      </c>
      <c r="CL78" s="14">
        <f>F477</f>
        <v>464</v>
      </c>
      <c r="CM78" s="14">
        <f>F506</f>
        <v>493</v>
      </c>
      <c r="CN78" s="14">
        <f>F535</f>
        <v>522</v>
      </c>
      <c r="CO78" s="14">
        <f>F564</f>
        <v>551</v>
      </c>
      <c r="CP78" s="14">
        <f>F593</f>
        <v>580</v>
      </c>
      <c r="CQ78" s="159">
        <f>F622</f>
        <v>609</v>
      </c>
      <c r="CR78" s="160">
        <f t="shared" si="10"/>
        <v>9855</v>
      </c>
      <c r="CS78" s="143"/>
      <c r="CT78" s="165" t="s">
        <v>778</v>
      </c>
      <c r="CU78" s="166" t="s">
        <v>212</v>
      </c>
      <c r="CV78" s="166" t="s">
        <v>76</v>
      </c>
      <c r="CW78" s="166" t="s">
        <v>75</v>
      </c>
      <c r="CX78" s="166" t="s">
        <v>253</v>
      </c>
      <c r="CY78" s="166" t="s">
        <v>167</v>
      </c>
      <c r="CZ78" s="166" t="s">
        <v>119</v>
      </c>
      <c r="DA78" s="166" t="s">
        <v>30</v>
      </c>
      <c r="DB78" s="166" t="s">
        <v>150</v>
      </c>
      <c r="DC78" s="166" t="s">
        <v>236</v>
      </c>
      <c r="DD78" s="166" t="s">
        <v>131</v>
      </c>
      <c r="DE78" s="166" t="s">
        <v>42</v>
      </c>
      <c r="DF78" s="166" t="s">
        <v>162</v>
      </c>
      <c r="DG78" s="166" t="s">
        <v>192</v>
      </c>
      <c r="DH78" s="166" t="s">
        <v>297</v>
      </c>
      <c r="DI78" s="166" t="s">
        <v>325</v>
      </c>
      <c r="DJ78" s="166" t="s">
        <v>681</v>
      </c>
      <c r="DK78" s="166" t="s">
        <v>653</v>
      </c>
      <c r="DL78" s="166" t="s">
        <v>754</v>
      </c>
      <c r="DM78" s="166" t="s">
        <v>38</v>
      </c>
      <c r="DN78" s="166" t="s">
        <v>264</v>
      </c>
      <c r="DO78" s="166" t="s">
        <v>482</v>
      </c>
      <c r="DP78" s="166" t="s">
        <v>483</v>
      </c>
      <c r="DQ78" s="166" t="s">
        <v>504</v>
      </c>
      <c r="DR78" s="166" t="s">
        <v>723</v>
      </c>
      <c r="DS78" s="166" t="s">
        <v>122</v>
      </c>
      <c r="DT78" s="167" t="s">
        <v>63</v>
      </c>
      <c r="DU78" s="147"/>
    </row>
    <row r="79" spans="1:125" x14ac:dyDescent="0.2">
      <c r="A79" s="33"/>
      <c r="B79" s="33"/>
      <c r="C79" s="33"/>
      <c r="D79" s="176" t="s">
        <v>674</v>
      </c>
      <c r="E79" s="177" t="s">
        <v>345</v>
      </c>
      <c r="F79" s="178">
        <f>B4+(65*B6)</f>
        <v>66</v>
      </c>
      <c r="G79" s="33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138"/>
      <c r="BQ79" s="158">
        <f>F704</f>
        <v>691</v>
      </c>
      <c r="BR79" s="14">
        <f>F733</f>
        <v>720</v>
      </c>
      <c r="BS79" s="14">
        <f>F33</f>
        <v>20</v>
      </c>
      <c r="BT79" s="14">
        <f>F62</f>
        <v>49</v>
      </c>
      <c r="BU79" s="14">
        <f>F91</f>
        <v>78</v>
      </c>
      <c r="BV79" s="14">
        <f>F120</f>
        <v>107</v>
      </c>
      <c r="BW79" s="14">
        <f>F122</f>
        <v>109</v>
      </c>
      <c r="BX79" s="14">
        <f>F151</f>
        <v>138</v>
      </c>
      <c r="BY79" s="14">
        <f>F180</f>
        <v>167</v>
      </c>
      <c r="BZ79" s="14">
        <f>F209</f>
        <v>196</v>
      </c>
      <c r="CA79" s="14">
        <f>F238</f>
        <v>225</v>
      </c>
      <c r="CB79" s="14">
        <f>F267</f>
        <v>254</v>
      </c>
      <c r="CC79" s="14">
        <f>F296</f>
        <v>283</v>
      </c>
      <c r="CD79" s="14">
        <f>F325</f>
        <v>312</v>
      </c>
      <c r="CE79" s="14">
        <f>F354</f>
        <v>341</v>
      </c>
      <c r="CF79" s="14">
        <f>F383</f>
        <v>370</v>
      </c>
      <c r="CG79" s="14">
        <f>F412</f>
        <v>399</v>
      </c>
      <c r="CH79" s="14">
        <f>F441</f>
        <v>428</v>
      </c>
      <c r="CI79" s="14">
        <f>F470</f>
        <v>457</v>
      </c>
      <c r="CJ79" s="14">
        <f>F499</f>
        <v>486</v>
      </c>
      <c r="CK79" s="14">
        <f>F501</f>
        <v>488</v>
      </c>
      <c r="CL79" s="14">
        <f>F530</f>
        <v>517</v>
      </c>
      <c r="CM79" s="14">
        <f>F559</f>
        <v>546</v>
      </c>
      <c r="CN79" s="14">
        <f>F588</f>
        <v>575</v>
      </c>
      <c r="CO79" s="14">
        <f>F617</f>
        <v>604</v>
      </c>
      <c r="CP79" s="14">
        <f>F646</f>
        <v>633</v>
      </c>
      <c r="CQ79" s="159">
        <f>F675</f>
        <v>662</v>
      </c>
      <c r="CR79" s="160">
        <f t="shared" si="10"/>
        <v>9855</v>
      </c>
      <c r="CS79" s="143"/>
      <c r="CT79" s="165" t="s">
        <v>290</v>
      </c>
      <c r="CU79" s="166" t="s">
        <v>422</v>
      </c>
      <c r="CV79" s="166" t="s">
        <v>702</v>
      </c>
      <c r="CW79" s="166" t="s">
        <v>721</v>
      </c>
      <c r="CX79" s="166" t="s">
        <v>722</v>
      </c>
      <c r="CY79" s="166" t="s">
        <v>121</v>
      </c>
      <c r="CZ79" s="166" t="s">
        <v>421</v>
      </c>
      <c r="DA79" s="166" t="s">
        <v>449</v>
      </c>
      <c r="DB79" s="166" t="s">
        <v>554</v>
      </c>
      <c r="DC79" s="166" t="s">
        <v>525</v>
      </c>
      <c r="DD79" s="166" t="s">
        <v>86</v>
      </c>
      <c r="DE79" s="166" t="s">
        <v>114</v>
      </c>
      <c r="DF79" s="166" t="s">
        <v>221</v>
      </c>
      <c r="DG79" s="166" t="s">
        <v>250</v>
      </c>
      <c r="DH79" s="166" t="s">
        <v>368</v>
      </c>
      <c r="DI79" s="166" t="s">
        <v>282</v>
      </c>
      <c r="DJ79" s="166" t="s">
        <v>149</v>
      </c>
      <c r="DK79" s="166" t="s">
        <v>235</v>
      </c>
      <c r="DL79" s="166" t="s">
        <v>352</v>
      </c>
      <c r="DM79" s="166" t="s">
        <v>266</v>
      </c>
      <c r="DN79" s="166" t="s">
        <v>1</v>
      </c>
      <c r="DO79" s="166" t="s">
        <v>159</v>
      </c>
      <c r="DP79" s="166" t="s">
        <v>276</v>
      </c>
      <c r="DQ79" s="166" t="s">
        <v>362</v>
      </c>
      <c r="DR79" s="166" t="s">
        <v>256</v>
      </c>
      <c r="DS79" s="166" t="s">
        <v>170</v>
      </c>
      <c r="DT79" s="167" t="s">
        <v>260</v>
      </c>
      <c r="DU79" s="147"/>
    </row>
    <row r="80" spans="1:125" x14ac:dyDescent="0.2">
      <c r="A80" s="33"/>
      <c r="B80" s="33"/>
      <c r="C80" s="33"/>
      <c r="D80" s="176" t="s">
        <v>570</v>
      </c>
      <c r="E80" s="177" t="s">
        <v>345</v>
      </c>
      <c r="F80" s="178">
        <f>B4+(66*B6)</f>
        <v>67</v>
      </c>
      <c r="G80" s="33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138"/>
      <c r="BQ80" s="158">
        <f>F28</f>
        <v>15</v>
      </c>
      <c r="BR80" s="14">
        <f>F57</f>
        <v>44</v>
      </c>
      <c r="BS80" s="14">
        <f>F86</f>
        <v>73</v>
      </c>
      <c r="BT80" s="14">
        <f>F115</f>
        <v>102</v>
      </c>
      <c r="BU80" s="14">
        <f>F144</f>
        <v>131</v>
      </c>
      <c r="BV80" s="14">
        <f>F173</f>
        <v>160</v>
      </c>
      <c r="BW80" s="14">
        <f>F202</f>
        <v>189</v>
      </c>
      <c r="BX80" s="14">
        <f>F204</f>
        <v>191</v>
      </c>
      <c r="BY80" s="14">
        <f>F233</f>
        <v>220</v>
      </c>
      <c r="BZ80" s="14">
        <f>F262</f>
        <v>249</v>
      </c>
      <c r="CA80" s="14">
        <f>F291</f>
        <v>278</v>
      </c>
      <c r="CB80" s="14">
        <f>F320</f>
        <v>307</v>
      </c>
      <c r="CC80" s="14">
        <f>F349</f>
        <v>336</v>
      </c>
      <c r="CD80" s="14">
        <f>F378</f>
        <v>365</v>
      </c>
      <c r="CE80" s="14">
        <f>F407</f>
        <v>394</v>
      </c>
      <c r="CF80" s="14">
        <f>F436</f>
        <v>423</v>
      </c>
      <c r="CG80" s="14">
        <f>F465</f>
        <v>452</v>
      </c>
      <c r="CH80" s="14">
        <f>F494</f>
        <v>481</v>
      </c>
      <c r="CI80" s="14">
        <f>F523</f>
        <v>510</v>
      </c>
      <c r="CJ80" s="14">
        <f>F552</f>
        <v>539</v>
      </c>
      <c r="CK80" s="14">
        <f>F554</f>
        <v>541</v>
      </c>
      <c r="CL80" s="14">
        <f>F583</f>
        <v>570</v>
      </c>
      <c r="CM80" s="14">
        <f>F612</f>
        <v>599</v>
      </c>
      <c r="CN80" s="14">
        <f>F641</f>
        <v>628</v>
      </c>
      <c r="CO80" s="14">
        <f>F670</f>
        <v>657</v>
      </c>
      <c r="CP80" s="14">
        <f>F699</f>
        <v>686</v>
      </c>
      <c r="CQ80" s="159">
        <f>F728</f>
        <v>715</v>
      </c>
      <c r="CR80" s="160">
        <f t="shared" si="10"/>
        <v>9855</v>
      </c>
      <c r="CS80" s="143"/>
      <c r="CT80" s="165" t="s">
        <v>569</v>
      </c>
      <c r="CU80" s="166" t="s">
        <v>407</v>
      </c>
      <c r="CV80" s="166" t="s">
        <v>406</v>
      </c>
      <c r="CW80" s="166" t="s">
        <v>329</v>
      </c>
      <c r="CX80" s="166" t="s">
        <v>553</v>
      </c>
      <c r="CY80" s="166" t="s">
        <v>419</v>
      </c>
      <c r="CZ80" s="166" t="s">
        <v>418</v>
      </c>
      <c r="DA80" s="166" t="s">
        <v>315</v>
      </c>
      <c r="DB80" s="166" t="s">
        <v>538</v>
      </c>
      <c r="DC80" s="166" t="s">
        <v>433</v>
      </c>
      <c r="DD80" s="166" t="s">
        <v>432</v>
      </c>
      <c r="DE80" s="166" t="s">
        <v>299</v>
      </c>
      <c r="DF80" s="166" t="s">
        <v>522</v>
      </c>
      <c r="DG80" s="166" t="s">
        <v>445</v>
      </c>
      <c r="DH80" s="166" t="s">
        <v>389</v>
      </c>
      <c r="DI80" s="166" t="s">
        <v>579</v>
      </c>
      <c r="DJ80" s="166" t="s">
        <v>796</v>
      </c>
      <c r="DK80" s="166" t="s">
        <v>51</v>
      </c>
      <c r="DL80" s="166" t="s">
        <v>52</v>
      </c>
      <c r="DM80" s="166" t="s">
        <v>246</v>
      </c>
      <c r="DN80" s="166" t="s">
        <v>518</v>
      </c>
      <c r="DO80" s="166" t="s">
        <v>547</v>
      </c>
      <c r="DP80" s="166" t="s">
        <v>678</v>
      </c>
      <c r="DQ80" s="166" t="s">
        <v>650</v>
      </c>
      <c r="DR80" s="166" t="s">
        <v>186</v>
      </c>
      <c r="DS80" s="166" t="s">
        <v>214</v>
      </c>
      <c r="DT80" s="167" t="s">
        <v>320</v>
      </c>
      <c r="DU80" s="147"/>
    </row>
    <row r="81" spans="1:125" x14ac:dyDescent="0.2">
      <c r="A81" s="33"/>
      <c r="B81" s="33"/>
      <c r="C81" s="33"/>
      <c r="D81" s="176" t="s">
        <v>597</v>
      </c>
      <c r="E81" s="177" t="s">
        <v>345</v>
      </c>
      <c r="F81" s="179">
        <f>B4+(67*B6)</f>
        <v>68</v>
      </c>
      <c r="G81" s="33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138"/>
      <c r="BQ81" s="158">
        <f>F81</f>
        <v>68</v>
      </c>
      <c r="BR81" s="14">
        <f>F110</f>
        <v>97</v>
      </c>
      <c r="BS81" s="14">
        <f>F139</f>
        <v>126</v>
      </c>
      <c r="BT81" s="14">
        <f>F168</f>
        <v>155</v>
      </c>
      <c r="BU81" s="14">
        <f>F197</f>
        <v>184</v>
      </c>
      <c r="BV81" s="14">
        <f>F226</f>
        <v>213</v>
      </c>
      <c r="BW81" s="14">
        <f>F255</f>
        <v>242</v>
      </c>
      <c r="BX81" s="14">
        <f>F257</f>
        <v>244</v>
      </c>
      <c r="BY81" s="14">
        <f>F286</f>
        <v>273</v>
      </c>
      <c r="BZ81" s="14">
        <f>F315</f>
        <v>302</v>
      </c>
      <c r="CA81" s="14">
        <f>F344</f>
        <v>331</v>
      </c>
      <c r="CB81" s="14">
        <f>F373</f>
        <v>360</v>
      </c>
      <c r="CC81" s="14">
        <f>F402</f>
        <v>389</v>
      </c>
      <c r="CD81" s="14">
        <f>F431</f>
        <v>418</v>
      </c>
      <c r="CE81" s="14">
        <f>F460</f>
        <v>447</v>
      </c>
      <c r="CF81" s="14">
        <f>F489</f>
        <v>476</v>
      </c>
      <c r="CG81" s="14">
        <f>F518</f>
        <v>505</v>
      </c>
      <c r="CH81" s="14">
        <f>F547</f>
        <v>534</v>
      </c>
      <c r="CI81" s="14">
        <f>F576</f>
        <v>563</v>
      </c>
      <c r="CJ81" s="14">
        <f>F605</f>
        <v>592</v>
      </c>
      <c r="CK81" s="14">
        <f>F634</f>
        <v>621</v>
      </c>
      <c r="CL81" s="14">
        <f>F636</f>
        <v>623</v>
      </c>
      <c r="CM81" s="14">
        <f>F665</f>
        <v>652</v>
      </c>
      <c r="CN81" s="14">
        <f>F694</f>
        <v>681</v>
      </c>
      <c r="CO81" s="14">
        <f>F723</f>
        <v>710</v>
      </c>
      <c r="CP81" s="14">
        <f>F23</f>
        <v>10</v>
      </c>
      <c r="CQ81" s="159">
        <f>F52</f>
        <v>39</v>
      </c>
      <c r="CR81" s="160">
        <f t="shared" si="10"/>
        <v>9855</v>
      </c>
      <c r="CS81" s="143"/>
      <c r="CT81" s="165" t="s">
        <v>597</v>
      </c>
      <c r="CU81" s="166" t="s">
        <v>568</v>
      </c>
      <c r="CV81" s="166" t="s">
        <v>100</v>
      </c>
      <c r="CW81" s="166" t="s">
        <v>72</v>
      </c>
      <c r="CX81" s="166" t="s">
        <v>179</v>
      </c>
      <c r="CY81" s="166" t="s">
        <v>207</v>
      </c>
      <c r="CZ81" s="166" t="s">
        <v>565</v>
      </c>
      <c r="DA81" s="166" t="s">
        <v>696</v>
      </c>
      <c r="DB81" s="166" t="s">
        <v>697</v>
      </c>
      <c r="DC81" s="166" t="s">
        <v>717</v>
      </c>
      <c r="DD81" s="166" t="s">
        <v>146</v>
      </c>
      <c r="DE81" s="166" t="s">
        <v>366</v>
      </c>
      <c r="DF81" s="166" t="s">
        <v>367</v>
      </c>
      <c r="DG81" s="166" t="s">
        <v>387</v>
      </c>
      <c r="DH81" s="166" t="s">
        <v>665</v>
      </c>
      <c r="DI81" s="166" t="s">
        <v>532</v>
      </c>
      <c r="DJ81" s="166" t="s">
        <v>531</v>
      </c>
      <c r="DK81" s="166" t="s">
        <v>454</v>
      </c>
      <c r="DL81" s="166" t="s">
        <v>677</v>
      </c>
      <c r="DM81" s="166" t="s">
        <v>516</v>
      </c>
      <c r="DN81" s="166" t="s">
        <v>515</v>
      </c>
      <c r="DO81" s="166" t="s">
        <v>412</v>
      </c>
      <c r="DP81" s="166" t="s">
        <v>635</v>
      </c>
      <c r="DQ81" s="166" t="s">
        <v>559</v>
      </c>
      <c r="DR81" s="166" t="s">
        <v>558</v>
      </c>
      <c r="DS81" s="166" t="s">
        <v>600</v>
      </c>
      <c r="DT81" s="167" t="s">
        <v>700</v>
      </c>
      <c r="DU81" s="147"/>
    </row>
    <row r="82" spans="1:125" x14ac:dyDescent="0.2">
      <c r="A82" s="33"/>
      <c r="B82" s="33"/>
      <c r="C82" s="33"/>
      <c r="D82" s="176" t="s">
        <v>539</v>
      </c>
      <c r="E82" s="177" t="s">
        <v>345</v>
      </c>
      <c r="F82" s="179">
        <f>B4+(68*B6)</f>
        <v>69</v>
      </c>
      <c r="G82" s="33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138"/>
      <c r="BQ82" s="158">
        <f>F134</f>
        <v>121</v>
      </c>
      <c r="BR82" s="14">
        <f>F163</f>
        <v>150</v>
      </c>
      <c r="BS82" s="14">
        <f>F192</f>
        <v>179</v>
      </c>
      <c r="BT82" s="14">
        <f>F221</f>
        <v>208</v>
      </c>
      <c r="BU82" s="14">
        <f>F250</f>
        <v>237</v>
      </c>
      <c r="BV82" s="14">
        <f>F279</f>
        <v>266</v>
      </c>
      <c r="BW82" s="14">
        <f>F308</f>
        <v>295</v>
      </c>
      <c r="BX82" s="14">
        <f>F337</f>
        <v>324</v>
      </c>
      <c r="BY82" s="14">
        <f>F339</f>
        <v>326</v>
      </c>
      <c r="BZ82" s="14">
        <f>F368</f>
        <v>355</v>
      </c>
      <c r="CA82" s="14">
        <f>F397</f>
        <v>384</v>
      </c>
      <c r="CB82" s="14">
        <f>F426</f>
        <v>413</v>
      </c>
      <c r="CC82" s="14">
        <f>F455</f>
        <v>442</v>
      </c>
      <c r="CD82" s="14">
        <f>F484</f>
        <v>471</v>
      </c>
      <c r="CE82" s="14">
        <f>F513</f>
        <v>500</v>
      </c>
      <c r="CF82" s="14">
        <f>F542</f>
        <v>529</v>
      </c>
      <c r="CG82" s="14">
        <f>F571</f>
        <v>558</v>
      </c>
      <c r="CH82" s="14">
        <f>F600</f>
        <v>587</v>
      </c>
      <c r="CI82" s="14">
        <f>F629</f>
        <v>616</v>
      </c>
      <c r="CJ82" s="14">
        <f>F658</f>
        <v>645</v>
      </c>
      <c r="CK82" s="14">
        <f>F687</f>
        <v>674</v>
      </c>
      <c r="CL82" s="14">
        <f>F689</f>
        <v>676</v>
      </c>
      <c r="CM82" s="14">
        <f>F718</f>
        <v>705</v>
      </c>
      <c r="CN82" s="14">
        <f>F18</f>
        <v>5</v>
      </c>
      <c r="CO82" s="14">
        <f>F47</f>
        <v>34</v>
      </c>
      <c r="CP82" s="14">
        <f>F76</f>
        <v>63</v>
      </c>
      <c r="CQ82" s="159">
        <f>F105</f>
        <v>92</v>
      </c>
      <c r="CR82" s="160">
        <f t="shared" si="10"/>
        <v>9855</v>
      </c>
      <c r="CS82" s="143"/>
      <c r="CT82" s="165" t="s">
        <v>761</v>
      </c>
      <c r="CU82" s="166" t="s">
        <v>733</v>
      </c>
      <c r="CV82" s="166" t="s">
        <v>604</v>
      </c>
      <c r="CW82" s="166" t="s">
        <v>687</v>
      </c>
      <c r="CX82" s="166" t="s">
        <v>800</v>
      </c>
      <c r="CY82" s="166" t="s">
        <v>718</v>
      </c>
      <c r="CZ82" s="166" t="s">
        <v>616</v>
      </c>
      <c r="DA82" s="166" t="s">
        <v>699</v>
      </c>
      <c r="DB82" s="166" t="s">
        <v>727</v>
      </c>
      <c r="DC82" s="166" t="s">
        <v>810</v>
      </c>
      <c r="DD82" s="166" t="s">
        <v>709</v>
      </c>
      <c r="DE82" s="166" t="s">
        <v>625</v>
      </c>
      <c r="DF82" s="166" t="s">
        <v>712</v>
      </c>
      <c r="DG82" s="166" t="s">
        <v>794</v>
      </c>
      <c r="DH82" s="166" t="s">
        <v>693</v>
      </c>
      <c r="DI82" s="166" t="s">
        <v>664</v>
      </c>
      <c r="DJ82" s="166" t="s">
        <v>228</v>
      </c>
      <c r="DK82" s="166" t="s">
        <v>200</v>
      </c>
      <c r="DL82" s="166" t="s">
        <v>305</v>
      </c>
      <c r="DM82" s="166" t="s">
        <v>333</v>
      </c>
      <c r="DN82" s="166" t="s">
        <v>661</v>
      </c>
      <c r="DO82" s="166" t="s">
        <v>818</v>
      </c>
      <c r="DP82" s="166" t="s">
        <v>819</v>
      </c>
      <c r="DQ82" s="166" t="s">
        <v>304</v>
      </c>
      <c r="DR82" s="166" t="s">
        <v>332</v>
      </c>
      <c r="DS82" s="166" t="s">
        <v>436</v>
      </c>
      <c r="DT82" s="167" t="s">
        <v>408</v>
      </c>
      <c r="DU82" s="147"/>
    </row>
    <row r="83" spans="1:125" x14ac:dyDescent="0.2">
      <c r="A83" s="33"/>
      <c r="B83" s="33"/>
      <c r="C83" s="33"/>
      <c r="D83" s="176" t="s">
        <v>514</v>
      </c>
      <c r="E83" s="177" t="s">
        <v>345</v>
      </c>
      <c r="F83" s="178">
        <f>B4+(69*B6)</f>
        <v>70</v>
      </c>
      <c r="G83" s="33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138"/>
      <c r="BQ83" s="158">
        <f>F187</f>
        <v>174</v>
      </c>
      <c r="BR83" s="14">
        <f>F216</f>
        <v>203</v>
      </c>
      <c r="BS83" s="14">
        <f>F245</f>
        <v>232</v>
      </c>
      <c r="BT83" s="14">
        <f>F274</f>
        <v>261</v>
      </c>
      <c r="BU83" s="14">
        <f>F303</f>
        <v>290</v>
      </c>
      <c r="BV83" s="14">
        <f>F332</f>
        <v>319</v>
      </c>
      <c r="BW83" s="14">
        <f>F361</f>
        <v>348</v>
      </c>
      <c r="BX83" s="14">
        <f>F390</f>
        <v>377</v>
      </c>
      <c r="BY83" s="14">
        <f>F392</f>
        <v>379</v>
      </c>
      <c r="BZ83" s="14">
        <f>F421</f>
        <v>408</v>
      </c>
      <c r="CA83" s="14">
        <f>F450</f>
        <v>437</v>
      </c>
      <c r="CB83" s="14">
        <f>F479</f>
        <v>466</v>
      </c>
      <c r="CC83" s="14">
        <f>F508</f>
        <v>495</v>
      </c>
      <c r="CD83" s="14">
        <f>F537</f>
        <v>524</v>
      </c>
      <c r="CE83" s="14">
        <f>F566</f>
        <v>553</v>
      </c>
      <c r="CF83" s="14">
        <f>F595</f>
        <v>582</v>
      </c>
      <c r="CG83" s="14">
        <f>F624</f>
        <v>611</v>
      </c>
      <c r="CH83" s="14">
        <f>F653</f>
        <v>640</v>
      </c>
      <c r="CI83" s="14">
        <f>F682</f>
        <v>669</v>
      </c>
      <c r="CJ83" s="14">
        <f>F711</f>
        <v>698</v>
      </c>
      <c r="CK83" s="14">
        <f>F740</f>
        <v>727</v>
      </c>
      <c r="CL83" s="14">
        <f>F40</f>
        <v>27</v>
      </c>
      <c r="CM83" s="14">
        <f>F42</f>
        <v>29</v>
      </c>
      <c r="CN83" s="14">
        <f>F71</f>
        <v>58</v>
      </c>
      <c r="CO83" s="14">
        <f>F100</f>
        <v>87</v>
      </c>
      <c r="CP83" s="14">
        <f>F129</f>
        <v>116</v>
      </c>
      <c r="CQ83" s="159">
        <f>F158</f>
        <v>145</v>
      </c>
      <c r="CR83" s="160">
        <f t="shared" si="10"/>
        <v>9855</v>
      </c>
      <c r="CS83" s="143"/>
      <c r="CT83" s="165" t="s">
        <v>101</v>
      </c>
      <c r="CU83" s="166" t="s">
        <v>760</v>
      </c>
      <c r="CV83" s="166" t="s">
        <v>249</v>
      </c>
      <c r="CW83" s="166" t="s">
        <v>270</v>
      </c>
      <c r="CX83" s="166" t="s">
        <v>271</v>
      </c>
      <c r="CY83" s="166" t="s">
        <v>461</v>
      </c>
      <c r="CZ83" s="166" t="s">
        <v>710</v>
      </c>
      <c r="DA83" s="166" t="s">
        <v>729</v>
      </c>
      <c r="DB83" s="166" t="s">
        <v>97</v>
      </c>
      <c r="DC83" s="166" t="s">
        <v>69</v>
      </c>
      <c r="DD83" s="166" t="s">
        <v>429</v>
      </c>
      <c r="DE83" s="166" t="s">
        <v>457</v>
      </c>
      <c r="DF83" s="166" t="s">
        <v>562</v>
      </c>
      <c r="DG83" s="166" t="s">
        <v>533</v>
      </c>
      <c r="DH83" s="166" t="s">
        <v>66</v>
      </c>
      <c r="DI83" s="166" t="s">
        <v>35</v>
      </c>
      <c r="DJ83" s="166" t="s">
        <v>726</v>
      </c>
      <c r="DK83" s="166" t="s">
        <v>809</v>
      </c>
      <c r="DL83" s="166" t="s">
        <v>136</v>
      </c>
      <c r="DM83" s="166" t="s">
        <v>47</v>
      </c>
      <c r="DN83" s="166" t="s">
        <v>738</v>
      </c>
      <c r="DO83" s="166" t="s">
        <v>224</v>
      </c>
      <c r="DP83" s="166" t="s">
        <v>90</v>
      </c>
      <c r="DQ83" s="166" t="s">
        <v>89</v>
      </c>
      <c r="DR83" s="166" t="s">
        <v>749</v>
      </c>
      <c r="DS83" s="166" t="s">
        <v>182</v>
      </c>
      <c r="DT83" s="167" t="s">
        <v>102</v>
      </c>
      <c r="DU83" s="147"/>
    </row>
    <row r="84" spans="1:125" x14ac:dyDescent="0.2">
      <c r="A84" s="33"/>
      <c r="B84" s="33"/>
      <c r="C84" s="33"/>
      <c r="D84" s="176" t="s">
        <v>381</v>
      </c>
      <c r="E84" s="177" t="s">
        <v>345</v>
      </c>
      <c r="F84" s="178">
        <f>B4+(70*B6)</f>
        <v>71</v>
      </c>
      <c r="G84" s="33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138"/>
      <c r="BQ84" s="158">
        <f>F240</f>
        <v>227</v>
      </c>
      <c r="BR84" s="14">
        <f>F269</f>
        <v>256</v>
      </c>
      <c r="BS84" s="14">
        <f>F298</f>
        <v>285</v>
      </c>
      <c r="BT84" s="14">
        <f>F327</f>
        <v>314</v>
      </c>
      <c r="BU84" s="14">
        <f>F356</f>
        <v>343</v>
      </c>
      <c r="BV84" s="14">
        <f>F385</f>
        <v>372</v>
      </c>
      <c r="BW84" s="14">
        <f>F414</f>
        <v>401</v>
      </c>
      <c r="BX84" s="14">
        <f>F443</f>
        <v>430</v>
      </c>
      <c r="BY84" s="14">
        <f>F472</f>
        <v>459</v>
      </c>
      <c r="BZ84" s="14">
        <f>F474</f>
        <v>461</v>
      </c>
      <c r="CA84" s="14">
        <f>F503</f>
        <v>490</v>
      </c>
      <c r="CB84" s="14">
        <f>F532</f>
        <v>519</v>
      </c>
      <c r="CC84" s="14">
        <f>F561</f>
        <v>548</v>
      </c>
      <c r="CD84" s="14">
        <f>F590</f>
        <v>577</v>
      </c>
      <c r="CE84" s="14">
        <f>F619</f>
        <v>606</v>
      </c>
      <c r="CF84" s="14">
        <f>F648</f>
        <v>635</v>
      </c>
      <c r="CG84" s="14">
        <f>F677</f>
        <v>664</v>
      </c>
      <c r="CH84" s="14">
        <f>F706</f>
        <v>693</v>
      </c>
      <c r="CI84" s="14">
        <f>F735</f>
        <v>722</v>
      </c>
      <c r="CJ84" s="14">
        <f>F35</f>
        <v>22</v>
      </c>
      <c r="CK84" s="14">
        <f>F64</f>
        <v>51</v>
      </c>
      <c r="CL84" s="14">
        <f>F93</f>
        <v>80</v>
      </c>
      <c r="CM84" s="14">
        <f>F95</f>
        <v>82</v>
      </c>
      <c r="CN84" s="14">
        <f>F124</f>
        <v>111</v>
      </c>
      <c r="CO84" s="14">
        <f>F153</f>
        <v>140</v>
      </c>
      <c r="CP84" s="14">
        <f>F182</f>
        <v>169</v>
      </c>
      <c r="CQ84" s="159">
        <f>F211</f>
        <v>198</v>
      </c>
      <c r="CR84" s="160">
        <f t="shared" si="10"/>
        <v>9855</v>
      </c>
      <c r="CS84" s="143"/>
      <c r="CT84" s="165" t="s">
        <v>53</v>
      </c>
      <c r="CU84" s="166" t="s">
        <v>247</v>
      </c>
      <c r="CV84" s="166" t="s">
        <v>191</v>
      </c>
      <c r="CW84" s="166" t="s">
        <v>111</v>
      </c>
      <c r="CX84" s="166" t="s">
        <v>338</v>
      </c>
      <c r="CY84" s="166" t="s">
        <v>176</v>
      </c>
      <c r="CZ84" s="166" t="s">
        <v>175</v>
      </c>
      <c r="DA84" s="166" t="s">
        <v>95</v>
      </c>
      <c r="DB84" s="166" t="s">
        <v>323</v>
      </c>
      <c r="DC84" s="166" t="s">
        <v>218</v>
      </c>
      <c r="DD84" s="166" t="s">
        <v>217</v>
      </c>
      <c r="DE84" s="166" t="s">
        <v>81</v>
      </c>
      <c r="DF84" s="166" t="s">
        <v>308</v>
      </c>
      <c r="DG84" s="166" t="s">
        <v>230</v>
      </c>
      <c r="DH84" s="166" t="s">
        <v>229</v>
      </c>
      <c r="DI84" s="166" t="s">
        <v>65</v>
      </c>
      <c r="DJ84" s="166" t="s">
        <v>348</v>
      </c>
      <c r="DK84" s="166" t="s">
        <v>396</v>
      </c>
      <c r="DL84" s="166" t="s">
        <v>397</v>
      </c>
      <c r="DM84" s="166" t="s">
        <v>775</v>
      </c>
      <c r="DN84" s="166" t="s">
        <v>748</v>
      </c>
      <c r="DO84" s="166" t="s">
        <v>60</v>
      </c>
      <c r="DP84" s="166" t="s">
        <v>2</v>
      </c>
      <c r="DQ84" s="166" t="s">
        <v>390</v>
      </c>
      <c r="DR84" s="166" t="s">
        <v>580</v>
      </c>
      <c r="DS84" s="166" t="s">
        <v>581</v>
      </c>
      <c r="DT84" s="167" t="s">
        <v>602</v>
      </c>
      <c r="DU84" s="147"/>
    </row>
    <row r="85" spans="1:125" x14ac:dyDescent="0.2">
      <c r="A85" s="33"/>
      <c r="B85" s="33"/>
      <c r="C85" s="33"/>
      <c r="D85" s="176" t="s">
        <v>644</v>
      </c>
      <c r="E85" s="177" t="s">
        <v>345</v>
      </c>
      <c r="F85" s="178">
        <f>B4+(71*B6)</f>
        <v>72</v>
      </c>
      <c r="G85" s="33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138"/>
      <c r="BQ85" s="158">
        <f>F293</f>
        <v>280</v>
      </c>
      <c r="BR85" s="14">
        <f>F322</f>
        <v>309</v>
      </c>
      <c r="BS85" s="14">
        <f>F351</f>
        <v>338</v>
      </c>
      <c r="BT85" s="14">
        <f>F380</f>
        <v>367</v>
      </c>
      <c r="BU85" s="14">
        <f>F409</f>
        <v>396</v>
      </c>
      <c r="BV85" s="14">
        <f>F438</f>
        <v>425</v>
      </c>
      <c r="BW85" s="14">
        <f>F467</f>
        <v>454</v>
      </c>
      <c r="BX85" s="14">
        <f>F496</f>
        <v>483</v>
      </c>
      <c r="BY85" s="14">
        <f>F525</f>
        <v>512</v>
      </c>
      <c r="BZ85" s="14">
        <f>F527</f>
        <v>514</v>
      </c>
      <c r="CA85" s="14">
        <f>F556</f>
        <v>543</v>
      </c>
      <c r="CB85" s="14">
        <f>F585</f>
        <v>572</v>
      </c>
      <c r="CC85" s="14">
        <f>F614</f>
        <v>601</v>
      </c>
      <c r="CD85" s="14">
        <f>F643</f>
        <v>630</v>
      </c>
      <c r="CE85" s="14">
        <f>F672</f>
        <v>659</v>
      </c>
      <c r="CF85" s="14">
        <f>F701</f>
        <v>688</v>
      </c>
      <c r="CG85" s="14">
        <f>F730</f>
        <v>717</v>
      </c>
      <c r="CH85" s="14">
        <f>F30</f>
        <v>17</v>
      </c>
      <c r="CI85" s="14">
        <f>F59</f>
        <v>46</v>
      </c>
      <c r="CJ85" s="14">
        <f>F88</f>
        <v>75</v>
      </c>
      <c r="CK85" s="14">
        <f>F117</f>
        <v>104</v>
      </c>
      <c r="CL85" s="14">
        <f>F146</f>
        <v>133</v>
      </c>
      <c r="CM85" s="14">
        <f>F175</f>
        <v>162</v>
      </c>
      <c r="CN85" s="14">
        <f>F177</f>
        <v>164</v>
      </c>
      <c r="CO85" s="14">
        <f>F206</f>
        <v>193</v>
      </c>
      <c r="CP85" s="14">
        <f>F235</f>
        <v>222</v>
      </c>
      <c r="CQ85" s="159">
        <f>F264</f>
        <v>251</v>
      </c>
      <c r="CR85" s="160">
        <f t="shared" si="10"/>
        <v>9855</v>
      </c>
      <c r="CS85" s="143"/>
      <c r="CT85" s="165" t="s">
        <v>355</v>
      </c>
      <c r="CU85" s="166" t="s">
        <v>269</v>
      </c>
      <c r="CV85" s="166" t="s">
        <v>386</v>
      </c>
      <c r="CW85" s="166" t="s">
        <v>415</v>
      </c>
      <c r="CX85" s="166" t="s">
        <v>519</v>
      </c>
      <c r="CY85" s="166" t="s">
        <v>548</v>
      </c>
      <c r="CZ85" s="166" t="s">
        <v>108</v>
      </c>
      <c r="DA85" s="166" t="s">
        <v>80</v>
      </c>
      <c r="DB85" s="166" t="s">
        <v>187</v>
      </c>
      <c r="DC85" s="166" t="s">
        <v>265</v>
      </c>
      <c r="DD85" s="166" t="s">
        <v>487</v>
      </c>
      <c r="DE85" s="166" t="s">
        <v>704</v>
      </c>
      <c r="DF85" s="166" t="s">
        <v>705</v>
      </c>
      <c r="DG85" s="166" t="s">
        <v>724</v>
      </c>
      <c r="DH85" s="166" t="s">
        <v>154</v>
      </c>
      <c r="DI85" s="166" t="s">
        <v>346</v>
      </c>
      <c r="DJ85" s="166" t="s">
        <v>289</v>
      </c>
      <c r="DK85" s="166" t="s">
        <v>464</v>
      </c>
      <c r="DL85" s="166" t="s">
        <v>380</v>
      </c>
      <c r="DM85" s="166" t="s">
        <v>275</v>
      </c>
      <c r="DN85" s="166" t="s">
        <v>361</v>
      </c>
      <c r="DO85" s="166" t="s">
        <v>476</v>
      </c>
      <c r="DP85" s="166" t="s">
        <v>392</v>
      </c>
      <c r="DQ85" s="166" t="s">
        <v>371</v>
      </c>
      <c r="DR85" s="166" t="s">
        <v>285</v>
      </c>
      <c r="DS85" s="166" t="s">
        <v>374</v>
      </c>
      <c r="DT85" s="167" t="s">
        <v>458</v>
      </c>
      <c r="DU85" s="147"/>
    </row>
    <row r="86" spans="1:125" x14ac:dyDescent="0.2">
      <c r="A86" s="33"/>
      <c r="B86" s="33"/>
      <c r="C86" s="33"/>
      <c r="D86" s="176" t="s">
        <v>406</v>
      </c>
      <c r="E86" s="177" t="s">
        <v>345</v>
      </c>
      <c r="F86" s="178">
        <f>B4+(72*B6)</f>
        <v>73</v>
      </c>
      <c r="G86" s="33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138"/>
      <c r="BQ86" s="158">
        <f>F346</f>
        <v>333</v>
      </c>
      <c r="BR86" s="14">
        <f>F375</f>
        <v>362</v>
      </c>
      <c r="BS86" s="14">
        <f>F404</f>
        <v>391</v>
      </c>
      <c r="BT86" s="14">
        <f>F433</f>
        <v>420</v>
      </c>
      <c r="BU86" s="14">
        <f>F462</f>
        <v>449</v>
      </c>
      <c r="BV86" s="14">
        <f>F491</f>
        <v>478</v>
      </c>
      <c r="BW86" s="14">
        <f>F520</f>
        <v>507</v>
      </c>
      <c r="BX86" s="14">
        <f>F549</f>
        <v>536</v>
      </c>
      <c r="BY86" s="14">
        <f>F578</f>
        <v>565</v>
      </c>
      <c r="BZ86" s="14">
        <f>F607</f>
        <v>594</v>
      </c>
      <c r="CA86" s="14">
        <f>F609</f>
        <v>596</v>
      </c>
      <c r="CB86" s="14">
        <f>F638</f>
        <v>625</v>
      </c>
      <c r="CC86" s="14">
        <f>F667</f>
        <v>654</v>
      </c>
      <c r="CD86" s="14">
        <f>F696</f>
        <v>683</v>
      </c>
      <c r="CE86" s="14">
        <f>F725</f>
        <v>712</v>
      </c>
      <c r="CF86" s="14">
        <f>F25</f>
        <v>12</v>
      </c>
      <c r="CG86" s="14">
        <f>F54</f>
        <v>41</v>
      </c>
      <c r="CH86" s="14">
        <f>F83</f>
        <v>70</v>
      </c>
      <c r="CI86" s="14">
        <f>F112</f>
        <v>99</v>
      </c>
      <c r="CJ86" s="14">
        <f>F141</f>
        <v>128</v>
      </c>
      <c r="CK86" s="14">
        <f>F170</f>
        <v>157</v>
      </c>
      <c r="CL86" s="14">
        <f>F199</f>
        <v>186</v>
      </c>
      <c r="CM86" s="14">
        <f>F228</f>
        <v>215</v>
      </c>
      <c r="CN86" s="14">
        <f>F230</f>
        <v>217</v>
      </c>
      <c r="CO86" s="14">
        <f>F259</f>
        <v>246</v>
      </c>
      <c r="CP86" s="14">
        <f>F288</f>
        <v>275</v>
      </c>
      <c r="CQ86" s="159">
        <f>F317</f>
        <v>304</v>
      </c>
      <c r="CR86" s="160">
        <f t="shared" si="10"/>
        <v>9855</v>
      </c>
      <c r="CS86" s="143"/>
      <c r="CT86" s="165" t="s">
        <v>312</v>
      </c>
      <c r="CU86" s="166" t="s">
        <v>340</v>
      </c>
      <c r="CV86" s="166" t="s">
        <v>444</v>
      </c>
      <c r="CW86" s="166" t="s">
        <v>473</v>
      </c>
      <c r="CX86" s="166" t="s">
        <v>590</v>
      </c>
      <c r="CY86" s="166" t="s">
        <v>505</v>
      </c>
      <c r="CZ86" s="166" t="s">
        <v>401</v>
      </c>
      <c r="DA86" s="166" t="s">
        <v>485</v>
      </c>
      <c r="DB86" s="166" t="s">
        <v>574</v>
      </c>
      <c r="DC86" s="166" t="s">
        <v>489</v>
      </c>
      <c r="DD86" s="166" t="s">
        <v>467</v>
      </c>
      <c r="DE86" s="166" t="s">
        <v>383</v>
      </c>
      <c r="DF86" s="166" t="s">
        <v>499</v>
      </c>
      <c r="DG86" s="166" t="s">
        <v>584</v>
      </c>
      <c r="DH86" s="166" t="s">
        <v>479</v>
      </c>
      <c r="DI86" s="166" t="s">
        <v>647</v>
      </c>
      <c r="DJ86" s="166" t="s">
        <v>571</v>
      </c>
      <c r="DK86" s="166" t="s">
        <v>514</v>
      </c>
      <c r="DL86" s="166" t="s">
        <v>703</v>
      </c>
      <c r="DM86" s="166" t="s">
        <v>132</v>
      </c>
      <c r="DN86" s="166" t="s">
        <v>152</v>
      </c>
      <c r="DO86" s="166" t="s">
        <v>153</v>
      </c>
      <c r="DP86" s="166" t="s">
        <v>373</v>
      </c>
      <c r="DQ86" s="166" t="s">
        <v>643</v>
      </c>
      <c r="DR86" s="166" t="s">
        <v>671</v>
      </c>
      <c r="DS86" s="166" t="s">
        <v>772</v>
      </c>
      <c r="DT86" s="167" t="s">
        <v>745</v>
      </c>
      <c r="DU86" s="147"/>
    </row>
    <row r="87" spans="1:125" x14ac:dyDescent="0.2">
      <c r="A87" s="33"/>
      <c r="B87" s="33"/>
      <c r="C87" s="33"/>
      <c r="D87" s="176" t="s">
        <v>619</v>
      </c>
      <c r="E87" s="177" t="s">
        <v>345</v>
      </c>
      <c r="F87" s="179">
        <f>B4+(73*B6)</f>
        <v>74</v>
      </c>
      <c r="G87" s="33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138"/>
      <c r="BQ87" s="158">
        <f>F399</f>
        <v>386</v>
      </c>
      <c r="BR87" s="14">
        <f>F428</f>
        <v>415</v>
      </c>
      <c r="BS87" s="14">
        <f>F457</f>
        <v>444</v>
      </c>
      <c r="BT87" s="14">
        <f>F486</f>
        <v>473</v>
      </c>
      <c r="BU87" s="14">
        <f>F515</f>
        <v>502</v>
      </c>
      <c r="BV87" s="14">
        <f>F544</f>
        <v>531</v>
      </c>
      <c r="BW87" s="14">
        <f>F573</f>
        <v>560</v>
      </c>
      <c r="BX87" s="14">
        <f>F602</f>
        <v>589</v>
      </c>
      <c r="BY87" s="14">
        <f>F631</f>
        <v>618</v>
      </c>
      <c r="BZ87" s="14">
        <f>F660</f>
        <v>647</v>
      </c>
      <c r="CA87" s="14">
        <f>F662</f>
        <v>649</v>
      </c>
      <c r="CB87" s="14">
        <f>F691</f>
        <v>678</v>
      </c>
      <c r="CC87" s="14">
        <f>F720</f>
        <v>707</v>
      </c>
      <c r="CD87" s="14">
        <f>F20</f>
        <v>7</v>
      </c>
      <c r="CE87" s="14">
        <f>F49</f>
        <v>36</v>
      </c>
      <c r="CF87" s="14">
        <f>F78</f>
        <v>65</v>
      </c>
      <c r="CG87" s="14">
        <f>F107</f>
        <v>94</v>
      </c>
      <c r="CH87" s="14">
        <f>F136</f>
        <v>123</v>
      </c>
      <c r="CI87" s="14">
        <f>F165</f>
        <v>152</v>
      </c>
      <c r="CJ87" s="14">
        <f>F194</f>
        <v>181</v>
      </c>
      <c r="CK87" s="14">
        <f>F223</f>
        <v>210</v>
      </c>
      <c r="CL87" s="14">
        <f>F252</f>
        <v>239</v>
      </c>
      <c r="CM87" s="14">
        <f>F281</f>
        <v>268</v>
      </c>
      <c r="CN87" s="14">
        <f>F310</f>
        <v>297</v>
      </c>
      <c r="CO87" s="14">
        <f>F312</f>
        <v>299</v>
      </c>
      <c r="CP87" s="14">
        <f>F341</f>
        <v>328</v>
      </c>
      <c r="CQ87" s="159">
        <f>F370</f>
        <v>357</v>
      </c>
      <c r="CR87" s="160">
        <f t="shared" si="10"/>
        <v>9855</v>
      </c>
      <c r="CS87" s="143"/>
      <c r="CT87" s="165" t="s">
        <v>682</v>
      </c>
      <c r="CU87" s="166" t="s">
        <v>521</v>
      </c>
      <c r="CV87" s="166" t="s">
        <v>742</v>
      </c>
      <c r="CW87" s="166" t="s">
        <v>667</v>
      </c>
      <c r="CX87" s="166" t="s">
        <v>612</v>
      </c>
      <c r="CY87" s="166" t="s">
        <v>797</v>
      </c>
      <c r="CZ87" s="166" t="s">
        <v>257</v>
      </c>
      <c r="DA87" s="166" t="s">
        <v>278</v>
      </c>
      <c r="DB87" s="166" t="s">
        <v>279</v>
      </c>
      <c r="DC87" s="166" t="s">
        <v>469</v>
      </c>
      <c r="DD87" s="166" t="s">
        <v>765</v>
      </c>
      <c r="DE87" s="166" t="s">
        <v>793</v>
      </c>
      <c r="DF87" s="166" t="s">
        <v>105</v>
      </c>
      <c r="DG87" s="166" t="s">
        <v>272</v>
      </c>
      <c r="DH87" s="166" t="s">
        <v>462</v>
      </c>
      <c r="DI87" s="166" t="s">
        <v>463</v>
      </c>
      <c r="DJ87" s="166" t="s">
        <v>512</v>
      </c>
      <c r="DK87" s="166" t="s">
        <v>787</v>
      </c>
      <c r="DL87" s="166" t="s">
        <v>629</v>
      </c>
      <c r="DM87" s="166" t="s">
        <v>628</v>
      </c>
      <c r="DN87" s="166" t="s">
        <v>552</v>
      </c>
      <c r="DO87" s="166" t="s">
        <v>771</v>
      </c>
      <c r="DP87" s="166" t="s">
        <v>641</v>
      </c>
      <c r="DQ87" s="166" t="s">
        <v>640</v>
      </c>
      <c r="DR87" s="166" t="s">
        <v>537</v>
      </c>
      <c r="DS87" s="166" t="s">
        <v>757</v>
      </c>
      <c r="DT87" s="167" t="s">
        <v>683</v>
      </c>
      <c r="DU87" s="147"/>
    </row>
    <row r="88" spans="1:125" x14ac:dyDescent="0.2">
      <c r="A88" s="33"/>
      <c r="B88" s="33"/>
      <c r="C88" s="33"/>
      <c r="D88" s="176" t="s">
        <v>275</v>
      </c>
      <c r="E88" s="177" t="s">
        <v>345</v>
      </c>
      <c r="F88" s="179">
        <f>B4+(74*B6)</f>
        <v>75</v>
      </c>
      <c r="G88" s="33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138"/>
      <c r="BQ88" s="158">
        <f>F452</f>
        <v>439</v>
      </c>
      <c r="BR88" s="14">
        <f>F481</f>
        <v>468</v>
      </c>
      <c r="BS88" s="14">
        <f>F510</f>
        <v>497</v>
      </c>
      <c r="BT88" s="14">
        <f>F539</f>
        <v>526</v>
      </c>
      <c r="BU88" s="14">
        <f>F568</f>
        <v>555</v>
      </c>
      <c r="BV88" s="14">
        <f>F597</f>
        <v>584</v>
      </c>
      <c r="BW88" s="14">
        <f>F626</f>
        <v>613</v>
      </c>
      <c r="BX88" s="14">
        <f>F655</f>
        <v>642</v>
      </c>
      <c r="BY88" s="14">
        <f>F684</f>
        <v>671</v>
      </c>
      <c r="BZ88" s="14">
        <f>F713</f>
        <v>700</v>
      </c>
      <c r="CA88" s="14">
        <f>F742</f>
        <v>729</v>
      </c>
      <c r="CB88" s="14">
        <f>F15</f>
        <v>2</v>
      </c>
      <c r="CC88" s="14">
        <f>F44</f>
        <v>31</v>
      </c>
      <c r="CD88" s="14">
        <f>F73</f>
        <v>60</v>
      </c>
      <c r="CE88" s="14">
        <f>F102</f>
        <v>89</v>
      </c>
      <c r="CF88" s="14">
        <f>F131</f>
        <v>118</v>
      </c>
      <c r="CG88" s="14">
        <f>F160</f>
        <v>147</v>
      </c>
      <c r="CH88" s="14">
        <f>F189</f>
        <v>176</v>
      </c>
      <c r="CI88" s="14">
        <f>F218</f>
        <v>205</v>
      </c>
      <c r="CJ88" s="14">
        <f>F247</f>
        <v>234</v>
      </c>
      <c r="CK88" s="14">
        <f>F276</f>
        <v>263</v>
      </c>
      <c r="CL88" s="14">
        <f>F305</f>
        <v>292</v>
      </c>
      <c r="CM88" s="14">
        <f>F334</f>
        <v>321</v>
      </c>
      <c r="CN88" s="14">
        <f>F363</f>
        <v>350</v>
      </c>
      <c r="CO88" s="14">
        <f>F365</f>
        <v>352</v>
      </c>
      <c r="CP88" s="14">
        <f>F394</f>
        <v>381</v>
      </c>
      <c r="CQ88" s="159">
        <f>F423</f>
        <v>410</v>
      </c>
      <c r="CR88" s="160">
        <f t="shared" si="10"/>
        <v>9855</v>
      </c>
      <c r="CS88" s="143"/>
      <c r="CT88" s="165" t="s">
        <v>398</v>
      </c>
      <c r="CU88" s="166" t="s">
        <v>588</v>
      </c>
      <c r="CV88" s="166" t="s">
        <v>589</v>
      </c>
      <c r="CW88" s="166" t="s">
        <v>610</v>
      </c>
      <c r="CX88" s="166" t="s">
        <v>92</v>
      </c>
      <c r="CY88" s="166" t="s">
        <v>751</v>
      </c>
      <c r="CZ88" s="166" t="s">
        <v>750</v>
      </c>
      <c r="DA88" s="166" t="s">
        <v>676</v>
      </c>
      <c r="DB88" s="166" t="s">
        <v>104</v>
      </c>
      <c r="DC88" s="166" t="s">
        <v>763</v>
      </c>
      <c r="DD88" s="166" t="s">
        <v>762</v>
      </c>
      <c r="DE88" s="166" t="s">
        <v>29</v>
      </c>
      <c r="DF88" s="166" t="s">
        <v>118</v>
      </c>
      <c r="DG88" s="166" t="s">
        <v>803</v>
      </c>
      <c r="DH88" s="166" t="s">
        <v>720</v>
      </c>
      <c r="DI88" s="166" t="s">
        <v>41</v>
      </c>
      <c r="DJ88" s="166" t="s">
        <v>130</v>
      </c>
      <c r="DK88" s="166" t="s">
        <v>815</v>
      </c>
      <c r="DL88" s="166" t="s">
        <v>786</v>
      </c>
      <c r="DM88" s="166" t="s">
        <v>326</v>
      </c>
      <c r="DN88" s="166" t="s">
        <v>298</v>
      </c>
      <c r="DO88" s="166" t="s">
        <v>402</v>
      </c>
      <c r="DP88" s="166" t="s">
        <v>430</v>
      </c>
      <c r="DQ88" s="166" t="s">
        <v>783</v>
      </c>
      <c r="DR88" s="166" t="s">
        <v>126</v>
      </c>
      <c r="DS88" s="166" t="s">
        <v>127</v>
      </c>
      <c r="DT88" s="167" t="s">
        <v>147</v>
      </c>
      <c r="DU88" s="147"/>
    </row>
    <row r="89" spans="1:125" x14ac:dyDescent="0.2">
      <c r="A89" s="33"/>
      <c r="B89" s="33"/>
      <c r="C89" s="33"/>
      <c r="D89" s="176" t="s">
        <v>747</v>
      </c>
      <c r="E89" s="177" t="s">
        <v>345</v>
      </c>
      <c r="F89" s="178">
        <f>B4+(75*B6)</f>
        <v>76</v>
      </c>
      <c r="G89" s="33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138"/>
      <c r="BQ89" s="158">
        <f>F505</f>
        <v>492</v>
      </c>
      <c r="BR89" s="14">
        <f>F534</f>
        <v>521</v>
      </c>
      <c r="BS89" s="14">
        <f>F563</f>
        <v>550</v>
      </c>
      <c r="BT89" s="14">
        <f>F592</f>
        <v>579</v>
      </c>
      <c r="BU89" s="14">
        <f>F621</f>
        <v>608</v>
      </c>
      <c r="BV89" s="14">
        <f>F650</f>
        <v>637</v>
      </c>
      <c r="BW89" s="14">
        <f>F679</f>
        <v>666</v>
      </c>
      <c r="BX89" s="14">
        <f>F708</f>
        <v>695</v>
      </c>
      <c r="BY89" s="14">
        <f>F737</f>
        <v>724</v>
      </c>
      <c r="BZ89" s="14">
        <f>F37</f>
        <v>24</v>
      </c>
      <c r="CA89" s="14">
        <f>F66</f>
        <v>53</v>
      </c>
      <c r="CB89" s="14">
        <f>F68</f>
        <v>55</v>
      </c>
      <c r="CC89" s="14">
        <f>F97</f>
        <v>84</v>
      </c>
      <c r="CD89" s="14">
        <f>F126</f>
        <v>113</v>
      </c>
      <c r="CE89" s="14">
        <f>F155</f>
        <v>142</v>
      </c>
      <c r="CF89" s="14">
        <f>F184</f>
        <v>171</v>
      </c>
      <c r="CG89" s="14">
        <f>F213</f>
        <v>200</v>
      </c>
      <c r="CH89" s="14">
        <f>F242</f>
        <v>229</v>
      </c>
      <c r="CI89" s="14">
        <f>F271</f>
        <v>258</v>
      </c>
      <c r="CJ89" s="14">
        <f>F300</f>
        <v>287</v>
      </c>
      <c r="CK89" s="14">
        <f>F329</f>
        <v>316</v>
      </c>
      <c r="CL89" s="14">
        <f>F358</f>
        <v>345</v>
      </c>
      <c r="CM89" s="14">
        <f>F387</f>
        <v>374</v>
      </c>
      <c r="CN89" s="14">
        <f>F416</f>
        <v>403</v>
      </c>
      <c r="CO89" s="14">
        <f>F445</f>
        <v>432</v>
      </c>
      <c r="CP89" s="14">
        <f>F447</f>
        <v>434</v>
      </c>
      <c r="CQ89" s="159">
        <f>F476</f>
        <v>463</v>
      </c>
      <c r="CR89" s="160">
        <f t="shared" si="10"/>
        <v>9855</v>
      </c>
      <c r="CS89" s="143"/>
      <c r="CT89" s="165" t="s">
        <v>139</v>
      </c>
      <c r="CU89" s="166" t="s">
        <v>50</v>
      </c>
      <c r="CV89" s="166" t="s">
        <v>169</v>
      </c>
      <c r="CW89" s="166" t="s">
        <v>255</v>
      </c>
      <c r="CX89" s="166" t="s">
        <v>123</v>
      </c>
      <c r="CY89" s="166" t="s">
        <v>91</v>
      </c>
      <c r="CZ89" s="166" t="s">
        <v>451</v>
      </c>
      <c r="DA89" s="166" t="s">
        <v>423</v>
      </c>
      <c r="DB89" s="166" t="s">
        <v>527</v>
      </c>
      <c r="DC89" s="166" t="s">
        <v>804</v>
      </c>
      <c r="DD89" s="166" t="s">
        <v>31</v>
      </c>
      <c r="DE89" s="166" t="s">
        <v>225</v>
      </c>
      <c r="DF89" s="166" t="s">
        <v>197</v>
      </c>
      <c r="DG89" s="166" t="s">
        <v>526</v>
      </c>
      <c r="DH89" s="166" t="s">
        <v>555</v>
      </c>
      <c r="DI89" s="166" t="s">
        <v>658</v>
      </c>
      <c r="DJ89" s="166" t="s">
        <v>630</v>
      </c>
      <c r="DK89" s="166" t="s">
        <v>194</v>
      </c>
      <c r="DL89" s="166" t="s">
        <v>164</v>
      </c>
      <c r="DM89" s="166" t="s">
        <v>56</v>
      </c>
      <c r="DN89" s="166" t="s">
        <v>145</v>
      </c>
      <c r="DO89" s="166" t="s">
        <v>234</v>
      </c>
      <c r="DP89" s="166" t="s">
        <v>148</v>
      </c>
      <c r="DQ89" s="166" t="s">
        <v>40</v>
      </c>
      <c r="DR89" s="166" t="s">
        <v>129</v>
      </c>
      <c r="DS89" s="166" t="s">
        <v>158</v>
      </c>
      <c r="DT89" s="167" t="s">
        <v>244</v>
      </c>
      <c r="DU89" s="147"/>
    </row>
    <row r="90" spans="1:125" x14ac:dyDescent="0.2">
      <c r="A90" s="33"/>
      <c r="B90" s="33"/>
      <c r="C90" s="33"/>
      <c r="D90" s="176" t="s">
        <v>301</v>
      </c>
      <c r="E90" s="177" t="s">
        <v>345</v>
      </c>
      <c r="F90" s="178">
        <f>B4+(76*B6)</f>
        <v>77</v>
      </c>
      <c r="G90" s="33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138"/>
      <c r="BQ90" s="158">
        <f>F558</f>
        <v>545</v>
      </c>
      <c r="BR90" s="14">
        <f>F587</f>
        <v>574</v>
      </c>
      <c r="BS90" s="14">
        <f>F616</f>
        <v>603</v>
      </c>
      <c r="BT90" s="14">
        <f>F645</f>
        <v>632</v>
      </c>
      <c r="BU90" s="14">
        <f>F674</f>
        <v>661</v>
      </c>
      <c r="BV90" s="14">
        <f>F703</f>
        <v>690</v>
      </c>
      <c r="BW90" s="14">
        <f>F732</f>
        <v>719</v>
      </c>
      <c r="BX90" s="14">
        <f>F32</f>
        <v>19</v>
      </c>
      <c r="BY90" s="14">
        <f>F61</f>
        <v>48</v>
      </c>
      <c r="BZ90" s="14">
        <f>F90</f>
        <v>77</v>
      </c>
      <c r="CA90" s="14">
        <f>F119</f>
        <v>106</v>
      </c>
      <c r="CB90" s="14">
        <f>F148</f>
        <v>135</v>
      </c>
      <c r="CC90" s="14">
        <f>F150</f>
        <v>137</v>
      </c>
      <c r="CD90" s="14">
        <f>F179</f>
        <v>166</v>
      </c>
      <c r="CE90" s="14">
        <f>F208</f>
        <v>195</v>
      </c>
      <c r="CF90" s="14">
        <f>F237</f>
        <v>224</v>
      </c>
      <c r="CG90" s="14">
        <f>F266</f>
        <v>253</v>
      </c>
      <c r="CH90" s="14">
        <f>F295</f>
        <v>282</v>
      </c>
      <c r="CI90" s="14">
        <f>F324</f>
        <v>311</v>
      </c>
      <c r="CJ90" s="14">
        <f>F353</f>
        <v>340</v>
      </c>
      <c r="CK90" s="14">
        <f>F382</f>
        <v>369</v>
      </c>
      <c r="CL90" s="14">
        <f>F411</f>
        <v>398</v>
      </c>
      <c r="CM90" s="14">
        <f>F440</f>
        <v>427</v>
      </c>
      <c r="CN90" s="14">
        <f>F469</f>
        <v>456</v>
      </c>
      <c r="CO90" s="14">
        <f>F498</f>
        <v>485</v>
      </c>
      <c r="CP90" s="14">
        <f>F500</f>
        <v>487</v>
      </c>
      <c r="CQ90" s="159">
        <f>F529</f>
        <v>516</v>
      </c>
      <c r="CR90" s="160">
        <f t="shared" si="10"/>
        <v>9855</v>
      </c>
      <c r="CS90" s="143"/>
      <c r="CT90" s="165" t="s">
        <v>651</v>
      </c>
      <c r="CU90" s="166" t="s">
        <v>679</v>
      </c>
      <c r="CV90" s="166" t="s">
        <v>780</v>
      </c>
      <c r="CW90" s="166" t="s">
        <v>752</v>
      </c>
      <c r="CX90" s="166" t="s">
        <v>292</v>
      </c>
      <c r="CY90" s="166" t="s">
        <v>262</v>
      </c>
      <c r="CZ90" s="166" t="s">
        <v>157</v>
      </c>
      <c r="DA90" s="166" t="s">
        <v>435</v>
      </c>
      <c r="DB90" s="166" t="s">
        <v>302</v>
      </c>
      <c r="DC90" s="166" t="s">
        <v>301</v>
      </c>
      <c r="DD90" s="166" t="s">
        <v>223</v>
      </c>
      <c r="DE90" s="166" t="s">
        <v>447</v>
      </c>
      <c r="DF90" s="166" t="s">
        <v>344</v>
      </c>
      <c r="DG90" s="166" t="s">
        <v>343</v>
      </c>
      <c r="DH90" s="166" t="s">
        <v>181</v>
      </c>
      <c r="DI90" s="166" t="s">
        <v>405</v>
      </c>
      <c r="DJ90" s="166" t="s">
        <v>328</v>
      </c>
      <c r="DK90" s="166" t="s">
        <v>327</v>
      </c>
      <c r="DL90" s="166" t="s">
        <v>193</v>
      </c>
      <c r="DM90" s="166" t="s">
        <v>472</v>
      </c>
      <c r="DN90" s="166" t="s">
        <v>493</v>
      </c>
      <c r="DO90" s="166" t="s">
        <v>494</v>
      </c>
      <c r="DP90" s="166" t="s">
        <v>711</v>
      </c>
      <c r="DQ90" s="166" t="s">
        <v>140</v>
      </c>
      <c r="DR90" s="166" t="s">
        <v>160</v>
      </c>
      <c r="DS90" s="166" t="s">
        <v>0</v>
      </c>
      <c r="DT90" s="167" t="s">
        <v>295</v>
      </c>
      <c r="DU90" s="147"/>
    </row>
    <row r="91" spans="1:125" x14ac:dyDescent="0.2">
      <c r="A91" s="33"/>
      <c r="B91" s="33"/>
      <c r="C91" s="33"/>
      <c r="D91" s="176" t="s">
        <v>722</v>
      </c>
      <c r="E91" s="177" t="s">
        <v>345</v>
      </c>
      <c r="F91" s="179">
        <f>B4+(77*B6)</f>
        <v>78</v>
      </c>
      <c r="G91" s="33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138"/>
      <c r="BQ91" s="158">
        <f>F611</f>
        <v>598</v>
      </c>
      <c r="BR91" s="14">
        <f>F640</f>
        <v>627</v>
      </c>
      <c r="BS91" s="14">
        <f>F669</f>
        <v>656</v>
      </c>
      <c r="BT91" s="14">
        <f>F698</f>
        <v>685</v>
      </c>
      <c r="BU91" s="14">
        <f>F727</f>
        <v>714</v>
      </c>
      <c r="BV91" s="14">
        <f>F27</f>
        <v>14</v>
      </c>
      <c r="BW91" s="14">
        <f>F56</f>
        <v>43</v>
      </c>
      <c r="BX91" s="14">
        <f>F85</f>
        <v>72</v>
      </c>
      <c r="BY91" s="14">
        <f>F114</f>
        <v>101</v>
      </c>
      <c r="BZ91" s="14">
        <f>F143</f>
        <v>130</v>
      </c>
      <c r="CA91" s="14">
        <f>F172</f>
        <v>159</v>
      </c>
      <c r="CB91" s="14">
        <f>F201</f>
        <v>188</v>
      </c>
      <c r="CC91" s="14">
        <f>F203</f>
        <v>190</v>
      </c>
      <c r="CD91" s="14">
        <f>F232</f>
        <v>219</v>
      </c>
      <c r="CE91" s="14">
        <f>F261</f>
        <v>248</v>
      </c>
      <c r="CF91" s="14">
        <f>F290</f>
        <v>277</v>
      </c>
      <c r="CG91" s="14">
        <f>F319</f>
        <v>306</v>
      </c>
      <c r="CH91" s="14">
        <f>F348</f>
        <v>335</v>
      </c>
      <c r="CI91" s="14">
        <f>F377</f>
        <v>364</v>
      </c>
      <c r="CJ91" s="14">
        <f>F406</f>
        <v>393</v>
      </c>
      <c r="CK91" s="14">
        <f>F435</f>
        <v>422</v>
      </c>
      <c r="CL91" s="14">
        <f>F464</f>
        <v>451</v>
      </c>
      <c r="CM91" s="14">
        <f>F493</f>
        <v>480</v>
      </c>
      <c r="CN91" s="14">
        <f>F522</f>
        <v>509</v>
      </c>
      <c r="CO91" s="14">
        <f>F551</f>
        <v>538</v>
      </c>
      <c r="CP91" s="14">
        <f>F580</f>
        <v>567</v>
      </c>
      <c r="CQ91" s="159">
        <f>F582</f>
        <v>569</v>
      </c>
      <c r="CR91" s="160">
        <f t="shared" si="10"/>
        <v>9855</v>
      </c>
      <c r="CS91" s="143"/>
      <c r="CT91" s="165" t="s">
        <v>440</v>
      </c>
      <c r="CU91" s="166" t="s">
        <v>307</v>
      </c>
      <c r="CV91" s="166" t="s">
        <v>530</v>
      </c>
      <c r="CW91" s="166" t="s">
        <v>453</v>
      </c>
      <c r="CX91" s="166" t="s">
        <v>452</v>
      </c>
      <c r="CY91" s="166" t="s">
        <v>511</v>
      </c>
      <c r="CZ91" s="166" t="s">
        <v>540</v>
      </c>
      <c r="DA91" s="166" t="s">
        <v>644</v>
      </c>
      <c r="DB91" s="166" t="s">
        <v>672</v>
      </c>
      <c r="DC91" s="166" t="s">
        <v>208</v>
      </c>
      <c r="DD91" s="166" t="s">
        <v>180</v>
      </c>
      <c r="DE91" s="166" t="s">
        <v>313</v>
      </c>
      <c r="DF91" s="166" t="s">
        <v>391</v>
      </c>
      <c r="DG91" s="166" t="s">
        <v>613</v>
      </c>
      <c r="DH91" s="166" t="s">
        <v>798</v>
      </c>
      <c r="DI91" s="166" t="s">
        <v>799</v>
      </c>
      <c r="DJ91" s="166" t="s">
        <v>54</v>
      </c>
      <c r="DK91" s="166" t="s">
        <v>280</v>
      </c>
      <c r="DL91" s="166" t="s">
        <v>470</v>
      </c>
      <c r="DM91" s="166" t="s">
        <v>414</v>
      </c>
      <c r="DN91" s="166" t="s">
        <v>337</v>
      </c>
      <c r="DO91" s="166" t="s">
        <v>561</v>
      </c>
      <c r="DP91" s="166" t="s">
        <v>427</v>
      </c>
      <c r="DQ91" s="166" t="s">
        <v>426</v>
      </c>
      <c r="DR91" s="166" t="s">
        <v>322</v>
      </c>
      <c r="DS91" s="166" t="s">
        <v>545</v>
      </c>
      <c r="DT91" s="167" t="s">
        <v>441</v>
      </c>
      <c r="DU91" s="147"/>
    </row>
    <row r="92" spans="1:125" x14ac:dyDescent="0.2">
      <c r="A92" s="33"/>
      <c r="B92" s="33"/>
      <c r="C92" s="33"/>
      <c r="D92" s="176" t="s">
        <v>168</v>
      </c>
      <c r="E92" s="177" t="s">
        <v>345</v>
      </c>
      <c r="F92" s="179">
        <f>B4+(78*B6)</f>
        <v>79</v>
      </c>
      <c r="G92" s="33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138"/>
      <c r="BQ92" s="158">
        <f>F664</f>
        <v>651</v>
      </c>
      <c r="BR92" s="14">
        <f>F693</f>
        <v>680</v>
      </c>
      <c r="BS92" s="14">
        <f>F722</f>
        <v>709</v>
      </c>
      <c r="BT92" s="14">
        <f>F22</f>
        <v>9</v>
      </c>
      <c r="BU92" s="14">
        <f>F51</f>
        <v>38</v>
      </c>
      <c r="BV92" s="14">
        <f>F80</f>
        <v>67</v>
      </c>
      <c r="BW92" s="14">
        <f>F109</f>
        <v>96</v>
      </c>
      <c r="BX92" s="14">
        <f>F138</f>
        <v>125</v>
      </c>
      <c r="BY92" s="14">
        <f>F167</f>
        <v>154</v>
      </c>
      <c r="BZ92" s="14">
        <f>F196</f>
        <v>183</v>
      </c>
      <c r="CA92" s="14">
        <f>F225</f>
        <v>212</v>
      </c>
      <c r="CB92" s="14">
        <f>F254</f>
        <v>241</v>
      </c>
      <c r="CC92" s="14">
        <f>F283</f>
        <v>270</v>
      </c>
      <c r="CD92" s="14">
        <f>F285</f>
        <v>272</v>
      </c>
      <c r="CE92" s="14">
        <f>F314</f>
        <v>301</v>
      </c>
      <c r="CF92" s="14">
        <f>F343</f>
        <v>330</v>
      </c>
      <c r="CG92" s="14">
        <f>F372</f>
        <v>359</v>
      </c>
      <c r="CH92" s="14">
        <f>F401</f>
        <v>388</v>
      </c>
      <c r="CI92" s="14">
        <f>F430</f>
        <v>417</v>
      </c>
      <c r="CJ92" s="14">
        <f>F459</f>
        <v>446</v>
      </c>
      <c r="CK92" s="14">
        <f>F488</f>
        <v>475</v>
      </c>
      <c r="CL92" s="14">
        <f>F517</f>
        <v>504</v>
      </c>
      <c r="CM92" s="14">
        <f>F546</f>
        <v>533</v>
      </c>
      <c r="CN92" s="14">
        <f>F575</f>
        <v>562</v>
      </c>
      <c r="CO92" s="14">
        <f>F604</f>
        <v>591</v>
      </c>
      <c r="CP92" s="14">
        <f>F633</f>
        <v>620</v>
      </c>
      <c r="CQ92" s="159">
        <f>F635</f>
        <v>622</v>
      </c>
      <c r="CR92" s="160">
        <f t="shared" si="10"/>
        <v>9855</v>
      </c>
      <c r="CS92" s="143"/>
      <c r="CT92" s="165" t="s">
        <v>735</v>
      </c>
      <c r="CU92" s="166" t="s">
        <v>134</v>
      </c>
      <c r="CV92" s="166" t="s">
        <v>135</v>
      </c>
      <c r="CW92" s="166" t="s">
        <v>409</v>
      </c>
      <c r="CX92" s="166" t="s">
        <v>437</v>
      </c>
      <c r="CY92" s="166" t="s">
        <v>570</v>
      </c>
      <c r="CZ92" s="166" t="s">
        <v>599</v>
      </c>
      <c r="DA92" s="166" t="s">
        <v>686</v>
      </c>
      <c r="DB92" s="166" t="s">
        <v>603</v>
      </c>
      <c r="DC92" s="166" t="s">
        <v>498</v>
      </c>
      <c r="DD92" s="166" t="s">
        <v>583</v>
      </c>
      <c r="DE92" s="166" t="s">
        <v>698</v>
      </c>
      <c r="DF92" s="166" t="s">
        <v>615</v>
      </c>
      <c r="DG92" s="166" t="s">
        <v>593</v>
      </c>
      <c r="DH92" s="166" t="s">
        <v>508</v>
      </c>
      <c r="DI92" s="166" t="s">
        <v>624</v>
      </c>
      <c r="DJ92" s="166" t="s">
        <v>708</v>
      </c>
      <c r="DK92" s="166" t="s">
        <v>577</v>
      </c>
      <c r="DL92" s="166" t="s">
        <v>492</v>
      </c>
      <c r="DM92" s="166" t="s">
        <v>609</v>
      </c>
      <c r="DN92" s="166" t="s">
        <v>637</v>
      </c>
      <c r="DO92" s="166" t="s">
        <v>739</v>
      </c>
      <c r="DP92" s="166" t="s">
        <v>766</v>
      </c>
      <c r="DQ92" s="166" t="s">
        <v>334</v>
      </c>
      <c r="DR92" s="166" t="s">
        <v>306</v>
      </c>
      <c r="DS92" s="166" t="s">
        <v>410</v>
      </c>
      <c r="DT92" s="167" t="s">
        <v>488</v>
      </c>
      <c r="DU92" s="147"/>
    </row>
    <row r="93" spans="1:125" ht="13.5" thickBot="1" x14ac:dyDescent="0.25">
      <c r="A93" s="33"/>
      <c r="B93" s="33"/>
      <c r="C93" s="33"/>
      <c r="D93" s="176" t="s">
        <v>60</v>
      </c>
      <c r="E93" s="177" t="s">
        <v>345</v>
      </c>
      <c r="F93" s="178">
        <f>B4+(79*B6)</f>
        <v>80</v>
      </c>
      <c r="G93" s="33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138"/>
      <c r="BQ93" s="180">
        <f>F717</f>
        <v>704</v>
      </c>
      <c r="BR93" s="181">
        <f>F17</f>
        <v>4</v>
      </c>
      <c r="BS93" s="181">
        <f>F46</f>
        <v>33</v>
      </c>
      <c r="BT93" s="181">
        <f>F75</f>
        <v>62</v>
      </c>
      <c r="BU93" s="181">
        <f>F104</f>
        <v>91</v>
      </c>
      <c r="BV93" s="181">
        <f>F133</f>
        <v>120</v>
      </c>
      <c r="BW93" s="181">
        <f>F162</f>
        <v>149</v>
      </c>
      <c r="BX93" s="181">
        <f>F191</f>
        <v>178</v>
      </c>
      <c r="BY93" s="181">
        <f>F220</f>
        <v>207</v>
      </c>
      <c r="BZ93" s="181">
        <f>F249</f>
        <v>236</v>
      </c>
      <c r="CA93" s="181">
        <f>F278</f>
        <v>265</v>
      </c>
      <c r="CB93" s="181">
        <f>F307</f>
        <v>294</v>
      </c>
      <c r="CC93" s="181">
        <f>F336</f>
        <v>323</v>
      </c>
      <c r="CD93" s="181">
        <f>F338</f>
        <v>325</v>
      </c>
      <c r="CE93" s="181">
        <f>F367</f>
        <v>354</v>
      </c>
      <c r="CF93" s="181">
        <f>F396</f>
        <v>383</v>
      </c>
      <c r="CG93" s="181">
        <f>F425</f>
        <v>412</v>
      </c>
      <c r="CH93" s="181">
        <f>F454</f>
        <v>441</v>
      </c>
      <c r="CI93" s="181">
        <f>F483</f>
        <v>470</v>
      </c>
      <c r="CJ93" s="181">
        <f>F512</f>
        <v>499</v>
      </c>
      <c r="CK93" s="181">
        <f>F541</f>
        <v>528</v>
      </c>
      <c r="CL93" s="181">
        <f>F570</f>
        <v>557</v>
      </c>
      <c r="CM93" s="181">
        <f>F599</f>
        <v>586</v>
      </c>
      <c r="CN93" s="181">
        <f>F628</f>
        <v>615</v>
      </c>
      <c r="CO93" s="181">
        <f>F657</f>
        <v>644</v>
      </c>
      <c r="CP93" s="181">
        <f>F686</f>
        <v>673</v>
      </c>
      <c r="CQ93" s="182">
        <f>F715</f>
        <v>702</v>
      </c>
      <c r="CR93" s="160">
        <f t="shared" si="10"/>
        <v>9855</v>
      </c>
      <c r="CS93" s="143"/>
      <c r="CT93" s="183" t="s">
        <v>689</v>
      </c>
      <c r="CU93" s="184" t="s">
        <v>62</v>
      </c>
      <c r="CV93" s="184" t="s">
        <v>777</v>
      </c>
      <c r="CW93" s="184" t="s">
        <v>776</v>
      </c>
      <c r="CX93" s="184" t="s">
        <v>646</v>
      </c>
      <c r="CY93" s="184" t="s">
        <v>74</v>
      </c>
      <c r="CZ93" s="184" t="s">
        <v>789</v>
      </c>
      <c r="DA93" s="184" t="s">
        <v>734</v>
      </c>
      <c r="DB93" s="184" t="s">
        <v>133</v>
      </c>
      <c r="DC93" s="184" t="s">
        <v>356</v>
      </c>
      <c r="DD93" s="184" t="s">
        <v>376</v>
      </c>
      <c r="DE93" s="184" t="s">
        <v>377</v>
      </c>
      <c r="DF93" s="184" t="s">
        <v>595</v>
      </c>
      <c r="DG93" s="184" t="s">
        <v>70</v>
      </c>
      <c r="DH93" s="184" t="s">
        <v>98</v>
      </c>
      <c r="DI93" s="184" t="s">
        <v>205</v>
      </c>
      <c r="DJ93" s="184" t="s">
        <v>177</v>
      </c>
      <c r="DK93" s="184" t="s">
        <v>534</v>
      </c>
      <c r="DL93" s="184" t="s">
        <v>563</v>
      </c>
      <c r="DM93" s="184" t="s">
        <v>666</v>
      </c>
      <c r="DN93" s="184" t="s">
        <v>695</v>
      </c>
      <c r="DO93" s="184" t="s">
        <v>808</v>
      </c>
      <c r="DP93" s="184" t="s">
        <v>725</v>
      </c>
      <c r="DQ93" s="184" t="s">
        <v>623</v>
      </c>
      <c r="DR93" s="184" t="s">
        <v>707</v>
      </c>
      <c r="DS93" s="184" t="s">
        <v>820</v>
      </c>
      <c r="DT93" s="185" t="s">
        <v>737</v>
      </c>
      <c r="DU93" s="147"/>
    </row>
    <row r="94" spans="1:125" x14ac:dyDescent="0.2">
      <c r="A94" s="33"/>
      <c r="B94" s="33"/>
      <c r="C94" s="33"/>
      <c r="D94" s="176" t="s">
        <v>195</v>
      </c>
      <c r="E94" s="177" t="s">
        <v>345</v>
      </c>
      <c r="F94" s="178">
        <f>B4+(80*B6)</f>
        <v>81</v>
      </c>
      <c r="G94" s="33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138"/>
      <c r="BQ94" s="193">
        <f t="shared" ref="BQ94:CQ94" si="11">BQ67+BQ68+BQ69+BQ70+BQ71+BQ72+BQ73+BQ74+BQ75+BQ76+BQ77+BQ78+BQ79+BQ80+BQ81+BQ82+BQ83+BQ84+BQ85+BQ86+BQ87+BQ88+BQ89+BQ90+BQ91+BQ92+BQ93</f>
        <v>9855</v>
      </c>
      <c r="BR94" s="194">
        <f t="shared" si="11"/>
        <v>9855</v>
      </c>
      <c r="BS94" s="194">
        <f t="shared" si="11"/>
        <v>9855</v>
      </c>
      <c r="BT94" s="194">
        <f t="shared" si="11"/>
        <v>9855</v>
      </c>
      <c r="BU94" s="194">
        <f t="shared" si="11"/>
        <v>9855</v>
      </c>
      <c r="BV94" s="194">
        <f t="shared" si="11"/>
        <v>9855</v>
      </c>
      <c r="BW94" s="194">
        <f t="shared" si="11"/>
        <v>9855</v>
      </c>
      <c r="BX94" s="194">
        <f t="shared" si="11"/>
        <v>9855</v>
      </c>
      <c r="BY94" s="194">
        <f t="shared" si="11"/>
        <v>9855</v>
      </c>
      <c r="BZ94" s="194">
        <f t="shared" si="11"/>
        <v>9855</v>
      </c>
      <c r="CA94" s="194">
        <f t="shared" si="11"/>
        <v>9855</v>
      </c>
      <c r="CB94" s="194">
        <f t="shared" si="11"/>
        <v>9855</v>
      </c>
      <c r="CC94" s="194">
        <f t="shared" si="11"/>
        <v>9855</v>
      </c>
      <c r="CD94" s="194">
        <f t="shared" si="11"/>
        <v>9855</v>
      </c>
      <c r="CE94" s="194">
        <f t="shared" si="11"/>
        <v>9855</v>
      </c>
      <c r="CF94" s="194">
        <f t="shared" si="11"/>
        <v>9855</v>
      </c>
      <c r="CG94" s="194">
        <f t="shared" si="11"/>
        <v>9855</v>
      </c>
      <c r="CH94" s="194">
        <f t="shared" si="11"/>
        <v>9855</v>
      </c>
      <c r="CI94" s="194">
        <f t="shared" si="11"/>
        <v>9855</v>
      </c>
      <c r="CJ94" s="194">
        <f t="shared" si="11"/>
        <v>9855</v>
      </c>
      <c r="CK94" s="194">
        <f t="shared" si="11"/>
        <v>9855</v>
      </c>
      <c r="CL94" s="194">
        <f t="shared" si="11"/>
        <v>9855</v>
      </c>
      <c r="CM94" s="194">
        <f t="shared" si="11"/>
        <v>9855</v>
      </c>
      <c r="CN94" s="194">
        <f t="shared" si="11"/>
        <v>9855</v>
      </c>
      <c r="CO94" s="194">
        <f t="shared" si="11"/>
        <v>9855</v>
      </c>
      <c r="CP94" s="194">
        <f t="shared" si="11"/>
        <v>9855</v>
      </c>
      <c r="CQ94" s="194">
        <f t="shared" si="11"/>
        <v>9855</v>
      </c>
      <c r="CR94" s="195">
        <f>BQ67+BR68+BS69+BT70+BU71+BV72+BW73+BX74+BY75+BZ76+CA77+CB78+CC79+CD80+CE81+CF82+CG83+CH84+CI85+CJ86+CK87+CL88+CM89+CN90+CO91+CP92+CQ93</f>
        <v>9855</v>
      </c>
      <c r="CS94" s="143"/>
      <c r="CT94" s="143"/>
      <c r="CU94" s="143"/>
      <c r="CV94" s="143"/>
      <c r="CW94" s="143"/>
      <c r="CX94" s="143"/>
      <c r="CY94" s="143"/>
      <c r="CZ94" s="143"/>
      <c r="DA94" s="143"/>
      <c r="DB94" s="143"/>
      <c r="DC94" s="143"/>
      <c r="DD94" s="143"/>
      <c r="DE94" s="143"/>
      <c r="DF94" s="143"/>
      <c r="DG94" s="143"/>
      <c r="DH94" s="143"/>
      <c r="DI94" s="143"/>
      <c r="DJ94" s="143"/>
      <c r="DK94" s="143"/>
      <c r="DL94" s="143"/>
      <c r="DM94" s="143"/>
      <c r="DN94" s="143"/>
      <c r="DO94" s="143"/>
      <c r="DP94" s="143"/>
      <c r="DQ94" s="143"/>
      <c r="DR94" s="143"/>
      <c r="DS94" s="143"/>
      <c r="DT94" s="143"/>
      <c r="DU94" s="147"/>
    </row>
    <row r="95" spans="1:125" ht="13.5" thickBot="1" x14ac:dyDescent="0.25">
      <c r="A95" s="33"/>
      <c r="B95" s="33"/>
      <c r="C95" s="33"/>
      <c r="D95" s="176" t="s">
        <v>2</v>
      </c>
      <c r="E95" s="177" t="s">
        <v>345</v>
      </c>
      <c r="F95" s="179">
        <f>B4+(81*B6)</f>
        <v>82</v>
      </c>
      <c r="G95" s="33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138"/>
      <c r="BQ95" s="209"/>
      <c r="BR95" s="210"/>
      <c r="BS95" s="210"/>
      <c r="BT95" s="210"/>
      <c r="BU95" s="210"/>
      <c r="BV95" s="210"/>
      <c r="BW95" s="210"/>
      <c r="BX95" s="210"/>
      <c r="BY95" s="210"/>
      <c r="BZ95" s="210"/>
      <c r="CA95" s="210"/>
      <c r="CB95" s="210"/>
      <c r="CC95" s="210"/>
      <c r="CD95" s="210"/>
      <c r="CE95" s="210"/>
      <c r="CF95" s="210"/>
      <c r="CG95" s="210"/>
      <c r="CH95" s="210"/>
      <c r="CI95" s="210"/>
      <c r="CJ95" s="210"/>
      <c r="CK95" s="210"/>
      <c r="CL95" s="210"/>
      <c r="CM95" s="210"/>
      <c r="CN95" s="210"/>
      <c r="CO95" s="210"/>
      <c r="CP95" s="210"/>
      <c r="CQ95" s="210"/>
      <c r="CR95" s="199">
        <f>CQ67+CP68+CO69+CN70+CM71+CL72+CK73+CJ74+CI75+CH76+CG77+CF78+CE79+CD80+CC81+CB82+CA83+BZ84+BY85+BX86+BW87+BV88+BU89+BT90+BS91+BR92+BQ93</f>
        <v>9855</v>
      </c>
      <c r="CS95" s="143"/>
      <c r="CT95" s="166" t="s">
        <v>251</v>
      </c>
      <c r="CU95" s="166" t="s">
        <v>284</v>
      </c>
      <c r="CV95" s="166" t="s">
        <v>420</v>
      </c>
      <c r="CW95" s="166" t="s">
        <v>566</v>
      </c>
      <c r="CX95" s="166" t="s">
        <v>232</v>
      </c>
      <c r="CY95" s="166" t="s">
        <v>49</v>
      </c>
      <c r="CZ95" s="166" t="s">
        <v>428</v>
      </c>
      <c r="DA95" s="166" t="s">
        <v>335</v>
      </c>
      <c r="DB95" s="166" t="s">
        <v>240</v>
      </c>
      <c r="DC95" s="166" t="s">
        <v>675</v>
      </c>
      <c r="DD95" s="166" t="s">
        <v>601</v>
      </c>
      <c r="DE95" s="166" t="s">
        <v>42</v>
      </c>
      <c r="DF95" s="166" t="s">
        <v>221</v>
      </c>
      <c r="DG95" s="166" t="s">
        <v>445</v>
      </c>
      <c r="DH95" s="166" t="s">
        <v>665</v>
      </c>
      <c r="DI95" s="166" t="s">
        <v>664</v>
      </c>
      <c r="DJ95" s="166" t="s">
        <v>726</v>
      </c>
      <c r="DK95" s="166" t="s">
        <v>396</v>
      </c>
      <c r="DL95" s="166" t="s">
        <v>380</v>
      </c>
      <c r="DM95" s="166" t="s">
        <v>132</v>
      </c>
      <c r="DN95" s="166" t="s">
        <v>552</v>
      </c>
      <c r="DO95" s="166" t="s">
        <v>402</v>
      </c>
      <c r="DP95" s="166" t="s">
        <v>148</v>
      </c>
      <c r="DQ95" s="166" t="s">
        <v>140</v>
      </c>
      <c r="DR95" s="166" t="s">
        <v>322</v>
      </c>
      <c r="DS95" s="166" t="s">
        <v>410</v>
      </c>
      <c r="DT95" s="166" t="s">
        <v>737</v>
      </c>
      <c r="DU95" s="147"/>
    </row>
    <row r="96" spans="1:125" ht="13.5" thickBot="1" x14ac:dyDescent="0.25">
      <c r="A96" s="33"/>
      <c r="B96" s="33"/>
      <c r="C96" s="33"/>
      <c r="D96" s="176" t="s">
        <v>3</v>
      </c>
      <c r="E96" s="177" t="s">
        <v>345</v>
      </c>
      <c r="F96" s="179">
        <f>B4+(82*B6)</f>
        <v>83</v>
      </c>
      <c r="G96" s="33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01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184" t="s">
        <v>689</v>
      </c>
      <c r="CU96" s="184" t="s">
        <v>134</v>
      </c>
      <c r="CV96" s="184" t="s">
        <v>530</v>
      </c>
      <c r="CW96" s="184" t="s">
        <v>752</v>
      </c>
      <c r="CX96" s="184" t="s">
        <v>123</v>
      </c>
      <c r="CY96" s="184" t="s">
        <v>751</v>
      </c>
      <c r="CZ96" s="184" t="s">
        <v>257</v>
      </c>
      <c r="DA96" s="184" t="s">
        <v>485</v>
      </c>
      <c r="DB96" s="184" t="s">
        <v>187</v>
      </c>
      <c r="DC96" s="184" t="s">
        <v>218</v>
      </c>
      <c r="DD96" s="184" t="s">
        <v>429</v>
      </c>
      <c r="DE96" s="184" t="s">
        <v>625</v>
      </c>
      <c r="DF96" s="184" t="s">
        <v>367</v>
      </c>
      <c r="DG96" s="184" t="s">
        <v>445</v>
      </c>
      <c r="DH96" s="184" t="s">
        <v>368</v>
      </c>
      <c r="DI96" s="184" t="s">
        <v>325</v>
      </c>
      <c r="DJ96" s="184" t="s">
        <v>743</v>
      </c>
      <c r="DK96" s="184" t="s">
        <v>509</v>
      </c>
      <c r="DL96" s="184" t="s">
        <v>507</v>
      </c>
      <c r="DM96" s="184" t="s">
        <v>496</v>
      </c>
      <c r="DN96" s="184" t="s">
        <v>209</v>
      </c>
      <c r="DO96" s="184" t="s">
        <v>659</v>
      </c>
      <c r="DP96" s="184" t="s">
        <v>731</v>
      </c>
      <c r="DQ96" s="184" t="s">
        <v>434</v>
      </c>
      <c r="DR96" s="184" t="s">
        <v>619</v>
      </c>
      <c r="DS96" s="184" t="s">
        <v>274</v>
      </c>
      <c r="DT96" s="184" t="s">
        <v>88</v>
      </c>
      <c r="DU96" s="203"/>
    </row>
    <row r="97" spans="1:125" ht="13.5" thickBot="1" x14ac:dyDescent="0.25">
      <c r="A97" s="33"/>
      <c r="B97" s="33"/>
      <c r="C97" s="33"/>
      <c r="D97" s="176" t="s">
        <v>197</v>
      </c>
      <c r="E97" s="177" t="s">
        <v>345</v>
      </c>
      <c r="F97" s="178">
        <f>B4+(83*B6)</f>
        <v>84</v>
      </c>
      <c r="G97" s="33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</row>
    <row r="98" spans="1:125" ht="13.5" thickBot="1" x14ac:dyDescent="0.25">
      <c r="A98" s="33"/>
      <c r="B98" s="33"/>
      <c r="C98" s="33"/>
      <c r="D98" s="176" t="s">
        <v>30</v>
      </c>
      <c r="E98" s="177" t="s">
        <v>345</v>
      </c>
      <c r="F98" s="178">
        <f>B4+(84*B6)</f>
        <v>85</v>
      </c>
      <c r="G98" s="33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130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2" t="s">
        <v>844</v>
      </c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2" t="s">
        <v>845</v>
      </c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3"/>
    </row>
    <row r="99" spans="1:125" x14ac:dyDescent="0.2">
      <c r="A99" s="33"/>
      <c r="B99" s="33"/>
      <c r="C99" s="33"/>
      <c r="D99" s="176" t="s">
        <v>273</v>
      </c>
      <c r="E99" s="177" t="s">
        <v>345</v>
      </c>
      <c r="F99" s="178">
        <f>B4+(85*B6)</f>
        <v>86</v>
      </c>
      <c r="G99" s="33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138"/>
      <c r="BQ99" s="139">
        <f>F67</f>
        <v>54</v>
      </c>
      <c r="BR99" s="140">
        <f>F92</f>
        <v>79</v>
      </c>
      <c r="BS99" s="140">
        <f>F117</f>
        <v>104</v>
      </c>
      <c r="BT99" s="140">
        <f>F142</f>
        <v>129</v>
      </c>
      <c r="BU99" s="140">
        <f>F167</f>
        <v>154</v>
      </c>
      <c r="BV99" s="140">
        <f>F192</f>
        <v>179</v>
      </c>
      <c r="BW99" s="140">
        <f>F217</f>
        <v>204</v>
      </c>
      <c r="BX99" s="140">
        <f>F242</f>
        <v>229</v>
      </c>
      <c r="BY99" s="140">
        <f>F267</f>
        <v>254</v>
      </c>
      <c r="BZ99" s="140">
        <f>F292</f>
        <v>279</v>
      </c>
      <c r="CA99" s="140">
        <f>F317</f>
        <v>304</v>
      </c>
      <c r="CB99" s="140">
        <f>F342</f>
        <v>329</v>
      </c>
      <c r="CC99" s="140">
        <f>F367</f>
        <v>354</v>
      </c>
      <c r="CD99" s="140">
        <f>F392</f>
        <v>379</v>
      </c>
      <c r="CE99" s="140">
        <f>F444</f>
        <v>431</v>
      </c>
      <c r="CF99" s="140">
        <f>F469</f>
        <v>456</v>
      </c>
      <c r="CG99" s="140">
        <f>F494</f>
        <v>481</v>
      </c>
      <c r="CH99" s="140">
        <f>F519</f>
        <v>506</v>
      </c>
      <c r="CI99" s="140">
        <f>F544</f>
        <v>531</v>
      </c>
      <c r="CJ99" s="140">
        <f>F569</f>
        <v>556</v>
      </c>
      <c r="CK99" s="140">
        <f>F594</f>
        <v>581</v>
      </c>
      <c r="CL99" s="140">
        <f>F619</f>
        <v>606</v>
      </c>
      <c r="CM99" s="140">
        <f>F644</f>
        <v>631</v>
      </c>
      <c r="CN99" s="140">
        <f>F669</f>
        <v>656</v>
      </c>
      <c r="CO99" s="140">
        <f>F694</f>
        <v>681</v>
      </c>
      <c r="CP99" s="140">
        <f>F719</f>
        <v>706</v>
      </c>
      <c r="CQ99" s="141">
        <f>F15</f>
        <v>2</v>
      </c>
      <c r="CR99" s="142">
        <f t="shared" ref="CR99:CR125" si="12">BQ99+BR99+BS99+BT99+BU99+BV99+BW99+BX99+BY99+BZ99+CA99+CB99+CC99+CD99+CE99+CF99+CG99+CH99+CI99+CJ99+CK99+CL99+CM99+CN99+CO99+CP99+CQ99</f>
        <v>9855</v>
      </c>
      <c r="CS99" s="143"/>
      <c r="CT99" s="154" t="s">
        <v>167</v>
      </c>
      <c r="CU99" s="155" t="s">
        <v>168</v>
      </c>
      <c r="CV99" s="155" t="s">
        <v>361</v>
      </c>
      <c r="CW99" s="155" t="s">
        <v>582</v>
      </c>
      <c r="CX99" s="155" t="s">
        <v>603</v>
      </c>
      <c r="CY99" s="155" t="s">
        <v>604</v>
      </c>
      <c r="CZ99" s="155" t="s">
        <v>817</v>
      </c>
      <c r="DA99" s="155" t="s">
        <v>194</v>
      </c>
      <c r="DB99" s="155" t="s">
        <v>114</v>
      </c>
      <c r="DC99" s="155" t="s">
        <v>113</v>
      </c>
      <c r="DD99" s="155" t="s">
        <v>745</v>
      </c>
      <c r="DE99" s="155" t="s">
        <v>178</v>
      </c>
      <c r="DF99" s="155" t="s">
        <v>98</v>
      </c>
      <c r="DG99" s="155" t="s">
        <v>97</v>
      </c>
      <c r="DH99" s="155" t="s">
        <v>813</v>
      </c>
      <c r="DI99" s="155" t="s">
        <v>140</v>
      </c>
      <c r="DJ99" s="155" t="s">
        <v>51</v>
      </c>
      <c r="DK99" s="155" t="s">
        <v>715</v>
      </c>
      <c r="DL99" s="155" t="s">
        <v>797</v>
      </c>
      <c r="DM99" s="155" t="s">
        <v>124</v>
      </c>
      <c r="DN99" s="155" t="s">
        <v>94</v>
      </c>
      <c r="DO99" s="155" t="s">
        <v>229</v>
      </c>
      <c r="DP99" s="155" t="s">
        <v>201</v>
      </c>
      <c r="DQ99" s="155" t="s">
        <v>530</v>
      </c>
      <c r="DR99" s="155" t="s">
        <v>559</v>
      </c>
      <c r="DS99" s="155" t="s">
        <v>662</v>
      </c>
      <c r="DT99" s="156" t="s">
        <v>29</v>
      </c>
      <c r="DU99" s="147"/>
    </row>
    <row r="100" spans="1:125" x14ac:dyDescent="0.2">
      <c r="A100" s="33"/>
      <c r="B100" s="33"/>
      <c r="C100" s="33"/>
      <c r="D100" s="176" t="s">
        <v>749</v>
      </c>
      <c r="E100" s="177" t="s">
        <v>345</v>
      </c>
      <c r="F100" s="178">
        <f>B4+(86*B6)</f>
        <v>87</v>
      </c>
      <c r="G100" s="33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138"/>
      <c r="BQ100" s="158">
        <f>F95</f>
        <v>82</v>
      </c>
      <c r="BR100" s="14">
        <f>F147</f>
        <v>134</v>
      </c>
      <c r="BS100" s="14">
        <f>F172</f>
        <v>159</v>
      </c>
      <c r="BT100" s="14">
        <f>F197</f>
        <v>184</v>
      </c>
      <c r="BU100" s="14">
        <f>F222</f>
        <v>209</v>
      </c>
      <c r="BV100" s="14">
        <f>F247</f>
        <v>234</v>
      </c>
      <c r="BW100" s="14">
        <f>F272</f>
        <v>259</v>
      </c>
      <c r="BX100" s="14">
        <f>F297</f>
        <v>284</v>
      </c>
      <c r="BY100" s="14">
        <f>F322</f>
        <v>309</v>
      </c>
      <c r="BZ100" s="14">
        <f>F347</f>
        <v>334</v>
      </c>
      <c r="CA100" s="14">
        <f>F372</f>
        <v>359</v>
      </c>
      <c r="CB100" s="14">
        <f>F397</f>
        <v>384</v>
      </c>
      <c r="CC100" s="14">
        <f>F422</f>
        <v>409</v>
      </c>
      <c r="CD100" s="14">
        <f>F447</f>
        <v>434</v>
      </c>
      <c r="CE100" s="14">
        <f>F499</f>
        <v>486</v>
      </c>
      <c r="CF100" s="14">
        <f>F524</f>
        <v>511</v>
      </c>
      <c r="CG100" s="14">
        <f>F549</f>
        <v>536</v>
      </c>
      <c r="CH100" s="14">
        <f>F574</f>
        <v>561</v>
      </c>
      <c r="CI100" s="14">
        <f>F599</f>
        <v>586</v>
      </c>
      <c r="CJ100" s="14">
        <f>F624</f>
        <v>611</v>
      </c>
      <c r="CK100" s="14">
        <f>F649</f>
        <v>636</v>
      </c>
      <c r="CL100" s="14">
        <f>F674</f>
        <v>661</v>
      </c>
      <c r="CM100" s="14">
        <f>F699</f>
        <v>686</v>
      </c>
      <c r="CN100" s="14">
        <f>F724</f>
        <v>711</v>
      </c>
      <c r="CO100" s="14">
        <f>F20</f>
        <v>7</v>
      </c>
      <c r="CP100" s="14">
        <f>F45</f>
        <v>32</v>
      </c>
      <c r="CQ100" s="159">
        <f>F70</f>
        <v>57</v>
      </c>
      <c r="CR100" s="160">
        <f t="shared" si="12"/>
        <v>9855</v>
      </c>
      <c r="CS100" s="143"/>
      <c r="CT100" s="165" t="s">
        <v>2</v>
      </c>
      <c r="CU100" s="166" t="s">
        <v>342</v>
      </c>
      <c r="CV100" s="166" t="s">
        <v>180</v>
      </c>
      <c r="CW100" s="166" t="s">
        <v>179</v>
      </c>
      <c r="CX100" s="166" t="s">
        <v>99</v>
      </c>
      <c r="CY100" s="166" t="s">
        <v>326</v>
      </c>
      <c r="CZ100" s="166" t="s">
        <v>192</v>
      </c>
      <c r="DA100" s="166" t="s">
        <v>248</v>
      </c>
      <c r="DB100" s="166" t="s">
        <v>269</v>
      </c>
      <c r="DC100" s="166" t="s">
        <v>491</v>
      </c>
      <c r="DD100" s="166" t="s">
        <v>708</v>
      </c>
      <c r="DE100" s="166" t="s">
        <v>709</v>
      </c>
      <c r="DF100" s="166" t="s">
        <v>728</v>
      </c>
      <c r="DG100" s="166" t="s">
        <v>158</v>
      </c>
      <c r="DH100" s="166" t="s">
        <v>266</v>
      </c>
      <c r="DI100" s="166" t="s">
        <v>267</v>
      </c>
      <c r="DJ100" s="166" t="s">
        <v>485</v>
      </c>
      <c r="DK100" s="166" t="s">
        <v>706</v>
      </c>
      <c r="DL100" s="166" t="s">
        <v>725</v>
      </c>
      <c r="DM100" s="166" t="s">
        <v>726</v>
      </c>
      <c r="DN100" s="166" t="s">
        <v>125</v>
      </c>
      <c r="DO100" s="166" t="s">
        <v>292</v>
      </c>
      <c r="DP100" s="166" t="s">
        <v>214</v>
      </c>
      <c r="DQ100" s="166" t="s">
        <v>213</v>
      </c>
      <c r="DR100" s="166" t="s">
        <v>272</v>
      </c>
      <c r="DS100" s="166" t="s">
        <v>358</v>
      </c>
      <c r="DT100" s="167" t="s">
        <v>252</v>
      </c>
      <c r="DU100" s="147"/>
    </row>
    <row r="101" spans="1:125" x14ac:dyDescent="0.2">
      <c r="A101" s="33"/>
      <c r="B101" s="33"/>
      <c r="C101" s="33"/>
      <c r="D101" s="176" t="s">
        <v>303</v>
      </c>
      <c r="E101" s="177" t="s">
        <v>345</v>
      </c>
      <c r="F101" s="179">
        <f>B4+(87*B6)</f>
        <v>88</v>
      </c>
      <c r="G101" s="33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138"/>
      <c r="BQ101" s="158">
        <f>F150</f>
        <v>137</v>
      </c>
      <c r="BR101" s="14">
        <f>F202</f>
        <v>189</v>
      </c>
      <c r="BS101" s="14">
        <f>F227</f>
        <v>214</v>
      </c>
      <c r="BT101" s="14">
        <f>F252</f>
        <v>239</v>
      </c>
      <c r="BU101" s="14">
        <f>F277</f>
        <v>264</v>
      </c>
      <c r="BV101" s="14">
        <f>F302</f>
        <v>289</v>
      </c>
      <c r="BW101" s="14">
        <f>F327</f>
        <v>314</v>
      </c>
      <c r="BX101" s="14">
        <f>F352</f>
        <v>339</v>
      </c>
      <c r="BY101" s="14">
        <f>F377</f>
        <v>364</v>
      </c>
      <c r="BZ101" s="14">
        <f>F402</f>
        <v>389</v>
      </c>
      <c r="CA101" s="14">
        <f>F427</f>
        <v>414</v>
      </c>
      <c r="CB101" s="14">
        <f>F452</f>
        <v>439</v>
      </c>
      <c r="CC101" s="14">
        <f>F477</f>
        <v>464</v>
      </c>
      <c r="CD101" s="14">
        <f>F502</f>
        <v>489</v>
      </c>
      <c r="CE101" s="14">
        <f>F527</f>
        <v>514</v>
      </c>
      <c r="CF101" s="14">
        <f>F579</f>
        <v>566</v>
      </c>
      <c r="CG101" s="14">
        <f>F604</f>
        <v>591</v>
      </c>
      <c r="CH101" s="14">
        <f>F629</f>
        <v>616</v>
      </c>
      <c r="CI101" s="14">
        <f>F654</f>
        <v>641</v>
      </c>
      <c r="CJ101" s="14">
        <f>F679</f>
        <v>666</v>
      </c>
      <c r="CK101" s="14">
        <f>F704</f>
        <v>691</v>
      </c>
      <c r="CL101" s="14">
        <f>F729</f>
        <v>716</v>
      </c>
      <c r="CM101" s="14">
        <f>F25</f>
        <v>12</v>
      </c>
      <c r="CN101" s="14">
        <f>F50</f>
        <v>37</v>
      </c>
      <c r="CO101" s="14">
        <f>F75</f>
        <v>62</v>
      </c>
      <c r="CP101" s="14">
        <f>F100</f>
        <v>87</v>
      </c>
      <c r="CQ101" s="159">
        <f>F125</f>
        <v>112</v>
      </c>
      <c r="CR101" s="160">
        <f t="shared" si="12"/>
        <v>9855</v>
      </c>
      <c r="CS101" s="143"/>
      <c r="CT101" s="165" t="s">
        <v>344</v>
      </c>
      <c r="CU101" s="166" t="s">
        <v>418</v>
      </c>
      <c r="CV101" s="166" t="s">
        <v>446</v>
      </c>
      <c r="CW101" s="166" t="s">
        <v>771</v>
      </c>
      <c r="CX101" s="166" t="s">
        <v>744</v>
      </c>
      <c r="CY101" s="166" t="s">
        <v>83</v>
      </c>
      <c r="CZ101" s="166" t="s">
        <v>111</v>
      </c>
      <c r="DA101" s="166" t="s">
        <v>443</v>
      </c>
      <c r="DB101" s="166" t="s">
        <v>470</v>
      </c>
      <c r="DC101" s="166" t="s">
        <v>367</v>
      </c>
      <c r="DD101" s="166" t="s">
        <v>281</v>
      </c>
      <c r="DE101" s="166" t="s">
        <v>398</v>
      </c>
      <c r="DF101" s="166" t="s">
        <v>482</v>
      </c>
      <c r="DG101" s="166" t="s">
        <v>351</v>
      </c>
      <c r="DH101" s="166" t="s">
        <v>265</v>
      </c>
      <c r="DI101" s="166" t="s">
        <v>439</v>
      </c>
      <c r="DJ101" s="166" t="s">
        <v>306</v>
      </c>
      <c r="DK101" s="166" t="s">
        <v>305</v>
      </c>
      <c r="DL101" s="166" t="s">
        <v>227</v>
      </c>
      <c r="DM101" s="166" t="s">
        <v>451</v>
      </c>
      <c r="DN101" s="166" t="s">
        <v>290</v>
      </c>
      <c r="DO101" s="166" t="s">
        <v>347</v>
      </c>
      <c r="DP101" s="166" t="s">
        <v>647</v>
      </c>
      <c r="DQ101" s="166" t="s">
        <v>675</v>
      </c>
      <c r="DR101" s="166" t="s">
        <v>776</v>
      </c>
      <c r="DS101" s="166" t="s">
        <v>749</v>
      </c>
      <c r="DT101" s="167" t="s">
        <v>316</v>
      </c>
      <c r="DU101" s="147"/>
    </row>
    <row r="102" spans="1:125" x14ac:dyDescent="0.2">
      <c r="A102" s="33"/>
      <c r="B102" s="33"/>
      <c r="C102" s="33"/>
      <c r="D102" s="176" t="s">
        <v>720</v>
      </c>
      <c r="E102" s="177" t="s">
        <v>345</v>
      </c>
      <c r="F102" s="179">
        <f>B4+(88*B6)</f>
        <v>89</v>
      </c>
      <c r="G102" s="33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138"/>
      <c r="BQ102" s="158">
        <f>F205</f>
        <v>192</v>
      </c>
      <c r="BR102" s="14">
        <f>F230</f>
        <v>217</v>
      </c>
      <c r="BS102" s="14">
        <f>F282</f>
        <v>269</v>
      </c>
      <c r="BT102" s="14">
        <f>F307</f>
        <v>294</v>
      </c>
      <c r="BU102" s="14">
        <f>F332</f>
        <v>319</v>
      </c>
      <c r="BV102" s="14">
        <f>F357</f>
        <v>344</v>
      </c>
      <c r="BW102" s="14">
        <f>F382</f>
        <v>369</v>
      </c>
      <c r="BX102" s="14">
        <f>F407</f>
        <v>394</v>
      </c>
      <c r="BY102" s="14">
        <f>F432</f>
        <v>419</v>
      </c>
      <c r="BZ102" s="14">
        <f>F457</f>
        <v>444</v>
      </c>
      <c r="CA102" s="14">
        <f>F482</f>
        <v>469</v>
      </c>
      <c r="CB102" s="14">
        <f>F507</f>
        <v>494</v>
      </c>
      <c r="CC102" s="14">
        <f>F532</f>
        <v>519</v>
      </c>
      <c r="CD102" s="14">
        <f>F557</f>
        <v>544</v>
      </c>
      <c r="CE102" s="14">
        <f>F582</f>
        <v>569</v>
      </c>
      <c r="CF102" s="14">
        <f>F634</f>
        <v>621</v>
      </c>
      <c r="CG102" s="14">
        <f>F659</f>
        <v>646</v>
      </c>
      <c r="CH102" s="14">
        <f>F684</f>
        <v>671</v>
      </c>
      <c r="CI102" s="14">
        <f>F709</f>
        <v>696</v>
      </c>
      <c r="CJ102" s="14">
        <f>F734</f>
        <v>721</v>
      </c>
      <c r="CK102" s="14">
        <f>F30</f>
        <v>17</v>
      </c>
      <c r="CL102" s="14">
        <f>F55</f>
        <v>42</v>
      </c>
      <c r="CM102" s="14">
        <f>F80</f>
        <v>67</v>
      </c>
      <c r="CN102" s="14">
        <f>F105</f>
        <v>92</v>
      </c>
      <c r="CO102" s="14">
        <f>F130</f>
        <v>117</v>
      </c>
      <c r="CP102" s="14">
        <f>F155</f>
        <v>142</v>
      </c>
      <c r="CQ102" s="159">
        <f>F180</f>
        <v>167</v>
      </c>
      <c r="CR102" s="160">
        <f t="shared" si="12"/>
        <v>9855</v>
      </c>
      <c r="CS102" s="143"/>
      <c r="CT102" s="165" t="s">
        <v>420</v>
      </c>
      <c r="CU102" s="166" t="s">
        <v>643</v>
      </c>
      <c r="CV102" s="166" t="s">
        <v>509</v>
      </c>
      <c r="CW102" s="166" t="s">
        <v>377</v>
      </c>
      <c r="CX102" s="166" t="s">
        <v>461</v>
      </c>
      <c r="CY102" s="166" t="s">
        <v>578</v>
      </c>
      <c r="CZ102" s="166" t="s">
        <v>493</v>
      </c>
      <c r="DA102" s="166" t="s">
        <v>389</v>
      </c>
      <c r="DB102" s="166" t="s">
        <v>416</v>
      </c>
      <c r="DC102" s="166" t="s">
        <v>742</v>
      </c>
      <c r="DD102" s="166" t="s">
        <v>769</v>
      </c>
      <c r="DE102" s="166" t="s">
        <v>109</v>
      </c>
      <c r="DF102" s="166" t="s">
        <v>81</v>
      </c>
      <c r="DG102" s="166" t="s">
        <v>413</v>
      </c>
      <c r="DH102" s="166" t="s">
        <v>441</v>
      </c>
      <c r="DI102" s="166" t="s">
        <v>515</v>
      </c>
      <c r="DJ102" s="166" t="s">
        <v>544</v>
      </c>
      <c r="DK102" s="166" t="s">
        <v>104</v>
      </c>
      <c r="DL102" s="166" t="s">
        <v>76</v>
      </c>
      <c r="DM102" s="166" t="s">
        <v>183</v>
      </c>
      <c r="DN102" s="166" t="s">
        <v>464</v>
      </c>
      <c r="DO102" s="166" t="s">
        <v>513</v>
      </c>
      <c r="DP102" s="166" t="s">
        <v>570</v>
      </c>
      <c r="DQ102" s="166" t="s">
        <v>408</v>
      </c>
      <c r="DR102" s="166" t="s">
        <v>631</v>
      </c>
      <c r="DS102" s="166" t="s">
        <v>555</v>
      </c>
      <c r="DT102" s="167" t="s">
        <v>554</v>
      </c>
      <c r="DU102" s="147"/>
    </row>
    <row r="103" spans="1:125" x14ac:dyDescent="0.2">
      <c r="A103" s="33"/>
      <c r="B103" s="33"/>
      <c r="C103" s="33"/>
      <c r="D103" s="176" t="s">
        <v>379</v>
      </c>
      <c r="E103" s="177" t="s">
        <v>345</v>
      </c>
      <c r="F103" s="178">
        <f>B4+(89*B6)</f>
        <v>90</v>
      </c>
      <c r="G103" s="33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138"/>
      <c r="BQ103" s="158">
        <f>F260</f>
        <v>247</v>
      </c>
      <c r="BR103" s="14">
        <f>F285</f>
        <v>272</v>
      </c>
      <c r="BS103" s="14">
        <f>F337</f>
        <v>324</v>
      </c>
      <c r="BT103" s="14">
        <f>F362</f>
        <v>349</v>
      </c>
      <c r="BU103" s="14">
        <f>F387</f>
        <v>374</v>
      </c>
      <c r="BV103" s="14">
        <f>F412</f>
        <v>399</v>
      </c>
      <c r="BW103" s="14">
        <f>F437</f>
        <v>424</v>
      </c>
      <c r="BX103" s="14">
        <f>F462</f>
        <v>449</v>
      </c>
      <c r="BY103" s="14">
        <f>F487</f>
        <v>474</v>
      </c>
      <c r="BZ103" s="14">
        <f>F512</f>
        <v>499</v>
      </c>
      <c r="CA103" s="14">
        <f>F537</f>
        <v>524</v>
      </c>
      <c r="CB103" s="14">
        <f>F562</f>
        <v>549</v>
      </c>
      <c r="CC103" s="14">
        <f>F587</f>
        <v>574</v>
      </c>
      <c r="CD103" s="14">
        <f>F612</f>
        <v>599</v>
      </c>
      <c r="CE103" s="14">
        <f>F637</f>
        <v>624</v>
      </c>
      <c r="CF103" s="14">
        <f>F662</f>
        <v>649</v>
      </c>
      <c r="CG103" s="14">
        <f>F714</f>
        <v>701</v>
      </c>
      <c r="CH103" s="14">
        <f>F739</f>
        <v>726</v>
      </c>
      <c r="CI103" s="14">
        <f>F35</f>
        <v>22</v>
      </c>
      <c r="CJ103" s="14">
        <f>F60</f>
        <v>47</v>
      </c>
      <c r="CK103" s="14">
        <f>F85</f>
        <v>72</v>
      </c>
      <c r="CL103" s="14">
        <f>F110</f>
        <v>97</v>
      </c>
      <c r="CM103" s="14">
        <f>F135</f>
        <v>122</v>
      </c>
      <c r="CN103" s="14">
        <f>F160</f>
        <v>147</v>
      </c>
      <c r="CO103" s="14">
        <f>F185</f>
        <v>172</v>
      </c>
      <c r="CP103" s="14">
        <f>F210</f>
        <v>197</v>
      </c>
      <c r="CQ103" s="159">
        <f>F235</f>
        <v>222</v>
      </c>
      <c r="CR103" s="160">
        <f t="shared" si="12"/>
        <v>9855</v>
      </c>
      <c r="CS103" s="143"/>
      <c r="CT103" s="165" t="s">
        <v>592</v>
      </c>
      <c r="CU103" s="166" t="s">
        <v>593</v>
      </c>
      <c r="CV103" s="166" t="s">
        <v>699</v>
      </c>
      <c r="CW103" s="166" t="s">
        <v>128</v>
      </c>
      <c r="CX103" s="166" t="s">
        <v>148</v>
      </c>
      <c r="CY103" s="166" t="s">
        <v>149</v>
      </c>
      <c r="CZ103" s="166" t="s">
        <v>369</v>
      </c>
      <c r="DA103" s="166" t="s">
        <v>590</v>
      </c>
      <c r="DB103" s="166" t="s">
        <v>611</v>
      </c>
      <c r="DC103" s="166" t="s">
        <v>666</v>
      </c>
      <c r="DD103" s="166" t="s">
        <v>533</v>
      </c>
      <c r="DE103" s="166" t="s">
        <v>753</v>
      </c>
      <c r="DF103" s="166" t="s">
        <v>679</v>
      </c>
      <c r="DG103" s="166" t="s">
        <v>678</v>
      </c>
      <c r="DH103" s="166" t="s">
        <v>517</v>
      </c>
      <c r="DI103" s="166" t="s">
        <v>765</v>
      </c>
      <c r="DJ103" s="166" t="s">
        <v>607</v>
      </c>
      <c r="DK103" s="166" t="s">
        <v>502</v>
      </c>
      <c r="DL103" s="166" t="s">
        <v>775</v>
      </c>
      <c r="DM103" s="166" t="s">
        <v>645</v>
      </c>
      <c r="DN103" s="166" t="s">
        <v>644</v>
      </c>
      <c r="DO103" s="166" t="s">
        <v>568</v>
      </c>
      <c r="DP103" s="166" t="s">
        <v>731</v>
      </c>
      <c r="DQ103" s="166" t="s">
        <v>130</v>
      </c>
      <c r="DR103" s="166" t="s">
        <v>131</v>
      </c>
      <c r="DS103" s="166" t="s">
        <v>151</v>
      </c>
      <c r="DT103" s="167" t="s">
        <v>374</v>
      </c>
      <c r="DU103" s="147"/>
    </row>
    <row r="104" spans="1:125" x14ac:dyDescent="0.2">
      <c r="A104" s="33"/>
      <c r="B104" s="33"/>
      <c r="C104" s="33"/>
      <c r="D104" s="176" t="s">
        <v>646</v>
      </c>
      <c r="E104" s="177" t="s">
        <v>345</v>
      </c>
      <c r="F104" s="178">
        <f>B4+(90*B6)</f>
        <v>91</v>
      </c>
      <c r="G104" s="33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138"/>
      <c r="BQ104" s="158">
        <f>F315</f>
        <v>302</v>
      </c>
      <c r="BR104" s="14">
        <f>F340</f>
        <v>327</v>
      </c>
      <c r="BS104" s="14">
        <f>F365</f>
        <v>352</v>
      </c>
      <c r="BT104" s="14">
        <f>F417</f>
        <v>404</v>
      </c>
      <c r="BU104" s="14">
        <f>F442</f>
        <v>429</v>
      </c>
      <c r="BV104" s="14">
        <f>F467</f>
        <v>454</v>
      </c>
      <c r="BW104" s="14">
        <f>F492</f>
        <v>479</v>
      </c>
      <c r="BX104" s="14">
        <f>F517</f>
        <v>504</v>
      </c>
      <c r="BY104" s="14">
        <f>F542</f>
        <v>529</v>
      </c>
      <c r="BZ104" s="14">
        <f>F567</f>
        <v>554</v>
      </c>
      <c r="CA104" s="14">
        <f>F592</f>
        <v>579</v>
      </c>
      <c r="CB104" s="14">
        <f>F617</f>
        <v>604</v>
      </c>
      <c r="CC104" s="14">
        <f>F642</f>
        <v>629</v>
      </c>
      <c r="CD104" s="14">
        <f>F667</f>
        <v>654</v>
      </c>
      <c r="CE104" s="14">
        <f>F692</f>
        <v>679</v>
      </c>
      <c r="CF104" s="14">
        <f>F717</f>
        <v>704</v>
      </c>
      <c r="CG104" s="14">
        <f>F40</f>
        <v>27</v>
      </c>
      <c r="CH104" s="14">
        <f>F65</f>
        <v>52</v>
      </c>
      <c r="CI104" s="14">
        <f>F90</f>
        <v>77</v>
      </c>
      <c r="CJ104" s="14">
        <f>F115</f>
        <v>102</v>
      </c>
      <c r="CK104" s="14">
        <f>F140</f>
        <v>127</v>
      </c>
      <c r="CL104" s="14">
        <f>F165</f>
        <v>152</v>
      </c>
      <c r="CM104" s="14">
        <f>F190</f>
        <v>177</v>
      </c>
      <c r="CN104" s="14">
        <f>F215</f>
        <v>202</v>
      </c>
      <c r="CO104" s="14">
        <f>F240</f>
        <v>227</v>
      </c>
      <c r="CP104" s="14">
        <f>F265</f>
        <v>252</v>
      </c>
      <c r="CQ104" s="159">
        <f>F290</f>
        <v>277</v>
      </c>
      <c r="CR104" s="160">
        <f t="shared" si="12"/>
        <v>9855</v>
      </c>
      <c r="CS104" s="143"/>
      <c r="CT104" s="165" t="s">
        <v>717</v>
      </c>
      <c r="CU104" s="166" t="s">
        <v>37</v>
      </c>
      <c r="CV104" s="166" t="s">
        <v>126</v>
      </c>
      <c r="CW104" s="166" t="s">
        <v>754</v>
      </c>
      <c r="CX104" s="166" t="s">
        <v>680</v>
      </c>
      <c r="CY104" s="166" t="s">
        <v>108</v>
      </c>
      <c r="CZ104" s="166" t="s">
        <v>740</v>
      </c>
      <c r="DA104" s="166" t="s">
        <v>739</v>
      </c>
      <c r="DB104" s="166" t="s">
        <v>664</v>
      </c>
      <c r="DC104" s="166" t="s">
        <v>33</v>
      </c>
      <c r="DD104" s="166" t="s">
        <v>255</v>
      </c>
      <c r="DE104" s="166" t="s">
        <v>256</v>
      </c>
      <c r="DF104" s="166" t="s">
        <v>277</v>
      </c>
      <c r="DG104" s="166" t="s">
        <v>499</v>
      </c>
      <c r="DH104" s="166" t="s">
        <v>688</v>
      </c>
      <c r="DI104" s="166" t="s">
        <v>689</v>
      </c>
      <c r="DJ104" s="166" t="s">
        <v>224</v>
      </c>
      <c r="DK104" s="166" t="s">
        <v>196</v>
      </c>
      <c r="DL104" s="166" t="s">
        <v>301</v>
      </c>
      <c r="DM104" s="166" t="s">
        <v>329</v>
      </c>
      <c r="DN104" s="166" t="s">
        <v>657</v>
      </c>
      <c r="DO104" s="166" t="s">
        <v>629</v>
      </c>
      <c r="DP104" s="166" t="s">
        <v>758</v>
      </c>
      <c r="DQ104" s="166" t="s">
        <v>732</v>
      </c>
      <c r="DR104" s="166" t="s">
        <v>53</v>
      </c>
      <c r="DS104" s="166" t="s">
        <v>142</v>
      </c>
      <c r="DT104" s="167" t="s">
        <v>799</v>
      </c>
      <c r="DU104" s="147"/>
    </row>
    <row r="105" spans="1:125" x14ac:dyDescent="0.2">
      <c r="A105" s="33"/>
      <c r="B105" s="33"/>
      <c r="C105" s="33"/>
      <c r="D105" s="176" t="s">
        <v>408</v>
      </c>
      <c r="E105" s="177" t="s">
        <v>345</v>
      </c>
      <c r="F105" s="179">
        <f>B4+(91*B6)</f>
        <v>92</v>
      </c>
      <c r="G105" s="33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138"/>
      <c r="BQ105" s="158">
        <f>F370</f>
        <v>357</v>
      </c>
      <c r="BR105" s="14">
        <f>F395</f>
        <v>382</v>
      </c>
      <c r="BS105" s="14">
        <f>F420</f>
        <v>407</v>
      </c>
      <c r="BT105" s="14">
        <f>F472</f>
        <v>459</v>
      </c>
      <c r="BU105" s="14">
        <f>F497</f>
        <v>484</v>
      </c>
      <c r="BV105" s="14">
        <f>F522</f>
        <v>509</v>
      </c>
      <c r="BW105" s="14">
        <f>F547</f>
        <v>534</v>
      </c>
      <c r="BX105" s="14">
        <f>F572</f>
        <v>559</v>
      </c>
      <c r="BY105" s="14">
        <f>F597</f>
        <v>584</v>
      </c>
      <c r="BZ105" s="14">
        <f>F622</f>
        <v>609</v>
      </c>
      <c r="CA105" s="14">
        <f>F647</f>
        <v>634</v>
      </c>
      <c r="CB105" s="14">
        <f>F672</f>
        <v>659</v>
      </c>
      <c r="CC105" s="14">
        <f>F697</f>
        <v>684</v>
      </c>
      <c r="CD105" s="14">
        <f>F722</f>
        <v>709</v>
      </c>
      <c r="CE105" s="14">
        <f>F18</f>
        <v>5</v>
      </c>
      <c r="CF105" s="14">
        <f>F43</f>
        <v>30</v>
      </c>
      <c r="CG105" s="14">
        <f>F68</f>
        <v>55</v>
      </c>
      <c r="CH105" s="14">
        <f>F120</f>
        <v>107</v>
      </c>
      <c r="CI105" s="14">
        <f>F145</f>
        <v>132</v>
      </c>
      <c r="CJ105" s="14">
        <f>F170</f>
        <v>157</v>
      </c>
      <c r="CK105" s="14">
        <f>F195</f>
        <v>182</v>
      </c>
      <c r="CL105" s="14">
        <f>F220</f>
        <v>207</v>
      </c>
      <c r="CM105" s="14">
        <f>F245</f>
        <v>232</v>
      </c>
      <c r="CN105" s="14">
        <f>F270</f>
        <v>257</v>
      </c>
      <c r="CO105" s="14">
        <f>F295</f>
        <v>282</v>
      </c>
      <c r="CP105" s="14">
        <f>F320</f>
        <v>307</v>
      </c>
      <c r="CQ105" s="159">
        <f>F345</f>
        <v>332</v>
      </c>
      <c r="CR105" s="160">
        <f t="shared" si="12"/>
        <v>9855</v>
      </c>
      <c r="CS105" s="143"/>
      <c r="CT105" s="165" t="s">
        <v>683</v>
      </c>
      <c r="CU105" s="166" t="s">
        <v>784</v>
      </c>
      <c r="CV105" s="166" t="s">
        <v>756</v>
      </c>
      <c r="CW105" s="166" t="s">
        <v>323</v>
      </c>
      <c r="CX105" s="166" t="s">
        <v>294</v>
      </c>
      <c r="CY105" s="166" t="s">
        <v>426</v>
      </c>
      <c r="CZ105" s="166" t="s">
        <v>454</v>
      </c>
      <c r="DA105" s="166" t="s">
        <v>779</v>
      </c>
      <c r="DB105" s="166" t="s">
        <v>751</v>
      </c>
      <c r="DC105" s="166" t="s">
        <v>63</v>
      </c>
      <c r="DD105" s="166" t="s">
        <v>34</v>
      </c>
      <c r="DE105" s="166" t="s">
        <v>154</v>
      </c>
      <c r="DF105" s="166" t="s">
        <v>240</v>
      </c>
      <c r="DG105" s="166" t="s">
        <v>135</v>
      </c>
      <c r="DH105" s="166" t="s">
        <v>304</v>
      </c>
      <c r="DI105" s="166" t="s">
        <v>226</v>
      </c>
      <c r="DJ105" s="166" t="s">
        <v>225</v>
      </c>
      <c r="DK105" s="166" t="s">
        <v>121</v>
      </c>
      <c r="DL105" s="166" t="s">
        <v>238</v>
      </c>
      <c r="DM105" s="166" t="s">
        <v>152</v>
      </c>
      <c r="DN105" s="166" t="s">
        <v>44</v>
      </c>
      <c r="DO105" s="166" t="s">
        <v>133</v>
      </c>
      <c r="DP105" s="166" t="s">
        <v>249</v>
      </c>
      <c r="DQ105" s="166" t="s">
        <v>222</v>
      </c>
      <c r="DR105" s="166" t="s">
        <v>327</v>
      </c>
      <c r="DS105" s="166" t="s">
        <v>299</v>
      </c>
      <c r="DT105" s="167" t="s">
        <v>655</v>
      </c>
      <c r="DU105" s="147"/>
    </row>
    <row r="106" spans="1:125" x14ac:dyDescent="0.2">
      <c r="A106" s="33"/>
      <c r="B106" s="33"/>
      <c r="C106" s="33"/>
      <c r="D106" s="176" t="s">
        <v>617</v>
      </c>
      <c r="E106" s="177" t="s">
        <v>345</v>
      </c>
      <c r="F106" s="179">
        <f>B4+(92*B6)</f>
        <v>93</v>
      </c>
      <c r="G106" s="33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138"/>
      <c r="BQ106" s="158">
        <f>F425</f>
        <v>412</v>
      </c>
      <c r="BR106" s="14">
        <f>F450</f>
        <v>437</v>
      </c>
      <c r="BS106" s="14">
        <f>F475</f>
        <v>462</v>
      </c>
      <c r="BT106" s="14">
        <f>F500</f>
        <v>487</v>
      </c>
      <c r="BU106" s="14">
        <f>F552</f>
        <v>539</v>
      </c>
      <c r="BV106" s="14">
        <f>F577</f>
        <v>564</v>
      </c>
      <c r="BW106" s="14">
        <f>F602</f>
        <v>589</v>
      </c>
      <c r="BX106" s="14">
        <f>F627</f>
        <v>614</v>
      </c>
      <c r="BY106" s="14">
        <f>F652</f>
        <v>639</v>
      </c>
      <c r="BZ106" s="14">
        <f>F677</f>
        <v>664</v>
      </c>
      <c r="CA106" s="14">
        <f>F702</f>
        <v>689</v>
      </c>
      <c r="CB106" s="14">
        <f>F727</f>
        <v>714</v>
      </c>
      <c r="CC106" s="14">
        <f>F23</f>
        <v>10</v>
      </c>
      <c r="CD106" s="14">
        <f>F48</f>
        <v>35</v>
      </c>
      <c r="CE106" s="14">
        <f>F73</f>
        <v>60</v>
      </c>
      <c r="CF106" s="14">
        <f>F98</f>
        <v>85</v>
      </c>
      <c r="CG106" s="14">
        <f>F123</f>
        <v>110</v>
      </c>
      <c r="CH106" s="14">
        <f>F175</f>
        <v>162</v>
      </c>
      <c r="CI106" s="14">
        <f>F200</f>
        <v>187</v>
      </c>
      <c r="CJ106" s="14">
        <f>F225</f>
        <v>212</v>
      </c>
      <c r="CK106" s="14">
        <f>F250</f>
        <v>237</v>
      </c>
      <c r="CL106" s="14">
        <f>F275</f>
        <v>262</v>
      </c>
      <c r="CM106" s="14">
        <f>F300</f>
        <v>287</v>
      </c>
      <c r="CN106" s="14">
        <f>F325</f>
        <v>312</v>
      </c>
      <c r="CO106" s="14">
        <f>F350</f>
        <v>337</v>
      </c>
      <c r="CP106" s="14">
        <f>F375</f>
        <v>362</v>
      </c>
      <c r="CQ106" s="159">
        <f>F400</f>
        <v>387</v>
      </c>
      <c r="CR106" s="160">
        <f t="shared" si="12"/>
        <v>9855</v>
      </c>
      <c r="CS106" s="143"/>
      <c r="CT106" s="165" t="s">
        <v>177</v>
      </c>
      <c r="CU106" s="166" t="s">
        <v>429</v>
      </c>
      <c r="CV106" s="166" t="s">
        <v>324</v>
      </c>
      <c r="CW106" s="166" t="s">
        <v>0</v>
      </c>
      <c r="CX106" s="166" t="s">
        <v>246</v>
      </c>
      <c r="CY106" s="166" t="s">
        <v>364</v>
      </c>
      <c r="CZ106" s="166" t="s">
        <v>278</v>
      </c>
      <c r="DA106" s="166" t="s">
        <v>172</v>
      </c>
      <c r="DB106" s="166" t="s">
        <v>258</v>
      </c>
      <c r="DC106" s="166" t="s">
        <v>348</v>
      </c>
      <c r="DD106" s="166" t="s">
        <v>321</v>
      </c>
      <c r="DE106" s="166" t="s">
        <v>452</v>
      </c>
      <c r="DF106" s="166" t="s">
        <v>600</v>
      </c>
      <c r="DG106" s="166" t="s">
        <v>802</v>
      </c>
      <c r="DH106" s="166" t="s">
        <v>803</v>
      </c>
      <c r="DI106" s="166" t="s">
        <v>30</v>
      </c>
      <c r="DJ106" s="166" t="s">
        <v>284</v>
      </c>
      <c r="DK106" s="166" t="s">
        <v>392</v>
      </c>
      <c r="DL106" s="166" t="s">
        <v>393</v>
      </c>
      <c r="DM106" s="166" t="s">
        <v>583</v>
      </c>
      <c r="DN106" s="166" t="s">
        <v>800</v>
      </c>
      <c r="DO106" s="166" t="s">
        <v>55</v>
      </c>
      <c r="DP106" s="166" t="s">
        <v>56</v>
      </c>
      <c r="DQ106" s="166" t="s">
        <v>250</v>
      </c>
      <c r="DR106" s="166" t="s">
        <v>417</v>
      </c>
      <c r="DS106" s="166" t="s">
        <v>340</v>
      </c>
      <c r="DT106" s="167" t="s">
        <v>339</v>
      </c>
      <c r="DU106" s="147"/>
    </row>
    <row r="107" spans="1:125" x14ac:dyDescent="0.2">
      <c r="A107" s="33"/>
      <c r="B107" s="33"/>
      <c r="C107" s="33"/>
      <c r="D107" s="176" t="s">
        <v>512</v>
      </c>
      <c r="E107" s="177" t="s">
        <v>345</v>
      </c>
      <c r="F107" s="178">
        <f>B4+(93*B6)</f>
        <v>94</v>
      </c>
      <c r="G107" s="33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138"/>
      <c r="BQ107" s="158">
        <f>F480</f>
        <v>467</v>
      </c>
      <c r="BR107" s="14">
        <f>F505</f>
        <v>492</v>
      </c>
      <c r="BS107" s="14">
        <f>F530</f>
        <v>517</v>
      </c>
      <c r="BT107" s="14">
        <f>F555</f>
        <v>542</v>
      </c>
      <c r="BU107" s="14">
        <f>F607</f>
        <v>594</v>
      </c>
      <c r="BV107" s="14">
        <f>F632</f>
        <v>619</v>
      </c>
      <c r="BW107" s="14">
        <f>F657</f>
        <v>644</v>
      </c>
      <c r="BX107" s="14">
        <f>F682</f>
        <v>669</v>
      </c>
      <c r="BY107" s="14">
        <f>F707</f>
        <v>694</v>
      </c>
      <c r="BZ107" s="14">
        <f>F732</f>
        <v>719</v>
      </c>
      <c r="CA107" s="14">
        <f>F28</f>
        <v>15</v>
      </c>
      <c r="CB107" s="14">
        <f>F53</f>
        <v>40</v>
      </c>
      <c r="CC107" s="14">
        <f>F78</f>
        <v>65</v>
      </c>
      <c r="CD107" s="14">
        <f>F103</f>
        <v>90</v>
      </c>
      <c r="CE107" s="14">
        <f>F128</f>
        <v>115</v>
      </c>
      <c r="CF107" s="14">
        <f>F153</f>
        <v>140</v>
      </c>
      <c r="CG107" s="14">
        <f>F178</f>
        <v>165</v>
      </c>
      <c r="CH107" s="14">
        <f>F203</f>
        <v>190</v>
      </c>
      <c r="CI107" s="14">
        <f>F255</f>
        <v>242</v>
      </c>
      <c r="CJ107" s="14">
        <f>F280</f>
        <v>267</v>
      </c>
      <c r="CK107" s="14">
        <f>F305</f>
        <v>292</v>
      </c>
      <c r="CL107" s="14">
        <f>F330</f>
        <v>317</v>
      </c>
      <c r="CM107" s="14">
        <f>F355</f>
        <v>342</v>
      </c>
      <c r="CN107" s="14">
        <f>F380</f>
        <v>367</v>
      </c>
      <c r="CO107" s="14">
        <f>F405</f>
        <v>392</v>
      </c>
      <c r="CP107" s="14">
        <f>F430</f>
        <v>417</v>
      </c>
      <c r="CQ107" s="159">
        <f>F455</f>
        <v>442</v>
      </c>
      <c r="CR107" s="160">
        <f t="shared" si="12"/>
        <v>9855</v>
      </c>
      <c r="CS107" s="143"/>
      <c r="CT107" s="165" t="s">
        <v>138</v>
      </c>
      <c r="CU107" s="166" t="s">
        <v>139</v>
      </c>
      <c r="CV107" s="166" t="s">
        <v>159</v>
      </c>
      <c r="CW107" s="166" t="s">
        <v>382</v>
      </c>
      <c r="CX107" s="166" t="s">
        <v>489</v>
      </c>
      <c r="CY107" s="166" t="s">
        <v>490</v>
      </c>
      <c r="CZ107" s="166" t="s">
        <v>707</v>
      </c>
      <c r="DA107" s="166" t="s">
        <v>136</v>
      </c>
      <c r="DB107" s="166" t="s">
        <v>156</v>
      </c>
      <c r="DC107" s="166" t="s">
        <v>157</v>
      </c>
      <c r="DD107" s="166" t="s">
        <v>569</v>
      </c>
      <c r="DE107" s="166" t="s">
        <v>596</v>
      </c>
      <c r="DF107" s="166" t="s">
        <v>463</v>
      </c>
      <c r="DG107" s="166" t="s">
        <v>379</v>
      </c>
      <c r="DH107" s="166" t="s">
        <v>495</v>
      </c>
      <c r="DI107" s="166" t="s">
        <v>580</v>
      </c>
      <c r="DJ107" s="166" t="s">
        <v>475</v>
      </c>
      <c r="DK107" s="166" t="s">
        <v>391</v>
      </c>
      <c r="DL107" s="166" t="s">
        <v>565</v>
      </c>
      <c r="DM107" s="166" t="s">
        <v>403</v>
      </c>
      <c r="DN107" s="166" t="s">
        <v>402</v>
      </c>
      <c r="DO107" s="166" t="s">
        <v>325</v>
      </c>
      <c r="DP107" s="166" t="s">
        <v>549</v>
      </c>
      <c r="DQ107" s="166" t="s">
        <v>415</v>
      </c>
      <c r="DR107" s="166" t="s">
        <v>471</v>
      </c>
      <c r="DS107" s="166" t="s">
        <v>492</v>
      </c>
      <c r="DT107" s="167" t="s">
        <v>712</v>
      </c>
      <c r="DU107" s="147"/>
    </row>
    <row r="108" spans="1:125" x14ac:dyDescent="0.2">
      <c r="A108" s="33"/>
      <c r="B108" s="33"/>
      <c r="C108" s="33"/>
      <c r="D108" s="176" t="s">
        <v>541</v>
      </c>
      <c r="E108" s="177" t="s">
        <v>345</v>
      </c>
      <c r="F108" s="178">
        <f>B4+(94*B6)</f>
        <v>95</v>
      </c>
      <c r="G108" s="33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138"/>
      <c r="BQ108" s="158">
        <f>F535</f>
        <v>522</v>
      </c>
      <c r="BR108" s="14">
        <f>F560</f>
        <v>547</v>
      </c>
      <c r="BS108" s="14">
        <f>F585</f>
        <v>572</v>
      </c>
      <c r="BT108" s="14">
        <f>F610</f>
        <v>597</v>
      </c>
      <c r="BU108" s="14">
        <f>F635</f>
        <v>622</v>
      </c>
      <c r="BV108" s="14">
        <f>F687</f>
        <v>674</v>
      </c>
      <c r="BW108" s="14">
        <f>F712</f>
        <v>699</v>
      </c>
      <c r="BX108" s="14">
        <f>F737</f>
        <v>724</v>
      </c>
      <c r="BY108" s="14">
        <f>F33</f>
        <v>20</v>
      </c>
      <c r="BZ108" s="14">
        <f>F58</f>
        <v>45</v>
      </c>
      <c r="CA108" s="14">
        <f>F83</f>
        <v>70</v>
      </c>
      <c r="CB108" s="14">
        <f>F108</f>
        <v>95</v>
      </c>
      <c r="CC108" s="14">
        <f>F133</f>
        <v>120</v>
      </c>
      <c r="CD108" s="14">
        <f>F158</f>
        <v>145</v>
      </c>
      <c r="CE108" s="14">
        <f>F183</f>
        <v>170</v>
      </c>
      <c r="CF108" s="14">
        <f>F208</f>
        <v>195</v>
      </c>
      <c r="CG108" s="14">
        <f>F233</f>
        <v>220</v>
      </c>
      <c r="CH108" s="14">
        <f>F258</f>
        <v>245</v>
      </c>
      <c r="CI108" s="14">
        <f>F310</f>
        <v>297</v>
      </c>
      <c r="CJ108" s="14">
        <f>F335</f>
        <v>322</v>
      </c>
      <c r="CK108" s="14">
        <f>F360</f>
        <v>347</v>
      </c>
      <c r="CL108" s="14">
        <f>F385</f>
        <v>372</v>
      </c>
      <c r="CM108" s="14">
        <f>F410</f>
        <v>397</v>
      </c>
      <c r="CN108" s="14">
        <f>F435</f>
        <v>422</v>
      </c>
      <c r="CO108" s="14">
        <f>F460</f>
        <v>447</v>
      </c>
      <c r="CP108" s="14">
        <f>F485</f>
        <v>472</v>
      </c>
      <c r="CQ108" s="159">
        <f>F510</f>
        <v>497</v>
      </c>
      <c r="CR108" s="160">
        <f t="shared" si="12"/>
        <v>9855</v>
      </c>
      <c r="CS108" s="143"/>
      <c r="CT108" s="165" t="s">
        <v>504</v>
      </c>
      <c r="CU108" s="166" t="s">
        <v>620</v>
      </c>
      <c r="CV108" s="166" t="s">
        <v>704</v>
      </c>
      <c r="CW108" s="166" t="s">
        <v>573</v>
      </c>
      <c r="CX108" s="166" t="s">
        <v>488</v>
      </c>
      <c r="CY108" s="166" t="s">
        <v>661</v>
      </c>
      <c r="CZ108" s="166" t="s">
        <v>528</v>
      </c>
      <c r="DA108" s="166" t="s">
        <v>527</v>
      </c>
      <c r="DB108" s="166" t="s">
        <v>702</v>
      </c>
      <c r="DC108" s="166" t="s">
        <v>618</v>
      </c>
      <c r="DD108" s="166" t="s">
        <v>514</v>
      </c>
      <c r="DE108" s="166" t="s">
        <v>541</v>
      </c>
      <c r="DF108" s="166" t="s">
        <v>74</v>
      </c>
      <c r="DG108" s="166" t="s">
        <v>102</v>
      </c>
      <c r="DH108" s="166" t="s">
        <v>209</v>
      </c>
      <c r="DI108" s="166" t="s">
        <v>181</v>
      </c>
      <c r="DJ108" s="166" t="s">
        <v>538</v>
      </c>
      <c r="DK108" s="166" t="s">
        <v>567</v>
      </c>
      <c r="DL108" s="166" t="s">
        <v>640</v>
      </c>
      <c r="DM108" s="166" t="s">
        <v>668</v>
      </c>
      <c r="DN108" s="166" t="s">
        <v>204</v>
      </c>
      <c r="DO108" s="166" t="s">
        <v>176</v>
      </c>
      <c r="DP108" s="166" t="s">
        <v>309</v>
      </c>
      <c r="DQ108" s="166" t="s">
        <v>337</v>
      </c>
      <c r="DR108" s="166" t="s">
        <v>665</v>
      </c>
      <c r="DS108" s="166" t="s">
        <v>692</v>
      </c>
      <c r="DT108" s="167" t="s">
        <v>589</v>
      </c>
      <c r="DU108" s="147"/>
    </row>
    <row r="109" spans="1:125" x14ac:dyDescent="0.2">
      <c r="A109" s="33"/>
      <c r="B109" s="33"/>
      <c r="C109" s="33"/>
      <c r="D109" s="176" t="s">
        <v>599</v>
      </c>
      <c r="E109" s="177" t="s">
        <v>345</v>
      </c>
      <c r="F109" s="179">
        <f>B4+(95*B6)</f>
        <v>96</v>
      </c>
      <c r="G109" s="33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138"/>
      <c r="BQ109" s="158">
        <f>F590</f>
        <v>577</v>
      </c>
      <c r="BR109" s="14">
        <f>F615</f>
        <v>602</v>
      </c>
      <c r="BS109" s="14">
        <f>F640</f>
        <v>627</v>
      </c>
      <c r="BT109" s="14">
        <f>F665</f>
        <v>652</v>
      </c>
      <c r="BU109" s="14">
        <f>F690</f>
        <v>677</v>
      </c>
      <c r="BV109" s="14">
        <f>F742</f>
        <v>729</v>
      </c>
      <c r="BW109" s="14">
        <f>F38</f>
        <v>25</v>
      </c>
      <c r="BX109" s="14">
        <f>F63</f>
        <v>50</v>
      </c>
      <c r="BY109" s="14">
        <f>F88</f>
        <v>75</v>
      </c>
      <c r="BZ109" s="14">
        <f>F113</f>
        <v>100</v>
      </c>
      <c r="CA109" s="14">
        <f>F138</f>
        <v>125</v>
      </c>
      <c r="CB109" s="14">
        <f>F163</f>
        <v>150</v>
      </c>
      <c r="CC109" s="14">
        <f>F188</f>
        <v>175</v>
      </c>
      <c r="CD109" s="14">
        <f>F213</f>
        <v>200</v>
      </c>
      <c r="CE109" s="14">
        <f>F238</f>
        <v>225</v>
      </c>
      <c r="CF109" s="14">
        <f>F263</f>
        <v>250</v>
      </c>
      <c r="CG109" s="14">
        <f>F288</f>
        <v>275</v>
      </c>
      <c r="CH109" s="14">
        <f>F313</f>
        <v>300</v>
      </c>
      <c r="CI109" s="14">
        <f>F338</f>
        <v>325</v>
      </c>
      <c r="CJ109" s="14">
        <f>F390</f>
        <v>377</v>
      </c>
      <c r="CK109" s="14">
        <f>F415</f>
        <v>402</v>
      </c>
      <c r="CL109" s="14">
        <f>F440</f>
        <v>427</v>
      </c>
      <c r="CM109" s="14">
        <f>F465</f>
        <v>452</v>
      </c>
      <c r="CN109" s="14">
        <f>F490</f>
        <v>477</v>
      </c>
      <c r="CO109" s="14">
        <f>F515</f>
        <v>502</v>
      </c>
      <c r="CP109" s="14">
        <f>F540</f>
        <v>527</v>
      </c>
      <c r="CQ109" s="159">
        <f>F565</f>
        <v>552</v>
      </c>
      <c r="CR109" s="160">
        <f t="shared" si="12"/>
        <v>9855</v>
      </c>
      <c r="CS109" s="143"/>
      <c r="CT109" s="165" t="s">
        <v>230</v>
      </c>
      <c r="CU109" s="166" t="s">
        <v>335</v>
      </c>
      <c r="CV109" s="166" t="s">
        <v>307</v>
      </c>
      <c r="CW109" s="166" t="s">
        <v>635</v>
      </c>
      <c r="CX109" s="166" t="s">
        <v>663</v>
      </c>
      <c r="CY109" s="166" t="s">
        <v>762</v>
      </c>
      <c r="CZ109" s="166" t="s">
        <v>253</v>
      </c>
      <c r="DA109" s="166" t="s">
        <v>274</v>
      </c>
      <c r="DB109" s="166" t="s">
        <v>275</v>
      </c>
      <c r="DC109" s="166" t="s">
        <v>465</v>
      </c>
      <c r="DD109" s="166" t="s">
        <v>686</v>
      </c>
      <c r="DE109" s="166" t="s">
        <v>733</v>
      </c>
      <c r="DF109" s="166" t="s">
        <v>788</v>
      </c>
      <c r="DG109" s="166" t="s">
        <v>630</v>
      </c>
      <c r="DH109" s="166" t="s">
        <v>86</v>
      </c>
      <c r="DI109" s="166" t="s">
        <v>773</v>
      </c>
      <c r="DJ109" s="166" t="s">
        <v>772</v>
      </c>
      <c r="DK109" s="166" t="s">
        <v>642</v>
      </c>
      <c r="DL109" s="166" t="s">
        <v>70</v>
      </c>
      <c r="DM109" s="166" t="s">
        <v>729</v>
      </c>
      <c r="DN109" s="166" t="s">
        <v>627</v>
      </c>
      <c r="DO109" s="166" t="s">
        <v>711</v>
      </c>
      <c r="DP109" s="166" t="s">
        <v>796</v>
      </c>
      <c r="DQ109" s="166" t="s">
        <v>714</v>
      </c>
      <c r="DR109" s="166" t="s">
        <v>612</v>
      </c>
      <c r="DS109" s="166" t="s">
        <v>638</v>
      </c>
      <c r="DT109" s="167" t="s">
        <v>202</v>
      </c>
      <c r="DU109" s="147"/>
    </row>
    <row r="110" spans="1:125" x14ac:dyDescent="0.2">
      <c r="A110" s="33"/>
      <c r="B110" s="33"/>
      <c r="C110" s="33"/>
      <c r="D110" s="176" t="s">
        <v>568</v>
      </c>
      <c r="E110" s="177" t="s">
        <v>345</v>
      </c>
      <c r="F110" s="179">
        <f>B4+(96*B6)</f>
        <v>97</v>
      </c>
      <c r="G110" s="33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138"/>
      <c r="BQ110" s="158">
        <f>F645</f>
        <v>632</v>
      </c>
      <c r="BR110" s="14">
        <f>F670</f>
        <v>657</v>
      </c>
      <c r="BS110" s="14">
        <f>F695</f>
        <v>682</v>
      </c>
      <c r="BT110" s="14">
        <f>F720</f>
        <v>707</v>
      </c>
      <c r="BU110" s="14">
        <f>F16</f>
        <v>3</v>
      </c>
      <c r="BV110" s="14">
        <f>F41</f>
        <v>28</v>
      </c>
      <c r="BW110" s="14">
        <f>F93</f>
        <v>80</v>
      </c>
      <c r="BX110" s="14">
        <f>F118</f>
        <v>105</v>
      </c>
      <c r="BY110" s="14">
        <f>F143</f>
        <v>130</v>
      </c>
      <c r="BZ110" s="14">
        <f>F168</f>
        <v>155</v>
      </c>
      <c r="CA110" s="14">
        <f>F193</f>
        <v>180</v>
      </c>
      <c r="CB110" s="14">
        <f>F218</f>
        <v>205</v>
      </c>
      <c r="CC110" s="14">
        <f>F243</f>
        <v>230</v>
      </c>
      <c r="CD110" s="14">
        <f>F268</f>
        <v>255</v>
      </c>
      <c r="CE110" s="14">
        <f>F293</f>
        <v>280</v>
      </c>
      <c r="CF110" s="14">
        <f>F318</f>
        <v>305</v>
      </c>
      <c r="CG110" s="14">
        <f>F343</f>
        <v>330</v>
      </c>
      <c r="CH110" s="14">
        <f>F368</f>
        <v>355</v>
      </c>
      <c r="CI110" s="14">
        <f>F393</f>
        <v>380</v>
      </c>
      <c r="CJ110" s="14">
        <f>F445</f>
        <v>432</v>
      </c>
      <c r="CK110" s="14">
        <f>F470</f>
        <v>457</v>
      </c>
      <c r="CL110" s="14">
        <f>F495</f>
        <v>482</v>
      </c>
      <c r="CM110" s="14">
        <f>F520</f>
        <v>507</v>
      </c>
      <c r="CN110" s="14">
        <f>F545</f>
        <v>532</v>
      </c>
      <c r="CO110" s="14">
        <f>F570</f>
        <v>557</v>
      </c>
      <c r="CP110" s="14">
        <f>F595</f>
        <v>582</v>
      </c>
      <c r="CQ110" s="159">
        <f>F620</f>
        <v>607</v>
      </c>
      <c r="CR110" s="160">
        <f t="shared" si="12"/>
        <v>9855</v>
      </c>
      <c r="CS110" s="143"/>
      <c r="CT110" s="165" t="s">
        <v>752</v>
      </c>
      <c r="CU110" s="166" t="s">
        <v>186</v>
      </c>
      <c r="CV110" s="166" t="s">
        <v>106</v>
      </c>
      <c r="CW110" s="166" t="s">
        <v>105</v>
      </c>
      <c r="CX110" s="166" t="s">
        <v>166</v>
      </c>
      <c r="CY110" s="166" t="s">
        <v>251</v>
      </c>
      <c r="CZ110" s="166" t="s">
        <v>60</v>
      </c>
      <c r="DA110" s="166" t="s">
        <v>774</v>
      </c>
      <c r="DB110" s="166" t="s">
        <v>208</v>
      </c>
      <c r="DC110" s="166" t="s">
        <v>72</v>
      </c>
      <c r="DD110" s="166" t="s">
        <v>71</v>
      </c>
      <c r="DE110" s="166" t="s">
        <v>786</v>
      </c>
      <c r="DF110" s="166" t="s">
        <v>162</v>
      </c>
      <c r="DG110" s="166" t="s">
        <v>354</v>
      </c>
      <c r="DH110" s="166" t="s">
        <v>355</v>
      </c>
      <c r="DI110" s="166" t="s">
        <v>375</v>
      </c>
      <c r="DJ110" s="166" t="s">
        <v>624</v>
      </c>
      <c r="DK110" s="166" t="s">
        <v>810</v>
      </c>
      <c r="DL110" s="166" t="s">
        <v>811</v>
      </c>
      <c r="DM110" s="166" t="s">
        <v>129</v>
      </c>
      <c r="DN110" s="166" t="s">
        <v>352</v>
      </c>
      <c r="DO110" s="166" t="s">
        <v>400</v>
      </c>
      <c r="DP110" s="166" t="s">
        <v>401</v>
      </c>
      <c r="DQ110" s="166" t="s">
        <v>591</v>
      </c>
      <c r="DR110" s="166" t="s">
        <v>808</v>
      </c>
      <c r="DS110" s="166" t="s">
        <v>35</v>
      </c>
      <c r="DT110" s="167" t="s">
        <v>93</v>
      </c>
      <c r="DU110" s="147"/>
    </row>
    <row r="111" spans="1:125" x14ac:dyDescent="0.2">
      <c r="A111" s="33"/>
      <c r="B111" s="33"/>
      <c r="C111" s="33"/>
      <c r="D111" s="176" t="s">
        <v>434</v>
      </c>
      <c r="E111" s="177" t="s">
        <v>345</v>
      </c>
      <c r="F111" s="178">
        <f>B4+(97*B6)</f>
        <v>98</v>
      </c>
      <c r="G111" s="33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138"/>
      <c r="BQ111" s="158">
        <f>F700</f>
        <v>687</v>
      </c>
      <c r="BR111" s="14">
        <f>F725</f>
        <v>712</v>
      </c>
      <c r="BS111" s="14">
        <f>F21</f>
        <v>8</v>
      </c>
      <c r="BT111" s="14">
        <f>F46</f>
        <v>33</v>
      </c>
      <c r="BU111" s="14">
        <f>F71</f>
        <v>58</v>
      </c>
      <c r="BV111" s="14">
        <f>F96</f>
        <v>83</v>
      </c>
      <c r="BW111" s="14">
        <f>F148</f>
        <v>135</v>
      </c>
      <c r="BX111" s="14">
        <f>F173</f>
        <v>160</v>
      </c>
      <c r="BY111" s="14">
        <f>F198</f>
        <v>185</v>
      </c>
      <c r="BZ111" s="14">
        <f>F223</f>
        <v>210</v>
      </c>
      <c r="CA111" s="14">
        <f>F248</f>
        <v>235</v>
      </c>
      <c r="CB111" s="14">
        <f>F273</f>
        <v>260</v>
      </c>
      <c r="CC111" s="14">
        <f>F298</f>
        <v>285</v>
      </c>
      <c r="CD111" s="14">
        <f>F323</f>
        <v>310</v>
      </c>
      <c r="CE111" s="14">
        <f>F348</f>
        <v>335</v>
      </c>
      <c r="CF111" s="14">
        <f>F373</f>
        <v>360</v>
      </c>
      <c r="CG111" s="14">
        <f>F398</f>
        <v>385</v>
      </c>
      <c r="CH111" s="14">
        <f>F423</f>
        <v>410</v>
      </c>
      <c r="CI111" s="14">
        <f>F448</f>
        <v>435</v>
      </c>
      <c r="CJ111" s="14">
        <f>F473</f>
        <v>460</v>
      </c>
      <c r="CK111" s="14">
        <f>F525</f>
        <v>512</v>
      </c>
      <c r="CL111" s="14">
        <f>F550</f>
        <v>537</v>
      </c>
      <c r="CM111" s="14">
        <f>F575</f>
        <v>562</v>
      </c>
      <c r="CN111" s="14">
        <f>F600</f>
        <v>587</v>
      </c>
      <c r="CO111" s="14">
        <f>F625</f>
        <v>612</v>
      </c>
      <c r="CP111" s="14">
        <f>F650</f>
        <v>637</v>
      </c>
      <c r="CQ111" s="159">
        <f>F675</f>
        <v>662</v>
      </c>
      <c r="CR111" s="160">
        <f t="shared" si="12"/>
        <v>9855</v>
      </c>
      <c r="CS111" s="143"/>
      <c r="CT111" s="165" t="s">
        <v>478</v>
      </c>
      <c r="CU111" s="166" t="s">
        <v>479</v>
      </c>
      <c r="CV111" s="166" t="s">
        <v>543</v>
      </c>
      <c r="CW111" s="166" t="s">
        <v>777</v>
      </c>
      <c r="CX111" s="166" t="s">
        <v>89</v>
      </c>
      <c r="CY111" s="166" t="s">
        <v>3</v>
      </c>
      <c r="CZ111" s="166" t="s">
        <v>447</v>
      </c>
      <c r="DA111" s="166" t="s">
        <v>419</v>
      </c>
      <c r="DB111" s="166" t="s">
        <v>523</v>
      </c>
      <c r="DC111" s="166" t="s">
        <v>552</v>
      </c>
      <c r="DD111" s="166" t="s">
        <v>112</v>
      </c>
      <c r="DE111" s="166" t="s">
        <v>84</v>
      </c>
      <c r="DF111" s="166" t="s">
        <v>191</v>
      </c>
      <c r="DG111" s="166" t="s">
        <v>163</v>
      </c>
      <c r="DH111" s="166" t="s">
        <v>280</v>
      </c>
      <c r="DI111" s="166" t="s">
        <v>366</v>
      </c>
      <c r="DJ111" s="166" t="s">
        <v>233</v>
      </c>
      <c r="DK111" s="166" t="s">
        <v>147</v>
      </c>
      <c r="DL111" s="166" t="s">
        <v>264</v>
      </c>
      <c r="DM111" s="166" t="s">
        <v>350</v>
      </c>
      <c r="DN111" s="166" t="s">
        <v>187</v>
      </c>
      <c r="DO111" s="166" t="s">
        <v>107</v>
      </c>
      <c r="DP111" s="166" t="s">
        <v>334</v>
      </c>
      <c r="DQ111" s="166" t="s">
        <v>200</v>
      </c>
      <c r="DR111" s="166" t="s">
        <v>199</v>
      </c>
      <c r="DS111" s="166" t="s">
        <v>91</v>
      </c>
      <c r="DT111" s="167" t="s">
        <v>260</v>
      </c>
      <c r="DU111" s="147"/>
    </row>
    <row r="112" spans="1:125" x14ac:dyDescent="0.2">
      <c r="A112" s="33"/>
      <c r="B112" s="33"/>
      <c r="C112" s="33"/>
      <c r="D112" s="176" t="s">
        <v>703</v>
      </c>
      <c r="E112" s="177" t="s">
        <v>345</v>
      </c>
      <c r="F112" s="178">
        <f>B4+(98*B6)</f>
        <v>99</v>
      </c>
      <c r="G112" s="33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138"/>
      <c r="BQ112" s="158">
        <f>F26</f>
        <v>13</v>
      </c>
      <c r="BR112" s="14">
        <f>F51</f>
        <v>38</v>
      </c>
      <c r="BS112" s="14">
        <f>F76</f>
        <v>63</v>
      </c>
      <c r="BT112" s="14">
        <f>F101</f>
        <v>88</v>
      </c>
      <c r="BU112" s="14">
        <f>F126</f>
        <v>113</v>
      </c>
      <c r="BV112" s="14">
        <f>F151</f>
        <v>138</v>
      </c>
      <c r="BW112" s="14">
        <f>F176</f>
        <v>163</v>
      </c>
      <c r="BX112" s="14">
        <f>F228</f>
        <v>215</v>
      </c>
      <c r="BY112" s="14">
        <f>F253</f>
        <v>240</v>
      </c>
      <c r="BZ112" s="14">
        <f>F278</f>
        <v>265</v>
      </c>
      <c r="CA112" s="14">
        <f>F303</f>
        <v>290</v>
      </c>
      <c r="CB112" s="14">
        <f>F328</f>
        <v>315</v>
      </c>
      <c r="CC112" s="14">
        <f>F353</f>
        <v>340</v>
      </c>
      <c r="CD112" s="14">
        <f>F378</f>
        <v>365</v>
      </c>
      <c r="CE112" s="14">
        <f>F403</f>
        <v>390</v>
      </c>
      <c r="CF112" s="14">
        <f>F428</f>
        <v>415</v>
      </c>
      <c r="CG112" s="14">
        <f>F453</f>
        <v>440</v>
      </c>
      <c r="CH112" s="14">
        <f>F478</f>
        <v>465</v>
      </c>
      <c r="CI112" s="14">
        <f>F503</f>
        <v>490</v>
      </c>
      <c r="CJ112" s="14">
        <f>F528</f>
        <v>515</v>
      </c>
      <c r="CK112" s="14">
        <f>F580</f>
        <v>567</v>
      </c>
      <c r="CL112" s="14">
        <f>F605</f>
        <v>592</v>
      </c>
      <c r="CM112" s="14">
        <f>F630</f>
        <v>617</v>
      </c>
      <c r="CN112" s="14">
        <f>F655</f>
        <v>642</v>
      </c>
      <c r="CO112" s="14">
        <f>F680</f>
        <v>667</v>
      </c>
      <c r="CP112" s="14">
        <f>F705</f>
        <v>692</v>
      </c>
      <c r="CQ112" s="159">
        <f>F730</f>
        <v>717</v>
      </c>
      <c r="CR112" s="160">
        <f t="shared" si="12"/>
        <v>9855</v>
      </c>
      <c r="CS112" s="143"/>
      <c r="CT112" s="165" t="s">
        <v>542</v>
      </c>
      <c r="CU112" s="166" t="s">
        <v>437</v>
      </c>
      <c r="CV112" s="166" t="s">
        <v>436</v>
      </c>
      <c r="CW112" s="166" t="s">
        <v>303</v>
      </c>
      <c r="CX112" s="166" t="s">
        <v>526</v>
      </c>
      <c r="CY112" s="166" t="s">
        <v>449</v>
      </c>
      <c r="CZ112" s="166" t="s">
        <v>448</v>
      </c>
      <c r="DA112" s="166" t="s">
        <v>373</v>
      </c>
      <c r="DB112" s="166" t="s">
        <v>460</v>
      </c>
      <c r="DC112" s="166" t="s">
        <v>376</v>
      </c>
      <c r="DD112" s="166" t="s">
        <v>271</v>
      </c>
      <c r="DE112" s="166" t="s">
        <v>357</v>
      </c>
      <c r="DF112" s="166" t="s">
        <v>472</v>
      </c>
      <c r="DG112" s="166" t="s">
        <v>445</v>
      </c>
      <c r="DH112" s="166" t="s">
        <v>550</v>
      </c>
      <c r="DI112" s="166" t="s">
        <v>521</v>
      </c>
      <c r="DJ112" s="166" t="s">
        <v>82</v>
      </c>
      <c r="DK112" s="166" t="s">
        <v>110</v>
      </c>
      <c r="DL112" s="166" t="s">
        <v>217</v>
      </c>
      <c r="DM112" s="166" t="s">
        <v>189</v>
      </c>
      <c r="DN112" s="166" t="s">
        <v>545</v>
      </c>
      <c r="DO112" s="166" t="s">
        <v>516</v>
      </c>
      <c r="DP112" s="166" t="s">
        <v>648</v>
      </c>
      <c r="DQ112" s="166" t="s">
        <v>676</v>
      </c>
      <c r="DR112" s="166" t="s">
        <v>212</v>
      </c>
      <c r="DS112" s="166" t="s">
        <v>184</v>
      </c>
      <c r="DT112" s="167" t="s">
        <v>289</v>
      </c>
      <c r="DU112" s="147"/>
    </row>
    <row r="113" spans="1:125" x14ac:dyDescent="0.2">
      <c r="A113" s="33"/>
      <c r="B113" s="33"/>
      <c r="C113" s="33"/>
      <c r="D113" s="176" t="s">
        <v>465</v>
      </c>
      <c r="E113" s="177" t="s">
        <v>345</v>
      </c>
      <c r="F113" s="178">
        <f>B4+(99*B6)</f>
        <v>100</v>
      </c>
      <c r="G113" s="33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138"/>
      <c r="BQ113" s="158">
        <f>F81</f>
        <v>68</v>
      </c>
      <c r="BR113" s="14">
        <f>F106</f>
        <v>93</v>
      </c>
      <c r="BS113" s="14">
        <f>F131</f>
        <v>118</v>
      </c>
      <c r="BT113" s="14">
        <f>F156</f>
        <v>143</v>
      </c>
      <c r="BU113" s="14">
        <f>F181</f>
        <v>168</v>
      </c>
      <c r="BV113" s="14">
        <f>F206</f>
        <v>193</v>
      </c>
      <c r="BW113" s="14">
        <f>F231</f>
        <v>218</v>
      </c>
      <c r="BX113" s="14">
        <f>F283</f>
        <v>270</v>
      </c>
      <c r="BY113" s="14">
        <f>F308</f>
        <v>295</v>
      </c>
      <c r="BZ113" s="14">
        <f>F333</f>
        <v>320</v>
      </c>
      <c r="CA113" s="14">
        <f>F358</f>
        <v>345</v>
      </c>
      <c r="CB113" s="14">
        <f>F383</f>
        <v>370</v>
      </c>
      <c r="CC113" s="14">
        <f>F408</f>
        <v>395</v>
      </c>
      <c r="CD113" s="14">
        <f>F433</f>
        <v>420</v>
      </c>
      <c r="CE113" s="14">
        <f>F458</f>
        <v>445</v>
      </c>
      <c r="CF113" s="14">
        <f>F483</f>
        <v>470</v>
      </c>
      <c r="CG113" s="14">
        <f>F508</f>
        <v>495</v>
      </c>
      <c r="CH113" s="14">
        <f>F533</f>
        <v>520</v>
      </c>
      <c r="CI113" s="14">
        <f>F558</f>
        <v>545</v>
      </c>
      <c r="CJ113" s="14">
        <f>F583</f>
        <v>570</v>
      </c>
      <c r="CK113" s="14">
        <f>F608</f>
        <v>595</v>
      </c>
      <c r="CL113" s="14">
        <f>F660</f>
        <v>647</v>
      </c>
      <c r="CM113" s="14">
        <f>F685</f>
        <v>672</v>
      </c>
      <c r="CN113" s="14">
        <f>F710</f>
        <v>697</v>
      </c>
      <c r="CO113" s="14">
        <f>F735</f>
        <v>722</v>
      </c>
      <c r="CP113" s="14">
        <f>F31</f>
        <v>18</v>
      </c>
      <c r="CQ113" s="159">
        <f>F56</f>
        <v>43</v>
      </c>
      <c r="CR113" s="160">
        <f t="shared" si="12"/>
        <v>9855</v>
      </c>
      <c r="CS113" s="143"/>
      <c r="CT113" s="165" t="s">
        <v>597</v>
      </c>
      <c r="CU113" s="166" t="s">
        <v>617</v>
      </c>
      <c r="CV113" s="166" t="s">
        <v>41</v>
      </c>
      <c r="CW113" s="166" t="s">
        <v>236</v>
      </c>
      <c r="CX113" s="166" t="s">
        <v>237</v>
      </c>
      <c r="CY113" s="166" t="s">
        <v>285</v>
      </c>
      <c r="CZ113" s="166" t="s">
        <v>507</v>
      </c>
      <c r="DA113" s="166" t="s">
        <v>615</v>
      </c>
      <c r="DB113" s="166" t="s">
        <v>616</v>
      </c>
      <c r="DC113" s="166" t="s">
        <v>801</v>
      </c>
      <c r="DD113" s="166" t="s">
        <v>234</v>
      </c>
      <c r="DE113" s="166" t="s">
        <v>282</v>
      </c>
      <c r="DF113" s="166" t="s">
        <v>283</v>
      </c>
      <c r="DG113" s="166" t="s">
        <v>473</v>
      </c>
      <c r="DH113" s="166" t="s">
        <v>639</v>
      </c>
      <c r="DI113" s="166" t="s">
        <v>563</v>
      </c>
      <c r="DJ113" s="166" t="s">
        <v>562</v>
      </c>
      <c r="DK113" s="166" t="s">
        <v>428</v>
      </c>
      <c r="DL113" s="166" t="s">
        <v>651</v>
      </c>
      <c r="DM113" s="166" t="s">
        <v>547</v>
      </c>
      <c r="DN113" s="166" t="s">
        <v>546</v>
      </c>
      <c r="DO113" s="166" t="s">
        <v>469</v>
      </c>
      <c r="DP113" s="166" t="s">
        <v>586</v>
      </c>
      <c r="DQ113" s="166" t="s">
        <v>501</v>
      </c>
      <c r="DR113" s="166" t="s">
        <v>397</v>
      </c>
      <c r="DS113" s="166" t="s">
        <v>673</v>
      </c>
      <c r="DT113" s="167" t="s">
        <v>540</v>
      </c>
      <c r="DU113" s="147"/>
    </row>
    <row r="114" spans="1:125" x14ac:dyDescent="0.2">
      <c r="A114" s="33"/>
      <c r="B114" s="33"/>
      <c r="C114" s="33"/>
      <c r="D114" s="176" t="s">
        <v>672</v>
      </c>
      <c r="E114" s="177" t="s">
        <v>345</v>
      </c>
      <c r="F114" s="178">
        <f>B4+(100*B6)</f>
        <v>101</v>
      </c>
      <c r="G114" s="33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138"/>
      <c r="BQ114" s="158">
        <f>F136</f>
        <v>123</v>
      </c>
      <c r="BR114" s="14">
        <f>F161</f>
        <v>148</v>
      </c>
      <c r="BS114" s="14">
        <f>F186</f>
        <v>173</v>
      </c>
      <c r="BT114" s="14">
        <f>F211</f>
        <v>198</v>
      </c>
      <c r="BU114" s="14">
        <f>F236</f>
        <v>223</v>
      </c>
      <c r="BV114" s="14">
        <f>F261</f>
        <v>248</v>
      </c>
      <c r="BW114" s="14">
        <f>F286</f>
        <v>273</v>
      </c>
      <c r="BX114" s="14">
        <f>F311</f>
        <v>298</v>
      </c>
      <c r="BY114" s="14">
        <f>F363</f>
        <v>350</v>
      </c>
      <c r="BZ114" s="14">
        <f>F388</f>
        <v>375</v>
      </c>
      <c r="CA114" s="14">
        <f>F413</f>
        <v>400</v>
      </c>
      <c r="CB114" s="14">
        <f>F438</f>
        <v>425</v>
      </c>
      <c r="CC114" s="14">
        <f>F463</f>
        <v>450</v>
      </c>
      <c r="CD114" s="14">
        <f>F488</f>
        <v>475</v>
      </c>
      <c r="CE114" s="14">
        <f>F513</f>
        <v>500</v>
      </c>
      <c r="CF114" s="14">
        <f>F538</f>
        <v>525</v>
      </c>
      <c r="CG114" s="14">
        <f>F563</f>
        <v>550</v>
      </c>
      <c r="CH114" s="14">
        <f>F588</f>
        <v>575</v>
      </c>
      <c r="CI114" s="14">
        <f>F613</f>
        <v>600</v>
      </c>
      <c r="CJ114" s="14">
        <f>F638</f>
        <v>625</v>
      </c>
      <c r="CK114" s="14">
        <f>F663</f>
        <v>650</v>
      </c>
      <c r="CL114" s="14">
        <f>F715</f>
        <v>702</v>
      </c>
      <c r="CM114" s="14">
        <f>F740</f>
        <v>727</v>
      </c>
      <c r="CN114" s="14">
        <f>F36</f>
        <v>23</v>
      </c>
      <c r="CO114" s="14">
        <f>F61</f>
        <v>48</v>
      </c>
      <c r="CP114" s="14">
        <f>F86</f>
        <v>73</v>
      </c>
      <c r="CQ114" s="159">
        <f>F111</f>
        <v>98</v>
      </c>
      <c r="CR114" s="160">
        <f t="shared" si="12"/>
        <v>9855</v>
      </c>
      <c r="CS114" s="143"/>
      <c r="CT114" s="165" t="s">
        <v>787</v>
      </c>
      <c r="CU114" s="166" t="s">
        <v>814</v>
      </c>
      <c r="CV114" s="166" t="s">
        <v>685</v>
      </c>
      <c r="CW114" s="166" t="s">
        <v>602</v>
      </c>
      <c r="CX114" s="166" t="s">
        <v>716</v>
      </c>
      <c r="CY114" s="166" t="s">
        <v>798</v>
      </c>
      <c r="CZ114" s="166" t="s">
        <v>697</v>
      </c>
      <c r="DA114" s="166" t="s">
        <v>614</v>
      </c>
      <c r="DB114" s="166" t="s">
        <v>783</v>
      </c>
      <c r="DC114" s="166" t="s">
        <v>653</v>
      </c>
      <c r="DD114" s="166" t="s">
        <v>652</v>
      </c>
      <c r="DE114" s="166" t="s">
        <v>548</v>
      </c>
      <c r="DF114" s="166" t="s">
        <v>767</v>
      </c>
      <c r="DG114" s="166" t="s">
        <v>637</v>
      </c>
      <c r="DH114" s="166" t="s">
        <v>693</v>
      </c>
      <c r="DI114" s="166" t="s">
        <v>713</v>
      </c>
      <c r="DJ114" s="166" t="s">
        <v>169</v>
      </c>
      <c r="DK114" s="166" t="s">
        <v>362</v>
      </c>
      <c r="DL114" s="166" t="s">
        <v>363</v>
      </c>
      <c r="DM114" s="166" t="s">
        <v>383</v>
      </c>
      <c r="DN114" s="166" t="s">
        <v>605</v>
      </c>
      <c r="DO114" s="166" t="s">
        <v>737</v>
      </c>
      <c r="DP114" s="166" t="s">
        <v>738</v>
      </c>
      <c r="DQ114" s="166" t="s">
        <v>330</v>
      </c>
      <c r="DR114" s="166" t="s">
        <v>302</v>
      </c>
      <c r="DS114" s="166" t="s">
        <v>406</v>
      </c>
      <c r="DT114" s="167" t="s">
        <v>434</v>
      </c>
      <c r="DU114" s="147"/>
    </row>
    <row r="115" spans="1:125" x14ac:dyDescent="0.2">
      <c r="A115" s="33"/>
      <c r="B115" s="33"/>
      <c r="C115" s="33"/>
      <c r="D115" s="176" t="s">
        <v>329</v>
      </c>
      <c r="E115" s="177" t="s">
        <v>345</v>
      </c>
      <c r="F115" s="179">
        <f>B4+(101*B6)</f>
        <v>102</v>
      </c>
      <c r="G115" s="33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138"/>
      <c r="BQ115" s="158">
        <f>F191</f>
        <v>178</v>
      </c>
      <c r="BR115" s="14">
        <f>F216</f>
        <v>203</v>
      </c>
      <c r="BS115" s="14">
        <f>F241</f>
        <v>228</v>
      </c>
      <c r="BT115" s="14">
        <f>F266</f>
        <v>253</v>
      </c>
      <c r="BU115" s="14">
        <f>F291</f>
        <v>278</v>
      </c>
      <c r="BV115" s="14">
        <f>F316</f>
        <v>303</v>
      </c>
      <c r="BW115" s="14">
        <f>F341</f>
        <v>328</v>
      </c>
      <c r="BX115" s="14">
        <f>F366</f>
        <v>353</v>
      </c>
      <c r="BY115" s="14">
        <f>F418</f>
        <v>405</v>
      </c>
      <c r="BZ115" s="14">
        <f>F443</f>
        <v>430</v>
      </c>
      <c r="CA115" s="14">
        <f>F468</f>
        <v>455</v>
      </c>
      <c r="CB115" s="14">
        <f>F493</f>
        <v>480</v>
      </c>
      <c r="CC115" s="14">
        <f>F518</f>
        <v>505</v>
      </c>
      <c r="CD115" s="14">
        <f>F543</f>
        <v>530</v>
      </c>
      <c r="CE115" s="14">
        <f>F568</f>
        <v>555</v>
      </c>
      <c r="CF115" s="14">
        <f>F593</f>
        <v>580</v>
      </c>
      <c r="CG115" s="14">
        <f>F618</f>
        <v>605</v>
      </c>
      <c r="CH115" s="14">
        <f>F643</f>
        <v>630</v>
      </c>
      <c r="CI115" s="14">
        <f>F668</f>
        <v>655</v>
      </c>
      <c r="CJ115" s="14">
        <f>F693</f>
        <v>680</v>
      </c>
      <c r="CK115" s="14">
        <f>F718</f>
        <v>705</v>
      </c>
      <c r="CL115" s="14">
        <f>F14</f>
        <v>1</v>
      </c>
      <c r="CM115" s="14">
        <f>F66</f>
        <v>53</v>
      </c>
      <c r="CN115" s="14">
        <f>F91</f>
        <v>78</v>
      </c>
      <c r="CO115" s="14">
        <f>F116</f>
        <v>103</v>
      </c>
      <c r="CP115" s="14">
        <f>F141</f>
        <v>128</v>
      </c>
      <c r="CQ115" s="159">
        <f>F166</f>
        <v>153</v>
      </c>
      <c r="CR115" s="160">
        <f t="shared" si="12"/>
        <v>9855</v>
      </c>
      <c r="CS115" s="143"/>
      <c r="CT115" s="165" t="s">
        <v>734</v>
      </c>
      <c r="CU115" s="166" t="s">
        <v>760</v>
      </c>
      <c r="CV115" s="166" t="s">
        <v>300</v>
      </c>
      <c r="CW115" s="166" t="s">
        <v>328</v>
      </c>
      <c r="CX115" s="166" t="s">
        <v>432</v>
      </c>
      <c r="CY115" s="166" t="s">
        <v>404</v>
      </c>
      <c r="CZ115" s="166" t="s">
        <v>757</v>
      </c>
      <c r="DA115" s="166" t="s">
        <v>785</v>
      </c>
      <c r="DB115" s="166" t="s">
        <v>67</v>
      </c>
      <c r="DC115" s="166" t="s">
        <v>95</v>
      </c>
      <c r="DD115" s="166" t="s">
        <v>455</v>
      </c>
      <c r="DE115" s="166" t="s">
        <v>427</v>
      </c>
      <c r="DF115" s="166" t="s">
        <v>531</v>
      </c>
      <c r="DG115" s="166" t="s">
        <v>560</v>
      </c>
      <c r="DH115" s="166" t="s">
        <v>92</v>
      </c>
      <c r="DI115" s="166" t="s">
        <v>122</v>
      </c>
      <c r="DJ115" s="166" t="s">
        <v>807</v>
      </c>
      <c r="DK115" s="166" t="s">
        <v>724</v>
      </c>
      <c r="DL115" s="166" t="s">
        <v>45</v>
      </c>
      <c r="DM115" s="166" t="s">
        <v>134</v>
      </c>
      <c r="DN115" s="166" t="s">
        <v>819</v>
      </c>
      <c r="DO115" s="166" t="s">
        <v>198</v>
      </c>
      <c r="DP115" s="166" t="s">
        <v>31</v>
      </c>
      <c r="DQ115" s="166" t="s">
        <v>722</v>
      </c>
      <c r="DR115" s="166" t="s">
        <v>805</v>
      </c>
      <c r="DS115" s="166" t="s">
        <v>132</v>
      </c>
      <c r="DT115" s="167" t="s">
        <v>43</v>
      </c>
      <c r="DU115" s="147"/>
    </row>
    <row r="116" spans="1:125" x14ac:dyDescent="0.2">
      <c r="A116" s="33"/>
      <c r="B116" s="33"/>
      <c r="C116" s="33"/>
      <c r="D116" s="176" t="s">
        <v>805</v>
      </c>
      <c r="E116" s="177" t="s">
        <v>345</v>
      </c>
      <c r="F116" s="179">
        <f>B4+(102*B6)</f>
        <v>103</v>
      </c>
      <c r="G116" s="33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138"/>
      <c r="BQ116" s="158">
        <f>F246</f>
        <v>233</v>
      </c>
      <c r="BR116" s="14">
        <f>F271</f>
        <v>258</v>
      </c>
      <c r="BS116" s="14">
        <f>F296</f>
        <v>283</v>
      </c>
      <c r="BT116" s="14">
        <f>F321</f>
        <v>308</v>
      </c>
      <c r="BU116" s="14">
        <f>F346</f>
        <v>333</v>
      </c>
      <c r="BV116" s="14">
        <f>F371</f>
        <v>358</v>
      </c>
      <c r="BW116" s="14">
        <f>F396</f>
        <v>383</v>
      </c>
      <c r="BX116" s="14">
        <f>F421</f>
        <v>408</v>
      </c>
      <c r="BY116" s="14">
        <f>F446</f>
        <v>433</v>
      </c>
      <c r="BZ116" s="14">
        <f>F498</f>
        <v>485</v>
      </c>
      <c r="CA116" s="14">
        <f>F523</f>
        <v>510</v>
      </c>
      <c r="CB116" s="14">
        <f>F548</f>
        <v>535</v>
      </c>
      <c r="CC116" s="14">
        <f>F573</f>
        <v>560</v>
      </c>
      <c r="CD116" s="14">
        <f>F598</f>
        <v>585</v>
      </c>
      <c r="CE116" s="14">
        <f>F623</f>
        <v>610</v>
      </c>
      <c r="CF116" s="14">
        <f>F648</f>
        <v>635</v>
      </c>
      <c r="CG116" s="14">
        <f>F673</f>
        <v>660</v>
      </c>
      <c r="CH116" s="14">
        <f>F698</f>
        <v>685</v>
      </c>
      <c r="CI116" s="14">
        <f>F723</f>
        <v>710</v>
      </c>
      <c r="CJ116" s="14">
        <f>F19</f>
        <v>6</v>
      </c>
      <c r="CK116" s="14">
        <f>F44</f>
        <v>31</v>
      </c>
      <c r="CL116" s="14">
        <f>F69</f>
        <v>56</v>
      </c>
      <c r="CM116" s="14">
        <f>F121</f>
        <v>108</v>
      </c>
      <c r="CN116" s="14">
        <f>F146</f>
        <v>133</v>
      </c>
      <c r="CO116" s="14">
        <f>F171</f>
        <v>158</v>
      </c>
      <c r="CP116" s="14">
        <f>F196</f>
        <v>183</v>
      </c>
      <c r="CQ116" s="159">
        <f>F221</f>
        <v>208</v>
      </c>
      <c r="CR116" s="160">
        <f t="shared" si="12"/>
        <v>9855</v>
      </c>
      <c r="CS116" s="143"/>
      <c r="CT116" s="165" t="s">
        <v>144</v>
      </c>
      <c r="CU116" s="166" t="s">
        <v>164</v>
      </c>
      <c r="CV116" s="166" t="s">
        <v>221</v>
      </c>
      <c r="CW116" s="166" t="s">
        <v>85</v>
      </c>
      <c r="CX116" s="166" t="s">
        <v>312</v>
      </c>
      <c r="CY116" s="166" t="s">
        <v>206</v>
      </c>
      <c r="CZ116" s="166" t="s">
        <v>205</v>
      </c>
      <c r="DA116" s="166" t="s">
        <v>69</v>
      </c>
      <c r="DB116" s="166" t="s">
        <v>296</v>
      </c>
      <c r="DC116" s="166" t="s">
        <v>160</v>
      </c>
      <c r="DD116" s="166" t="s">
        <v>52</v>
      </c>
      <c r="DE116" s="166" t="s">
        <v>141</v>
      </c>
      <c r="DF116" s="166" t="s">
        <v>257</v>
      </c>
      <c r="DG116" s="166" t="s">
        <v>171</v>
      </c>
      <c r="DH116" s="166" t="s">
        <v>36</v>
      </c>
      <c r="DI116" s="166" t="s">
        <v>65</v>
      </c>
      <c r="DJ116" s="166" t="s">
        <v>425</v>
      </c>
      <c r="DK116" s="166" t="s">
        <v>453</v>
      </c>
      <c r="DL116" s="166" t="s">
        <v>558</v>
      </c>
      <c r="DM116" s="166" t="s">
        <v>486</v>
      </c>
      <c r="DN116" s="166" t="s">
        <v>118</v>
      </c>
      <c r="DO116" s="166" t="s">
        <v>119</v>
      </c>
      <c r="DP116" s="166" t="s">
        <v>254</v>
      </c>
      <c r="DQ116" s="166" t="s">
        <v>476</v>
      </c>
      <c r="DR116" s="166" t="s">
        <v>497</v>
      </c>
      <c r="DS116" s="166" t="s">
        <v>498</v>
      </c>
      <c r="DT116" s="167" t="s">
        <v>687</v>
      </c>
      <c r="DU116" s="147"/>
    </row>
    <row r="117" spans="1:125" x14ac:dyDescent="0.2">
      <c r="A117" s="33"/>
      <c r="B117" s="33"/>
      <c r="C117" s="33"/>
      <c r="D117" s="176" t="s">
        <v>361</v>
      </c>
      <c r="E117" s="177" t="s">
        <v>345</v>
      </c>
      <c r="F117" s="178">
        <f>B4+(103*B6)</f>
        <v>104</v>
      </c>
      <c r="G117" s="33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138"/>
      <c r="BQ117" s="158">
        <f>F301</f>
        <v>288</v>
      </c>
      <c r="BR117" s="14">
        <f>F326</f>
        <v>313</v>
      </c>
      <c r="BS117" s="14">
        <f>F351</f>
        <v>338</v>
      </c>
      <c r="BT117" s="14">
        <f>F376</f>
        <v>363</v>
      </c>
      <c r="BU117" s="14">
        <f>F401</f>
        <v>388</v>
      </c>
      <c r="BV117" s="14">
        <f>F426</f>
        <v>413</v>
      </c>
      <c r="BW117" s="14">
        <f>F451</f>
        <v>438</v>
      </c>
      <c r="BX117" s="14">
        <f>F476</f>
        <v>463</v>
      </c>
      <c r="BY117" s="14">
        <f>F501</f>
        <v>488</v>
      </c>
      <c r="BZ117" s="14">
        <f>F553</f>
        <v>540</v>
      </c>
      <c r="CA117" s="14">
        <f>F578</f>
        <v>565</v>
      </c>
      <c r="CB117" s="14">
        <f>F603</f>
        <v>590</v>
      </c>
      <c r="CC117" s="14">
        <f>F628</f>
        <v>615</v>
      </c>
      <c r="CD117" s="14">
        <f>F653</f>
        <v>640</v>
      </c>
      <c r="CE117" s="14">
        <f>F678</f>
        <v>665</v>
      </c>
      <c r="CF117" s="14">
        <f>F703</f>
        <v>690</v>
      </c>
      <c r="CG117" s="14">
        <f>F728</f>
        <v>715</v>
      </c>
      <c r="CH117" s="14">
        <f>F24</f>
        <v>11</v>
      </c>
      <c r="CI117" s="14">
        <f>F49</f>
        <v>36</v>
      </c>
      <c r="CJ117" s="14">
        <f>F74</f>
        <v>61</v>
      </c>
      <c r="CK117" s="14">
        <f>F99</f>
        <v>86</v>
      </c>
      <c r="CL117" s="14">
        <f>F124</f>
        <v>111</v>
      </c>
      <c r="CM117" s="14">
        <f>F149</f>
        <v>136</v>
      </c>
      <c r="CN117" s="14">
        <f>F201</f>
        <v>188</v>
      </c>
      <c r="CO117" s="14">
        <f>F226</f>
        <v>213</v>
      </c>
      <c r="CP117" s="14">
        <f>F251</f>
        <v>238</v>
      </c>
      <c r="CQ117" s="159">
        <f>F276</f>
        <v>263</v>
      </c>
      <c r="CR117" s="160">
        <f t="shared" si="12"/>
        <v>9855</v>
      </c>
      <c r="CS117" s="143"/>
      <c r="CT117" s="165" t="s">
        <v>297</v>
      </c>
      <c r="CU117" s="166" t="s">
        <v>219</v>
      </c>
      <c r="CV117" s="166" t="s">
        <v>386</v>
      </c>
      <c r="CW117" s="166" t="s">
        <v>576</v>
      </c>
      <c r="CX117" s="166" t="s">
        <v>577</v>
      </c>
      <c r="CY117" s="166" t="s">
        <v>625</v>
      </c>
      <c r="CZ117" s="166" t="s">
        <v>49</v>
      </c>
      <c r="DA117" s="166" t="s">
        <v>244</v>
      </c>
      <c r="DB117" s="166" t="s">
        <v>1</v>
      </c>
      <c r="DC117" s="166" t="s">
        <v>353</v>
      </c>
      <c r="DD117" s="166" t="s">
        <v>574</v>
      </c>
      <c r="DE117" s="166" t="s">
        <v>622</v>
      </c>
      <c r="DF117" s="166" t="s">
        <v>623</v>
      </c>
      <c r="DG117" s="166" t="s">
        <v>809</v>
      </c>
      <c r="DH117" s="166" t="s">
        <v>242</v>
      </c>
      <c r="DI117" s="166" t="s">
        <v>262</v>
      </c>
      <c r="DJ117" s="166" t="s">
        <v>320</v>
      </c>
      <c r="DK117" s="166" t="s">
        <v>378</v>
      </c>
      <c r="DL117" s="166" t="s">
        <v>462</v>
      </c>
      <c r="DM117" s="166" t="s">
        <v>359</v>
      </c>
      <c r="DN117" s="166" t="s">
        <v>273</v>
      </c>
      <c r="DO117" s="166" t="s">
        <v>390</v>
      </c>
      <c r="DP117" s="166" t="s">
        <v>474</v>
      </c>
      <c r="DQ117" s="166" t="s">
        <v>313</v>
      </c>
      <c r="DR117" s="166" t="s">
        <v>207</v>
      </c>
      <c r="DS117" s="166" t="s">
        <v>431</v>
      </c>
      <c r="DT117" s="167" t="s">
        <v>298</v>
      </c>
      <c r="DU117" s="147"/>
    </row>
    <row r="118" spans="1:125" x14ac:dyDescent="0.2">
      <c r="A118" s="33"/>
      <c r="B118" s="33"/>
      <c r="C118" s="33"/>
      <c r="D118" s="176" t="s">
        <v>774</v>
      </c>
      <c r="E118" s="177" t="s">
        <v>345</v>
      </c>
      <c r="F118" s="178">
        <f>B4+(104*B6)</f>
        <v>105</v>
      </c>
      <c r="G118" s="33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138"/>
      <c r="BQ118" s="158">
        <f>F356</f>
        <v>343</v>
      </c>
      <c r="BR118" s="14">
        <f>F381</f>
        <v>368</v>
      </c>
      <c r="BS118" s="14">
        <f>F406</f>
        <v>393</v>
      </c>
      <c r="BT118" s="14">
        <f>F431</f>
        <v>418</v>
      </c>
      <c r="BU118" s="14">
        <f>F456</f>
        <v>443</v>
      </c>
      <c r="BV118" s="14">
        <f>F481</f>
        <v>468</v>
      </c>
      <c r="BW118" s="14">
        <f>F506</f>
        <v>493</v>
      </c>
      <c r="BX118" s="14">
        <f>F531</f>
        <v>518</v>
      </c>
      <c r="BY118" s="14">
        <f>F556</f>
        <v>543</v>
      </c>
      <c r="BZ118" s="14">
        <f>F581</f>
        <v>568</v>
      </c>
      <c r="CA118" s="14">
        <f>F633</f>
        <v>620</v>
      </c>
      <c r="CB118" s="14">
        <f>F658</f>
        <v>645</v>
      </c>
      <c r="CC118" s="14">
        <f>F683</f>
        <v>670</v>
      </c>
      <c r="CD118" s="14">
        <f>F708</f>
        <v>695</v>
      </c>
      <c r="CE118" s="14">
        <f>F733</f>
        <v>720</v>
      </c>
      <c r="CF118" s="14">
        <f>F29</f>
        <v>16</v>
      </c>
      <c r="CG118" s="14">
        <f>F54</f>
        <v>41</v>
      </c>
      <c r="CH118" s="14">
        <f>F79</f>
        <v>66</v>
      </c>
      <c r="CI118" s="14">
        <f>F104</f>
        <v>91</v>
      </c>
      <c r="CJ118" s="14">
        <f>F129</f>
        <v>116</v>
      </c>
      <c r="CK118" s="14">
        <f>F154</f>
        <v>141</v>
      </c>
      <c r="CL118" s="14">
        <f>F179</f>
        <v>166</v>
      </c>
      <c r="CM118" s="14">
        <f>F204</f>
        <v>191</v>
      </c>
      <c r="CN118" s="14">
        <f>F256</f>
        <v>243</v>
      </c>
      <c r="CO118" s="14">
        <f>F281</f>
        <v>268</v>
      </c>
      <c r="CP118" s="14">
        <f>F306</f>
        <v>293</v>
      </c>
      <c r="CQ118" s="159">
        <f>F331</f>
        <v>318</v>
      </c>
      <c r="CR118" s="160">
        <f t="shared" si="12"/>
        <v>9855</v>
      </c>
      <c r="CS118" s="143"/>
      <c r="CT118" s="165" t="s">
        <v>338</v>
      </c>
      <c r="CU118" s="166" t="s">
        <v>310</v>
      </c>
      <c r="CV118" s="166" t="s">
        <v>414</v>
      </c>
      <c r="CW118" s="166" t="s">
        <v>387</v>
      </c>
      <c r="CX118" s="166" t="s">
        <v>503</v>
      </c>
      <c r="CY118" s="166" t="s">
        <v>588</v>
      </c>
      <c r="CZ118" s="166" t="s">
        <v>483</v>
      </c>
      <c r="DA118" s="166" t="s">
        <v>399</v>
      </c>
      <c r="DB118" s="166" t="s">
        <v>487</v>
      </c>
      <c r="DC118" s="166" t="s">
        <v>572</v>
      </c>
      <c r="DD118" s="166" t="s">
        <v>410</v>
      </c>
      <c r="DE118" s="166" t="s">
        <v>333</v>
      </c>
      <c r="DF118" s="166" t="s">
        <v>557</v>
      </c>
      <c r="DG118" s="166" t="s">
        <v>423</v>
      </c>
      <c r="DH118" s="166" t="s">
        <v>422</v>
      </c>
      <c r="DI118" s="166" t="s">
        <v>598</v>
      </c>
      <c r="DJ118" s="166" t="s">
        <v>571</v>
      </c>
      <c r="DK118" s="166" t="s">
        <v>674</v>
      </c>
      <c r="DL118" s="166" t="s">
        <v>646</v>
      </c>
      <c r="DM118" s="166" t="s">
        <v>182</v>
      </c>
      <c r="DN118" s="166" t="s">
        <v>210</v>
      </c>
      <c r="DO118" s="166" t="s">
        <v>343</v>
      </c>
      <c r="DP118" s="166" t="s">
        <v>315</v>
      </c>
      <c r="DQ118" s="166" t="s">
        <v>669</v>
      </c>
      <c r="DR118" s="166" t="s">
        <v>641</v>
      </c>
      <c r="DS118" s="166" t="s">
        <v>743</v>
      </c>
      <c r="DT118" s="167" t="s">
        <v>770</v>
      </c>
      <c r="DU118" s="147"/>
    </row>
    <row r="119" spans="1:125" x14ac:dyDescent="0.2">
      <c r="A119" s="33"/>
      <c r="B119" s="33"/>
      <c r="C119" s="33"/>
      <c r="D119" s="176" t="s">
        <v>223</v>
      </c>
      <c r="E119" s="177" t="s">
        <v>345</v>
      </c>
      <c r="F119" s="179">
        <f>B4+(105*B6)</f>
        <v>106</v>
      </c>
      <c r="G119" s="33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138"/>
      <c r="BQ119" s="158">
        <f>F411</f>
        <v>398</v>
      </c>
      <c r="BR119" s="14">
        <f>F436</f>
        <v>423</v>
      </c>
      <c r="BS119" s="14">
        <f>F461</f>
        <v>448</v>
      </c>
      <c r="BT119" s="14">
        <f>F486</f>
        <v>473</v>
      </c>
      <c r="BU119" s="14">
        <f>F511</f>
        <v>498</v>
      </c>
      <c r="BV119" s="14">
        <f>F536</f>
        <v>523</v>
      </c>
      <c r="BW119" s="14">
        <f>F561</f>
        <v>548</v>
      </c>
      <c r="BX119" s="14">
        <f>F586</f>
        <v>573</v>
      </c>
      <c r="BY119" s="14">
        <f>F611</f>
        <v>598</v>
      </c>
      <c r="BZ119" s="14">
        <f>F636</f>
        <v>623</v>
      </c>
      <c r="CA119" s="14">
        <f>F688</f>
        <v>675</v>
      </c>
      <c r="CB119" s="14">
        <f>F713</f>
        <v>700</v>
      </c>
      <c r="CC119" s="14">
        <f>F738</f>
        <v>725</v>
      </c>
      <c r="CD119" s="14">
        <f>F34</f>
        <v>21</v>
      </c>
      <c r="CE119" s="14">
        <f>F59</f>
        <v>46</v>
      </c>
      <c r="CF119" s="14">
        <f>F84</f>
        <v>71</v>
      </c>
      <c r="CG119" s="14">
        <f>F109</f>
        <v>96</v>
      </c>
      <c r="CH119" s="14">
        <f>F134</f>
        <v>121</v>
      </c>
      <c r="CI119" s="14">
        <f>F159</f>
        <v>146</v>
      </c>
      <c r="CJ119" s="14">
        <f>F184</f>
        <v>171</v>
      </c>
      <c r="CK119" s="14">
        <f>F209</f>
        <v>196</v>
      </c>
      <c r="CL119" s="14">
        <f>F234</f>
        <v>221</v>
      </c>
      <c r="CM119" s="14">
        <f>F259</f>
        <v>246</v>
      </c>
      <c r="CN119" s="14">
        <f>F284</f>
        <v>271</v>
      </c>
      <c r="CO119" s="14">
        <f>F336</f>
        <v>323</v>
      </c>
      <c r="CP119" s="14">
        <f>F361</f>
        <v>348</v>
      </c>
      <c r="CQ119" s="159">
        <f>F386</f>
        <v>373</v>
      </c>
      <c r="CR119" s="160">
        <f t="shared" si="12"/>
        <v>9855</v>
      </c>
      <c r="CS119" s="143"/>
      <c r="CT119" s="165" t="s">
        <v>494</v>
      </c>
      <c r="CU119" s="166" t="s">
        <v>579</v>
      </c>
      <c r="CV119" s="166" t="s">
        <v>694</v>
      </c>
      <c r="CW119" s="166" t="s">
        <v>667</v>
      </c>
      <c r="CX119" s="166" t="s">
        <v>768</v>
      </c>
      <c r="CY119" s="166" t="s">
        <v>741</v>
      </c>
      <c r="CZ119" s="166" t="s">
        <v>308</v>
      </c>
      <c r="DA119" s="166" t="s">
        <v>336</v>
      </c>
      <c r="DB119" s="166" t="s">
        <v>440</v>
      </c>
      <c r="DC119" s="166" t="s">
        <v>412</v>
      </c>
      <c r="DD119" s="166" t="s">
        <v>791</v>
      </c>
      <c r="DE119" s="166" t="s">
        <v>763</v>
      </c>
      <c r="DF119" s="166" t="s">
        <v>75</v>
      </c>
      <c r="DG119" s="166" t="s">
        <v>360</v>
      </c>
      <c r="DH119" s="166" t="s">
        <v>380</v>
      </c>
      <c r="DI119" s="166" t="s">
        <v>381</v>
      </c>
      <c r="DJ119" s="166" t="s">
        <v>599</v>
      </c>
      <c r="DK119" s="166" t="s">
        <v>761</v>
      </c>
      <c r="DL119" s="166" t="s">
        <v>659</v>
      </c>
      <c r="DM119" s="166" t="s">
        <v>658</v>
      </c>
      <c r="DN119" s="166" t="s">
        <v>525</v>
      </c>
      <c r="DO119" s="166" t="s">
        <v>746</v>
      </c>
      <c r="DP119" s="166" t="s">
        <v>671</v>
      </c>
      <c r="DQ119" s="166" t="s">
        <v>670</v>
      </c>
      <c r="DR119" s="166" t="s">
        <v>595</v>
      </c>
      <c r="DS119" s="166" t="s">
        <v>710</v>
      </c>
      <c r="DT119" s="167" t="s">
        <v>626</v>
      </c>
      <c r="DU119" s="147"/>
    </row>
    <row r="120" spans="1:125" x14ac:dyDescent="0.2">
      <c r="A120" s="33"/>
      <c r="B120" s="33"/>
      <c r="C120" s="33"/>
      <c r="D120" s="176" t="s">
        <v>121</v>
      </c>
      <c r="E120" s="177" t="s">
        <v>345</v>
      </c>
      <c r="F120" s="179">
        <f>B4+(106*B6)</f>
        <v>107</v>
      </c>
      <c r="G120" s="33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138"/>
      <c r="BQ120" s="158">
        <f>F466</f>
        <v>453</v>
      </c>
      <c r="BR120" s="14">
        <f>F491</f>
        <v>478</v>
      </c>
      <c r="BS120" s="14">
        <f>F516</f>
        <v>503</v>
      </c>
      <c r="BT120" s="14">
        <f>F541</f>
        <v>528</v>
      </c>
      <c r="BU120" s="14">
        <f>F566</f>
        <v>553</v>
      </c>
      <c r="BV120" s="14">
        <f>F591</f>
        <v>578</v>
      </c>
      <c r="BW120" s="14">
        <f>F616</f>
        <v>603</v>
      </c>
      <c r="BX120" s="14">
        <f>F641</f>
        <v>628</v>
      </c>
      <c r="BY120" s="14">
        <f>F666</f>
        <v>653</v>
      </c>
      <c r="BZ120" s="14">
        <f>F691</f>
        <v>678</v>
      </c>
      <c r="CA120" s="14">
        <f>F716</f>
        <v>703</v>
      </c>
      <c r="CB120" s="14">
        <f>F39</f>
        <v>26</v>
      </c>
      <c r="CC120" s="14">
        <f>F64</f>
        <v>51</v>
      </c>
      <c r="CD120" s="14">
        <f>F89</f>
        <v>76</v>
      </c>
      <c r="CE120" s="14">
        <f>F114</f>
        <v>101</v>
      </c>
      <c r="CF120" s="14">
        <f>F139</f>
        <v>126</v>
      </c>
      <c r="CG120" s="14">
        <f>F164</f>
        <v>151</v>
      </c>
      <c r="CH120" s="14">
        <f>F189</f>
        <v>176</v>
      </c>
      <c r="CI120" s="14">
        <f>F214</f>
        <v>201</v>
      </c>
      <c r="CJ120" s="14">
        <f>F239</f>
        <v>226</v>
      </c>
      <c r="CK120" s="14">
        <f>F264</f>
        <v>251</v>
      </c>
      <c r="CL120" s="14">
        <f>F289</f>
        <v>276</v>
      </c>
      <c r="CM120" s="14">
        <f>F314</f>
        <v>301</v>
      </c>
      <c r="CN120" s="14">
        <f>F339</f>
        <v>326</v>
      </c>
      <c r="CO120" s="14">
        <f>F391</f>
        <v>378</v>
      </c>
      <c r="CP120" s="14">
        <f>F416</f>
        <v>403</v>
      </c>
      <c r="CQ120" s="159">
        <f>F441</f>
        <v>428</v>
      </c>
      <c r="CR120" s="160">
        <f t="shared" si="12"/>
        <v>9855</v>
      </c>
      <c r="CS120" s="143"/>
      <c r="CT120" s="165" t="s">
        <v>484</v>
      </c>
      <c r="CU120" s="166" t="s">
        <v>505</v>
      </c>
      <c r="CV120" s="166" t="s">
        <v>506</v>
      </c>
      <c r="CW120" s="166" t="s">
        <v>695</v>
      </c>
      <c r="CX120" s="166" t="s">
        <v>66</v>
      </c>
      <c r="CY120" s="166" t="s">
        <v>781</v>
      </c>
      <c r="CZ120" s="166" t="s">
        <v>780</v>
      </c>
      <c r="DA120" s="166" t="s">
        <v>650</v>
      </c>
      <c r="DB120" s="166" t="s">
        <v>78</v>
      </c>
      <c r="DC120" s="166" t="s">
        <v>793</v>
      </c>
      <c r="DD120" s="166" t="s">
        <v>792</v>
      </c>
      <c r="DE120" s="166" t="s">
        <v>88</v>
      </c>
      <c r="DF120" s="166" t="s">
        <v>748</v>
      </c>
      <c r="DG120" s="166" t="s">
        <v>747</v>
      </c>
      <c r="DH120" s="166" t="s">
        <v>672</v>
      </c>
      <c r="DI120" s="166" t="s">
        <v>100</v>
      </c>
      <c r="DJ120" s="166" t="s">
        <v>759</v>
      </c>
      <c r="DK120" s="166" t="s">
        <v>815</v>
      </c>
      <c r="DL120" s="166" t="s">
        <v>42</v>
      </c>
      <c r="DM120" s="166" t="s">
        <v>268</v>
      </c>
      <c r="DN120" s="166" t="s">
        <v>458</v>
      </c>
      <c r="DO120" s="166" t="s">
        <v>459</v>
      </c>
      <c r="DP120" s="166" t="s">
        <v>508</v>
      </c>
      <c r="DQ120" s="166" t="s">
        <v>727</v>
      </c>
      <c r="DR120" s="166" t="s">
        <v>39</v>
      </c>
      <c r="DS120" s="166" t="s">
        <v>40</v>
      </c>
      <c r="DT120" s="167" t="s">
        <v>235</v>
      </c>
      <c r="DU120" s="147"/>
    </row>
    <row r="121" spans="1:125" x14ac:dyDescent="0.2">
      <c r="A121" s="33"/>
      <c r="B121" s="33"/>
      <c r="C121" s="33"/>
      <c r="D121" s="176" t="s">
        <v>254</v>
      </c>
      <c r="E121" s="177" t="s">
        <v>345</v>
      </c>
      <c r="F121" s="178">
        <f>B4+(107*B6)</f>
        <v>108</v>
      </c>
      <c r="G121" s="33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138"/>
      <c r="BQ121" s="158">
        <f>F521</f>
        <v>508</v>
      </c>
      <c r="BR121" s="14">
        <f>F546</f>
        <v>533</v>
      </c>
      <c r="BS121" s="14">
        <f>F571</f>
        <v>558</v>
      </c>
      <c r="BT121" s="14">
        <f>F596</f>
        <v>583</v>
      </c>
      <c r="BU121" s="14">
        <f>F621</f>
        <v>608</v>
      </c>
      <c r="BV121" s="14">
        <f>F646</f>
        <v>633</v>
      </c>
      <c r="BW121" s="14">
        <f>F671</f>
        <v>658</v>
      </c>
      <c r="BX121" s="14">
        <f>F696</f>
        <v>683</v>
      </c>
      <c r="BY121" s="14">
        <f>F721</f>
        <v>708</v>
      </c>
      <c r="BZ121" s="14">
        <f>F17</f>
        <v>4</v>
      </c>
      <c r="CA121" s="14">
        <f>F42</f>
        <v>29</v>
      </c>
      <c r="CB121" s="14">
        <f>F94</f>
        <v>81</v>
      </c>
      <c r="CC121" s="14">
        <f>F119</f>
        <v>106</v>
      </c>
      <c r="CD121" s="14">
        <f>F144</f>
        <v>131</v>
      </c>
      <c r="CE121" s="14">
        <f>F169</f>
        <v>156</v>
      </c>
      <c r="CF121" s="14">
        <f>F194</f>
        <v>181</v>
      </c>
      <c r="CG121" s="14">
        <f>F219</f>
        <v>206</v>
      </c>
      <c r="CH121" s="14">
        <f>F244</f>
        <v>231</v>
      </c>
      <c r="CI121" s="14">
        <f>F269</f>
        <v>256</v>
      </c>
      <c r="CJ121" s="14">
        <f>F294</f>
        <v>281</v>
      </c>
      <c r="CK121" s="14">
        <f>F319</f>
        <v>306</v>
      </c>
      <c r="CL121" s="14">
        <f>F344</f>
        <v>331</v>
      </c>
      <c r="CM121" s="14">
        <f>F369</f>
        <v>356</v>
      </c>
      <c r="CN121" s="14">
        <f>F394</f>
        <v>381</v>
      </c>
      <c r="CO121" s="14">
        <f>F419</f>
        <v>406</v>
      </c>
      <c r="CP121" s="14">
        <f>F471</f>
        <v>458</v>
      </c>
      <c r="CQ121" s="159">
        <f>F496</f>
        <v>483</v>
      </c>
      <c r="CR121" s="160">
        <f t="shared" si="12"/>
        <v>9855</v>
      </c>
      <c r="CS121" s="143"/>
      <c r="CT121" s="165" t="s">
        <v>79</v>
      </c>
      <c r="CU121" s="166" t="s">
        <v>766</v>
      </c>
      <c r="CV121" s="166" t="s">
        <v>228</v>
      </c>
      <c r="CW121" s="166" t="s">
        <v>64</v>
      </c>
      <c r="CX121" s="166" t="s">
        <v>123</v>
      </c>
      <c r="CY121" s="166" t="s">
        <v>170</v>
      </c>
      <c r="CZ121" s="166" t="s">
        <v>394</v>
      </c>
      <c r="DA121" s="166" t="s">
        <v>584</v>
      </c>
      <c r="DB121" s="166" t="s">
        <v>585</v>
      </c>
      <c r="DC121" s="166" t="s">
        <v>62</v>
      </c>
      <c r="DD121" s="166" t="s">
        <v>90</v>
      </c>
      <c r="DE121" s="166" t="s">
        <v>195</v>
      </c>
      <c r="DF121" s="166" t="s">
        <v>223</v>
      </c>
      <c r="DG121" s="166" t="s">
        <v>553</v>
      </c>
      <c r="DH121" s="166" t="s">
        <v>524</v>
      </c>
      <c r="DI121" s="166" t="s">
        <v>628</v>
      </c>
      <c r="DJ121" s="166" t="s">
        <v>656</v>
      </c>
      <c r="DK121" s="166" t="s">
        <v>220</v>
      </c>
      <c r="DL121" s="166" t="s">
        <v>247</v>
      </c>
      <c r="DM121" s="166" t="s">
        <v>143</v>
      </c>
      <c r="DN121" s="166" t="s">
        <v>54</v>
      </c>
      <c r="DO121" s="166" t="s">
        <v>146</v>
      </c>
      <c r="DP121" s="166" t="s">
        <v>232</v>
      </c>
      <c r="DQ121" s="166" t="s">
        <v>127</v>
      </c>
      <c r="DR121" s="166" t="s">
        <v>38</v>
      </c>
      <c r="DS121" s="166" t="s">
        <v>216</v>
      </c>
      <c r="DT121" s="167" t="s">
        <v>80</v>
      </c>
      <c r="DU121" s="147"/>
    </row>
    <row r="122" spans="1:125" x14ac:dyDescent="0.2">
      <c r="A122" s="33"/>
      <c r="B122" s="33"/>
      <c r="C122" s="33"/>
      <c r="D122" s="176" t="s">
        <v>421</v>
      </c>
      <c r="E122" s="177" t="s">
        <v>345</v>
      </c>
      <c r="F122" s="178">
        <f>B4+(108*B6)</f>
        <v>109</v>
      </c>
      <c r="G122" s="33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138"/>
      <c r="BQ122" s="158">
        <f>F576</f>
        <v>563</v>
      </c>
      <c r="BR122" s="14">
        <f>F601</f>
        <v>588</v>
      </c>
      <c r="BS122" s="14">
        <f>F626</f>
        <v>613</v>
      </c>
      <c r="BT122" s="14">
        <f>F651</f>
        <v>638</v>
      </c>
      <c r="BU122" s="14">
        <f>F676</f>
        <v>663</v>
      </c>
      <c r="BV122" s="14">
        <f>F701</f>
        <v>688</v>
      </c>
      <c r="BW122" s="14">
        <f>F726</f>
        <v>713</v>
      </c>
      <c r="BX122" s="14">
        <f>F22</f>
        <v>9</v>
      </c>
      <c r="BY122" s="14">
        <f>F47</f>
        <v>34</v>
      </c>
      <c r="BZ122" s="14">
        <f>F72</f>
        <v>59</v>
      </c>
      <c r="CA122" s="14">
        <f>F97</f>
        <v>84</v>
      </c>
      <c r="CB122" s="14">
        <f>F122</f>
        <v>109</v>
      </c>
      <c r="CC122" s="14">
        <f>F174</f>
        <v>161</v>
      </c>
      <c r="CD122" s="14">
        <f>F199</f>
        <v>186</v>
      </c>
      <c r="CE122" s="14">
        <f>F224</f>
        <v>211</v>
      </c>
      <c r="CF122" s="14">
        <f>F249</f>
        <v>236</v>
      </c>
      <c r="CG122" s="14">
        <f>F274</f>
        <v>261</v>
      </c>
      <c r="CH122" s="14">
        <f>F299</f>
        <v>286</v>
      </c>
      <c r="CI122" s="14">
        <f>F324</f>
        <v>311</v>
      </c>
      <c r="CJ122" s="14">
        <f>F349</f>
        <v>336</v>
      </c>
      <c r="CK122" s="14">
        <f>F374</f>
        <v>361</v>
      </c>
      <c r="CL122" s="14">
        <f>F399</f>
        <v>386</v>
      </c>
      <c r="CM122" s="14">
        <f>F424</f>
        <v>411</v>
      </c>
      <c r="CN122" s="14">
        <f>F449</f>
        <v>436</v>
      </c>
      <c r="CO122" s="14">
        <f>F474</f>
        <v>461</v>
      </c>
      <c r="CP122" s="14">
        <f>F526</f>
        <v>513</v>
      </c>
      <c r="CQ122" s="159">
        <f>F551</f>
        <v>538</v>
      </c>
      <c r="CR122" s="160">
        <f t="shared" si="12"/>
        <v>9855</v>
      </c>
      <c r="CS122" s="143"/>
      <c r="CT122" s="165" t="s">
        <v>677</v>
      </c>
      <c r="CU122" s="166" t="s">
        <v>649</v>
      </c>
      <c r="CV122" s="166" t="s">
        <v>750</v>
      </c>
      <c r="CW122" s="166" t="s">
        <v>778</v>
      </c>
      <c r="CX122" s="166" t="s">
        <v>319</v>
      </c>
      <c r="CY122" s="166" t="s">
        <v>346</v>
      </c>
      <c r="CZ122" s="166" t="s">
        <v>241</v>
      </c>
      <c r="DA122" s="166" t="s">
        <v>409</v>
      </c>
      <c r="DB122" s="166" t="s">
        <v>332</v>
      </c>
      <c r="DC122" s="166" t="s">
        <v>331</v>
      </c>
      <c r="DD122" s="166" t="s">
        <v>197</v>
      </c>
      <c r="DE122" s="166" t="s">
        <v>421</v>
      </c>
      <c r="DF122" s="166" t="s">
        <v>286</v>
      </c>
      <c r="DG122" s="166" t="s">
        <v>153</v>
      </c>
      <c r="DH122" s="166" t="s">
        <v>239</v>
      </c>
      <c r="DI122" s="166" t="s">
        <v>356</v>
      </c>
      <c r="DJ122" s="166" t="s">
        <v>270</v>
      </c>
      <c r="DK122" s="166" t="s">
        <v>165</v>
      </c>
      <c r="DL122" s="166" t="s">
        <v>193</v>
      </c>
      <c r="DM122" s="166" t="s">
        <v>522</v>
      </c>
      <c r="DN122" s="166" t="s">
        <v>551</v>
      </c>
      <c r="DO122" s="166" t="s">
        <v>682</v>
      </c>
      <c r="DP122" s="166" t="s">
        <v>654</v>
      </c>
      <c r="DQ122" s="166" t="s">
        <v>190</v>
      </c>
      <c r="DR122" s="166" t="s">
        <v>218</v>
      </c>
      <c r="DS122" s="166" t="s">
        <v>293</v>
      </c>
      <c r="DT122" s="167" t="s">
        <v>322</v>
      </c>
      <c r="DU122" s="147"/>
    </row>
    <row r="123" spans="1:125" x14ac:dyDescent="0.2">
      <c r="A123" s="33"/>
      <c r="B123" s="33"/>
      <c r="C123" s="33"/>
      <c r="D123" s="176" t="s">
        <v>284</v>
      </c>
      <c r="E123" s="177" t="s">
        <v>345</v>
      </c>
      <c r="F123" s="179">
        <f>B4+(109*B6)</f>
        <v>110</v>
      </c>
      <c r="G123" s="33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138"/>
      <c r="BQ123" s="158">
        <f>F631</f>
        <v>618</v>
      </c>
      <c r="BR123" s="14">
        <f>F656</f>
        <v>643</v>
      </c>
      <c r="BS123" s="14">
        <f>F681</f>
        <v>668</v>
      </c>
      <c r="BT123" s="14">
        <f>F706</f>
        <v>693</v>
      </c>
      <c r="BU123" s="14">
        <f>F731</f>
        <v>718</v>
      </c>
      <c r="BV123" s="14">
        <f>F27</f>
        <v>14</v>
      </c>
      <c r="BW123" s="14">
        <f>F52</f>
        <v>39</v>
      </c>
      <c r="BX123" s="14">
        <f>F77</f>
        <v>64</v>
      </c>
      <c r="BY123" s="14">
        <f>F102</f>
        <v>89</v>
      </c>
      <c r="BZ123" s="14">
        <f>F127</f>
        <v>114</v>
      </c>
      <c r="CA123" s="14">
        <f>F152</f>
        <v>139</v>
      </c>
      <c r="CB123" s="14">
        <f>F177</f>
        <v>164</v>
      </c>
      <c r="CC123" s="14">
        <f>F229</f>
        <v>216</v>
      </c>
      <c r="CD123" s="14">
        <f>F254</f>
        <v>241</v>
      </c>
      <c r="CE123" s="14">
        <f>F279</f>
        <v>266</v>
      </c>
      <c r="CF123" s="14">
        <f>F304</f>
        <v>291</v>
      </c>
      <c r="CG123" s="14">
        <f>F329</f>
        <v>316</v>
      </c>
      <c r="CH123" s="14">
        <f>F354</f>
        <v>341</v>
      </c>
      <c r="CI123" s="14">
        <f>F379</f>
        <v>366</v>
      </c>
      <c r="CJ123" s="14">
        <f>F404</f>
        <v>391</v>
      </c>
      <c r="CK123" s="14">
        <f>F429</f>
        <v>416</v>
      </c>
      <c r="CL123" s="14">
        <f>F454</f>
        <v>441</v>
      </c>
      <c r="CM123" s="14">
        <f>F479</f>
        <v>466</v>
      </c>
      <c r="CN123" s="14">
        <f>F504</f>
        <v>491</v>
      </c>
      <c r="CO123" s="14">
        <f>F529</f>
        <v>516</v>
      </c>
      <c r="CP123" s="14">
        <f>F554</f>
        <v>541</v>
      </c>
      <c r="CQ123" s="159">
        <f>F606</f>
        <v>593</v>
      </c>
      <c r="CR123" s="160">
        <f t="shared" si="12"/>
        <v>9855</v>
      </c>
      <c r="CS123" s="143"/>
      <c r="CT123" s="165" t="s">
        <v>279</v>
      </c>
      <c r="CU123" s="166" t="s">
        <v>365</v>
      </c>
      <c r="CV123" s="166" t="s">
        <v>480</v>
      </c>
      <c r="CW123" s="166" t="s">
        <v>396</v>
      </c>
      <c r="CX123" s="166" t="s">
        <v>263</v>
      </c>
      <c r="CY123" s="166" t="s">
        <v>511</v>
      </c>
      <c r="CZ123" s="166" t="s">
        <v>700</v>
      </c>
      <c r="DA123" s="166" t="s">
        <v>701</v>
      </c>
      <c r="DB123" s="166" t="s">
        <v>720</v>
      </c>
      <c r="DC123" s="166" t="s">
        <v>150</v>
      </c>
      <c r="DD123" s="166" t="s">
        <v>370</v>
      </c>
      <c r="DE123" s="166" t="s">
        <v>371</v>
      </c>
      <c r="DF123" s="166" t="s">
        <v>477</v>
      </c>
      <c r="DG123" s="166" t="s">
        <v>698</v>
      </c>
      <c r="DH123" s="166" t="s">
        <v>718</v>
      </c>
      <c r="DI123" s="166" t="s">
        <v>719</v>
      </c>
      <c r="DJ123" s="166" t="s">
        <v>145</v>
      </c>
      <c r="DK123" s="166" t="s">
        <v>368</v>
      </c>
      <c r="DL123" s="166" t="s">
        <v>388</v>
      </c>
      <c r="DM123" s="166" t="s">
        <v>444</v>
      </c>
      <c r="DN123" s="166" t="s">
        <v>311</v>
      </c>
      <c r="DO123" s="166" t="s">
        <v>534</v>
      </c>
      <c r="DP123" s="166" t="s">
        <v>457</v>
      </c>
      <c r="DQ123" s="166" t="s">
        <v>456</v>
      </c>
      <c r="DR123" s="166" t="s">
        <v>295</v>
      </c>
      <c r="DS123" s="166" t="s">
        <v>518</v>
      </c>
      <c r="DT123" s="167" t="s">
        <v>384</v>
      </c>
      <c r="DU123" s="147"/>
    </row>
    <row r="124" spans="1:125" x14ac:dyDescent="0.2">
      <c r="A124" s="33"/>
      <c r="B124" s="33"/>
      <c r="C124" s="33"/>
      <c r="D124" s="176" t="s">
        <v>390</v>
      </c>
      <c r="E124" s="177" t="s">
        <v>345</v>
      </c>
      <c r="F124" s="179">
        <f>B4+(110*B6)</f>
        <v>111</v>
      </c>
      <c r="G124" s="33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138"/>
      <c r="BQ124" s="158">
        <f>F686</f>
        <v>673</v>
      </c>
      <c r="BR124" s="14">
        <f>F711</f>
        <v>698</v>
      </c>
      <c r="BS124" s="14">
        <f>F736</f>
        <v>723</v>
      </c>
      <c r="BT124" s="14">
        <f>F32</f>
        <v>19</v>
      </c>
      <c r="BU124" s="14">
        <f>F57</f>
        <v>44</v>
      </c>
      <c r="BV124" s="14">
        <f>F82</f>
        <v>69</v>
      </c>
      <c r="BW124" s="14">
        <f>F107</f>
        <v>94</v>
      </c>
      <c r="BX124" s="14">
        <f>F132</f>
        <v>119</v>
      </c>
      <c r="BY124" s="14">
        <f>F157</f>
        <v>144</v>
      </c>
      <c r="BZ124" s="14">
        <f>F182</f>
        <v>169</v>
      </c>
      <c r="CA124" s="14">
        <f>F207</f>
        <v>194</v>
      </c>
      <c r="CB124" s="14">
        <f>F232</f>
        <v>219</v>
      </c>
      <c r="CC124" s="14">
        <f>F257</f>
        <v>244</v>
      </c>
      <c r="CD124" s="14">
        <f>F309</f>
        <v>296</v>
      </c>
      <c r="CE124" s="14">
        <f>F334</f>
        <v>321</v>
      </c>
      <c r="CF124" s="14">
        <f>F359</f>
        <v>346</v>
      </c>
      <c r="CG124" s="14">
        <f>F384</f>
        <v>371</v>
      </c>
      <c r="CH124" s="14">
        <f>F409</f>
        <v>396</v>
      </c>
      <c r="CI124" s="14">
        <f>F434</f>
        <v>421</v>
      </c>
      <c r="CJ124" s="14">
        <f>F459</f>
        <v>446</v>
      </c>
      <c r="CK124" s="14">
        <f>F484</f>
        <v>471</v>
      </c>
      <c r="CL124" s="14">
        <f>F509</f>
        <v>496</v>
      </c>
      <c r="CM124" s="14">
        <f>F534</f>
        <v>521</v>
      </c>
      <c r="CN124" s="14">
        <f>F559</f>
        <v>546</v>
      </c>
      <c r="CO124" s="14">
        <f>F584</f>
        <v>571</v>
      </c>
      <c r="CP124" s="14">
        <f>F609</f>
        <v>596</v>
      </c>
      <c r="CQ124" s="159">
        <f>F661</f>
        <v>648</v>
      </c>
      <c r="CR124" s="160">
        <f t="shared" si="12"/>
        <v>9855</v>
      </c>
      <c r="CS124" s="143"/>
      <c r="CT124" s="165" t="s">
        <v>820</v>
      </c>
      <c r="CU124" s="166" t="s">
        <v>47</v>
      </c>
      <c r="CV124" s="166" t="s">
        <v>48</v>
      </c>
      <c r="CW124" s="166" t="s">
        <v>435</v>
      </c>
      <c r="CX124" s="166" t="s">
        <v>407</v>
      </c>
      <c r="CY124" s="166" t="s">
        <v>539</v>
      </c>
      <c r="CZ124" s="166" t="s">
        <v>512</v>
      </c>
      <c r="DA124" s="166" t="s">
        <v>601</v>
      </c>
      <c r="DB124" s="166" t="s">
        <v>684</v>
      </c>
      <c r="DC124" s="166" t="s">
        <v>581</v>
      </c>
      <c r="DD124" s="166" t="s">
        <v>496</v>
      </c>
      <c r="DE124" s="166" t="s">
        <v>613</v>
      </c>
      <c r="DF124" s="166" t="s">
        <v>696</v>
      </c>
      <c r="DG124" s="166" t="s">
        <v>535</v>
      </c>
      <c r="DH124" s="166" t="s">
        <v>430</v>
      </c>
      <c r="DI124" s="166" t="s">
        <v>681</v>
      </c>
      <c r="DJ124" s="166" t="s">
        <v>520</v>
      </c>
      <c r="DK124" s="166" t="s">
        <v>519</v>
      </c>
      <c r="DL124" s="166" t="s">
        <v>442</v>
      </c>
      <c r="DM124" s="166" t="s">
        <v>609</v>
      </c>
      <c r="DN124" s="166" t="s">
        <v>794</v>
      </c>
      <c r="DO124" s="166" t="s">
        <v>795</v>
      </c>
      <c r="DP124" s="166" t="s">
        <v>50</v>
      </c>
      <c r="DQ124" s="166" t="s">
        <v>276</v>
      </c>
      <c r="DR124" s="166" t="s">
        <v>466</v>
      </c>
      <c r="DS124" s="166" t="s">
        <v>467</v>
      </c>
      <c r="DT124" s="167" t="s">
        <v>575</v>
      </c>
      <c r="DU124" s="147"/>
    </row>
    <row r="125" spans="1:125" ht="13.5" thickBot="1" x14ac:dyDescent="0.25">
      <c r="A125" s="33"/>
      <c r="B125" s="33"/>
      <c r="C125" s="33"/>
      <c r="D125" s="176" t="s">
        <v>316</v>
      </c>
      <c r="E125" s="177" t="s">
        <v>345</v>
      </c>
      <c r="F125" s="178">
        <f>B4+(111*B6)</f>
        <v>112</v>
      </c>
      <c r="G125" s="33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138"/>
      <c r="BQ125" s="180">
        <f>F741</f>
        <v>728</v>
      </c>
      <c r="BR125" s="181">
        <f>F37</f>
        <v>24</v>
      </c>
      <c r="BS125" s="181">
        <f>F62</f>
        <v>49</v>
      </c>
      <c r="BT125" s="181">
        <f>F87</f>
        <v>74</v>
      </c>
      <c r="BU125" s="181">
        <f>F112</f>
        <v>99</v>
      </c>
      <c r="BV125" s="181">
        <f>F137</f>
        <v>124</v>
      </c>
      <c r="BW125" s="181">
        <f>F162</f>
        <v>149</v>
      </c>
      <c r="BX125" s="181">
        <f>F187</f>
        <v>174</v>
      </c>
      <c r="BY125" s="181">
        <f>F212</f>
        <v>199</v>
      </c>
      <c r="BZ125" s="181">
        <f>F237</f>
        <v>224</v>
      </c>
      <c r="CA125" s="181">
        <f>F262</f>
        <v>249</v>
      </c>
      <c r="CB125" s="181">
        <f>F287</f>
        <v>274</v>
      </c>
      <c r="CC125" s="181">
        <f>F312</f>
        <v>299</v>
      </c>
      <c r="CD125" s="181">
        <f>F364</f>
        <v>351</v>
      </c>
      <c r="CE125" s="181">
        <f>F389</f>
        <v>376</v>
      </c>
      <c r="CF125" s="181">
        <f>F414</f>
        <v>401</v>
      </c>
      <c r="CG125" s="181">
        <f>F439</f>
        <v>426</v>
      </c>
      <c r="CH125" s="181">
        <f>F464</f>
        <v>451</v>
      </c>
      <c r="CI125" s="181">
        <f>F489</f>
        <v>476</v>
      </c>
      <c r="CJ125" s="181">
        <f>F514</f>
        <v>501</v>
      </c>
      <c r="CK125" s="181">
        <f>F539</f>
        <v>526</v>
      </c>
      <c r="CL125" s="181">
        <f>F564</f>
        <v>551</v>
      </c>
      <c r="CM125" s="181">
        <f>F589</f>
        <v>576</v>
      </c>
      <c r="CN125" s="181">
        <f>F614</f>
        <v>601</v>
      </c>
      <c r="CO125" s="181">
        <f>F639</f>
        <v>626</v>
      </c>
      <c r="CP125" s="181">
        <f>F664</f>
        <v>651</v>
      </c>
      <c r="CQ125" s="182">
        <f>F689</f>
        <v>676</v>
      </c>
      <c r="CR125" s="160">
        <f t="shared" si="12"/>
        <v>9855</v>
      </c>
      <c r="CS125" s="143"/>
      <c r="CT125" s="183" t="s">
        <v>632</v>
      </c>
      <c r="CU125" s="184" t="s">
        <v>804</v>
      </c>
      <c r="CV125" s="184" t="s">
        <v>721</v>
      </c>
      <c r="CW125" s="184" t="s">
        <v>619</v>
      </c>
      <c r="CX125" s="184" t="s">
        <v>703</v>
      </c>
      <c r="CY125" s="184" t="s">
        <v>816</v>
      </c>
      <c r="CZ125" s="184" t="s">
        <v>789</v>
      </c>
      <c r="DA125" s="184" t="s">
        <v>101</v>
      </c>
      <c r="DB125" s="184" t="s">
        <v>73</v>
      </c>
      <c r="DC125" s="184" t="s">
        <v>405</v>
      </c>
      <c r="DD125" s="184" t="s">
        <v>433</v>
      </c>
      <c r="DE125" s="184" t="s">
        <v>566</v>
      </c>
      <c r="DF125" s="184" t="s">
        <v>537</v>
      </c>
      <c r="DG125" s="184" t="s">
        <v>96</v>
      </c>
      <c r="DH125" s="184" t="s">
        <v>68</v>
      </c>
      <c r="DI125" s="184" t="s">
        <v>175</v>
      </c>
      <c r="DJ125" s="184" t="s">
        <v>203</v>
      </c>
      <c r="DK125" s="184" t="s">
        <v>561</v>
      </c>
      <c r="DL125" s="184" t="s">
        <v>532</v>
      </c>
      <c r="DM125" s="184" t="s">
        <v>636</v>
      </c>
      <c r="DN125" s="184" t="s">
        <v>610</v>
      </c>
      <c r="DO125" s="184" t="s">
        <v>723</v>
      </c>
      <c r="DP125" s="184" t="s">
        <v>806</v>
      </c>
      <c r="DQ125" s="184" t="s">
        <v>705</v>
      </c>
      <c r="DR125" s="184" t="s">
        <v>621</v>
      </c>
      <c r="DS125" s="184" t="s">
        <v>735</v>
      </c>
      <c r="DT125" s="185" t="s">
        <v>818</v>
      </c>
      <c r="DU125" s="147"/>
    </row>
    <row r="126" spans="1:125" x14ac:dyDescent="0.2">
      <c r="A126" s="33"/>
      <c r="B126" s="33"/>
      <c r="C126" s="33"/>
      <c r="D126" s="176" t="s">
        <v>526</v>
      </c>
      <c r="E126" s="177" t="s">
        <v>345</v>
      </c>
      <c r="F126" s="178">
        <f>B4+(112*B6)</f>
        <v>113</v>
      </c>
      <c r="G126" s="33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138"/>
      <c r="BQ126" s="193">
        <f t="shared" ref="BQ126:CQ126" si="13">BQ99+BQ100+BQ101+BQ102+BQ103+BQ104+BQ105+BQ106+BQ107+BQ108+BQ109+BQ110+BQ111+BQ112+BQ113+BQ114+BQ115+BQ116+BQ117+BQ118+BQ119+BQ120+BQ121+BQ122+BQ123+BQ124+BQ125</f>
        <v>9855</v>
      </c>
      <c r="BR126" s="194">
        <f t="shared" si="13"/>
        <v>9855</v>
      </c>
      <c r="BS126" s="194">
        <f t="shared" si="13"/>
        <v>9855</v>
      </c>
      <c r="BT126" s="194">
        <f t="shared" si="13"/>
        <v>9855</v>
      </c>
      <c r="BU126" s="194">
        <f t="shared" si="13"/>
        <v>9855</v>
      </c>
      <c r="BV126" s="194">
        <f t="shared" si="13"/>
        <v>9855</v>
      </c>
      <c r="BW126" s="194">
        <f t="shared" si="13"/>
        <v>9855</v>
      </c>
      <c r="BX126" s="194">
        <f t="shared" si="13"/>
        <v>9855</v>
      </c>
      <c r="BY126" s="194">
        <f t="shared" si="13"/>
        <v>9855</v>
      </c>
      <c r="BZ126" s="194">
        <f t="shared" si="13"/>
        <v>9855</v>
      </c>
      <c r="CA126" s="194">
        <f t="shared" si="13"/>
        <v>9855</v>
      </c>
      <c r="CB126" s="194">
        <f t="shared" si="13"/>
        <v>9855</v>
      </c>
      <c r="CC126" s="194">
        <f t="shared" si="13"/>
        <v>9855</v>
      </c>
      <c r="CD126" s="194">
        <f t="shared" si="13"/>
        <v>9855</v>
      </c>
      <c r="CE126" s="194">
        <f t="shared" si="13"/>
        <v>9855</v>
      </c>
      <c r="CF126" s="194">
        <f t="shared" si="13"/>
        <v>9855</v>
      </c>
      <c r="CG126" s="194">
        <f t="shared" si="13"/>
        <v>9855</v>
      </c>
      <c r="CH126" s="194">
        <f t="shared" si="13"/>
        <v>9855</v>
      </c>
      <c r="CI126" s="194">
        <f t="shared" si="13"/>
        <v>9855</v>
      </c>
      <c r="CJ126" s="194">
        <f t="shared" si="13"/>
        <v>9855</v>
      </c>
      <c r="CK126" s="194">
        <f t="shared" si="13"/>
        <v>9855</v>
      </c>
      <c r="CL126" s="194">
        <f t="shared" si="13"/>
        <v>9855</v>
      </c>
      <c r="CM126" s="194">
        <f t="shared" si="13"/>
        <v>9855</v>
      </c>
      <c r="CN126" s="194">
        <f t="shared" si="13"/>
        <v>9855</v>
      </c>
      <c r="CO126" s="194">
        <f t="shared" si="13"/>
        <v>9855</v>
      </c>
      <c r="CP126" s="194">
        <f t="shared" si="13"/>
        <v>9855</v>
      </c>
      <c r="CQ126" s="194">
        <f t="shared" si="13"/>
        <v>9855</v>
      </c>
      <c r="CR126" s="195">
        <f>BQ99+BR100+BS101+BT102+BU103+BV104+BW105+BX106+BY107+BZ108+CA109+CB110+CC111+CD112+CE113+CF114+CG115+CH116+CI117+CJ118+CK119+CL120+CM121+CN122+CO123+CP124+CQ125</f>
        <v>9855</v>
      </c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  <c r="DD126" s="143"/>
      <c r="DE126" s="143"/>
      <c r="DF126" s="143"/>
      <c r="DG126" s="143"/>
      <c r="DH126" s="143"/>
      <c r="DI126" s="143"/>
      <c r="DJ126" s="143"/>
      <c r="DK126" s="143"/>
      <c r="DL126" s="143"/>
      <c r="DM126" s="143"/>
      <c r="DN126" s="143"/>
      <c r="DO126" s="143"/>
      <c r="DP126" s="143"/>
      <c r="DQ126" s="143"/>
      <c r="DR126" s="143"/>
      <c r="DS126" s="143"/>
      <c r="DT126" s="143"/>
      <c r="DU126" s="147"/>
    </row>
    <row r="127" spans="1:125" ht="13.5" thickBot="1" x14ac:dyDescent="0.25">
      <c r="A127" s="33"/>
      <c r="B127" s="33"/>
      <c r="C127" s="33"/>
      <c r="D127" s="176" t="s">
        <v>150</v>
      </c>
      <c r="E127" s="177" t="s">
        <v>345</v>
      </c>
      <c r="F127" s="178">
        <f>B4+(113*B6)</f>
        <v>114</v>
      </c>
      <c r="G127" s="33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138"/>
      <c r="BQ127" s="209"/>
      <c r="BR127" s="210"/>
      <c r="BS127" s="210"/>
      <c r="BT127" s="210"/>
      <c r="BU127" s="210"/>
      <c r="BV127" s="210"/>
      <c r="BW127" s="210"/>
      <c r="BX127" s="210"/>
      <c r="BY127" s="210"/>
      <c r="BZ127" s="210"/>
      <c r="CA127" s="210"/>
      <c r="CB127" s="210"/>
      <c r="CC127" s="210"/>
      <c r="CD127" s="210"/>
      <c r="CE127" s="210"/>
      <c r="CF127" s="210"/>
      <c r="CG127" s="210"/>
      <c r="CH127" s="210"/>
      <c r="CI127" s="210"/>
      <c r="CJ127" s="210"/>
      <c r="CK127" s="210"/>
      <c r="CL127" s="210"/>
      <c r="CM127" s="210"/>
      <c r="CN127" s="210"/>
      <c r="CO127" s="210"/>
      <c r="CP127" s="210"/>
      <c r="CQ127" s="210"/>
      <c r="CR127" s="199">
        <f>CQ99+CP100+CO101+CN102+CM103+CL104+CK105+CJ106+CI107+CH108+CG109+CF110+CE111+CD112+CC113+CB114+CA115+BZ116+BY117+BX118+BW119+BV120+BU121+BT122+BS123+BR124+BQ125</f>
        <v>9855</v>
      </c>
      <c r="CS127" s="143"/>
      <c r="CT127" s="166" t="s">
        <v>167</v>
      </c>
      <c r="CU127" s="166" t="s">
        <v>342</v>
      </c>
      <c r="CV127" s="166" t="s">
        <v>446</v>
      </c>
      <c r="CW127" s="166" t="s">
        <v>377</v>
      </c>
      <c r="CX127" s="166" t="s">
        <v>148</v>
      </c>
      <c r="CY127" s="166" t="s">
        <v>108</v>
      </c>
      <c r="CZ127" s="166" t="s">
        <v>454</v>
      </c>
      <c r="DA127" s="166" t="s">
        <v>172</v>
      </c>
      <c r="DB127" s="166" t="s">
        <v>156</v>
      </c>
      <c r="DC127" s="166" t="s">
        <v>618</v>
      </c>
      <c r="DD127" s="166" t="s">
        <v>686</v>
      </c>
      <c r="DE127" s="166" t="s">
        <v>786</v>
      </c>
      <c r="DF127" s="166" t="s">
        <v>191</v>
      </c>
      <c r="DG127" s="166" t="s">
        <v>445</v>
      </c>
      <c r="DH127" s="166" t="s">
        <v>639</v>
      </c>
      <c r="DI127" s="166" t="s">
        <v>713</v>
      </c>
      <c r="DJ127" s="166" t="s">
        <v>807</v>
      </c>
      <c r="DK127" s="166" t="s">
        <v>453</v>
      </c>
      <c r="DL127" s="166" t="s">
        <v>462</v>
      </c>
      <c r="DM127" s="166" t="s">
        <v>182</v>
      </c>
      <c r="DN127" s="166" t="s">
        <v>525</v>
      </c>
      <c r="DO127" s="166" t="s">
        <v>459</v>
      </c>
      <c r="DP127" s="166" t="s">
        <v>232</v>
      </c>
      <c r="DQ127" s="166" t="s">
        <v>190</v>
      </c>
      <c r="DR127" s="166" t="s">
        <v>295</v>
      </c>
      <c r="DS127" s="166" t="s">
        <v>467</v>
      </c>
      <c r="DT127" s="166" t="s">
        <v>818</v>
      </c>
      <c r="DU127" s="147"/>
    </row>
    <row r="128" spans="1:125" ht="13.5" thickBot="1" x14ac:dyDescent="0.25">
      <c r="A128" s="33"/>
      <c r="B128" s="33"/>
      <c r="C128" s="33"/>
      <c r="D128" s="176" t="s">
        <v>495</v>
      </c>
      <c r="E128" s="177" t="s">
        <v>345</v>
      </c>
      <c r="F128" s="178">
        <f>B4+(114*B6)</f>
        <v>115</v>
      </c>
      <c r="G128" s="33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01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184" t="s">
        <v>632</v>
      </c>
      <c r="CU128" s="184" t="s">
        <v>47</v>
      </c>
      <c r="CV128" s="184" t="s">
        <v>480</v>
      </c>
      <c r="CW128" s="184" t="s">
        <v>778</v>
      </c>
      <c r="CX128" s="184" t="s">
        <v>123</v>
      </c>
      <c r="CY128" s="184" t="s">
        <v>781</v>
      </c>
      <c r="CZ128" s="184" t="s">
        <v>308</v>
      </c>
      <c r="DA128" s="184" t="s">
        <v>399</v>
      </c>
      <c r="DB128" s="184" t="s">
        <v>1</v>
      </c>
      <c r="DC128" s="184" t="s">
        <v>160</v>
      </c>
      <c r="DD128" s="184" t="s">
        <v>455</v>
      </c>
      <c r="DE128" s="184" t="s">
        <v>548</v>
      </c>
      <c r="DF128" s="184" t="s">
        <v>283</v>
      </c>
      <c r="DG128" s="184" t="s">
        <v>445</v>
      </c>
      <c r="DH128" s="184" t="s">
        <v>280</v>
      </c>
      <c r="DI128" s="184" t="s">
        <v>375</v>
      </c>
      <c r="DJ128" s="184" t="s">
        <v>772</v>
      </c>
      <c r="DK128" s="184" t="s">
        <v>567</v>
      </c>
      <c r="DL128" s="184" t="s">
        <v>565</v>
      </c>
      <c r="DM128" s="184" t="s">
        <v>583</v>
      </c>
      <c r="DN128" s="184" t="s">
        <v>44</v>
      </c>
      <c r="DO128" s="184" t="s">
        <v>629</v>
      </c>
      <c r="DP128" s="184" t="s">
        <v>731</v>
      </c>
      <c r="DQ128" s="184" t="s">
        <v>408</v>
      </c>
      <c r="DR128" s="184" t="s">
        <v>776</v>
      </c>
      <c r="DS128" s="184" t="s">
        <v>358</v>
      </c>
      <c r="DT128" s="184" t="s">
        <v>29</v>
      </c>
      <c r="DU128" s="203"/>
    </row>
    <row r="129" spans="1:67" x14ac:dyDescent="0.2">
      <c r="A129" s="33"/>
      <c r="B129" s="33"/>
      <c r="C129" s="33"/>
      <c r="D129" s="176" t="s">
        <v>182</v>
      </c>
      <c r="E129" s="177" t="s">
        <v>345</v>
      </c>
      <c r="F129" s="179">
        <f>B4+(115*B6)</f>
        <v>116</v>
      </c>
      <c r="G129" s="33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</row>
    <row r="130" spans="1:67" x14ac:dyDescent="0.2">
      <c r="A130" s="33"/>
      <c r="B130" s="33"/>
      <c r="C130" s="33"/>
      <c r="D130" s="176" t="s">
        <v>631</v>
      </c>
      <c r="E130" s="177" t="s">
        <v>345</v>
      </c>
      <c r="F130" s="179">
        <f>B4+(116*B6)</f>
        <v>117</v>
      </c>
      <c r="G130" s="33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</row>
    <row r="131" spans="1:67" x14ac:dyDescent="0.2">
      <c r="A131" s="33"/>
      <c r="B131" s="33"/>
      <c r="C131" s="33"/>
      <c r="D131" s="176" t="s">
        <v>41</v>
      </c>
      <c r="E131" s="177" t="s">
        <v>345</v>
      </c>
      <c r="F131" s="178">
        <f>B4+(117*B6)</f>
        <v>118</v>
      </c>
      <c r="G131" s="33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</row>
    <row r="132" spans="1:67" x14ac:dyDescent="0.2">
      <c r="A132" s="33"/>
      <c r="B132" s="33"/>
      <c r="C132" s="33"/>
      <c r="D132" s="176" t="s">
        <v>601</v>
      </c>
      <c r="E132" s="177" t="s">
        <v>345</v>
      </c>
      <c r="F132" s="178">
        <f>B4+(118*B6)</f>
        <v>119</v>
      </c>
      <c r="G132" s="33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</row>
    <row r="133" spans="1:67" x14ac:dyDescent="0.2">
      <c r="A133" s="33"/>
      <c r="B133" s="33"/>
      <c r="C133" s="33"/>
      <c r="D133" s="176" t="s">
        <v>74</v>
      </c>
      <c r="E133" s="177" t="s">
        <v>345</v>
      </c>
      <c r="F133" s="179">
        <f>B4+(119*B6)</f>
        <v>120</v>
      </c>
      <c r="G133" s="33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</row>
    <row r="134" spans="1:67" x14ac:dyDescent="0.2">
      <c r="A134" s="33"/>
      <c r="B134" s="33"/>
      <c r="C134" s="33"/>
      <c r="D134" s="176" t="s">
        <v>761</v>
      </c>
      <c r="E134" s="177" t="s">
        <v>345</v>
      </c>
      <c r="F134" s="179">
        <f>B4+(120*B6)</f>
        <v>121</v>
      </c>
      <c r="G134" s="33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</row>
    <row r="135" spans="1:67" x14ac:dyDescent="0.2">
      <c r="A135" s="33"/>
      <c r="B135" s="33"/>
      <c r="C135" s="33"/>
      <c r="D135" s="176" t="s">
        <v>731</v>
      </c>
      <c r="E135" s="177" t="s">
        <v>345</v>
      </c>
      <c r="F135" s="178">
        <f>B4+(121*B6)</f>
        <v>122</v>
      </c>
      <c r="G135" s="33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</row>
    <row r="136" spans="1:67" x14ac:dyDescent="0.2">
      <c r="A136" s="33"/>
      <c r="B136" s="33"/>
      <c r="C136" s="33"/>
      <c r="D136" s="176" t="s">
        <v>787</v>
      </c>
      <c r="E136" s="177" t="s">
        <v>345</v>
      </c>
      <c r="F136" s="178">
        <f>B4+(122*B6)</f>
        <v>123</v>
      </c>
      <c r="G136" s="33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</row>
    <row r="137" spans="1:67" x14ac:dyDescent="0.2">
      <c r="A137" s="33"/>
      <c r="B137" s="33"/>
      <c r="C137" s="33"/>
      <c r="D137" s="176" t="s">
        <v>816</v>
      </c>
      <c r="E137" s="177" t="s">
        <v>345</v>
      </c>
      <c r="F137" s="179">
        <f>B4+(123*B6)</f>
        <v>124</v>
      </c>
      <c r="G137" s="33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</row>
    <row r="138" spans="1:67" x14ac:dyDescent="0.2">
      <c r="A138" s="33"/>
      <c r="B138" s="33"/>
      <c r="C138" s="33"/>
      <c r="D138" s="176" t="s">
        <v>686</v>
      </c>
      <c r="E138" s="177" t="s">
        <v>345</v>
      </c>
      <c r="F138" s="179">
        <f>B4+(124*B6)</f>
        <v>125</v>
      </c>
      <c r="G138" s="33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</row>
    <row r="139" spans="1:67" x14ac:dyDescent="0.2">
      <c r="A139" s="33"/>
      <c r="B139" s="33"/>
      <c r="C139" s="33"/>
      <c r="D139" s="176" t="s">
        <v>100</v>
      </c>
      <c r="E139" s="177" t="s">
        <v>345</v>
      </c>
      <c r="F139" s="178">
        <f>B4+(125*B6)</f>
        <v>126</v>
      </c>
      <c r="G139" s="33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</row>
    <row r="140" spans="1:67" x14ac:dyDescent="0.2">
      <c r="A140" s="33"/>
      <c r="B140" s="33"/>
      <c r="C140" s="33"/>
      <c r="D140" s="176" t="s">
        <v>657</v>
      </c>
      <c r="E140" s="177" t="s">
        <v>345</v>
      </c>
      <c r="F140" s="178">
        <f>B4+(126*B6)</f>
        <v>127</v>
      </c>
      <c r="G140" s="33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</row>
    <row r="141" spans="1:67" x14ac:dyDescent="0.2">
      <c r="A141" s="33"/>
      <c r="B141" s="33"/>
      <c r="C141" s="33"/>
      <c r="D141" s="176" t="s">
        <v>132</v>
      </c>
      <c r="E141" s="177" t="s">
        <v>345</v>
      </c>
      <c r="F141" s="178">
        <f>B4+(127*B6)</f>
        <v>128</v>
      </c>
      <c r="G141" s="33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</row>
    <row r="142" spans="1:67" x14ac:dyDescent="0.2">
      <c r="A142" s="33"/>
      <c r="B142" s="33"/>
      <c r="C142" s="33"/>
      <c r="D142" s="176" t="s">
        <v>582</v>
      </c>
      <c r="E142" s="177" t="s">
        <v>345</v>
      </c>
      <c r="F142" s="178">
        <f>B4+(128*B6)</f>
        <v>129</v>
      </c>
      <c r="G142" s="33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</row>
    <row r="143" spans="1:67" x14ac:dyDescent="0.2">
      <c r="A143" s="33"/>
      <c r="B143" s="33"/>
      <c r="C143" s="33"/>
      <c r="D143" s="176" t="s">
        <v>208</v>
      </c>
      <c r="E143" s="177" t="s">
        <v>345</v>
      </c>
      <c r="F143" s="179">
        <f>B4+(129*B6)</f>
        <v>130</v>
      </c>
      <c r="G143" s="33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</row>
    <row r="144" spans="1:67" x14ac:dyDescent="0.2">
      <c r="A144" s="33"/>
      <c r="B144" s="33"/>
      <c r="C144" s="33"/>
      <c r="D144" s="176" t="s">
        <v>553</v>
      </c>
      <c r="E144" s="177" t="s">
        <v>345</v>
      </c>
      <c r="F144" s="179">
        <f>B4+(130*B6)</f>
        <v>131</v>
      </c>
      <c r="G144" s="33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</row>
    <row r="145" spans="1:67" x14ac:dyDescent="0.2">
      <c r="A145" s="33"/>
      <c r="B145" s="33"/>
      <c r="C145" s="33"/>
      <c r="D145" s="176" t="s">
        <v>238</v>
      </c>
      <c r="E145" s="177" t="s">
        <v>345</v>
      </c>
      <c r="F145" s="178">
        <f>B4+(131*B6)</f>
        <v>132</v>
      </c>
      <c r="G145" s="33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</row>
    <row r="146" spans="1:67" x14ac:dyDescent="0.2">
      <c r="A146" s="33"/>
      <c r="B146" s="33"/>
      <c r="C146" s="33"/>
      <c r="D146" s="176" t="s">
        <v>476</v>
      </c>
      <c r="E146" s="177" t="s">
        <v>345</v>
      </c>
      <c r="F146" s="178">
        <f>B4+(132*B6)</f>
        <v>133</v>
      </c>
      <c r="G146" s="33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</row>
    <row r="147" spans="1:67" x14ac:dyDescent="0.2">
      <c r="A147" s="33"/>
      <c r="B147" s="33"/>
      <c r="C147" s="33"/>
      <c r="D147" s="176" t="s">
        <v>342</v>
      </c>
      <c r="E147" s="177" t="s">
        <v>345</v>
      </c>
      <c r="F147" s="179">
        <f>B4+(133*B6)</f>
        <v>134</v>
      </c>
      <c r="G147" s="33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</row>
    <row r="148" spans="1:67" x14ac:dyDescent="0.2">
      <c r="A148" s="33"/>
      <c r="B148" s="33"/>
      <c r="C148" s="33"/>
      <c r="D148" s="176" t="s">
        <v>447</v>
      </c>
      <c r="E148" s="177" t="s">
        <v>345</v>
      </c>
      <c r="F148" s="179">
        <f>B4+(134*B6)</f>
        <v>135</v>
      </c>
      <c r="G148" s="33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</row>
    <row r="149" spans="1:67" x14ac:dyDescent="0.2">
      <c r="A149" s="33"/>
      <c r="B149" s="33"/>
      <c r="C149" s="33"/>
      <c r="D149" s="176" t="s">
        <v>474</v>
      </c>
      <c r="E149" s="177" t="s">
        <v>345</v>
      </c>
      <c r="F149" s="178">
        <f>B4+(135*B6)</f>
        <v>136</v>
      </c>
      <c r="G149" s="33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</row>
    <row r="150" spans="1:67" x14ac:dyDescent="0.2">
      <c r="A150" s="33"/>
      <c r="B150" s="33"/>
      <c r="C150" s="33"/>
      <c r="D150" s="176" t="s">
        <v>344</v>
      </c>
      <c r="E150" s="177" t="s">
        <v>345</v>
      </c>
      <c r="F150" s="178">
        <f>B4+(136*B6)</f>
        <v>137</v>
      </c>
      <c r="G150" s="33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</row>
    <row r="151" spans="1:67" x14ac:dyDescent="0.2">
      <c r="A151" s="33"/>
      <c r="B151" s="33"/>
      <c r="C151" s="33"/>
      <c r="D151" s="176" t="s">
        <v>449</v>
      </c>
      <c r="E151" s="177" t="s">
        <v>345</v>
      </c>
      <c r="F151" s="179">
        <f>B4+(137*B6)</f>
        <v>138</v>
      </c>
      <c r="G151" s="33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</row>
    <row r="152" spans="1:67" x14ac:dyDescent="0.2">
      <c r="A152" s="33"/>
      <c r="B152" s="33"/>
      <c r="C152" s="33"/>
      <c r="D152" s="176" t="s">
        <v>370</v>
      </c>
      <c r="E152" s="177" t="s">
        <v>345</v>
      </c>
      <c r="F152" s="179">
        <f>B4+(138*B6)</f>
        <v>139</v>
      </c>
      <c r="G152" s="33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</row>
    <row r="153" spans="1:67" x14ac:dyDescent="0.2">
      <c r="A153" s="33"/>
      <c r="B153" s="33"/>
      <c r="C153" s="33"/>
      <c r="D153" s="176" t="s">
        <v>580</v>
      </c>
      <c r="E153" s="177" t="s">
        <v>345</v>
      </c>
      <c r="F153" s="178">
        <f>B4+(139*B6)</f>
        <v>140</v>
      </c>
      <c r="G153" s="33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</row>
    <row r="154" spans="1:67" x14ac:dyDescent="0.2">
      <c r="A154" s="33"/>
      <c r="B154" s="33"/>
      <c r="C154" s="33"/>
      <c r="D154" s="176" t="s">
        <v>210</v>
      </c>
      <c r="E154" s="177" t="s">
        <v>345</v>
      </c>
      <c r="F154" s="178">
        <f>B4+(140*B6)</f>
        <v>141</v>
      </c>
      <c r="G154" s="33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</row>
    <row r="155" spans="1:67" x14ac:dyDescent="0.2">
      <c r="A155" s="33"/>
      <c r="B155" s="33"/>
      <c r="C155" s="33"/>
      <c r="D155" s="176" t="s">
        <v>555</v>
      </c>
      <c r="E155" s="177" t="s">
        <v>345</v>
      </c>
      <c r="F155" s="178">
        <f>B4+(141*B6)</f>
        <v>142</v>
      </c>
      <c r="G155" s="33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</row>
    <row r="156" spans="1:67" x14ac:dyDescent="0.2">
      <c r="A156" s="33"/>
      <c r="B156" s="33"/>
      <c r="C156" s="33"/>
      <c r="D156" s="176" t="s">
        <v>236</v>
      </c>
      <c r="E156" s="177" t="s">
        <v>345</v>
      </c>
      <c r="F156" s="178">
        <f>B4+(142*B6)</f>
        <v>143</v>
      </c>
      <c r="G156" s="33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</row>
    <row r="157" spans="1:67" x14ac:dyDescent="0.2">
      <c r="A157" s="33"/>
      <c r="B157" s="33"/>
      <c r="C157" s="33"/>
      <c r="D157" s="176" t="s">
        <v>684</v>
      </c>
      <c r="E157" s="177" t="s">
        <v>345</v>
      </c>
      <c r="F157" s="179">
        <f>B4+(143*B6)</f>
        <v>144</v>
      </c>
      <c r="G157" s="33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</row>
    <row r="158" spans="1:67" x14ac:dyDescent="0.2">
      <c r="A158" s="33"/>
      <c r="B158" s="33"/>
      <c r="C158" s="33"/>
      <c r="D158" s="176" t="s">
        <v>102</v>
      </c>
      <c r="E158" s="177" t="s">
        <v>345</v>
      </c>
      <c r="F158" s="179">
        <f>B4+(144*B6)</f>
        <v>145</v>
      </c>
      <c r="G158" s="33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</row>
    <row r="159" spans="1:67" x14ac:dyDescent="0.2">
      <c r="A159" s="33"/>
      <c r="B159" s="33"/>
      <c r="C159" s="33"/>
      <c r="D159" s="176" t="s">
        <v>659</v>
      </c>
      <c r="E159" s="177" t="s">
        <v>345</v>
      </c>
      <c r="F159" s="178">
        <f>B4+(145*B6)</f>
        <v>146</v>
      </c>
      <c r="G159" s="33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</row>
    <row r="160" spans="1:67" x14ac:dyDescent="0.2">
      <c r="A160" s="33"/>
      <c r="B160" s="33"/>
      <c r="C160" s="33"/>
      <c r="D160" s="176" t="s">
        <v>130</v>
      </c>
      <c r="E160" s="177" t="s">
        <v>345</v>
      </c>
      <c r="F160" s="178">
        <f>B4+(146*B6)</f>
        <v>147</v>
      </c>
      <c r="G160" s="33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</row>
    <row r="161" spans="1:67" x14ac:dyDescent="0.2">
      <c r="A161" s="33"/>
      <c r="B161" s="33"/>
      <c r="C161" s="33"/>
      <c r="D161" s="176" t="s">
        <v>814</v>
      </c>
      <c r="E161" s="177" t="s">
        <v>345</v>
      </c>
      <c r="F161" s="179">
        <f>B4+(147*B6)</f>
        <v>148</v>
      </c>
      <c r="G161" s="33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</row>
    <row r="162" spans="1:67" x14ac:dyDescent="0.2">
      <c r="A162" s="33"/>
      <c r="B162" s="33"/>
      <c r="C162" s="33"/>
      <c r="D162" s="176" t="s">
        <v>789</v>
      </c>
      <c r="E162" s="177" t="s">
        <v>345</v>
      </c>
      <c r="F162" s="179">
        <f>B4+(148*B6)</f>
        <v>149</v>
      </c>
      <c r="G162" s="33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</row>
    <row r="163" spans="1:67" x14ac:dyDescent="0.2">
      <c r="A163" s="33"/>
      <c r="B163" s="33"/>
      <c r="C163" s="33"/>
      <c r="D163" s="176" t="s">
        <v>733</v>
      </c>
      <c r="E163" s="177" t="s">
        <v>345</v>
      </c>
      <c r="F163" s="178">
        <f>B4+(149*B6)</f>
        <v>150</v>
      </c>
      <c r="G163" s="33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</row>
    <row r="164" spans="1:67" x14ac:dyDescent="0.2">
      <c r="A164" s="33"/>
      <c r="B164" s="33"/>
      <c r="C164" s="33"/>
      <c r="D164" s="176" t="s">
        <v>759</v>
      </c>
      <c r="E164" s="177" t="s">
        <v>345</v>
      </c>
      <c r="F164" s="178">
        <f>B4+(150*B6)</f>
        <v>151</v>
      </c>
      <c r="G164" s="33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</row>
    <row r="165" spans="1:67" x14ac:dyDescent="0.2">
      <c r="A165" s="33"/>
      <c r="B165" s="33"/>
      <c r="C165" s="33"/>
      <c r="D165" s="176" t="s">
        <v>629</v>
      </c>
      <c r="E165" s="177" t="s">
        <v>345</v>
      </c>
      <c r="F165" s="179">
        <f>B4+(151*B6)</f>
        <v>152</v>
      </c>
      <c r="G165" s="33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</row>
    <row r="166" spans="1:67" x14ac:dyDescent="0.2">
      <c r="A166" s="33"/>
      <c r="B166" s="33"/>
      <c r="C166" s="33"/>
      <c r="D166" s="176" t="s">
        <v>43</v>
      </c>
      <c r="E166" s="177" t="s">
        <v>345</v>
      </c>
      <c r="F166" s="179">
        <f>B4+(152*B6)</f>
        <v>153</v>
      </c>
      <c r="G166" s="33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</row>
    <row r="167" spans="1:67" x14ac:dyDescent="0.2">
      <c r="A167" s="33"/>
      <c r="B167" s="33"/>
      <c r="C167" s="33"/>
      <c r="D167" s="176" t="s">
        <v>603</v>
      </c>
      <c r="E167" s="177" t="s">
        <v>345</v>
      </c>
      <c r="F167" s="178">
        <f>B4+(153*B6)</f>
        <v>154</v>
      </c>
      <c r="G167" s="33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</row>
    <row r="168" spans="1:67" x14ac:dyDescent="0.2">
      <c r="A168" s="33"/>
      <c r="B168" s="33"/>
      <c r="C168" s="33"/>
      <c r="D168" s="176" t="s">
        <v>72</v>
      </c>
      <c r="E168" s="177" t="s">
        <v>345</v>
      </c>
      <c r="F168" s="178">
        <f>B4+(154*B6)</f>
        <v>155</v>
      </c>
      <c r="G168" s="33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</row>
    <row r="169" spans="1:67" x14ac:dyDescent="0.2">
      <c r="A169" s="33"/>
      <c r="B169" s="33"/>
      <c r="C169" s="33"/>
      <c r="D169" s="176" t="s">
        <v>524</v>
      </c>
      <c r="E169" s="177" t="s">
        <v>345</v>
      </c>
      <c r="F169" s="178">
        <f>B4+(155*B6)</f>
        <v>156</v>
      </c>
      <c r="G169" s="33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</row>
    <row r="170" spans="1:67" x14ac:dyDescent="0.2">
      <c r="A170" s="33"/>
      <c r="B170" s="33"/>
      <c r="C170" s="33"/>
      <c r="D170" s="176" t="s">
        <v>152</v>
      </c>
      <c r="E170" s="177" t="s">
        <v>345</v>
      </c>
      <c r="F170" s="178">
        <f>B4+(156*B6)</f>
        <v>157</v>
      </c>
      <c r="G170" s="33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</row>
    <row r="171" spans="1:67" x14ac:dyDescent="0.2">
      <c r="A171" s="33"/>
      <c r="B171" s="33"/>
      <c r="C171" s="33"/>
      <c r="D171" s="176" t="s">
        <v>497</v>
      </c>
      <c r="E171" s="177" t="s">
        <v>345</v>
      </c>
      <c r="F171" s="179">
        <f>B4+(157*B6)</f>
        <v>158</v>
      </c>
      <c r="G171" s="33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</row>
    <row r="172" spans="1:67" x14ac:dyDescent="0.2">
      <c r="A172" s="33"/>
      <c r="B172" s="33"/>
      <c r="C172" s="33"/>
      <c r="D172" s="176" t="s">
        <v>180</v>
      </c>
      <c r="E172" s="177" t="s">
        <v>345</v>
      </c>
      <c r="F172" s="179">
        <f>B4+(158*B6)</f>
        <v>159</v>
      </c>
      <c r="G172" s="33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</row>
    <row r="173" spans="1:67" x14ac:dyDescent="0.2">
      <c r="A173" s="33"/>
      <c r="B173" s="33"/>
      <c r="C173" s="33"/>
      <c r="D173" s="176" t="s">
        <v>419</v>
      </c>
      <c r="E173" s="177" t="s">
        <v>345</v>
      </c>
      <c r="F173" s="178">
        <f>B4+(159*B6)</f>
        <v>160</v>
      </c>
      <c r="G173" s="33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</row>
    <row r="174" spans="1:67" x14ac:dyDescent="0.2">
      <c r="A174" s="33"/>
      <c r="B174" s="33"/>
      <c r="C174" s="33"/>
      <c r="D174" s="176" t="s">
        <v>286</v>
      </c>
      <c r="E174" s="177" t="s">
        <v>345</v>
      </c>
      <c r="F174" s="178">
        <f>B4+(160*B6)</f>
        <v>161</v>
      </c>
      <c r="G174" s="33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</row>
    <row r="175" spans="1:67" x14ac:dyDescent="0.2">
      <c r="A175" s="33"/>
      <c r="B175" s="33"/>
      <c r="C175" s="33"/>
      <c r="D175" s="176" t="s">
        <v>392</v>
      </c>
      <c r="E175" s="177" t="s">
        <v>345</v>
      </c>
      <c r="F175" s="179">
        <f>B4+(161*B6)</f>
        <v>162</v>
      </c>
      <c r="G175" s="33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</row>
    <row r="176" spans="1:67" x14ac:dyDescent="0.2">
      <c r="A176" s="33"/>
      <c r="B176" s="33"/>
      <c r="C176" s="33"/>
      <c r="D176" s="176" t="s">
        <v>448</v>
      </c>
      <c r="E176" s="177" t="s">
        <v>345</v>
      </c>
      <c r="F176" s="179">
        <f>B4+(162*B6)</f>
        <v>163</v>
      </c>
      <c r="G176" s="33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</row>
    <row r="177" spans="1:67" x14ac:dyDescent="0.2">
      <c r="A177" s="33"/>
      <c r="B177" s="33"/>
      <c r="C177" s="33"/>
      <c r="D177" s="176" t="s">
        <v>371</v>
      </c>
      <c r="E177" s="177" t="s">
        <v>345</v>
      </c>
      <c r="F177" s="178">
        <f>B4+(163*B6)</f>
        <v>164</v>
      </c>
      <c r="G177" s="33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</row>
    <row r="178" spans="1:67" x14ac:dyDescent="0.2">
      <c r="A178" s="33"/>
      <c r="B178" s="33"/>
      <c r="C178" s="33"/>
      <c r="D178" s="176" t="s">
        <v>475</v>
      </c>
      <c r="E178" s="177" t="s">
        <v>345</v>
      </c>
      <c r="F178" s="178">
        <f>B4+(164*B6)</f>
        <v>165</v>
      </c>
      <c r="G178" s="33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</row>
    <row r="179" spans="1:67" x14ac:dyDescent="0.2">
      <c r="A179" s="33"/>
      <c r="B179" s="33"/>
      <c r="C179" s="33"/>
      <c r="D179" s="176" t="s">
        <v>343</v>
      </c>
      <c r="E179" s="177" t="s">
        <v>345</v>
      </c>
      <c r="F179" s="179">
        <f>B4+(165*B6)</f>
        <v>166</v>
      </c>
      <c r="G179" s="33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</row>
    <row r="180" spans="1:67" x14ac:dyDescent="0.2">
      <c r="A180" s="33"/>
      <c r="B180" s="33"/>
      <c r="C180" s="33"/>
      <c r="D180" s="176" t="s">
        <v>554</v>
      </c>
      <c r="E180" s="177" t="s">
        <v>345</v>
      </c>
      <c r="F180" s="179">
        <f>B4+(166*B6)</f>
        <v>167</v>
      </c>
      <c r="G180" s="33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</row>
    <row r="181" spans="1:67" x14ac:dyDescent="0.2">
      <c r="A181" s="33"/>
      <c r="B181" s="33"/>
      <c r="C181" s="33"/>
      <c r="D181" s="176" t="s">
        <v>237</v>
      </c>
      <c r="E181" s="177" t="s">
        <v>345</v>
      </c>
      <c r="F181" s="178">
        <f>B4+(167*B6)</f>
        <v>168</v>
      </c>
      <c r="G181" s="33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</row>
    <row r="182" spans="1:67" x14ac:dyDescent="0.2">
      <c r="A182" s="33"/>
      <c r="B182" s="33"/>
      <c r="C182" s="33"/>
      <c r="D182" s="211" t="s">
        <v>581</v>
      </c>
      <c r="E182" s="212" t="s">
        <v>345</v>
      </c>
      <c r="F182" s="213">
        <f>B4+(168*B6)</f>
        <v>169</v>
      </c>
      <c r="G182" s="33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</row>
    <row r="183" spans="1:67" x14ac:dyDescent="0.2">
      <c r="A183" s="33"/>
      <c r="B183" s="33"/>
      <c r="C183" s="33"/>
      <c r="D183" s="176" t="s">
        <v>209</v>
      </c>
      <c r="E183" s="177" t="s">
        <v>345</v>
      </c>
      <c r="F183" s="178">
        <f>B4+(169*B6)</f>
        <v>170</v>
      </c>
      <c r="G183" s="33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</row>
    <row r="184" spans="1:67" x14ac:dyDescent="0.2">
      <c r="A184" s="33"/>
      <c r="B184" s="33"/>
      <c r="C184" s="33"/>
      <c r="D184" s="176" t="s">
        <v>658</v>
      </c>
      <c r="E184" s="177" t="s">
        <v>345</v>
      </c>
      <c r="F184" s="178">
        <f>B4+(170*B6)</f>
        <v>171</v>
      </c>
      <c r="G184" s="33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</row>
    <row r="185" spans="1:67" x14ac:dyDescent="0.2">
      <c r="A185" s="33"/>
      <c r="B185" s="33"/>
      <c r="C185" s="33"/>
      <c r="D185" s="176" t="s">
        <v>131</v>
      </c>
      <c r="E185" s="177" t="s">
        <v>345</v>
      </c>
      <c r="F185" s="178">
        <f>B4+(171*B6)</f>
        <v>172</v>
      </c>
      <c r="G185" s="33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</row>
    <row r="186" spans="1:67" x14ac:dyDescent="0.2">
      <c r="A186" s="33"/>
      <c r="B186" s="33"/>
      <c r="C186" s="33"/>
      <c r="D186" s="176" t="s">
        <v>685</v>
      </c>
      <c r="E186" s="177" t="s">
        <v>345</v>
      </c>
      <c r="F186" s="178">
        <f>B4+(172*B6)</f>
        <v>173</v>
      </c>
      <c r="G186" s="33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</row>
    <row r="187" spans="1:67" x14ac:dyDescent="0.2">
      <c r="A187" s="33"/>
      <c r="B187" s="33"/>
      <c r="C187" s="33"/>
      <c r="D187" s="176" t="s">
        <v>101</v>
      </c>
      <c r="E187" s="177" t="s">
        <v>345</v>
      </c>
      <c r="F187" s="179">
        <f>B4+(173*B6)</f>
        <v>174</v>
      </c>
      <c r="G187" s="33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</row>
    <row r="188" spans="1:67" x14ac:dyDescent="0.2">
      <c r="A188" s="33"/>
      <c r="B188" s="33"/>
      <c r="C188" s="33"/>
      <c r="D188" s="176" t="s">
        <v>788</v>
      </c>
      <c r="E188" s="177" t="s">
        <v>345</v>
      </c>
      <c r="F188" s="179">
        <f>B4+(174*B6)</f>
        <v>175</v>
      </c>
      <c r="G188" s="33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</row>
    <row r="189" spans="1:67" x14ac:dyDescent="0.2">
      <c r="A189" s="33"/>
      <c r="B189" s="33"/>
      <c r="C189" s="33"/>
      <c r="D189" s="176" t="s">
        <v>815</v>
      </c>
      <c r="E189" s="177" t="s">
        <v>345</v>
      </c>
      <c r="F189" s="178">
        <f>B4+(175*B6)</f>
        <v>176</v>
      </c>
      <c r="G189" s="33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</row>
    <row r="190" spans="1:67" x14ac:dyDescent="0.2">
      <c r="A190" s="33"/>
      <c r="B190" s="33"/>
      <c r="C190" s="33"/>
      <c r="D190" s="176" t="s">
        <v>758</v>
      </c>
      <c r="E190" s="177" t="s">
        <v>345</v>
      </c>
      <c r="F190" s="178">
        <f>B4+(176*B6)</f>
        <v>177</v>
      </c>
      <c r="G190" s="33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</row>
    <row r="191" spans="1:67" x14ac:dyDescent="0.2">
      <c r="A191" s="33"/>
      <c r="B191" s="33"/>
      <c r="C191" s="33"/>
      <c r="D191" s="176" t="s">
        <v>734</v>
      </c>
      <c r="E191" s="177" t="s">
        <v>345</v>
      </c>
      <c r="F191" s="179">
        <f>B4+(177*B6)</f>
        <v>178</v>
      </c>
      <c r="G191" s="33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</row>
    <row r="192" spans="1:67" x14ac:dyDescent="0.2">
      <c r="A192" s="33"/>
      <c r="B192" s="33"/>
      <c r="C192" s="33"/>
      <c r="D192" s="176" t="s">
        <v>604</v>
      </c>
      <c r="E192" s="177" t="s">
        <v>345</v>
      </c>
      <c r="F192" s="179">
        <f>B4+(178*B6)</f>
        <v>179</v>
      </c>
      <c r="G192" s="33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</row>
    <row r="193" spans="1:67" x14ac:dyDescent="0.2">
      <c r="A193" s="33"/>
      <c r="B193" s="33"/>
      <c r="C193" s="33"/>
      <c r="D193" s="176" t="s">
        <v>71</v>
      </c>
      <c r="E193" s="177" t="s">
        <v>345</v>
      </c>
      <c r="F193" s="178">
        <f>B4+(179*B6)</f>
        <v>180</v>
      </c>
      <c r="G193" s="33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</row>
    <row r="194" spans="1:67" x14ac:dyDescent="0.2">
      <c r="A194" s="33"/>
      <c r="B194" s="33"/>
      <c r="C194" s="33"/>
      <c r="D194" s="176" t="s">
        <v>628</v>
      </c>
      <c r="E194" s="177" t="s">
        <v>345</v>
      </c>
      <c r="F194" s="178">
        <f>B4+(180*B6)</f>
        <v>181</v>
      </c>
      <c r="G194" s="33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</row>
    <row r="195" spans="1:67" x14ac:dyDescent="0.2">
      <c r="A195" s="33"/>
      <c r="B195" s="33"/>
      <c r="C195" s="33"/>
      <c r="D195" s="176" t="s">
        <v>44</v>
      </c>
      <c r="E195" s="177" t="s">
        <v>345</v>
      </c>
      <c r="F195" s="179">
        <f>B4+(181*B6)</f>
        <v>182</v>
      </c>
      <c r="G195" s="33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</row>
    <row r="196" spans="1:67" x14ac:dyDescent="0.2">
      <c r="A196" s="33"/>
      <c r="B196" s="33"/>
      <c r="C196" s="33"/>
      <c r="D196" s="176" t="s">
        <v>498</v>
      </c>
      <c r="E196" s="177" t="s">
        <v>345</v>
      </c>
      <c r="F196" s="179">
        <f>B4+(182*B6)</f>
        <v>183</v>
      </c>
      <c r="G196" s="33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</row>
    <row r="197" spans="1:67" x14ac:dyDescent="0.2">
      <c r="A197" s="33"/>
      <c r="B197" s="33"/>
      <c r="C197" s="33"/>
      <c r="D197" s="176" t="s">
        <v>179</v>
      </c>
      <c r="E197" s="177" t="s">
        <v>345</v>
      </c>
      <c r="F197" s="178">
        <f>B4+(183*B6)</f>
        <v>184</v>
      </c>
      <c r="G197" s="33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</row>
    <row r="198" spans="1:67" x14ac:dyDescent="0.2">
      <c r="A198" s="33"/>
      <c r="B198" s="33"/>
      <c r="C198" s="33"/>
      <c r="D198" s="176" t="s">
        <v>523</v>
      </c>
      <c r="E198" s="177" t="s">
        <v>345</v>
      </c>
      <c r="F198" s="178">
        <f>B4+(184*B6)</f>
        <v>185</v>
      </c>
      <c r="G198" s="33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</row>
    <row r="199" spans="1:67" x14ac:dyDescent="0.2">
      <c r="A199" s="33"/>
      <c r="B199" s="33"/>
      <c r="C199" s="33"/>
      <c r="D199" s="176" t="s">
        <v>153</v>
      </c>
      <c r="E199" s="177" t="s">
        <v>345</v>
      </c>
      <c r="F199" s="178">
        <f>B4+(185*B6)</f>
        <v>186</v>
      </c>
      <c r="G199" s="33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</row>
    <row r="200" spans="1:67" x14ac:dyDescent="0.2">
      <c r="A200" s="33"/>
      <c r="B200" s="33"/>
      <c r="C200" s="33"/>
      <c r="D200" s="176" t="s">
        <v>393</v>
      </c>
      <c r="E200" s="177" t="s">
        <v>345</v>
      </c>
      <c r="F200" s="178">
        <f>B4+(186*B6)</f>
        <v>187</v>
      </c>
      <c r="G200" s="143"/>
    </row>
    <row r="201" spans="1:67" x14ac:dyDescent="0.2">
      <c r="A201" s="33"/>
      <c r="B201" s="33"/>
      <c r="C201" s="33"/>
      <c r="D201" s="176" t="s">
        <v>313</v>
      </c>
      <c r="E201" s="177" t="s">
        <v>345</v>
      </c>
      <c r="F201" s="179">
        <f>B4+(187*B6)</f>
        <v>188</v>
      </c>
      <c r="G201" s="143"/>
    </row>
    <row r="202" spans="1:67" x14ac:dyDescent="0.2">
      <c r="A202" s="33"/>
      <c r="B202" s="33"/>
      <c r="C202" s="33"/>
      <c r="D202" s="176" t="s">
        <v>418</v>
      </c>
      <c r="E202" s="177" t="s">
        <v>345</v>
      </c>
      <c r="F202" s="179">
        <f>B4+(188*B6)</f>
        <v>189</v>
      </c>
      <c r="G202" s="143"/>
    </row>
    <row r="203" spans="1:67" x14ac:dyDescent="0.2">
      <c r="A203" s="33"/>
      <c r="B203" s="33"/>
      <c r="C203" s="33"/>
      <c r="D203" s="176" t="s">
        <v>391</v>
      </c>
      <c r="E203" s="177" t="s">
        <v>345</v>
      </c>
      <c r="F203" s="178">
        <f>B4+(189*B6)</f>
        <v>190</v>
      </c>
      <c r="G203" s="143"/>
    </row>
    <row r="204" spans="1:67" x14ac:dyDescent="0.2">
      <c r="A204" s="33"/>
      <c r="B204" s="33"/>
      <c r="C204" s="33"/>
      <c r="D204" s="176" t="s">
        <v>315</v>
      </c>
      <c r="E204" s="177" t="s">
        <v>345</v>
      </c>
      <c r="F204" s="178">
        <f>B4+(190*B6)</f>
        <v>191</v>
      </c>
      <c r="G204" s="143"/>
    </row>
    <row r="205" spans="1:67" x14ac:dyDescent="0.2">
      <c r="A205" s="33"/>
      <c r="B205" s="33"/>
      <c r="C205" s="33"/>
      <c r="D205" s="176" t="s">
        <v>420</v>
      </c>
      <c r="E205" s="177" t="s">
        <v>345</v>
      </c>
      <c r="F205" s="179">
        <f>B4+(191*B6)</f>
        <v>192</v>
      </c>
      <c r="G205" s="143"/>
    </row>
    <row r="206" spans="1:67" x14ac:dyDescent="0.2">
      <c r="A206" s="33"/>
      <c r="B206" s="33"/>
      <c r="C206" s="33"/>
      <c r="D206" s="176" t="s">
        <v>285</v>
      </c>
      <c r="E206" s="177" t="s">
        <v>345</v>
      </c>
      <c r="F206" s="179">
        <f>B4+(192*B6)</f>
        <v>193</v>
      </c>
      <c r="G206" s="143"/>
    </row>
    <row r="207" spans="1:67" x14ac:dyDescent="0.2">
      <c r="A207" s="33"/>
      <c r="B207" s="33"/>
      <c r="C207" s="33"/>
      <c r="D207" s="176" t="s">
        <v>496</v>
      </c>
      <c r="E207" s="177" t="s">
        <v>345</v>
      </c>
      <c r="F207" s="178">
        <f>B4+(193*B6)</f>
        <v>194</v>
      </c>
      <c r="G207" s="143"/>
    </row>
    <row r="208" spans="1:67" x14ac:dyDescent="0.2">
      <c r="A208" s="33"/>
      <c r="B208" s="33"/>
      <c r="C208" s="33"/>
      <c r="D208" s="176" t="s">
        <v>181</v>
      </c>
      <c r="E208" s="177" t="s">
        <v>345</v>
      </c>
      <c r="F208" s="178">
        <f>B4+(194*B6)</f>
        <v>195</v>
      </c>
      <c r="G208" s="143"/>
    </row>
    <row r="209" spans="1:7" x14ac:dyDescent="0.2">
      <c r="A209" s="33"/>
      <c r="B209" s="33"/>
      <c r="C209" s="33"/>
      <c r="D209" s="176" t="s">
        <v>525</v>
      </c>
      <c r="E209" s="177" t="s">
        <v>345</v>
      </c>
      <c r="F209" s="179">
        <f>B4+(195*B6)</f>
        <v>196</v>
      </c>
      <c r="G209" s="143"/>
    </row>
    <row r="210" spans="1:7" x14ac:dyDescent="0.2">
      <c r="A210" s="33"/>
      <c r="B210" s="33"/>
      <c r="C210" s="33"/>
      <c r="D210" s="176" t="s">
        <v>151</v>
      </c>
      <c r="E210" s="177" t="s">
        <v>345</v>
      </c>
      <c r="F210" s="179">
        <f>B4+(196*B6)</f>
        <v>197</v>
      </c>
      <c r="G210" s="143"/>
    </row>
    <row r="211" spans="1:7" x14ac:dyDescent="0.2">
      <c r="A211" s="33"/>
      <c r="B211" s="33"/>
      <c r="C211" s="33"/>
      <c r="D211" s="176" t="s">
        <v>602</v>
      </c>
      <c r="E211" s="177" t="s">
        <v>345</v>
      </c>
      <c r="F211" s="178">
        <f>B4+(197*B6)</f>
        <v>198</v>
      </c>
      <c r="G211" s="143"/>
    </row>
    <row r="212" spans="1:7" x14ac:dyDescent="0.2">
      <c r="A212" s="33"/>
      <c r="B212" s="33"/>
      <c r="C212" s="33"/>
      <c r="D212" s="176" t="s">
        <v>73</v>
      </c>
      <c r="E212" s="177" t="s">
        <v>345</v>
      </c>
      <c r="F212" s="178">
        <f>B4+(198*B6)</f>
        <v>199</v>
      </c>
      <c r="G212" s="143"/>
    </row>
    <row r="213" spans="1:7" x14ac:dyDescent="0.2">
      <c r="A213" s="33"/>
      <c r="B213" s="33"/>
      <c r="C213" s="33"/>
      <c r="D213" s="176" t="s">
        <v>630</v>
      </c>
      <c r="E213" s="177" t="s">
        <v>345</v>
      </c>
      <c r="F213" s="178">
        <f>B4+(199*B6)</f>
        <v>200</v>
      </c>
      <c r="G213" s="143"/>
    </row>
    <row r="214" spans="1:7" x14ac:dyDescent="0.2">
      <c r="A214" s="33"/>
      <c r="B214" s="33"/>
      <c r="C214" s="33"/>
      <c r="D214" s="176" t="s">
        <v>42</v>
      </c>
      <c r="E214" s="177" t="s">
        <v>345</v>
      </c>
      <c r="F214" s="178">
        <f>B4+(200*B6)</f>
        <v>201</v>
      </c>
      <c r="G214" s="143"/>
    </row>
    <row r="215" spans="1:7" x14ac:dyDescent="0.2">
      <c r="A215" s="33"/>
      <c r="B215" s="33"/>
      <c r="C215" s="33"/>
      <c r="D215" s="176" t="s">
        <v>732</v>
      </c>
      <c r="E215" s="177" t="s">
        <v>345</v>
      </c>
      <c r="F215" s="179">
        <f>B4+(201*B6)</f>
        <v>202</v>
      </c>
      <c r="G215" s="143"/>
    </row>
    <row r="216" spans="1:7" x14ac:dyDescent="0.2">
      <c r="A216" s="33"/>
      <c r="B216" s="33"/>
      <c r="C216" s="33"/>
      <c r="D216" s="176" t="s">
        <v>760</v>
      </c>
      <c r="E216" s="177" t="s">
        <v>345</v>
      </c>
      <c r="F216" s="179">
        <f>B4+(202*B6)</f>
        <v>203</v>
      </c>
      <c r="G216" s="143"/>
    </row>
    <row r="217" spans="1:7" x14ac:dyDescent="0.2">
      <c r="A217" s="33"/>
      <c r="B217" s="33"/>
      <c r="C217" s="33"/>
      <c r="D217" s="176" t="s">
        <v>817</v>
      </c>
      <c r="E217" s="177" t="s">
        <v>345</v>
      </c>
      <c r="F217" s="178">
        <f>B4+(203*B6)</f>
        <v>204</v>
      </c>
      <c r="G217" s="143"/>
    </row>
    <row r="218" spans="1:7" x14ac:dyDescent="0.2">
      <c r="A218" s="33"/>
      <c r="B218" s="33"/>
      <c r="C218" s="33"/>
      <c r="D218" s="176" t="s">
        <v>786</v>
      </c>
      <c r="E218" s="177" t="s">
        <v>345</v>
      </c>
      <c r="F218" s="178">
        <f>B4+(204*B6)</f>
        <v>205</v>
      </c>
      <c r="G218" s="143"/>
    </row>
    <row r="219" spans="1:7" x14ac:dyDescent="0.2">
      <c r="A219" s="33"/>
      <c r="B219" s="33"/>
      <c r="C219" s="33"/>
      <c r="D219" s="176" t="s">
        <v>656</v>
      </c>
      <c r="E219" s="177" t="s">
        <v>345</v>
      </c>
      <c r="F219" s="179">
        <f>B4+(205*B6)</f>
        <v>206</v>
      </c>
      <c r="G219" s="143"/>
    </row>
    <row r="220" spans="1:7" x14ac:dyDescent="0.2">
      <c r="A220" s="33"/>
      <c r="B220" s="33"/>
      <c r="C220" s="33"/>
      <c r="D220" s="176" t="s">
        <v>133</v>
      </c>
      <c r="E220" s="177" t="s">
        <v>345</v>
      </c>
      <c r="F220" s="179">
        <f>B4+(206*B6)</f>
        <v>207</v>
      </c>
      <c r="G220" s="143"/>
    </row>
    <row r="221" spans="1:7" x14ac:dyDescent="0.2">
      <c r="A221" s="33"/>
      <c r="B221" s="33"/>
      <c r="C221" s="33"/>
      <c r="D221" s="176" t="s">
        <v>687</v>
      </c>
      <c r="E221" s="177" t="s">
        <v>345</v>
      </c>
      <c r="F221" s="178">
        <f>B4+(207*B6)</f>
        <v>208</v>
      </c>
      <c r="G221" s="143"/>
    </row>
    <row r="222" spans="1:7" x14ac:dyDescent="0.2">
      <c r="A222" s="33"/>
      <c r="B222" s="33"/>
      <c r="C222" s="33"/>
      <c r="D222" s="176" t="s">
        <v>99</v>
      </c>
      <c r="E222" s="177" t="s">
        <v>345</v>
      </c>
      <c r="F222" s="178">
        <f>B4+(208*B6)</f>
        <v>209</v>
      </c>
      <c r="G222" s="143"/>
    </row>
    <row r="223" spans="1:7" x14ac:dyDescent="0.2">
      <c r="A223" s="33"/>
      <c r="B223" s="33"/>
      <c r="C223" s="33"/>
      <c r="D223" s="176" t="s">
        <v>552</v>
      </c>
      <c r="E223" s="177" t="s">
        <v>345</v>
      </c>
      <c r="F223" s="179">
        <f>B4+(209*B6)</f>
        <v>210</v>
      </c>
      <c r="G223" s="143"/>
    </row>
    <row r="224" spans="1:7" x14ac:dyDescent="0.2">
      <c r="A224" s="33"/>
      <c r="B224" s="33"/>
      <c r="C224" s="33"/>
      <c r="D224" s="176" t="s">
        <v>239</v>
      </c>
      <c r="E224" s="177" t="s">
        <v>345</v>
      </c>
      <c r="F224" s="179">
        <f>B4+(210*B6)</f>
        <v>211</v>
      </c>
      <c r="G224" s="143"/>
    </row>
    <row r="225" spans="1:7" x14ac:dyDescent="0.2">
      <c r="A225" s="33"/>
      <c r="B225" s="33"/>
      <c r="C225" s="33"/>
      <c r="D225" s="176" t="s">
        <v>583</v>
      </c>
      <c r="E225" s="177" t="s">
        <v>345</v>
      </c>
      <c r="F225" s="178">
        <f>B4+(211*B6)</f>
        <v>212</v>
      </c>
      <c r="G225" s="143"/>
    </row>
    <row r="226" spans="1:7" x14ac:dyDescent="0.2">
      <c r="A226" s="33"/>
      <c r="B226" s="33"/>
      <c r="C226" s="33"/>
      <c r="D226" s="176" t="s">
        <v>207</v>
      </c>
      <c r="E226" s="177" t="s">
        <v>345</v>
      </c>
      <c r="F226" s="178">
        <f>B4+(212*B6)</f>
        <v>213</v>
      </c>
      <c r="G226" s="143"/>
    </row>
    <row r="227" spans="1:7" x14ac:dyDescent="0.2">
      <c r="A227" s="33"/>
      <c r="B227" s="33"/>
      <c r="C227" s="33"/>
      <c r="D227" s="176" t="s">
        <v>446</v>
      </c>
      <c r="E227" s="177" t="s">
        <v>345</v>
      </c>
      <c r="F227" s="178">
        <f>B4+(213*B6)</f>
        <v>214</v>
      </c>
      <c r="G227" s="143"/>
    </row>
    <row r="228" spans="1:7" x14ac:dyDescent="0.2">
      <c r="A228" s="33"/>
      <c r="B228" s="33"/>
      <c r="C228" s="33"/>
      <c r="D228" s="176" t="s">
        <v>373</v>
      </c>
      <c r="E228" s="177" t="s">
        <v>345</v>
      </c>
      <c r="F228" s="178">
        <f>B4+(214*B6)</f>
        <v>215</v>
      </c>
      <c r="G228" s="143"/>
    </row>
    <row r="229" spans="1:7" x14ac:dyDescent="0.2">
      <c r="A229" s="33"/>
      <c r="B229" s="33"/>
      <c r="C229" s="33"/>
      <c r="D229" s="176" t="s">
        <v>477</v>
      </c>
      <c r="E229" s="177" t="s">
        <v>345</v>
      </c>
      <c r="F229" s="179">
        <f>B4+(215*B6)</f>
        <v>216</v>
      </c>
      <c r="G229" s="143"/>
    </row>
    <row r="230" spans="1:7" x14ac:dyDescent="0.2">
      <c r="A230" s="33"/>
      <c r="B230" s="33"/>
      <c r="C230" s="33"/>
      <c r="D230" s="176" t="s">
        <v>643</v>
      </c>
      <c r="E230" s="177" t="s">
        <v>345</v>
      </c>
      <c r="F230" s="179">
        <f>B4+(216*B6)</f>
        <v>217</v>
      </c>
      <c r="G230" s="143"/>
    </row>
    <row r="231" spans="1:7" x14ac:dyDescent="0.2">
      <c r="A231" s="33"/>
      <c r="B231" s="33"/>
      <c r="C231" s="33"/>
      <c r="D231" s="176" t="s">
        <v>507</v>
      </c>
      <c r="E231" s="177" t="s">
        <v>345</v>
      </c>
      <c r="F231" s="178">
        <f>B4+(217*B6)</f>
        <v>218</v>
      </c>
      <c r="G231" s="143"/>
    </row>
    <row r="232" spans="1:7" x14ac:dyDescent="0.2">
      <c r="A232" s="33"/>
      <c r="B232" s="33"/>
      <c r="C232" s="33"/>
      <c r="D232" s="176" t="s">
        <v>613</v>
      </c>
      <c r="E232" s="177" t="s">
        <v>345</v>
      </c>
      <c r="F232" s="178">
        <f>B4+(218*B6)</f>
        <v>219</v>
      </c>
      <c r="G232" s="143"/>
    </row>
    <row r="233" spans="1:7" x14ac:dyDescent="0.2">
      <c r="A233" s="33"/>
      <c r="B233" s="33"/>
      <c r="C233" s="33"/>
      <c r="D233" s="176" t="s">
        <v>538</v>
      </c>
      <c r="E233" s="177" t="s">
        <v>345</v>
      </c>
      <c r="F233" s="179">
        <f>B4+(219*B6)</f>
        <v>220</v>
      </c>
      <c r="G233" s="143"/>
    </row>
    <row r="234" spans="1:7" x14ac:dyDescent="0.2">
      <c r="A234" s="33"/>
      <c r="B234" s="33"/>
      <c r="C234" s="33"/>
      <c r="D234" s="176" t="s">
        <v>746</v>
      </c>
      <c r="E234" s="177" t="s">
        <v>345</v>
      </c>
      <c r="F234" s="179">
        <f>B4+(220*B6)</f>
        <v>221</v>
      </c>
      <c r="G234" s="143"/>
    </row>
    <row r="235" spans="1:7" x14ac:dyDescent="0.2">
      <c r="A235" s="33"/>
      <c r="B235" s="33"/>
      <c r="C235" s="33"/>
      <c r="D235" s="176" t="s">
        <v>374</v>
      </c>
      <c r="E235" s="177" t="s">
        <v>345</v>
      </c>
      <c r="F235" s="178">
        <f>B4+(221*B6)</f>
        <v>222</v>
      </c>
      <c r="G235" s="143"/>
    </row>
    <row r="236" spans="1:7" x14ac:dyDescent="0.2">
      <c r="A236" s="33"/>
      <c r="B236" s="33"/>
      <c r="C236" s="33"/>
      <c r="D236" s="176" t="s">
        <v>716</v>
      </c>
      <c r="E236" s="177" t="s">
        <v>345</v>
      </c>
      <c r="F236" s="178">
        <f>B4+(222*B6)</f>
        <v>223</v>
      </c>
      <c r="G236" s="143"/>
    </row>
    <row r="237" spans="1:7" x14ac:dyDescent="0.2">
      <c r="A237" s="33"/>
      <c r="B237" s="33"/>
      <c r="C237" s="33"/>
      <c r="D237" s="176" t="s">
        <v>405</v>
      </c>
      <c r="E237" s="177" t="s">
        <v>345</v>
      </c>
      <c r="F237" s="178">
        <f>B4+(223*B6)</f>
        <v>224</v>
      </c>
      <c r="G237" s="143"/>
    </row>
    <row r="238" spans="1:7" x14ac:dyDescent="0.2">
      <c r="A238" s="33"/>
      <c r="B238" s="33"/>
      <c r="C238" s="33"/>
      <c r="D238" s="176" t="s">
        <v>86</v>
      </c>
      <c r="E238" s="177" t="s">
        <v>345</v>
      </c>
      <c r="F238" s="178">
        <f>B4+(224*B6)</f>
        <v>225</v>
      </c>
      <c r="G238" s="143"/>
    </row>
    <row r="239" spans="1:7" x14ac:dyDescent="0.2">
      <c r="A239" s="33"/>
      <c r="B239" s="33"/>
      <c r="C239" s="33"/>
      <c r="D239" s="176" t="s">
        <v>268</v>
      </c>
      <c r="E239" s="177" t="s">
        <v>345</v>
      </c>
      <c r="F239" s="179">
        <f>B4+(225*B6)</f>
        <v>226</v>
      </c>
      <c r="G239" s="143"/>
    </row>
    <row r="240" spans="1:7" x14ac:dyDescent="0.2">
      <c r="A240" s="33"/>
      <c r="B240" s="33"/>
      <c r="C240" s="33"/>
      <c r="D240" s="176" t="s">
        <v>53</v>
      </c>
      <c r="E240" s="177" t="s">
        <v>345</v>
      </c>
      <c r="F240" s="179">
        <f>B4+(226*B6)</f>
        <v>227</v>
      </c>
      <c r="G240" s="143"/>
    </row>
    <row r="241" spans="1:7" x14ac:dyDescent="0.2">
      <c r="A241" s="33"/>
      <c r="B241" s="33"/>
      <c r="C241" s="33"/>
      <c r="D241" s="176" t="s">
        <v>300</v>
      </c>
      <c r="E241" s="177" t="s">
        <v>345</v>
      </c>
      <c r="F241" s="178">
        <f>B4+(227*B6)</f>
        <v>228</v>
      </c>
      <c r="G241" s="143"/>
    </row>
    <row r="242" spans="1:7" x14ac:dyDescent="0.2">
      <c r="A242" s="33"/>
      <c r="B242" s="33"/>
      <c r="C242" s="33"/>
      <c r="D242" s="176" t="s">
        <v>194</v>
      </c>
      <c r="E242" s="177" t="s">
        <v>345</v>
      </c>
      <c r="F242" s="178">
        <f>B4+(228*B6)</f>
        <v>229</v>
      </c>
      <c r="G242" s="143"/>
    </row>
    <row r="243" spans="1:7" x14ac:dyDescent="0.2">
      <c r="A243" s="33"/>
      <c r="B243" s="33"/>
      <c r="C243" s="33"/>
      <c r="D243" s="176" t="s">
        <v>162</v>
      </c>
      <c r="E243" s="177" t="s">
        <v>345</v>
      </c>
      <c r="F243" s="179">
        <f>B4+(229*B6)</f>
        <v>230</v>
      </c>
      <c r="G243" s="143"/>
    </row>
    <row r="244" spans="1:7" x14ac:dyDescent="0.2">
      <c r="A244" s="33"/>
      <c r="B244" s="33"/>
      <c r="C244" s="33"/>
      <c r="D244" s="176" t="s">
        <v>220</v>
      </c>
      <c r="E244" s="177" t="s">
        <v>345</v>
      </c>
      <c r="F244" s="179">
        <f>B4+(230*B6)</f>
        <v>231</v>
      </c>
      <c r="G244" s="143"/>
    </row>
    <row r="245" spans="1:7" x14ac:dyDescent="0.2">
      <c r="A245" s="33"/>
      <c r="B245" s="33"/>
      <c r="C245" s="33"/>
      <c r="D245" s="176" t="s">
        <v>249</v>
      </c>
      <c r="E245" s="177" t="s">
        <v>345</v>
      </c>
      <c r="F245" s="178">
        <f>B4+(231*B6)</f>
        <v>232</v>
      </c>
      <c r="G245" s="143"/>
    </row>
    <row r="246" spans="1:7" x14ac:dyDescent="0.2">
      <c r="A246" s="33"/>
      <c r="B246" s="33"/>
      <c r="C246" s="33"/>
      <c r="D246" s="176" t="s">
        <v>144</v>
      </c>
      <c r="E246" s="177" t="s">
        <v>345</v>
      </c>
      <c r="F246" s="178">
        <f>B4+(232*B6)</f>
        <v>233</v>
      </c>
      <c r="G246" s="143"/>
    </row>
    <row r="247" spans="1:7" x14ac:dyDescent="0.2">
      <c r="A247" s="33"/>
      <c r="B247" s="33"/>
      <c r="C247" s="33"/>
      <c r="D247" s="176" t="s">
        <v>326</v>
      </c>
      <c r="E247" s="177" t="s">
        <v>345</v>
      </c>
      <c r="F247" s="179">
        <f>B4+(233*B6)</f>
        <v>234</v>
      </c>
      <c r="G247" s="143"/>
    </row>
    <row r="248" spans="1:7" x14ac:dyDescent="0.2">
      <c r="A248" s="33"/>
      <c r="B248" s="33"/>
      <c r="C248" s="33"/>
      <c r="D248" s="176" t="s">
        <v>112</v>
      </c>
      <c r="E248" s="177" t="s">
        <v>345</v>
      </c>
      <c r="F248" s="179">
        <f>B4+(234*B6)</f>
        <v>235</v>
      </c>
      <c r="G248" s="143"/>
    </row>
    <row r="249" spans="1:7" x14ac:dyDescent="0.2">
      <c r="A249" s="33"/>
      <c r="B249" s="33"/>
      <c r="C249" s="33"/>
      <c r="D249" s="211" t="s">
        <v>356</v>
      </c>
      <c r="E249" s="177" t="s">
        <v>345</v>
      </c>
      <c r="F249" s="178">
        <f>B4+(235*B6)</f>
        <v>236</v>
      </c>
      <c r="G249" s="143"/>
    </row>
    <row r="250" spans="1:7" x14ac:dyDescent="0.2">
      <c r="A250" s="33"/>
      <c r="B250" s="33"/>
      <c r="C250" s="33"/>
      <c r="D250" s="176" t="s">
        <v>800</v>
      </c>
      <c r="E250" s="212" t="s">
        <v>345</v>
      </c>
      <c r="F250" s="213">
        <f>B4+(236*B6)</f>
        <v>237</v>
      </c>
      <c r="G250" s="143"/>
    </row>
    <row r="251" spans="1:7" x14ac:dyDescent="0.2">
      <c r="A251" s="33"/>
      <c r="B251" s="33"/>
      <c r="C251" s="33"/>
      <c r="D251" s="176" t="s">
        <v>431</v>
      </c>
      <c r="E251" s="177" t="s">
        <v>345</v>
      </c>
      <c r="F251" s="178">
        <f>B4+(237*B6)</f>
        <v>238</v>
      </c>
      <c r="G251" s="143"/>
    </row>
    <row r="252" spans="1:7" x14ac:dyDescent="0.2">
      <c r="A252" s="33"/>
      <c r="B252" s="33"/>
      <c r="C252" s="33"/>
      <c r="D252" s="176" t="s">
        <v>771</v>
      </c>
      <c r="E252" s="177" t="s">
        <v>345</v>
      </c>
      <c r="F252" s="178">
        <f>B4+(238*B6)</f>
        <v>239</v>
      </c>
      <c r="G252" s="143"/>
    </row>
    <row r="253" spans="1:7" x14ac:dyDescent="0.2">
      <c r="A253" s="33"/>
      <c r="B253" s="33"/>
      <c r="C253" s="33"/>
      <c r="D253" s="176" t="s">
        <v>460</v>
      </c>
      <c r="E253" s="177" t="s">
        <v>345</v>
      </c>
      <c r="F253" s="178">
        <f>B4+(239*B6)</f>
        <v>240</v>
      </c>
      <c r="G253" s="143"/>
    </row>
    <row r="254" spans="1:7" x14ac:dyDescent="0.2">
      <c r="A254" s="33"/>
      <c r="B254" s="33"/>
      <c r="C254" s="33"/>
      <c r="D254" s="176" t="s">
        <v>698</v>
      </c>
      <c r="E254" s="177" t="s">
        <v>345</v>
      </c>
      <c r="F254" s="178">
        <f>B4+(240*B6)</f>
        <v>241</v>
      </c>
      <c r="G254" s="143"/>
    </row>
    <row r="255" spans="1:7" x14ac:dyDescent="0.2">
      <c r="A255" s="33"/>
      <c r="B255" s="33"/>
      <c r="C255" s="33"/>
      <c r="D255" s="176" t="s">
        <v>565</v>
      </c>
      <c r="E255" s="177" t="s">
        <v>345</v>
      </c>
      <c r="F255" s="179">
        <f>B4+(241*B6)</f>
        <v>242</v>
      </c>
      <c r="G255" s="143"/>
    </row>
    <row r="256" spans="1:7" x14ac:dyDescent="0.2">
      <c r="A256" s="33"/>
      <c r="B256" s="33"/>
      <c r="C256" s="33"/>
      <c r="D256" s="176" t="s">
        <v>669</v>
      </c>
      <c r="E256" s="177" t="s">
        <v>345</v>
      </c>
      <c r="F256" s="179">
        <f>B4+(242*B6)</f>
        <v>243</v>
      </c>
      <c r="G256" s="143"/>
    </row>
    <row r="257" spans="1:7" x14ac:dyDescent="0.2">
      <c r="A257" s="33"/>
      <c r="B257" s="33"/>
      <c r="C257" s="33"/>
      <c r="D257" s="176" t="s">
        <v>696</v>
      </c>
      <c r="E257" s="177" t="s">
        <v>345</v>
      </c>
      <c r="F257" s="178">
        <f>B4+(243*B6)</f>
        <v>244</v>
      </c>
      <c r="G257" s="143"/>
    </row>
    <row r="258" spans="1:7" x14ac:dyDescent="0.2">
      <c r="A258" s="33"/>
      <c r="B258" s="33"/>
      <c r="C258" s="33"/>
      <c r="D258" s="176" t="s">
        <v>567</v>
      </c>
      <c r="E258" s="177" t="s">
        <v>345</v>
      </c>
      <c r="F258" s="178">
        <f>B4+(244*B6)</f>
        <v>245</v>
      </c>
      <c r="G258" s="143"/>
    </row>
    <row r="259" spans="1:7" x14ac:dyDescent="0.2">
      <c r="A259" s="33"/>
      <c r="B259" s="33"/>
      <c r="C259" s="33"/>
      <c r="D259" s="176" t="s">
        <v>671</v>
      </c>
      <c r="E259" s="177" t="s">
        <v>345</v>
      </c>
      <c r="F259" s="179">
        <f>B4+(245*B6)</f>
        <v>246</v>
      </c>
      <c r="G259" s="143"/>
    </row>
    <row r="260" spans="1:7" x14ac:dyDescent="0.2">
      <c r="A260" s="33"/>
      <c r="B260" s="33"/>
      <c r="C260" s="33"/>
      <c r="D260" s="176" t="s">
        <v>592</v>
      </c>
      <c r="E260" s="177" t="s">
        <v>345</v>
      </c>
      <c r="F260" s="179">
        <f>B4+(246*B6)</f>
        <v>247</v>
      </c>
      <c r="G260" s="143"/>
    </row>
    <row r="261" spans="1:7" x14ac:dyDescent="0.2">
      <c r="A261" s="33"/>
      <c r="B261" s="33"/>
      <c r="C261" s="33"/>
      <c r="D261" s="176" t="s">
        <v>798</v>
      </c>
      <c r="E261" s="177" t="s">
        <v>345</v>
      </c>
      <c r="F261" s="178">
        <f>B4+(247*B6)</f>
        <v>248</v>
      </c>
      <c r="G261" s="143"/>
    </row>
    <row r="262" spans="1:7" x14ac:dyDescent="0.2">
      <c r="A262" s="33"/>
      <c r="B262" s="33"/>
      <c r="C262" s="33"/>
      <c r="D262" s="176" t="s">
        <v>433</v>
      </c>
      <c r="E262" s="177" t="s">
        <v>345</v>
      </c>
      <c r="F262" s="178">
        <f>B4+(248*B6)</f>
        <v>249</v>
      </c>
      <c r="G262" s="143"/>
    </row>
    <row r="263" spans="1:7" x14ac:dyDescent="0.2">
      <c r="A263" s="33"/>
      <c r="B263" s="33"/>
      <c r="C263" s="33"/>
      <c r="D263" s="176" t="s">
        <v>773</v>
      </c>
      <c r="E263" s="177" t="s">
        <v>345</v>
      </c>
      <c r="F263" s="179">
        <f>B4+(249*B6)</f>
        <v>250</v>
      </c>
      <c r="G263" s="143"/>
    </row>
    <row r="264" spans="1:7" x14ac:dyDescent="0.2">
      <c r="A264" s="33"/>
      <c r="B264" s="33"/>
      <c r="C264" s="33"/>
      <c r="D264" s="176" t="s">
        <v>458</v>
      </c>
      <c r="E264" s="177" t="s">
        <v>345</v>
      </c>
      <c r="F264" s="179">
        <f>B4+(250*B6)</f>
        <v>251</v>
      </c>
      <c r="G264" s="143"/>
    </row>
    <row r="265" spans="1:7" x14ac:dyDescent="0.2">
      <c r="A265" s="33"/>
      <c r="B265" s="33"/>
      <c r="C265" s="33"/>
      <c r="D265" s="176" t="s">
        <v>142</v>
      </c>
      <c r="E265" s="177" t="s">
        <v>345</v>
      </c>
      <c r="F265" s="178">
        <f>B4+(251*B6)</f>
        <v>252</v>
      </c>
      <c r="G265" s="143"/>
    </row>
    <row r="266" spans="1:7" x14ac:dyDescent="0.2">
      <c r="A266" s="33"/>
      <c r="B266" s="33"/>
      <c r="C266" s="33"/>
      <c r="D266" s="176" t="s">
        <v>328</v>
      </c>
      <c r="E266" s="177" t="s">
        <v>345</v>
      </c>
      <c r="F266" s="178">
        <f>B4+(252*B6)</f>
        <v>253</v>
      </c>
      <c r="G266" s="143"/>
    </row>
    <row r="267" spans="1:7" x14ac:dyDescent="0.2">
      <c r="A267" s="33"/>
      <c r="B267" s="33"/>
      <c r="C267" s="33"/>
      <c r="D267" s="176" t="s">
        <v>114</v>
      </c>
      <c r="E267" s="177" t="s">
        <v>345</v>
      </c>
      <c r="F267" s="178">
        <f>B4+(253*B6)</f>
        <v>254</v>
      </c>
      <c r="G267" s="143"/>
    </row>
    <row r="268" spans="1:7" x14ac:dyDescent="0.2">
      <c r="A268" s="33"/>
      <c r="B268" s="33"/>
      <c r="C268" s="33"/>
      <c r="D268" s="176" t="s">
        <v>354</v>
      </c>
      <c r="E268" s="177" t="s">
        <v>345</v>
      </c>
      <c r="F268" s="178">
        <f>B4+(254*B6)</f>
        <v>255</v>
      </c>
      <c r="G268" s="143"/>
    </row>
    <row r="269" spans="1:7" x14ac:dyDescent="0.2">
      <c r="A269" s="33"/>
      <c r="B269" s="33"/>
      <c r="C269" s="33"/>
      <c r="D269" s="176" t="s">
        <v>247</v>
      </c>
      <c r="E269" s="177" t="s">
        <v>345</v>
      </c>
      <c r="F269" s="179">
        <f>B4+(255*B6)</f>
        <v>256</v>
      </c>
      <c r="G269" s="143"/>
    </row>
    <row r="270" spans="1:7" x14ac:dyDescent="0.2">
      <c r="A270" s="33"/>
      <c r="B270" s="33"/>
      <c r="C270" s="33"/>
      <c r="D270" s="176" t="s">
        <v>222</v>
      </c>
      <c r="E270" s="177" t="s">
        <v>345</v>
      </c>
      <c r="F270" s="179">
        <f>B4+(256*B6)</f>
        <v>257</v>
      </c>
      <c r="G270" s="143"/>
    </row>
    <row r="271" spans="1:7" x14ac:dyDescent="0.2">
      <c r="A271" s="33"/>
      <c r="B271" s="33"/>
      <c r="C271" s="33"/>
      <c r="D271" s="176" t="s">
        <v>164</v>
      </c>
      <c r="E271" s="177" t="s">
        <v>345</v>
      </c>
      <c r="F271" s="178">
        <f>B4+(257*B6)</f>
        <v>258</v>
      </c>
      <c r="G271" s="143"/>
    </row>
    <row r="272" spans="1:7" x14ac:dyDescent="0.2">
      <c r="A272" s="33"/>
      <c r="B272" s="33"/>
      <c r="C272" s="33"/>
      <c r="D272" s="176" t="s">
        <v>192</v>
      </c>
      <c r="E272" s="177" t="s">
        <v>345</v>
      </c>
      <c r="F272" s="178">
        <f>B4+(258*B6)</f>
        <v>259</v>
      </c>
      <c r="G272" s="143"/>
    </row>
    <row r="273" spans="1:67" x14ac:dyDescent="0.2">
      <c r="A273" s="33"/>
      <c r="B273" s="33"/>
      <c r="C273" s="33"/>
      <c r="D273" s="176" t="s">
        <v>84</v>
      </c>
      <c r="E273" s="177" t="s">
        <v>345</v>
      </c>
      <c r="F273" s="179">
        <f>B4+(259*B6)</f>
        <v>260</v>
      </c>
      <c r="G273" s="143"/>
    </row>
    <row r="274" spans="1:67" x14ac:dyDescent="0.2">
      <c r="A274" s="33"/>
      <c r="B274" s="33"/>
      <c r="C274" s="33"/>
      <c r="D274" s="176" t="s">
        <v>270</v>
      </c>
      <c r="E274" s="177" t="s">
        <v>345</v>
      </c>
      <c r="F274" s="179">
        <f>B4+(260*B6)</f>
        <v>261</v>
      </c>
      <c r="G274" s="143"/>
    </row>
    <row r="275" spans="1:67" x14ac:dyDescent="0.2">
      <c r="A275" s="33"/>
      <c r="B275" s="33"/>
      <c r="C275" s="33"/>
      <c r="D275" s="176" t="s">
        <v>55</v>
      </c>
      <c r="E275" s="177" t="s">
        <v>345</v>
      </c>
      <c r="F275" s="178">
        <f>B4+(261*B6)</f>
        <v>262</v>
      </c>
      <c r="G275" s="143"/>
    </row>
    <row r="276" spans="1:67" x14ac:dyDescent="0.2">
      <c r="A276" s="33"/>
      <c r="B276" s="33"/>
      <c r="C276" s="33"/>
      <c r="D276" s="176" t="s">
        <v>298</v>
      </c>
      <c r="E276" s="177" t="s">
        <v>345</v>
      </c>
      <c r="F276" s="178">
        <f>B4+(262*B6)</f>
        <v>263</v>
      </c>
      <c r="G276" s="143"/>
    </row>
    <row r="277" spans="1:67" x14ac:dyDescent="0.2">
      <c r="A277" s="33"/>
      <c r="B277" s="33"/>
      <c r="C277" s="33"/>
      <c r="D277" s="176" t="s">
        <v>744</v>
      </c>
      <c r="E277" s="177" t="s">
        <v>345</v>
      </c>
      <c r="F277" s="179">
        <f>B4+(263*B6)</f>
        <v>264</v>
      </c>
      <c r="G277" s="143"/>
    </row>
    <row r="278" spans="1:67" x14ac:dyDescent="0.2">
      <c r="A278" s="33"/>
      <c r="B278" s="33"/>
      <c r="C278" s="33"/>
      <c r="D278" s="176" t="s">
        <v>376</v>
      </c>
      <c r="E278" s="177" t="s">
        <v>345</v>
      </c>
      <c r="F278" s="179">
        <f>B4+(264*B6)</f>
        <v>265</v>
      </c>
      <c r="G278" s="143"/>
    </row>
    <row r="279" spans="1:67" x14ac:dyDescent="0.2">
      <c r="A279" s="33"/>
      <c r="B279" s="33"/>
      <c r="C279" s="33"/>
      <c r="D279" s="176" t="s">
        <v>718</v>
      </c>
      <c r="E279" s="177" t="s">
        <v>345</v>
      </c>
      <c r="F279" s="178">
        <f>B4+(265*B6)</f>
        <v>266</v>
      </c>
      <c r="G279" s="143"/>
    </row>
    <row r="280" spans="1:67" x14ac:dyDescent="0.2">
      <c r="A280" s="33"/>
      <c r="B280" s="33"/>
      <c r="C280" s="33"/>
      <c r="D280" s="176" t="s">
        <v>403</v>
      </c>
      <c r="E280" s="177" t="s">
        <v>345</v>
      </c>
      <c r="F280" s="178">
        <f>B4+(266*B6)</f>
        <v>267</v>
      </c>
      <c r="G280" s="143"/>
    </row>
    <row r="281" spans="1:67" x14ac:dyDescent="0.2">
      <c r="A281" s="33"/>
      <c r="B281" s="33"/>
      <c r="C281" s="33"/>
      <c r="D281" s="176" t="s">
        <v>641</v>
      </c>
      <c r="E281" s="177" t="s">
        <v>345</v>
      </c>
      <c r="F281" s="178">
        <f>B4+(267*B6)</f>
        <v>268</v>
      </c>
      <c r="G281" s="143"/>
    </row>
    <row r="282" spans="1:67" x14ac:dyDescent="0.2">
      <c r="A282" s="33"/>
      <c r="B282" s="33"/>
      <c r="C282" s="33"/>
      <c r="D282" s="176" t="s">
        <v>509</v>
      </c>
      <c r="E282" s="177" t="s">
        <v>345</v>
      </c>
      <c r="F282" s="178">
        <f>B4+(268*B6)</f>
        <v>269</v>
      </c>
      <c r="G282" s="143"/>
    </row>
    <row r="283" spans="1:67" x14ac:dyDescent="0.2">
      <c r="A283" s="33"/>
      <c r="B283" s="33"/>
      <c r="C283" s="33"/>
      <c r="D283" s="176" t="s">
        <v>615</v>
      </c>
      <c r="E283" s="177" t="s">
        <v>345</v>
      </c>
      <c r="F283" s="179">
        <f>B4+(269*B6)</f>
        <v>270</v>
      </c>
      <c r="G283" s="143"/>
    </row>
    <row r="284" spans="1:67" x14ac:dyDescent="0.2">
      <c r="A284" s="33"/>
      <c r="B284" s="33"/>
      <c r="C284" s="33"/>
      <c r="D284" s="176" t="s">
        <v>670</v>
      </c>
      <c r="E284" s="177" t="s">
        <v>345</v>
      </c>
      <c r="F284" s="179">
        <f>B4+(270*B6)</f>
        <v>271</v>
      </c>
      <c r="G284" s="143"/>
    </row>
    <row r="285" spans="1:67" x14ac:dyDescent="0.2">
      <c r="A285" s="33"/>
      <c r="B285" s="33"/>
      <c r="C285" s="33"/>
      <c r="D285" s="176" t="s">
        <v>593</v>
      </c>
      <c r="E285" s="177" t="s">
        <v>345</v>
      </c>
      <c r="F285" s="178">
        <f>B4+(271*B6)</f>
        <v>272</v>
      </c>
      <c r="G285" s="143"/>
    </row>
    <row r="286" spans="1:67" x14ac:dyDescent="0.2">
      <c r="A286" s="33"/>
      <c r="B286" s="33"/>
      <c r="C286" s="33"/>
      <c r="D286" s="176" t="s">
        <v>697</v>
      </c>
      <c r="E286" s="177" t="s">
        <v>345</v>
      </c>
      <c r="F286" s="178">
        <f>B4+(272*B6)</f>
        <v>273</v>
      </c>
      <c r="G286" s="143"/>
    </row>
    <row r="287" spans="1:67" x14ac:dyDescent="0.2">
      <c r="A287" s="33"/>
      <c r="B287" s="33"/>
      <c r="C287" s="33"/>
      <c r="D287" s="176" t="s">
        <v>566</v>
      </c>
      <c r="E287" s="177" t="s">
        <v>345</v>
      </c>
      <c r="F287" s="179">
        <f>B4+(273*B6)</f>
        <v>274</v>
      </c>
      <c r="G287" s="143"/>
    </row>
    <row r="288" spans="1:67" x14ac:dyDescent="0.2">
      <c r="A288" s="33"/>
      <c r="B288" s="33"/>
      <c r="C288" s="33"/>
      <c r="D288" s="176" t="s">
        <v>772</v>
      </c>
      <c r="E288" s="177" t="s">
        <v>345</v>
      </c>
      <c r="F288" s="179">
        <f>B4+(274*B6)</f>
        <v>275</v>
      </c>
      <c r="G288" s="33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</row>
    <row r="289" spans="1:75" x14ac:dyDescent="0.2">
      <c r="A289" s="33"/>
      <c r="B289" s="33"/>
      <c r="C289" s="33"/>
      <c r="D289" s="176" t="s">
        <v>459</v>
      </c>
      <c r="E289" s="177" t="s">
        <v>345</v>
      </c>
      <c r="F289" s="178">
        <f>B4+(275*B6)</f>
        <v>276</v>
      </c>
      <c r="G289" s="33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</row>
    <row r="290" spans="1:75" x14ac:dyDescent="0.2">
      <c r="A290" s="33"/>
      <c r="B290" s="33"/>
      <c r="C290" s="33"/>
      <c r="D290" s="176" t="s">
        <v>799</v>
      </c>
      <c r="E290" s="177" t="s">
        <v>345</v>
      </c>
      <c r="F290" s="178">
        <f>B4+(276*B6)</f>
        <v>277</v>
      </c>
      <c r="G290" s="33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</row>
    <row r="291" spans="1:75" x14ac:dyDescent="0.2">
      <c r="A291" s="33"/>
      <c r="B291" s="33"/>
      <c r="C291" s="33"/>
      <c r="D291" s="176" t="s">
        <v>432</v>
      </c>
      <c r="E291" s="177" t="s">
        <v>345</v>
      </c>
      <c r="F291" s="179">
        <f>B4+(277*B6)</f>
        <v>278</v>
      </c>
      <c r="G291" s="33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</row>
    <row r="292" spans="1:75" x14ac:dyDescent="0.2">
      <c r="A292" s="33"/>
      <c r="B292" s="33"/>
      <c r="C292" s="33"/>
      <c r="D292" s="176" t="s">
        <v>113</v>
      </c>
      <c r="E292" s="177" t="s">
        <v>345</v>
      </c>
      <c r="F292" s="179">
        <f>B4+(278*B6)</f>
        <v>279</v>
      </c>
      <c r="G292" s="33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</row>
    <row r="293" spans="1:75" x14ac:dyDescent="0.2">
      <c r="A293" s="33"/>
      <c r="B293" s="33"/>
      <c r="C293" s="33"/>
      <c r="D293" s="176" t="s">
        <v>355</v>
      </c>
      <c r="E293" s="177" t="s">
        <v>345</v>
      </c>
      <c r="F293" s="178">
        <f>B4+(279*B6)</f>
        <v>280</v>
      </c>
      <c r="G293" s="33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</row>
    <row r="294" spans="1:75" x14ac:dyDescent="0.2">
      <c r="A294" s="33"/>
      <c r="B294" s="33"/>
      <c r="C294" s="33"/>
      <c r="D294" s="176" t="s">
        <v>143</v>
      </c>
      <c r="E294" s="177" t="s">
        <v>345</v>
      </c>
      <c r="F294" s="178">
        <f>B4+(280*B6)</f>
        <v>281</v>
      </c>
      <c r="G294" s="33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</row>
    <row r="295" spans="1:75" x14ac:dyDescent="0.2">
      <c r="A295" s="33"/>
      <c r="B295" s="33"/>
      <c r="C295" s="33"/>
      <c r="D295" s="176" t="s">
        <v>327</v>
      </c>
      <c r="E295" s="177" t="s">
        <v>345</v>
      </c>
      <c r="F295" s="178">
        <f>B4+(281*B6)</f>
        <v>282</v>
      </c>
      <c r="G295" s="33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</row>
    <row r="296" spans="1:75" x14ac:dyDescent="0.2">
      <c r="A296" s="33"/>
      <c r="B296" s="33"/>
      <c r="C296" s="33"/>
      <c r="D296" s="176" t="s">
        <v>221</v>
      </c>
      <c r="E296" s="177" t="s">
        <v>345</v>
      </c>
      <c r="F296" s="178">
        <f>B4+(282*B6)</f>
        <v>283</v>
      </c>
      <c r="G296" s="33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</row>
    <row r="297" spans="1:75" x14ac:dyDescent="0.2">
      <c r="A297" s="33"/>
      <c r="B297" s="33"/>
      <c r="C297" s="33"/>
      <c r="D297" s="176" t="s">
        <v>248</v>
      </c>
      <c r="E297" s="177" t="s">
        <v>345</v>
      </c>
      <c r="F297" s="179">
        <f>B4+(283*B6)</f>
        <v>284</v>
      </c>
      <c r="G297" s="33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</row>
    <row r="298" spans="1:75" x14ac:dyDescent="0.2">
      <c r="A298" s="33"/>
      <c r="B298" s="33"/>
      <c r="C298" s="33"/>
      <c r="D298" s="176" t="s">
        <v>191</v>
      </c>
      <c r="E298" s="177" t="s">
        <v>345</v>
      </c>
      <c r="F298" s="179">
        <f>B4+(284*B6)</f>
        <v>285</v>
      </c>
      <c r="G298" s="33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</row>
    <row r="299" spans="1:75" x14ac:dyDescent="0.2">
      <c r="A299" s="33"/>
      <c r="B299" s="33"/>
      <c r="C299" s="33"/>
      <c r="D299" s="176" t="s">
        <v>165</v>
      </c>
      <c r="E299" s="177" t="s">
        <v>345</v>
      </c>
      <c r="F299" s="178">
        <f>B4+(285*B6)</f>
        <v>286</v>
      </c>
      <c r="G299" s="33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</row>
    <row r="300" spans="1:75" x14ac:dyDescent="0.2">
      <c r="A300" s="33"/>
      <c r="B300" s="33"/>
      <c r="C300" s="33"/>
      <c r="D300" s="176" t="s">
        <v>56</v>
      </c>
      <c r="E300" s="177" t="s">
        <v>345</v>
      </c>
      <c r="F300" s="178">
        <f>B4+(286*B6)</f>
        <v>287</v>
      </c>
      <c r="G300" s="33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</row>
    <row r="301" spans="1:75" x14ac:dyDescent="0.2">
      <c r="A301" s="33"/>
      <c r="B301" s="33"/>
      <c r="C301" s="33"/>
      <c r="D301" s="176" t="s">
        <v>297</v>
      </c>
      <c r="E301" s="177" t="s">
        <v>345</v>
      </c>
      <c r="F301" s="178">
        <f>B4+(287*B6)</f>
        <v>288</v>
      </c>
      <c r="G301" s="33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</row>
    <row r="302" spans="1:75" x14ac:dyDescent="0.2">
      <c r="A302" s="33"/>
      <c r="B302" s="33"/>
      <c r="C302" s="33"/>
      <c r="D302" s="176" t="s">
        <v>83</v>
      </c>
      <c r="E302" s="177" t="s">
        <v>345</v>
      </c>
      <c r="F302" s="178">
        <f>B4+(288*B6)</f>
        <v>289</v>
      </c>
      <c r="G302" s="33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</row>
    <row r="303" spans="1:75" x14ac:dyDescent="0.2">
      <c r="A303" s="33"/>
      <c r="B303" s="33"/>
      <c r="C303" s="33"/>
      <c r="D303" s="176" t="s">
        <v>271</v>
      </c>
      <c r="E303" s="177" t="s">
        <v>345</v>
      </c>
      <c r="F303" s="178">
        <f>B4+(289*B6)</f>
        <v>290</v>
      </c>
      <c r="G303" s="33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Q303" s="25"/>
      <c r="BR303" s="25"/>
      <c r="BS303" s="25"/>
      <c r="BT303" s="25"/>
      <c r="BU303" s="25"/>
      <c r="BV303" s="25"/>
      <c r="BW303" s="25"/>
    </row>
    <row r="304" spans="1:75" ht="15" x14ac:dyDescent="0.25">
      <c r="A304" s="33"/>
      <c r="B304" s="33"/>
      <c r="C304" s="33"/>
      <c r="D304" s="176" t="s">
        <v>719</v>
      </c>
      <c r="E304" s="177" t="s">
        <v>345</v>
      </c>
      <c r="F304" s="178">
        <f>B4+(290*B6)</f>
        <v>291</v>
      </c>
      <c r="G304" s="33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Q304" s="25"/>
      <c r="BR304" s="214"/>
      <c r="BS304" s="214"/>
      <c r="BT304" s="215"/>
      <c r="BU304" s="215"/>
      <c r="BV304" s="216"/>
      <c r="BW304" s="25"/>
    </row>
    <row r="305" spans="1:75" x14ac:dyDescent="0.2">
      <c r="A305" s="33"/>
      <c r="B305" s="33"/>
      <c r="C305" s="33"/>
      <c r="D305" s="176" t="s">
        <v>402</v>
      </c>
      <c r="E305" s="177" t="s">
        <v>345</v>
      </c>
      <c r="F305" s="178">
        <f>B4+(291*B6)</f>
        <v>292</v>
      </c>
      <c r="G305" s="33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Q305" s="25"/>
      <c r="BR305" s="25"/>
      <c r="BS305" s="25"/>
      <c r="BT305" s="25"/>
      <c r="BU305" s="25"/>
      <c r="BV305" s="25"/>
      <c r="BW305" s="135"/>
    </row>
    <row r="306" spans="1:75" x14ac:dyDescent="0.2">
      <c r="A306" s="33"/>
      <c r="B306" s="33"/>
      <c r="C306" s="33"/>
      <c r="D306" s="176" t="s">
        <v>743</v>
      </c>
      <c r="E306" s="177" t="s">
        <v>345</v>
      </c>
      <c r="F306" s="179">
        <f>B4+(292*B6)</f>
        <v>293</v>
      </c>
      <c r="G306" s="33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Q306" s="217"/>
      <c r="BR306" s="25"/>
      <c r="BS306" s="25"/>
      <c r="BT306" s="218"/>
      <c r="BU306" s="25"/>
      <c r="BV306" s="219"/>
      <c r="BW306" s="25"/>
    </row>
    <row r="307" spans="1:75" x14ac:dyDescent="0.2">
      <c r="A307" s="33"/>
      <c r="B307" s="33"/>
      <c r="C307" s="33"/>
      <c r="D307" s="176" t="s">
        <v>377</v>
      </c>
      <c r="E307" s="177" t="s">
        <v>345</v>
      </c>
      <c r="F307" s="179">
        <f>B4+(293*B6)</f>
        <v>294</v>
      </c>
      <c r="G307" s="33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Q307" s="25"/>
      <c r="BR307" s="25"/>
      <c r="BS307" s="25"/>
      <c r="BT307" s="25"/>
      <c r="BU307" s="25"/>
      <c r="BV307" s="25"/>
      <c r="BW307" s="25"/>
    </row>
    <row r="308" spans="1:75" x14ac:dyDescent="0.2">
      <c r="A308" s="33"/>
      <c r="B308" s="33"/>
      <c r="C308" s="33"/>
      <c r="D308" s="176" t="s">
        <v>616</v>
      </c>
      <c r="E308" s="177" t="s">
        <v>345</v>
      </c>
      <c r="F308" s="178">
        <f>B4+(294*B6)</f>
        <v>295</v>
      </c>
      <c r="G308" s="33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Q308" s="217"/>
      <c r="BR308" s="25"/>
      <c r="BS308" s="25"/>
      <c r="BT308" s="218"/>
      <c r="BU308" s="25"/>
      <c r="BV308" s="218"/>
      <c r="BW308" s="25"/>
    </row>
    <row r="309" spans="1:75" x14ac:dyDescent="0.2">
      <c r="A309" s="33"/>
      <c r="B309" s="33"/>
      <c r="C309" s="33"/>
      <c r="D309" s="176" t="s">
        <v>535</v>
      </c>
      <c r="E309" s="177" t="s">
        <v>345</v>
      </c>
      <c r="F309" s="178">
        <f>B4+(295*B6)</f>
        <v>296</v>
      </c>
      <c r="G309" s="33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Q309" s="25"/>
      <c r="BR309" s="25"/>
      <c r="BS309" s="25"/>
      <c r="BT309" s="25"/>
      <c r="BU309" s="25"/>
      <c r="BV309" s="25"/>
      <c r="BW309" s="25"/>
    </row>
    <row r="310" spans="1:75" x14ac:dyDescent="0.2">
      <c r="A310" s="33"/>
      <c r="B310" s="33"/>
      <c r="C310" s="33"/>
      <c r="D310" s="176" t="s">
        <v>640</v>
      </c>
      <c r="E310" s="177" t="s">
        <v>345</v>
      </c>
      <c r="F310" s="179">
        <f>B4+(296*B6)</f>
        <v>297</v>
      </c>
      <c r="G310" s="33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Q310" s="217"/>
      <c r="BR310" s="25"/>
      <c r="BS310" s="25"/>
      <c r="BT310" s="25"/>
      <c r="BU310" s="25"/>
      <c r="BV310" s="25"/>
      <c r="BW310" s="25"/>
    </row>
    <row r="311" spans="1:75" x14ac:dyDescent="0.2">
      <c r="A311" s="33"/>
      <c r="B311" s="33"/>
      <c r="C311" s="33"/>
      <c r="D311" s="176" t="s">
        <v>614</v>
      </c>
      <c r="E311" s="177" t="s">
        <v>345</v>
      </c>
      <c r="F311" s="179">
        <f>B4+(297*B6)</f>
        <v>298</v>
      </c>
      <c r="G311" s="33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Q311" s="25"/>
      <c r="BR311" s="25"/>
      <c r="BS311" s="25"/>
      <c r="BT311" s="25"/>
      <c r="BU311" s="25"/>
      <c r="BV311" s="25"/>
      <c r="BW311" s="25"/>
    </row>
    <row r="312" spans="1:75" x14ac:dyDescent="0.2">
      <c r="A312" s="33"/>
      <c r="B312" s="33"/>
      <c r="C312" s="33"/>
      <c r="D312" s="176" t="s">
        <v>537</v>
      </c>
      <c r="E312" s="177" t="s">
        <v>345</v>
      </c>
      <c r="F312" s="178">
        <f>B4+(298*B6)</f>
        <v>299</v>
      </c>
      <c r="G312" s="33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Q312" s="217"/>
      <c r="BR312" s="25"/>
      <c r="BS312" s="25"/>
      <c r="BT312" s="218"/>
      <c r="BU312" s="218"/>
      <c r="BV312" s="25"/>
      <c r="BW312" s="25"/>
    </row>
    <row r="313" spans="1:75" x14ac:dyDescent="0.2">
      <c r="A313" s="33"/>
      <c r="B313" s="33"/>
      <c r="C313" s="33"/>
      <c r="D313" s="176" t="s">
        <v>642</v>
      </c>
      <c r="E313" s="177" t="s">
        <v>345</v>
      </c>
      <c r="F313" s="179">
        <f>B4+(299*B6)</f>
        <v>300</v>
      </c>
      <c r="G313" s="33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Q313" s="25"/>
      <c r="BR313" s="25"/>
      <c r="BS313" s="25"/>
      <c r="BT313" s="220"/>
      <c r="BU313" s="25"/>
      <c r="BV313" s="25"/>
      <c r="BW313" s="25"/>
    </row>
    <row r="314" spans="1:75" x14ac:dyDescent="0.2">
      <c r="A314" s="33"/>
      <c r="B314" s="33"/>
      <c r="C314" s="33"/>
      <c r="D314" s="176" t="s">
        <v>508</v>
      </c>
      <c r="E314" s="177" t="s">
        <v>345</v>
      </c>
      <c r="F314" s="178">
        <f>B4+(300*B6)</f>
        <v>301</v>
      </c>
      <c r="G314" s="33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Q314" s="221"/>
      <c r="BR314" s="222"/>
      <c r="BS314" s="223"/>
      <c r="BT314" s="25"/>
      <c r="BU314" s="25"/>
      <c r="BV314" s="25"/>
      <c r="BW314" s="25"/>
    </row>
    <row r="315" spans="1:75" x14ac:dyDescent="0.2">
      <c r="A315" s="33"/>
      <c r="B315" s="33"/>
      <c r="C315" s="33"/>
      <c r="D315" s="176" t="s">
        <v>717</v>
      </c>
      <c r="E315" s="177" t="s">
        <v>345</v>
      </c>
      <c r="F315" s="178">
        <f>B4+(301*B6)</f>
        <v>302</v>
      </c>
      <c r="G315" s="33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Q315" s="25"/>
      <c r="BR315" s="224"/>
      <c r="BS315" s="225"/>
      <c r="BT315" s="226"/>
      <c r="BU315" s="221"/>
      <c r="BV315" s="226"/>
      <c r="BW315" s="25"/>
    </row>
    <row r="316" spans="1:75" x14ac:dyDescent="0.2">
      <c r="A316" s="33"/>
      <c r="B316" s="33"/>
      <c r="C316" s="33"/>
      <c r="D316" s="176" t="s">
        <v>404</v>
      </c>
      <c r="E316" s="177" t="s">
        <v>345</v>
      </c>
      <c r="F316" s="179">
        <f>B4+(302*B6)</f>
        <v>303</v>
      </c>
      <c r="G316" s="33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Q316" s="25"/>
      <c r="BR316" s="25"/>
      <c r="BS316" s="25"/>
      <c r="BT316" s="227"/>
      <c r="BU316" s="217"/>
      <c r="BV316" s="228"/>
      <c r="BW316" s="25"/>
    </row>
    <row r="317" spans="1:75" x14ac:dyDescent="0.2">
      <c r="A317" s="33"/>
      <c r="B317" s="33"/>
      <c r="C317" s="33"/>
      <c r="D317" s="176" t="s">
        <v>745</v>
      </c>
      <c r="E317" s="177" t="s">
        <v>345</v>
      </c>
      <c r="F317" s="179">
        <f>B4+(303*B6)</f>
        <v>304</v>
      </c>
      <c r="G317" s="33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Q317" s="25"/>
      <c r="BR317" s="25"/>
      <c r="BS317" s="25"/>
      <c r="BT317" s="227"/>
      <c r="BU317" s="217"/>
      <c r="BV317" s="228"/>
      <c r="BW317" s="25"/>
    </row>
    <row r="318" spans="1:75" x14ac:dyDescent="0.2">
      <c r="A318" s="33"/>
      <c r="B318" s="33"/>
      <c r="C318" s="33"/>
      <c r="D318" s="176" t="s">
        <v>375</v>
      </c>
      <c r="E318" s="177" t="s">
        <v>345</v>
      </c>
      <c r="F318" s="178">
        <f>B4+(304*B6)</f>
        <v>305</v>
      </c>
      <c r="G318" s="33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Q318" s="25"/>
      <c r="BR318" s="25"/>
      <c r="BS318" s="25"/>
      <c r="BT318" s="227"/>
      <c r="BU318" s="217"/>
      <c r="BV318" s="228"/>
      <c r="BW318" s="25"/>
    </row>
    <row r="319" spans="1:75" x14ac:dyDescent="0.2">
      <c r="A319" s="33"/>
      <c r="B319" s="33"/>
      <c r="C319" s="33"/>
      <c r="D319" s="176" t="s">
        <v>54</v>
      </c>
      <c r="E319" s="177" t="s">
        <v>345</v>
      </c>
      <c r="F319" s="178">
        <f>B4+(305*B6)</f>
        <v>306</v>
      </c>
      <c r="G319" s="33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Q319" s="25"/>
      <c r="BR319" s="25"/>
      <c r="BS319" s="25"/>
      <c r="BT319" s="227"/>
      <c r="BU319" s="217"/>
      <c r="BV319" s="228"/>
      <c r="BW319" s="25"/>
    </row>
    <row r="320" spans="1:75" x14ac:dyDescent="0.2">
      <c r="A320" s="33"/>
      <c r="B320" s="33"/>
      <c r="C320" s="33"/>
      <c r="D320" s="176" t="s">
        <v>299</v>
      </c>
      <c r="E320" s="177" t="s">
        <v>345</v>
      </c>
      <c r="F320" s="178">
        <f>B4+(306*B6)</f>
        <v>307</v>
      </c>
      <c r="G320" s="33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Q320" s="25"/>
      <c r="BR320" s="25"/>
      <c r="BS320" s="25"/>
      <c r="BT320" s="227"/>
      <c r="BU320" s="217"/>
      <c r="BV320" s="228"/>
      <c r="BW320" s="25"/>
    </row>
    <row r="321" spans="1:75" x14ac:dyDescent="0.2">
      <c r="A321" s="33"/>
      <c r="B321" s="33"/>
      <c r="C321" s="33"/>
      <c r="D321" s="176" t="s">
        <v>85</v>
      </c>
      <c r="E321" s="177" t="s">
        <v>345</v>
      </c>
      <c r="F321" s="178">
        <f>B4+(307*B6)</f>
        <v>308</v>
      </c>
      <c r="G321" s="33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Q321" s="25"/>
      <c r="BR321" s="25"/>
      <c r="BS321" s="25"/>
      <c r="BT321" s="227"/>
      <c r="BU321" s="217"/>
      <c r="BV321" s="228"/>
      <c r="BW321" s="25"/>
    </row>
    <row r="322" spans="1:75" x14ac:dyDescent="0.2">
      <c r="A322" s="33"/>
      <c r="B322" s="33"/>
      <c r="C322" s="33"/>
      <c r="D322" s="176" t="s">
        <v>269</v>
      </c>
      <c r="E322" s="177" t="s">
        <v>345</v>
      </c>
      <c r="F322" s="178">
        <f>B4+(308*B6)</f>
        <v>309</v>
      </c>
      <c r="G322" s="33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Q322" s="25"/>
      <c r="BR322" s="25"/>
      <c r="BS322" s="25"/>
      <c r="BT322" s="227"/>
      <c r="BU322" s="217"/>
      <c r="BV322" s="228"/>
      <c r="BW322" s="25"/>
    </row>
    <row r="323" spans="1:75" x14ac:dyDescent="0.2">
      <c r="A323" s="33"/>
      <c r="B323" s="33"/>
      <c r="C323" s="33"/>
      <c r="D323" s="176" t="s">
        <v>163</v>
      </c>
      <c r="E323" s="177" t="s">
        <v>345</v>
      </c>
      <c r="F323" s="178">
        <f>B4+(309*B6)</f>
        <v>310</v>
      </c>
      <c r="G323" s="33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Q323" s="25"/>
      <c r="BR323" s="25"/>
      <c r="BS323" s="25"/>
      <c r="BT323" s="227"/>
      <c r="BU323" s="217"/>
      <c r="BV323" s="228"/>
      <c r="BW323" s="25"/>
    </row>
    <row r="324" spans="1:75" x14ac:dyDescent="0.2">
      <c r="A324" s="33"/>
      <c r="B324" s="33"/>
      <c r="C324" s="33"/>
      <c r="D324" s="176" t="s">
        <v>193</v>
      </c>
      <c r="E324" s="177" t="s">
        <v>345</v>
      </c>
      <c r="F324" s="178">
        <f>B4+(310*B6)</f>
        <v>311</v>
      </c>
      <c r="G324" s="33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Q324" s="25"/>
      <c r="BR324" s="25"/>
      <c r="BS324" s="25"/>
      <c r="BT324" s="227"/>
      <c r="BU324" s="217"/>
      <c r="BV324" s="228"/>
      <c r="BW324" s="25"/>
    </row>
    <row r="325" spans="1:75" x14ac:dyDescent="0.2">
      <c r="A325" s="33"/>
      <c r="B325" s="33"/>
      <c r="C325" s="33"/>
      <c r="D325" s="176" t="s">
        <v>250</v>
      </c>
      <c r="E325" s="177" t="s">
        <v>345</v>
      </c>
      <c r="F325" s="178">
        <f>B4+(311*B6)</f>
        <v>312</v>
      </c>
      <c r="G325" s="33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Q325" s="25"/>
      <c r="BR325" s="25"/>
      <c r="BS325" s="25"/>
      <c r="BT325" s="227"/>
      <c r="BU325" s="217"/>
      <c r="BV325" s="228"/>
      <c r="BW325" s="25"/>
    </row>
    <row r="326" spans="1:75" x14ac:dyDescent="0.2">
      <c r="A326" s="33"/>
      <c r="B326" s="33"/>
      <c r="C326" s="33"/>
      <c r="D326" s="176" t="s">
        <v>219</v>
      </c>
      <c r="E326" s="177" t="s">
        <v>345</v>
      </c>
      <c r="F326" s="178">
        <f>B4+(312*B6)</f>
        <v>313</v>
      </c>
      <c r="G326" s="33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Q326" s="25"/>
      <c r="BR326" s="25"/>
      <c r="BS326" s="25"/>
      <c r="BT326" s="227"/>
      <c r="BU326" s="217"/>
      <c r="BV326" s="228"/>
      <c r="BW326" s="25"/>
    </row>
    <row r="327" spans="1:75" x14ac:dyDescent="0.2">
      <c r="A327" s="33"/>
      <c r="B327" s="33"/>
      <c r="C327" s="33"/>
      <c r="D327" s="176" t="s">
        <v>111</v>
      </c>
      <c r="E327" s="177" t="s">
        <v>345</v>
      </c>
      <c r="F327" s="178">
        <f>B4+(313*B6)</f>
        <v>314</v>
      </c>
      <c r="G327" s="33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Q327" s="25"/>
      <c r="BR327" s="25"/>
      <c r="BS327" s="25"/>
      <c r="BT327" s="227"/>
      <c r="BU327" s="217"/>
      <c r="BV327" s="228"/>
      <c r="BW327" s="25"/>
    </row>
    <row r="328" spans="1:75" x14ac:dyDescent="0.2">
      <c r="A328" s="33"/>
      <c r="B328" s="33"/>
      <c r="C328" s="33"/>
      <c r="D328" s="176" t="s">
        <v>357</v>
      </c>
      <c r="E328" s="177" t="s">
        <v>345</v>
      </c>
      <c r="F328" s="178">
        <f>B4+(314*B6)</f>
        <v>315</v>
      </c>
      <c r="G328" s="33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Q328" s="25"/>
      <c r="BR328" s="25"/>
      <c r="BS328" s="25"/>
      <c r="BT328" s="227"/>
      <c r="BU328" s="217"/>
      <c r="BV328" s="228"/>
      <c r="BW328" s="25"/>
    </row>
    <row r="329" spans="1:75" x14ac:dyDescent="0.2">
      <c r="A329" s="33"/>
      <c r="B329" s="33"/>
      <c r="C329" s="33"/>
      <c r="D329" s="176" t="s">
        <v>145</v>
      </c>
      <c r="E329" s="177" t="s">
        <v>345</v>
      </c>
      <c r="F329" s="178">
        <f>B4+(315*B6)</f>
        <v>316</v>
      </c>
      <c r="G329" s="33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Q329" s="25"/>
      <c r="BR329" s="25"/>
      <c r="BS329" s="25"/>
      <c r="BT329" s="227"/>
      <c r="BU329" s="217"/>
      <c r="BV329" s="228"/>
      <c r="BW329" s="25"/>
    </row>
    <row r="330" spans="1:75" x14ac:dyDescent="0.2">
      <c r="A330" s="33"/>
      <c r="B330" s="33"/>
      <c r="C330" s="33"/>
      <c r="D330" s="176" t="s">
        <v>325</v>
      </c>
      <c r="E330" s="177" t="s">
        <v>345</v>
      </c>
      <c r="F330" s="178">
        <f>B4+(316*B6)</f>
        <v>317</v>
      </c>
      <c r="G330" s="33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Q330" s="25"/>
      <c r="BR330" s="25"/>
      <c r="BS330" s="25"/>
      <c r="BT330" s="227"/>
      <c r="BU330" s="217"/>
      <c r="BV330" s="228"/>
      <c r="BW330" s="25"/>
    </row>
    <row r="331" spans="1:75" x14ac:dyDescent="0.2">
      <c r="A331" s="33"/>
      <c r="B331" s="33"/>
      <c r="C331" s="33"/>
      <c r="D331" s="176" t="s">
        <v>770</v>
      </c>
      <c r="E331" s="177" t="s">
        <v>345</v>
      </c>
      <c r="F331" s="178">
        <f>B4+(317*B6)</f>
        <v>318</v>
      </c>
      <c r="G331" s="33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Q331" s="25"/>
      <c r="BR331" s="25"/>
      <c r="BS331" s="25"/>
      <c r="BT331" s="227"/>
      <c r="BU331" s="217"/>
      <c r="BV331" s="228"/>
      <c r="BW331" s="25"/>
    </row>
    <row r="332" spans="1:75" x14ac:dyDescent="0.2">
      <c r="A332" s="33"/>
      <c r="B332" s="33"/>
      <c r="C332" s="33"/>
      <c r="D332" s="176" t="s">
        <v>461</v>
      </c>
      <c r="E332" s="177" t="s">
        <v>345</v>
      </c>
      <c r="F332" s="178">
        <f>B4+(318*B6)</f>
        <v>319</v>
      </c>
      <c r="G332" s="33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Q332" s="25"/>
      <c r="BR332" s="25"/>
      <c r="BS332" s="25"/>
      <c r="BT332" s="227"/>
      <c r="BU332" s="217"/>
      <c r="BV332" s="228"/>
      <c r="BW332" s="25"/>
    </row>
    <row r="333" spans="1:75" x14ac:dyDescent="0.2">
      <c r="A333" s="33"/>
      <c r="B333" s="33"/>
      <c r="C333" s="33"/>
      <c r="D333" s="176" t="s">
        <v>801</v>
      </c>
      <c r="E333" s="177" t="s">
        <v>345</v>
      </c>
      <c r="F333" s="178">
        <f>B4+(319*B6)</f>
        <v>320</v>
      </c>
      <c r="G333" s="33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Q333" s="25"/>
      <c r="BR333" s="25"/>
      <c r="BS333" s="25"/>
      <c r="BT333" s="227"/>
      <c r="BU333" s="217"/>
      <c r="BV333" s="228"/>
      <c r="BW333" s="25"/>
    </row>
    <row r="334" spans="1:75" x14ac:dyDescent="0.2">
      <c r="A334" s="33"/>
      <c r="B334" s="33"/>
      <c r="C334" s="33"/>
      <c r="D334" s="176" t="s">
        <v>430</v>
      </c>
      <c r="E334" s="177" t="s">
        <v>345</v>
      </c>
      <c r="F334" s="178">
        <f>B4+(320*B6)</f>
        <v>321</v>
      </c>
      <c r="G334" s="33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Q334" s="25"/>
      <c r="BR334" s="25"/>
      <c r="BS334" s="25"/>
      <c r="BT334" s="227"/>
      <c r="BU334" s="217"/>
      <c r="BV334" s="228"/>
      <c r="BW334" s="25"/>
    </row>
    <row r="335" spans="1:75" x14ac:dyDescent="0.2">
      <c r="A335" s="33"/>
      <c r="B335" s="33"/>
      <c r="C335" s="33"/>
      <c r="D335" s="176" t="s">
        <v>668</v>
      </c>
      <c r="E335" s="177" t="s">
        <v>345</v>
      </c>
      <c r="F335" s="178">
        <f>B4+(321*B6)</f>
        <v>322</v>
      </c>
      <c r="G335" s="33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Q335" s="25"/>
      <c r="BR335" s="25"/>
      <c r="BS335" s="25"/>
      <c r="BT335" s="227"/>
      <c r="BU335" s="217"/>
      <c r="BV335" s="228"/>
      <c r="BW335" s="25"/>
    </row>
    <row r="336" spans="1:75" x14ac:dyDescent="0.2">
      <c r="A336" s="33"/>
      <c r="B336" s="33"/>
      <c r="C336" s="33"/>
      <c r="D336" s="176" t="s">
        <v>595</v>
      </c>
      <c r="E336" s="177" t="s">
        <v>345</v>
      </c>
      <c r="F336" s="178">
        <f>B4+(322*B6)</f>
        <v>323</v>
      </c>
      <c r="G336" s="33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Q336" s="25"/>
      <c r="BR336" s="25"/>
      <c r="BS336" s="25"/>
      <c r="BT336" s="227"/>
      <c r="BU336" s="217"/>
      <c r="BV336" s="228"/>
      <c r="BW336" s="25"/>
    </row>
    <row r="337" spans="1:75" x14ac:dyDescent="0.2">
      <c r="A337" s="33"/>
      <c r="B337" s="33"/>
      <c r="C337" s="33"/>
      <c r="D337" s="176" t="s">
        <v>699</v>
      </c>
      <c r="E337" s="177" t="s">
        <v>345</v>
      </c>
      <c r="F337" s="178">
        <f>B4+(323*B6)</f>
        <v>324</v>
      </c>
      <c r="G337" s="33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Q337" s="25"/>
      <c r="BR337" s="25"/>
      <c r="BS337" s="25"/>
      <c r="BT337" s="227"/>
      <c r="BU337" s="217"/>
      <c r="BV337" s="228"/>
      <c r="BW337" s="25"/>
    </row>
    <row r="338" spans="1:75" x14ac:dyDescent="0.2">
      <c r="A338" s="33"/>
      <c r="B338" s="33"/>
      <c r="C338" s="33"/>
      <c r="D338" s="176" t="s">
        <v>70</v>
      </c>
      <c r="E338" s="177" t="s">
        <v>345</v>
      </c>
      <c r="F338" s="178">
        <f>B4+(324*B6)</f>
        <v>325</v>
      </c>
      <c r="G338" s="33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Q338" s="25"/>
      <c r="BR338" s="25"/>
      <c r="BS338" s="25"/>
      <c r="BT338" s="227"/>
      <c r="BU338" s="217"/>
      <c r="BV338" s="228"/>
      <c r="BW338" s="25"/>
    </row>
    <row r="339" spans="1:75" x14ac:dyDescent="0.2">
      <c r="A339" s="33"/>
      <c r="B339" s="33"/>
      <c r="C339" s="33"/>
      <c r="D339" s="176" t="s">
        <v>727</v>
      </c>
      <c r="E339" s="177" t="s">
        <v>345</v>
      </c>
      <c r="F339" s="178">
        <f>B4+(325*B6)</f>
        <v>326</v>
      </c>
      <c r="G339" s="33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Q339" s="25"/>
      <c r="BR339" s="25"/>
      <c r="BS339" s="25"/>
      <c r="BT339" s="227"/>
      <c r="BU339" s="217"/>
      <c r="BV339" s="228"/>
      <c r="BW339" s="25"/>
    </row>
    <row r="340" spans="1:75" x14ac:dyDescent="0.2">
      <c r="A340" s="33"/>
      <c r="B340" s="33"/>
      <c r="C340" s="33"/>
      <c r="D340" s="176" t="s">
        <v>37</v>
      </c>
      <c r="E340" s="177" t="s">
        <v>345</v>
      </c>
      <c r="F340" s="178">
        <f>B4+(326*B6)</f>
        <v>327</v>
      </c>
      <c r="G340" s="33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Q340" s="25"/>
      <c r="BR340" s="25"/>
      <c r="BS340" s="25"/>
      <c r="BT340" s="227"/>
      <c r="BU340" s="217"/>
      <c r="BV340" s="228"/>
      <c r="BW340" s="25"/>
    </row>
    <row r="341" spans="1:75" x14ac:dyDescent="0.2">
      <c r="A341" s="33"/>
      <c r="B341" s="33"/>
      <c r="C341" s="33"/>
      <c r="D341" s="176" t="s">
        <v>757</v>
      </c>
      <c r="E341" s="177" t="s">
        <v>345</v>
      </c>
      <c r="F341" s="178">
        <f>B4+(327*B6)</f>
        <v>328</v>
      </c>
      <c r="G341" s="33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Q341" s="25"/>
      <c r="BR341" s="25"/>
      <c r="BS341" s="25"/>
      <c r="BT341" s="227"/>
      <c r="BU341" s="217"/>
      <c r="BV341" s="228"/>
      <c r="BW341" s="25"/>
    </row>
    <row r="342" spans="1:75" x14ac:dyDescent="0.2">
      <c r="A342" s="33"/>
      <c r="B342" s="33"/>
      <c r="C342" s="33"/>
      <c r="D342" s="176" t="s">
        <v>178</v>
      </c>
      <c r="E342" s="177" t="s">
        <v>345</v>
      </c>
      <c r="F342" s="178">
        <f>B4+(328*B6)</f>
        <v>329</v>
      </c>
      <c r="G342" s="33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Q342" s="25"/>
      <c r="BR342" s="25"/>
      <c r="BS342" s="25"/>
      <c r="BT342" s="227"/>
      <c r="BU342" s="217"/>
      <c r="BV342" s="228"/>
      <c r="BW342" s="25"/>
    </row>
    <row r="343" spans="1:75" x14ac:dyDescent="0.2">
      <c r="A343" s="33"/>
      <c r="B343" s="33"/>
      <c r="C343" s="33"/>
      <c r="D343" s="176" t="s">
        <v>624</v>
      </c>
      <c r="E343" s="177" t="s">
        <v>345</v>
      </c>
      <c r="F343" s="179">
        <f>B4+(329*B6)</f>
        <v>330</v>
      </c>
      <c r="G343" s="33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Q343" s="25"/>
      <c r="BR343" s="25"/>
      <c r="BS343" s="25"/>
      <c r="BT343" s="227"/>
      <c r="BU343" s="217"/>
      <c r="BV343" s="228"/>
      <c r="BW343" s="25"/>
    </row>
    <row r="344" spans="1:75" x14ac:dyDescent="0.2">
      <c r="A344" s="33"/>
      <c r="B344" s="33"/>
      <c r="C344" s="33"/>
      <c r="D344" s="176" t="s">
        <v>146</v>
      </c>
      <c r="E344" s="177" t="s">
        <v>345</v>
      </c>
      <c r="F344" s="178">
        <f>B4+(330*B6)</f>
        <v>331</v>
      </c>
      <c r="G344" s="33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Q344" s="25"/>
      <c r="BR344" s="25"/>
      <c r="BS344" s="25"/>
      <c r="BT344" s="227"/>
      <c r="BU344" s="217"/>
      <c r="BV344" s="228"/>
      <c r="BW344" s="25"/>
    </row>
    <row r="345" spans="1:75" x14ac:dyDescent="0.2">
      <c r="A345" s="33"/>
      <c r="B345" s="33"/>
      <c r="C345" s="33"/>
      <c r="D345" s="176" t="s">
        <v>655</v>
      </c>
      <c r="E345" s="177" t="s">
        <v>345</v>
      </c>
      <c r="F345" s="178">
        <f>B4+(331*B6)</f>
        <v>332</v>
      </c>
      <c r="G345" s="33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Q345" s="25"/>
      <c r="BR345" s="25"/>
      <c r="BS345" s="25"/>
      <c r="BT345" s="227"/>
      <c r="BU345" s="217"/>
      <c r="BV345" s="228"/>
      <c r="BW345" s="25"/>
    </row>
    <row r="346" spans="1:75" x14ac:dyDescent="0.2">
      <c r="A346" s="33"/>
      <c r="B346" s="33"/>
      <c r="C346" s="33"/>
      <c r="D346" s="176" t="s">
        <v>312</v>
      </c>
      <c r="E346" s="177" t="s">
        <v>345</v>
      </c>
      <c r="F346" s="178">
        <f>B4+(332*B6)</f>
        <v>333</v>
      </c>
      <c r="G346" s="33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Q346" s="25"/>
      <c r="BR346" s="25"/>
      <c r="BS346" s="25"/>
      <c r="BT346" s="227"/>
      <c r="BU346" s="217"/>
      <c r="BV346" s="228"/>
      <c r="BW346" s="25"/>
    </row>
    <row r="347" spans="1:75" x14ac:dyDescent="0.2">
      <c r="A347" s="33"/>
      <c r="B347" s="33"/>
      <c r="C347" s="33"/>
      <c r="D347" s="176" t="s">
        <v>491</v>
      </c>
      <c r="E347" s="177" t="s">
        <v>345</v>
      </c>
      <c r="F347" s="178">
        <f>B4+(333*B6)</f>
        <v>334</v>
      </c>
      <c r="G347" s="33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Q347" s="25"/>
      <c r="BR347" s="25"/>
      <c r="BS347" s="25"/>
      <c r="BT347" s="227"/>
      <c r="BU347" s="217"/>
      <c r="BV347" s="228"/>
      <c r="BW347" s="25"/>
    </row>
    <row r="348" spans="1:75" x14ac:dyDescent="0.2">
      <c r="A348" s="33"/>
      <c r="B348" s="33"/>
      <c r="C348" s="33"/>
      <c r="D348" s="176" t="s">
        <v>280</v>
      </c>
      <c r="E348" s="177" t="s">
        <v>345</v>
      </c>
      <c r="F348" s="179">
        <f>B4+(334*B6)</f>
        <v>335</v>
      </c>
      <c r="G348" s="33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Q348" s="25"/>
      <c r="BR348" s="25"/>
      <c r="BS348" s="25"/>
      <c r="BT348" s="227"/>
      <c r="BU348" s="217"/>
      <c r="BV348" s="228"/>
      <c r="BW348" s="25"/>
    </row>
    <row r="349" spans="1:75" x14ac:dyDescent="0.2">
      <c r="A349" s="33"/>
      <c r="B349" s="33"/>
      <c r="C349" s="33"/>
      <c r="D349" s="176" t="s">
        <v>522</v>
      </c>
      <c r="E349" s="177" t="s">
        <v>345</v>
      </c>
      <c r="F349" s="179">
        <f>B4+(335*B6)</f>
        <v>336</v>
      </c>
      <c r="G349" s="33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Q349" s="25"/>
      <c r="BR349" s="25"/>
      <c r="BS349" s="25"/>
      <c r="BT349" s="227"/>
      <c r="BU349" s="217"/>
      <c r="BV349" s="228"/>
      <c r="BW349" s="25"/>
    </row>
    <row r="350" spans="1:75" x14ac:dyDescent="0.2">
      <c r="A350" s="33"/>
      <c r="B350" s="33"/>
      <c r="C350" s="33"/>
      <c r="D350" s="176" t="s">
        <v>417</v>
      </c>
      <c r="E350" s="177" t="s">
        <v>345</v>
      </c>
      <c r="F350" s="178">
        <f>B4+(336*B6)</f>
        <v>337</v>
      </c>
      <c r="G350" s="33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Q350" s="25"/>
      <c r="BR350" s="25"/>
      <c r="BS350" s="25"/>
      <c r="BT350" s="227"/>
      <c r="BU350" s="217"/>
      <c r="BV350" s="228"/>
      <c r="BW350" s="25"/>
    </row>
    <row r="351" spans="1:75" x14ac:dyDescent="0.2">
      <c r="A351" s="33"/>
      <c r="B351" s="33"/>
      <c r="C351" s="33"/>
      <c r="D351" s="176" t="s">
        <v>386</v>
      </c>
      <c r="E351" s="177" t="s">
        <v>345</v>
      </c>
      <c r="F351" s="178">
        <f>B4+(337*B6)</f>
        <v>338</v>
      </c>
      <c r="G351" s="33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Q351" s="25"/>
      <c r="BR351" s="25"/>
      <c r="BS351" s="25"/>
      <c r="BT351" s="227"/>
      <c r="BU351" s="217"/>
      <c r="BV351" s="228"/>
      <c r="BW351" s="25"/>
    </row>
    <row r="352" spans="1:75" x14ac:dyDescent="0.2">
      <c r="A352" s="33"/>
      <c r="B352" s="33"/>
      <c r="C352" s="33"/>
      <c r="D352" s="176" t="s">
        <v>443</v>
      </c>
      <c r="E352" s="177" t="s">
        <v>345</v>
      </c>
      <c r="F352" s="179">
        <f>B4+(338*B6)</f>
        <v>339</v>
      </c>
      <c r="G352" s="33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Q352" s="25"/>
      <c r="BR352" s="25"/>
      <c r="BS352" s="25"/>
      <c r="BT352" s="227"/>
      <c r="BU352" s="217"/>
      <c r="BV352" s="228"/>
      <c r="BW352" s="25"/>
    </row>
    <row r="353" spans="1:75" x14ac:dyDescent="0.2">
      <c r="A353" s="33"/>
      <c r="B353" s="33"/>
      <c r="C353" s="33"/>
      <c r="D353" s="176" t="s">
        <v>472</v>
      </c>
      <c r="E353" s="177" t="s">
        <v>345</v>
      </c>
      <c r="F353" s="179">
        <f>B4+(339*B6)</f>
        <v>340</v>
      </c>
      <c r="G353" s="33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Q353" s="25"/>
      <c r="BR353" s="25"/>
      <c r="BS353" s="25"/>
      <c r="BT353" s="227"/>
      <c r="BU353" s="217"/>
      <c r="BV353" s="228"/>
      <c r="BW353" s="25"/>
    </row>
    <row r="354" spans="1:75" x14ac:dyDescent="0.2">
      <c r="A354" s="33"/>
      <c r="B354" s="33"/>
      <c r="C354" s="33"/>
      <c r="D354" s="176" t="s">
        <v>368</v>
      </c>
      <c r="E354" s="177" t="s">
        <v>345</v>
      </c>
      <c r="F354" s="178">
        <f>B4+(340*B6)</f>
        <v>341</v>
      </c>
      <c r="G354" s="33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Q354" s="25"/>
      <c r="BR354" s="25"/>
      <c r="BS354" s="25"/>
      <c r="BT354" s="227"/>
      <c r="BU354" s="217"/>
      <c r="BV354" s="228"/>
      <c r="BW354" s="25"/>
    </row>
    <row r="355" spans="1:75" x14ac:dyDescent="0.2">
      <c r="A355" s="33"/>
      <c r="B355" s="33"/>
      <c r="C355" s="33"/>
      <c r="D355" s="176" t="s">
        <v>549</v>
      </c>
      <c r="E355" s="177" t="s">
        <v>345</v>
      </c>
      <c r="F355" s="178">
        <f>B4+(341*B6)</f>
        <v>342</v>
      </c>
      <c r="G355" s="33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Q355" s="25"/>
      <c r="BR355" s="25"/>
      <c r="BS355" s="25"/>
      <c r="BT355" s="227"/>
      <c r="BU355" s="217"/>
      <c r="BV355" s="228"/>
      <c r="BW355" s="25"/>
    </row>
    <row r="356" spans="1:75" x14ac:dyDescent="0.2">
      <c r="A356" s="33"/>
      <c r="B356" s="33"/>
      <c r="C356" s="33"/>
      <c r="D356" s="176" t="s">
        <v>338</v>
      </c>
      <c r="E356" s="177" t="s">
        <v>345</v>
      </c>
      <c r="F356" s="179">
        <f>B4+(342*B6)</f>
        <v>343</v>
      </c>
      <c r="G356" s="33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Q356" s="25"/>
      <c r="BR356" s="25"/>
      <c r="BS356" s="25"/>
      <c r="BT356" s="227"/>
      <c r="BU356" s="217"/>
      <c r="BV356" s="228"/>
      <c r="BW356" s="25"/>
    </row>
    <row r="357" spans="1:75" x14ac:dyDescent="0.2">
      <c r="A357" s="33"/>
      <c r="B357" s="33"/>
      <c r="C357" s="33"/>
      <c r="D357" s="176" t="s">
        <v>578</v>
      </c>
      <c r="E357" s="177" t="s">
        <v>345</v>
      </c>
      <c r="F357" s="179">
        <f>B4+(343*B6)</f>
        <v>344</v>
      </c>
      <c r="G357" s="33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Q357" s="25"/>
      <c r="BR357" s="25"/>
      <c r="BS357" s="25"/>
      <c r="BT357" s="227"/>
      <c r="BU357" s="217"/>
      <c r="BV357" s="228"/>
      <c r="BW357" s="25"/>
    </row>
    <row r="358" spans="1:75" x14ac:dyDescent="0.2">
      <c r="A358" s="33"/>
      <c r="B358" s="33"/>
      <c r="C358" s="33"/>
      <c r="D358" s="176" t="s">
        <v>234</v>
      </c>
      <c r="E358" s="177" t="s">
        <v>345</v>
      </c>
      <c r="F358" s="178">
        <f>B4+(344*B6)</f>
        <v>345</v>
      </c>
      <c r="G358" s="33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Q358" s="25"/>
      <c r="BR358" s="25"/>
      <c r="BS358" s="25"/>
      <c r="BT358" s="227"/>
      <c r="BU358" s="217"/>
      <c r="BV358" s="228"/>
      <c r="BW358" s="25"/>
    </row>
    <row r="359" spans="1:75" x14ac:dyDescent="0.2">
      <c r="A359" s="33"/>
      <c r="B359" s="33"/>
      <c r="C359" s="33"/>
      <c r="D359" s="176" t="s">
        <v>681</v>
      </c>
      <c r="E359" s="177" t="s">
        <v>345</v>
      </c>
      <c r="F359" s="178">
        <f>B4+(345*B6)</f>
        <v>346</v>
      </c>
      <c r="G359" s="33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Q359" s="25"/>
      <c r="BR359" s="25"/>
      <c r="BS359" s="25"/>
      <c r="BT359" s="227"/>
      <c r="BU359" s="217"/>
      <c r="BV359" s="228"/>
      <c r="BW359" s="25"/>
    </row>
    <row r="360" spans="1:75" x14ac:dyDescent="0.2">
      <c r="A360" s="33"/>
      <c r="B360" s="33"/>
      <c r="C360" s="33"/>
      <c r="D360" s="176" t="s">
        <v>204</v>
      </c>
      <c r="E360" s="177" t="s">
        <v>345</v>
      </c>
      <c r="F360" s="178">
        <f>B4+(346*B6)</f>
        <v>347</v>
      </c>
      <c r="G360" s="33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Q360" s="25"/>
      <c r="BR360" s="25"/>
      <c r="BS360" s="25"/>
      <c r="BT360" s="227"/>
      <c r="BU360" s="217"/>
      <c r="BV360" s="228"/>
      <c r="BW360" s="25"/>
    </row>
    <row r="361" spans="1:75" x14ac:dyDescent="0.2">
      <c r="A361" s="33"/>
      <c r="B361" s="33"/>
      <c r="C361" s="33"/>
      <c r="D361" s="176" t="s">
        <v>710</v>
      </c>
      <c r="E361" s="177" t="s">
        <v>345</v>
      </c>
      <c r="F361" s="178">
        <f>B4+(347*B6)</f>
        <v>348</v>
      </c>
      <c r="G361" s="33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Q361" s="25"/>
      <c r="BR361" s="25"/>
      <c r="BS361" s="25"/>
      <c r="BT361" s="227"/>
      <c r="BU361" s="217"/>
      <c r="BV361" s="228"/>
      <c r="BW361" s="25"/>
    </row>
    <row r="362" spans="1:75" x14ac:dyDescent="0.2">
      <c r="A362" s="33"/>
      <c r="B362" s="33"/>
      <c r="C362" s="33"/>
      <c r="D362" s="176" t="s">
        <v>128</v>
      </c>
      <c r="E362" s="177" t="s">
        <v>345</v>
      </c>
      <c r="F362" s="179">
        <f>B4+(348*B6)</f>
        <v>349</v>
      </c>
      <c r="G362" s="33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Q362" s="25"/>
      <c r="BR362" s="25"/>
      <c r="BS362" s="25"/>
      <c r="BT362" s="227"/>
      <c r="BU362" s="217"/>
      <c r="BV362" s="228"/>
      <c r="BW362" s="25"/>
    </row>
    <row r="363" spans="1:75" x14ac:dyDescent="0.2">
      <c r="A363" s="33"/>
      <c r="B363" s="33"/>
      <c r="C363" s="33"/>
      <c r="D363" s="176" t="s">
        <v>783</v>
      </c>
      <c r="E363" s="177" t="s">
        <v>345</v>
      </c>
      <c r="F363" s="179">
        <f>B4+(349*B6)</f>
        <v>350</v>
      </c>
      <c r="G363" s="33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Q363" s="25"/>
      <c r="BR363" s="25"/>
      <c r="BS363" s="25"/>
      <c r="BT363" s="227"/>
      <c r="BU363" s="217"/>
      <c r="BV363" s="228"/>
      <c r="BW363" s="25"/>
    </row>
    <row r="364" spans="1:75" x14ac:dyDescent="0.2">
      <c r="A364" s="33"/>
      <c r="B364" s="33"/>
      <c r="C364" s="33"/>
      <c r="D364" s="176" t="s">
        <v>96</v>
      </c>
      <c r="E364" s="177" t="s">
        <v>345</v>
      </c>
      <c r="F364" s="178">
        <f>B4+(350*B6)</f>
        <v>351</v>
      </c>
      <c r="G364" s="33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Q364" s="25"/>
      <c r="BR364" s="25"/>
      <c r="BS364" s="25"/>
      <c r="BT364" s="227"/>
      <c r="BU364" s="217"/>
      <c r="BV364" s="228"/>
      <c r="BW364" s="25"/>
    </row>
    <row r="365" spans="1:75" x14ac:dyDescent="0.2">
      <c r="A365" s="33"/>
      <c r="B365" s="33"/>
      <c r="C365" s="33"/>
      <c r="D365" s="176" t="s">
        <v>126</v>
      </c>
      <c r="E365" s="177" t="s">
        <v>345</v>
      </c>
      <c r="F365" s="178">
        <f>B4+(351*B6)</f>
        <v>352</v>
      </c>
      <c r="G365" s="33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Q365" s="25"/>
      <c r="BR365" s="25"/>
      <c r="BS365" s="25"/>
      <c r="BT365" s="227"/>
      <c r="BU365" s="217"/>
      <c r="BV365" s="228"/>
      <c r="BW365" s="25"/>
    </row>
    <row r="366" spans="1:75" x14ac:dyDescent="0.2">
      <c r="A366" s="33"/>
      <c r="B366" s="33"/>
      <c r="C366" s="33"/>
      <c r="D366" s="176" t="s">
        <v>785</v>
      </c>
      <c r="E366" s="177" t="s">
        <v>345</v>
      </c>
      <c r="F366" s="179">
        <f>B4+(352*B6)</f>
        <v>353</v>
      </c>
      <c r="G366" s="33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Q366" s="25"/>
      <c r="BR366" s="25"/>
      <c r="BS366" s="25"/>
      <c r="BT366" s="227"/>
      <c r="BU366" s="217"/>
      <c r="BV366" s="228"/>
      <c r="BW366" s="25"/>
    </row>
    <row r="367" spans="1:75" x14ac:dyDescent="0.2">
      <c r="A367" s="33"/>
      <c r="B367" s="33"/>
      <c r="C367" s="33"/>
      <c r="D367" s="176" t="s">
        <v>98</v>
      </c>
      <c r="E367" s="177" t="s">
        <v>345</v>
      </c>
      <c r="F367" s="179">
        <f>B4+(353*B6)</f>
        <v>354</v>
      </c>
      <c r="G367" s="33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Q367" s="25"/>
      <c r="BR367" s="25"/>
      <c r="BS367" s="25"/>
      <c r="BT367" s="227"/>
      <c r="BU367" s="217"/>
      <c r="BV367" s="228"/>
      <c r="BW367" s="25"/>
    </row>
    <row r="368" spans="1:75" x14ac:dyDescent="0.2">
      <c r="A368" s="33"/>
      <c r="B368" s="33"/>
      <c r="C368" s="33"/>
      <c r="D368" s="176" t="s">
        <v>810</v>
      </c>
      <c r="E368" s="177" t="s">
        <v>345</v>
      </c>
      <c r="F368" s="178">
        <f>B4+(354*B6)</f>
        <v>355</v>
      </c>
      <c r="G368" s="33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Q368" s="25"/>
      <c r="BR368" s="25"/>
      <c r="BS368" s="25"/>
      <c r="BT368" s="227"/>
      <c r="BU368" s="217"/>
      <c r="BV368" s="228"/>
      <c r="BW368" s="25"/>
    </row>
    <row r="369" spans="1:75" x14ac:dyDescent="0.2">
      <c r="A369" s="33"/>
      <c r="B369" s="33"/>
      <c r="C369" s="33"/>
      <c r="D369" s="176" t="s">
        <v>232</v>
      </c>
      <c r="E369" s="177" t="s">
        <v>345</v>
      </c>
      <c r="F369" s="178">
        <f>B4+(355*B6)</f>
        <v>356</v>
      </c>
      <c r="G369" s="33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Q369" s="25"/>
      <c r="BR369" s="25"/>
      <c r="BS369" s="25"/>
      <c r="BT369" s="227"/>
      <c r="BU369" s="217"/>
      <c r="BV369" s="228"/>
      <c r="BW369" s="25"/>
    </row>
    <row r="370" spans="1:75" x14ac:dyDescent="0.2">
      <c r="A370" s="33"/>
      <c r="B370" s="33"/>
      <c r="C370" s="33"/>
      <c r="D370" s="176" t="s">
        <v>683</v>
      </c>
      <c r="E370" s="177" t="s">
        <v>345</v>
      </c>
      <c r="F370" s="179">
        <f>B4+(356*B6)</f>
        <v>357</v>
      </c>
      <c r="G370" s="33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Q370" s="25"/>
      <c r="BR370" s="25"/>
      <c r="BS370" s="25"/>
      <c r="BT370" s="227"/>
      <c r="BU370" s="217"/>
      <c r="BV370" s="228"/>
      <c r="BW370" s="25"/>
    </row>
    <row r="371" spans="1:75" x14ac:dyDescent="0.2">
      <c r="A371" s="33"/>
      <c r="B371" s="33"/>
      <c r="C371" s="33"/>
      <c r="D371" s="176" t="s">
        <v>206</v>
      </c>
      <c r="E371" s="177" t="s">
        <v>345</v>
      </c>
      <c r="F371" s="179">
        <f>B4+(357*B6)</f>
        <v>358</v>
      </c>
      <c r="G371" s="33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Q371" s="25"/>
      <c r="BR371" s="25"/>
      <c r="BS371" s="25"/>
      <c r="BT371" s="227"/>
      <c r="BU371" s="217"/>
      <c r="BV371" s="228"/>
      <c r="BW371" s="25"/>
    </row>
    <row r="372" spans="1:75" x14ac:dyDescent="0.2">
      <c r="A372" s="33"/>
      <c r="B372" s="33"/>
      <c r="C372" s="33"/>
      <c r="D372" s="176" t="s">
        <v>708</v>
      </c>
      <c r="E372" s="177" t="s">
        <v>345</v>
      </c>
      <c r="F372" s="178">
        <f>B4+(358*B6)</f>
        <v>359</v>
      </c>
      <c r="G372" s="33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Q372" s="25"/>
      <c r="BR372" s="25"/>
      <c r="BS372" s="25"/>
      <c r="BT372" s="227"/>
      <c r="BU372" s="217"/>
      <c r="BV372" s="228"/>
      <c r="BW372" s="25"/>
    </row>
    <row r="373" spans="1:75" x14ac:dyDescent="0.2">
      <c r="A373" s="33"/>
      <c r="B373" s="33"/>
      <c r="C373" s="33"/>
      <c r="D373" s="176" t="s">
        <v>366</v>
      </c>
      <c r="E373" s="177" t="s">
        <v>345</v>
      </c>
      <c r="F373" s="178">
        <f>B4+(359*B6)</f>
        <v>360</v>
      </c>
      <c r="G373" s="33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Q373" s="25"/>
      <c r="BR373" s="25"/>
      <c r="BS373" s="25"/>
      <c r="BT373" s="227"/>
      <c r="BU373" s="217"/>
      <c r="BV373" s="228"/>
      <c r="BW373" s="25"/>
    </row>
    <row r="374" spans="1:75" x14ac:dyDescent="0.2">
      <c r="A374" s="33"/>
      <c r="B374" s="33"/>
      <c r="C374" s="33"/>
      <c r="D374" s="176" t="s">
        <v>551</v>
      </c>
      <c r="E374" s="177" t="s">
        <v>345</v>
      </c>
      <c r="F374" s="178">
        <f>B4+(360*B6)</f>
        <v>361</v>
      </c>
      <c r="G374" s="33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Q374" s="25"/>
      <c r="BR374" s="25"/>
      <c r="BS374" s="25"/>
      <c r="BT374" s="227"/>
      <c r="BU374" s="217"/>
      <c r="BV374" s="228"/>
      <c r="BW374" s="25"/>
    </row>
    <row r="375" spans="1:75" x14ac:dyDescent="0.2">
      <c r="A375" s="33"/>
      <c r="B375" s="33"/>
      <c r="C375" s="33"/>
      <c r="D375" s="176" t="s">
        <v>340</v>
      </c>
      <c r="E375" s="177" t="s">
        <v>345</v>
      </c>
      <c r="F375" s="178">
        <f>B4+(361*B6)</f>
        <v>362</v>
      </c>
      <c r="G375" s="33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Q375" s="25"/>
      <c r="BR375" s="25"/>
      <c r="BS375" s="25"/>
      <c r="BT375" s="227"/>
      <c r="BU375" s="217"/>
      <c r="BV375" s="228"/>
      <c r="BW375" s="25"/>
    </row>
    <row r="376" spans="1:75" x14ac:dyDescent="0.2">
      <c r="A376" s="33"/>
      <c r="B376" s="33"/>
      <c r="C376" s="33"/>
      <c r="D376" s="176" t="s">
        <v>576</v>
      </c>
      <c r="E376" s="177" t="s">
        <v>345</v>
      </c>
      <c r="F376" s="179">
        <f>B4+(362*B6)</f>
        <v>363</v>
      </c>
      <c r="G376" s="33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Q376" s="25"/>
      <c r="BR376" s="25"/>
      <c r="BS376" s="25"/>
      <c r="BT376" s="227"/>
      <c r="BU376" s="217"/>
      <c r="BV376" s="228"/>
      <c r="BW376" s="25"/>
    </row>
    <row r="377" spans="1:75" x14ac:dyDescent="0.2">
      <c r="A377" s="33"/>
      <c r="B377" s="33"/>
      <c r="C377" s="33"/>
      <c r="D377" s="176" t="s">
        <v>470</v>
      </c>
      <c r="E377" s="177" t="s">
        <v>345</v>
      </c>
      <c r="F377" s="179">
        <f>B4+(363*B6)</f>
        <v>364</v>
      </c>
      <c r="G377" s="33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Q377" s="25"/>
      <c r="BR377" s="25"/>
      <c r="BS377" s="25"/>
      <c r="BT377" s="227"/>
      <c r="BU377" s="217"/>
      <c r="BV377" s="228"/>
      <c r="BW377" s="25"/>
    </row>
    <row r="378" spans="1:75" x14ac:dyDescent="0.2">
      <c r="A378" s="33"/>
      <c r="B378" s="33"/>
      <c r="C378" s="33"/>
      <c r="D378" s="176" t="s">
        <v>445</v>
      </c>
      <c r="E378" s="177" t="s">
        <v>345</v>
      </c>
      <c r="F378" s="178">
        <f>B4+(364*B6)</f>
        <v>365</v>
      </c>
      <c r="G378" s="33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Q378" s="25"/>
      <c r="BR378" s="25"/>
      <c r="BS378" s="25"/>
      <c r="BT378" s="227"/>
      <c r="BU378" s="217"/>
      <c r="BV378" s="228"/>
      <c r="BW378" s="25"/>
    </row>
    <row r="379" spans="1:75" x14ac:dyDescent="0.2">
      <c r="A379" s="33"/>
      <c r="B379" s="33"/>
      <c r="C379" s="33"/>
      <c r="D379" s="176" t="s">
        <v>388</v>
      </c>
      <c r="E379" s="177" t="s">
        <v>345</v>
      </c>
      <c r="F379" s="178">
        <f>B4+(365*B6)</f>
        <v>366</v>
      </c>
      <c r="G379" s="33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Q379" s="25"/>
      <c r="BR379" s="25"/>
      <c r="BS379" s="25"/>
      <c r="BT379" s="227"/>
      <c r="BU379" s="217"/>
      <c r="BV379" s="228"/>
      <c r="BW379" s="25"/>
    </row>
    <row r="380" spans="1:75" x14ac:dyDescent="0.2">
      <c r="A380" s="33"/>
      <c r="B380" s="33"/>
      <c r="C380" s="33"/>
      <c r="D380" s="176" t="s">
        <v>415</v>
      </c>
      <c r="E380" s="177" t="s">
        <v>345</v>
      </c>
      <c r="F380" s="179">
        <f>B4+(366*B6)</f>
        <v>367</v>
      </c>
      <c r="G380" s="33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Q380" s="25"/>
      <c r="BR380" s="25"/>
      <c r="BS380" s="25"/>
      <c r="BT380" s="227"/>
      <c r="BU380" s="217"/>
      <c r="BV380" s="228"/>
      <c r="BW380" s="25"/>
    </row>
    <row r="381" spans="1:75" x14ac:dyDescent="0.2">
      <c r="A381" s="33"/>
      <c r="B381" s="33"/>
      <c r="C381" s="33"/>
      <c r="D381" s="176" t="s">
        <v>310</v>
      </c>
      <c r="E381" s="177" t="s">
        <v>345</v>
      </c>
      <c r="F381" s="179">
        <f>B4+(367*B6)</f>
        <v>368</v>
      </c>
      <c r="G381" s="33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Q381" s="25"/>
      <c r="BR381" s="25"/>
      <c r="BS381" s="25"/>
      <c r="BT381" s="227"/>
      <c r="BU381" s="217"/>
      <c r="BV381" s="228"/>
      <c r="BW381" s="25"/>
    </row>
    <row r="382" spans="1:75" x14ac:dyDescent="0.2">
      <c r="A382" s="33"/>
      <c r="B382" s="33"/>
      <c r="C382" s="33"/>
      <c r="D382" s="176" t="s">
        <v>493</v>
      </c>
      <c r="E382" s="177" t="s">
        <v>345</v>
      </c>
      <c r="F382" s="178">
        <f>B4+(368*B6)</f>
        <v>369</v>
      </c>
      <c r="G382" s="33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Q382" s="25"/>
      <c r="BR382" s="25"/>
      <c r="BS382" s="25"/>
      <c r="BT382" s="227"/>
      <c r="BU382" s="217"/>
      <c r="BV382" s="228"/>
      <c r="BW382" s="25"/>
    </row>
    <row r="383" spans="1:75" x14ac:dyDescent="0.2">
      <c r="A383" s="33"/>
      <c r="B383" s="33"/>
      <c r="C383" s="33"/>
      <c r="D383" s="176" t="s">
        <v>282</v>
      </c>
      <c r="E383" s="177" t="s">
        <v>345</v>
      </c>
      <c r="F383" s="178">
        <f>B4+(369*B6)</f>
        <v>370</v>
      </c>
      <c r="G383" s="33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Q383" s="25"/>
      <c r="BR383" s="25"/>
      <c r="BS383" s="25"/>
      <c r="BT383" s="227"/>
      <c r="BU383" s="217"/>
      <c r="BV383" s="228"/>
      <c r="BW383" s="25"/>
    </row>
    <row r="384" spans="1:75" x14ac:dyDescent="0.2">
      <c r="A384" s="33"/>
      <c r="B384" s="33"/>
      <c r="C384" s="33"/>
      <c r="D384" s="176" t="s">
        <v>520</v>
      </c>
      <c r="E384" s="177" t="s">
        <v>345</v>
      </c>
      <c r="F384" s="179">
        <f>B4+(370*B6)</f>
        <v>371</v>
      </c>
      <c r="G384" s="33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Q384" s="25"/>
      <c r="BR384" s="25"/>
      <c r="BS384" s="25"/>
      <c r="BT384" s="227"/>
      <c r="BU384" s="217"/>
      <c r="BV384" s="228"/>
      <c r="BW384" s="25"/>
    </row>
    <row r="385" spans="1:75" x14ac:dyDescent="0.2">
      <c r="A385" s="33"/>
      <c r="B385" s="33"/>
      <c r="C385" s="33"/>
      <c r="D385" s="176" t="s">
        <v>176</v>
      </c>
      <c r="E385" s="177" t="s">
        <v>345</v>
      </c>
      <c r="F385" s="179">
        <f>B4+(371*B6)</f>
        <v>372</v>
      </c>
      <c r="G385" s="33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Q385" s="25"/>
      <c r="BR385" s="25"/>
      <c r="BS385" s="25"/>
      <c r="BT385" s="227"/>
      <c r="BU385" s="217"/>
      <c r="BV385" s="228"/>
      <c r="BW385" s="25"/>
    </row>
    <row r="386" spans="1:75" x14ac:dyDescent="0.2">
      <c r="A386" s="33"/>
      <c r="B386" s="33"/>
      <c r="C386" s="33"/>
      <c r="D386" s="176" t="s">
        <v>626</v>
      </c>
      <c r="E386" s="177" t="s">
        <v>345</v>
      </c>
      <c r="F386" s="178">
        <f>B4+(372*B6)</f>
        <v>373</v>
      </c>
      <c r="G386" s="33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Q386" s="25"/>
      <c r="BR386" s="25"/>
      <c r="BS386" s="25"/>
      <c r="BT386" s="227"/>
      <c r="BU386" s="217"/>
      <c r="BV386" s="228"/>
      <c r="BW386" s="25"/>
    </row>
    <row r="387" spans="1:75" x14ac:dyDescent="0.2">
      <c r="A387" s="33"/>
      <c r="B387" s="33"/>
      <c r="C387" s="33"/>
      <c r="D387" s="176" t="s">
        <v>148</v>
      </c>
      <c r="E387" s="177" t="s">
        <v>345</v>
      </c>
      <c r="F387" s="178">
        <f>B4+(373*B6)</f>
        <v>374</v>
      </c>
      <c r="G387" s="33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Q387" s="25"/>
      <c r="BR387" s="25"/>
      <c r="BS387" s="25"/>
      <c r="BT387" s="227"/>
      <c r="BU387" s="217"/>
      <c r="BV387" s="228"/>
      <c r="BW387" s="25"/>
    </row>
    <row r="388" spans="1:75" x14ac:dyDescent="0.2">
      <c r="A388" s="33"/>
      <c r="B388" s="33"/>
      <c r="C388" s="33"/>
      <c r="D388" s="176" t="s">
        <v>653</v>
      </c>
      <c r="E388" s="177" t="s">
        <v>345</v>
      </c>
      <c r="F388" s="178">
        <f>B4+(374*B6)</f>
        <v>375</v>
      </c>
      <c r="G388" s="33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Q388" s="25"/>
      <c r="BR388" s="25"/>
      <c r="BS388" s="25"/>
      <c r="BT388" s="227"/>
      <c r="BU388" s="217"/>
      <c r="BV388" s="228"/>
      <c r="BW388" s="25"/>
    </row>
    <row r="389" spans="1:75" x14ac:dyDescent="0.2">
      <c r="A389" s="33"/>
      <c r="B389" s="33"/>
      <c r="C389" s="33"/>
      <c r="D389" s="176" t="s">
        <v>68</v>
      </c>
      <c r="E389" s="177" t="s">
        <v>345</v>
      </c>
      <c r="F389" s="178">
        <f>B4+(375*B6)</f>
        <v>376</v>
      </c>
      <c r="G389" s="33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Q389" s="25"/>
      <c r="BR389" s="25"/>
      <c r="BS389" s="25"/>
      <c r="BT389" s="227"/>
      <c r="BU389" s="217"/>
      <c r="BV389" s="228"/>
      <c r="BW389" s="25"/>
    </row>
    <row r="390" spans="1:75" x14ac:dyDescent="0.2">
      <c r="A390" s="33"/>
      <c r="B390" s="33"/>
      <c r="C390" s="33"/>
      <c r="D390" s="176" t="s">
        <v>729</v>
      </c>
      <c r="E390" s="177" t="s">
        <v>345</v>
      </c>
      <c r="F390" s="179">
        <f>B4+(376*B6)</f>
        <v>377</v>
      </c>
      <c r="G390" s="33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Q390" s="25"/>
      <c r="BR390" s="25"/>
      <c r="BS390" s="25"/>
      <c r="BT390" s="227"/>
      <c r="BU390" s="217"/>
      <c r="BV390" s="228"/>
      <c r="BW390" s="25"/>
    </row>
    <row r="391" spans="1:75" x14ac:dyDescent="0.2">
      <c r="A391" s="33"/>
      <c r="B391" s="33"/>
      <c r="C391" s="33"/>
      <c r="D391" s="176" t="s">
        <v>39</v>
      </c>
      <c r="E391" s="177" t="s">
        <v>345</v>
      </c>
      <c r="F391" s="179">
        <f>B4+(377*B6)</f>
        <v>378</v>
      </c>
      <c r="G391" s="33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Q391" s="25"/>
      <c r="BR391" s="25"/>
      <c r="BS391" s="25"/>
      <c r="BT391" s="227"/>
      <c r="BU391" s="217"/>
      <c r="BV391" s="228"/>
      <c r="BW391" s="25"/>
    </row>
    <row r="392" spans="1:75" x14ac:dyDescent="0.2">
      <c r="A392" s="33"/>
      <c r="B392" s="33"/>
      <c r="C392" s="33"/>
      <c r="D392" s="176" t="s">
        <v>97</v>
      </c>
      <c r="E392" s="177" t="s">
        <v>345</v>
      </c>
      <c r="F392" s="178">
        <f>B4+(378*B6)</f>
        <v>379</v>
      </c>
      <c r="G392" s="33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Q392" s="25"/>
      <c r="BR392" s="25"/>
      <c r="BS392" s="25"/>
      <c r="BT392" s="227"/>
      <c r="BU392" s="217"/>
      <c r="BV392" s="228"/>
      <c r="BW392" s="25"/>
    </row>
    <row r="393" spans="1:75" x14ac:dyDescent="0.2">
      <c r="A393" s="33"/>
      <c r="B393" s="33"/>
      <c r="C393" s="33"/>
      <c r="D393" s="176" t="s">
        <v>811</v>
      </c>
      <c r="E393" s="177" t="s">
        <v>345</v>
      </c>
      <c r="F393" s="178">
        <f>B4+(379*B6)</f>
        <v>380</v>
      </c>
      <c r="G393" s="33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Q393" s="25"/>
      <c r="BR393" s="25"/>
      <c r="BS393" s="25"/>
      <c r="BT393" s="227"/>
      <c r="BU393" s="217"/>
      <c r="BV393" s="228"/>
      <c r="BW393" s="25"/>
    </row>
    <row r="394" spans="1:75" x14ac:dyDescent="0.2">
      <c r="A394" s="33"/>
      <c r="B394" s="33"/>
      <c r="C394" s="33"/>
      <c r="D394" s="176" t="s">
        <v>127</v>
      </c>
      <c r="E394" s="177" t="s">
        <v>345</v>
      </c>
      <c r="F394" s="179">
        <f>B4+(380*B6)</f>
        <v>381</v>
      </c>
      <c r="G394" s="33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Q394" s="25"/>
      <c r="BR394" s="25"/>
      <c r="BS394" s="25"/>
      <c r="BT394" s="227"/>
      <c r="BU394" s="217"/>
      <c r="BV394" s="228"/>
      <c r="BW394" s="25"/>
    </row>
    <row r="395" spans="1:75" x14ac:dyDescent="0.2">
      <c r="A395" s="33"/>
      <c r="B395" s="33"/>
      <c r="C395" s="33"/>
      <c r="D395" s="176" t="s">
        <v>784</v>
      </c>
      <c r="E395" s="177" t="s">
        <v>345</v>
      </c>
      <c r="F395" s="179">
        <f>B4+(381*B6)</f>
        <v>382</v>
      </c>
      <c r="G395" s="33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Q395" s="25"/>
      <c r="BR395" s="25"/>
      <c r="BS395" s="25"/>
      <c r="BT395" s="227"/>
      <c r="BU395" s="217"/>
      <c r="BV395" s="228"/>
      <c r="BW395" s="25"/>
    </row>
    <row r="396" spans="1:75" x14ac:dyDescent="0.2">
      <c r="A396" s="33"/>
      <c r="B396" s="33"/>
      <c r="C396" s="33"/>
      <c r="D396" s="176" t="s">
        <v>205</v>
      </c>
      <c r="E396" s="177" t="s">
        <v>345</v>
      </c>
      <c r="F396" s="178">
        <f>B4+(382*B6)</f>
        <v>383</v>
      </c>
      <c r="G396" s="33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Q396" s="25"/>
      <c r="BR396" s="25"/>
      <c r="BS396" s="25"/>
      <c r="BT396" s="227"/>
      <c r="BU396" s="217"/>
      <c r="BV396" s="228"/>
      <c r="BW396" s="25"/>
    </row>
    <row r="397" spans="1:75" x14ac:dyDescent="0.2">
      <c r="A397" s="33"/>
      <c r="B397" s="33"/>
      <c r="C397" s="33"/>
      <c r="D397" s="176" t="s">
        <v>709</v>
      </c>
      <c r="E397" s="177" t="s">
        <v>345</v>
      </c>
      <c r="F397" s="178">
        <f>B4+(383*B6)</f>
        <v>384</v>
      </c>
      <c r="G397" s="33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Q397" s="25"/>
      <c r="BR397" s="25"/>
      <c r="BS397" s="25"/>
      <c r="BT397" s="227"/>
      <c r="BU397" s="217"/>
      <c r="BV397" s="228"/>
      <c r="BW397" s="25"/>
    </row>
    <row r="398" spans="1:75" x14ac:dyDescent="0.2">
      <c r="A398" s="33"/>
      <c r="B398" s="33"/>
      <c r="C398" s="33"/>
      <c r="D398" s="176" t="s">
        <v>233</v>
      </c>
      <c r="E398" s="177" t="s">
        <v>345</v>
      </c>
      <c r="F398" s="179">
        <f>B4+(384*B6)</f>
        <v>385</v>
      </c>
      <c r="G398" s="33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Q398" s="25"/>
      <c r="BR398" s="25"/>
      <c r="BS398" s="25"/>
      <c r="BT398" s="227"/>
      <c r="BU398" s="217"/>
      <c r="BV398" s="228"/>
      <c r="BW398" s="25"/>
    </row>
    <row r="399" spans="1:75" x14ac:dyDescent="0.2">
      <c r="A399" s="33"/>
      <c r="B399" s="33"/>
      <c r="C399" s="33"/>
      <c r="D399" s="176" t="s">
        <v>682</v>
      </c>
      <c r="E399" s="177" t="s">
        <v>345</v>
      </c>
      <c r="F399" s="179">
        <f>B4+(385*B6)</f>
        <v>386</v>
      </c>
      <c r="G399" s="33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Q399" s="25"/>
      <c r="BR399" s="25"/>
      <c r="BS399" s="25"/>
      <c r="BT399" s="227"/>
      <c r="BU399" s="217"/>
      <c r="BV399" s="228"/>
      <c r="BW399" s="25"/>
    </row>
    <row r="400" spans="1:75" x14ac:dyDescent="0.2">
      <c r="A400" s="33"/>
      <c r="B400" s="33"/>
      <c r="C400" s="33"/>
      <c r="D400" s="176" t="s">
        <v>339</v>
      </c>
      <c r="E400" s="177" t="s">
        <v>345</v>
      </c>
      <c r="F400" s="178">
        <f>B4+(386*B6)</f>
        <v>387</v>
      </c>
      <c r="G400" s="33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Q400" s="25"/>
      <c r="BR400" s="25"/>
      <c r="BS400" s="25"/>
      <c r="BT400" s="227"/>
      <c r="BU400" s="217"/>
      <c r="BV400" s="228"/>
      <c r="BW400" s="25"/>
    </row>
    <row r="401" spans="1:75" x14ac:dyDescent="0.2">
      <c r="A401" s="33"/>
      <c r="B401" s="33"/>
      <c r="C401" s="33"/>
      <c r="D401" s="176" t="s">
        <v>577</v>
      </c>
      <c r="E401" s="177" t="s">
        <v>345</v>
      </c>
      <c r="F401" s="178">
        <f>B4+(387*B6)</f>
        <v>388</v>
      </c>
      <c r="G401" s="33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Q401" s="25"/>
      <c r="BR401" s="25"/>
      <c r="BS401" s="25"/>
      <c r="BT401" s="227"/>
      <c r="BU401" s="217"/>
      <c r="BV401" s="228"/>
      <c r="BW401" s="25"/>
    </row>
    <row r="402" spans="1:75" x14ac:dyDescent="0.2">
      <c r="A402" s="33"/>
      <c r="B402" s="33"/>
      <c r="C402" s="33"/>
      <c r="D402" s="176" t="s">
        <v>367</v>
      </c>
      <c r="E402" s="177" t="s">
        <v>345</v>
      </c>
      <c r="F402" s="178">
        <f>B4+(388*B6)</f>
        <v>389</v>
      </c>
      <c r="G402" s="33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Q402" s="25"/>
      <c r="BR402" s="25"/>
      <c r="BS402" s="25"/>
      <c r="BT402" s="227"/>
      <c r="BU402" s="217"/>
      <c r="BV402" s="228"/>
      <c r="BW402" s="25"/>
    </row>
    <row r="403" spans="1:75" x14ac:dyDescent="0.2">
      <c r="A403" s="33"/>
      <c r="B403" s="33"/>
      <c r="C403" s="33"/>
      <c r="D403" s="176" t="s">
        <v>550</v>
      </c>
      <c r="E403" s="177" t="s">
        <v>345</v>
      </c>
      <c r="F403" s="178">
        <f>B4+(389*B6)</f>
        <v>390</v>
      </c>
      <c r="G403" s="33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Q403" s="25"/>
      <c r="BR403" s="25"/>
      <c r="BS403" s="25"/>
      <c r="BT403" s="227"/>
      <c r="BU403" s="217"/>
      <c r="BV403" s="228"/>
      <c r="BW403" s="25"/>
    </row>
    <row r="404" spans="1:75" x14ac:dyDescent="0.2">
      <c r="A404" s="33"/>
      <c r="B404" s="33"/>
      <c r="C404" s="33"/>
      <c r="D404" s="176" t="s">
        <v>444</v>
      </c>
      <c r="E404" s="177" t="s">
        <v>345</v>
      </c>
      <c r="F404" s="179">
        <f>B4+(390*B6)</f>
        <v>391</v>
      </c>
      <c r="G404" s="33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Q404" s="25"/>
      <c r="BR404" s="25"/>
      <c r="BS404" s="25"/>
      <c r="BT404" s="227"/>
      <c r="BU404" s="217"/>
      <c r="BV404" s="228"/>
      <c r="BW404" s="25"/>
    </row>
    <row r="405" spans="1:75" x14ac:dyDescent="0.2">
      <c r="A405" s="33"/>
      <c r="B405" s="33"/>
      <c r="C405" s="33"/>
      <c r="D405" s="176" t="s">
        <v>471</v>
      </c>
      <c r="E405" s="177" t="s">
        <v>345</v>
      </c>
      <c r="F405" s="179">
        <f>B4+(391*B6)</f>
        <v>392</v>
      </c>
      <c r="G405" s="33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Q405" s="25"/>
      <c r="BR405" s="25"/>
      <c r="BS405" s="25"/>
      <c r="BT405" s="227"/>
      <c r="BU405" s="217"/>
      <c r="BV405" s="228"/>
      <c r="BW405" s="25"/>
    </row>
    <row r="406" spans="1:75" x14ac:dyDescent="0.2">
      <c r="A406" s="33"/>
      <c r="B406" s="33"/>
      <c r="C406" s="33"/>
      <c r="D406" s="176" t="s">
        <v>414</v>
      </c>
      <c r="E406" s="177" t="s">
        <v>345</v>
      </c>
      <c r="F406" s="178">
        <f>B4+(392*B6)</f>
        <v>393</v>
      </c>
      <c r="G406" s="33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Q406" s="25"/>
      <c r="BR406" s="25"/>
      <c r="BS406" s="25"/>
      <c r="BT406" s="227"/>
      <c r="BU406" s="217"/>
      <c r="BV406" s="228"/>
      <c r="BW406" s="25"/>
    </row>
    <row r="407" spans="1:75" x14ac:dyDescent="0.2">
      <c r="A407" s="33"/>
      <c r="B407" s="33"/>
      <c r="C407" s="33"/>
      <c r="D407" s="176" t="s">
        <v>389</v>
      </c>
      <c r="E407" s="177" t="s">
        <v>345</v>
      </c>
      <c r="F407" s="178">
        <f>B4+(393*B6)</f>
        <v>394</v>
      </c>
      <c r="G407" s="33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Q407" s="25"/>
      <c r="BR407" s="25"/>
      <c r="BS407" s="25"/>
      <c r="BT407" s="227"/>
      <c r="BU407" s="217"/>
      <c r="BV407" s="228"/>
      <c r="BW407" s="25"/>
    </row>
    <row r="408" spans="1:75" x14ac:dyDescent="0.2">
      <c r="A408" s="33"/>
      <c r="B408" s="33"/>
      <c r="C408" s="33"/>
      <c r="D408" s="176" t="s">
        <v>283</v>
      </c>
      <c r="E408" s="177" t="s">
        <v>345</v>
      </c>
      <c r="F408" s="179">
        <f>B4+(394*B6)</f>
        <v>395</v>
      </c>
      <c r="G408" s="33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Q408" s="25"/>
      <c r="BR408" s="25"/>
      <c r="BS408" s="25"/>
      <c r="BT408" s="227"/>
      <c r="BU408" s="217"/>
      <c r="BV408" s="228"/>
      <c r="BW408" s="25"/>
    </row>
    <row r="409" spans="1:75" x14ac:dyDescent="0.2">
      <c r="A409" s="33"/>
      <c r="B409" s="33"/>
      <c r="C409" s="33"/>
      <c r="D409" s="176" t="s">
        <v>519</v>
      </c>
      <c r="E409" s="177" t="s">
        <v>345</v>
      </c>
      <c r="F409" s="179">
        <f>B4+(395*B6)</f>
        <v>396</v>
      </c>
      <c r="G409" s="33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Q409" s="25"/>
      <c r="BR409" s="25"/>
      <c r="BS409" s="25"/>
      <c r="BT409" s="227"/>
      <c r="BU409" s="217"/>
      <c r="BV409" s="228"/>
      <c r="BW409" s="25"/>
    </row>
    <row r="410" spans="1:75" x14ac:dyDescent="0.2">
      <c r="A410" s="33"/>
      <c r="B410" s="33"/>
      <c r="C410" s="33"/>
      <c r="D410" s="176" t="s">
        <v>309</v>
      </c>
      <c r="E410" s="177" t="s">
        <v>345</v>
      </c>
      <c r="F410" s="178">
        <f>B4+(396*B6)</f>
        <v>397</v>
      </c>
      <c r="G410" s="33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Q410" s="25"/>
      <c r="BR410" s="25"/>
      <c r="BS410" s="25"/>
      <c r="BT410" s="227"/>
      <c r="BU410" s="217"/>
      <c r="BV410" s="228"/>
      <c r="BW410" s="25"/>
    </row>
    <row r="411" spans="1:75" x14ac:dyDescent="0.2">
      <c r="A411" s="33"/>
      <c r="B411" s="33"/>
      <c r="C411" s="33"/>
      <c r="D411" s="176" t="s">
        <v>494</v>
      </c>
      <c r="E411" s="177" t="s">
        <v>345</v>
      </c>
      <c r="F411" s="178">
        <f>B4+(397*B6)</f>
        <v>398</v>
      </c>
      <c r="G411" s="33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Q411" s="25"/>
      <c r="BR411" s="25"/>
      <c r="BS411" s="25"/>
      <c r="BT411" s="227"/>
      <c r="BU411" s="217"/>
      <c r="BV411" s="228"/>
      <c r="BW411" s="25"/>
    </row>
    <row r="412" spans="1:75" x14ac:dyDescent="0.2">
      <c r="A412" s="33"/>
      <c r="B412" s="33"/>
      <c r="C412" s="33"/>
      <c r="D412" s="176" t="s">
        <v>149</v>
      </c>
      <c r="E412" s="177" t="s">
        <v>345</v>
      </c>
      <c r="F412" s="179">
        <f>B4+(398*B6)</f>
        <v>399</v>
      </c>
      <c r="G412" s="33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Q412" s="25"/>
      <c r="BR412" s="25"/>
      <c r="BS412" s="25"/>
      <c r="BT412" s="227"/>
      <c r="BU412" s="217"/>
      <c r="BV412" s="228"/>
      <c r="BW412" s="25"/>
    </row>
    <row r="413" spans="1:75" x14ac:dyDescent="0.2">
      <c r="A413" s="33"/>
      <c r="B413" s="33"/>
      <c r="C413" s="33"/>
      <c r="D413" s="176" t="s">
        <v>652</v>
      </c>
      <c r="E413" s="177" t="s">
        <v>345</v>
      </c>
      <c r="F413" s="179">
        <f>B4+(399*B6)</f>
        <v>400</v>
      </c>
      <c r="G413" s="33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Q413" s="25"/>
      <c r="BR413" s="25"/>
      <c r="BS413" s="25"/>
      <c r="BT413" s="227"/>
      <c r="BU413" s="217"/>
      <c r="BV413" s="228"/>
      <c r="BW413" s="25"/>
    </row>
    <row r="414" spans="1:75" x14ac:dyDescent="0.2">
      <c r="A414" s="33"/>
      <c r="B414" s="33"/>
      <c r="C414" s="33"/>
      <c r="D414" s="176" t="s">
        <v>175</v>
      </c>
      <c r="E414" s="177" t="s">
        <v>345</v>
      </c>
      <c r="F414" s="178">
        <f>B4+(400*B6)</f>
        <v>401</v>
      </c>
      <c r="G414" s="33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Q414" s="25"/>
      <c r="BR414" s="25"/>
      <c r="BS414" s="25"/>
      <c r="BT414" s="227"/>
      <c r="BU414" s="217"/>
      <c r="BV414" s="228"/>
      <c r="BW414" s="25"/>
    </row>
    <row r="415" spans="1:75" x14ac:dyDescent="0.2">
      <c r="A415" s="33"/>
      <c r="B415" s="33"/>
      <c r="C415" s="33"/>
      <c r="D415" s="176" t="s">
        <v>627</v>
      </c>
      <c r="E415" s="177" t="s">
        <v>345</v>
      </c>
      <c r="F415" s="178">
        <f>B4+(401*B6)</f>
        <v>402</v>
      </c>
      <c r="G415" s="33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Q415" s="25"/>
      <c r="BR415" s="25"/>
      <c r="BS415" s="25"/>
      <c r="BT415" s="227"/>
      <c r="BU415" s="217"/>
      <c r="BV415" s="228"/>
      <c r="BW415" s="25"/>
    </row>
    <row r="416" spans="1:75" x14ac:dyDescent="0.2">
      <c r="A416" s="33"/>
      <c r="B416" s="33"/>
      <c r="C416" s="33"/>
      <c r="D416" s="176" t="s">
        <v>40</v>
      </c>
      <c r="E416" s="177" t="s">
        <v>345</v>
      </c>
      <c r="F416" s="178">
        <f>B4+(402*B6)</f>
        <v>403</v>
      </c>
      <c r="G416" s="33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Q416" s="25"/>
      <c r="BR416" s="25"/>
      <c r="BS416" s="25"/>
      <c r="BT416" s="227"/>
      <c r="BU416" s="217"/>
      <c r="BV416" s="228"/>
      <c r="BW416" s="25"/>
    </row>
    <row r="417" spans="1:75" x14ac:dyDescent="0.2">
      <c r="A417" s="33"/>
      <c r="B417" s="33"/>
      <c r="C417" s="33"/>
      <c r="D417" s="176" t="s">
        <v>754</v>
      </c>
      <c r="E417" s="177" t="s">
        <v>345</v>
      </c>
      <c r="F417" s="178">
        <f>B4+(403*B6)</f>
        <v>404</v>
      </c>
      <c r="G417" s="33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Q417" s="25"/>
      <c r="BR417" s="25"/>
      <c r="BS417" s="25"/>
      <c r="BT417" s="227"/>
      <c r="BU417" s="217"/>
      <c r="BV417" s="228"/>
      <c r="BW417" s="25"/>
    </row>
    <row r="418" spans="1:75" x14ac:dyDescent="0.2">
      <c r="A418" s="33"/>
      <c r="B418" s="33"/>
      <c r="C418" s="33"/>
      <c r="D418" s="176" t="s">
        <v>67</v>
      </c>
      <c r="E418" s="177" t="s">
        <v>345</v>
      </c>
      <c r="F418" s="179">
        <f>B4+(404*B6)</f>
        <v>405</v>
      </c>
      <c r="G418" s="33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Q418" s="25"/>
      <c r="BR418" s="25"/>
      <c r="BS418" s="25"/>
      <c r="BT418" s="227"/>
      <c r="BU418" s="217"/>
      <c r="BV418" s="228"/>
      <c r="BW418" s="25"/>
    </row>
    <row r="419" spans="1:75" x14ac:dyDescent="0.2">
      <c r="A419" s="33"/>
      <c r="B419" s="33"/>
      <c r="C419" s="33"/>
      <c r="D419" s="176" t="s">
        <v>38</v>
      </c>
      <c r="E419" s="177" t="s">
        <v>345</v>
      </c>
      <c r="F419" s="179">
        <f>B4+(405*B6)</f>
        <v>406</v>
      </c>
      <c r="G419" s="33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Q419" s="25"/>
      <c r="BR419" s="25"/>
      <c r="BS419" s="25"/>
      <c r="BT419" s="227"/>
      <c r="BU419" s="217"/>
      <c r="BV419" s="228"/>
      <c r="BW419" s="25"/>
    </row>
    <row r="420" spans="1:75" x14ac:dyDescent="0.2">
      <c r="A420" s="33"/>
      <c r="B420" s="33"/>
      <c r="C420" s="33"/>
      <c r="D420" s="176" t="s">
        <v>756</v>
      </c>
      <c r="E420" s="177" t="s">
        <v>345</v>
      </c>
      <c r="F420" s="178">
        <f>B4+(406*B6)</f>
        <v>407</v>
      </c>
      <c r="G420" s="33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Q420" s="25"/>
      <c r="BR420" s="25"/>
      <c r="BS420" s="25"/>
      <c r="BT420" s="227"/>
      <c r="BU420" s="217"/>
      <c r="BV420" s="228"/>
      <c r="BW420" s="25"/>
    </row>
    <row r="421" spans="1:75" x14ac:dyDescent="0.2">
      <c r="A421" s="33"/>
      <c r="B421" s="33"/>
      <c r="C421" s="33"/>
      <c r="D421" s="176" t="s">
        <v>69</v>
      </c>
      <c r="E421" s="177" t="s">
        <v>345</v>
      </c>
      <c r="F421" s="178">
        <f>B4+(407*B6)</f>
        <v>408</v>
      </c>
      <c r="G421" s="33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Q421" s="25"/>
      <c r="BR421" s="25"/>
      <c r="BS421" s="25"/>
      <c r="BT421" s="227"/>
      <c r="BU421" s="217"/>
      <c r="BV421" s="228"/>
      <c r="BW421" s="25"/>
    </row>
    <row r="422" spans="1:75" x14ac:dyDescent="0.2">
      <c r="A422" s="33"/>
      <c r="B422" s="33"/>
      <c r="C422" s="33"/>
      <c r="D422" s="176" t="s">
        <v>728</v>
      </c>
      <c r="E422" s="177" t="s">
        <v>345</v>
      </c>
      <c r="F422" s="179">
        <f>B4+(408*B6)</f>
        <v>409</v>
      </c>
      <c r="G422" s="33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Q422" s="25"/>
      <c r="BR422" s="25"/>
      <c r="BS422" s="25"/>
      <c r="BT422" s="227"/>
      <c r="BU422" s="217"/>
      <c r="BV422" s="228"/>
      <c r="BW422" s="25"/>
    </row>
    <row r="423" spans="1:75" x14ac:dyDescent="0.2">
      <c r="A423" s="33"/>
      <c r="B423" s="33"/>
      <c r="C423" s="33"/>
      <c r="D423" s="176" t="s">
        <v>147</v>
      </c>
      <c r="E423" s="177" t="s">
        <v>345</v>
      </c>
      <c r="F423" s="179">
        <f>B4+(409*B6)</f>
        <v>410</v>
      </c>
      <c r="G423" s="33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Q423" s="25"/>
      <c r="BR423" s="25"/>
      <c r="BS423" s="25"/>
      <c r="BT423" s="227"/>
      <c r="BU423" s="217"/>
      <c r="BV423" s="228"/>
      <c r="BW423" s="25"/>
    </row>
    <row r="424" spans="1:75" x14ac:dyDescent="0.2">
      <c r="A424" s="33"/>
      <c r="B424" s="33"/>
      <c r="C424" s="33"/>
      <c r="D424" s="176" t="s">
        <v>654</v>
      </c>
      <c r="E424" s="177" t="s">
        <v>345</v>
      </c>
      <c r="F424" s="178">
        <f>B4+(410*B6)</f>
        <v>411</v>
      </c>
      <c r="G424" s="33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Q424" s="25"/>
      <c r="BR424" s="25"/>
      <c r="BS424" s="25"/>
      <c r="BT424" s="227"/>
      <c r="BU424" s="217"/>
      <c r="BV424" s="228"/>
      <c r="BW424" s="25"/>
    </row>
    <row r="425" spans="1:75" x14ac:dyDescent="0.2">
      <c r="A425" s="33"/>
      <c r="B425" s="33"/>
      <c r="C425" s="33"/>
      <c r="D425" s="176" t="s">
        <v>177</v>
      </c>
      <c r="E425" s="177" t="s">
        <v>345</v>
      </c>
      <c r="F425" s="178">
        <f>B4+(411*B6)</f>
        <v>412</v>
      </c>
      <c r="G425" s="33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Q425" s="25"/>
      <c r="BR425" s="25"/>
      <c r="BS425" s="25"/>
      <c r="BT425" s="227"/>
      <c r="BU425" s="217"/>
      <c r="BV425" s="228"/>
      <c r="BW425" s="25"/>
    </row>
    <row r="426" spans="1:75" x14ac:dyDescent="0.2">
      <c r="A426" s="33"/>
      <c r="B426" s="33"/>
      <c r="C426" s="33"/>
      <c r="D426" s="176" t="s">
        <v>625</v>
      </c>
      <c r="E426" s="177" t="s">
        <v>345</v>
      </c>
      <c r="F426" s="179">
        <f>B4+(412*B6)</f>
        <v>413</v>
      </c>
      <c r="G426" s="33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Q426" s="25"/>
      <c r="BR426" s="25"/>
      <c r="BS426" s="25"/>
      <c r="BT426" s="227"/>
      <c r="BU426" s="217"/>
      <c r="BV426" s="228"/>
      <c r="BW426" s="25"/>
    </row>
    <row r="427" spans="1:75" x14ac:dyDescent="0.2">
      <c r="A427" s="33"/>
      <c r="B427" s="33"/>
      <c r="C427" s="33"/>
      <c r="D427" s="176" t="s">
        <v>281</v>
      </c>
      <c r="E427" s="177" t="s">
        <v>345</v>
      </c>
      <c r="F427" s="179">
        <f>B4+(413*B6)</f>
        <v>414</v>
      </c>
      <c r="G427" s="33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Q427" s="25"/>
      <c r="BR427" s="25"/>
      <c r="BS427" s="25"/>
      <c r="BT427" s="227"/>
      <c r="BU427" s="217"/>
      <c r="BV427" s="228"/>
      <c r="BW427" s="25"/>
    </row>
    <row r="428" spans="1:75" x14ac:dyDescent="0.2">
      <c r="A428" s="33"/>
      <c r="B428" s="33"/>
      <c r="C428" s="33"/>
      <c r="D428" s="176" t="s">
        <v>521</v>
      </c>
      <c r="E428" s="177" t="s">
        <v>345</v>
      </c>
      <c r="F428" s="178">
        <f>B4+(414*B6)</f>
        <v>415</v>
      </c>
      <c r="G428" s="33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Q428" s="25"/>
      <c r="BR428" s="25"/>
      <c r="BS428" s="25"/>
      <c r="BT428" s="227"/>
      <c r="BU428" s="217"/>
      <c r="BV428" s="228"/>
      <c r="BW428" s="25"/>
    </row>
    <row r="429" spans="1:75" x14ac:dyDescent="0.2">
      <c r="A429" s="33"/>
      <c r="B429" s="33"/>
      <c r="C429" s="33"/>
      <c r="D429" s="176" t="s">
        <v>311</v>
      </c>
      <c r="E429" s="177" t="s">
        <v>345</v>
      </c>
      <c r="F429" s="178">
        <f>B4+(415*B6)</f>
        <v>416</v>
      </c>
      <c r="G429" s="33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Q429" s="25"/>
      <c r="BR429" s="25"/>
      <c r="BS429" s="25"/>
      <c r="BT429" s="227"/>
      <c r="BU429" s="217"/>
      <c r="BV429" s="228"/>
      <c r="BW429" s="25"/>
    </row>
    <row r="430" spans="1:75" x14ac:dyDescent="0.2">
      <c r="A430" s="33"/>
      <c r="B430" s="33"/>
      <c r="C430" s="33"/>
      <c r="D430" s="176" t="s">
        <v>492</v>
      </c>
      <c r="E430" s="177" t="s">
        <v>345</v>
      </c>
      <c r="F430" s="178">
        <f>B4+(416*B6)</f>
        <v>417</v>
      </c>
      <c r="G430" s="33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Q430" s="25"/>
      <c r="BR430" s="25"/>
      <c r="BS430" s="25"/>
      <c r="BT430" s="227"/>
      <c r="BU430" s="217"/>
      <c r="BV430" s="228"/>
      <c r="BW430" s="25"/>
    </row>
    <row r="431" spans="1:75" x14ac:dyDescent="0.2">
      <c r="A431" s="33"/>
      <c r="B431" s="33"/>
      <c r="C431" s="33"/>
      <c r="D431" s="176" t="s">
        <v>387</v>
      </c>
      <c r="E431" s="177" t="s">
        <v>345</v>
      </c>
      <c r="F431" s="178">
        <f>B4+(417*B6)</f>
        <v>418</v>
      </c>
      <c r="G431" s="33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Q431" s="25"/>
      <c r="BR431" s="25"/>
      <c r="BS431" s="25"/>
      <c r="BT431" s="227"/>
      <c r="BU431" s="217"/>
      <c r="BV431" s="228"/>
      <c r="BW431" s="25"/>
    </row>
    <row r="432" spans="1:75" x14ac:dyDescent="0.2">
      <c r="A432" s="33"/>
      <c r="B432" s="33"/>
      <c r="C432" s="33"/>
      <c r="D432" s="176" t="s">
        <v>416</v>
      </c>
      <c r="E432" s="177" t="s">
        <v>345</v>
      </c>
      <c r="F432" s="179">
        <f>B4+(418*B6)</f>
        <v>419</v>
      </c>
      <c r="G432" s="33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Q432" s="25"/>
      <c r="BR432" s="25"/>
      <c r="BS432" s="25"/>
      <c r="BT432" s="227"/>
      <c r="BU432" s="217"/>
      <c r="BV432" s="228"/>
      <c r="BW432" s="25"/>
    </row>
    <row r="433" spans="1:75" x14ac:dyDescent="0.2">
      <c r="A433" s="33"/>
      <c r="B433" s="33"/>
      <c r="C433" s="33"/>
      <c r="D433" s="176" t="s">
        <v>473</v>
      </c>
      <c r="E433" s="177" t="s">
        <v>345</v>
      </c>
      <c r="F433" s="179">
        <f>B4+(419*B6)</f>
        <v>420</v>
      </c>
      <c r="G433" s="33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Q433" s="25"/>
      <c r="BR433" s="25"/>
      <c r="BS433" s="25"/>
      <c r="BT433" s="227"/>
      <c r="BU433" s="217"/>
      <c r="BV433" s="228"/>
      <c r="BW433" s="25"/>
    </row>
    <row r="434" spans="1:75" x14ac:dyDescent="0.2">
      <c r="A434" s="33"/>
      <c r="B434" s="33"/>
      <c r="C434" s="33"/>
      <c r="D434" s="176" t="s">
        <v>442</v>
      </c>
      <c r="E434" s="177" t="s">
        <v>345</v>
      </c>
      <c r="F434" s="178">
        <f>B4+(420*B6)</f>
        <v>421</v>
      </c>
      <c r="G434" s="33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Q434" s="25"/>
      <c r="BR434" s="25"/>
      <c r="BS434" s="25"/>
      <c r="BT434" s="227"/>
      <c r="BU434" s="217"/>
      <c r="BV434" s="228"/>
      <c r="BW434" s="25"/>
    </row>
    <row r="435" spans="1:75" x14ac:dyDescent="0.2">
      <c r="A435" s="33"/>
      <c r="B435" s="33"/>
      <c r="C435" s="33"/>
      <c r="D435" s="176" t="s">
        <v>337</v>
      </c>
      <c r="E435" s="177" t="s">
        <v>345</v>
      </c>
      <c r="F435" s="178">
        <f>B4+(421*B6)</f>
        <v>422</v>
      </c>
      <c r="G435" s="33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Q435" s="25"/>
      <c r="BR435" s="25"/>
      <c r="BS435" s="25"/>
      <c r="BT435" s="227"/>
      <c r="BU435" s="217"/>
      <c r="BV435" s="228"/>
      <c r="BW435" s="25"/>
    </row>
    <row r="436" spans="1:75" x14ac:dyDescent="0.2">
      <c r="A436" s="33"/>
      <c r="B436" s="33"/>
      <c r="C436" s="33"/>
      <c r="D436" s="176" t="s">
        <v>579</v>
      </c>
      <c r="E436" s="177" t="s">
        <v>345</v>
      </c>
      <c r="F436" s="179">
        <f>B4+(422*B6)</f>
        <v>423</v>
      </c>
      <c r="G436" s="33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Q436" s="25"/>
      <c r="BR436" s="25"/>
      <c r="BS436" s="25"/>
      <c r="BT436" s="227"/>
      <c r="BU436" s="217"/>
      <c r="BV436" s="228"/>
      <c r="BW436" s="25"/>
    </row>
    <row r="437" spans="1:75" x14ac:dyDescent="0.2">
      <c r="A437" s="33"/>
      <c r="B437" s="33"/>
      <c r="C437" s="33"/>
      <c r="D437" s="176" t="s">
        <v>369</v>
      </c>
      <c r="E437" s="177" t="s">
        <v>345</v>
      </c>
      <c r="F437" s="179">
        <f>B4+(423*B6)</f>
        <v>424</v>
      </c>
      <c r="G437" s="33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Q437" s="25"/>
      <c r="BR437" s="25"/>
      <c r="BS437" s="25"/>
      <c r="BT437" s="227"/>
      <c r="BU437" s="217"/>
      <c r="BV437" s="228"/>
      <c r="BW437" s="25"/>
    </row>
    <row r="438" spans="1:75" x14ac:dyDescent="0.2">
      <c r="A438" s="33"/>
      <c r="B438" s="33"/>
      <c r="C438" s="33"/>
      <c r="D438" s="176" t="s">
        <v>548</v>
      </c>
      <c r="E438" s="177" t="s">
        <v>345</v>
      </c>
      <c r="F438" s="178">
        <f>B4+(424*B6)</f>
        <v>425</v>
      </c>
      <c r="G438" s="33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Q438" s="25"/>
      <c r="BR438" s="25"/>
      <c r="BS438" s="25"/>
      <c r="BT438" s="227"/>
      <c r="BU438" s="217"/>
      <c r="BV438" s="228"/>
      <c r="BW438" s="25"/>
    </row>
    <row r="439" spans="1:75" x14ac:dyDescent="0.2">
      <c r="A439" s="33"/>
      <c r="B439" s="33"/>
      <c r="C439" s="33"/>
      <c r="D439" s="176" t="s">
        <v>203</v>
      </c>
      <c r="E439" s="177" t="s">
        <v>345</v>
      </c>
      <c r="F439" s="178">
        <f>B4+(425*B6)</f>
        <v>426</v>
      </c>
      <c r="G439" s="33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Q439" s="25"/>
      <c r="BR439" s="25"/>
      <c r="BS439" s="25"/>
      <c r="BT439" s="227"/>
      <c r="BU439" s="217"/>
      <c r="BV439" s="228"/>
      <c r="BW439" s="25"/>
    </row>
    <row r="440" spans="1:75" x14ac:dyDescent="0.2">
      <c r="A440" s="33"/>
      <c r="B440" s="33"/>
      <c r="C440" s="33"/>
      <c r="D440" s="176" t="s">
        <v>711</v>
      </c>
      <c r="E440" s="177" t="s">
        <v>345</v>
      </c>
      <c r="F440" s="179">
        <f>B4+(426*B6)</f>
        <v>427</v>
      </c>
      <c r="G440" s="33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Q440" s="25"/>
      <c r="BR440" s="25"/>
      <c r="BS440" s="25"/>
      <c r="BT440" s="227"/>
      <c r="BU440" s="217"/>
      <c r="BV440" s="228"/>
      <c r="BW440" s="25"/>
    </row>
    <row r="441" spans="1:75" x14ac:dyDescent="0.2">
      <c r="A441" s="33"/>
      <c r="B441" s="33"/>
      <c r="C441" s="33"/>
      <c r="D441" s="176" t="s">
        <v>235</v>
      </c>
      <c r="E441" s="177" t="s">
        <v>345</v>
      </c>
      <c r="F441" s="179">
        <f>B4+(427*B6)</f>
        <v>428</v>
      </c>
      <c r="G441" s="33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Q441" s="25"/>
      <c r="BR441" s="25"/>
      <c r="BS441" s="25"/>
      <c r="BT441" s="227"/>
      <c r="BU441" s="217"/>
      <c r="BV441" s="228"/>
      <c r="BW441" s="25"/>
    </row>
    <row r="442" spans="1:75" x14ac:dyDescent="0.2">
      <c r="A442" s="33"/>
      <c r="B442" s="33"/>
      <c r="C442" s="33"/>
      <c r="D442" s="176" t="s">
        <v>680</v>
      </c>
      <c r="E442" s="177" t="s">
        <v>345</v>
      </c>
      <c r="F442" s="178">
        <f>B4+(428*B6)</f>
        <v>429</v>
      </c>
      <c r="G442" s="33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Q442" s="25"/>
      <c r="BR442" s="25"/>
      <c r="BS442" s="25"/>
      <c r="BT442" s="227"/>
      <c r="BU442" s="217"/>
      <c r="BV442" s="228"/>
      <c r="BW442" s="25"/>
    </row>
    <row r="443" spans="1:75" x14ac:dyDescent="0.2">
      <c r="A443" s="33"/>
      <c r="B443" s="33"/>
      <c r="C443" s="33"/>
      <c r="D443" s="176" t="s">
        <v>95</v>
      </c>
      <c r="E443" s="177" t="s">
        <v>345</v>
      </c>
      <c r="F443" s="178">
        <f>B4+(429*B6)</f>
        <v>430</v>
      </c>
      <c r="G443" s="33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Q443" s="25"/>
      <c r="BR443" s="25"/>
      <c r="BS443" s="25"/>
      <c r="BT443" s="227"/>
      <c r="BU443" s="217"/>
      <c r="BV443" s="228"/>
      <c r="BW443" s="25"/>
    </row>
    <row r="444" spans="1:75" x14ac:dyDescent="0.2">
      <c r="A444" s="33"/>
      <c r="B444" s="33"/>
      <c r="C444" s="33"/>
      <c r="D444" s="176" t="s">
        <v>813</v>
      </c>
      <c r="E444" s="177" t="s">
        <v>345</v>
      </c>
      <c r="F444" s="178">
        <f>B4+(430*B6)</f>
        <v>431</v>
      </c>
      <c r="G444" s="33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Q444" s="25"/>
      <c r="BR444" s="25"/>
      <c r="BS444" s="25"/>
      <c r="BT444" s="227"/>
      <c r="BU444" s="217"/>
      <c r="BV444" s="228"/>
      <c r="BW444" s="25"/>
    </row>
    <row r="445" spans="1:75" x14ac:dyDescent="0.2">
      <c r="A445" s="33"/>
      <c r="B445" s="33"/>
      <c r="C445" s="33"/>
      <c r="D445" s="176" t="s">
        <v>129</v>
      </c>
      <c r="E445" s="177" t="s">
        <v>345</v>
      </c>
      <c r="F445" s="178">
        <f>B4+(431*B6)</f>
        <v>432</v>
      </c>
      <c r="G445" s="33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Q445" s="25"/>
      <c r="BR445" s="25"/>
      <c r="BS445" s="25"/>
      <c r="BT445" s="227"/>
      <c r="BU445" s="217"/>
      <c r="BV445" s="228"/>
      <c r="BW445" s="25"/>
    </row>
    <row r="446" spans="1:75" x14ac:dyDescent="0.2">
      <c r="A446" s="33"/>
      <c r="B446" s="33"/>
      <c r="C446" s="33"/>
      <c r="D446" s="176" t="s">
        <v>296</v>
      </c>
      <c r="E446" s="177" t="s">
        <v>345</v>
      </c>
      <c r="F446" s="179">
        <f>B4+(432*B6)</f>
        <v>433</v>
      </c>
      <c r="G446" s="33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Q446" s="25"/>
      <c r="BR446" s="25"/>
      <c r="BS446" s="25"/>
      <c r="BT446" s="227"/>
      <c r="BU446" s="217"/>
      <c r="BV446" s="228"/>
      <c r="BW446" s="25"/>
    </row>
    <row r="447" spans="1:75" x14ac:dyDescent="0.2">
      <c r="A447" s="33"/>
      <c r="B447" s="33"/>
      <c r="C447" s="33"/>
      <c r="D447" s="176" t="s">
        <v>158</v>
      </c>
      <c r="E447" s="177" t="s">
        <v>345</v>
      </c>
      <c r="F447" s="179">
        <f>B4+(433*B6)</f>
        <v>434</v>
      </c>
      <c r="G447" s="33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Q447" s="25"/>
      <c r="BR447" s="25"/>
      <c r="BS447" s="25"/>
      <c r="BT447" s="227"/>
      <c r="BU447" s="217"/>
      <c r="BV447" s="228"/>
      <c r="BW447" s="25"/>
    </row>
    <row r="448" spans="1:75" x14ac:dyDescent="0.2">
      <c r="A448" s="33"/>
      <c r="B448" s="33"/>
      <c r="C448" s="33"/>
      <c r="D448" s="176" t="s">
        <v>264</v>
      </c>
      <c r="E448" s="177" t="s">
        <v>345</v>
      </c>
      <c r="F448" s="178">
        <f>B4+(434*B6)</f>
        <v>435</v>
      </c>
      <c r="G448" s="33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Q448" s="25"/>
      <c r="BR448" s="25"/>
      <c r="BS448" s="25"/>
      <c r="BT448" s="227"/>
      <c r="BU448" s="217"/>
      <c r="BV448" s="228"/>
      <c r="BW448" s="25"/>
    </row>
    <row r="449" spans="1:75" x14ac:dyDescent="0.2">
      <c r="A449" s="33"/>
      <c r="B449" s="33"/>
      <c r="C449" s="33"/>
      <c r="D449" s="176" t="s">
        <v>190</v>
      </c>
      <c r="E449" s="177" t="s">
        <v>345</v>
      </c>
      <c r="F449" s="178">
        <f>B4+(435*B6)</f>
        <v>436</v>
      </c>
      <c r="G449" s="33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Q449" s="25"/>
      <c r="BR449" s="25"/>
      <c r="BS449" s="25"/>
      <c r="BT449" s="227"/>
      <c r="BU449" s="217"/>
      <c r="BV449" s="228"/>
      <c r="BW449" s="25"/>
    </row>
    <row r="450" spans="1:75" x14ac:dyDescent="0.2">
      <c r="A450" s="33"/>
      <c r="B450" s="33"/>
      <c r="C450" s="33"/>
      <c r="D450" s="176" t="s">
        <v>429</v>
      </c>
      <c r="E450" s="177" t="s">
        <v>345</v>
      </c>
      <c r="F450" s="179">
        <f>B4+(436*B6)</f>
        <v>437</v>
      </c>
      <c r="G450" s="33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Q450" s="25"/>
      <c r="BR450" s="25"/>
      <c r="BS450" s="25"/>
      <c r="BT450" s="227"/>
      <c r="BU450" s="217"/>
      <c r="BV450" s="228"/>
      <c r="BW450" s="25"/>
    </row>
    <row r="451" spans="1:75" x14ac:dyDescent="0.2">
      <c r="A451" s="33"/>
      <c r="B451" s="33"/>
      <c r="C451" s="33"/>
      <c r="D451" s="176" t="s">
        <v>49</v>
      </c>
      <c r="E451" s="177" t="s">
        <v>345</v>
      </c>
      <c r="F451" s="179">
        <f>B4+(437*B6)</f>
        <v>438</v>
      </c>
      <c r="G451" s="33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Q451" s="25"/>
      <c r="BR451" s="25"/>
      <c r="BS451" s="25"/>
      <c r="BT451" s="227"/>
      <c r="BU451" s="217"/>
      <c r="BV451" s="228"/>
      <c r="BW451" s="25"/>
    </row>
    <row r="452" spans="1:75" x14ac:dyDescent="0.2">
      <c r="A452" s="33"/>
      <c r="B452" s="33"/>
      <c r="C452" s="33"/>
      <c r="D452" s="176" t="s">
        <v>398</v>
      </c>
      <c r="E452" s="177" t="s">
        <v>345</v>
      </c>
      <c r="F452" s="178">
        <f>B4+(438*B6)</f>
        <v>439</v>
      </c>
      <c r="G452" s="33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Q452" s="25"/>
      <c r="BR452" s="25"/>
      <c r="BS452" s="25"/>
      <c r="BT452" s="227"/>
      <c r="BU452" s="217"/>
      <c r="BV452" s="228"/>
      <c r="BW452" s="25"/>
    </row>
    <row r="453" spans="1:75" x14ac:dyDescent="0.2">
      <c r="A453" s="33"/>
      <c r="B453" s="33"/>
      <c r="C453" s="33"/>
      <c r="D453" s="176" t="s">
        <v>82</v>
      </c>
      <c r="E453" s="177" t="s">
        <v>345</v>
      </c>
      <c r="F453" s="178">
        <f>B4+(439*B6)</f>
        <v>440</v>
      </c>
      <c r="G453" s="33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Q453" s="25"/>
      <c r="BR453" s="25"/>
      <c r="BS453" s="25"/>
      <c r="BT453" s="227"/>
      <c r="BU453" s="217"/>
      <c r="BV453" s="228"/>
      <c r="BW453" s="25"/>
    </row>
    <row r="454" spans="1:75" x14ac:dyDescent="0.2">
      <c r="A454" s="33"/>
      <c r="B454" s="33"/>
      <c r="C454" s="33"/>
      <c r="D454" s="176" t="s">
        <v>534</v>
      </c>
      <c r="E454" s="177" t="s">
        <v>345</v>
      </c>
      <c r="F454" s="179">
        <f>B4+(440*B6)</f>
        <v>441</v>
      </c>
      <c r="G454" s="33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Q454" s="25"/>
      <c r="BR454" s="25"/>
      <c r="BS454" s="25"/>
      <c r="BT454" s="227"/>
      <c r="BU454" s="217"/>
      <c r="BV454" s="228"/>
      <c r="BW454" s="25"/>
    </row>
    <row r="455" spans="1:75" x14ac:dyDescent="0.2">
      <c r="A455" s="33"/>
      <c r="B455" s="33"/>
      <c r="C455" s="33"/>
      <c r="D455" s="176" t="s">
        <v>712</v>
      </c>
      <c r="E455" s="177" t="s">
        <v>345</v>
      </c>
      <c r="F455" s="179">
        <f>B4+(441*B6)</f>
        <v>442</v>
      </c>
      <c r="G455" s="33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Q455" s="25"/>
      <c r="BR455" s="25"/>
      <c r="BS455" s="25"/>
      <c r="BT455" s="227"/>
      <c r="BU455" s="217"/>
      <c r="BV455" s="228"/>
      <c r="BW455" s="25"/>
    </row>
    <row r="456" spans="1:75" x14ac:dyDescent="0.2">
      <c r="A456" s="33"/>
      <c r="B456" s="33"/>
      <c r="C456" s="33"/>
      <c r="D456" s="176" t="s">
        <v>503</v>
      </c>
      <c r="E456" s="177" t="s">
        <v>345</v>
      </c>
      <c r="F456" s="178">
        <f>B4+(442*B6)</f>
        <v>443</v>
      </c>
      <c r="G456" s="33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Q456" s="25"/>
      <c r="BR456" s="25"/>
      <c r="BS456" s="25"/>
      <c r="BT456" s="227"/>
      <c r="BU456" s="217"/>
      <c r="BV456" s="228"/>
      <c r="BW456" s="25"/>
    </row>
    <row r="457" spans="1:75" x14ac:dyDescent="0.2">
      <c r="A457" s="33"/>
      <c r="B457" s="33"/>
      <c r="C457" s="33"/>
      <c r="D457" s="176" t="s">
        <v>742</v>
      </c>
      <c r="E457" s="177" t="s">
        <v>345</v>
      </c>
      <c r="F457" s="178">
        <f>B4+(443*B6)</f>
        <v>444</v>
      </c>
      <c r="G457" s="33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Q457" s="25"/>
      <c r="BR457" s="25"/>
      <c r="BS457" s="25"/>
      <c r="BT457" s="227"/>
      <c r="BU457" s="217"/>
      <c r="BV457" s="228"/>
      <c r="BW457" s="25"/>
    </row>
    <row r="458" spans="1:75" x14ac:dyDescent="0.2">
      <c r="A458" s="33"/>
      <c r="B458" s="33"/>
      <c r="C458" s="33"/>
      <c r="D458" s="176" t="s">
        <v>639</v>
      </c>
      <c r="E458" s="177" t="s">
        <v>345</v>
      </c>
      <c r="F458" s="178">
        <f>B4+(444*B6)</f>
        <v>445</v>
      </c>
      <c r="G458" s="33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Q458" s="25"/>
      <c r="BR458" s="25"/>
      <c r="BS458" s="25"/>
      <c r="BT458" s="227"/>
      <c r="BU458" s="217"/>
      <c r="BV458" s="228"/>
      <c r="BW458" s="25"/>
    </row>
    <row r="459" spans="1:75" x14ac:dyDescent="0.2">
      <c r="A459" s="33"/>
      <c r="B459" s="33"/>
      <c r="C459" s="33"/>
      <c r="D459" s="176" t="s">
        <v>609</v>
      </c>
      <c r="E459" s="177" t="s">
        <v>345</v>
      </c>
      <c r="F459" s="178">
        <f>B4+(445*B6)</f>
        <v>446</v>
      </c>
      <c r="G459" s="33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Q459" s="25"/>
      <c r="BR459" s="25"/>
      <c r="BS459" s="25"/>
      <c r="BT459" s="227"/>
      <c r="BU459" s="217"/>
      <c r="BV459" s="228"/>
      <c r="BW459" s="25"/>
    </row>
    <row r="460" spans="1:75" x14ac:dyDescent="0.2">
      <c r="A460" s="33"/>
      <c r="B460" s="33"/>
      <c r="C460" s="33"/>
      <c r="D460" s="176" t="s">
        <v>665</v>
      </c>
      <c r="E460" s="177" t="s">
        <v>345</v>
      </c>
      <c r="F460" s="179">
        <f>B4+(446*B6)</f>
        <v>447</v>
      </c>
      <c r="G460" s="33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Q460" s="25"/>
      <c r="BR460" s="25"/>
      <c r="BS460" s="25"/>
      <c r="BT460" s="227"/>
      <c r="BU460" s="217"/>
      <c r="BV460" s="228"/>
      <c r="BW460" s="25"/>
    </row>
    <row r="461" spans="1:75" x14ac:dyDescent="0.2">
      <c r="A461" s="33"/>
      <c r="B461" s="33"/>
      <c r="C461" s="33"/>
      <c r="D461" s="176" t="s">
        <v>694</v>
      </c>
      <c r="E461" s="177" t="s">
        <v>345</v>
      </c>
      <c r="F461" s="179">
        <f>B4+(447*B6)</f>
        <v>448</v>
      </c>
      <c r="G461" s="33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Q461" s="25"/>
      <c r="BR461" s="25"/>
      <c r="BS461" s="25"/>
      <c r="BT461" s="227"/>
      <c r="BU461" s="217"/>
      <c r="BV461" s="228"/>
      <c r="BW461" s="25"/>
    </row>
    <row r="462" spans="1:75" x14ac:dyDescent="0.2">
      <c r="A462" s="33"/>
      <c r="B462" s="33"/>
      <c r="C462" s="33"/>
      <c r="D462" s="176" t="s">
        <v>590</v>
      </c>
      <c r="E462" s="177" t="s">
        <v>345</v>
      </c>
      <c r="F462" s="178">
        <f>B4+(448*B6)</f>
        <v>449</v>
      </c>
      <c r="G462" s="33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Q462" s="25"/>
      <c r="BR462" s="25"/>
      <c r="BS462" s="25"/>
      <c r="BT462" s="227"/>
      <c r="BU462" s="217"/>
      <c r="BV462" s="228"/>
      <c r="BW462" s="25"/>
    </row>
    <row r="463" spans="1:75" x14ac:dyDescent="0.2">
      <c r="A463" s="33"/>
      <c r="B463" s="33"/>
      <c r="C463" s="33"/>
      <c r="D463" s="176" t="s">
        <v>767</v>
      </c>
      <c r="E463" s="177" t="s">
        <v>345</v>
      </c>
      <c r="F463" s="178">
        <f>B4+(449*B6)</f>
        <v>450</v>
      </c>
      <c r="G463" s="33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Q463" s="25"/>
      <c r="BR463" s="25"/>
      <c r="BS463" s="25"/>
      <c r="BT463" s="227"/>
      <c r="BU463" s="217"/>
      <c r="BV463" s="228"/>
      <c r="BW463" s="25"/>
    </row>
    <row r="464" spans="1:75" x14ac:dyDescent="0.2">
      <c r="A464" s="33"/>
      <c r="B464" s="33"/>
      <c r="C464" s="33"/>
      <c r="D464" s="176" t="s">
        <v>561</v>
      </c>
      <c r="E464" s="177" t="s">
        <v>345</v>
      </c>
      <c r="F464" s="179">
        <f>B4+(450*B6)</f>
        <v>451</v>
      </c>
      <c r="G464" s="33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Q464" s="25"/>
      <c r="BR464" s="25"/>
      <c r="BS464" s="25"/>
      <c r="BT464" s="227"/>
      <c r="BU464" s="217"/>
      <c r="BV464" s="228"/>
      <c r="BW464" s="25"/>
    </row>
    <row r="465" spans="1:75" x14ac:dyDescent="0.2">
      <c r="A465" s="33"/>
      <c r="B465" s="33"/>
      <c r="C465" s="33"/>
      <c r="D465" s="176" t="s">
        <v>796</v>
      </c>
      <c r="E465" s="177" t="s">
        <v>345</v>
      </c>
      <c r="F465" s="179">
        <f>B4+(451*B6)</f>
        <v>452</v>
      </c>
      <c r="G465" s="33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Q465" s="25"/>
      <c r="BR465" s="25"/>
      <c r="BS465" s="25"/>
      <c r="BT465" s="227"/>
      <c r="BU465" s="217"/>
      <c r="BV465" s="228"/>
      <c r="BW465" s="25"/>
    </row>
    <row r="466" spans="1:75" x14ac:dyDescent="0.2">
      <c r="A466" s="33"/>
      <c r="B466" s="33"/>
      <c r="C466" s="33"/>
      <c r="D466" s="176" t="s">
        <v>484</v>
      </c>
      <c r="E466" s="177" t="s">
        <v>345</v>
      </c>
      <c r="F466" s="178">
        <f>B4+(452*B6)</f>
        <v>453</v>
      </c>
      <c r="G466" s="33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Q466" s="25"/>
      <c r="BR466" s="25"/>
      <c r="BS466" s="25"/>
      <c r="BT466" s="227"/>
      <c r="BU466" s="217"/>
      <c r="BV466" s="228"/>
      <c r="BW466" s="25"/>
    </row>
    <row r="467" spans="1:75" x14ac:dyDescent="0.2">
      <c r="A467" s="33"/>
      <c r="B467" s="33"/>
      <c r="C467" s="33"/>
      <c r="D467" s="176" t="s">
        <v>108</v>
      </c>
      <c r="E467" s="177" t="s">
        <v>345</v>
      </c>
      <c r="F467" s="178">
        <f>B4+(453*B6)</f>
        <v>454</v>
      </c>
      <c r="G467" s="33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Q467" s="25"/>
      <c r="BR467" s="25"/>
      <c r="BS467" s="25"/>
      <c r="BT467" s="227"/>
      <c r="BU467" s="217"/>
      <c r="BV467" s="228"/>
      <c r="BW467" s="25"/>
    </row>
    <row r="468" spans="1:75" x14ac:dyDescent="0.2">
      <c r="A468" s="33"/>
      <c r="B468" s="33"/>
      <c r="C468" s="33"/>
      <c r="D468" s="176" t="s">
        <v>455</v>
      </c>
      <c r="E468" s="177" t="s">
        <v>345</v>
      </c>
      <c r="F468" s="179">
        <f>B4+(454*B6)</f>
        <v>455</v>
      </c>
      <c r="G468" s="33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Q468" s="25"/>
      <c r="BR468" s="25"/>
      <c r="BS468" s="25"/>
      <c r="BT468" s="227"/>
      <c r="BU468" s="217"/>
      <c r="BV468" s="228"/>
      <c r="BW468" s="25"/>
    </row>
    <row r="469" spans="1:75" x14ac:dyDescent="0.2">
      <c r="A469" s="33"/>
      <c r="B469" s="33"/>
      <c r="C469" s="33"/>
      <c r="D469" s="176" t="s">
        <v>140</v>
      </c>
      <c r="E469" s="177" t="s">
        <v>345</v>
      </c>
      <c r="F469" s="179">
        <f>B4+(455*B6)</f>
        <v>456</v>
      </c>
      <c r="G469" s="33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Q469" s="25"/>
      <c r="BR469" s="25"/>
      <c r="BS469" s="25"/>
      <c r="BT469" s="227"/>
      <c r="BU469" s="217"/>
      <c r="BV469" s="228"/>
      <c r="BW469" s="25"/>
    </row>
    <row r="470" spans="1:75" x14ac:dyDescent="0.2">
      <c r="A470" s="33"/>
      <c r="B470" s="33"/>
      <c r="C470" s="33"/>
      <c r="D470" s="176" t="s">
        <v>352</v>
      </c>
      <c r="E470" s="177" t="s">
        <v>345</v>
      </c>
      <c r="F470" s="178">
        <f>B4+(456*B6)</f>
        <v>457</v>
      </c>
      <c r="G470" s="33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Q470" s="25"/>
      <c r="BR470" s="25"/>
      <c r="BS470" s="25"/>
      <c r="BT470" s="227"/>
      <c r="BU470" s="217"/>
      <c r="BV470" s="228"/>
      <c r="BW470" s="25"/>
    </row>
    <row r="471" spans="1:75" x14ac:dyDescent="0.2">
      <c r="A471" s="33"/>
      <c r="B471" s="33"/>
      <c r="C471" s="33"/>
      <c r="D471" s="211" t="s">
        <v>216</v>
      </c>
      <c r="E471" s="212" t="s">
        <v>345</v>
      </c>
      <c r="F471" s="213">
        <f>B4+(457*B6)</f>
        <v>458</v>
      </c>
      <c r="G471" s="33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Q471" s="25"/>
      <c r="BR471" s="25"/>
      <c r="BS471" s="25"/>
      <c r="BT471" s="227"/>
      <c r="BU471" s="217"/>
      <c r="BV471" s="228"/>
      <c r="BW471" s="25"/>
    </row>
    <row r="472" spans="1:75" x14ac:dyDescent="0.2">
      <c r="A472" s="33"/>
      <c r="B472" s="33"/>
      <c r="C472" s="33"/>
      <c r="D472" s="176" t="s">
        <v>323</v>
      </c>
      <c r="E472" s="177" t="s">
        <v>345</v>
      </c>
      <c r="F472" s="178">
        <f>B4+(458*B6)</f>
        <v>459</v>
      </c>
      <c r="G472" s="33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Q472" s="25"/>
      <c r="BR472" s="25"/>
      <c r="BS472" s="25"/>
      <c r="BT472" s="227"/>
      <c r="BU472" s="217"/>
      <c r="BV472" s="228"/>
      <c r="BW472" s="25"/>
    </row>
    <row r="473" spans="1:75" x14ac:dyDescent="0.2">
      <c r="A473" s="33"/>
      <c r="B473" s="33"/>
      <c r="C473" s="33"/>
      <c r="D473" s="176" t="s">
        <v>350</v>
      </c>
      <c r="E473" s="177" t="s">
        <v>345</v>
      </c>
      <c r="F473" s="178">
        <f>B4+(459*B6)</f>
        <v>460</v>
      </c>
      <c r="G473" s="33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Q473" s="25"/>
      <c r="BR473" s="25"/>
      <c r="BS473" s="25"/>
      <c r="BT473" s="227"/>
      <c r="BU473" s="217"/>
      <c r="BV473" s="228"/>
      <c r="BW473" s="25"/>
    </row>
    <row r="474" spans="1:75" x14ac:dyDescent="0.2">
      <c r="A474" s="33"/>
      <c r="B474" s="33"/>
      <c r="C474" s="33"/>
      <c r="D474" s="176" t="s">
        <v>218</v>
      </c>
      <c r="E474" s="177" t="s">
        <v>345</v>
      </c>
      <c r="F474" s="178">
        <f>B4+(460*B6)</f>
        <v>461</v>
      </c>
      <c r="G474" s="33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Q474" s="25"/>
      <c r="BR474" s="25"/>
      <c r="BS474" s="25"/>
      <c r="BT474" s="227"/>
      <c r="BU474" s="217"/>
      <c r="BV474" s="228"/>
      <c r="BW474" s="25"/>
    </row>
    <row r="475" spans="1:75" x14ac:dyDescent="0.2">
      <c r="A475" s="33"/>
      <c r="B475" s="33"/>
      <c r="C475" s="33"/>
      <c r="D475" s="176" t="s">
        <v>324</v>
      </c>
      <c r="E475" s="177" t="s">
        <v>345</v>
      </c>
      <c r="F475" s="178">
        <f>B4+(461*B6)</f>
        <v>462</v>
      </c>
      <c r="G475" s="33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Q475" s="25"/>
      <c r="BR475" s="25"/>
      <c r="BS475" s="25"/>
      <c r="BT475" s="227"/>
      <c r="BU475" s="217"/>
      <c r="BV475" s="228"/>
      <c r="BW475" s="25"/>
    </row>
    <row r="476" spans="1:75" x14ac:dyDescent="0.2">
      <c r="A476" s="33"/>
      <c r="B476" s="33"/>
      <c r="C476" s="33"/>
      <c r="D476" s="176" t="s">
        <v>244</v>
      </c>
      <c r="E476" s="177" t="s">
        <v>345</v>
      </c>
      <c r="F476" s="179">
        <f>B4+(462*B6)</f>
        <v>463</v>
      </c>
      <c r="G476" s="33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Q476" s="25"/>
      <c r="BR476" s="25"/>
      <c r="BS476" s="25"/>
      <c r="BT476" s="227"/>
      <c r="BU476" s="217"/>
      <c r="BV476" s="228"/>
      <c r="BW476" s="25"/>
    </row>
    <row r="477" spans="1:75" x14ac:dyDescent="0.2">
      <c r="A477" s="33"/>
      <c r="B477" s="33"/>
      <c r="C477" s="33"/>
      <c r="D477" s="176" t="s">
        <v>482</v>
      </c>
      <c r="E477" s="177" t="s">
        <v>345</v>
      </c>
      <c r="F477" s="179">
        <f>B4+(463*B6)</f>
        <v>464</v>
      </c>
      <c r="G477" s="33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Q477" s="25"/>
      <c r="BR477" s="25"/>
      <c r="BS477" s="25"/>
      <c r="BT477" s="227"/>
      <c r="BU477" s="217"/>
      <c r="BV477" s="228"/>
      <c r="BW477" s="25"/>
    </row>
    <row r="478" spans="1:75" x14ac:dyDescent="0.2">
      <c r="A478" s="33"/>
      <c r="B478" s="33"/>
      <c r="C478" s="33"/>
      <c r="D478" s="176" t="s">
        <v>110</v>
      </c>
      <c r="E478" s="177" t="s">
        <v>345</v>
      </c>
      <c r="F478" s="178">
        <f>B4+(464*B6)</f>
        <v>465</v>
      </c>
      <c r="G478" s="33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Q478" s="25"/>
      <c r="BR478" s="25"/>
      <c r="BS478" s="25"/>
      <c r="BT478" s="227"/>
      <c r="BU478" s="217"/>
      <c r="BV478" s="228"/>
      <c r="BW478" s="25"/>
    </row>
    <row r="479" spans="1:75" x14ac:dyDescent="0.2">
      <c r="A479" s="33"/>
      <c r="B479" s="33"/>
      <c r="C479" s="33"/>
      <c r="D479" s="176" t="s">
        <v>457</v>
      </c>
      <c r="E479" s="177" t="s">
        <v>345</v>
      </c>
      <c r="F479" s="178">
        <f>B4+(465*B6)</f>
        <v>466</v>
      </c>
      <c r="G479" s="33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Q479" s="25"/>
      <c r="BR479" s="25"/>
      <c r="BS479" s="25"/>
      <c r="BT479" s="227"/>
      <c r="BU479" s="217"/>
      <c r="BV479" s="228"/>
      <c r="BW479" s="25"/>
    </row>
    <row r="480" spans="1:75" x14ac:dyDescent="0.2">
      <c r="A480" s="33"/>
      <c r="B480" s="33"/>
      <c r="C480" s="33"/>
      <c r="D480" s="176" t="s">
        <v>138</v>
      </c>
      <c r="E480" s="177" t="s">
        <v>345</v>
      </c>
      <c r="F480" s="179">
        <f>B4+(466*B6)</f>
        <v>467</v>
      </c>
      <c r="G480" s="33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Q480" s="25"/>
      <c r="BR480" s="25"/>
      <c r="BS480" s="25"/>
      <c r="BT480" s="227"/>
      <c r="BU480" s="217"/>
      <c r="BV480" s="228"/>
      <c r="BW480" s="25"/>
    </row>
    <row r="481" spans="1:75" x14ac:dyDescent="0.2">
      <c r="A481" s="33"/>
      <c r="B481" s="33"/>
      <c r="C481" s="33"/>
      <c r="D481" s="176" t="s">
        <v>588</v>
      </c>
      <c r="E481" s="177" t="s">
        <v>345</v>
      </c>
      <c r="F481" s="179">
        <f>B4+(467*B6)</f>
        <v>468</v>
      </c>
      <c r="G481" s="33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Q481" s="25"/>
      <c r="BR481" s="25"/>
      <c r="BS481" s="25"/>
      <c r="BT481" s="227"/>
      <c r="BU481" s="217"/>
      <c r="BV481" s="228"/>
      <c r="BW481" s="25"/>
    </row>
    <row r="482" spans="1:75" x14ac:dyDescent="0.2">
      <c r="A482" s="33"/>
      <c r="B482" s="33"/>
      <c r="C482" s="33"/>
      <c r="D482" s="176" t="s">
        <v>769</v>
      </c>
      <c r="E482" s="177" t="s">
        <v>345</v>
      </c>
      <c r="F482" s="178">
        <f>B4+(468*B6)</f>
        <v>469</v>
      </c>
      <c r="G482" s="33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Q482" s="25"/>
      <c r="BR482" s="25"/>
      <c r="BS482" s="25"/>
      <c r="BT482" s="227"/>
      <c r="BU482" s="217"/>
      <c r="BV482" s="228"/>
      <c r="BW482" s="25"/>
    </row>
    <row r="483" spans="1:75" x14ac:dyDescent="0.2">
      <c r="A483" s="33"/>
      <c r="B483" s="33"/>
      <c r="C483" s="33"/>
      <c r="D483" s="176" t="s">
        <v>563</v>
      </c>
      <c r="E483" s="177" t="s">
        <v>345</v>
      </c>
      <c r="F483" s="178">
        <f>B4+(469*B6)</f>
        <v>470</v>
      </c>
      <c r="G483" s="33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Q483" s="25"/>
      <c r="BR483" s="25"/>
      <c r="BS483" s="25"/>
      <c r="BT483" s="227"/>
      <c r="BU483" s="217"/>
      <c r="BV483" s="228"/>
      <c r="BW483" s="25"/>
    </row>
    <row r="484" spans="1:75" x14ac:dyDescent="0.2">
      <c r="A484" s="33"/>
      <c r="B484" s="33"/>
      <c r="C484" s="33"/>
      <c r="D484" s="176" t="s">
        <v>794</v>
      </c>
      <c r="E484" s="177" t="s">
        <v>345</v>
      </c>
      <c r="F484" s="179">
        <f>B4+(470*B6)</f>
        <v>471</v>
      </c>
      <c r="G484" s="33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Q484" s="25"/>
      <c r="BR484" s="25"/>
      <c r="BS484" s="25"/>
      <c r="BT484" s="227"/>
      <c r="BU484" s="217"/>
      <c r="BV484" s="228"/>
      <c r="BW484" s="25"/>
    </row>
    <row r="485" spans="1:75" x14ac:dyDescent="0.2">
      <c r="A485" s="33"/>
      <c r="B485" s="33"/>
      <c r="C485" s="33"/>
      <c r="D485" s="176" t="s">
        <v>692</v>
      </c>
      <c r="E485" s="177" t="s">
        <v>345</v>
      </c>
      <c r="F485" s="179">
        <f>B4+(471*B6)</f>
        <v>472</v>
      </c>
      <c r="G485" s="33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Q485" s="25"/>
      <c r="BR485" s="25"/>
      <c r="BS485" s="25"/>
      <c r="BT485" s="227"/>
      <c r="BU485" s="217"/>
      <c r="BV485" s="228"/>
      <c r="BW485" s="25"/>
    </row>
    <row r="486" spans="1:75" x14ac:dyDescent="0.2">
      <c r="A486" s="33"/>
      <c r="B486" s="33"/>
      <c r="C486" s="33"/>
      <c r="D486" s="176" t="s">
        <v>667</v>
      </c>
      <c r="E486" s="177" t="s">
        <v>345</v>
      </c>
      <c r="F486" s="178">
        <f>B4+(472*B6)</f>
        <v>473</v>
      </c>
      <c r="G486" s="33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Q486" s="25"/>
      <c r="BR486" s="25"/>
      <c r="BS486" s="25"/>
      <c r="BT486" s="227"/>
      <c r="BU486" s="217"/>
      <c r="BV486" s="228"/>
      <c r="BW486" s="25"/>
    </row>
    <row r="487" spans="1:75" x14ac:dyDescent="0.2">
      <c r="A487" s="33"/>
      <c r="B487" s="33"/>
      <c r="C487" s="33"/>
      <c r="D487" s="176" t="s">
        <v>611</v>
      </c>
      <c r="E487" s="177" t="s">
        <v>345</v>
      </c>
      <c r="F487" s="178">
        <f>B4+(473*B6)</f>
        <v>474</v>
      </c>
      <c r="G487" s="33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Q487" s="25"/>
      <c r="BR487" s="25"/>
      <c r="BS487" s="25"/>
      <c r="BT487" s="227"/>
      <c r="BU487" s="217"/>
      <c r="BV487" s="228"/>
      <c r="BW487" s="25"/>
    </row>
    <row r="488" spans="1:75" x14ac:dyDescent="0.2">
      <c r="A488" s="33"/>
      <c r="B488" s="33"/>
      <c r="C488" s="33"/>
      <c r="D488" s="176" t="s">
        <v>637</v>
      </c>
      <c r="E488" s="177" t="s">
        <v>345</v>
      </c>
      <c r="F488" s="178">
        <f>B4+(474*B6)</f>
        <v>475</v>
      </c>
      <c r="G488" s="33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Q488" s="25"/>
      <c r="BR488" s="25"/>
      <c r="BS488" s="25"/>
      <c r="BT488" s="227"/>
      <c r="BU488" s="217"/>
      <c r="BV488" s="228"/>
      <c r="BW488" s="25"/>
    </row>
    <row r="489" spans="1:75" x14ac:dyDescent="0.2">
      <c r="A489" s="33"/>
      <c r="B489" s="33"/>
      <c r="C489" s="33"/>
      <c r="D489" s="176" t="s">
        <v>532</v>
      </c>
      <c r="E489" s="177" t="s">
        <v>345</v>
      </c>
      <c r="F489" s="178">
        <f>B4+(475*B6)</f>
        <v>476</v>
      </c>
      <c r="G489" s="143"/>
      <c r="BQ489" s="25"/>
      <c r="BR489" s="25"/>
      <c r="BS489" s="25"/>
      <c r="BT489" s="227"/>
      <c r="BU489" s="217"/>
      <c r="BV489" s="228"/>
      <c r="BW489" s="25"/>
    </row>
    <row r="490" spans="1:75" x14ac:dyDescent="0.2">
      <c r="A490" s="33"/>
      <c r="B490" s="33"/>
      <c r="C490" s="33"/>
      <c r="D490" s="176" t="s">
        <v>714</v>
      </c>
      <c r="E490" s="177" t="s">
        <v>345</v>
      </c>
      <c r="F490" s="179">
        <f>B4+(476*B6)</f>
        <v>477</v>
      </c>
      <c r="G490" s="143"/>
      <c r="BQ490" s="25"/>
      <c r="BR490" s="25"/>
      <c r="BS490" s="25"/>
      <c r="BT490" s="227"/>
      <c r="BU490" s="217"/>
      <c r="BV490" s="228"/>
      <c r="BW490" s="25"/>
    </row>
    <row r="491" spans="1:75" x14ac:dyDescent="0.2">
      <c r="A491" s="33"/>
      <c r="B491" s="33"/>
      <c r="C491" s="33"/>
      <c r="D491" s="176" t="s">
        <v>505</v>
      </c>
      <c r="E491" s="177" t="s">
        <v>345</v>
      </c>
      <c r="F491" s="179">
        <f>B4+(477*B6)</f>
        <v>478</v>
      </c>
      <c r="G491" s="143"/>
      <c r="BQ491" s="25"/>
      <c r="BR491" s="25"/>
      <c r="BS491" s="25"/>
      <c r="BT491" s="227"/>
      <c r="BU491" s="217"/>
      <c r="BV491" s="228"/>
      <c r="BW491" s="25"/>
    </row>
    <row r="492" spans="1:75" x14ac:dyDescent="0.2">
      <c r="A492" s="33"/>
      <c r="B492" s="33"/>
      <c r="C492" s="33"/>
      <c r="D492" s="176" t="s">
        <v>740</v>
      </c>
      <c r="E492" s="177" t="s">
        <v>345</v>
      </c>
      <c r="F492" s="178">
        <f>B4+(478*B6)</f>
        <v>479</v>
      </c>
      <c r="G492" s="143"/>
      <c r="BQ492" s="25"/>
      <c r="BR492" s="25"/>
      <c r="BS492" s="25"/>
      <c r="BT492" s="227"/>
      <c r="BU492" s="217"/>
      <c r="BV492" s="228"/>
      <c r="BW492" s="25"/>
    </row>
    <row r="493" spans="1:75" x14ac:dyDescent="0.2">
      <c r="A493" s="33"/>
      <c r="B493" s="33"/>
      <c r="C493" s="33"/>
      <c r="D493" s="176" t="s">
        <v>427</v>
      </c>
      <c r="E493" s="177" t="s">
        <v>345</v>
      </c>
      <c r="F493" s="178">
        <f>B4+(479*B6)</f>
        <v>480</v>
      </c>
      <c r="G493" s="143"/>
      <c r="BQ493" s="25"/>
      <c r="BR493" s="25"/>
      <c r="BS493" s="25"/>
      <c r="BT493" s="227"/>
      <c r="BU493" s="217"/>
      <c r="BV493" s="228"/>
      <c r="BW493" s="25"/>
    </row>
    <row r="494" spans="1:75" x14ac:dyDescent="0.2">
      <c r="A494" s="33"/>
      <c r="B494" s="33"/>
      <c r="C494" s="33"/>
      <c r="D494" s="176" t="s">
        <v>51</v>
      </c>
      <c r="E494" s="177" t="s">
        <v>345</v>
      </c>
      <c r="F494" s="179">
        <f>B4+(480*B6)</f>
        <v>481</v>
      </c>
      <c r="G494" s="143"/>
      <c r="BQ494" s="25"/>
      <c r="BR494" s="25"/>
      <c r="BS494" s="25"/>
      <c r="BT494" s="227"/>
      <c r="BU494" s="217"/>
      <c r="BV494" s="228"/>
      <c r="BW494" s="25"/>
    </row>
    <row r="495" spans="1:75" x14ac:dyDescent="0.2">
      <c r="A495" s="33"/>
      <c r="B495" s="33"/>
      <c r="C495" s="33"/>
      <c r="D495" s="176" t="s">
        <v>400</v>
      </c>
      <c r="E495" s="177" t="s">
        <v>345</v>
      </c>
      <c r="F495" s="179">
        <f>B4+(481*B6)</f>
        <v>482</v>
      </c>
      <c r="G495" s="143"/>
      <c r="BQ495" s="25"/>
      <c r="BR495" s="25"/>
      <c r="BS495" s="25"/>
      <c r="BT495" s="227"/>
      <c r="BU495" s="217"/>
      <c r="BV495" s="228"/>
      <c r="BW495" s="25"/>
    </row>
    <row r="496" spans="1:75" x14ac:dyDescent="0.2">
      <c r="A496" s="33"/>
      <c r="B496" s="33"/>
      <c r="C496" s="33"/>
      <c r="D496" s="176" t="s">
        <v>80</v>
      </c>
      <c r="E496" s="177" t="s">
        <v>345</v>
      </c>
      <c r="F496" s="178">
        <f>B4+(482*B6)</f>
        <v>483</v>
      </c>
      <c r="G496" s="143"/>
      <c r="BQ496" s="25"/>
      <c r="BR496" s="25"/>
      <c r="BS496" s="25"/>
      <c r="BT496" s="227"/>
      <c r="BU496" s="217"/>
      <c r="BV496" s="228"/>
      <c r="BW496" s="25"/>
    </row>
    <row r="497" spans="1:75" x14ac:dyDescent="0.2">
      <c r="A497" s="33"/>
      <c r="B497" s="33"/>
      <c r="C497" s="33"/>
      <c r="D497" s="176" t="s">
        <v>294</v>
      </c>
      <c r="E497" s="177" t="s">
        <v>345</v>
      </c>
      <c r="F497" s="178">
        <f>B4+(483*B6)</f>
        <v>484</v>
      </c>
      <c r="G497" s="143"/>
      <c r="BQ497" s="25"/>
      <c r="BR497" s="25"/>
      <c r="BS497" s="25"/>
      <c r="BT497" s="227"/>
      <c r="BU497" s="217"/>
      <c r="BV497" s="228"/>
      <c r="BW497" s="25"/>
    </row>
    <row r="498" spans="1:75" x14ac:dyDescent="0.2">
      <c r="A498" s="33"/>
      <c r="B498" s="33"/>
      <c r="C498" s="33"/>
      <c r="D498" s="176" t="s">
        <v>160</v>
      </c>
      <c r="E498" s="177" t="s">
        <v>345</v>
      </c>
      <c r="F498" s="179">
        <f>B4+(484*B6)</f>
        <v>485</v>
      </c>
      <c r="G498" s="143"/>
      <c r="BQ498" s="25"/>
      <c r="BR498" s="25"/>
      <c r="BS498" s="25"/>
      <c r="BT498" s="227"/>
      <c r="BU498" s="217"/>
      <c r="BV498" s="228"/>
      <c r="BW498" s="25"/>
    </row>
    <row r="499" spans="1:75" x14ac:dyDescent="0.2">
      <c r="A499" s="33"/>
      <c r="B499" s="33"/>
      <c r="C499" s="33"/>
      <c r="D499" s="176" t="s">
        <v>266</v>
      </c>
      <c r="E499" s="177" t="s">
        <v>345</v>
      </c>
      <c r="F499" s="179">
        <f>B4+(485*B6)</f>
        <v>486</v>
      </c>
      <c r="G499" s="143"/>
      <c r="BQ499" s="25"/>
      <c r="BR499" s="25"/>
      <c r="BS499" s="25"/>
      <c r="BT499" s="227"/>
      <c r="BU499" s="217"/>
      <c r="BV499" s="228"/>
      <c r="BW499" s="25"/>
    </row>
    <row r="500" spans="1:75" x14ac:dyDescent="0.2">
      <c r="A500" s="33"/>
      <c r="B500" s="33"/>
      <c r="C500" s="33"/>
      <c r="D500" s="176" t="s">
        <v>0</v>
      </c>
      <c r="E500" s="177" t="s">
        <v>345</v>
      </c>
      <c r="F500" s="178">
        <f>B4+(486*B6)</f>
        <v>487</v>
      </c>
      <c r="G500" s="143"/>
      <c r="BQ500" s="25"/>
      <c r="BR500" s="25"/>
      <c r="BS500" s="25"/>
      <c r="BT500" s="227"/>
      <c r="BU500" s="217"/>
      <c r="BV500" s="228"/>
      <c r="BW500" s="25"/>
    </row>
    <row r="501" spans="1:75" x14ac:dyDescent="0.2">
      <c r="A501" s="33"/>
      <c r="B501" s="33"/>
      <c r="C501" s="33"/>
      <c r="D501" s="176" t="s">
        <v>1</v>
      </c>
      <c r="E501" s="177" t="s">
        <v>345</v>
      </c>
      <c r="F501" s="178">
        <f>B4+(487*B6)</f>
        <v>488</v>
      </c>
      <c r="G501" s="143"/>
      <c r="BQ501" s="25"/>
      <c r="BR501" s="25"/>
      <c r="BS501" s="25"/>
      <c r="BT501" s="227"/>
      <c r="BU501" s="217"/>
      <c r="BV501" s="228"/>
      <c r="BW501" s="25"/>
    </row>
    <row r="502" spans="1:75" x14ac:dyDescent="0.2">
      <c r="A502" s="33"/>
      <c r="B502" s="33"/>
      <c r="C502" s="33"/>
      <c r="D502" s="176" t="s">
        <v>351</v>
      </c>
      <c r="E502" s="177" t="s">
        <v>345</v>
      </c>
      <c r="F502" s="178">
        <f>B4+(488*B6)</f>
        <v>489</v>
      </c>
      <c r="G502" s="143"/>
      <c r="BQ502" s="25"/>
      <c r="BR502" s="25"/>
      <c r="BS502" s="25"/>
      <c r="BT502" s="227"/>
      <c r="BU502" s="217"/>
      <c r="BV502" s="228"/>
    </row>
    <row r="503" spans="1:75" x14ac:dyDescent="0.2">
      <c r="A503" s="33"/>
      <c r="B503" s="33"/>
      <c r="C503" s="33"/>
      <c r="D503" s="176" t="s">
        <v>217</v>
      </c>
      <c r="E503" s="177" t="s">
        <v>345</v>
      </c>
      <c r="F503" s="178">
        <f>B4+(489*B6)</f>
        <v>490</v>
      </c>
      <c r="G503" s="143"/>
      <c r="BQ503" s="25"/>
      <c r="BR503" s="25"/>
      <c r="BS503" s="25"/>
      <c r="BT503" s="227"/>
      <c r="BU503" s="217"/>
      <c r="BV503" s="228"/>
    </row>
    <row r="504" spans="1:75" x14ac:dyDescent="0.2">
      <c r="A504" s="33"/>
      <c r="B504" s="33"/>
      <c r="C504" s="33"/>
      <c r="D504" s="176" t="s">
        <v>456</v>
      </c>
      <c r="E504" s="177" t="s">
        <v>345</v>
      </c>
      <c r="F504" s="179">
        <f>B4+(490*B6)</f>
        <v>491</v>
      </c>
      <c r="G504" s="143"/>
      <c r="BQ504" s="25"/>
      <c r="BR504" s="25"/>
      <c r="BS504" s="25"/>
      <c r="BT504" s="227"/>
      <c r="BU504" s="217"/>
      <c r="BV504" s="228"/>
    </row>
    <row r="505" spans="1:75" x14ac:dyDescent="0.2">
      <c r="A505" s="33"/>
      <c r="B505" s="33"/>
      <c r="C505" s="33"/>
      <c r="D505" s="176" t="s">
        <v>139</v>
      </c>
      <c r="E505" s="177" t="s">
        <v>345</v>
      </c>
      <c r="F505" s="179">
        <f>B4+(491*B6)</f>
        <v>492</v>
      </c>
      <c r="G505" s="143"/>
      <c r="BQ505" s="25"/>
      <c r="BR505" s="25"/>
      <c r="BS505" s="25"/>
      <c r="BT505" s="227"/>
      <c r="BU505" s="217"/>
      <c r="BV505" s="228"/>
    </row>
    <row r="506" spans="1:75" x14ac:dyDescent="0.2">
      <c r="A506" s="33"/>
      <c r="B506" s="33"/>
      <c r="C506" s="33"/>
      <c r="D506" s="176" t="s">
        <v>483</v>
      </c>
      <c r="E506" s="177" t="s">
        <v>345</v>
      </c>
      <c r="F506" s="178">
        <f>B4+(492*B6)</f>
        <v>493</v>
      </c>
      <c r="G506" s="143"/>
      <c r="BQ506" s="25"/>
      <c r="BR506" s="25"/>
      <c r="BS506" s="25"/>
      <c r="BT506" s="227"/>
      <c r="BU506" s="217"/>
      <c r="BV506" s="228"/>
    </row>
    <row r="507" spans="1:75" x14ac:dyDescent="0.2">
      <c r="A507" s="33"/>
      <c r="B507" s="33"/>
      <c r="C507" s="33"/>
      <c r="D507" s="176" t="s">
        <v>109</v>
      </c>
      <c r="E507" s="177" t="s">
        <v>345</v>
      </c>
      <c r="F507" s="178">
        <f>B4+(493*B6)</f>
        <v>494</v>
      </c>
      <c r="G507" s="143"/>
      <c r="BQ507" s="25"/>
      <c r="BR507" s="25"/>
      <c r="BS507" s="25"/>
      <c r="BT507" s="227"/>
      <c r="BU507" s="217"/>
      <c r="BV507" s="228"/>
    </row>
    <row r="508" spans="1:75" x14ac:dyDescent="0.2">
      <c r="A508" s="33"/>
      <c r="B508" s="33"/>
      <c r="C508" s="33"/>
      <c r="D508" s="176" t="s">
        <v>562</v>
      </c>
      <c r="E508" s="177" t="s">
        <v>345</v>
      </c>
      <c r="F508" s="179">
        <f>B4+(494*B6)</f>
        <v>495</v>
      </c>
      <c r="G508" s="143"/>
      <c r="BQ508" s="25"/>
      <c r="BR508" s="25"/>
      <c r="BS508" s="25"/>
      <c r="BT508" s="227"/>
      <c r="BU508" s="217"/>
      <c r="BV508" s="228"/>
    </row>
    <row r="509" spans="1:75" x14ac:dyDescent="0.2">
      <c r="A509" s="33"/>
      <c r="B509" s="33"/>
      <c r="C509" s="33"/>
      <c r="D509" s="176" t="s">
        <v>795</v>
      </c>
      <c r="E509" s="177" t="s">
        <v>345</v>
      </c>
      <c r="F509" s="179">
        <f>B4+(495*B6)</f>
        <v>496</v>
      </c>
      <c r="G509" s="143"/>
      <c r="BQ509" s="25"/>
      <c r="BR509" s="25"/>
      <c r="BS509" s="25"/>
      <c r="BT509" s="227"/>
      <c r="BU509" s="217"/>
      <c r="BV509" s="228"/>
    </row>
    <row r="510" spans="1:75" x14ac:dyDescent="0.2">
      <c r="A510" s="33"/>
      <c r="B510" s="33"/>
      <c r="C510" s="33"/>
      <c r="D510" s="176" t="s">
        <v>589</v>
      </c>
      <c r="E510" s="177" t="s">
        <v>345</v>
      </c>
      <c r="F510" s="178">
        <f>B4+(496*B6)</f>
        <v>497</v>
      </c>
      <c r="G510" s="143"/>
      <c r="BQ510" s="25"/>
      <c r="BR510" s="25"/>
      <c r="BS510" s="25"/>
      <c r="BT510" s="227"/>
      <c r="BU510" s="217"/>
      <c r="BV510" s="228"/>
    </row>
    <row r="511" spans="1:75" x14ac:dyDescent="0.2">
      <c r="A511" s="33"/>
      <c r="B511" s="33"/>
      <c r="C511" s="33"/>
      <c r="D511" s="176" t="s">
        <v>768</v>
      </c>
      <c r="E511" s="177" t="s">
        <v>345</v>
      </c>
      <c r="F511" s="178">
        <f>B4+(497*B6)</f>
        <v>498</v>
      </c>
      <c r="G511" s="143"/>
      <c r="BQ511" s="25"/>
      <c r="BR511" s="25"/>
      <c r="BS511" s="25"/>
      <c r="BT511" s="227"/>
      <c r="BU511" s="217"/>
      <c r="BV511" s="228"/>
    </row>
    <row r="512" spans="1:75" x14ac:dyDescent="0.2">
      <c r="A512" s="33"/>
      <c r="B512" s="33"/>
      <c r="C512" s="33"/>
      <c r="D512" s="176" t="s">
        <v>666</v>
      </c>
      <c r="E512" s="177" t="s">
        <v>345</v>
      </c>
      <c r="F512" s="179">
        <f>B4+(498*B6)</f>
        <v>499</v>
      </c>
      <c r="G512" s="143"/>
      <c r="BQ512" s="25"/>
      <c r="BR512" s="25"/>
      <c r="BS512" s="25"/>
      <c r="BT512" s="227"/>
      <c r="BU512" s="217"/>
      <c r="BV512" s="228"/>
    </row>
    <row r="513" spans="1:74" x14ac:dyDescent="0.2">
      <c r="A513" s="33"/>
      <c r="B513" s="33"/>
      <c r="C513" s="33"/>
      <c r="D513" s="176" t="s">
        <v>693</v>
      </c>
      <c r="E513" s="177" t="s">
        <v>345</v>
      </c>
      <c r="F513" s="179">
        <f>B4+(499*B6)</f>
        <v>500</v>
      </c>
      <c r="G513" s="143"/>
      <c r="BQ513" s="25"/>
      <c r="BR513" s="25"/>
      <c r="BS513" s="25"/>
      <c r="BT513" s="227"/>
      <c r="BU513" s="217"/>
      <c r="BV513" s="228"/>
    </row>
    <row r="514" spans="1:74" x14ac:dyDescent="0.2">
      <c r="A514" s="33"/>
      <c r="B514" s="33"/>
      <c r="C514" s="33"/>
      <c r="D514" s="176" t="s">
        <v>636</v>
      </c>
      <c r="E514" s="177" t="s">
        <v>345</v>
      </c>
      <c r="F514" s="178">
        <f>B4+(500*B6)</f>
        <v>501</v>
      </c>
      <c r="G514" s="143"/>
      <c r="BQ514" s="25"/>
      <c r="BR514" s="25"/>
      <c r="BS514" s="25"/>
      <c r="BT514" s="227"/>
      <c r="BU514" s="217"/>
      <c r="BV514" s="228"/>
    </row>
    <row r="515" spans="1:74" x14ac:dyDescent="0.2">
      <c r="A515" s="33"/>
      <c r="B515" s="33"/>
      <c r="C515" s="33"/>
      <c r="D515" s="176" t="s">
        <v>612</v>
      </c>
      <c r="E515" s="177" t="s">
        <v>345</v>
      </c>
      <c r="F515" s="178">
        <f>B4+(501*B6)</f>
        <v>502</v>
      </c>
      <c r="G515" s="143"/>
      <c r="BQ515" s="25"/>
      <c r="BR515" s="25"/>
      <c r="BS515" s="25"/>
      <c r="BT515" s="227"/>
      <c r="BU515" s="217"/>
      <c r="BV515" s="228"/>
    </row>
    <row r="516" spans="1:74" x14ac:dyDescent="0.2">
      <c r="A516" s="33"/>
      <c r="B516" s="33"/>
      <c r="C516" s="33"/>
      <c r="D516" s="176" t="s">
        <v>506</v>
      </c>
      <c r="E516" s="177" t="s">
        <v>345</v>
      </c>
      <c r="F516" s="178">
        <f>B4+(502*B6)</f>
        <v>503</v>
      </c>
      <c r="G516" s="143"/>
      <c r="BQ516" s="25"/>
      <c r="BR516" s="25"/>
      <c r="BS516" s="25"/>
      <c r="BT516" s="227"/>
      <c r="BU516" s="217"/>
      <c r="BV516" s="228"/>
    </row>
    <row r="517" spans="1:74" x14ac:dyDescent="0.2">
      <c r="A517" s="33"/>
      <c r="B517" s="33"/>
      <c r="C517" s="33"/>
      <c r="D517" s="176" t="s">
        <v>739</v>
      </c>
      <c r="E517" s="177" t="s">
        <v>345</v>
      </c>
      <c r="F517" s="178">
        <f>B4+(503*B6)</f>
        <v>504</v>
      </c>
      <c r="G517" s="143"/>
      <c r="BQ517" s="25"/>
      <c r="BR517" s="25"/>
      <c r="BS517" s="25"/>
      <c r="BT517" s="227"/>
      <c r="BU517" s="217"/>
      <c r="BV517" s="228"/>
    </row>
    <row r="518" spans="1:74" x14ac:dyDescent="0.2">
      <c r="A518" s="33"/>
      <c r="B518" s="33"/>
      <c r="C518" s="33"/>
      <c r="D518" s="176" t="s">
        <v>531</v>
      </c>
      <c r="E518" s="177" t="s">
        <v>345</v>
      </c>
      <c r="F518" s="179">
        <f>B4+(504*B6)</f>
        <v>505</v>
      </c>
      <c r="G518" s="143"/>
      <c r="BQ518" s="25"/>
      <c r="BR518" s="25"/>
      <c r="BS518" s="25"/>
      <c r="BT518" s="227"/>
      <c r="BU518" s="217"/>
      <c r="BV518" s="228"/>
    </row>
    <row r="519" spans="1:74" x14ac:dyDescent="0.2">
      <c r="A519" s="33"/>
      <c r="B519" s="33"/>
      <c r="C519" s="33"/>
      <c r="D519" s="176" t="s">
        <v>715</v>
      </c>
      <c r="E519" s="177" t="s">
        <v>345</v>
      </c>
      <c r="F519" s="179">
        <f>B4+(505*B6)</f>
        <v>506</v>
      </c>
      <c r="G519" s="143"/>
      <c r="BQ519" s="25"/>
      <c r="BR519" s="25"/>
      <c r="BS519" s="25"/>
      <c r="BT519" s="227"/>
      <c r="BU519" s="217"/>
      <c r="BV519" s="228"/>
    </row>
    <row r="520" spans="1:74" x14ac:dyDescent="0.2">
      <c r="A520" s="33"/>
      <c r="B520" s="33"/>
      <c r="C520" s="33"/>
      <c r="D520" s="176" t="s">
        <v>401</v>
      </c>
      <c r="E520" s="177" t="s">
        <v>345</v>
      </c>
      <c r="F520" s="178">
        <f>B4+(506*B6)</f>
        <v>507</v>
      </c>
      <c r="G520" s="143"/>
      <c r="BQ520" s="25"/>
      <c r="BR520" s="25"/>
      <c r="BS520" s="25"/>
      <c r="BT520" s="227"/>
      <c r="BU520" s="217"/>
      <c r="BV520" s="228"/>
    </row>
    <row r="521" spans="1:74" x14ac:dyDescent="0.2">
      <c r="A521" s="33"/>
      <c r="B521" s="33"/>
      <c r="C521" s="33"/>
      <c r="D521" s="176" t="s">
        <v>79</v>
      </c>
      <c r="E521" s="177" t="s">
        <v>345</v>
      </c>
      <c r="F521" s="178">
        <f>B4+(507*B6)</f>
        <v>508</v>
      </c>
      <c r="G521" s="143"/>
      <c r="BQ521" s="25"/>
      <c r="BR521" s="25"/>
      <c r="BS521" s="25"/>
      <c r="BT521" s="227"/>
      <c r="BU521" s="217"/>
      <c r="BV521" s="228"/>
    </row>
    <row r="522" spans="1:74" x14ac:dyDescent="0.2">
      <c r="A522" s="33"/>
      <c r="B522" s="33"/>
      <c r="C522" s="33"/>
      <c r="D522" s="176" t="s">
        <v>426</v>
      </c>
      <c r="E522" s="177" t="s">
        <v>345</v>
      </c>
      <c r="F522" s="179">
        <f>B4+(508*B6)</f>
        <v>509</v>
      </c>
      <c r="G522" s="143"/>
      <c r="BQ522" s="25"/>
      <c r="BR522" s="25"/>
      <c r="BS522" s="25"/>
      <c r="BT522" s="227"/>
      <c r="BU522" s="217"/>
      <c r="BV522" s="228"/>
    </row>
    <row r="523" spans="1:74" x14ac:dyDescent="0.2">
      <c r="A523" s="33"/>
      <c r="B523" s="33"/>
      <c r="C523" s="33"/>
      <c r="D523" s="176" t="s">
        <v>52</v>
      </c>
      <c r="E523" s="177" t="s">
        <v>345</v>
      </c>
      <c r="F523" s="179">
        <f>B4+(509*B6)</f>
        <v>510</v>
      </c>
      <c r="G523" s="143"/>
      <c r="BQ523" s="25"/>
      <c r="BR523" s="25"/>
      <c r="BS523" s="25"/>
      <c r="BT523" s="227"/>
      <c r="BU523" s="217"/>
      <c r="BV523" s="228"/>
    </row>
    <row r="524" spans="1:74" x14ac:dyDescent="0.2">
      <c r="A524" s="33"/>
      <c r="B524" s="33"/>
      <c r="C524" s="33"/>
      <c r="D524" s="176" t="s">
        <v>267</v>
      </c>
      <c r="E524" s="177" t="s">
        <v>345</v>
      </c>
      <c r="F524" s="178">
        <f>B4+(510*B6)</f>
        <v>511</v>
      </c>
      <c r="G524" s="143"/>
      <c r="BQ524" s="25"/>
      <c r="BR524" s="25"/>
      <c r="BS524" s="25"/>
      <c r="BT524" s="227"/>
      <c r="BU524" s="217"/>
      <c r="BV524" s="228"/>
    </row>
    <row r="525" spans="1:74" x14ac:dyDescent="0.2">
      <c r="A525" s="33"/>
      <c r="B525" s="33"/>
      <c r="C525" s="33"/>
      <c r="D525" s="176" t="s">
        <v>187</v>
      </c>
      <c r="E525" s="177" t="s">
        <v>345</v>
      </c>
      <c r="F525" s="178">
        <f>B4+(511*B6)</f>
        <v>512</v>
      </c>
      <c r="G525" s="143"/>
      <c r="BQ525" s="25"/>
      <c r="BR525" s="25"/>
      <c r="BS525" s="25"/>
      <c r="BT525" s="227"/>
      <c r="BU525" s="217"/>
      <c r="BV525" s="228"/>
    </row>
    <row r="526" spans="1:74" x14ac:dyDescent="0.2">
      <c r="A526" s="33"/>
      <c r="B526" s="33"/>
      <c r="C526" s="33"/>
      <c r="D526" s="176" t="s">
        <v>293</v>
      </c>
      <c r="E526" s="177" t="s">
        <v>345</v>
      </c>
      <c r="F526" s="178">
        <f>B4+(512*B6)</f>
        <v>513</v>
      </c>
      <c r="G526" s="143"/>
      <c r="BQ526" s="25"/>
      <c r="BR526" s="25"/>
      <c r="BS526" s="25"/>
      <c r="BT526" s="227"/>
      <c r="BU526" s="217"/>
      <c r="BV526" s="228"/>
    </row>
    <row r="527" spans="1:74" x14ac:dyDescent="0.2">
      <c r="A527" s="33"/>
      <c r="B527" s="33"/>
      <c r="C527" s="33"/>
      <c r="D527" s="176" t="s">
        <v>265</v>
      </c>
      <c r="E527" s="177" t="s">
        <v>345</v>
      </c>
      <c r="F527" s="178">
        <f>B4+(513*B6)</f>
        <v>514</v>
      </c>
      <c r="G527" s="143"/>
      <c r="BQ527" s="25"/>
      <c r="BR527" s="25"/>
      <c r="BS527" s="25"/>
      <c r="BT527" s="227"/>
      <c r="BU527" s="217"/>
      <c r="BV527" s="228"/>
    </row>
    <row r="528" spans="1:74" x14ac:dyDescent="0.2">
      <c r="A528" s="33"/>
      <c r="B528" s="33"/>
      <c r="C528" s="33"/>
      <c r="D528" s="176" t="s">
        <v>189</v>
      </c>
      <c r="E528" s="177" t="s">
        <v>345</v>
      </c>
      <c r="F528" s="179">
        <f>B4+(514*B6)</f>
        <v>515</v>
      </c>
      <c r="G528" s="143"/>
      <c r="BQ528" s="25"/>
      <c r="BR528" s="25"/>
      <c r="BS528" s="25"/>
      <c r="BT528" s="227"/>
      <c r="BU528" s="217"/>
      <c r="BV528" s="228"/>
    </row>
    <row r="529" spans="1:74" x14ac:dyDescent="0.2">
      <c r="A529" s="33"/>
      <c r="B529" s="33"/>
      <c r="C529" s="33"/>
      <c r="D529" s="176" t="s">
        <v>295</v>
      </c>
      <c r="E529" s="177" t="s">
        <v>345</v>
      </c>
      <c r="F529" s="179">
        <f>B4+(515*B6)</f>
        <v>516</v>
      </c>
      <c r="G529" s="143"/>
      <c r="BQ529" s="25"/>
      <c r="BR529" s="25"/>
      <c r="BS529" s="25"/>
      <c r="BT529" s="227"/>
      <c r="BU529" s="217"/>
      <c r="BV529" s="228"/>
    </row>
    <row r="530" spans="1:74" x14ac:dyDescent="0.2">
      <c r="A530" s="33"/>
      <c r="B530" s="33"/>
      <c r="C530" s="33"/>
      <c r="D530" s="176" t="s">
        <v>159</v>
      </c>
      <c r="E530" s="177" t="s">
        <v>345</v>
      </c>
      <c r="F530" s="178">
        <f>B4+(516*B6)</f>
        <v>517</v>
      </c>
      <c r="G530" s="143"/>
      <c r="BQ530" s="25"/>
      <c r="BR530" s="25"/>
      <c r="BS530" s="25"/>
      <c r="BT530" s="227"/>
      <c r="BU530" s="217"/>
      <c r="BV530" s="228"/>
    </row>
    <row r="531" spans="1:74" x14ac:dyDescent="0.2">
      <c r="A531" s="33"/>
      <c r="B531" s="33"/>
      <c r="C531" s="33"/>
      <c r="D531" s="176" t="s">
        <v>399</v>
      </c>
      <c r="E531" s="177" t="s">
        <v>345</v>
      </c>
      <c r="F531" s="178">
        <f>B4+(517*B6)</f>
        <v>518</v>
      </c>
      <c r="G531" s="143"/>
      <c r="BQ531" s="25"/>
      <c r="BR531" s="25"/>
      <c r="BS531" s="25"/>
      <c r="BT531" s="227"/>
      <c r="BU531" s="217"/>
      <c r="BV531" s="228"/>
    </row>
    <row r="532" spans="1:74" x14ac:dyDescent="0.2">
      <c r="A532" s="33"/>
      <c r="B532" s="33"/>
      <c r="C532" s="33"/>
      <c r="D532" s="176" t="s">
        <v>81</v>
      </c>
      <c r="E532" s="177" t="s">
        <v>345</v>
      </c>
      <c r="F532" s="179">
        <f>B4+(518*B6)</f>
        <v>519</v>
      </c>
      <c r="G532" s="143"/>
      <c r="BQ532" s="25"/>
      <c r="BR532" s="25"/>
      <c r="BS532" s="25"/>
      <c r="BT532" s="227"/>
      <c r="BU532" s="217"/>
      <c r="BV532" s="228"/>
    </row>
    <row r="533" spans="1:74" x14ac:dyDescent="0.2">
      <c r="A533" s="33"/>
      <c r="B533" s="33"/>
      <c r="C533" s="33"/>
      <c r="D533" s="176" t="s">
        <v>428</v>
      </c>
      <c r="E533" s="177" t="s">
        <v>345</v>
      </c>
      <c r="F533" s="179">
        <f>B4+(519*B6)</f>
        <v>520</v>
      </c>
      <c r="G533" s="143"/>
      <c r="BQ533" s="25"/>
      <c r="BR533" s="25"/>
      <c r="BS533" s="25"/>
      <c r="BT533" s="227"/>
      <c r="BU533" s="217"/>
      <c r="BV533" s="228"/>
    </row>
    <row r="534" spans="1:74" x14ac:dyDescent="0.2">
      <c r="A534" s="33"/>
      <c r="B534" s="33"/>
      <c r="C534" s="33"/>
      <c r="D534" s="176" t="s">
        <v>50</v>
      </c>
      <c r="E534" s="177" t="s">
        <v>345</v>
      </c>
      <c r="F534" s="178">
        <f>B4+(520*B6)</f>
        <v>521</v>
      </c>
      <c r="G534" s="143"/>
      <c r="BQ534" s="25"/>
      <c r="BR534" s="25"/>
      <c r="BS534" s="25"/>
      <c r="BT534" s="227"/>
      <c r="BU534" s="217"/>
      <c r="BV534" s="228"/>
    </row>
    <row r="535" spans="1:74" x14ac:dyDescent="0.2">
      <c r="A535" s="33"/>
      <c r="B535" s="33"/>
      <c r="C535" s="33"/>
      <c r="D535" s="176" t="s">
        <v>504</v>
      </c>
      <c r="E535" s="177" t="s">
        <v>345</v>
      </c>
      <c r="F535" s="178">
        <f>B4+(521*B6)</f>
        <v>522</v>
      </c>
      <c r="G535" s="143"/>
      <c r="BQ535" s="25"/>
      <c r="BR535" s="25"/>
      <c r="BS535" s="25"/>
      <c r="BT535" s="227"/>
      <c r="BU535" s="217"/>
      <c r="BV535" s="228"/>
    </row>
    <row r="536" spans="1:74" x14ac:dyDescent="0.2">
      <c r="A536" s="33"/>
      <c r="B536" s="33"/>
      <c r="C536" s="33"/>
      <c r="D536" s="176" t="s">
        <v>741</v>
      </c>
      <c r="E536" s="177" t="s">
        <v>345</v>
      </c>
      <c r="F536" s="179">
        <f>B4+(522*B6)</f>
        <v>523</v>
      </c>
      <c r="G536" s="143"/>
      <c r="BQ536" s="25"/>
      <c r="BR536" s="25"/>
      <c r="BS536" s="25"/>
      <c r="BT536" s="227"/>
      <c r="BU536" s="217"/>
      <c r="BV536" s="228"/>
    </row>
    <row r="537" spans="1:74" x14ac:dyDescent="0.2">
      <c r="A537" s="33"/>
      <c r="B537" s="33"/>
      <c r="C537" s="33"/>
      <c r="D537" s="176" t="s">
        <v>533</v>
      </c>
      <c r="E537" s="177" t="s">
        <v>345</v>
      </c>
      <c r="F537" s="179">
        <f>B4+(523*B6)</f>
        <v>524</v>
      </c>
      <c r="G537" s="143"/>
      <c r="BQ537" s="25"/>
      <c r="BR537" s="25"/>
      <c r="BS537" s="25"/>
      <c r="BT537" s="227"/>
      <c r="BU537" s="217"/>
      <c r="BV537" s="228"/>
    </row>
    <row r="538" spans="1:74" x14ac:dyDescent="0.2">
      <c r="A538" s="33"/>
      <c r="B538" s="33"/>
      <c r="C538" s="33"/>
      <c r="D538" s="176" t="s">
        <v>713</v>
      </c>
      <c r="E538" s="177" t="s">
        <v>345</v>
      </c>
      <c r="F538" s="178">
        <f>B4+(524*B6)</f>
        <v>525</v>
      </c>
      <c r="G538" s="143"/>
      <c r="BQ538" s="25"/>
      <c r="BR538" s="25"/>
      <c r="BS538" s="25"/>
      <c r="BT538" s="227"/>
      <c r="BU538" s="217"/>
      <c r="BV538" s="228"/>
    </row>
    <row r="539" spans="1:74" x14ac:dyDescent="0.2">
      <c r="A539" s="33"/>
      <c r="B539" s="33"/>
      <c r="C539" s="33"/>
      <c r="D539" s="211" t="s">
        <v>610</v>
      </c>
      <c r="E539" s="212" t="s">
        <v>345</v>
      </c>
      <c r="F539" s="213">
        <f>B4+(525*B6)</f>
        <v>526</v>
      </c>
      <c r="G539" s="143"/>
      <c r="BQ539" s="25"/>
      <c r="BR539" s="25"/>
      <c r="BS539" s="25"/>
      <c r="BT539" s="227"/>
      <c r="BU539" s="217"/>
      <c r="BV539" s="228"/>
    </row>
    <row r="540" spans="1:74" x14ac:dyDescent="0.2">
      <c r="A540" s="33"/>
      <c r="B540" s="33"/>
      <c r="C540" s="33"/>
      <c r="D540" s="176" t="s">
        <v>638</v>
      </c>
      <c r="E540" s="177" t="s">
        <v>345</v>
      </c>
      <c r="F540" s="178">
        <f>B4+(526*B6)</f>
        <v>527</v>
      </c>
      <c r="G540" s="143"/>
      <c r="BQ540" s="25"/>
      <c r="BR540" s="25"/>
      <c r="BS540" s="25"/>
      <c r="BT540" s="227"/>
      <c r="BU540" s="217"/>
      <c r="BV540" s="228"/>
    </row>
    <row r="541" spans="1:74" x14ac:dyDescent="0.2">
      <c r="A541" s="33"/>
      <c r="B541" s="33"/>
      <c r="C541" s="33"/>
      <c r="D541" s="176" t="s">
        <v>695</v>
      </c>
      <c r="E541" s="177" t="s">
        <v>345</v>
      </c>
      <c r="F541" s="178">
        <f>B4+(527*B6)</f>
        <v>528</v>
      </c>
      <c r="G541" s="143"/>
      <c r="BQ541" s="25"/>
      <c r="BR541" s="25"/>
      <c r="BS541" s="25"/>
      <c r="BT541" s="227"/>
      <c r="BU541" s="217"/>
      <c r="BV541" s="228"/>
    </row>
    <row r="542" spans="1:74" x14ac:dyDescent="0.2">
      <c r="A542" s="33"/>
      <c r="B542" s="33"/>
      <c r="C542" s="33"/>
      <c r="D542" s="176" t="s">
        <v>664</v>
      </c>
      <c r="E542" s="177" t="s">
        <v>345</v>
      </c>
      <c r="F542" s="178">
        <f>B4+(528*B6)</f>
        <v>529</v>
      </c>
      <c r="G542" s="143"/>
      <c r="BQ542" s="25"/>
      <c r="BR542" s="25"/>
      <c r="BS542" s="25"/>
      <c r="BT542" s="227"/>
      <c r="BU542" s="217"/>
      <c r="BV542" s="228"/>
    </row>
    <row r="543" spans="1:74" x14ac:dyDescent="0.2">
      <c r="A543" s="33"/>
      <c r="B543" s="33"/>
      <c r="C543" s="33"/>
      <c r="D543" s="176" t="s">
        <v>560</v>
      </c>
      <c r="E543" s="177" t="s">
        <v>345</v>
      </c>
      <c r="F543" s="178">
        <f>B4+(529*B6)</f>
        <v>530</v>
      </c>
      <c r="G543" s="143"/>
      <c r="BQ543" s="25"/>
      <c r="BR543" s="25"/>
      <c r="BS543" s="25"/>
      <c r="BT543" s="227"/>
      <c r="BU543" s="217"/>
      <c r="BV543" s="228"/>
    </row>
    <row r="544" spans="1:74" x14ac:dyDescent="0.2">
      <c r="A544" s="33"/>
      <c r="B544" s="33"/>
      <c r="C544" s="33"/>
      <c r="D544" s="176" t="s">
        <v>797</v>
      </c>
      <c r="E544" s="177" t="s">
        <v>345</v>
      </c>
      <c r="F544" s="179">
        <f>B4+(530*B6)</f>
        <v>531</v>
      </c>
      <c r="G544" s="143"/>
      <c r="BQ544" s="25"/>
      <c r="BR544" s="25"/>
      <c r="BS544" s="25"/>
      <c r="BT544" s="227"/>
      <c r="BU544" s="217"/>
      <c r="BV544" s="228"/>
    </row>
    <row r="545" spans="1:74" x14ac:dyDescent="0.2">
      <c r="A545" s="33"/>
      <c r="B545" s="33"/>
      <c r="C545" s="33"/>
      <c r="D545" s="176" t="s">
        <v>591</v>
      </c>
      <c r="E545" s="177" t="s">
        <v>345</v>
      </c>
      <c r="F545" s="179">
        <f>B4+(531*B6)</f>
        <v>532</v>
      </c>
      <c r="G545" s="143"/>
      <c r="BQ545" s="25"/>
      <c r="BR545" s="25"/>
      <c r="BS545" s="25"/>
      <c r="BT545" s="227"/>
      <c r="BU545" s="217"/>
      <c r="BV545" s="228"/>
    </row>
    <row r="546" spans="1:74" x14ac:dyDescent="0.2">
      <c r="A546" s="33"/>
      <c r="B546" s="33"/>
      <c r="C546" s="33"/>
      <c r="D546" s="176" t="s">
        <v>766</v>
      </c>
      <c r="E546" s="177" t="s">
        <v>345</v>
      </c>
      <c r="F546" s="178">
        <f>B4+(532*B6)</f>
        <v>533</v>
      </c>
      <c r="G546" s="143"/>
      <c r="BQ546" s="25"/>
      <c r="BR546" s="25"/>
      <c r="BS546" s="25"/>
      <c r="BT546" s="227"/>
      <c r="BU546" s="217"/>
      <c r="BV546" s="228"/>
    </row>
    <row r="547" spans="1:74" x14ac:dyDescent="0.2">
      <c r="A547" s="33"/>
      <c r="B547" s="33"/>
      <c r="C547" s="33"/>
      <c r="D547" s="176" t="s">
        <v>454</v>
      </c>
      <c r="E547" s="177" t="s">
        <v>345</v>
      </c>
      <c r="F547" s="178">
        <f>B4+(533*B6)</f>
        <v>534</v>
      </c>
      <c r="G547" s="143"/>
      <c r="BQ547" s="25"/>
      <c r="BR547" s="25"/>
      <c r="BS547" s="25"/>
      <c r="BT547" s="227"/>
      <c r="BU547" s="217"/>
      <c r="BV547" s="228"/>
    </row>
    <row r="548" spans="1:74" x14ac:dyDescent="0.2">
      <c r="A548" s="33"/>
      <c r="B548" s="33"/>
      <c r="C548" s="33"/>
      <c r="D548" s="176" t="s">
        <v>141</v>
      </c>
      <c r="E548" s="177" t="s">
        <v>345</v>
      </c>
      <c r="F548" s="179">
        <f>B4+(534*B6)</f>
        <v>535</v>
      </c>
      <c r="G548" s="143"/>
      <c r="BQ548" s="25"/>
      <c r="BR548" s="25"/>
      <c r="BS548" s="25"/>
      <c r="BT548" s="227"/>
      <c r="BU548" s="217"/>
      <c r="BV548" s="228"/>
    </row>
    <row r="549" spans="1:74" x14ac:dyDescent="0.2">
      <c r="A549" s="33"/>
      <c r="B549" s="33"/>
      <c r="C549" s="33"/>
      <c r="D549" s="176" t="s">
        <v>485</v>
      </c>
      <c r="E549" s="177" t="s">
        <v>345</v>
      </c>
      <c r="F549" s="179">
        <f>B4+(535*B6)</f>
        <v>536</v>
      </c>
      <c r="G549" s="143"/>
      <c r="BQ549" s="25"/>
      <c r="BR549" s="25"/>
      <c r="BS549" s="25"/>
      <c r="BT549" s="227"/>
      <c r="BU549" s="217"/>
      <c r="BV549" s="228"/>
    </row>
    <row r="550" spans="1:74" x14ac:dyDescent="0.2">
      <c r="A550" s="33"/>
      <c r="B550" s="33"/>
      <c r="C550" s="33"/>
      <c r="D550" s="176" t="s">
        <v>107</v>
      </c>
      <c r="E550" s="177" t="s">
        <v>345</v>
      </c>
      <c r="F550" s="178">
        <f>B4+(536*B6)</f>
        <v>537</v>
      </c>
      <c r="G550" s="143"/>
      <c r="BQ550" s="25"/>
      <c r="BR550" s="25"/>
      <c r="BS550" s="25"/>
      <c r="BT550" s="227"/>
      <c r="BU550" s="217"/>
      <c r="BV550" s="228"/>
    </row>
    <row r="551" spans="1:74" x14ac:dyDescent="0.2">
      <c r="A551" s="33"/>
      <c r="B551" s="33"/>
      <c r="C551" s="33"/>
      <c r="D551" s="176" t="s">
        <v>322</v>
      </c>
      <c r="E551" s="177" t="s">
        <v>345</v>
      </c>
      <c r="F551" s="178">
        <f>B4+(537*B6)</f>
        <v>538</v>
      </c>
      <c r="G551" s="143"/>
      <c r="BQ551" s="25"/>
      <c r="BR551" s="25"/>
      <c r="BS551" s="25"/>
      <c r="BT551" s="227"/>
      <c r="BU551" s="217"/>
      <c r="BV551" s="228"/>
    </row>
    <row r="552" spans="1:74" x14ac:dyDescent="0.2">
      <c r="A552" s="33"/>
      <c r="B552" s="33"/>
      <c r="C552" s="33"/>
      <c r="D552" s="176" t="s">
        <v>246</v>
      </c>
      <c r="E552" s="177" t="s">
        <v>345</v>
      </c>
      <c r="F552" s="179">
        <f>B4+(538*B6)</f>
        <v>539</v>
      </c>
      <c r="G552" s="143"/>
      <c r="BQ552" s="25"/>
      <c r="BR552" s="25"/>
      <c r="BS552" s="25"/>
      <c r="BT552" s="227"/>
      <c r="BU552" s="217"/>
      <c r="BV552" s="228"/>
    </row>
    <row r="553" spans="1:74" x14ac:dyDescent="0.2">
      <c r="A553" s="33"/>
      <c r="B553" s="33"/>
      <c r="C553" s="33"/>
      <c r="D553" s="176" t="s">
        <v>353</v>
      </c>
      <c r="E553" s="177" t="s">
        <v>345</v>
      </c>
      <c r="F553" s="179">
        <f>B4+(539*B6)</f>
        <v>540</v>
      </c>
      <c r="G553" s="143"/>
      <c r="BQ553" s="25"/>
      <c r="BR553" s="25"/>
      <c r="BS553" s="25"/>
      <c r="BT553" s="227"/>
      <c r="BU553" s="217"/>
      <c r="BV553" s="228"/>
    </row>
    <row r="554" spans="1:74" x14ac:dyDescent="0.2">
      <c r="A554" s="33"/>
      <c r="B554" s="33"/>
      <c r="C554" s="33"/>
      <c r="D554" s="176" t="s">
        <v>518</v>
      </c>
      <c r="E554" s="177" t="s">
        <v>345</v>
      </c>
      <c r="F554" s="178">
        <f>B4+(540*B6)</f>
        <v>541</v>
      </c>
      <c r="G554" s="143"/>
      <c r="BQ554" s="25"/>
      <c r="BR554" s="25"/>
      <c r="BS554" s="25"/>
      <c r="BT554" s="227"/>
      <c r="BU554" s="217"/>
      <c r="BV554" s="228"/>
    </row>
    <row r="555" spans="1:74" x14ac:dyDescent="0.2">
      <c r="A555" s="33"/>
      <c r="B555" s="33"/>
      <c r="C555" s="33"/>
      <c r="D555" s="176" t="s">
        <v>382</v>
      </c>
      <c r="E555" s="177" t="s">
        <v>345</v>
      </c>
      <c r="F555" s="178">
        <f>B4+(541*B6)</f>
        <v>542</v>
      </c>
      <c r="G555" s="143"/>
      <c r="BQ555" s="25"/>
      <c r="BR555" s="25"/>
      <c r="BS555" s="25"/>
      <c r="BT555" s="227"/>
      <c r="BU555" s="217"/>
      <c r="BV555" s="228"/>
    </row>
    <row r="556" spans="1:74" x14ac:dyDescent="0.2">
      <c r="A556" s="33"/>
      <c r="B556" s="33"/>
      <c r="C556" s="33"/>
      <c r="D556" s="176" t="s">
        <v>487</v>
      </c>
      <c r="E556" s="177" t="s">
        <v>345</v>
      </c>
      <c r="F556" s="178">
        <f>B4+(542*B6)</f>
        <v>543</v>
      </c>
      <c r="G556" s="143"/>
      <c r="BQ556" s="25"/>
      <c r="BR556" s="25"/>
      <c r="BS556" s="25"/>
      <c r="BT556" s="227"/>
      <c r="BU556" s="217"/>
      <c r="BV556" s="228"/>
    </row>
    <row r="557" spans="1:74" x14ac:dyDescent="0.2">
      <c r="A557" s="33"/>
      <c r="B557" s="33"/>
      <c r="C557" s="33"/>
      <c r="D557" s="176" t="s">
        <v>413</v>
      </c>
      <c r="E557" s="177" t="s">
        <v>345</v>
      </c>
      <c r="F557" s="178">
        <f>B4+(543*B6)</f>
        <v>544</v>
      </c>
      <c r="G557" s="143"/>
      <c r="BQ557" s="25"/>
      <c r="BR557" s="25"/>
      <c r="BS557" s="25"/>
      <c r="BT557" s="227"/>
      <c r="BU557" s="217"/>
      <c r="BV557" s="228"/>
    </row>
    <row r="558" spans="1:74" x14ac:dyDescent="0.2">
      <c r="A558" s="33"/>
      <c r="B558" s="33"/>
      <c r="C558" s="33"/>
      <c r="D558" s="176" t="s">
        <v>651</v>
      </c>
      <c r="E558" s="177" t="s">
        <v>345</v>
      </c>
      <c r="F558" s="179">
        <f>B4+(544*B6)</f>
        <v>545</v>
      </c>
      <c r="G558" s="143"/>
      <c r="BQ558" s="25"/>
      <c r="BR558" s="25"/>
      <c r="BS558" s="25"/>
      <c r="BT558" s="227"/>
      <c r="BU558" s="217"/>
      <c r="BV558" s="228"/>
    </row>
    <row r="559" spans="1:74" x14ac:dyDescent="0.2">
      <c r="A559" s="33"/>
      <c r="B559" s="33"/>
      <c r="C559" s="33"/>
      <c r="D559" s="176" t="s">
        <v>276</v>
      </c>
      <c r="E559" s="177" t="s">
        <v>345</v>
      </c>
      <c r="F559" s="179">
        <f>B4+(545*B6)</f>
        <v>546</v>
      </c>
      <c r="G559" s="143"/>
      <c r="BQ559" s="25"/>
      <c r="BR559" s="25"/>
      <c r="BS559" s="25"/>
      <c r="BT559" s="227"/>
      <c r="BU559" s="217"/>
      <c r="BV559" s="228"/>
    </row>
    <row r="560" spans="1:74" x14ac:dyDescent="0.2">
      <c r="A560" s="33"/>
      <c r="B560" s="33"/>
      <c r="C560" s="33"/>
      <c r="D560" s="176" t="s">
        <v>620</v>
      </c>
      <c r="E560" s="177" t="s">
        <v>345</v>
      </c>
      <c r="F560" s="178">
        <f>B4+(546*B6)</f>
        <v>547</v>
      </c>
      <c r="G560" s="143"/>
      <c r="BQ560" s="25"/>
      <c r="BR560" s="25"/>
      <c r="BS560" s="25"/>
      <c r="BT560" s="227"/>
      <c r="BU560" s="217"/>
      <c r="BV560" s="228"/>
    </row>
    <row r="561" spans="1:74" x14ac:dyDescent="0.2">
      <c r="A561" s="33"/>
      <c r="B561" s="33"/>
      <c r="C561" s="33"/>
      <c r="D561" s="176" t="s">
        <v>308</v>
      </c>
      <c r="E561" s="177" t="s">
        <v>345</v>
      </c>
      <c r="F561" s="178">
        <f>B4+(547*B6)</f>
        <v>548</v>
      </c>
      <c r="G561" s="143"/>
      <c r="BQ561" s="25"/>
      <c r="BR561" s="25"/>
      <c r="BS561" s="25"/>
      <c r="BT561" s="227"/>
      <c r="BU561" s="217"/>
      <c r="BV561" s="228"/>
    </row>
    <row r="562" spans="1:74" x14ac:dyDescent="0.2">
      <c r="A562" s="33"/>
      <c r="B562" s="33"/>
      <c r="C562" s="33"/>
      <c r="D562" s="176" t="s">
        <v>753</v>
      </c>
      <c r="E562" s="177" t="s">
        <v>345</v>
      </c>
      <c r="F562" s="179">
        <f>B4+(548*B6)</f>
        <v>549</v>
      </c>
      <c r="G562" s="143"/>
      <c r="BQ562" s="25"/>
      <c r="BR562" s="25"/>
      <c r="BS562" s="25"/>
      <c r="BT562" s="227"/>
      <c r="BU562" s="217"/>
      <c r="BV562" s="228"/>
    </row>
    <row r="563" spans="1:74" x14ac:dyDescent="0.2">
      <c r="A563" s="33"/>
      <c r="B563" s="33"/>
      <c r="C563" s="33"/>
      <c r="D563" s="176" t="s">
        <v>169</v>
      </c>
      <c r="E563" s="177" t="s">
        <v>345</v>
      </c>
      <c r="F563" s="179">
        <f>B4+(549*B6)</f>
        <v>550</v>
      </c>
      <c r="G563" s="143"/>
      <c r="BQ563" s="25"/>
      <c r="BR563" s="25"/>
      <c r="BS563" s="25"/>
      <c r="BT563" s="227"/>
      <c r="BU563" s="217"/>
      <c r="BV563" s="228"/>
    </row>
    <row r="564" spans="1:74" x14ac:dyDescent="0.2">
      <c r="A564" s="33"/>
      <c r="B564" s="33"/>
      <c r="C564" s="33"/>
      <c r="D564" s="176" t="s">
        <v>723</v>
      </c>
      <c r="E564" s="177" t="s">
        <v>345</v>
      </c>
      <c r="F564" s="178">
        <f>B4+(550*B6)</f>
        <v>551</v>
      </c>
      <c r="G564" s="143"/>
      <c r="BQ564" s="25"/>
      <c r="BR564" s="25"/>
      <c r="BS564" s="25"/>
      <c r="BT564" s="227"/>
      <c r="BU564" s="217"/>
      <c r="BV564" s="228"/>
    </row>
    <row r="565" spans="1:74" x14ac:dyDescent="0.2">
      <c r="A565" s="33"/>
      <c r="B565" s="33"/>
      <c r="C565" s="33"/>
      <c r="D565" s="176" t="s">
        <v>202</v>
      </c>
      <c r="E565" s="177" t="s">
        <v>345</v>
      </c>
      <c r="F565" s="178">
        <f>B4+(551*B6)</f>
        <v>552</v>
      </c>
      <c r="G565" s="143"/>
      <c r="BQ565" s="25"/>
      <c r="BR565" s="25"/>
      <c r="BS565" s="25"/>
      <c r="BT565" s="227"/>
      <c r="BU565" s="217"/>
      <c r="BV565" s="228"/>
    </row>
    <row r="566" spans="1:74" x14ac:dyDescent="0.2">
      <c r="A566" s="33"/>
      <c r="B566" s="33"/>
      <c r="C566" s="33"/>
      <c r="D566" s="176" t="s">
        <v>66</v>
      </c>
      <c r="E566" s="177" t="s">
        <v>345</v>
      </c>
      <c r="F566" s="179">
        <f>B4+(552*B6)</f>
        <v>553</v>
      </c>
      <c r="G566" s="143"/>
      <c r="BQ566" s="25"/>
      <c r="BR566" s="25"/>
      <c r="BS566" s="25"/>
      <c r="BT566" s="227"/>
      <c r="BU566" s="217"/>
      <c r="BV566" s="228"/>
    </row>
    <row r="567" spans="1:74" x14ac:dyDescent="0.2">
      <c r="A567" s="33"/>
      <c r="B567" s="33"/>
      <c r="C567" s="33"/>
      <c r="D567" s="176" t="s">
        <v>33</v>
      </c>
      <c r="E567" s="177" t="s">
        <v>345</v>
      </c>
      <c r="F567" s="179">
        <f>B4+(553*B6)</f>
        <v>554</v>
      </c>
      <c r="G567" s="143"/>
      <c r="BQ567" s="25"/>
      <c r="BR567" s="25"/>
      <c r="BS567" s="25"/>
      <c r="BT567" s="227"/>
      <c r="BU567" s="217"/>
      <c r="BV567" s="228"/>
    </row>
    <row r="568" spans="1:74" x14ac:dyDescent="0.2">
      <c r="A568" s="33"/>
      <c r="B568" s="33"/>
      <c r="C568" s="33"/>
      <c r="D568" s="176" t="s">
        <v>92</v>
      </c>
      <c r="E568" s="177" t="s">
        <v>345</v>
      </c>
      <c r="F568" s="178">
        <f>B4+(554*B6)</f>
        <v>555</v>
      </c>
      <c r="G568" s="143"/>
      <c r="BQ568" s="25"/>
      <c r="BR568" s="25"/>
      <c r="BS568" s="25"/>
      <c r="BT568" s="227"/>
      <c r="BU568" s="217"/>
      <c r="BV568" s="228"/>
    </row>
    <row r="569" spans="1:74" x14ac:dyDescent="0.2">
      <c r="A569" s="33"/>
      <c r="B569" s="33"/>
      <c r="C569" s="33"/>
      <c r="D569" s="176" t="s">
        <v>124</v>
      </c>
      <c r="E569" s="177" t="s">
        <v>345</v>
      </c>
      <c r="F569" s="178">
        <f>B4+(555*B6)</f>
        <v>556</v>
      </c>
      <c r="G569" s="143"/>
      <c r="BQ569" s="25"/>
      <c r="BR569" s="25"/>
      <c r="BS569" s="25"/>
      <c r="BT569" s="227"/>
      <c r="BU569" s="217"/>
      <c r="BV569" s="228"/>
    </row>
    <row r="570" spans="1:74" x14ac:dyDescent="0.2">
      <c r="A570" s="33"/>
      <c r="B570" s="33"/>
      <c r="C570" s="33"/>
      <c r="D570" s="176" t="s">
        <v>808</v>
      </c>
      <c r="E570" s="177" t="s">
        <v>345</v>
      </c>
      <c r="F570" s="178">
        <f>B4+(556*B6)</f>
        <v>557</v>
      </c>
      <c r="G570" s="143"/>
      <c r="BQ570" s="25"/>
      <c r="BR570" s="25"/>
      <c r="BS570" s="25"/>
      <c r="BT570" s="227"/>
      <c r="BU570" s="217"/>
      <c r="BV570" s="228"/>
    </row>
    <row r="571" spans="1:74" x14ac:dyDescent="0.2">
      <c r="A571" s="33"/>
      <c r="B571" s="33"/>
      <c r="C571" s="33"/>
      <c r="D571" s="176" t="s">
        <v>228</v>
      </c>
      <c r="E571" s="177" t="s">
        <v>345</v>
      </c>
      <c r="F571" s="178">
        <f>B4+(557*B6)</f>
        <v>558</v>
      </c>
      <c r="G571" s="143"/>
      <c r="BQ571" s="25"/>
      <c r="BR571" s="25"/>
      <c r="BS571" s="25"/>
      <c r="BT571" s="227"/>
      <c r="BU571" s="217"/>
      <c r="BV571" s="228"/>
    </row>
    <row r="572" spans="1:74" x14ac:dyDescent="0.2">
      <c r="A572" s="33"/>
      <c r="B572" s="33"/>
      <c r="C572" s="33"/>
      <c r="D572" s="176" t="s">
        <v>779</v>
      </c>
      <c r="E572" s="177" t="s">
        <v>345</v>
      </c>
      <c r="F572" s="179">
        <f>B4+(558*B6)</f>
        <v>559</v>
      </c>
      <c r="G572" s="143"/>
      <c r="BQ572" s="25"/>
      <c r="BR572" s="25"/>
      <c r="BS572" s="25"/>
      <c r="BT572" s="227"/>
      <c r="BU572" s="217"/>
      <c r="BV572" s="228"/>
    </row>
    <row r="573" spans="1:74" x14ac:dyDescent="0.2">
      <c r="A573" s="33"/>
      <c r="B573" s="33"/>
      <c r="C573" s="33"/>
      <c r="D573" s="176" t="s">
        <v>257</v>
      </c>
      <c r="E573" s="177" t="s">
        <v>345</v>
      </c>
      <c r="F573" s="179">
        <f>B4+(559*B6)</f>
        <v>560</v>
      </c>
      <c r="G573" s="143"/>
      <c r="BQ573" s="25"/>
      <c r="BR573" s="25"/>
      <c r="BS573" s="25"/>
      <c r="BT573" s="227"/>
      <c r="BU573" s="217"/>
      <c r="BV573" s="228"/>
    </row>
    <row r="574" spans="1:74" x14ac:dyDescent="0.2">
      <c r="A574" s="33"/>
      <c r="B574" s="33"/>
      <c r="C574" s="33"/>
      <c r="D574" s="176" t="s">
        <v>706</v>
      </c>
      <c r="E574" s="177" t="s">
        <v>345</v>
      </c>
      <c r="F574" s="178">
        <f>B4+(560*B6)</f>
        <v>561</v>
      </c>
      <c r="G574" s="143"/>
      <c r="BQ574" s="25"/>
      <c r="BR574" s="25"/>
      <c r="BS574" s="25"/>
      <c r="BT574" s="227"/>
      <c r="BU574" s="217"/>
      <c r="BV574" s="228"/>
    </row>
    <row r="575" spans="1:74" x14ac:dyDescent="0.2">
      <c r="A575" s="33"/>
      <c r="B575" s="33"/>
      <c r="C575" s="33"/>
      <c r="D575" s="176" t="s">
        <v>334</v>
      </c>
      <c r="E575" s="177" t="s">
        <v>345</v>
      </c>
      <c r="F575" s="178">
        <f>B4+(561*B6)</f>
        <v>562</v>
      </c>
      <c r="G575" s="143"/>
      <c r="BQ575" s="25"/>
      <c r="BR575" s="25"/>
      <c r="BS575" s="25"/>
      <c r="BT575" s="227"/>
      <c r="BU575" s="217"/>
      <c r="BV575" s="228"/>
    </row>
    <row r="576" spans="1:74" x14ac:dyDescent="0.2">
      <c r="A576" s="33"/>
      <c r="B576" s="33"/>
      <c r="C576" s="33"/>
      <c r="D576" s="176" t="s">
        <v>677</v>
      </c>
      <c r="E576" s="177" t="s">
        <v>345</v>
      </c>
      <c r="F576" s="179">
        <f>B4+(562*B6)</f>
        <v>563</v>
      </c>
      <c r="G576" s="143"/>
      <c r="BQ576" s="25"/>
      <c r="BR576" s="25"/>
      <c r="BS576" s="25"/>
      <c r="BT576" s="227"/>
      <c r="BU576" s="217"/>
      <c r="BV576" s="228"/>
    </row>
    <row r="577" spans="1:75" x14ac:dyDescent="0.2">
      <c r="A577" s="33"/>
      <c r="B577" s="33"/>
      <c r="C577" s="33"/>
      <c r="D577" s="176" t="s">
        <v>364</v>
      </c>
      <c r="E577" s="177" t="s">
        <v>345</v>
      </c>
      <c r="F577" s="179">
        <f>B4+(563*B6)</f>
        <v>564</v>
      </c>
      <c r="G577" s="33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Q577" s="25"/>
      <c r="BR577" s="25"/>
      <c r="BS577" s="25"/>
      <c r="BT577" s="227"/>
      <c r="BU577" s="217"/>
      <c r="BV577" s="228"/>
    </row>
    <row r="578" spans="1:75" x14ac:dyDescent="0.2">
      <c r="A578" s="33"/>
      <c r="B578" s="33"/>
      <c r="C578" s="33"/>
      <c r="D578" s="176" t="s">
        <v>574</v>
      </c>
      <c r="E578" s="177" t="s">
        <v>345</v>
      </c>
      <c r="F578" s="178">
        <f>B4+(564*B6)</f>
        <v>565</v>
      </c>
      <c r="G578" s="33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Q578" s="25"/>
      <c r="BR578" s="25"/>
      <c r="BS578" s="25"/>
      <c r="BT578" s="227"/>
      <c r="BU578" s="217"/>
      <c r="BV578" s="228"/>
    </row>
    <row r="579" spans="1:75" x14ac:dyDescent="0.2">
      <c r="A579" s="33"/>
      <c r="B579" s="33"/>
      <c r="C579" s="33"/>
      <c r="D579" s="176" t="s">
        <v>439</v>
      </c>
      <c r="E579" s="177" t="s">
        <v>345</v>
      </c>
      <c r="F579" s="178">
        <f>B4+(565*B6)</f>
        <v>566</v>
      </c>
      <c r="G579" s="33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Q579" s="25"/>
      <c r="BR579" s="25"/>
      <c r="BS579" s="25"/>
      <c r="BT579" s="227"/>
      <c r="BU579" s="217"/>
      <c r="BV579" s="228"/>
    </row>
    <row r="580" spans="1:75" x14ac:dyDescent="0.2">
      <c r="A580" s="33"/>
      <c r="B580" s="33"/>
      <c r="C580" s="33"/>
      <c r="D580" s="176" t="s">
        <v>545</v>
      </c>
      <c r="E580" s="177" t="s">
        <v>345</v>
      </c>
      <c r="F580" s="179">
        <f>B4+(566*B6)</f>
        <v>567</v>
      </c>
      <c r="G580" s="33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Q580" s="25"/>
      <c r="BR580" s="25"/>
      <c r="BS580" s="25"/>
      <c r="BT580" s="227"/>
      <c r="BU580" s="217"/>
      <c r="BV580" s="228"/>
    </row>
    <row r="581" spans="1:75" x14ac:dyDescent="0.2">
      <c r="A581" s="33"/>
      <c r="B581" s="33"/>
      <c r="C581" s="33"/>
      <c r="D581" s="176" t="s">
        <v>572</v>
      </c>
      <c r="E581" s="177" t="s">
        <v>345</v>
      </c>
      <c r="F581" s="179">
        <f>B4+(567*B6)</f>
        <v>568</v>
      </c>
      <c r="G581" s="33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Q581" s="25"/>
      <c r="BR581" s="25"/>
      <c r="BS581" s="25"/>
      <c r="BT581" s="227"/>
      <c r="BU581" s="217"/>
      <c r="BV581" s="228"/>
    </row>
    <row r="582" spans="1:75" x14ac:dyDescent="0.2">
      <c r="A582" s="33"/>
      <c r="B582" s="33"/>
      <c r="C582" s="33"/>
      <c r="D582" s="176" t="s">
        <v>441</v>
      </c>
      <c r="E582" s="177" t="s">
        <v>345</v>
      </c>
      <c r="F582" s="178">
        <f>B4+(568*B6)</f>
        <v>569</v>
      </c>
      <c r="G582" s="33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Q582" s="25"/>
      <c r="BR582" s="25"/>
      <c r="BS582" s="25"/>
      <c r="BT582" s="227"/>
      <c r="BU582" s="217"/>
      <c r="BV582" s="228"/>
    </row>
    <row r="583" spans="1:75" x14ac:dyDescent="0.2">
      <c r="A583" s="33"/>
      <c r="B583" s="33"/>
      <c r="C583" s="33"/>
      <c r="D583" s="176" t="s">
        <v>547</v>
      </c>
      <c r="E583" s="177" t="s">
        <v>345</v>
      </c>
      <c r="F583" s="178">
        <f>B4+(569*B6)</f>
        <v>570</v>
      </c>
      <c r="G583" s="33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Q583" s="25"/>
      <c r="BR583" s="25"/>
      <c r="BS583" s="25"/>
      <c r="BT583" s="227"/>
      <c r="BU583" s="217"/>
      <c r="BV583" s="228"/>
    </row>
    <row r="584" spans="1:75" x14ac:dyDescent="0.2">
      <c r="A584" s="33"/>
      <c r="B584" s="33"/>
      <c r="C584" s="33"/>
      <c r="D584" s="176" t="s">
        <v>466</v>
      </c>
      <c r="E584" s="177" t="s">
        <v>345</v>
      </c>
      <c r="F584" s="178">
        <f>B4+(570*B6)</f>
        <v>571</v>
      </c>
      <c r="G584" s="33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Q584" s="25"/>
      <c r="BR584" s="25"/>
      <c r="BS584" s="25"/>
      <c r="BT584" s="227"/>
      <c r="BU584" s="217"/>
      <c r="BV584" s="228"/>
    </row>
    <row r="585" spans="1:75" x14ac:dyDescent="0.2">
      <c r="A585" s="33"/>
      <c r="B585" s="33"/>
      <c r="C585" s="33"/>
      <c r="D585" s="176" t="s">
        <v>704</v>
      </c>
      <c r="E585" s="177" t="s">
        <v>345</v>
      </c>
      <c r="F585" s="178">
        <f>B4+(571*B6)</f>
        <v>572</v>
      </c>
      <c r="G585" s="33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Q585" s="25"/>
      <c r="BR585" s="25"/>
      <c r="BS585" s="25"/>
      <c r="BT585" s="227"/>
      <c r="BU585" s="217"/>
      <c r="BV585" s="228"/>
    </row>
    <row r="586" spans="1:75" x14ac:dyDescent="0.2">
      <c r="A586" s="33"/>
      <c r="B586" s="33"/>
      <c r="C586" s="33"/>
      <c r="D586" s="176" t="s">
        <v>336</v>
      </c>
      <c r="E586" s="177" t="s">
        <v>345</v>
      </c>
      <c r="F586" s="179">
        <f>B4+(572*B6)</f>
        <v>573</v>
      </c>
      <c r="G586" s="33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Q586" s="25"/>
      <c r="BR586" s="25"/>
      <c r="BS586" s="25"/>
      <c r="BT586" s="227"/>
      <c r="BU586" s="217"/>
      <c r="BV586" s="228"/>
    </row>
    <row r="587" spans="1:75" x14ac:dyDescent="0.2">
      <c r="A587" s="33"/>
      <c r="B587" s="33"/>
      <c r="C587" s="33"/>
      <c r="D587" s="176" t="s">
        <v>679</v>
      </c>
      <c r="E587" s="177" t="s">
        <v>345</v>
      </c>
      <c r="F587" s="179">
        <f>B4+(573*B6)</f>
        <v>574</v>
      </c>
      <c r="G587" s="33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Q587" s="25"/>
      <c r="BR587" s="25"/>
      <c r="BS587" s="25"/>
      <c r="BT587" s="227"/>
      <c r="BU587" s="217"/>
      <c r="BV587" s="228"/>
    </row>
    <row r="588" spans="1:75" x14ac:dyDescent="0.2">
      <c r="A588" s="33"/>
      <c r="B588" s="33"/>
      <c r="C588" s="33"/>
      <c r="D588" s="176" t="s">
        <v>362</v>
      </c>
      <c r="E588" s="177" t="s">
        <v>345</v>
      </c>
      <c r="F588" s="178">
        <f>B4+(574*B6)</f>
        <v>575</v>
      </c>
      <c r="G588" s="33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Q588" s="25"/>
      <c r="BR588" s="25"/>
      <c r="BS588" s="25"/>
      <c r="BT588" s="227"/>
      <c r="BU588" s="217"/>
      <c r="BV588" s="228"/>
    </row>
    <row r="589" spans="1:75" x14ac:dyDescent="0.2">
      <c r="A589" s="33"/>
      <c r="B589" s="33"/>
      <c r="C589" s="33"/>
      <c r="D589" s="176" t="s">
        <v>806</v>
      </c>
      <c r="E589" s="177" t="s">
        <v>345</v>
      </c>
      <c r="F589" s="178">
        <f>B4+(575*B6)</f>
        <v>576</v>
      </c>
      <c r="G589" s="33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Q589" s="25"/>
      <c r="BR589" s="25"/>
      <c r="BS589" s="25"/>
      <c r="BT589" s="227"/>
      <c r="BU589" s="217"/>
      <c r="BV589" s="228"/>
    </row>
    <row r="590" spans="1:75" x14ac:dyDescent="0.2">
      <c r="A590" s="33"/>
      <c r="B590" s="33"/>
      <c r="C590" s="33"/>
      <c r="D590" s="176" t="s">
        <v>230</v>
      </c>
      <c r="E590" s="177" t="s">
        <v>345</v>
      </c>
      <c r="F590" s="178">
        <f>B4+(576*B6)</f>
        <v>577</v>
      </c>
      <c r="G590" s="33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Q590" s="25"/>
      <c r="BR590" s="25"/>
      <c r="BS590" s="25"/>
      <c r="BT590" s="227"/>
      <c r="BU590" s="217"/>
      <c r="BV590" s="228"/>
      <c r="BW590" s="25"/>
    </row>
    <row r="591" spans="1:75" x14ac:dyDescent="0.2">
      <c r="A591" s="33"/>
      <c r="B591" s="33"/>
      <c r="C591" s="33"/>
      <c r="D591" s="176" t="s">
        <v>781</v>
      </c>
      <c r="E591" s="177" t="s">
        <v>345</v>
      </c>
      <c r="F591" s="178">
        <f>B4+(577*B6)</f>
        <v>578</v>
      </c>
      <c r="G591" s="33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Q591" s="25"/>
      <c r="BR591" s="25"/>
      <c r="BS591" s="25"/>
      <c r="BT591" s="227"/>
      <c r="BU591" s="217"/>
      <c r="BV591" s="228"/>
      <c r="BW591" s="25"/>
    </row>
    <row r="592" spans="1:75" x14ac:dyDescent="0.2">
      <c r="A592" s="33"/>
      <c r="B592" s="33"/>
      <c r="C592" s="33"/>
      <c r="D592" s="176" t="s">
        <v>255</v>
      </c>
      <c r="E592" s="177" t="s">
        <v>345</v>
      </c>
      <c r="F592" s="178">
        <f>B4+(578*B6)</f>
        <v>579</v>
      </c>
      <c r="G592" s="33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Q592" s="25"/>
      <c r="BR592" s="25"/>
      <c r="BS592" s="25"/>
      <c r="BT592" s="227"/>
      <c r="BU592" s="217"/>
      <c r="BV592" s="228"/>
      <c r="BW592" s="25"/>
    </row>
    <row r="593" spans="1:75" x14ac:dyDescent="0.2">
      <c r="A593" s="33"/>
      <c r="B593" s="33"/>
      <c r="C593" s="33"/>
      <c r="D593" s="176" t="s">
        <v>122</v>
      </c>
      <c r="E593" s="177" t="s">
        <v>345</v>
      </c>
      <c r="F593" s="178">
        <f>B4+(579*B6)</f>
        <v>580</v>
      </c>
      <c r="G593" s="33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Q593" s="25"/>
      <c r="BR593" s="25"/>
      <c r="BS593" s="25"/>
      <c r="BT593" s="227"/>
      <c r="BU593" s="217"/>
      <c r="BV593" s="228"/>
      <c r="BW593" s="25"/>
    </row>
    <row r="594" spans="1:75" x14ac:dyDescent="0.2">
      <c r="A594" s="33"/>
      <c r="B594" s="33"/>
      <c r="C594" s="33"/>
      <c r="D594" s="176" t="s">
        <v>94</v>
      </c>
      <c r="E594" s="177" t="s">
        <v>345</v>
      </c>
      <c r="F594" s="178">
        <f>B4+(580*B6)</f>
        <v>581</v>
      </c>
      <c r="G594" s="33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Q594" s="25"/>
      <c r="BR594" s="25"/>
      <c r="BS594" s="25"/>
      <c r="BT594" s="227"/>
      <c r="BU594" s="217"/>
      <c r="BV594" s="228"/>
      <c r="BW594" s="25"/>
    </row>
    <row r="595" spans="1:75" x14ac:dyDescent="0.2">
      <c r="A595" s="33"/>
      <c r="B595" s="33"/>
      <c r="C595" s="33"/>
      <c r="D595" s="176" t="s">
        <v>35</v>
      </c>
      <c r="E595" s="177" t="s">
        <v>345</v>
      </c>
      <c r="F595" s="179">
        <f>B4+(581*B6)</f>
        <v>582</v>
      </c>
      <c r="G595" s="33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Q595" s="25"/>
      <c r="BR595" s="25"/>
      <c r="BS595" s="25"/>
      <c r="BT595" s="227"/>
      <c r="BU595" s="217"/>
      <c r="BV595" s="228"/>
      <c r="BW595" s="25"/>
    </row>
    <row r="596" spans="1:75" x14ac:dyDescent="0.2">
      <c r="A596" s="33"/>
      <c r="B596" s="33"/>
      <c r="C596" s="33"/>
      <c r="D596" s="176" t="s">
        <v>64</v>
      </c>
      <c r="E596" s="177" t="s">
        <v>345</v>
      </c>
      <c r="F596" s="179">
        <f>B4+(582*B6)</f>
        <v>583</v>
      </c>
      <c r="G596" s="33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Q596" s="25"/>
      <c r="BR596" s="25"/>
      <c r="BS596" s="25"/>
      <c r="BT596" s="227"/>
      <c r="BU596" s="217"/>
      <c r="BV596" s="228"/>
      <c r="BW596" s="25"/>
    </row>
    <row r="597" spans="1:75" x14ac:dyDescent="0.2">
      <c r="A597" s="33"/>
      <c r="B597" s="33"/>
      <c r="C597" s="33"/>
      <c r="D597" s="176" t="s">
        <v>751</v>
      </c>
      <c r="E597" s="177" t="s">
        <v>345</v>
      </c>
      <c r="F597" s="178">
        <f>B4+(583*B6)</f>
        <v>584</v>
      </c>
      <c r="G597" s="33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Q597" s="25"/>
      <c r="BR597" s="25"/>
      <c r="BS597" s="25"/>
      <c r="BT597" s="227"/>
      <c r="BU597" s="217"/>
      <c r="BV597" s="228"/>
      <c r="BW597" s="25"/>
    </row>
    <row r="598" spans="1:75" x14ac:dyDescent="0.2">
      <c r="A598" s="33"/>
      <c r="B598" s="33"/>
      <c r="C598" s="33"/>
      <c r="D598" s="176" t="s">
        <v>171</v>
      </c>
      <c r="E598" s="177" t="s">
        <v>345</v>
      </c>
      <c r="F598" s="178">
        <f>B4+(584*B6)</f>
        <v>585</v>
      </c>
      <c r="G598" s="33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Q598" s="25"/>
      <c r="BR598" s="25"/>
      <c r="BS598" s="25"/>
      <c r="BT598" s="227"/>
      <c r="BU598" s="217"/>
      <c r="BV598" s="228"/>
      <c r="BW598" s="25"/>
    </row>
    <row r="599" spans="1:75" x14ac:dyDescent="0.2">
      <c r="A599" s="33"/>
      <c r="B599" s="33"/>
      <c r="C599" s="33"/>
      <c r="D599" s="176" t="s">
        <v>725</v>
      </c>
      <c r="E599" s="177" t="s">
        <v>345</v>
      </c>
      <c r="F599" s="179">
        <f>B4+(585*B6)</f>
        <v>586</v>
      </c>
      <c r="G599" s="33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Q599" s="25"/>
      <c r="BR599" s="25"/>
      <c r="BS599" s="25"/>
      <c r="BT599" s="227"/>
      <c r="BU599" s="217"/>
      <c r="BV599" s="228"/>
      <c r="BW599" s="25"/>
    </row>
    <row r="600" spans="1:75" x14ac:dyDescent="0.2">
      <c r="A600" s="33"/>
      <c r="B600" s="33"/>
      <c r="C600" s="33"/>
      <c r="D600" s="176" t="s">
        <v>200</v>
      </c>
      <c r="E600" s="177" t="s">
        <v>345</v>
      </c>
      <c r="F600" s="179">
        <f>B4+(586*B6)</f>
        <v>587</v>
      </c>
      <c r="G600" s="33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Q600" s="25"/>
      <c r="BR600" s="25"/>
      <c r="BS600" s="25"/>
      <c r="BT600" s="227"/>
      <c r="BU600" s="217"/>
      <c r="BV600" s="228"/>
      <c r="BW600" s="25"/>
    </row>
    <row r="601" spans="1:75" x14ac:dyDescent="0.2">
      <c r="A601" s="33"/>
      <c r="B601" s="33"/>
      <c r="C601" s="33"/>
      <c r="D601" s="176" t="s">
        <v>649</v>
      </c>
      <c r="E601" s="177" t="s">
        <v>345</v>
      </c>
      <c r="F601" s="178">
        <f>B4+(587*B6)</f>
        <v>588</v>
      </c>
      <c r="G601" s="33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Q601" s="25"/>
      <c r="BR601" s="25"/>
      <c r="BS601" s="25"/>
      <c r="BT601" s="227"/>
      <c r="BU601" s="217"/>
      <c r="BV601" s="228"/>
      <c r="BW601" s="25"/>
    </row>
    <row r="602" spans="1:75" x14ac:dyDescent="0.2">
      <c r="A602" s="33"/>
      <c r="B602" s="33"/>
      <c r="C602" s="33"/>
      <c r="D602" s="176" t="s">
        <v>278</v>
      </c>
      <c r="E602" s="177" t="s">
        <v>345</v>
      </c>
      <c r="F602" s="178">
        <f>B4+(588*B6)</f>
        <v>589</v>
      </c>
      <c r="G602" s="33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Q602" s="25"/>
      <c r="BR602" s="25"/>
      <c r="BS602" s="25"/>
      <c r="BT602" s="227"/>
      <c r="BU602" s="217"/>
      <c r="BV602" s="228"/>
      <c r="BW602" s="25"/>
    </row>
    <row r="603" spans="1:75" x14ac:dyDescent="0.2">
      <c r="A603" s="33"/>
      <c r="B603" s="33"/>
      <c r="C603" s="33"/>
      <c r="D603" s="176" t="s">
        <v>622</v>
      </c>
      <c r="E603" s="177" t="s">
        <v>345</v>
      </c>
      <c r="F603" s="179">
        <f>B4+(589*B6)</f>
        <v>590</v>
      </c>
      <c r="G603" s="33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Q603" s="25"/>
      <c r="BR603" s="25"/>
      <c r="BS603" s="25"/>
      <c r="BT603" s="227"/>
      <c r="BU603" s="217"/>
      <c r="BV603" s="228"/>
      <c r="BW603" s="25"/>
    </row>
    <row r="604" spans="1:75" x14ac:dyDescent="0.2">
      <c r="A604" s="33"/>
      <c r="B604" s="33"/>
      <c r="C604" s="33"/>
      <c r="D604" s="176" t="s">
        <v>306</v>
      </c>
      <c r="E604" s="177" t="s">
        <v>345</v>
      </c>
      <c r="F604" s="179">
        <f>B4+(590*B6)</f>
        <v>591</v>
      </c>
      <c r="G604" s="33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Q604" s="25"/>
      <c r="BR604" s="25"/>
      <c r="BS604" s="25"/>
      <c r="BT604" s="227"/>
      <c r="BU604" s="217"/>
      <c r="BV604" s="228"/>
      <c r="BW604" s="25"/>
    </row>
    <row r="605" spans="1:75" x14ac:dyDescent="0.2">
      <c r="A605" s="33"/>
      <c r="B605" s="33"/>
      <c r="C605" s="33"/>
      <c r="D605" s="176" t="s">
        <v>516</v>
      </c>
      <c r="E605" s="177" t="s">
        <v>345</v>
      </c>
      <c r="F605" s="178">
        <f>B4+(591*B6)</f>
        <v>592</v>
      </c>
      <c r="G605" s="33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Q605" s="25"/>
      <c r="BR605" s="25"/>
      <c r="BS605" s="25"/>
      <c r="BT605" s="227"/>
      <c r="BU605" s="217"/>
      <c r="BV605" s="228"/>
      <c r="BW605" s="25"/>
    </row>
    <row r="606" spans="1:75" x14ac:dyDescent="0.2">
      <c r="A606" s="33"/>
      <c r="B606" s="33"/>
      <c r="C606" s="33"/>
      <c r="D606" s="176" t="s">
        <v>384</v>
      </c>
      <c r="E606" s="177" t="s">
        <v>345</v>
      </c>
      <c r="F606" s="178">
        <f>B4+(592*B6)</f>
        <v>593</v>
      </c>
      <c r="G606" s="33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R606" s="229"/>
      <c r="BS606" s="217"/>
      <c r="BT606" s="229"/>
    </row>
    <row r="607" spans="1:75" x14ac:dyDescent="0.2">
      <c r="A607" s="33"/>
      <c r="B607" s="33"/>
      <c r="C607" s="33"/>
      <c r="D607" s="176" t="s">
        <v>489</v>
      </c>
      <c r="E607" s="177" t="s">
        <v>345</v>
      </c>
      <c r="F607" s="178">
        <f>B4+(593*B6)</f>
        <v>594</v>
      </c>
      <c r="G607" s="33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</row>
    <row r="608" spans="1:75" x14ac:dyDescent="0.2">
      <c r="A608" s="33"/>
      <c r="B608" s="33"/>
      <c r="C608" s="33"/>
      <c r="D608" s="176" t="s">
        <v>546</v>
      </c>
      <c r="E608" s="177" t="s">
        <v>345</v>
      </c>
      <c r="F608" s="178">
        <f>B4+(594*B6)</f>
        <v>595</v>
      </c>
      <c r="G608" s="33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</row>
    <row r="609" spans="1:67" x14ac:dyDescent="0.2">
      <c r="A609" s="33"/>
      <c r="B609" s="33"/>
      <c r="C609" s="33"/>
      <c r="D609" s="176" t="s">
        <v>467</v>
      </c>
      <c r="E609" s="177" t="s">
        <v>345</v>
      </c>
      <c r="F609" s="178">
        <f>B4+(595*B6)</f>
        <v>596</v>
      </c>
      <c r="G609" s="33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</row>
    <row r="610" spans="1:67" x14ac:dyDescent="0.2">
      <c r="A610" s="33"/>
      <c r="B610" s="33"/>
      <c r="C610" s="33"/>
      <c r="D610" s="176" t="s">
        <v>573</v>
      </c>
      <c r="E610" s="177" t="s">
        <v>345</v>
      </c>
      <c r="F610" s="178">
        <f>B4+(596*B6)</f>
        <v>597</v>
      </c>
      <c r="G610" s="33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</row>
    <row r="611" spans="1:67" x14ac:dyDescent="0.2">
      <c r="A611" s="33"/>
      <c r="B611" s="33"/>
      <c r="C611" s="33"/>
      <c r="D611" s="176" t="s">
        <v>440</v>
      </c>
      <c r="E611" s="177" t="s">
        <v>345</v>
      </c>
      <c r="F611" s="178">
        <f>B4+(597*B6)</f>
        <v>598</v>
      </c>
      <c r="G611" s="33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</row>
    <row r="612" spans="1:67" x14ac:dyDescent="0.2">
      <c r="A612" s="33"/>
      <c r="B612" s="33"/>
      <c r="C612" s="33"/>
      <c r="D612" s="176" t="s">
        <v>678</v>
      </c>
      <c r="E612" s="177" t="s">
        <v>345</v>
      </c>
      <c r="F612" s="178">
        <f>B4+(598*B6)</f>
        <v>599</v>
      </c>
      <c r="G612" s="33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</row>
    <row r="613" spans="1:67" x14ac:dyDescent="0.2">
      <c r="A613" s="33"/>
      <c r="B613" s="33"/>
      <c r="C613" s="33"/>
      <c r="D613" s="176" t="s">
        <v>363</v>
      </c>
      <c r="E613" s="177" t="s">
        <v>345</v>
      </c>
      <c r="F613" s="178">
        <f>B4+(599*B6)</f>
        <v>600</v>
      </c>
      <c r="G613" s="33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</row>
    <row r="614" spans="1:67" x14ac:dyDescent="0.2">
      <c r="A614" s="33"/>
      <c r="B614" s="33"/>
      <c r="C614" s="33"/>
      <c r="D614" s="176" t="s">
        <v>705</v>
      </c>
      <c r="E614" s="177" t="s">
        <v>345</v>
      </c>
      <c r="F614" s="178">
        <f>B4+(600*B6)</f>
        <v>601</v>
      </c>
      <c r="G614" s="33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</row>
    <row r="615" spans="1:67" x14ac:dyDescent="0.2">
      <c r="A615" s="33"/>
      <c r="B615" s="33"/>
      <c r="C615" s="33"/>
      <c r="D615" s="176" t="s">
        <v>335</v>
      </c>
      <c r="E615" s="177" t="s">
        <v>345</v>
      </c>
      <c r="F615" s="178">
        <f>B4+(601*B6)</f>
        <v>602</v>
      </c>
      <c r="G615" s="33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</row>
    <row r="616" spans="1:67" x14ac:dyDescent="0.2">
      <c r="A616" s="33"/>
      <c r="B616" s="33"/>
      <c r="C616" s="33"/>
      <c r="D616" s="176" t="s">
        <v>780</v>
      </c>
      <c r="E616" s="177" t="s">
        <v>345</v>
      </c>
      <c r="F616" s="178">
        <f>B4+(602*B6)</f>
        <v>603</v>
      </c>
      <c r="G616" s="33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</row>
    <row r="617" spans="1:67" x14ac:dyDescent="0.2">
      <c r="A617" s="33"/>
      <c r="B617" s="33"/>
      <c r="C617" s="33"/>
      <c r="D617" s="176" t="s">
        <v>256</v>
      </c>
      <c r="E617" s="177" t="s">
        <v>345</v>
      </c>
      <c r="F617" s="178">
        <f>B4+(603*B6)</f>
        <v>604</v>
      </c>
      <c r="G617" s="33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</row>
    <row r="618" spans="1:67" x14ac:dyDescent="0.2">
      <c r="A618" s="33"/>
      <c r="B618" s="33"/>
      <c r="C618" s="33"/>
      <c r="D618" s="176" t="s">
        <v>807</v>
      </c>
      <c r="E618" s="177" t="s">
        <v>345</v>
      </c>
      <c r="F618" s="178">
        <f>B4+(604*B6)</f>
        <v>605</v>
      </c>
      <c r="G618" s="33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</row>
    <row r="619" spans="1:67" x14ac:dyDescent="0.2">
      <c r="A619" s="33"/>
      <c r="B619" s="33"/>
      <c r="C619" s="33"/>
      <c r="D619" s="176" t="s">
        <v>229</v>
      </c>
      <c r="E619" s="177" t="s">
        <v>345</v>
      </c>
      <c r="F619" s="178">
        <f>B4+(605*B6)</f>
        <v>606</v>
      </c>
      <c r="G619" s="33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</row>
    <row r="620" spans="1:67" x14ac:dyDescent="0.2">
      <c r="A620" s="33"/>
      <c r="B620" s="33"/>
      <c r="C620" s="33"/>
      <c r="D620" s="176" t="s">
        <v>93</v>
      </c>
      <c r="E620" s="177" t="s">
        <v>345</v>
      </c>
      <c r="F620" s="178">
        <f>B4+(606*B6)</f>
        <v>607</v>
      </c>
      <c r="G620" s="33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</row>
    <row r="621" spans="1:67" x14ac:dyDescent="0.2">
      <c r="A621" s="33"/>
      <c r="B621" s="33"/>
      <c r="C621" s="33"/>
      <c r="D621" s="176" t="s">
        <v>123</v>
      </c>
      <c r="E621" s="177" t="s">
        <v>345</v>
      </c>
      <c r="F621" s="178">
        <f>B4+(607*B6)</f>
        <v>608</v>
      </c>
      <c r="G621" s="33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</row>
    <row r="622" spans="1:67" x14ac:dyDescent="0.2">
      <c r="A622" s="33"/>
      <c r="B622" s="33"/>
      <c r="C622" s="33"/>
      <c r="D622" s="176" t="s">
        <v>63</v>
      </c>
      <c r="E622" s="177" t="s">
        <v>345</v>
      </c>
      <c r="F622" s="178">
        <f>B4+(608*B6)</f>
        <v>609</v>
      </c>
      <c r="G622" s="33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</row>
    <row r="623" spans="1:67" x14ac:dyDescent="0.2">
      <c r="A623" s="33"/>
      <c r="B623" s="33"/>
      <c r="C623" s="33"/>
      <c r="D623" s="176" t="s">
        <v>36</v>
      </c>
      <c r="E623" s="177" t="s">
        <v>345</v>
      </c>
      <c r="F623" s="178">
        <f>B4+(609*B6)</f>
        <v>610</v>
      </c>
      <c r="G623" s="33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</row>
    <row r="624" spans="1:67" x14ac:dyDescent="0.2">
      <c r="A624" s="33"/>
      <c r="B624" s="33"/>
      <c r="C624" s="33"/>
      <c r="D624" s="176" t="s">
        <v>726</v>
      </c>
      <c r="E624" s="177" t="s">
        <v>345</v>
      </c>
      <c r="F624" s="178">
        <f>B4+(610*B6)</f>
        <v>611</v>
      </c>
      <c r="G624" s="33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</row>
    <row r="625" spans="1:67" x14ac:dyDescent="0.2">
      <c r="A625" s="33"/>
      <c r="B625" s="33"/>
      <c r="C625" s="33"/>
      <c r="D625" s="176" t="s">
        <v>199</v>
      </c>
      <c r="E625" s="177" t="s">
        <v>345</v>
      </c>
      <c r="F625" s="178">
        <f>B4+(611*B6)</f>
        <v>612</v>
      </c>
      <c r="G625" s="33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</row>
    <row r="626" spans="1:67" x14ac:dyDescent="0.2">
      <c r="A626" s="33"/>
      <c r="B626" s="33"/>
      <c r="C626" s="33"/>
      <c r="D626" s="176" t="s">
        <v>750</v>
      </c>
      <c r="E626" s="177" t="s">
        <v>345</v>
      </c>
      <c r="F626" s="178">
        <f>B4+(612*B6)</f>
        <v>613</v>
      </c>
      <c r="G626" s="33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</row>
    <row r="627" spans="1:67" x14ac:dyDescent="0.2">
      <c r="A627" s="33"/>
      <c r="B627" s="33"/>
      <c r="C627" s="33"/>
      <c r="D627" s="176" t="s">
        <v>172</v>
      </c>
      <c r="E627" s="177" t="s">
        <v>345</v>
      </c>
      <c r="F627" s="178">
        <f>B4+(613*B6)</f>
        <v>614</v>
      </c>
      <c r="G627" s="33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</row>
    <row r="628" spans="1:67" x14ac:dyDescent="0.2">
      <c r="A628" s="33"/>
      <c r="B628" s="33"/>
      <c r="C628" s="33"/>
      <c r="D628" s="176" t="s">
        <v>623</v>
      </c>
      <c r="E628" s="177" t="s">
        <v>345</v>
      </c>
      <c r="F628" s="178">
        <f>B4+(614*B6)</f>
        <v>615</v>
      </c>
      <c r="G628" s="33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</row>
    <row r="629" spans="1:67" x14ac:dyDescent="0.2">
      <c r="A629" s="33"/>
      <c r="B629" s="33"/>
      <c r="C629" s="33"/>
      <c r="D629" s="176" t="s">
        <v>305</v>
      </c>
      <c r="E629" s="177" t="s">
        <v>345</v>
      </c>
      <c r="F629" s="178">
        <f>B4+(615*B6)</f>
        <v>616</v>
      </c>
      <c r="G629" s="33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</row>
    <row r="630" spans="1:67" x14ac:dyDescent="0.2">
      <c r="A630" s="33"/>
      <c r="B630" s="33"/>
      <c r="C630" s="33"/>
      <c r="D630" s="176" t="s">
        <v>648</v>
      </c>
      <c r="E630" s="177" t="s">
        <v>345</v>
      </c>
      <c r="F630" s="178">
        <f>B4+(616*B6)</f>
        <v>617</v>
      </c>
      <c r="G630" s="33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</row>
    <row r="631" spans="1:67" x14ac:dyDescent="0.2">
      <c r="A631" s="33"/>
      <c r="B631" s="33"/>
      <c r="C631" s="33"/>
      <c r="D631" s="176" t="s">
        <v>279</v>
      </c>
      <c r="E631" s="177" t="s">
        <v>345</v>
      </c>
      <c r="F631" s="178">
        <f>B4+(617*B6)</f>
        <v>618</v>
      </c>
      <c r="G631" s="33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</row>
    <row r="632" spans="1:67" x14ac:dyDescent="0.2">
      <c r="A632" s="33"/>
      <c r="B632" s="33"/>
      <c r="C632" s="33"/>
      <c r="D632" s="176" t="s">
        <v>490</v>
      </c>
      <c r="E632" s="177" t="s">
        <v>345</v>
      </c>
      <c r="F632" s="179">
        <f>B4+(618*B6)</f>
        <v>619</v>
      </c>
      <c r="G632" s="33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</row>
    <row r="633" spans="1:67" x14ac:dyDescent="0.2">
      <c r="A633" s="33"/>
      <c r="B633" s="33"/>
      <c r="C633" s="33"/>
      <c r="D633" s="176" t="s">
        <v>410</v>
      </c>
      <c r="E633" s="177" t="s">
        <v>345</v>
      </c>
      <c r="F633" s="178">
        <f>B4+(619*B6)</f>
        <v>620</v>
      </c>
      <c r="G633" s="33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</row>
    <row r="634" spans="1:67" x14ac:dyDescent="0.2">
      <c r="A634" s="33"/>
      <c r="B634" s="33"/>
      <c r="C634" s="33"/>
      <c r="D634" s="176" t="s">
        <v>515</v>
      </c>
      <c r="E634" s="177" t="s">
        <v>345</v>
      </c>
      <c r="F634" s="178">
        <f>B4+(620*B6)</f>
        <v>621</v>
      </c>
      <c r="G634" s="33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</row>
    <row r="635" spans="1:67" x14ac:dyDescent="0.2">
      <c r="A635" s="33"/>
      <c r="B635" s="33"/>
      <c r="C635" s="33"/>
      <c r="D635" s="176" t="s">
        <v>488</v>
      </c>
      <c r="E635" s="177" t="s">
        <v>345</v>
      </c>
      <c r="F635" s="178">
        <f>B4+(621*B6)</f>
        <v>622</v>
      </c>
      <c r="G635" s="33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</row>
    <row r="636" spans="1:67" x14ac:dyDescent="0.2">
      <c r="A636" s="33"/>
      <c r="B636" s="33"/>
      <c r="C636" s="33"/>
      <c r="D636" s="176" t="s">
        <v>412</v>
      </c>
      <c r="E636" s="177" t="s">
        <v>345</v>
      </c>
      <c r="F636" s="178">
        <f>B4+(622*B6)</f>
        <v>623</v>
      </c>
      <c r="G636" s="33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</row>
    <row r="637" spans="1:67" x14ac:dyDescent="0.2">
      <c r="A637" s="33"/>
      <c r="B637" s="33"/>
      <c r="C637" s="33"/>
      <c r="D637" s="176" t="s">
        <v>517</v>
      </c>
      <c r="E637" s="177" t="s">
        <v>345</v>
      </c>
      <c r="F637" s="179">
        <f>B4+(623*B6)</f>
        <v>624</v>
      </c>
      <c r="G637" s="33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</row>
    <row r="638" spans="1:67" x14ac:dyDescent="0.2">
      <c r="A638" s="33"/>
      <c r="B638" s="33"/>
      <c r="C638" s="33"/>
      <c r="D638" s="176" t="s">
        <v>383</v>
      </c>
      <c r="E638" s="177" t="s">
        <v>345</v>
      </c>
      <c r="F638" s="179">
        <f>B4+(624*B6)</f>
        <v>625</v>
      </c>
      <c r="G638" s="33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</row>
    <row r="639" spans="1:67" x14ac:dyDescent="0.2">
      <c r="A639" s="33"/>
      <c r="B639" s="33"/>
      <c r="C639" s="33"/>
      <c r="D639" s="176" t="s">
        <v>621</v>
      </c>
      <c r="E639" s="177" t="s">
        <v>345</v>
      </c>
      <c r="F639" s="178">
        <f>B4+(625*B6)</f>
        <v>626</v>
      </c>
      <c r="G639" s="33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</row>
    <row r="640" spans="1:67" x14ac:dyDescent="0.2">
      <c r="A640" s="33"/>
      <c r="B640" s="33"/>
      <c r="C640" s="33"/>
      <c r="D640" s="176" t="s">
        <v>307</v>
      </c>
      <c r="E640" s="177" t="s">
        <v>345</v>
      </c>
      <c r="F640" s="178">
        <f>B4+(626*B6)</f>
        <v>627</v>
      </c>
      <c r="G640" s="33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</row>
    <row r="641" spans="1:67" x14ac:dyDescent="0.2">
      <c r="A641" s="33"/>
      <c r="B641" s="33"/>
      <c r="C641" s="33"/>
      <c r="D641" s="176" t="s">
        <v>650</v>
      </c>
      <c r="E641" s="177" t="s">
        <v>345</v>
      </c>
      <c r="F641" s="179">
        <f>B4+(627*B6)</f>
        <v>628</v>
      </c>
      <c r="G641" s="33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</row>
    <row r="642" spans="1:67" x14ac:dyDescent="0.2">
      <c r="A642" s="33"/>
      <c r="B642" s="33"/>
      <c r="C642" s="33"/>
      <c r="D642" s="176" t="s">
        <v>277</v>
      </c>
      <c r="E642" s="177" t="s">
        <v>345</v>
      </c>
      <c r="F642" s="179">
        <f>B4+(628*B6)</f>
        <v>629</v>
      </c>
      <c r="G642" s="33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</row>
    <row r="643" spans="1:67" x14ac:dyDescent="0.2">
      <c r="A643" s="33"/>
      <c r="B643" s="33"/>
      <c r="C643" s="33"/>
      <c r="D643" s="176" t="s">
        <v>724</v>
      </c>
      <c r="E643" s="177" t="s">
        <v>345</v>
      </c>
      <c r="F643" s="178">
        <f>B4+(629*B6)</f>
        <v>630</v>
      </c>
      <c r="G643" s="33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</row>
    <row r="644" spans="1:67" x14ac:dyDescent="0.2">
      <c r="A644" s="33"/>
      <c r="B644" s="33"/>
      <c r="C644" s="33"/>
      <c r="D644" s="176" t="s">
        <v>201</v>
      </c>
      <c r="E644" s="177" t="s">
        <v>345</v>
      </c>
      <c r="F644" s="178">
        <f>B4+(630*B6)</f>
        <v>631</v>
      </c>
      <c r="G644" s="33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</row>
    <row r="645" spans="1:67" x14ac:dyDescent="0.2">
      <c r="A645" s="33"/>
      <c r="B645" s="33"/>
      <c r="C645" s="33"/>
      <c r="D645" s="176" t="s">
        <v>752</v>
      </c>
      <c r="E645" s="177" t="s">
        <v>345</v>
      </c>
      <c r="F645" s="179">
        <f>B4+(631*B6)</f>
        <v>632</v>
      </c>
      <c r="G645" s="33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</row>
    <row r="646" spans="1:67" x14ac:dyDescent="0.2">
      <c r="A646" s="33"/>
      <c r="B646" s="33"/>
      <c r="C646" s="33"/>
      <c r="D646" s="176" t="s">
        <v>170</v>
      </c>
      <c r="E646" s="177" t="s">
        <v>345</v>
      </c>
      <c r="F646" s="179">
        <f>B4+(632*B6)</f>
        <v>633</v>
      </c>
      <c r="G646" s="33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</row>
    <row r="647" spans="1:67" x14ac:dyDescent="0.2">
      <c r="A647" s="33"/>
      <c r="B647" s="33"/>
      <c r="C647" s="33"/>
      <c r="D647" s="176" t="s">
        <v>34</v>
      </c>
      <c r="E647" s="177" t="s">
        <v>345</v>
      </c>
      <c r="F647" s="178">
        <f>B4+(633*B6)</f>
        <v>634</v>
      </c>
      <c r="G647" s="33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</row>
    <row r="648" spans="1:67" x14ac:dyDescent="0.2">
      <c r="A648" s="33"/>
      <c r="B648" s="33"/>
      <c r="C648" s="33"/>
      <c r="D648" s="176" t="s">
        <v>65</v>
      </c>
      <c r="E648" s="177" t="s">
        <v>345</v>
      </c>
      <c r="F648" s="178">
        <f>B4+(634*B6)</f>
        <v>635</v>
      </c>
      <c r="G648" s="33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</row>
    <row r="649" spans="1:67" x14ac:dyDescent="0.2">
      <c r="A649" s="33"/>
      <c r="B649" s="33"/>
      <c r="C649" s="33"/>
      <c r="D649" s="176" t="s">
        <v>125</v>
      </c>
      <c r="E649" s="177" t="s">
        <v>345</v>
      </c>
      <c r="F649" s="178">
        <f>B4+(635*B6)</f>
        <v>636</v>
      </c>
      <c r="G649" s="33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</row>
    <row r="650" spans="1:67" x14ac:dyDescent="0.2">
      <c r="A650" s="33"/>
      <c r="B650" s="33"/>
      <c r="C650" s="33"/>
      <c r="D650" s="176" t="s">
        <v>91</v>
      </c>
      <c r="E650" s="177" t="s">
        <v>345</v>
      </c>
      <c r="F650" s="178">
        <f>B4+(636*B6)</f>
        <v>637</v>
      </c>
      <c r="G650" s="33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</row>
    <row r="651" spans="1:67" x14ac:dyDescent="0.2">
      <c r="A651" s="33"/>
      <c r="B651" s="33"/>
      <c r="C651" s="33"/>
      <c r="D651" s="176" t="s">
        <v>778</v>
      </c>
      <c r="E651" s="177" t="s">
        <v>345</v>
      </c>
      <c r="F651" s="179">
        <f>B4+(637*B6)</f>
        <v>638</v>
      </c>
      <c r="G651" s="33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</row>
    <row r="652" spans="1:67" x14ac:dyDescent="0.2">
      <c r="A652" s="33"/>
      <c r="B652" s="33"/>
      <c r="C652" s="33"/>
      <c r="D652" s="176" t="s">
        <v>258</v>
      </c>
      <c r="E652" s="177" t="s">
        <v>345</v>
      </c>
      <c r="F652" s="179">
        <f>B4+(638*B6)</f>
        <v>639</v>
      </c>
      <c r="G652" s="33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</row>
    <row r="653" spans="1:67" x14ac:dyDescent="0.2">
      <c r="A653" s="33"/>
      <c r="B653" s="33"/>
      <c r="C653" s="33"/>
      <c r="D653" s="176" t="s">
        <v>809</v>
      </c>
      <c r="E653" s="177" t="s">
        <v>345</v>
      </c>
      <c r="F653" s="178">
        <f>B4+(639*B6)</f>
        <v>640</v>
      </c>
      <c r="G653" s="33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</row>
    <row r="654" spans="1:67" x14ac:dyDescent="0.2">
      <c r="A654" s="33"/>
      <c r="B654" s="33"/>
      <c r="C654" s="33"/>
      <c r="D654" s="176" t="s">
        <v>227</v>
      </c>
      <c r="E654" s="177" t="s">
        <v>345</v>
      </c>
      <c r="F654" s="178">
        <f>B4+(640*B6)</f>
        <v>641</v>
      </c>
      <c r="G654" s="33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</row>
    <row r="655" spans="1:67" x14ac:dyDescent="0.2">
      <c r="A655" s="33"/>
      <c r="B655" s="33"/>
      <c r="C655" s="33"/>
      <c r="D655" s="176" t="s">
        <v>676</v>
      </c>
      <c r="E655" s="177" t="s">
        <v>345</v>
      </c>
      <c r="F655" s="179">
        <f>B4+(641*B6)</f>
        <v>642</v>
      </c>
      <c r="G655" s="33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</row>
    <row r="656" spans="1:67" x14ac:dyDescent="0.2">
      <c r="A656" s="33"/>
      <c r="B656" s="33"/>
      <c r="C656" s="33"/>
      <c r="D656" s="176" t="s">
        <v>365</v>
      </c>
      <c r="E656" s="177" t="s">
        <v>345</v>
      </c>
      <c r="F656" s="179">
        <f>B4+(642*B6)</f>
        <v>643</v>
      </c>
      <c r="G656" s="33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</row>
    <row r="657" spans="1:67" x14ac:dyDescent="0.2">
      <c r="A657" s="33"/>
      <c r="B657" s="33"/>
      <c r="C657" s="33"/>
      <c r="D657" s="176" t="s">
        <v>707</v>
      </c>
      <c r="E657" s="177" t="s">
        <v>345</v>
      </c>
      <c r="F657" s="178">
        <f>B4+(643*B6)</f>
        <v>644</v>
      </c>
      <c r="G657" s="33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</row>
    <row r="658" spans="1:67" x14ac:dyDescent="0.2">
      <c r="A658" s="33"/>
      <c r="B658" s="33"/>
      <c r="C658" s="33"/>
      <c r="D658" s="176" t="s">
        <v>333</v>
      </c>
      <c r="E658" s="177" t="s">
        <v>345</v>
      </c>
      <c r="F658" s="178">
        <f>B4+(644*B6)</f>
        <v>645</v>
      </c>
      <c r="G658" s="33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</row>
    <row r="659" spans="1:67" x14ac:dyDescent="0.2">
      <c r="A659" s="33"/>
      <c r="B659" s="33"/>
      <c r="C659" s="33"/>
      <c r="D659" s="176" t="s">
        <v>544</v>
      </c>
      <c r="E659" s="177" t="s">
        <v>345</v>
      </c>
      <c r="F659" s="179">
        <f>B4+(645*B6)</f>
        <v>646</v>
      </c>
      <c r="G659" s="33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</row>
    <row r="660" spans="1:67" x14ac:dyDescent="0.2">
      <c r="A660" s="33"/>
      <c r="B660" s="33"/>
      <c r="C660" s="33"/>
      <c r="D660" s="176" t="s">
        <v>469</v>
      </c>
      <c r="E660" s="177" t="s">
        <v>345</v>
      </c>
      <c r="F660" s="179">
        <f>B4+(646*B6)</f>
        <v>647</v>
      </c>
      <c r="G660" s="33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</row>
    <row r="661" spans="1:67" x14ac:dyDescent="0.2">
      <c r="A661" s="33"/>
      <c r="B661" s="33"/>
      <c r="C661" s="33"/>
      <c r="D661" s="176" t="s">
        <v>575</v>
      </c>
      <c r="E661" s="177" t="s">
        <v>345</v>
      </c>
      <c r="F661" s="178">
        <f>B4+(647*B6)</f>
        <v>648</v>
      </c>
      <c r="G661" s="33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</row>
    <row r="662" spans="1:67" x14ac:dyDescent="0.2">
      <c r="A662" s="33"/>
      <c r="B662" s="33"/>
      <c r="C662" s="33"/>
      <c r="D662" s="176" t="s">
        <v>765</v>
      </c>
      <c r="E662" s="177" t="s">
        <v>345</v>
      </c>
      <c r="F662" s="178">
        <f>B4+(648*B6)</f>
        <v>649</v>
      </c>
      <c r="G662" s="33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</row>
    <row r="663" spans="1:67" x14ac:dyDescent="0.2">
      <c r="A663" s="33"/>
      <c r="B663" s="33"/>
      <c r="C663" s="33"/>
      <c r="D663" s="176" t="s">
        <v>605</v>
      </c>
      <c r="E663" s="177" t="s">
        <v>345</v>
      </c>
      <c r="F663" s="178">
        <f>B4+(649*B6)</f>
        <v>650</v>
      </c>
      <c r="G663" s="33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</row>
    <row r="664" spans="1:67" x14ac:dyDescent="0.2">
      <c r="A664" s="33"/>
      <c r="B664" s="33"/>
      <c r="C664" s="33"/>
      <c r="D664" s="176" t="s">
        <v>735</v>
      </c>
      <c r="E664" s="177" t="s">
        <v>345</v>
      </c>
      <c r="F664" s="178">
        <f>B4+(650*B6)</f>
        <v>651</v>
      </c>
      <c r="G664" s="33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</row>
    <row r="665" spans="1:67" x14ac:dyDescent="0.2">
      <c r="A665" s="33"/>
      <c r="B665" s="33"/>
      <c r="C665" s="33"/>
      <c r="D665" s="176" t="s">
        <v>635</v>
      </c>
      <c r="E665" s="177" t="s">
        <v>345</v>
      </c>
      <c r="F665" s="179">
        <f>B4+(651*B6)</f>
        <v>652</v>
      </c>
      <c r="G665" s="33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</row>
    <row r="666" spans="1:67" x14ac:dyDescent="0.2">
      <c r="A666" s="33"/>
      <c r="B666" s="33"/>
      <c r="C666" s="33"/>
      <c r="D666" s="176" t="s">
        <v>78</v>
      </c>
      <c r="E666" s="177" t="s">
        <v>345</v>
      </c>
      <c r="F666" s="179">
        <f>B4+(652*B6)</f>
        <v>653</v>
      </c>
      <c r="G666" s="33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</row>
    <row r="667" spans="1:67" x14ac:dyDescent="0.2">
      <c r="A667" s="33"/>
      <c r="B667" s="33"/>
      <c r="C667" s="33"/>
      <c r="D667" s="176" t="s">
        <v>499</v>
      </c>
      <c r="E667" s="177" t="s">
        <v>345</v>
      </c>
      <c r="F667" s="178">
        <f>B4+(653*B6)</f>
        <v>654</v>
      </c>
      <c r="G667" s="33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</row>
    <row r="668" spans="1:67" x14ac:dyDescent="0.2">
      <c r="A668" s="33"/>
      <c r="B668" s="33"/>
      <c r="C668" s="33"/>
      <c r="D668" s="176" t="s">
        <v>45</v>
      </c>
      <c r="E668" s="177" t="s">
        <v>345</v>
      </c>
      <c r="F668" s="178">
        <f>B4+(654*B6)</f>
        <v>655</v>
      </c>
      <c r="G668" s="33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</row>
    <row r="669" spans="1:67" x14ac:dyDescent="0.2">
      <c r="A669" s="33"/>
      <c r="B669" s="33"/>
      <c r="C669" s="33"/>
      <c r="D669" s="176" t="s">
        <v>530</v>
      </c>
      <c r="E669" s="177" t="s">
        <v>345</v>
      </c>
      <c r="F669" s="179">
        <f>B4+(655*B6)</f>
        <v>656</v>
      </c>
      <c r="G669" s="33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</row>
    <row r="670" spans="1:67" x14ac:dyDescent="0.2">
      <c r="A670" s="33"/>
      <c r="B670" s="33"/>
      <c r="C670" s="33"/>
      <c r="D670" s="176" t="s">
        <v>186</v>
      </c>
      <c r="E670" s="177" t="s">
        <v>345</v>
      </c>
      <c r="F670" s="179">
        <f>B4+(656*B6)</f>
        <v>657</v>
      </c>
      <c r="G670" s="33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</row>
    <row r="671" spans="1:67" x14ac:dyDescent="0.2">
      <c r="A671" s="33"/>
      <c r="B671" s="33"/>
      <c r="C671" s="33"/>
      <c r="D671" s="176" t="s">
        <v>394</v>
      </c>
      <c r="E671" s="177" t="s">
        <v>345</v>
      </c>
      <c r="F671" s="178">
        <f>B4+(657*B6)</f>
        <v>658</v>
      </c>
      <c r="G671" s="33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</row>
    <row r="672" spans="1:67" x14ac:dyDescent="0.2">
      <c r="A672" s="33"/>
      <c r="B672" s="33"/>
      <c r="C672" s="33"/>
      <c r="D672" s="176" t="s">
        <v>154</v>
      </c>
      <c r="E672" s="177" t="s">
        <v>345</v>
      </c>
      <c r="F672" s="178">
        <f>B4+(658*B6)</f>
        <v>659</v>
      </c>
      <c r="G672" s="33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</row>
    <row r="673" spans="1:67" x14ac:dyDescent="0.2">
      <c r="A673" s="33"/>
      <c r="B673" s="33"/>
      <c r="C673" s="33"/>
      <c r="D673" s="176" t="s">
        <v>425</v>
      </c>
      <c r="E673" s="177" t="s">
        <v>345</v>
      </c>
      <c r="F673" s="179">
        <f>B4+(659*B6)</f>
        <v>660</v>
      </c>
      <c r="G673" s="33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</row>
    <row r="674" spans="1:67" x14ac:dyDescent="0.2">
      <c r="A674" s="33"/>
      <c r="B674" s="33"/>
      <c r="C674" s="33"/>
      <c r="D674" s="176" t="s">
        <v>292</v>
      </c>
      <c r="E674" s="177" t="s">
        <v>345</v>
      </c>
      <c r="F674" s="179">
        <f>B4+(660*B6)</f>
        <v>661</v>
      </c>
      <c r="G674" s="33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</row>
    <row r="675" spans="1:67" x14ac:dyDescent="0.2">
      <c r="A675" s="33"/>
      <c r="B675" s="33"/>
      <c r="C675" s="33"/>
      <c r="D675" s="176" t="s">
        <v>260</v>
      </c>
      <c r="E675" s="177" t="s">
        <v>345</v>
      </c>
      <c r="F675" s="178">
        <f>B4+(661*B6)</f>
        <v>662</v>
      </c>
      <c r="G675" s="33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</row>
    <row r="676" spans="1:67" x14ac:dyDescent="0.2">
      <c r="A676" s="33"/>
      <c r="B676" s="33"/>
      <c r="C676" s="33"/>
      <c r="D676" s="176" t="s">
        <v>319</v>
      </c>
      <c r="E676" s="177" t="s">
        <v>345</v>
      </c>
      <c r="F676" s="178">
        <f>B4+(662*B6)</f>
        <v>663</v>
      </c>
      <c r="G676" s="33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</row>
    <row r="677" spans="1:67" x14ac:dyDescent="0.2">
      <c r="A677" s="33"/>
      <c r="B677" s="33"/>
      <c r="C677" s="33"/>
      <c r="D677" s="176" t="s">
        <v>348</v>
      </c>
      <c r="E677" s="177" t="s">
        <v>345</v>
      </c>
      <c r="F677" s="178">
        <f>B4+(663*B6)</f>
        <v>664</v>
      </c>
      <c r="G677" s="33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</row>
    <row r="678" spans="1:67" x14ac:dyDescent="0.2">
      <c r="A678" s="33"/>
      <c r="B678" s="33"/>
      <c r="C678" s="33"/>
      <c r="D678" s="176" t="s">
        <v>242</v>
      </c>
      <c r="E678" s="177" t="s">
        <v>345</v>
      </c>
      <c r="F678" s="178">
        <f>B4+(664*B6)</f>
        <v>665</v>
      </c>
      <c r="G678" s="33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</row>
    <row r="679" spans="1:67" x14ac:dyDescent="0.2">
      <c r="A679" s="33"/>
      <c r="B679" s="33"/>
      <c r="C679" s="33"/>
      <c r="D679" s="176" t="s">
        <v>451</v>
      </c>
      <c r="E679" s="177" t="s">
        <v>345</v>
      </c>
      <c r="F679" s="179">
        <f>B4+(665*B6)</f>
        <v>666</v>
      </c>
      <c r="G679" s="33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</row>
    <row r="680" spans="1:67" x14ac:dyDescent="0.2">
      <c r="A680" s="33"/>
      <c r="B680" s="33"/>
      <c r="C680" s="33"/>
      <c r="D680" s="176" t="s">
        <v>212</v>
      </c>
      <c r="E680" s="177" t="s">
        <v>345</v>
      </c>
      <c r="F680" s="179">
        <f>B4+(666*B6)</f>
        <v>667</v>
      </c>
      <c r="G680" s="33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</row>
    <row r="681" spans="1:67" x14ac:dyDescent="0.2">
      <c r="A681" s="33"/>
      <c r="B681" s="33"/>
      <c r="C681" s="33"/>
      <c r="D681" s="176" t="s">
        <v>480</v>
      </c>
      <c r="E681" s="177" t="s">
        <v>345</v>
      </c>
      <c r="F681" s="178">
        <f>B4+(667*B6)</f>
        <v>668</v>
      </c>
      <c r="G681" s="33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</row>
    <row r="682" spans="1:67" x14ac:dyDescent="0.2">
      <c r="A682" s="33"/>
      <c r="B682" s="33"/>
      <c r="C682" s="33"/>
      <c r="D682" s="176" t="s">
        <v>136</v>
      </c>
      <c r="E682" s="177" t="s">
        <v>345</v>
      </c>
      <c r="F682" s="178">
        <f>B4+(668*B6)</f>
        <v>669</v>
      </c>
      <c r="G682" s="33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</row>
    <row r="683" spans="1:67" x14ac:dyDescent="0.2">
      <c r="A683" s="33"/>
      <c r="B683" s="33"/>
      <c r="C683" s="33"/>
      <c r="D683" s="176" t="s">
        <v>557</v>
      </c>
      <c r="E683" s="177" t="s">
        <v>345</v>
      </c>
      <c r="F683" s="179">
        <f>B4+(669*B6)</f>
        <v>670</v>
      </c>
      <c r="G683" s="33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</row>
    <row r="684" spans="1:67" x14ac:dyDescent="0.2">
      <c r="A684" s="33"/>
      <c r="B684" s="33"/>
      <c r="C684" s="33"/>
      <c r="D684" s="176" t="s">
        <v>104</v>
      </c>
      <c r="E684" s="177" t="s">
        <v>345</v>
      </c>
      <c r="F684" s="179">
        <f>B4+(670*B6)</f>
        <v>671</v>
      </c>
      <c r="G684" s="33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</row>
    <row r="685" spans="1:67" x14ac:dyDescent="0.2">
      <c r="A685" s="33"/>
      <c r="B685" s="33"/>
      <c r="C685" s="33"/>
      <c r="D685" s="176" t="s">
        <v>586</v>
      </c>
      <c r="E685" s="177" t="s">
        <v>345</v>
      </c>
      <c r="F685" s="178">
        <f>B4+(671*B6)</f>
        <v>672</v>
      </c>
      <c r="G685" s="33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</row>
    <row r="686" spans="1:67" x14ac:dyDescent="0.2">
      <c r="A686" s="33"/>
      <c r="B686" s="33"/>
      <c r="C686" s="33"/>
      <c r="D686" s="176" t="s">
        <v>820</v>
      </c>
      <c r="E686" s="177" t="s">
        <v>345</v>
      </c>
      <c r="F686" s="178">
        <f>B4+(672*B6)</f>
        <v>673</v>
      </c>
      <c r="G686" s="33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</row>
    <row r="687" spans="1:67" x14ac:dyDescent="0.2">
      <c r="A687" s="33"/>
      <c r="B687" s="33"/>
      <c r="C687" s="33"/>
      <c r="D687" s="176" t="s">
        <v>661</v>
      </c>
      <c r="E687" s="177" t="s">
        <v>345</v>
      </c>
      <c r="F687" s="179">
        <f>B4+(673*B6)</f>
        <v>674</v>
      </c>
      <c r="G687" s="33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</row>
    <row r="688" spans="1:67" x14ac:dyDescent="0.2">
      <c r="A688" s="33"/>
      <c r="B688" s="33"/>
      <c r="C688" s="33"/>
      <c r="D688" s="176" t="s">
        <v>791</v>
      </c>
      <c r="E688" s="177" t="s">
        <v>345</v>
      </c>
      <c r="F688" s="179">
        <f>B4+(674*B6)</f>
        <v>675</v>
      </c>
      <c r="G688" s="33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</row>
    <row r="689" spans="1:67" x14ac:dyDescent="0.2">
      <c r="A689" s="33"/>
      <c r="B689" s="33"/>
      <c r="C689" s="33"/>
      <c r="D689" s="176" t="s">
        <v>818</v>
      </c>
      <c r="E689" s="177" t="s">
        <v>345</v>
      </c>
      <c r="F689" s="178">
        <f>B4+(675*B6)</f>
        <v>676</v>
      </c>
      <c r="G689" s="33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</row>
    <row r="690" spans="1:67" x14ac:dyDescent="0.2">
      <c r="A690" s="33"/>
      <c r="B690" s="33"/>
      <c r="C690" s="33"/>
      <c r="D690" s="176" t="s">
        <v>663</v>
      </c>
      <c r="E690" s="177" t="s">
        <v>345</v>
      </c>
      <c r="F690" s="178">
        <f>B4+(676*B6)</f>
        <v>677</v>
      </c>
      <c r="G690" s="33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</row>
    <row r="691" spans="1:67" x14ac:dyDescent="0.2">
      <c r="A691" s="33"/>
      <c r="B691" s="33"/>
      <c r="C691" s="33"/>
      <c r="D691" s="176" t="s">
        <v>793</v>
      </c>
      <c r="E691" s="177" t="s">
        <v>345</v>
      </c>
      <c r="F691" s="178">
        <f>B4+(677*B6)</f>
        <v>678</v>
      </c>
      <c r="G691" s="33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</row>
    <row r="692" spans="1:67" x14ac:dyDescent="0.2">
      <c r="A692" s="33"/>
      <c r="B692" s="33"/>
      <c r="C692" s="33"/>
      <c r="D692" s="176" t="s">
        <v>688</v>
      </c>
      <c r="E692" s="177" t="s">
        <v>345</v>
      </c>
      <c r="F692" s="178">
        <f>B4+(678*B6)</f>
        <v>679</v>
      </c>
      <c r="G692" s="33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</row>
    <row r="693" spans="1:67" x14ac:dyDescent="0.2">
      <c r="A693" s="33"/>
      <c r="B693" s="33"/>
      <c r="C693" s="33"/>
      <c r="D693" s="176" t="s">
        <v>134</v>
      </c>
      <c r="E693" s="177" t="s">
        <v>345</v>
      </c>
      <c r="F693" s="179">
        <f>B4+(679*B6)</f>
        <v>680</v>
      </c>
      <c r="G693" s="33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</row>
    <row r="694" spans="1:67" x14ac:dyDescent="0.2">
      <c r="A694" s="33"/>
      <c r="B694" s="33"/>
      <c r="C694" s="33"/>
      <c r="D694" s="176" t="s">
        <v>559</v>
      </c>
      <c r="E694" s="177" t="s">
        <v>345</v>
      </c>
      <c r="F694" s="179">
        <f>B4+(680*B6)</f>
        <v>681</v>
      </c>
      <c r="G694" s="33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</row>
    <row r="695" spans="1:67" x14ac:dyDescent="0.2">
      <c r="A695" s="33"/>
      <c r="B695" s="33"/>
      <c r="C695" s="33"/>
      <c r="D695" s="176" t="s">
        <v>106</v>
      </c>
      <c r="E695" s="177" t="s">
        <v>345</v>
      </c>
      <c r="F695" s="178">
        <f>B4+(681*B6)</f>
        <v>682</v>
      </c>
      <c r="G695" s="33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</row>
    <row r="696" spans="1:67" x14ac:dyDescent="0.2">
      <c r="A696" s="33"/>
      <c r="B696" s="33"/>
      <c r="C696" s="33"/>
      <c r="D696" s="176" t="s">
        <v>584</v>
      </c>
      <c r="E696" s="177" t="s">
        <v>345</v>
      </c>
      <c r="F696" s="178">
        <f>B4+(682*B6)</f>
        <v>683</v>
      </c>
      <c r="G696" s="33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</row>
    <row r="697" spans="1:67" x14ac:dyDescent="0.2">
      <c r="A697" s="33"/>
      <c r="B697" s="33"/>
      <c r="C697" s="33"/>
      <c r="D697" s="176" t="s">
        <v>240</v>
      </c>
      <c r="E697" s="177" t="s">
        <v>345</v>
      </c>
      <c r="F697" s="179">
        <f>B4+(683*B6)</f>
        <v>684</v>
      </c>
      <c r="G697" s="33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</row>
    <row r="698" spans="1:67" x14ac:dyDescent="0.2">
      <c r="A698" s="33"/>
      <c r="B698" s="33"/>
      <c r="C698" s="33"/>
      <c r="D698" s="176" t="s">
        <v>453</v>
      </c>
      <c r="E698" s="177" t="s">
        <v>345</v>
      </c>
      <c r="F698" s="179">
        <f>B4+(684*B6)</f>
        <v>685</v>
      </c>
      <c r="G698" s="33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</row>
    <row r="699" spans="1:67" x14ac:dyDescent="0.2">
      <c r="A699" s="33"/>
      <c r="B699" s="33"/>
      <c r="C699" s="33"/>
      <c r="D699" s="176" t="s">
        <v>214</v>
      </c>
      <c r="E699" s="177" t="s">
        <v>345</v>
      </c>
      <c r="F699" s="178">
        <f>B4+(685*B6)</f>
        <v>686</v>
      </c>
      <c r="G699" s="33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</row>
    <row r="700" spans="1:67" x14ac:dyDescent="0.2">
      <c r="A700" s="33"/>
      <c r="B700" s="33"/>
      <c r="C700" s="33"/>
      <c r="D700" s="176" t="s">
        <v>478</v>
      </c>
      <c r="E700" s="177" t="s">
        <v>345</v>
      </c>
      <c r="F700" s="178">
        <f>B4+(686*B6)</f>
        <v>687</v>
      </c>
      <c r="G700" s="33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</row>
    <row r="701" spans="1:67" x14ac:dyDescent="0.2">
      <c r="A701" s="33"/>
      <c r="B701" s="33"/>
      <c r="C701" s="33"/>
      <c r="D701" s="176" t="s">
        <v>346</v>
      </c>
      <c r="E701" s="177" t="s">
        <v>345</v>
      </c>
      <c r="F701" s="179">
        <f>B4+(687*B6)</f>
        <v>688</v>
      </c>
      <c r="G701" s="33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</row>
    <row r="702" spans="1:67" x14ac:dyDescent="0.2">
      <c r="A702" s="33"/>
      <c r="B702" s="33"/>
      <c r="C702" s="33"/>
      <c r="D702" s="176" t="s">
        <v>321</v>
      </c>
      <c r="E702" s="177" t="s">
        <v>345</v>
      </c>
      <c r="F702" s="179">
        <f>B4+(688*B6)</f>
        <v>689</v>
      </c>
      <c r="G702" s="33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</row>
    <row r="703" spans="1:67" x14ac:dyDescent="0.2">
      <c r="A703" s="33"/>
      <c r="B703" s="33"/>
      <c r="C703" s="33"/>
      <c r="D703" s="176" t="s">
        <v>262</v>
      </c>
      <c r="E703" s="177" t="s">
        <v>345</v>
      </c>
      <c r="F703" s="178">
        <f>B4+(689*B6)</f>
        <v>690</v>
      </c>
      <c r="G703" s="33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</row>
    <row r="704" spans="1:67" x14ac:dyDescent="0.2">
      <c r="A704" s="33"/>
      <c r="B704" s="33"/>
      <c r="C704" s="33"/>
      <c r="D704" s="176" t="s">
        <v>290</v>
      </c>
      <c r="E704" s="177" t="s">
        <v>345</v>
      </c>
      <c r="F704" s="178">
        <f>B4+(690*B6)</f>
        <v>691</v>
      </c>
      <c r="G704" s="33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</row>
    <row r="705" spans="1:67" x14ac:dyDescent="0.2">
      <c r="A705" s="33"/>
      <c r="B705" s="33"/>
      <c r="C705" s="33"/>
      <c r="D705" s="176" t="s">
        <v>184</v>
      </c>
      <c r="E705" s="177" t="s">
        <v>345</v>
      </c>
      <c r="F705" s="178">
        <f>B4+(691*B6)</f>
        <v>692</v>
      </c>
      <c r="G705" s="33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</row>
    <row r="706" spans="1:67" x14ac:dyDescent="0.2">
      <c r="A706" s="33"/>
      <c r="B706" s="33"/>
      <c r="C706" s="33"/>
      <c r="D706" s="176" t="s">
        <v>396</v>
      </c>
      <c r="E706" s="177" t="s">
        <v>345</v>
      </c>
      <c r="F706" s="178">
        <f>B4+(692*B6)</f>
        <v>693</v>
      </c>
      <c r="G706" s="33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</row>
    <row r="707" spans="1:67" x14ac:dyDescent="0.2">
      <c r="A707" s="33"/>
      <c r="B707" s="33"/>
      <c r="C707" s="33"/>
      <c r="D707" s="176" t="s">
        <v>156</v>
      </c>
      <c r="E707" s="177" t="s">
        <v>345</v>
      </c>
      <c r="F707" s="179">
        <f>B4+(693*B6)</f>
        <v>694</v>
      </c>
      <c r="G707" s="33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</row>
    <row r="708" spans="1:67" x14ac:dyDescent="0.2">
      <c r="A708" s="33"/>
      <c r="B708" s="33"/>
      <c r="C708" s="33"/>
      <c r="D708" s="176" t="s">
        <v>423</v>
      </c>
      <c r="E708" s="177" t="s">
        <v>345</v>
      </c>
      <c r="F708" s="179">
        <f>B4+(694*B6)</f>
        <v>695</v>
      </c>
      <c r="G708" s="33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</row>
    <row r="709" spans="1:67" x14ac:dyDescent="0.2">
      <c r="A709" s="33"/>
      <c r="B709" s="33"/>
      <c r="C709" s="33"/>
      <c r="D709" s="176" t="s">
        <v>76</v>
      </c>
      <c r="E709" s="177" t="s">
        <v>345</v>
      </c>
      <c r="F709" s="178">
        <f>B4+(695*B6)</f>
        <v>696</v>
      </c>
      <c r="G709" s="33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</row>
    <row r="710" spans="1:67" x14ac:dyDescent="0.2">
      <c r="A710" s="33"/>
      <c r="B710" s="33"/>
      <c r="C710" s="33"/>
      <c r="D710" s="176" t="s">
        <v>501</v>
      </c>
      <c r="E710" s="177" t="s">
        <v>345</v>
      </c>
      <c r="F710" s="178">
        <f>B4+(696*B6)</f>
        <v>697</v>
      </c>
      <c r="G710" s="33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</row>
    <row r="711" spans="1:67" x14ac:dyDescent="0.2">
      <c r="A711" s="33"/>
      <c r="B711" s="33"/>
      <c r="C711" s="33"/>
      <c r="D711" s="176" t="s">
        <v>47</v>
      </c>
      <c r="E711" s="177" t="s">
        <v>345</v>
      </c>
      <c r="F711" s="179">
        <f>B4+(697*B6)</f>
        <v>698</v>
      </c>
      <c r="G711" s="33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</row>
    <row r="712" spans="1:67" x14ac:dyDescent="0.2">
      <c r="A712" s="33"/>
      <c r="B712" s="33"/>
      <c r="C712" s="33"/>
      <c r="D712" s="176" t="s">
        <v>528</v>
      </c>
      <c r="E712" s="177" t="s">
        <v>345</v>
      </c>
      <c r="F712" s="179">
        <f>B4+(698*B6)</f>
        <v>699</v>
      </c>
      <c r="G712" s="33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</row>
    <row r="713" spans="1:67" x14ac:dyDescent="0.2">
      <c r="A713" s="33"/>
      <c r="B713" s="33"/>
      <c r="C713" s="33"/>
      <c r="D713" s="176" t="s">
        <v>763</v>
      </c>
      <c r="E713" s="177" t="s">
        <v>345</v>
      </c>
      <c r="F713" s="178">
        <f>B4+(699*B6)</f>
        <v>700</v>
      </c>
      <c r="G713" s="33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</row>
    <row r="714" spans="1:67" x14ac:dyDescent="0.2">
      <c r="A714" s="33"/>
      <c r="B714" s="33"/>
      <c r="C714" s="33"/>
      <c r="D714" s="176" t="s">
        <v>607</v>
      </c>
      <c r="E714" s="177" t="s">
        <v>345</v>
      </c>
      <c r="F714" s="178">
        <f>B4+(700*B6)</f>
        <v>701</v>
      </c>
      <c r="G714" s="33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</row>
    <row r="715" spans="1:67" x14ac:dyDescent="0.2">
      <c r="A715" s="33"/>
      <c r="B715" s="33"/>
      <c r="C715" s="33"/>
      <c r="D715" s="176" t="s">
        <v>737</v>
      </c>
      <c r="E715" s="177" t="s">
        <v>345</v>
      </c>
      <c r="F715" s="179">
        <f>B4+(701*B6)</f>
        <v>702</v>
      </c>
      <c r="G715" s="33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</row>
    <row r="716" spans="1:67" x14ac:dyDescent="0.2">
      <c r="A716" s="33"/>
      <c r="B716" s="33"/>
      <c r="C716" s="33"/>
      <c r="D716" s="176" t="s">
        <v>792</v>
      </c>
      <c r="E716" s="177" t="s">
        <v>345</v>
      </c>
      <c r="F716" s="179">
        <f>B4+(702*B6)</f>
        <v>703</v>
      </c>
      <c r="G716" s="33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</row>
    <row r="717" spans="1:67" x14ac:dyDescent="0.2">
      <c r="A717" s="33"/>
      <c r="B717" s="33"/>
      <c r="C717" s="33"/>
      <c r="D717" s="176" t="s">
        <v>689</v>
      </c>
      <c r="E717" s="177" t="s">
        <v>345</v>
      </c>
      <c r="F717" s="178">
        <f>B4+(703*B6)</f>
        <v>704</v>
      </c>
      <c r="G717" s="33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</row>
    <row r="718" spans="1:67" x14ac:dyDescent="0.2">
      <c r="A718" s="33"/>
      <c r="B718" s="33"/>
      <c r="C718" s="33"/>
      <c r="D718" s="176" t="s">
        <v>819</v>
      </c>
      <c r="E718" s="177" t="s">
        <v>345</v>
      </c>
      <c r="F718" s="178">
        <f>B4+(704*B6)</f>
        <v>705</v>
      </c>
      <c r="G718" s="33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</row>
    <row r="719" spans="1:67" x14ac:dyDescent="0.2">
      <c r="A719" s="33"/>
      <c r="B719" s="33"/>
      <c r="C719" s="33"/>
      <c r="D719" s="176" t="s">
        <v>662</v>
      </c>
      <c r="E719" s="177" t="s">
        <v>345</v>
      </c>
      <c r="F719" s="178">
        <f>B4+(705*B6)</f>
        <v>706</v>
      </c>
      <c r="G719" s="33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</row>
    <row r="720" spans="1:67" x14ac:dyDescent="0.2">
      <c r="A720" s="33"/>
      <c r="B720" s="33"/>
      <c r="C720" s="33"/>
      <c r="D720" s="176" t="s">
        <v>105</v>
      </c>
      <c r="E720" s="177" t="s">
        <v>345</v>
      </c>
      <c r="F720" s="178">
        <f>B4+(706*B6)</f>
        <v>707</v>
      </c>
      <c r="G720" s="33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</row>
    <row r="721" spans="1:67" x14ac:dyDescent="0.2">
      <c r="A721" s="33"/>
      <c r="B721" s="33"/>
      <c r="C721" s="33"/>
      <c r="D721" s="176" t="s">
        <v>585</v>
      </c>
      <c r="E721" s="177" t="s">
        <v>345</v>
      </c>
      <c r="F721" s="179">
        <f>B4+(707*B6)</f>
        <v>708</v>
      </c>
      <c r="G721" s="33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</row>
    <row r="722" spans="1:67" x14ac:dyDescent="0.2">
      <c r="A722" s="33"/>
      <c r="B722" s="33"/>
      <c r="C722" s="33"/>
      <c r="D722" s="176" t="s">
        <v>135</v>
      </c>
      <c r="E722" s="177" t="s">
        <v>345</v>
      </c>
      <c r="F722" s="179">
        <f>B4+(708*B6)</f>
        <v>709</v>
      </c>
      <c r="G722" s="33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</row>
    <row r="723" spans="1:67" x14ac:dyDescent="0.2">
      <c r="A723" s="33"/>
      <c r="B723" s="33"/>
      <c r="C723" s="33"/>
      <c r="D723" s="176" t="s">
        <v>558</v>
      </c>
      <c r="E723" s="177" t="s">
        <v>345</v>
      </c>
      <c r="F723" s="178">
        <f>B4+(709*B6)</f>
        <v>710</v>
      </c>
      <c r="G723" s="33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</row>
    <row r="724" spans="1:67" x14ac:dyDescent="0.2">
      <c r="A724" s="33"/>
      <c r="B724" s="33"/>
      <c r="C724" s="33"/>
      <c r="D724" s="176" t="s">
        <v>213</v>
      </c>
      <c r="E724" s="177" t="s">
        <v>345</v>
      </c>
      <c r="F724" s="178">
        <f>B4+(710*B6)</f>
        <v>711</v>
      </c>
      <c r="G724" s="33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</row>
    <row r="725" spans="1:67" x14ac:dyDescent="0.2">
      <c r="A725" s="33"/>
      <c r="B725" s="33"/>
      <c r="C725" s="33"/>
      <c r="D725" s="176" t="s">
        <v>479</v>
      </c>
      <c r="E725" s="177" t="s">
        <v>345</v>
      </c>
      <c r="F725" s="179">
        <f>B4+(711*B6)</f>
        <v>712</v>
      </c>
      <c r="G725" s="33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</row>
    <row r="726" spans="1:67" x14ac:dyDescent="0.2">
      <c r="A726" s="33"/>
      <c r="B726" s="33"/>
      <c r="C726" s="33"/>
      <c r="D726" s="176" t="s">
        <v>241</v>
      </c>
      <c r="E726" s="177" t="s">
        <v>345</v>
      </c>
      <c r="F726" s="179">
        <f>B4+(712*B6)</f>
        <v>713</v>
      </c>
      <c r="G726" s="33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</row>
    <row r="727" spans="1:67" x14ac:dyDescent="0.2">
      <c r="A727" s="33"/>
      <c r="B727" s="33"/>
      <c r="C727" s="33"/>
      <c r="D727" s="176" t="s">
        <v>452</v>
      </c>
      <c r="E727" s="177" t="s">
        <v>345</v>
      </c>
      <c r="F727" s="178">
        <f>B4+(713*B6)</f>
        <v>714</v>
      </c>
      <c r="G727" s="33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</row>
    <row r="728" spans="1:67" x14ac:dyDescent="0.2">
      <c r="A728" s="33"/>
      <c r="B728" s="33"/>
      <c r="C728" s="33"/>
      <c r="D728" s="176" t="s">
        <v>320</v>
      </c>
      <c r="E728" s="177" t="s">
        <v>345</v>
      </c>
      <c r="F728" s="178">
        <f>B4+(714*B6)</f>
        <v>715</v>
      </c>
      <c r="G728" s="33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</row>
    <row r="729" spans="1:67" x14ac:dyDescent="0.2">
      <c r="A729" s="33"/>
      <c r="B729" s="33"/>
      <c r="C729" s="33"/>
      <c r="D729" s="176" t="s">
        <v>347</v>
      </c>
      <c r="E729" s="177" t="s">
        <v>345</v>
      </c>
      <c r="F729" s="179">
        <f>B4+(715*B6)</f>
        <v>716</v>
      </c>
      <c r="G729" s="33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</row>
    <row r="730" spans="1:67" x14ac:dyDescent="0.2">
      <c r="A730" s="33"/>
      <c r="B730" s="33"/>
      <c r="C730" s="33"/>
      <c r="D730" s="176" t="s">
        <v>289</v>
      </c>
      <c r="E730" s="177" t="s">
        <v>345</v>
      </c>
      <c r="F730" s="179">
        <f>B4+(716*B6)</f>
        <v>717</v>
      </c>
      <c r="G730" s="33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</row>
    <row r="731" spans="1:67" x14ac:dyDescent="0.2">
      <c r="A731" s="33"/>
      <c r="B731" s="33"/>
      <c r="C731" s="33"/>
      <c r="D731" s="176" t="s">
        <v>263</v>
      </c>
      <c r="E731" s="177" t="s">
        <v>345</v>
      </c>
      <c r="F731" s="178">
        <f>B4+(717*B6)</f>
        <v>718</v>
      </c>
      <c r="G731" s="33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</row>
    <row r="732" spans="1:67" x14ac:dyDescent="0.2">
      <c r="A732" s="33"/>
      <c r="B732" s="33"/>
      <c r="C732" s="33"/>
      <c r="D732" s="176" t="s">
        <v>157</v>
      </c>
      <c r="E732" s="177" t="s">
        <v>345</v>
      </c>
      <c r="F732" s="178">
        <f>B4+(718*B6)</f>
        <v>719</v>
      </c>
      <c r="G732" s="33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</row>
    <row r="733" spans="1:67" x14ac:dyDescent="0.2">
      <c r="A733" s="33"/>
      <c r="B733" s="33"/>
      <c r="C733" s="33"/>
      <c r="D733" s="176" t="s">
        <v>422</v>
      </c>
      <c r="E733" s="177" t="s">
        <v>345</v>
      </c>
      <c r="F733" s="178">
        <f>B4+(719*B6)</f>
        <v>720</v>
      </c>
      <c r="G733" s="33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</row>
    <row r="734" spans="1:67" x14ac:dyDescent="0.2">
      <c r="A734" s="33"/>
      <c r="B734" s="33"/>
      <c r="C734" s="33"/>
      <c r="D734" s="176" t="s">
        <v>183</v>
      </c>
      <c r="E734" s="177" t="s">
        <v>345</v>
      </c>
      <c r="F734" s="178">
        <f>B4+(720*B6)</f>
        <v>721</v>
      </c>
      <c r="G734" s="33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</row>
    <row r="735" spans="1:67" x14ac:dyDescent="0.2">
      <c r="A735" s="33"/>
      <c r="B735" s="33"/>
      <c r="C735" s="33"/>
      <c r="D735" s="176" t="s">
        <v>397</v>
      </c>
      <c r="E735" s="177" t="s">
        <v>345</v>
      </c>
      <c r="F735" s="179">
        <f>B4+(721*B6)</f>
        <v>722</v>
      </c>
      <c r="G735" s="33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</row>
    <row r="736" spans="1:67" x14ac:dyDescent="0.2">
      <c r="A736" s="33"/>
      <c r="B736" s="33"/>
      <c r="C736" s="33"/>
      <c r="D736" s="176" t="s">
        <v>48</v>
      </c>
      <c r="E736" s="177" t="s">
        <v>345</v>
      </c>
      <c r="F736" s="179">
        <f>B4+(722*B6)</f>
        <v>723</v>
      </c>
      <c r="G736" s="33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</row>
    <row r="737" spans="1:67" x14ac:dyDescent="0.2">
      <c r="A737" s="33"/>
      <c r="B737" s="33"/>
      <c r="C737" s="33"/>
      <c r="D737" s="176" t="s">
        <v>527</v>
      </c>
      <c r="E737" s="177" t="s">
        <v>345</v>
      </c>
      <c r="F737" s="178">
        <f>B4+(723*B6)</f>
        <v>724</v>
      </c>
      <c r="G737" s="33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</row>
    <row r="738" spans="1:67" x14ac:dyDescent="0.2">
      <c r="A738" s="33"/>
      <c r="B738" s="33"/>
      <c r="C738" s="33"/>
      <c r="D738" s="176" t="s">
        <v>75</v>
      </c>
      <c r="E738" s="177" t="s">
        <v>345</v>
      </c>
      <c r="F738" s="178">
        <f>B4+(724*B6)</f>
        <v>725</v>
      </c>
      <c r="G738" s="33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</row>
    <row r="739" spans="1:67" x14ac:dyDescent="0.2">
      <c r="A739" s="33"/>
      <c r="B739" s="33"/>
      <c r="C739" s="33"/>
      <c r="D739" s="176" t="s">
        <v>502</v>
      </c>
      <c r="E739" s="177" t="s">
        <v>345</v>
      </c>
      <c r="F739" s="179">
        <f>B4+(725*B6)</f>
        <v>726</v>
      </c>
      <c r="G739" s="33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</row>
    <row r="740" spans="1:67" x14ac:dyDescent="0.2">
      <c r="A740" s="33"/>
      <c r="B740" s="33"/>
      <c r="C740" s="33"/>
      <c r="D740" s="176" t="s">
        <v>738</v>
      </c>
      <c r="E740" s="177" t="s">
        <v>345</v>
      </c>
      <c r="F740" s="179">
        <f>B4+(726*B6)</f>
        <v>727</v>
      </c>
      <c r="G740" s="33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</row>
    <row r="741" spans="1:67" x14ac:dyDescent="0.2">
      <c r="A741" s="33"/>
      <c r="B741" s="33"/>
      <c r="C741" s="33"/>
      <c r="D741" s="176" t="s">
        <v>632</v>
      </c>
      <c r="E741" s="177" t="s">
        <v>345</v>
      </c>
      <c r="F741" s="178">
        <f>B4+(727*B6)</f>
        <v>728</v>
      </c>
      <c r="G741" s="33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</row>
    <row r="742" spans="1:67" ht="13.5" thickBot="1" x14ac:dyDescent="0.25">
      <c r="A742" s="33"/>
      <c r="B742" s="33"/>
      <c r="C742" s="33"/>
      <c r="D742" s="176" t="s">
        <v>762</v>
      </c>
      <c r="E742" s="177" t="s">
        <v>345</v>
      </c>
      <c r="F742" s="178">
        <f>B4+(728*B6)</f>
        <v>729</v>
      </c>
      <c r="G742" s="33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</row>
    <row r="743" spans="1:67" x14ac:dyDescent="0.2">
      <c r="A743" s="33"/>
      <c r="B743" s="33"/>
      <c r="C743" s="33"/>
      <c r="D743" s="230"/>
      <c r="E743" s="231"/>
      <c r="F743" s="232"/>
      <c r="G743" s="33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</row>
    <row r="744" spans="1:67" x14ac:dyDescent="0.2">
      <c r="A744" s="143"/>
      <c r="B744" s="233"/>
      <c r="C744" s="148"/>
      <c r="D744" s="233" t="s">
        <v>829</v>
      </c>
      <c r="E744" s="143"/>
      <c r="F744" s="143"/>
      <c r="G744" s="143"/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C71"/>
  <sheetViews>
    <sheetView workbookViewId="0">
      <pane xSplit="1" ySplit="5" topLeftCell="B6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29" width="8.7109375" style="2" customWidth="1"/>
    <col min="30" max="16384" width="9.140625" style="2"/>
  </cols>
  <sheetData>
    <row r="1" spans="1:29" s="1" customFormat="1" ht="21" x14ac:dyDescent="0.35">
      <c r="B1" s="6" t="s">
        <v>5</v>
      </c>
      <c r="C1" s="2"/>
      <c r="D1" s="2"/>
      <c r="E1" s="2"/>
      <c r="F1" s="2"/>
      <c r="G1" s="2"/>
      <c r="H1" s="2"/>
      <c r="I1" s="2"/>
    </row>
    <row r="2" spans="1:29" x14ac:dyDescent="0.2">
      <c r="B2" s="4" t="s">
        <v>13</v>
      </c>
    </row>
    <row r="3" spans="1:29" x14ac:dyDescent="0.2">
      <c r="B3" s="4"/>
      <c r="I3" s="2" t="s">
        <v>6</v>
      </c>
    </row>
    <row r="4" spans="1:29" x14ac:dyDescent="0.2">
      <c r="B4" s="9"/>
      <c r="I4" s="2" t="s">
        <v>7</v>
      </c>
    </row>
    <row r="5" spans="1:29" s="1" customFormat="1" x14ac:dyDescent="0.2">
      <c r="B5" s="1">
        <v>1</v>
      </c>
      <c r="C5" s="1">
        <v>2</v>
      </c>
      <c r="D5" s="1">
        <v>3</v>
      </c>
      <c r="E5" s="1">
        <v>4</v>
      </c>
      <c r="F5" s="1">
        <v>5</v>
      </c>
      <c r="G5" s="1">
        <v>6</v>
      </c>
      <c r="H5" s="1">
        <v>7</v>
      </c>
      <c r="I5" s="1">
        <v>8</v>
      </c>
      <c r="J5" s="1">
        <v>9</v>
      </c>
      <c r="K5" s="1">
        <v>10</v>
      </c>
      <c r="L5" s="1">
        <v>11</v>
      </c>
      <c r="M5" s="1">
        <v>12</v>
      </c>
      <c r="N5" s="1">
        <v>13</v>
      </c>
      <c r="O5" s="1">
        <v>14</v>
      </c>
      <c r="P5" s="1">
        <v>15</v>
      </c>
      <c r="Q5" s="1">
        <v>16</v>
      </c>
      <c r="R5" s="1">
        <v>17</v>
      </c>
      <c r="S5" s="1">
        <v>18</v>
      </c>
      <c r="T5" s="1">
        <v>19</v>
      </c>
      <c r="U5" s="1">
        <v>20</v>
      </c>
      <c r="V5" s="1">
        <v>21</v>
      </c>
      <c r="W5" s="1">
        <v>22</v>
      </c>
      <c r="X5" s="1">
        <v>23</v>
      </c>
      <c r="Y5" s="1">
        <v>24</v>
      </c>
      <c r="Z5" s="1">
        <v>25</v>
      </c>
      <c r="AA5" s="1">
        <v>26</v>
      </c>
      <c r="AB5" s="5" t="s">
        <v>0</v>
      </c>
      <c r="AC5" s="5" t="s">
        <v>1</v>
      </c>
    </row>
    <row r="6" spans="1:29" s="1" customFormat="1" x14ac:dyDescent="0.2">
      <c r="B6" s="21" t="s">
        <v>14</v>
      </c>
      <c r="AB6" s="5"/>
      <c r="AC6" s="5"/>
    </row>
    <row r="7" spans="1:29" x14ac:dyDescent="0.2">
      <c r="A7" s="1">
        <v>1</v>
      </c>
      <c r="B7" s="10">
        <v>353</v>
      </c>
      <c r="C7" s="11">
        <v>352</v>
      </c>
      <c r="D7" s="11">
        <v>336</v>
      </c>
      <c r="E7" s="11">
        <v>66</v>
      </c>
      <c r="F7" s="11">
        <v>334</v>
      </c>
      <c r="G7" s="11">
        <v>57</v>
      </c>
      <c r="H7" s="11">
        <v>618</v>
      </c>
      <c r="I7" s="11">
        <v>56</v>
      </c>
      <c r="J7" s="11">
        <v>304</v>
      </c>
      <c r="K7" s="11">
        <v>77</v>
      </c>
      <c r="L7" s="11">
        <v>583</v>
      </c>
      <c r="M7" s="11">
        <v>363</v>
      </c>
      <c r="N7" s="11">
        <v>417</v>
      </c>
      <c r="O7" s="11">
        <v>42</v>
      </c>
      <c r="P7" s="11">
        <v>470</v>
      </c>
      <c r="Q7" s="11">
        <v>635</v>
      </c>
      <c r="R7" s="11">
        <v>504</v>
      </c>
      <c r="S7" s="11">
        <v>173</v>
      </c>
      <c r="T7" s="11">
        <v>606</v>
      </c>
      <c r="U7" s="11">
        <v>358</v>
      </c>
      <c r="V7" s="11">
        <v>671</v>
      </c>
      <c r="W7" s="11">
        <v>48</v>
      </c>
      <c r="X7" s="11">
        <v>257</v>
      </c>
      <c r="Y7" s="11">
        <v>315</v>
      </c>
      <c r="Z7" s="11">
        <v>480</v>
      </c>
      <c r="AA7" s="12">
        <v>326</v>
      </c>
      <c r="AB7" s="2">
        <f t="shared" ref="AB7:AB32" si="0">SUM(B7:AA7)</f>
        <v>8801</v>
      </c>
      <c r="AC7" s="2">
        <f t="shared" ref="AC7:AC32" si="1">SUMSQ(B7:AA7)</f>
        <v>3969251</v>
      </c>
    </row>
    <row r="8" spans="1:29" x14ac:dyDescent="0.2">
      <c r="A8" s="1">
        <v>2</v>
      </c>
      <c r="B8" s="13">
        <v>299</v>
      </c>
      <c r="C8" s="14">
        <v>324</v>
      </c>
      <c r="D8" s="14">
        <v>310</v>
      </c>
      <c r="E8" s="14">
        <v>368</v>
      </c>
      <c r="F8" s="14">
        <v>620</v>
      </c>
      <c r="G8" s="14">
        <v>344</v>
      </c>
      <c r="H8" s="14">
        <v>306</v>
      </c>
      <c r="I8" s="14">
        <v>346</v>
      </c>
      <c r="J8" s="14">
        <v>581</v>
      </c>
      <c r="K8" s="14">
        <v>374</v>
      </c>
      <c r="L8" s="14">
        <v>302</v>
      </c>
      <c r="M8" s="14">
        <v>61</v>
      </c>
      <c r="N8" s="14">
        <v>599</v>
      </c>
      <c r="O8" s="14">
        <v>339</v>
      </c>
      <c r="P8" s="14">
        <v>311</v>
      </c>
      <c r="Q8" s="14">
        <v>64</v>
      </c>
      <c r="R8" s="14">
        <v>608</v>
      </c>
      <c r="S8" s="14">
        <v>87</v>
      </c>
      <c r="T8" s="14">
        <v>669</v>
      </c>
      <c r="U8" s="14">
        <v>76</v>
      </c>
      <c r="V8" s="14">
        <v>214</v>
      </c>
      <c r="W8" s="14">
        <v>81</v>
      </c>
      <c r="X8" s="14">
        <v>602</v>
      </c>
      <c r="Y8" s="14">
        <v>7</v>
      </c>
      <c r="Z8" s="14">
        <v>350</v>
      </c>
      <c r="AA8" s="15">
        <v>559</v>
      </c>
      <c r="AB8" s="2">
        <f t="shared" si="0"/>
        <v>8801</v>
      </c>
      <c r="AC8" s="2">
        <f t="shared" si="1"/>
        <v>3969251</v>
      </c>
    </row>
    <row r="9" spans="1:29" x14ac:dyDescent="0.2">
      <c r="A9" s="1">
        <v>3</v>
      </c>
      <c r="B9" s="13">
        <v>611</v>
      </c>
      <c r="C9" s="14">
        <v>53</v>
      </c>
      <c r="D9" s="14">
        <v>341</v>
      </c>
      <c r="E9" s="14">
        <v>342</v>
      </c>
      <c r="F9" s="14">
        <v>308</v>
      </c>
      <c r="G9" s="14">
        <v>370</v>
      </c>
      <c r="H9" s="14">
        <v>332</v>
      </c>
      <c r="I9" s="14">
        <v>372</v>
      </c>
      <c r="J9" s="14">
        <v>330</v>
      </c>
      <c r="K9" s="14">
        <v>348</v>
      </c>
      <c r="L9" s="14">
        <v>614</v>
      </c>
      <c r="M9" s="14">
        <v>94</v>
      </c>
      <c r="N9" s="14">
        <v>287</v>
      </c>
      <c r="O9" s="14">
        <v>78</v>
      </c>
      <c r="P9" s="14">
        <v>337</v>
      </c>
      <c r="Q9" s="14">
        <v>157</v>
      </c>
      <c r="R9" s="14">
        <v>296</v>
      </c>
      <c r="S9" s="14">
        <v>15</v>
      </c>
      <c r="T9" s="14">
        <v>502</v>
      </c>
      <c r="U9" s="14">
        <v>670</v>
      </c>
      <c r="V9" s="14">
        <v>593</v>
      </c>
      <c r="W9" s="14">
        <v>73</v>
      </c>
      <c r="X9" s="14">
        <v>524</v>
      </c>
      <c r="Y9" s="14">
        <v>596</v>
      </c>
      <c r="Z9" s="14">
        <v>509</v>
      </c>
      <c r="AA9" s="15">
        <v>49</v>
      </c>
      <c r="AB9" s="2">
        <f t="shared" si="0"/>
        <v>8801</v>
      </c>
      <c r="AC9" s="2">
        <f t="shared" si="1"/>
        <v>3969251</v>
      </c>
    </row>
    <row r="10" spans="1:29" x14ac:dyDescent="0.2">
      <c r="A10" s="1">
        <v>4</v>
      </c>
      <c r="B10" s="13">
        <v>586</v>
      </c>
      <c r="C10" s="14">
        <v>90</v>
      </c>
      <c r="D10" s="14">
        <v>575</v>
      </c>
      <c r="E10" s="14">
        <v>335</v>
      </c>
      <c r="F10" s="14">
        <v>577</v>
      </c>
      <c r="G10" s="14">
        <v>79</v>
      </c>
      <c r="H10" s="14">
        <v>579</v>
      </c>
      <c r="I10" s="14">
        <v>95</v>
      </c>
      <c r="J10" s="14">
        <v>616</v>
      </c>
      <c r="K10" s="14">
        <v>98</v>
      </c>
      <c r="L10" s="14">
        <v>328</v>
      </c>
      <c r="M10" s="14">
        <v>389</v>
      </c>
      <c r="N10" s="14">
        <v>521</v>
      </c>
      <c r="O10" s="14">
        <v>365</v>
      </c>
      <c r="P10" s="14">
        <v>574</v>
      </c>
      <c r="Q10" s="14">
        <v>380</v>
      </c>
      <c r="R10" s="14">
        <v>563</v>
      </c>
      <c r="S10" s="14">
        <v>207</v>
      </c>
      <c r="T10" s="14">
        <v>294</v>
      </c>
      <c r="U10" s="14">
        <v>215</v>
      </c>
      <c r="V10" s="14">
        <v>188</v>
      </c>
      <c r="W10" s="14">
        <v>360</v>
      </c>
      <c r="X10" s="14">
        <v>92</v>
      </c>
      <c r="Y10" s="14">
        <v>85</v>
      </c>
      <c r="Z10" s="14">
        <v>535</v>
      </c>
      <c r="AA10" s="15">
        <v>75</v>
      </c>
      <c r="AB10" s="2">
        <f t="shared" si="0"/>
        <v>8801</v>
      </c>
      <c r="AC10" s="2">
        <f t="shared" si="1"/>
        <v>3969251</v>
      </c>
    </row>
    <row r="11" spans="1:29" x14ac:dyDescent="0.2">
      <c r="A11" s="1">
        <v>5</v>
      </c>
      <c r="B11" s="13">
        <v>560</v>
      </c>
      <c r="C11" s="14">
        <v>118</v>
      </c>
      <c r="D11" s="14">
        <v>549</v>
      </c>
      <c r="E11" s="14">
        <v>116</v>
      </c>
      <c r="F11" s="14">
        <v>343</v>
      </c>
      <c r="G11" s="14">
        <v>125</v>
      </c>
      <c r="H11" s="14">
        <v>553</v>
      </c>
      <c r="I11" s="14">
        <v>127</v>
      </c>
      <c r="J11" s="14">
        <v>555</v>
      </c>
      <c r="K11" s="14">
        <v>120</v>
      </c>
      <c r="L11" s="14">
        <v>557</v>
      </c>
      <c r="M11" s="14">
        <v>130</v>
      </c>
      <c r="N11" s="14">
        <v>313</v>
      </c>
      <c r="O11" s="14">
        <v>121</v>
      </c>
      <c r="P11" s="14">
        <v>623</v>
      </c>
      <c r="Q11" s="14">
        <v>354</v>
      </c>
      <c r="R11" s="14">
        <v>485</v>
      </c>
      <c r="S11" s="14">
        <v>65</v>
      </c>
      <c r="T11" s="14">
        <v>591</v>
      </c>
      <c r="U11" s="14">
        <v>86</v>
      </c>
      <c r="V11" s="14">
        <v>567</v>
      </c>
      <c r="W11" s="14">
        <v>317</v>
      </c>
      <c r="X11" s="14">
        <v>465</v>
      </c>
      <c r="Y11" s="14">
        <v>153</v>
      </c>
      <c r="Z11" s="14">
        <v>327</v>
      </c>
      <c r="AA11" s="15">
        <v>481</v>
      </c>
      <c r="AB11" s="2">
        <f t="shared" si="0"/>
        <v>8801</v>
      </c>
      <c r="AC11" s="2">
        <f t="shared" si="1"/>
        <v>3969251</v>
      </c>
    </row>
    <row r="12" spans="1:29" x14ac:dyDescent="0.2">
      <c r="A12" s="1">
        <v>6</v>
      </c>
      <c r="B12" s="13">
        <v>533</v>
      </c>
      <c r="C12" s="14">
        <v>144</v>
      </c>
      <c r="D12" s="14">
        <v>544</v>
      </c>
      <c r="E12" s="14">
        <v>156</v>
      </c>
      <c r="F12" s="14">
        <v>542</v>
      </c>
      <c r="G12" s="14">
        <v>333</v>
      </c>
      <c r="H12" s="14">
        <v>540</v>
      </c>
      <c r="I12" s="14">
        <v>136</v>
      </c>
      <c r="J12" s="14">
        <v>538</v>
      </c>
      <c r="K12" s="14">
        <v>137</v>
      </c>
      <c r="L12" s="14">
        <v>536</v>
      </c>
      <c r="M12" s="14">
        <v>140</v>
      </c>
      <c r="N12" s="14">
        <v>598</v>
      </c>
      <c r="O12" s="14">
        <v>416</v>
      </c>
      <c r="P12" s="14">
        <v>415</v>
      </c>
      <c r="Q12" s="14">
        <v>105</v>
      </c>
      <c r="R12" s="14">
        <v>634</v>
      </c>
      <c r="S12" s="14">
        <v>112</v>
      </c>
      <c r="T12" s="14">
        <v>320</v>
      </c>
      <c r="U12" s="14">
        <v>384</v>
      </c>
      <c r="V12" s="14">
        <v>69</v>
      </c>
      <c r="W12" s="14">
        <v>386</v>
      </c>
      <c r="X12" s="14">
        <v>38</v>
      </c>
      <c r="Y12" s="14">
        <v>627</v>
      </c>
      <c r="Z12" s="14">
        <v>196</v>
      </c>
      <c r="AA12" s="15">
        <v>222</v>
      </c>
      <c r="AB12" s="2">
        <f t="shared" si="0"/>
        <v>8801</v>
      </c>
      <c r="AC12" s="2">
        <f t="shared" si="1"/>
        <v>3969251</v>
      </c>
    </row>
    <row r="13" spans="1:29" x14ac:dyDescent="0.2">
      <c r="A13" s="1">
        <v>7</v>
      </c>
      <c r="B13" s="13">
        <v>507</v>
      </c>
      <c r="C13" s="14">
        <v>161</v>
      </c>
      <c r="D13" s="14">
        <v>518</v>
      </c>
      <c r="E13" s="14">
        <v>170</v>
      </c>
      <c r="F13" s="14">
        <v>516</v>
      </c>
      <c r="G13" s="14">
        <v>171</v>
      </c>
      <c r="H13" s="14">
        <v>345</v>
      </c>
      <c r="I13" s="14">
        <v>172</v>
      </c>
      <c r="J13" s="14">
        <v>512</v>
      </c>
      <c r="K13" s="14">
        <v>165</v>
      </c>
      <c r="L13" s="14">
        <v>510</v>
      </c>
      <c r="M13" s="14">
        <v>164</v>
      </c>
      <c r="N13" s="14">
        <v>495</v>
      </c>
      <c r="O13" s="14">
        <v>199</v>
      </c>
      <c r="P13" s="14">
        <v>181</v>
      </c>
      <c r="Q13" s="14">
        <v>103</v>
      </c>
      <c r="R13" s="14">
        <v>52</v>
      </c>
      <c r="S13" s="14">
        <v>131</v>
      </c>
      <c r="T13" s="14">
        <v>528</v>
      </c>
      <c r="U13" s="14">
        <v>592</v>
      </c>
      <c r="V13" s="14">
        <v>604</v>
      </c>
      <c r="W13" s="14">
        <v>603</v>
      </c>
      <c r="X13" s="14">
        <v>491</v>
      </c>
      <c r="Y13" s="14">
        <v>119</v>
      </c>
      <c r="Z13" s="14">
        <v>613</v>
      </c>
      <c r="AA13" s="15">
        <v>179</v>
      </c>
      <c r="AB13" s="2">
        <f t="shared" si="0"/>
        <v>8801</v>
      </c>
      <c r="AC13" s="2">
        <f t="shared" si="1"/>
        <v>3969251</v>
      </c>
    </row>
    <row r="14" spans="1:29" x14ac:dyDescent="0.2">
      <c r="A14" s="1">
        <v>8</v>
      </c>
      <c r="B14" s="13">
        <v>483</v>
      </c>
      <c r="C14" s="14">
        <v>206</v>
      </c>
      <c r="D14" s="14">
        <v>471</v>
      </c>
      <c r="E14" s="14">
        <v>195</v>
      </c>
      <c r="F14" s="14">
        <v>473</v>
      </c>
      <c r="G14" s="14">
        <v>205</v>
      </c>
      <c r="H14" s="14">
        <v>475</v>
      </c>
      <c r="I14" s="14">
        <v>331</v>
      </c>
      <c r="J14" s="14">
        <v>39</v>
      </c>
      <c r="K14" s="14">
        <v>641</v>
      </c>
      <c r="L14" s="14">
        <v>35</v>
      </c>
      <c r="M14" s="14">
        <v>200</v>
      </c>
      <c r="N14" s="14">
        <v>572</v>
      </c>
      <c r="O14" s="14">
        <v>83</v>
      </c>
      <c r="P14" s="14">
        <v>548</v>
      </c>
      <c r="Q14" s="14">
        <v>233</v>
      </c>
      <c r="R14" s="14">
        <v>322</v>
      </c>
      <c r="S14" s="14">
        <v>633</v>
      </c>
      <c r="T14" s="14">
        <v>70</v>
      </c>
      <c r="U14" s="14">
        <v>114</v>
      </c>
      <c r="V14" s="14">
        <v>318</v>
      </c>
      <c r="W14" s="14">
        <v>151</v>
      </c>
      <c r="X14" s="14">
        <v>498</v>
      </c>
      <c r="Y14" s="14">
        <v>388</v>
      </c>
      <c r="Z14" s="14">
        <v>454</v>
      </c>
      <c r="AA14" s="15">
        <v>663</v>
      </c>
      <c r="AB14" s="2">
        <f t="shared" si="0"/>
        <v>8801</v>
      </c>
      <c r="AC14" s="2">
        <f t="shared" si="1"/>
        <v>3969251</v>
      </c>
    </row>
    <row r="15" spans="1:29" x14ac:dyDescent="0.2">
      <c r="A15" s="1">
        <v>9</v>
      </c>
      <c r="B15" s="13">
        <v>457</v>
      </c>
      <c r="C15" s="14">
        <v>232</v>
      </c>
      <c r="D15" s="14">
        <v>445</v>
      </c>
      <c r="E15" s="14">
        <v>221</v>
      </c>
      <c r="F15" s="14">
        <v>447</v>
      </c>
      <c r="G15" s="14">
        <v>229</v>
      </c>
      <c r="H15" s="14">
        <v>23</v>
      </c>
      <c r="I15" s="14">
        <v>643</v>
      </c>
      <c r="J15" s="14">
        <v>347</v>
      </c>
      <c r="K15" s="14">
        <v>11</v>
      </c>
      <c r="L15" s="14">
        <v>661</v>
      </c>
      <c r="M15" s="14">
        <v>219</v>
      </c>
      <c r="N15" s="14">
        <v>494</v>
      </c>
      <c r="O15" s="14">
        <v>155</v>
      </c>
      <c r="P15" s="14">
        <v>441</v>
      </c>
      <c r="Q15" s="14">
        <v>666</v>
      </c>
      <c r="R15" s="14">
        <v>148</v>
      </c>
      <c r="S15" s="14">
        <v>460</v>
      </c>
      <c r="T15" s="14">
        <v>632</v>
      </c>
      <c r="U15" s="14">
        <v>4</v>
      </c>
      <c r="V15" s="14">
        <v>292</v>
      </c>
      <c r="W15" s="14">
        <v>177</v>
      </c>
      <c r="X15" s="14">
        <v>394</v>
      </c>
      <c r="Y15" s="14">
        <v>168</v>
      </c>
      <c r="Z15" s="14">
        <v>431</v>
      </c>
      <c r="AA15" s="15">
        <v>404</v>
      </c>
      <c r="AB15" s="2">
        <f t="shared" si="0"/>
        <v>8801</v>
      </c>
      <c r="AC15" s="2">
        <f t="shared" si="1"/>
        <v>3969251</v>
      </c>
    </row>
    <row r="16" spans="1:29" x14ac:dyDescent="0.2">
      <c r="A16" s="1">
        <v>10</v>
      </c>
      <c r="B16" s="13">
        <v>429</v>
      </c>
      <c r="C16" s="14">
        <v>249</v>
      </c>
      <c r="D16" s="14">
        <v>440</v>
      </c>
      <c r="E16" s="14">
        <v>237</v>
      </c>
      <c r="F16" s="14">
        <v>438</v>
      </c>
      <c r="G16" s="14">
        <v>240</v>
      </c>
      <c r="H16" s="14">
        <v>29</v>
      </c>
      <c r="I16" s="14">
        <v>658</v>
      </c>
      <c r="J16" s="14">
        <v>20</v>
      </c>
      <c r="K16" s="14">
        <v>615</v>
      </c>
      <c r="L16" s="14">
        <v>19</v>
      </c>
      <c r="M16" s="14">
        <v>245</v>
      </c>
      <c r="N16" s="14">
        <v>468</v>
      </c>
      <c r="O16" s="14">
        <v>209</v>
      </c>
      <c r="P16" s="14">
        <v>545</v>
      </c>
      <c r="Q16" s="14">
        <v>147</v>
      </c>
      <c r="R16" s="14">
        <v>381</v>
      </c>
      <c r="S16" s="14">
        <v>382</v>
      </c>
      <c r="T16" s="14">
        <v>565</v>
      </c>
      <c r="U16" s="14">
        <v>631</v>
      </c>
      <c r="V16" s="14">
        <v>500</v>
      </c>
      <c r="W16" s="14">
        <v>187</v>
      </c>
      <c r="X16" s="14">
        <v>290</v>
      </c>
      <c r="Y16" s="14">
        <v>211</v>
      </c>
      <c r="Z16" s="14">
        <v>584</v>
      </c>
      <c r="AA16" s="15">
        <v>82</v>
      </c>
      <c r="AB16" s="2">
        <f t="shared" si="0"/>
        <v>8801</v>
      </c>
      <c r="AC16" s="2">
        <f t="shared" si="1"/>
        <v>3969251</v>
      </c>
    </row>
    <row r="17" spans="1:29" x14ac:dyDescent="0.2">
      <c r="A17" s="1">
        <v>11</v>
      </c>
      <c r="B17" s="13">
        <v>403</v>
      </c>
      <c r="C17" s="14">
        <v>274</v>
      </c>
      <c r="D17" s="14">
        <v>414</v>
      </c>
      <c r="E17" s="14">
        <v>264</v>
      </c>
      <c r="F17" s="14">
        <v>412</v>
      </c>
      <c r="G17" s="14">
        <v>266</v>
      </c>
      <c r="H17" s="14">
        <v>657</v>
      </c>
      <c r="I17" s="14">
        <v>22</v>
      </c>
      <c r="J17" s="14">
        <v>659</v>
      </c>
      <c r="K17" s="14">
        <v>27</v>
      </c>
      <c r="L17" s="14">
        <v>60</v>
      </c>
      <c r="M17" s="14">
        <v>467</v>
      </c>
      <c r="N17" s="14">
        <v>36</v>
      </c>
      <c r="O17" s="14">
        <v>182</v>
      </c>
      <c r="P17" s="14">
        <v>519</v>
      </c>
      <c r="Q17" s="14">
        <v>588</v>
      </c>
      <c r="R17" s="14">
        <v>459</v>
      </c>
      <c r="S17" s="14">
        <v>399</v>
      </c>
      <c r="T17" s="14">
        <v>424</v>
      </c>
      <c r="U17" s="14">
        <v>154</v>
      </c>
      <c r="V17" s="14">
        <v>463</v>
      </c>
      <c r="W17" s="14">
        <v>282</v>
      </c>
      <c r="X17" s="14">
        <v>569</v>
      </c>
      <c r="Y17" s="14">
        <v>47</v>
      </c>
      <c r="Z17" s="14">
        <v>246</v>
      </c>
      <c r="AA17" s="15">
        <v>508</v>
      </c>
      <c r="AB17" s="2">
        <f t="shared" si="0"/>
        <v>8801</v>
      </c>
      <c r="AC17" s="2">
        <f t="shared" si="1"/>
        <v>3969251</v>
      </c>
    </row>
    <row r="18" spans="1:29" x14ac:dyDescent="0.2">
      <c r="A18" s="1">
        <v>12</v>
      </c>
      <c r="B18" s="13">
        <v>51</v>
      </c>
      <c r="C18" s="14">
        <v>636</v>
      </c>
      <c r="D18" s="14">
        <v>33</v>
      </c>
      <c r="E18" s="14">
        <v>647</v>
      </c>
      <c r="F18" s="14">
        <v>32</v>
      </c>
      <c r="G18" s="14">
        <v>645</v>
      </c>
      <c r="H18" s="14">
        <v>449</v>
      </c>
      <c r="I18" s="14">
        <v>30</v>
      </c>
      <c r="J18" s="14">
        <v>408</v>
      </c>
      <c r="K18" s="14">
        <v>201</v>
      </c>
      <c r="L18" s="14">
        <v>453</v>
      </c>
      <c r="M18" s="14">
        <v>288</v>
      </c>
      <c r="N18" s="14">
        <v>391</v>
      </c>
      <c r="O18" s="14">
        <v>235</v>
      </c>
      <c r="P18" s="14">
        <v>366</v>
      </c>
      <c r="Q18" s="14">
        <v>562</v>
      </c>
      <c r="R18" s="14">
        <v>589</v>
      </c>
      <c r="S18" s="14">
        <v>356</v>
      </c>
      <c r="T18" s="14">
        <v>383</v>
      </c>
      <c r="U18" s="14">
        <v>44</v>
      </c>
      <c r="V18" s="14">
        <v>255</v>
      </c>
      <c r="W18" s="14">
        <v>464</v>
      </c>
      <c r="X18" s="14">
        <v>420</v>
      </c>
      <c r="Y18" s="14">
        <v>185</v>
      </c>
      <c r="Z18" s="14">
        <v>223</v>
      </c>
      <c r="AA18" s="15">
        <v>455</v>
      </c>
      <c r="AB18" s="2">
        <f t="shared" si="0"/>
        <v>8801</v>
      </c>
      <c r="AC18" s="2">
        <f t="shared" si="1"/>
        <v>3969251</v>
      </c>
    </row>
    <row r="19" spans="1:29" x14ac:dyDescent="0.2">
      <c r="A19" s="1">
        <v>13</v>
      </c>
      <c r="B19" s="13">
        <v>13</v>
      </c>
      <c r="C19" s="14">
        <v>665</v>
      </c>
      <c r="D19" s="14">
        <v>12</v>
      </c>
      <c r="E19" s="14">
        <v>654</v>
      </c>
      <c r="F19" s="14">
        <v>21</v>
      </c>
      <c r="G19" s="14">
        <v>656</v>
      </c>
      <c r="H19" s="14">
        <v>436</v>
      </c>
      <c r="I19" s="14">
        <v>227</v>
      </c>
      <c r="J19" s="14">
        <v>477</v>
      </c>
      <c r="K19" s="14">
        <v>225</v>
      </c>
      <c r="L19" s="14">
        <v>479</v>
      </c>
      <c r="M19" s="14">
        <v>285</v>
      </c>
      <c r="N19" s="14">
        <v>96</v>
      </c>
      <c r="O19" s="14">
        <v>1</v>
      </c>
      <c r="P19" s="14">
        <v>444</v>
      </c>
      <c r="Q19" s="14">
        <v>250</v>
      </c>
      <c r="R19" s="14">
        <v>530</v>
      </c>
      <c r="S19" s="14">
        <v>425</v>
      </c>
      <c r="T19" s="14">
        <v>398</v>
      </c>
      <c r="U19" s="14">
        <v>189</v>
      </c>
      <c r="V19" s="14">
        <v>489</v>
      </c>
      <c r="W19" s="14">
        <v>395</v>
      </c>
      <c r="X19" s="14">
        <v>316</v>
      </c>
      <c r="Y19" s="14">
        <v>362</v>
      </c>
      <c r="Z19" s="14">
        <v>405</v>
      </c>
      <c r="AA19" s="15">
        <v>351</v>
      </c>
      <c r="AB19" s="2">
        <f t="shared" si="0"/>
        <v>8801</v>
      </c>
      <c r="AC19" s="2">
        <f t="shared" si="1"/>
        <v>3969251</v>
      </c>
    </row>
    <row r="20" spans="1:29" x14ac:dyDescent="0.2">
      <c r="A20" s="1">
        <v>14</v>
      </c>
      <c r="B20" s="13">
        <v>664</v>
      </c>
      <c r="C20" s="14">
        <v>26</v>
      </c>
      <c r="D20" s="14">
        <v>653</v>
      </c>
      <c r="E20" s="14">
        <v>2</v>
      </c>
      <c r="F20" s="14">
        <v>655</v>
      </c>
      <c r="G20" s="14">
        <v>24</v>
      </c>
      <c r="H20" s="14">
        <v>410</v>
      </c>
      <c r="I20" s="14">
        <v>242</v>
      </c>
      <c r="J20" s="14">
        <v>434</v>
      </c>
      <c r="K20" s="14">
        <v>270</v>
      </c>
      <c r="L20" s="14">
        <v>432</v>
      </c>
      <c r="M20" s="14">
        <v>418</v>
      </c>
      <c r="N20" s="14">
        <v>17</v>
      </c>
      <c r="O20" s="14">
        <v>624</v>
      </c>
      <c r="P20" s="14">
        <v>234</v>
      </c>
      <c r="Q20" s="14">
        <v>193</v>
      </c>
      <c r="R20" s="14">
        <v>277</v>
      </c>
      <c r="S20" s="14">
        <v>252</v>
      </c>
      <c r="T20" s="14">
        <v>461</v>
      </c>
      <c r="U20" s="14">
        <v>397</v>
      </c>
      <c r="V20" s="14">
        <v>422</v>
      </c>
      <c r="W20" s="14">
        <v>213</v>
      </c>
      <c r="X20" s="14">
        <v>283</v>
      </c>
      <c r="Y20" s="14">
        <v>393</v>
      </c>
      <c r="Z20" s="14">
        <v>558</v>
      </c>
      <c r="AA20" s="15">
        <v>247</v>
      </c>
      <c r="AB20" s="2">
        <f t="shared" si="0"/>
        <v>8801</v>
      </c>
      <c r="AC20" s="2">
        <f t="shared" si="1"/>
        <v>3969251</v>
      </c>
    </row>
    <row r="21" spans="1:29" x14ac:dyDescent="0.2">
      <c r="A21" s="1">
        <v>15</v>
      </c>
      <c r="B21" s="13">
        <v>637</v>
      </c>
      <c r="C21" s="14">
        <v>31</v>
      </c>
      <c r="D21" s="14">
        <v>648</v>
      </c>
      <c r="E21" s="14">
        <v>40</v>
      </c>
      <c r="F21" s="14">
        <v>646</v>
      </c>
      <c r="G21" s="14">
        <v>41</v>
      </c>
      <c r="H21" s="14">
        <v>644</v>
      </c>
      <c r="I21" s="14">
        <v>268</v>
      </c>
      <c r="J21" s="14">
        <v>642</v>
      </c>
      <c r="K21" s="14">
        <v>407</v>
      </c>
      <c r="L21" s="14">
        <v>259</v>
      </c>
      <c r="M21" s="14">
        <v>597</v>
      </c>
      <c r="N21" s="14">
        <v>260</v>
      </c>
      <c r="O21" s="14">
        <v>261</v>
      </c>
      <c r="P21" s="14">
        <v>104</v>
      </c>
      <c r="Q21" s="14">
        <v>297</v>
      </c>
      <c r="R21" s="14">
        <v>400</v>
      </c>
      <c r="S21" s="14">
        <v>278</v>
      </c>
      <c r="T21" s="14">
        <v>279</v>
      </c>
      <c r="U21" s="14">
        <v>254</v>
      </c>
      <c r="V21" s="14">
        <v>396</v>
      </c>
      <c r="W21" s="14">
        <v>499</v>
      </c>
      <c r="X21" s="14">
        <v>186</v>
      </c>
      <c r="Y21" s="14">
        <v>258</v>
      </c>
      <c r="Z21" s="14">
        <v>272</v>
      </c>
      <c r="AA21" s="15">
        <v>197</v>
      </c>
      <c r="AB21" s="2">
        <f t="shared" si="0"/>
        <v>8801</v>
      </c>
      <c r="AC21" s="2">
        <f t="shared" si="1"/>
        <v>3969251</v>
      </c>
    </row>
    <row r="22" spans="1:29" x14ac:dyDescent="0.2">
      <c r="A22" s="1">
        <v>16</v>
      </c>
      <c r="B22" s="13">
        <v>275</v>
      </c>
      <c r="C22" s="14">
        <v>402</v>
      </c>
      <c r="D22" s="14">
        <v>263</v>
      </c>
      <c r="E22" s="14">
        <v>413</v>
      </c>
      <c r="F22" s="14">
        <v>265</v>
      </c>
      <c r="G22" s="14">
        <v>411</v>
      </c>
      <c r="H22" s="14">
        <v>267</v>
      </c>
      <c r="I22" s="14">
        <v>409</v>
      </c>
      <c r="J22" s="14">
        <v>269</v>
      </c>
      <c r="K22" s="14">
        <v>660</v>
      </c>
      <c r="L22" s="14">
        <v>375</v>
      </c>
      <c r="M22" s="14">
        <v>493</v>
      </c>
      <c r="N22" s="14">
        <v>390</v>
      </c>
      <c r="O22" s="14">
        <v>650</v>
      </c>
      <c r="P22" s="14">
        <v>16</v>
      </c>
      <c r="Q22" s="14">
        <v>609</v>
      </c>
      <c r="R22" s="14">
        <v>10</v>
      </c>
      <c r="S22" s="14">
        <v>668</v>
      </c>
      <c r="T22" s="14">
        <v>216</v>
      </c>
      <c r="U22" s="14">
        <v>280</v>
      </c>
      <c r="V22" s="14">
        <v>43</v>
      </c>
      <c r="W22" s="14">
        <v>256</v>
      </c>
      <c r="X22" s="14">
        <v>14</v>
      </c>
      <c r="Y22" s="14">
        <v>419</v>
      </c>
      <c r="Z22" s="14">
        <v>143</v>
      </c>
      <c r="AA22" s="15">
        <v>585</v>
      </c>
      <c r="AB22" s="2">
        <f t="shared" si="0"/>
        <v>8801</v>
      </c>
      <c r="AC22" s="2">
        <f t="shared" si="1"/>
        <v>3969251</v>
      </c>
    </row>
    <row r="23" spans="1:29" x14ac:dyDescent="0.2">
      <c r="A23" s="1">
        <v>17</v>
      </c>
      <c r="B23" s="13">
        <v>238</v>
      </c>
      <c r="C23" s="14">
        <v>428</v>
      </c>
      <c r="D23" s="14">
        <v>248</v>
      </c>
      <c r="E23" s="14">
        <v>439</v>
      </c>
      <c r="F23" s="14">
        <v>239</v>
      </c>
      <c r="G23" s="14">
        <v>437</v>
      </c>
      <c r="H23" s="14">
        <v>241</v>
      </c>
      <c r="I23" s="14">
        <v>435</v>
      </c>
      <c r="J23" s="14">
        <v>243</v>
      </c>
      <c r="K23" s="14">
        <v>329</v>
      </c>
      <c r="L23" s="14">
        <v>640</v>
      </c>
      <c r="M23" s="14">
        <v>675</v>
      </c>
      <c r="N23" s="14">
        <v>286</v>
      </c>
      <c r="O23" s="14">
        <v>442</v>
      </c>
      <c r="P23" s="14">
        <v>652</v>
      </c>
      <c r="Q23" s="14">
        <v>458</v>
      </c>
      <c r="R23" s="14">
        <v>54</v>
      </c>
      <c r="S23" s="14">
        <v>564</v>
      </c>
      <c r="T23" s="14">
        <v>45</v>
      </c>
      <c r="U23" s="14">
        <v>462</v>
      </c>
      <c r="V23" s="14">
        <v>8</v>
      </c>
      <c r="W23" s="14">
        <v>9</v>
      </c>
      <c r="X23" s="14">
        <v>361</v>
      </c>
      <c r="Y23" s="14">
        <v>284</v>
      </c>
      <c r="Z23" s="14">
        <v>50</v>
      </c>
      <c r="AA23" s="15">
        <v>534</v>
      </c>
      <c r="AB23" s="2">
        <f t="shared" si="0"/>
        <v>8801</v>
      </c>
      <c r="AC23" s="2">
        <f t="shared" si="1"/>
        <v>3969251</v>
      </c>
    </row>
    <row r="24" spans="1:29" x14ac:dyDescent="0.2">
      <c r="A24" s="1">
        <v>18</v>
      </c>
      <c r="B24" s="13">
        <v>231</v>
      </c>
      <c r="C24" s="14">
        <v>456</v>
      </c>
      <c r="D24" s="14">
        <v>220</v>
      </c>
      <c r="E24" s="14">
        <v>446</v>
      </c>
      <c r="F24" s="14">
        <v>230</v>
      </c>
      <c r="G24" s="14">
        <v>448</v>
      </c>
      <c r="H24" s="14">
        <v>228</v>
      </c>
      <c r="I24" s="14">
        <v>450</v>
      </c>
      <c r="J24" s="14">
        <v>451</v>
      </c>
      <c r="K24" s="14">
        <v>452</v>
      </c>
      <c r="L24" s="14">
        <v>224</v>
      </c>
      <c r="M24" s="14">
        <v>18</v>
      </c>
      <c r="N24" s="14">
        <v>184</v>
      </c>
      <c r="O24" s="14">
        <v>546</v>
      </c>
      <c r="P24" s="14">
        <v>262</v>
      </c>
      <c r="Q24" s="14">
        <v>25</v>
      </c>
      <c r="R24" s="14">
        <v>667</v>
      </c>
      <c r="S24" s="14">
        <v>607</v>
      </c>
      <c r="T24" s="14">
        <v>6</v>
      </c>
      <c r="U24" s="14">
        <v>423</v>
      </c>
      <c r="V24" s="14">
        <v>281</v>
      </c>
      <c r="W24" s="14">
        <v>421</v>
      </c>
      <c r="X24" s="14">
        <v>595</v>
      </c>
      <c r="Y24" s="14">
        <v>289</v>
      </c>
      <c r="Z24" s="14">
        <v>3</v>
      </c>
      <c r="AA24" s="15">
        <v>638</v>
      </c>
      <c r="AB24" s="2">
        <f t="shared" si="0"/>
        <v>8801</v>
      </c>
      <c r="AC24" s="2">
        <f t="shared" si="1"/>
        <v>3969251</v>
      </c>
    </row>
    <row r="25" spans="1:29" x14ac:dyDescent="0.2">
      <c r="A25" s="1">
        <v>19</v>
      </c>
      <c r="B25" s="13">
        <v>202</v>
      </c>
      <c r="C25" s="14">
        <v>482</v>
      </c>
      <c r="D25" s="14">
        <v>194</v>
      </c>
      <c r="E25" s="14">
        <v>472</v>
      </c>
      <c r="F25" s="14">
        <v>204</v>
      </c>
      <c r="G25" s="14">
        <v>474</v>
      </c>
      <c r="H25" s="14">
        <v>203</v>
      </c>
      <c r="I25" s="14">
        <v>198</v>
      </c>
      <c r="J25" s="14">
        <v>208</v>
      </c>
      <c r="K25" s="14">
        <v>478</v>
      </c>
      <c r="L25" s="14">
        <v>183</v>
      </c>
      <c r="M25" s="14">
        <v>496</v>
      </c>
      <c r="N25" s="14">
        <v>625</v>
      </c>
      <c r="O25" s="14">
        <v>443</v>
      </c>
      <c r="P25" s="14">
        <v>236</v>
      </c>
      <c r="Q25" s="14">
        <v>28</v>
      </c>
      <c r="R25" s="14">
        <v>355</v>
      </c>
      <c r="S25" s="14">
        <v>46</v>
      </c>
      <c r="T25" s="14">
        <v>88</v>
      </c>
      <c r="U25" s="14">
        <v>566</v>
      </c>
      <c r="V25" s="14">
        <v>149</v>
      </c>
      <c r="W25" s="14">
        <v>672</v>
      </c>
      <c r="X25" s="14">
        <v>212</v>
      </c>
      <c r="Y25" s="14">
        <v>674</v>
      </c>
      <c r="Z25" s="14">
        <v>301</v>
      </c>
      <c r="AA25" s="15">
        <v>612</v>
      </c>
      <c r="AB25" s="2">
        <f t="shared" si="0"/>
        <v>8801</v>
      </c>
      <c r="AC25" s="2">
        <f t="shared" si="1"/>
        <v>3969251</v>
      </c>
    </row>
    <row r="26" spans="1:29" x14ac:dyDescent="0.2">
      <c r="A26" s="1">
        <v>20</v>
      </c>
      <c r="B26" s="13">
        <v>160</v>
      </c>
      <c r="C26" s="14">
        <v>506</v>
      </c>
      <c r="D26" s="14">
        <v>162</v>
      </c>
      <c r="E26" s="14">
        <v>517</v>
      </c>
      <c r="F26" s="14">
        <v>159</v>
      </c>
      <c r="G26" s="14">
        <v>515</v>
      </c>
      <c r="H26" s="14">
        <v>514</v>
      </c>
      <c r="I26" s="14">
        <v>513</v>
      </c>
      <c r="J26" s="14">
        <v>166</v>
      </c>
      <c r="K26" s="14">
        <v>511</v>
      </c>
      <c r="L26" s="14">
        <v>167</v>
      </c>
      <c r="M26" s="14">
        <v>392</v>
      </c>
      <c r="N26" s="14">
        <v>210</v>
      </c>
      <c r="O26" s="14">
        <v>573</v>
      </c>
      <c r="P26" s="14">
        <v>37</v>
      </c>
      <c r="Q26" s="14">
        <v>401</v>
      </c>
      <c r="R26" s="14">
        <v>251</v>
      </c>
      <c r="S26" s="14">
        <v>217</v>
      </c>
      <c r="T26" s="14">
        <v>174</v>
      </c>
      <c r="U26" s="14">
        <v>605</v>
      </c>
      <c r="V26" s="14">
        <v>630</v>
      </c>
      <c r="W26" s="14">
        <v>629</v>
      </c>
      <c r="X26" s="14">
        <v>109</v>
      </c>
      <c r="Y26" s="14">
        <v>492</v>
      </c>
      <c r="Z26" s="14">
        <v>84</v>
      </c>
      <c r="AA26" s="15">
        <v>107</v>
      </c>
      <c r="AB26" s="2">
        <f t="shared" si="0"/>
        <v>8801</v>
      </c>
      <c r="AC26" s="2">
        <f t="shared" si="1"/>
        <v>3969251</v>
      </c>
    </row>
    <row r="27" spans="1:29" x14ac:dyDescent="0.2">
      <c r="A27" s="1">
        <v>21</v>
      </c>
      <c r="B27" s="13">
        <v>133</v>
      </c>
      <c r="C27" s="14">
        <v>532</v>
      </c>
      <c r="D27" s="14">
        <v>141</v>
      </c>
      <c r="E27" s="14">
        <v>543</v>
      </c>
      <c r="F27" s="14">
        <v>145</v>
      </c>
      <c r="G27" s="14">
        <v>134</v>
      </c>
      <c r="H27" s="14">
        <v>138</v>
      </c>
      <c r="I27" s="14">
        <v>539</v>
      </c>
      <c r="J27" s="14">
        <v>135</v>
      </c>
      <c r="K27" s="14">
        <v>537</v>
      </c>
      <c r="L27" s="14">
        <v>139</v>
      </c>
      <c r="M27" s="14">
        <v>522</v>
      </c>
      <c r="N27" s="14">
        <v>63</v>
      </c>
      <c r="O27" s="14">
        <v>520</v>
      </c>
      <c r="P27" s="14">
        <v>132</v>
      </c>
      <c r="Q27" s="14">
        <v>427</v>
      </c>
      <c r="R27" s="14">
        <v>180</v>
      </c>
      <c r="S27" s="14">
        <v>503</v>
      </c>
      <c r="T27" s="14">
        <v>253</v>
      </c>
      <c r="U27" s="14">
        <v>293</v>
      </c>
      <c r="V27" s="14">
        <v>359</v>
      </c>
      <c r="W27" s="14">
        <v>490</v>
      </c>
      <c r="X27" s="14">
        <v>673</v>
      </c>
      <c r="Y27" s="14">
        <v>466</v>
      </c>
      <c r="Z27" s="14">
        <v>662</v>
      </c>
      <c r="AA27" s="15">
        <v>142</v>
      </c>
      <c r="AB27" s="2">
        <f t="shared" si="0"/>
        <v>8801</v>
      </c>
      <c r="AC27" s="2">
        <f t="shared" si="1"/>
        <v>3969251</v>
      </c>
    </row>
    <row r="28" spans="1:29" x14ac:dyDescent="0.2">
      <c r="A28" s="1">
        <v>22</v>
      </c>
      <c r="B28" s="13">
        <v>123</v>
      </c>
      <c r="C28" s="14">
        <v>561</v>
      </c>
      <c r="D28" s="14">
        <v>128</v>
      </c>
      <c r="E28" s="14">
        <v>550</v>
      </c>
      <c r="F28" s="14">
        <v>551</v>
      </c>
      <c r="G28" s="14">
        <v>552</v>
      </c>
      <c r="H28" s="14">
        <v>124</v>
      </c>
      <c r="I28" s="14">
        <v>554</v>
      </c>
      <c r="J28" s="14">
        <v>126</v>
      </c>
      <c r="K28" s="14">
        <v>556</v>
      </c>
      <c r="L28" s="14">
        <v>122</v>
      </c>
      <c r="M28" s="14">
        <v>314</v>
      </c>
      <c r="N28" s="14">
        <v>129</v>
      </c>
      <c r="O28" s="14">
        <v>338</v>
      </c>
      <c r="P28" s="14">
        <v>106</v>
      </c>
      <c r="Q28" s="14">
        <v>505</v>
      </c>
      <c r="R28" s="14">
        <v>218</v>
      </c>
      <c r="S28" s="14">
        <v>321</v>
      </c>
      <c r="T28" s="14">
        <v>115</v>
      </c>
      <c r="U28" s="14">
        <v>527</v>
      </c>
      <c r="V28" s="14">
        <v>111</v>
      </c>
      <c r="W28" s="14">
        <v>594</v>
      </c>
      <c r="X28" s="14">
        <v>628</v>
      </c>
      <c r="Y28" s="14">
        <v>497</v>
      </c>
      <c r="Z28" s="14">
        <v>178</v>
      </c>
      <c r="AA28" s="15">
        <v>273</v>
      </c>
      <c r="AB28" s="2">
        <f t="shared" si="0"/>
        <v>8801</v>
      </c>
      <c r="AC28" s="2">
        <f t="shared" si="1"/>
        <v>3969251</v>
      </c>
    </row>
    <row r="29" spans="1:29" x14ac:dyDescent="0.2">
      <c r="A29" s="1">
        <v>23</v>
      </c>
      <c r="B29" s="13">
        <v>91</v>
      </c>
      <c r="C29" s="14">
        <v>587</v>
      </c>
      <c r="D29" s="14">
        <v>100</v>
      </c>
      <c r="E29" s="14">
        <v>102</v>
      </c>
      <c r="F29" s="14">
        <v>99</v>
      </c>
      <c r="G29" s="14">
        <v>578</v>
      </c>
      <c r="H29" s="14">
        <v>101</v>
      </c>
      <c r="I29" s="14">
        <v>580</v>
      </c>
      <c r="J29" s="14">
        <v>80</v>
      </c>
      <c r="K29" s="14">
        <v>303</v>
      </c>
      <c r="L29" s="14">
        <v>271</v>
      </c>
      <c r="M29" s="14">
        <v>571</v>
      </c>
      <c r="N29" s="14">
        <v>364</v>
      </c>
      <c r="O29" s="14">
        <v>469</v>
      </c>
      <c r="P29" s="14">
        <v>191</v>
      </c>
      <c r="Q29" s="14">
        <v>484</v>
      </c>
      <c r="R29" s="14">
        <v>190</v>
      </c>
      <c r="S29" s="14">
        <v>486</v>
      </c>
      <c r="T29" s="14">
        <v>146</v>
      </c>
      <c r="U29" s="14">
        <v>488</v>
      </c>
      <c r="V29" s="14">
        <v>385</v>
      </c>
      <c r="W29" s="14">
        <v>525</v>
      </c>
      <c r="X29" s="14">
        <v>71</v>
      </c>
      <c r="Y29" s="14">
        <v>523</v>
      </c>
      <c r="Z29" s="14">
        <v>639</v>
      </c>
      <c r="AA29" s="15">
        <v>377</v>
      </c>
      <c r="AB29" s="2">
        <f t="shared" si="0"/>
        <v>8801</v>
      </c>
      <c r="AC29" s="2">
        <f t="shared" si="1"/>
        <v>3969251</v>
      </c>
    </row>
    <row r="30" spans="1:29" x14ac:dyDescent="0.2">
      <c r="A30" s="1">
        <v>24</v>
      </c>
      <c r="B30" s="13">
        <v>58</v>
      </c>
      <c r="C30" s="14">
        <v>610</v>
      </c>
      <c r="D30" s="14">
        <v>622</v>
      </c>
      <c r="E30" s="14">
        <v>621</v>
      </c>
      <c r="F30" s="14">
        <v>59</v>
      </c>
      <c r="G30" s="14">
        <v>619</v>
      </c>
      <c r="H30" s="14">
        <v>55</v>
      </c>
      <c r="I30" s="14">
        <v>617</v>
      </c>
      <c r="J30" s="14">
        <v>373</v>
      </c>
      <c r="K30" s="14">
        <v>244</v>
      </c>
      <c r="L30" s="14">
        <v>349</v>
      </c>
      <c r="M30" s="14">
        <v>600</v>
      </c>
      <c r="N30" s="14">
        <v>158</v>
      </c>
      <c r="O30" s="14">
        <v>312</v>
      </c>
      <c r="P30" s="14">
        <v>340</v>
      </c>
      <c r="Q30" s="14">
        <v>323</v>
      </c>
      <c r="R30" s="14">
        <v>89</v>
      </c>
      <c r="S30" s="14">
        <v>295</v>
      </c>
      <c r="T30" s="14">
        <v>357</v>
      </c>
      <c r="U30" s="14">
        <v>319</v>
      </c>
      <c r="V30" s="14">
        <v>175</v>
      </c>
      <c r="W30" s="14">
        <v>291</v>
      </c>
      <c r="X30" s="14">
        <v>176</v>
      </c>
      <c r="Y30" s="14">
        <v>601</v>
      </c>
      <c r="Z30" s="14">
        <v>108</v>
      </c>
      <c r="AA30" s="15">
        <v>430</v>
      </c>
      <c r="AB30" s="2">
        <f t="shared" si="0"/>
        <v>8801</v>
      </c>
      <c r="AC30" s="2">
        <f t="shared" si="1"/>
        <v>3969251</v>
      </c>
    </row>
    <row r="31" spans="1:29" x14ac:dyDescent="0.2">
      <c r="A31" s="1">
        <v>25</v>
      </c>
      <c r="B31" s="13">
        <v>379</v>
      </c>
      <c r="C31" s="14">
        <v>378</v>
      </c>
      <c r="D31" s="14">
        <v>367</v>
      </c>
      <c r="E31" s="14">
        <v>309</v>
      </c>
      <c r="F31" s="14">
        <v>369</v>
      </c>
      <c r="G31" s="14">
        <v>307</v>
      </c>
      <c r="H31" s="14">
        <v>371</v>
      </c>
      <c r="I31" s="14">
        <v>305</v>
      </c>
      <c r="J31" s="14">
        <v>62</v>
      </c>
      <c r="K31" s="14">
        <v>582</v>
      </c>
      <c r="L31" s="14">
        <v>97</v>
      </c>
      <c r="M31" s="14">
        <v>626</v>
      </c>
      <c r="N31" s="14">
        <v>152</v>
      </c>
      <c r="O31" s="14">
        <v>547</v>
      </c>
      <c r="P31" s="14">
        <v>649</v>
      </c>
      <c r="Q31" s="14">
        <v>531</v>
      </c>
      <c r="R31" s="14">
        <v>113</v>
      </c>
      <c r="S31" s="14">
        <v>529</v>
      </c>
      <c r="T31" s="14">
        <v>192</v>
      </c>
      <c r="U31" s="14">
        <v>501</v>
      </c>
      <c r="V31" s="14">
        <v>526</v>
      </c>
      <c r="W31" s="14">
        <v>110</v>
      </c>
      <c r="X31" s="14">
        <v>150</v>
      </c>
      <c r="Y31" s="14">
        <v>570</v>
      </c>
      <c r="Z31" s="14">
        <v>74</v>
      </c>
      <c r="AA31" s="15">
        <v>5</v>
      </c>
      <c r="AB31" s="2">
        <f t="shared" si="0"/>
        <v>8801</v>
      </c>
      <c r="AC31" s="2">
        <f t="shared" si="1"/>
        <v>3969251</v>
      </c>
    </row>
    <row r="32" spans="1:29" x14ac:dyDescent="0.2">
      <c r="A32" s="1">
        <v>26</v>
      </c>
      <c r="B32" s="16">
        <v>325</v>
      </c>
      <c r="C32" s="17">
        <v>298</v>
      </c>
      <c r="D32" s="17">
        <v>67</v>
      </c>
      <c r="E32" s="17">
        <v>576</v>
      </c>
      <c r="F32" s="17">
        <v>117</v>
      </c>
      <c r="G32" s="17">
        <v>541</v>
      </c>
      <c r="H32" s="17">
        <v>163</v>
      </c>
      <c r="I32" s="17">
        <v>476</v>
      </c>
      <c r="J32" s="17">
        <v>226</v>
      </c>
      <c r="K32" s="17">
        <v>433</v>
      </c>
      <c r="L32" s="17">
        <v>406</v>
      </c>
      <c r="M32" s="17">
        <v>34</v>
      </c>
      <c r="N32" s="17">
        <v>676</v>
      </c>
      <c r="O32" s="17">
        <v>651</v>
      </c>
      <c r="P32" s="17">
        <v>68</v>
      </c>
      <c r="Q32" s="17">
        <v>276</v>
      </c>
      <c r="R32" s="17">
        <v>426</v>
      </c>
      <c r="S32" s="17">
        <v>590</v>
      </c>
      <c r="T32" s="17">
        <v>487</v>
      </c>
      <c r="U32" s="17">
        <v>169</v>
      </c>
      <c r="V32" s="17">
        <v>93</v>
      </c>
      <c r="W32" s="17">
        <v>568</v>
      </c>
      <c r="X32" s="17">
        <v>387</v>
      </c>
      <c r="Y32" s="17">
        <v>72</v>
      </c>
      <c r="Z32" s="17">
        <v>376</v>
      </c>
      <c r="AA32" s="18">
        <v>300</v>
      </c>
      <c r="AB32" s="2">
        <f t="shared" si="0"/>
        <v>8801</v>
      </c>
      <c r="AC32" s="2">
        <f t="shared" si="1"/>
        <v>3969251</v>
      </c>
    </row>
    <row r="33" spans="1:29" x14ac:dyDescent="0.2">
      <c r="A33" s="3" t="s">
        <v>0</v>
      </c>
      <c r="B33" s="2">
        <f t="shared" ref="B33:AA33" si="2">SUM(B7:B32)</f>
        <v>8801</v>
      </c>
      <c r="C33" s="2">
        <f t="shared" si="2"/>
        <v>8801</v>
      </c>
      <c r="D33" s="2">
        <f t="shared" si="2"/>
        <v>8801</v>
      </c>
      <c r="E33" s="2">
        <f t="shared" si="2"/>
        <v>8801</v>
      </c>
      <c r="F33" s="2">
        <f t="shared" si="2"/>
        <v>8801</v>
      </c>
      <c r="G33" s="2">
        <f t="shared" si="2"/>
        <v>8801</v>
      </c>
      <c r="H33" s="2">
        <f t="shared" si="2"/>
        <v>8801</v>
      </c>
      <c r="I33" s="2">
        <f t="shared" si="2"/>
        <v>8801</v>
      </c>
      <c r="J33" s="2">
        <f t="shared" si="2"/>
        <v>8801</v>
      </c>
      <c r="K33" s="2">
        <f t="shared" si="2"/>
        <v>8801</v>
      </c>
      <c r="L33" s="2">
        <f t="shared" si="2"/>
        <v>8801</v>
      </c>
      <c r="M33" s="2">
        <f t="shared" si="2"/>
        <v>8801</v>
      </c>
      <c r="N33" s="2">
        <f t="shared" si="2"/>
        <v>8801</v>
      </c>
      <c r="O33" s="2">
        <f t="shared" si="2"/>
        <v>8801</v>
      </c>
      <c r="P33" s="2">
        <f t="shared" si="2"/>
        <v>8801</v>
      </c>
      <c r="Q33" s="2">
        <f t="shared" si="2"/>
        <v>8801</v>
      </c>
      <c r="R33" s="2">
        <f t="shared" si="2"/>
        <v>8801</v>
      </c>
      <c r="S33" s="2">
        <f t="shared" si="2"/>
        <v>8801</v>
      </c>
      <c r="T33" s="2">
        <f t="shared" si="2"/>
        <v>8801</v>
      </c>
      <c r="U33" s="2">
        <f t="shared" si="2"/>
        <v>8801</v>
      </c>
      <c r="V33" s="2">
        <f t="shared" si="2"/>
        <v>8801</v>
      </c>
      <c r="W33" s="2">
        <f t="shared" si="2"/>
        <v>8801</v>
      </c>
      <c r="X33" s="2">
        <f t="shared" si="2"/>
        <v>8801</v>
      </c>
      <c r="Y33" s="2">
        <f t="shared" si="2"/>
        <v>8801</v>
      </c>
      <c r="Z33" s="2">
        <f t="shared" si="2"/>
        <v>8801</v>
      </c>
      <c r="AA33" s="2">
        <f t="shared" si="2"/>
        <v>8801</v>
      </c>
    </row>
    <row r="34" spans="1:29" x14ac:dyDescent="0.2">
      <c r="A34" s="3" t="s">
        <v>1</v>
      </c>
      <c r="B34" s="2">
        <f t="shared" ref="B34:AA34" si="3">SUMSQ(B7:B32)</f>
        <v>3969251</v>
      </c>
      <c r="C34" s="2">
        <f t="shared" si="3"/>
        <v>3969251</v>
      </c>
      <c r="D34" s="2">
        <f t="shared" si="3"/>
        <v>3969251</v>
      </c>
      <c r="E34" s="2">
        <f t="shared" si="3"/>
        <v>3969251</v>
      </c>
      <c r="F34" s="2">
        <f t="shared" si="3"/>
        <v>3969251</v>
      </c>
      <c r="G34" s="2">
        <f t="shared" si="3"/>
        <v>3969251</v>
      </c>
      <c r="H34" s="2">
        <f t="shared" si="3"/>
        <v>3969251</v>
      </c>
      <c r="I34" s="2">
        <f t="shared" si="3"/>
        <v>3969251</v>
      </c>
      <c r="J34" s="2">
        <f t="shared" si="3"/>
        <v>3969251</v>
      </c>
      <c r="K34" s="2">
        <f t="shared" si="3"/>
        <v>3969251</v>
      </c>
      <c r="L34" s="2">
        <f t="shared" si="3"/>
        <v>3969251</v>
      </c>
      <c r="M34" s="2">
        <f t="shared" si="3"/>
        <v>3969251</v>
      </c>
      <c r="N34" s="2">
        <f t="shared" si="3"/>
        <v>3969251</v>
      </c>
      <c r="O34" s="2">
        <f t="shared" si="3"/>
        <v>3969251</v>
      </c>
      <c r="P34" s="2">
        <f t="shared" si="3"/>
        <v>3969251</v>
      </c>
      <c r="Q34" s="2">
        <f t="shared" si="3"/>
        <v>3969251</v>
      </c>
      <c r="R34" s="2">
        <f t="shared" si="3"/>
        <v>3969251</v>
      </c>
      <c r="S34" s="2">
        <f t="shared" si="3"/>
        <v>3969251</v>
      </c>
      <c r="T34" s="2">
        <f t="shared" si="3"/>
        <v>3969251</v>
      </c>
      <c r="U34" s="2">
        <f t="shared" si="3"/>
        <v>3969251</v>
      </c>
      <c r="V34" s="2">
        <f t="shared" si="3"/>
        <v>3969251</v>
      </c>
      <c r="W34" s="2">
        <f t="shared" si="3"/>
        <v>3969251</v>
      </c>
      <c r="X34" s="2">
        <f t="shared" si="3"/>
        <v>3969251</v>
      </c>
      <c r="Y34" s="2">
        <f t="shared" si="3"/>
        <v>3969251</v>
      </c>
      <c r="Z34" s="2">
        <f t="shared" si="3"/>
        <v>3969251</v>
      </c>
      <c r="AA34" s="2">
        <f t="shared" si="3"/>
        <v>3969251</v>
      </c>
      <c r="AB34" s="2" t="s">
        <v>4</v>
      </c>
    </row>
    <row r="35" spans="1:29" x14ac:dyDescent="0.2">
      <c r="A35" s="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9" x14ac:dyDescent="0.2">
      <c r="A36" s="3" t="s">
        <v>2</v>
      </c>
      <c r="B36" s="7">
        <f>B7</f>
        <v>353</v>
      </c>
      <c r="C36" s="7">
        <f>C8</f>
        <v>324</v>
      </c>
      <c r="D36" s="7">
        <f>D9</f>
        <v>341</v>
      </c>
      <c r="E36" s="7">
        <f>E10</f>
        <v>335</v>
      </c>
      <c r="F36" s="7">
        <f>F11</f>
        <v>343</v>
      </c>
      <c r="G36" s="7">
        <f>G12</f>
        <v>333</v>
      </c>
      <c r="H36" s="7">
        <f>H13</f>
        <v>345</v>
      </c>
      <c r="I36" s="7">
        <f>I14</f>
        <v>331</v>
      </c>
      <c r="J36" s="7">
        <f>J15</f>
        <v>347</v>
      </c>
      <c r="K36" s="7">
        <f>K16</f>
        <v>615</v>
      </c>
      <c r="L36" s="7">
        <f>L17</f>
        <v>60</v>
      </c>
      <c r="M36" s="7">
        <f>M18</f>
        <v>288</v>
      </c>
      <c r="N36" s="7">
        <f>N19</f>
        <v>96</v>
      </c>
      <c r="O36" s="7">
        <f>O20</f>
        <v>624</v>
      </c>
      <c r="P36" s="7">
        <f>P21</f>
        <v>104</v>
      </c>
      <c r="Q36" s="7">
        <f>Q22</f>
        <v>609</v>
      </c>
      <c r="R36" s="7">
        <f>R23</f>
        <v>54</v>
      </c>
      <c r="S36" s="7">
        <f>S24</f>
        <v>607</v>
      </c>
      <c r="T36" s="7">
        <f>T25</f>
        <v>88</v>
      </c>
      <c r="U36" s="7">
        <f>U26</f>
        <v>605</v>
      </c>
      <c r="V36" s="7">
        <f>V27</f>
        <v>359</v>
      </c>
      <c r="W36" s="7">
        <f>W28</f>
        <v>594</v>
      </c>
      <c r="X36" s="7">
        <f>X29</f>
        <v>71</v>
      </c>
      <c r="Y36" s="7">
        <f>Y30</f>
        <v>601</v>
      </c>
      <c r="Z36" s="7">
        <f>Z31</f>
        <v>74</v>
      </c>
      <c r="AA36" s="7">
        <f>AA32</f>
        <v>300</v>
      </c>
      <c r="AB36" s="2">
        <f>SUM(B36:AA36)</f>
        <v>8801</v>
      </c>
      <c r="AC36" s="2">
        <f>SUMSQ(B36:AA36)</f>
        <v>3969251</v>
      </c>
    </row>
    <row r="37" spans="1:29" x14ac:dyDescent="0.2">
      <c r="A37" s="3" t="s">
        <v>3</v>
      </c>
      <c r="B37" s="2">
        <f>B32</f>
        <v>325</v>
      </c>
      <c r="C37" s="2">
        <f>C31</f>
        <v>378</v>
      </c>
      <c r="D37" s="2">
        <f>D30</f>
        <v>622</v>
      </c>
      <c r="E37" s="2">
        <f>E29</f>
        <v>102</v>
      </c>
      <c r="F37" s="2">
        <f>F28</f>
        <v>551</v>
      </c>
      <c r="G37" s="2">
        <f>G27</f>
        <v>134</v>
      </c>
      <c r="H37" s="2">
        <f>H26</f>
        <v>514</v>
      </c>
      <c r="I37" s="2">
        <f>I25</f>
        <v>198</v>
      </c>
      <c r="J37" s="2">
        <f>J24</f>
        <v>451</v>
      </c>
      <c r="K37" s="2">
        <f>K23</f>
        <v>329</v>
      </c>
      <c r="L37" s="2">
        <f>L22</f>
        <v>375</v>
      </c>
      <c r="M37" s="2">
        <f>M21</f>
        <v>597</v>
      </c>
      <c r="N37" s="2">
        <f>N20</f>
        <v>17</v>
      </c>
      <c r="O37" s="2">
        <f>O19</f>
        <v>1</v>
      </c>
      <c r="P37" s="2">
        <f>P18</f>
        <v>366</v>
      </c>
      <c r="Q37" s="2">
        <f>Q17</f>
        <v>588</v>
      </c>
      <c r="R37" s="2">
        <f>R16</f>
        <v>381</v>
      </c>
      <c r="S37" s="2">
        <f>S15</f>
        <v>460</v>
      </c>
      <c r="T37" s="2">
        <f>T14</f>
        <v>70</v>
      </c>
      <c r="U37" s="2">
        <f>U13</f>
        <v>592</v>
      </c>
      <c r="V37" s="2">
        <f>V12</f>
        <v>69</v>
      </c>
      <c r="W37" s="2">
        <f>W11</f>
        <v>317</v>
      </c>
      <c r="X37" s="2">
        <f>X10</f>
        <v>92</v>
      </c>
      <c r="Y37" s="2">
        <f>Y9</f>
        <v>596</v>
      </c>
      <c r="Z37" s="2">
        <f>Z8</f>
        <v>350</v>
      </c>
      <c r="AA37" s="2">
        <f>AA7</f>
        <v>326</v>
      </c>
      <c r="AB37" s="2">
        <f>SUM(B37:AA37)</f>
        <v>8801</v>
      </c>
      <c r="AC37" s="2">
        <f>SUMSQ(B37:AA37)</f>
        <v>3969251</v>
      </c>
    </row>
    <row r="38" spans="1:29" x14ac:dyDescent="0.2">
      <c r="D38" s="2" t="s">
        <v>4</v>
      </c>
    </row>
    <row r="39" spans="1:29" s="1" customFormat="1" x14ac:dyDescent="0.2">
      <c r="B39" s="21" t="s">
        <v>15</v>
      </c>
      <c r="C39" s="21" t="s">
        <v>16</v>
      </c>
      <c r="AB39" s="5"/>
      <c r="AC39" s="5"/>
    </row>
    <row r="40" spans="1:29" x14ac:dyDescent="0.2">
      <c r="A40" s="1">
        <v>1</v>
      </c>
      <c r="B40" s="10">
        <v>353</v>
      </c>
      <c r="C40" s="11">
        <v>378</v>
      </c>
      <c r="D40" s="11">
        <v>309</v>
      </c>
      <c r="E40" s="11">
        <v>367</v>
      </c>
      <c r="F40" s="11">
        <v>333</v>
      </c>
      <c r="G40" s="11">
        <v>57</v>
      </c>
      <c r="H40" s="11">
        <v>331</v>
      </c>
      <c r="I40" s="11">
        <v>371</v>
      </c>
      <c r="J40" s="11">
        <v>303</v>
      </c>
      <c r="K40" s="11">
        <v>96</v>
      </c>
      <c r="L40" s="11">
        <v>616</v>
      </c>
      <c r="M40" s="11">
        <v>375</v>
      </c>
      <c r="N40" s="11">
        <v>338</v>
      </c>
      <c r="O40" s="11">
        <v>78</v>
      </c>
      <c r="P40" s="11">
        <v>613</v>
      </c>
      <c r="Q40" s="11">
        <v>366</v>
      </c>
      <c r="R40" s="11">
        <v>590</v>
      </c>
      <c r="S40" s="11">
        <v>69</v>
      </c>
      <c r="T40" s="11">
        <v>601</v>
      </c>
      <c r="U40" s="11">
        <v>8</v>
      </c>
      <c r="V40" s="11">
        <v>596</v>
      </c>
      <c r="W40" s="11">
        <v>463</v>
      </c>
      <c r="X40" s="11">
        <v>670</v>
      </c>
      <c r="Y40" s="11">
        <v>75</v>
      </c>
      <c r="Z40" s="11">
        <v>118</v>
      </c>
      <c r="AA40" s="12">
        <v>327</v>
      </c>
      <c r="AB40" s="2">
        <f t="shared" ref="AB40:AB65" si="4">SUM(B40:AA40)</f>
        <v>8801</v>
      </c>
      <c r="AC40" s="2">
        <f t="shared" ref="AC40:AC65" si="5">SUMSQ(B40:AA40)</f>
        <v>3969251</v>
      </c>
    </row>
    <row r="41" spans="1:29" x14ac:dyDescent="0.2">
      <c r="A41" s="1">
        <v>2</v>
      </c>
      <c r="B41" s="13">
        <v>325</v>
      </c>
      <c r="C41" s="14">
        <v>324</v>
      </c>
      <c r="D41" s="14">
        <v>611</v>
      </c>
      <c r="E41" s="14">
        <v>341</v>
      </c>
      <c r="F41" s="14">
        <v>620</v>
      </c>
      <c r="G41" s="14">
        <v>343</v>
      </c>
      <c r="H41" s="14">
        <v>621</v>
      </c>
      <c r="I41" s="14">
        <v>59</v>
      </c>
      <c r="J41" s="14">
        <v>600</v>
      </c>
      <c r="K41" s="14">
        <v>373</v>
      </c>
      <c r="L41" s="14">
        <v>314</v>
      </c>
      <c r="M41" s="14">
        <v>94</v>
      </c>
      <c r="N41" s="14">
        <v>635</v>
      </c>
      <c r="O41" s="14">
        <v>260</v>
      </c>
      <c r="P41" s="14">
        <v>42</v>
      </c>
      <c r="Q41" s="14">
        <v>207</v>
      </c>
      <c r="R41" s="14">
        <v>504</v>
      </c>
      <c r="S41" s="14">
        <v>173</v>
      </c>
      <c r="T41" s="14">
        <v>319</v>
      </c>
      <c r="U41" s="14">
        <v>71</v>
      </c>
      <c r="V41" s="14">
        <v>629</v>
      </c>
      <c r="W41" s="14">
        <v>6</v>
      </c>
      <c r="X41" s="14">
        <v>362</v>
      </c>
      <c r="Y41" s="14">
        <v>420</v>
      </c>
      <c r="Z41" s="14">
        <v>351</v>
      </c>
      <c r="AA41" s="15">
        <v>197</v>
      </c>
      <c r="AB41" s="2">
        <f t="shared" si="4"/>
        <v>8801</v>
      </c>
      <c r="AC41" s="2">
        <f t="shared" si="5"/>
        <v>3969251</v>
      </c>
    </row>
    <row r="42" spans="1:29" x14ac:dyDescent="0.2">
      <c r="A42" s="1">
        <v>3</v>
      </c>
      <c r="B42" s="13">
        <v>587</v>
      </c>
      <c r="C42" s="14">
        <v>91</v>
      </c>
      <c r="D42" s="14">
        <v>342</v>
      </c>
      <c r="E42" s="14">
        <v>102</v>
      </c>
      <c r="F42" s="14">
        <v>598</v>
      </c>
      <c r="G42" s="14">
        <v>100</v>
      </c>
      <c r="H42" s="14">
        <v>582</v>
      </c>
      <c r="I42" s="14">
        <v>98</v>
      </c>
      <c r="J42" s="14">
        <v>579</v>
      </c>
      <c r="K42" s="14">
        <v>61</v>
      </c>
      <c r="L42" s="14">
        <v>288</v>
      </c>
      <c r="M42" s="14">
        <v>349</v>
      </c>
      <c r="N42" s="14">
        <v>312</v>
      </c>
      <c r="O42" s="14">
        <v>156</v>
      </c>
      <c r="P42" s="14">
        <v>297</v>
      </c>
      <c r="Q42" s="14">
        <v>103</v>
      </c>
      <c r="R42" s="14">
        <v>470</v>
      </c>
      <c r="S42" s="14">
        <v>114</v>
      </c>
      <c r="T42" s="14">
        <v>462</v>
      </c>
      <c r="U42" s="14">
        <v>383</v>
      </c>
      <c r="V42" s="14">
        <v>317</v>
      </c>
      <c r="W42" s="14">
        <v>489</v>
      </c>
      <c r="X42" s="14">
        <v>592</v>
      </c>
      <c r="Y42" s="14">
        <v>585</v>
      </c>
      <c r="Z42" s="14">
        <v>602</v>
      </c>
      <c r="AA42" s="15">
        <v>142</v>
      </c>
      <c r="AB42" s="2">
        <f t="shared" si="4"/>
        <v>8801</v>
      </c>
      <c r="AC42" s="2">
        <f t="shared" si="5"/>
        <v>3969251</v>
      </c>
    </row>
    <row r="43" spans="1:29" x14ac:dyDescent="0.2">
      <c r="A43" s="1">
        <v>4</v>
      </c>
      <c r="B43" s="13">
        <v>624</v>
      </c>
      <c r="C43" s="14">
        <v>66</v>
      </c>
      <c r="D43" s="14">
        <v>335</v>
      </c>
      <c r="E43" s="14">
        <v>336</v>
      </c>
      <c r="F43" s="14">
        <v>307</v>
      </c>
      <c r="G43" s="14">
        <v>369</v>
      </c>
      <c r="H43" s="14">
        <v>305</v>
      </c>
      <c r="I43" s="14">
        <v>345</v>
      </c>
      <c r="J43" s="14">
        <v>329</v>
      </c>
      <c r="K43" s="14">
        <v>347</v>
      </c>
      <c r="L43" s="14">
        <v>583</v>
      </c>
      <c r="M43" s="14">
        <v>63</v>
      </c>
      <c r="N43" s="14">
        <v>599</v>
      </c>
      <c r="O43" s="14">
        <v>390</v>
      </c>
      <c r="P43" s="14">
        <v>520</v>
      </c>
      <c r="Q43" s="14">
        <v>340</v>
      </c>
      <c r="R43" s="14">
        <v>662</v>
      </c>
      <c r="S43" s="14">
        <v>381</v>
      </c>
      <c r="T43" s="14">
        <v>7</v>
      </c>
      <c r="U43" s="14">
        <v>175</v>
      </c>
      <c r="V43" s="14">
        <v>604</v>
      </c>
      <c r="W43" s="14">
        <v>84</v>
      </c>
      <c r="X43" s="14">
        <v>81</v>
      </c>
      <c r="Y43" s="14">
        <v>153</v>
      </c>
      <c r="Z43" s="14">
        <v>628</v>
      </c>
      <c r="AA43" s="15">
        <v>168</v>
      </c>
      <c r="AB43" s="2">
        <f t="shared" si="4"/>
        <v>8801</v>
      </c>
      <c r="AC43" s="2">
        <f t="shared" si="5"/>
        <v>3969251</v>
      </c>
    </row>
    <row r="44" spans="1:29" x14ac:dyDescent="0.2">
      <c r="A44" s="1">
        <v>5</v>
      </c>
      <c r="B44" s="13">
        <v>533</v>
      </c>
      <c r="C44" s="14">
        <v>144</v>
      </c>
      <c r="D44" s="14">
        <v>521</v>
      </c>
      <c r="E44" s="14">
        <v>133</v>
      </c>
      <c r="F44" s="14">
        <v>344</v>
      </c>
      <c r="G44" s="14">
        <v>135</v>
      </c>
      <c r="H44" s="14">
        <v>541</v>
      </c>
      <c r="I44" s="14">
        <v>137</v>
      </c>
      <c r="J44" s="14">
        <v>540</v>
      </c>
      <c r="K44" s="14">
        <v>139</v>
      </c>
      <c r="L44" s="14">
        <v>537</v>
      </c>
      <c r="M44" s="14">
        <v>141</v>
      </c>
      <c r="N44" s="14">
        <v>261</v>
      </c>
      <c r="O44" s="14">
        <v>79</v>
      </c>
      <c r="P44" s="14">
        <v>572</v>
      </c>
      <c r="Q44" s="14">
        <v>262</v>
      </c>
      <c r="R44" s="14">
        <v>565</v>
      </c>
      <c r="S44" s="14">
        <v>43</v>
      </c>
      <c r="T44" s="14">
        <v>293</v>
      </c>
      <c r="U44" s="14">
        <v>357</v>
      </c>
      <c r="V44" s="14">
        <v>291</v>
      </c>
      <c r="W44" s="14">
        <v>608</v>
      </c>
      <c r="X44" s="14">
        <v>50</v>
      </c>
      <c r="Y44" s="14">
        <v>639</v>
      </c>
      <c r="Z44" s="14">
        <v>455</v>
      </c>
      <c r="AA44" s="15">
        <v>481</v>
      </c>
      <c r="AB44" s="2">
        <f t="shared" si="4"/>
        <v>8801</v>
      </c>
      <c r="AC44" s="2">
        <f t="shared" si="5"/>
        <v>3969251</v>
      </c>
    </row>
    <row r="45" spans="1:29" x14ac:dyDescent="0.2">
      <c r="A45" s="1">
        <v>6</v>
      </c>
      <c r="B45" s="13">
        <v>559</v>
      </c>
      <c r="C45" s="14">
        <v>117</v>
      </c>
      <c r="D45" s="14">
        <v>561</v>
      </c>
      <c r="E45" s="14">
        <v>128</v>
      </c>
      <c r="F45" s="14">
        <v>552</v>
      </c>
      <c r="G45" s="14">
        <v>334</v>
      </c>
      <c r="H45" s="14">
        <v>550</v>
      </c>
      <c r="I45" s="14">
        <v>124</v>
      </c>
      <c r="J45" s="14">
        <v>557</v>
      </c>
      <c r="K45" s="14">
        <v>122</v>
      </c>
      <c r="L45" s="14">
        <v>547</v>
      </c>
      <c r="M45" s="14">
        <v>120</v>
      </c>
      <c r="N45" s="14">
        <v>556</v>
      </c>
      <c r="O45" s="14">
        <v>364</v>
      </c>
      <c r="P45" s="14">
        <v>323</v>
      </c>
      <c r="Q45" s="14">
        <v>54</v>
      </c>
      <c r="R45" s="14">
        <v>612</v>
      </c>
      <c r="S45" s="14">
        <v>192</v>
      </c>
      <c r="T45" s="14">
        <v>591</v>
      </c>
      <c r="U45" s="14">
        <v>86</v>
      </c>
      <c r="V45" s="14">
        <v>360</v>
      </c>
      <c r="W45" s="14">
        <v>110</v>
      </c>
      <c r="X45" s="14">
        <v>524</v>
      </c>
      <c r="Y45" s="14">
        <v>212</v>
      </c>
      <c r="Z45" s="14">
        <v>196</v>
      </c>
      <c r="AA45" s="15">
        <v>350</v>
      </c>
      <c r="AB45" s="2">
        <f t="shared" si="4"/>
        <v>8801</v>
      </c>
      <c r="AC45" s="2">
        <f t="shared" si="5"/>
        <v>3969251</v>
      </c>
    </row>
    <row r="46" spans="1:29" x14ac:dyDescent="0.2">
      <c r="A46" s="1">
        <v>7</v>
      </c>
      <c r="B46" s="13">
        <v>471</v>
      </c>
      <c r="C46" s="14">
        <v>194</v>
      </c>
      <c r="D46" s="14">
        <v>482</v>
      </c>
      <c r="E46" s="14">
        <v>206</v>
      </c>
      <c r="F46" s="14">
        <v>472</v>
      </c>
      <c r="G46" s="14">
        <v>204</v>
      </c>
      <c r="H46" s="14">
        <v>346</v>
      </c>
      <c r="I46" s="14">
        <v>202</v>
      </c>
      <c r="J46" s="14">
        <v>36</v>
      </c>
      <c r="K46" s="14">
        <v>638</v>
      </c>
      <c r="L46" s="14">
        <v>477</v>
      </c>
      <c r="M46" s="14">
        <v>642</v>
      </c>
      <c r="N46" s="14">
        <v>594</v>
      </c>
      <c r="O46" s="14">
        <v>105</v>
      </c>
      <c r="P46" s="14">
        <v>444</v>
      </c>
      <c r="Q46" s="14">
        <v>129</v>
      </c>
      <c r="R46" s="14">
        <v>44</v>
      </c>
      <c r="S46" s="14">
        <v>355</v>
      </c>
      <c r="T46" s="14">
        <v>563</v>
      </c>
      <c r="U46" s="14">
        <v>607</v>
      </c>
      <c r="V46" s="14">
        <v>526</v>
      </c>
      <c r="W46" s="14">
        <v>359</v>
      </c>
      <c r="X46" s="14">
        <v>289</v>
      </c>
      <c r="Y46" s="14">
        <v>179</v>
      </c>
      <c r="Z46" s="14">
        <v>14</v>
      </c>
      <c r="AA46" s="15">
        <v>223</v>
      </c>
      <c r="AB46" s="2">
        <f t="shared" si="4"/>
        <v>8801</v>
      </c>
      <c r="AC46" s="2">
        <f t="shared" si="5"/>
        <v>3969251</v>
      </c>
    </row>
    <row r="47" spans="1:29" x14ac:dyDescent="0.2">
      <c r="A47" s="1">
        <v>8</v>
      </c>
      <c r="B47" s="13">
        <v>516</v>
      </c>
      <c r="C47" s="14">
        <v>170</v>
      </c>
      <c r="D47" s="14">
        <v>507</v>
      </c>
      <c r="E47" s="14">
        <v>159</v>
      </c>
      <c r="F47" s="14">
        <v>506</v>
      </c>
      <c r="G47" s="14">
        <v>161</v>
      </c>
      <c r="H47" s="14">
        <v>505</v>
      </c>
      <c r="I47" s="14">
        <v>332</v>
      </c>
      <c r="J47" s="14">
        <v>512</v>
      </c>
      <c r="K47" s="14">
        <v>165</v>
      </c>
      <c r="L47" s="14">
        <v>513</v>
      </c>
      <c r="M47" s="14">
        <v>167</v>
      </c>
      <c r="N47" s="14">
        <v>478</v>
      </c>
      <c r="O47" s="14">
        <v>182</v>
      </c>
      <c r="P47" s="14">
        <v>574</v>
      </c>
      <c r="Q47" s="14">
        <v>496</v>
      </c>
      <c r="R47" s="14">
        <v>546</v>
      </c>
      <c r="S47" s="14">
        <v>625</v>
      </c>
      <c r="T47" s="14">
        <v>85</v>
      </c>
      <c r="U47" s="14">
        <v>149</v>
      </c>
      <c r="V47" s="14">
        <v>74</v>
      </c>
      <c r="W47" s="14">
        <v>73</v>
      </c>
      <c r="X47" s="14">
        <v>558</v>
      </c>
      <c r="Y47" s="14">
        <v>186</v>
      </c>
      <c r="Z47" s="14">
        <v>498</v>
      </c>
      <c r="AA47" s="15">
        <v>64</v>
      </c>
      <c r="AB47" s="2">
        <f t="shared" si="4"/>
        <v>8801</v>
      </c>
      <c r="AC47" s="2">
        <f t="shared" si="5"/>
        <v>3969251</v>
      </c>
    </row>
    <row r="48" spans="1:29" x14ac:dyDescent="0.2">
      <c r="A48" s="1">
        <v>9</v>
      </c>
      <c r="B48" s="13">
        <v>428</v>
      </c>
      <c r="C48" s="14">
        <v>248</v>
      </c>
      <c r="D48" s="14">
        <v>440</v>
      </c>
      <c r="E48" s="14">
        <v>237</v>
      </c>
      <c r="F48" s="14">
        <v>437</v>
      </c>
      <c r="G48" s="14">
        <v>239</v>
      </c>
      <c r="H48" s="14">
        <v>19</v>
      </c>
      <c r="I48" s="14">
        <v>648</v>
      </c>
      <c r="J48" s="14">
        <v>62</v>
      </c>
      <c r="K48" s="14">
        <v>657</v>
      </c>
      <c r="L48" s="14">
        <v>432</v>
      </c>
      <c r="M48" s="14">
        <v>658</v>
      </c>
      <c r="N48" s="14">
        <v>468</v>
      </c>
      <c r="O48" s="14">
        <v>209</v>
      </c>
      <c r="P48" s="14">
        <v>530</v>
      </c>
      <c r="Q48" s="14">
        <v>132</v>
      </c>
      <c r="R48" s="14">
        <v>295</v>
      </c>
      <c r="S48" s="14">
        <v>296</v>
      </c>
      <c r="T48" s="14">
        <v>46</v>
      </c>
      <c r="U48" s="14">
        <v>112</v>
      </c>
      <c r="V48" s="14">
        <v>490</v>
      </c>
      <c r="W48" s="14">
        <v>177</v>
      </c>
      <c r="X48" s="14">
        <v>466</v>
      </c>
      <c r="Y48" s="14">
        <v>387</v>
      </c>
      <c r="Z48" s="14">
        <v>595</v>
      </c>
      <c r="AA48" s="15">
        <v>93</v>
      </c>
      <c r="AB48" s="2">
        <f t="shared" si="4"/>
        <v>8801</v>
      </c>
      <c r="AC48" s="2">
        <f t="shared" si="5"/>
        <v>3969251</v>
      </c>
    </row>
    <row r="49" spans="1:29" x14ac:dyDescent="0.2">
      <c r="A49" s="1">
        <v>10</v>
      </c>
      <c r="B49" s="13">
        <v>445</v>
      </c>
      <c r="C49" s="14">
        <v>220</v>
      </c>
      <c r="D49" s="14">
        <v>456</v>
      </c>
      <c r="E49" s="14">
        <v>232</v>
      </c>
      <c r="F49" s="14">
        <v>448</v>
      </c>
      <c r="G49" s="14">
        <v>230</v>
      </c>
      <c r="H49" s="14">
        <v>34</v>
      </c>
      <c r="I49" s="14">
        <v>654</v>
      </c>
      <c r="J49" s="14">
        <v>666</v>
      </c>
      <c r="K49" s="14">
        <v>330</v>
      </c>
      <c r="L49" s="14">
        <v>458</v>
      </c>
      <c r="M49" s="14">
        <v>16</v>
      </c>
      <c r="N49" s="14">
        <v>522</v>
      </c>
      <c r="O49" s="14">
        <v>183</v>
      </c>
      <c r="P49" s="14">
        <v>11</v>
      </c>
      <c r="Q49" s="14">
        <v>236</v>
      </c>
      <c r="R49" s="14">
        <v>217</v>
      </c>
      <c r="S49" s="14">
        <v>529</v>
      </c>
      <c r="T49" s="14">
        <v>673</v>
      </c>
      <c r="U49" s="14">
        <v>45</v>
      </c>
      <c r="V49" s="14">
        <v>500</v>
      </c>
      <c r="W49" s="14">
        <v>385</v>
      </c>
      <c r="X49" s="14">
        <v>509</v>
      </c>
      <c r="Y49" s="14">
        <v>283</v>
      </c>
      <c r="Z49" s="14">
        <v>273</v>
      </c>
      <c r="AA49" s="15">
        <v>246</v>
      </c>
      <c r="AB49" s="2">
        <f t="shared" si="4"/>
        <v>8801</v>
      </c>
      <c r="AC49" s="2">
        <f t="shared" si="5"/>
        <v>3969251</v>
      </c>
    </row>
    <row r="50" spans="1:29" x14ac:dyDescent="0.2">
      <c r="A50" s="1">
        <v>11</v>
      </c>
      <c r="B50" s="13">
        <v>41</v>
      </c>
      <c r="C50" s="14">
        <v>626</v>
      </c>
      <c r="D50" s="14">
        <v>30</v>
      </c>
      <c r="E50" s="14">
        <v>644</v>
      </c>
      <c r="F50" s="14">
        <v>32</v>
      </c>
      <c r="G50" s="14">
        <v>645</v>
      </c>
      <c r="H50" s="14">
        <v>647</v>
      </c>
      <c r="I50" s="14">
        <v>228</v>
      </c>
      <c r="J50" s="14">
        <v>476</v>
      </c>
      <c r="K50" s="14">
        <v>269</v>
      </c>
      <c r="L50" s="14">
        <v>389</v>
      </c>
      <c r="M50" s="14">
        <v>224</v>
      </c>
      <c r="N50" s="14">
        <v>442</v>
      </c>
      <c r="O50" s="14">
        <v>286</v>
      </c>
      <c r="P50" s="14">
        <v>115</v>
      </c>
      <c r="Q50" s="14">
        <v>311</v>
      </c>
      <c r="R50" s="14">
        <v>321</v>
      </c>
      <c r="S50" s="14">
        <v>88</v>
      </c>
      <c r="T50" s="14">
        <v>633</v>
      </c>
      <c r="U50" s="14">
        <v>294</v>
      </c>
      <c r="V50" s="14">
        <v>213</v>
      </c>
      <c r="W50" s="14">
        <v>422</v>
      </c>
      <c r="X50" s="14">
        <v>492</v>
      </c>
      <c r="Y50" s="14">
        <v>257</v>
      </c>
      <c r="Z50" s="14">
        <v>222</v>
      </c>
      <c r="AA50" s="15">
        <v>454</v>
      </c>
      <c r="AB50" s="2">
        <f t="shared" si="4"/>
        <v>8801</v>
      </c>
      <c r="AC50" s="2">
        <f t="shared" si="5"/>
        <v>3969251</v>
      </c>
    </row>
    <row r="51" spans="1:29" x14ac:dyDescent="0.2">
      <c r="A51" s="1">
        <v>12</v>
      </c>
      <c r="B51" s="13">
        <v>403</v>
      </c>
      <c r="C51" s="14">
        <v>274</v>
      </c>
      <c r="D51" s="14">
        <v>413</v>
      </c>
      <c r="E51" s="14">
        <v>263</v>
      </c>
      <c r="F51" s="14">
        <v>411</v>
      </c>
      <c r="G51" s="14">
        <v>265</v>
      </c>
      <c r="H51" s="14">
        <v>655</v>
      </c>
      <c r="I51" s="14">
        <v>20</v>
      </c>
      <c r="J51" s="14">
        <v>650</v>
      </c>
      <c r="K51" s="14">
        <v>18</v>
      </c>
      <c r="L51" s="14">
        <v>210</v>
      </c>
      <c r="M51" s="14">
        <v>617</v>
      </c>
      <c r="N51" s="14">
        <v>495</v>
      </c>
      <c r="O51" s="14">
        <v>641</v>
      </c>
      <c r="P51" s="14">
        <v>89</v>
      </c>
      <c r="Q51" s="14">
        <v>158</v>
      </c>
      <c r="R51" s="14">
        <v>278</v>
      </c>
      <c r="S51" s="14">
        <v>218</v>
      </c>
      <c r="T51" s="14">
        <v>523</v>
      </c>
      <c r="U51" s="14">
        <v>253</v>
      </c>
      <c r="V51" s="14">
        <v>395</v>
      </c>
      <c r="W51" s="14">
        <v>214</v>
      </c>
      <c r="X51" s="14">
        <v>630</v>
      </c>
      <c r="Y51" s="14">
        <v>108</v>
      </c>
      <c r="Z51" s="14">
        <v>169</v>
      </c>
      <c r="AA51" s="15">
        <v>431</v>
      </c>
      <c r="AB51" s="2">
        <f t="shared" si="4"/>
        <v>8801</v>
      </c>
      <c r="AC51" s="2">
        <f t="shared" si="5"/>
        <v>3969251</v>
      </c>
    </row>
    <row r="52" spans="1:29" x14ac:dyDescent="0.2">
      <c r="A52" s="1">
        <v>13</v>
      </c>
      <c r="B52" s="13">
        <v>651</v>
      </c>
      <c r="C52" s="14">
        <v>13</v>
      </c>
      <c r="D52" s="14">
        <v>675</v>
      </c>
      <c r="E52" s="14">
        <v>24</v>
      </c>
      <c r="F52" s="14">
        <v>653</v>
      </c>
      <c r="G52" s="14">
        <v>22</v>
      </c>
      <c r="H52" s="14">
        <v>435</v>
      </c>
      <c r="I52" s="14">
        <v>267</v>
      </c>
      <c r="J52" s="14">
        <v>407</v>
      </c>
      <c r="K52" s="14">
        <v>243</v>
      </c>
      <c r="L52" s="14">
        <v>259</v>
      </c>
      <c r="M52" s="14">
        <v>245</v>
      </c>
      <c r="N52" s="14">
        <v>53</v>
      </c>
      <c r="O52" s="14">
        <v>660</v>
      </c>
      <c r="P52" s="14">
        <v>484</v>
      </c>
      <c r="Q52" s="14">
        <v>443</v>
      </c>
      <c r="R52" s="14">
        <v>425</v>
      </c>
      <c r="S52" s="14">
        <v>400</v>
      </c>
      <c r="T52" s="14">
        <v>280</v>
      </c>
      <c r="U52" s="14">
        <v>216</v>
      </c>
      <c r="V52" s="14">
        <v>464</v>
      </c>
      <c r="W52" s="14">
        <v>255</v>
      </c>
      <c r="X52" s="14">
        <v>284</v>
      </c>
      <c r="Y52" s="14">
        <v>394</v>
      </c>
      <c r="Z52" s="14">
        <v>430</v>
      </c>
      <c r="AA52" s="15">
        <v>119</v>
      </c>
      <c r="AB52" s="2">
        <f t="shared" si="4"/>
        <v>8801</v>
      </c>
      <c r="AC52" s="2">
        <f t="shared" si="5"/>
        <v>3969251</v>
      </c>
    </row>
    <row r="53" spans="1:29" x14ac:dyDescent="0.2">
      <c r="A53" s="1">
        <v>14</v>
      </c>
      <c r="B53" s="13">
        <v>12</v>
      </c>
      <c r="C53" s="14">
        <v>664</v>
      </c>
      <c r="D53" s="14">
        <v>23</v>
      </c>
      <c r="E53" s="14">
        <v>665</v>
      </c>
      <c r="F53" s="14">
        <v>21</v>
      </c>
      <c r="G53" s="14">
        <v>656</v>
      </c>
      <c r="H53" s="14">
        <v>450</v>
      </c>
      <c r="I53" s="14">
        <v>241</v>
      </c>
      <c r="J53" s="14">
        <v>452</v>
      </c>
      <c r="K53" s="14">
        <v>200</v>
      </c>
      <c r="L53" s="14">
        <v>392</v>
      </c>
      <c r="M53" s="14">
        <v>198</v>
      </c>
      <c r="N53" s="14">
        <v>676</v>
      </c>
      <c r="O53" s="14">
        <v>581</v>
      </c>
      <c r="P53" s="14">
        <v>427</v>
      </c>
      <c r="Q53" s="14">
        <v>233</v>
      </c>
      <c r="R53" s="14">
        <v>252</v>
      </c>
      <c r="S53" s="14">
        <v>147</v>
      </c>
      <c r="T53" s="14">
        <v>488</v>
      </c>
      <c r="U53" s="14">
        <v>279</v>
      </c>
      <c r="V53" s="14">
        <v>282</v>
      </c>
      <c r="W53" s="14">
        <v>188</v>
      </c>
      <c r="X53" s="14">
        <v>315</v>
      </c>
      <c r="Y53" s="14">
        <v>361</v>
      </c>
      <c r="Z53" s="14">
        <v>326</v>
      </c>
      <c r="AA53" s="15">
        <v>272</v>
      </c>
      <c r="AB53" s="2">
        <f t="shared" si="4"/>
        <v>8801</v>
      </c>
      <c r="AC53" s="2">
        <f t="shared" si="5"/>
        <v>3969251</v>
      </c>
    </row>
    <row r="54" spans="1:29" x14ac:dyDescent="0.2">
      <c r="A54" s="1">
        <v>15</v>
      </c>
      <c r="B54" s="13">
        <v>275</v>
      </c>
      <c r="C54" s="14">
        <v>402</v>
      </c>
      <c r="D54" s="14">
        <v>264</v>
      </c>
      <c r="E54" s="14">
        <v>414</v>
      </c>
      <c r="F54" s="14">
        <v>266</v>
      </c>
      <c r="G54" s="14">
        <v>412</v>
      </c>
      <c r="H54" s="14">
        <v>268</v>
      </c>
      <c r="I54" s="14">
        <v>410</v>
      </c>
      <c r="J54" s="14">
        <v>17</v>
      </c>
      <c r="K54" s="14">
        <v>408</v>
      </c>
      <c r="L54" s="14">
        <v>184</v>
      </c>
      <c r="M54" s="14">
        <v>302</v>
      </c>
      <c r="N54" s="14">
        <v>27</v>
      </c>
      <c r="O54" s="14">
        <v>287</v>
      </c>
      <c r="P54" s="14">
        <v>68</v>
      </c>
      <c r="Q54" s="14">
        <v>661</v>
      </c>
      <c r="R54" s="14">
        <v>9</v>
      </c>
      <c r="S54" s="14">
        <v>667</v>
      </c>
      <c r="T54" s="14">
        <v>397</v>
      </c>
      <c r="U54" s="14">
        <v>461</v>
      </c>
      <c r="V54" s="14">
        <v>421</v>
      </c>
      <c r="W54" s="14">
        <v>634</v>
      </c>
      <c r="X54" s="14">
        <v>258</v>
      </c>
      <c r="Y54" s="14">
        <v>663</v>
      </c>
      <c r="Z54" s="14">
        <v>92</v>
      </c>
      <c r="AA54" s="15">
        <v>534</v>
      </c>
      <c r="AB54" s="2">
        <f t="shared" si="4"/>
        <v>8801</v>
      </c>
      <c r="AC54" s="2">
        <f t="shared" si="5"/>
        <v>3969251</v>
      </c>
    </row>
    <row r="55" spans="1:29" x14ac:dyDescent="0.2">
      <c r="A55" s="1">
        <v>16</v>
      </c>
      <c r="B55" s="13">
        <v>646</v>
      </c>
      <c r="C55" s="14">
        <v>40</v>
      </c>
      <c r="D55" s="14">
        <v>637</v>
      </c>
      <c r="E55" s="14">
        <v>29</v>
      </c>
      <c r="F55" s="14">
        <v>636</v>
      </c>
      <c r="G55" s="14">
        <v>31</v>
      </c>
      <c r="H55" s="14">
        <v>409</v>
      </c>
      <c r="I55" s="14">
        <v>33</v>
      </c>
      <c r="J55" s="14">
        <v>270</v>
      </c>
      <c r="K55" s="14">
        <v>35</v>
      </c>
      <c r="L55" s="14">
        <v>80</v>
      </c>
      <c r="M55" s="14">
        <v>418</v>
      </c>
      <c r="N55" s="14">
        <v>416</v>
      </c>
      <c r="O55" s="14">
        <v>417</v>
      </c>
      <c r="P55" s="14">
        <v>380</v>
      </c>
      <c r="Q55" s="14">
        <v>573</v>
      </c>
      <c r="R55" s="14">
        <v>399</v>
      </c>
      <c r="S55" s="14">
        <v>277</v>
      </c>
      <c r="T55" s="14">
        <v>423</v>
      </c>
      <c r="U55" s="14">
        <v>398</v>
      </c>
      <c r="V55" s="14">
        <v>178</v>
      </c>
      <c r="W55" s="14">
        <v>281</v>
      </c>
      <c r="X55" s="14">
        <v>419</v>
      </c>
      <c r="Y55" s="14">
        <v>491</v>
      </c>
      <c r="Z55" s="14">
        <v>480</v>
      </c>
      <c r="AA55" s="15">
        <v>405</v>
      </c>
      <c r="AB55" s="2">
        <f t="shared" si="4"/>
        <v>8801</v>
      </c>
      <c r="AC55" s="2">
        <f t="shared" si="5"/>
        <v>3969251</v>
      </c>
    </row>
    <row r="56" spans="1:29" x14ac:dyDescent="0.2">
      <c r="A56" s="1">
        <v>17</v>
      </c>
      <c r="B56" s="13">
        <v>221</v>
      </c>
      <c r="C56" s="14">
        <v>446</v>
      </c>
      <c r="D56" s="14">
        <v>231</v>
      </c>
      <c r="E56" s="14">
        <v>457</v>
      </c>
      <c r="F56" s="14">
        <v>229</v>
      </c>
      <c r="G56" s="14">
        <v>447</v>
      </c>
      <c r="H56" s="14">
        <v>227</v>
      </c>
      <c r="I56" s="14">
        <v>449</v>
      </c>
      <c r="J56" s="14">
        <v>225</v>
      </c>
      <c r="K56" s="14">
        <v>226</v>
      </c>
      <c r="L56" s="14">
        <v>659</v>
      </c>
      <c r="M56" s="14">
        <v>453</v>
      </c>
      <c r="N56" s="14">
        <v>131</v>
      </c>
      <c r="O56" s="14">
        <v>493</v>
      </c>
      <c r="P56" s="14">
        <v>652</v>
      </c>
      <c r="Q56" s="14">
        <v>415</v>
      </c>
      <c r="R56" s="14">
        <v>70</v>
      </c>
      <c r="S56" s="14">
        <v>10</v>
      </c>
      <c r="T56" s="14">
        <v>254</v>
      </c>
      <c r="U56" s="14">
        <v>671</v>
      </c>
      <c r="V56" s="14">
        <v>256</v>
      </c>
      <c r="W56" s="14">
        <v>396</v>
      </c>
      <c r="X56" s="14">
        <v>388</v>
      </c>
      <c r="Y56" s="14">
        <v>82</v>
      </c>
      <c r="Z56" s="14">
        <v>39</v>
      </c>
      <c r="AA56" s="15">
        <v>674</v>
      </c>
      <c r="AB56" s="2">
        <f t="shared" si="4"/>
        <v>8801</v>
      </c>
      <c r="AC56" s="2">
        <f t="shared" si="5"/>
        <v>3969251</v>
      </c>
    </row>
    <row r="57" spans="1:29" x14ac:dyDescent="0.2">
      <c r="A57" s="1">
        <v>18</v>
      </c>
      <c r="B57" s="13">
        <v>249</v>
      </c>
      <c r="C57" s="14">
        <v>439</v>
      </c>
      <c r="D57" s="14">
        <v>238</v>
      </c>
      <c r="E57" s="14">
        <v>429</v>
      </c>
      <c r="F57" s="14">
        <v>240</v>
      </c>
      <c r="G57" s="14">
        <v>438</v>
      </c>
      <c r="H57" s="14">
        <v>242</v>
      </c>
      <c r="I57" s="14">
        <v>436</v>
      </c>
      <c r="J57" s="14">
        <v>348</v>
      </c>
      <c r="K57" s="14">
        <v>434</v>
      </c>
      <c r="L57" s="14">
        <v>2</v>
      </c>
      <c r="M57" s="14">
        <v>37</v>
      </c>
      <c r="N57" s="14">
        <v>235</v>
      </c>
      <c r="O57" s="14">
        <v>391</v>
      </c>
      <c r="P57" s="14">
        <v>219</v>
      </c>
      <c r="Q57" s="14">
        <v>25</v>
      </c>
      <c r="R57" s="14">
        <v>113</v>
      </c>
      <c r="S57" s="14">
        <v>623</v>
      </c>
      <c r="T57" s="14">
        <v>215</v>
      </c>
      <c r="U57" s="14">
        <v>632</v>
      </c>
      <c r="V57" s="14">
        <v>668</v>
      </c>
      <c r="W57" s="14">
        <v>669</v>
      </c>
      <c r="X57" s="14">
        <v>393</v>
      </c>
      <c r="Y57" s="14">
        <v>316</v>
      </c>
      <c r="Z57" s="14">
        <v>143</v>
      </c>
      <c r="AA57" s="15">
        <v>627</v>
      </c>
      <c r="AB57" s="2">
        <f t="shared" si="4"/>
        <v>8801</v>
      </c>
      <c r="AC57" s="2">
        <f t="shared" si="5"/>
        <v>3969251</v>
      </c>
    </row>
    <row r="58" spans="1:29" x14ac:dyDescent="0.2">
      <c r="A58" s="1">
        <v>19</v>
      </c>
      <c r="B58" s="13">
        <v>171</v>
      </c>
      <c r="C58" s="14">
        <v>517</v>
      </c>
      <c r="D58" s="14">
        <v>160</v>
      </c>
      <c r="E58" s="14">
        <v>515</v>
      </c>
      <c r="F58" s="14">
        <v>162</v>
      </c>
      <c r="G58" s="14">
        <v>518</v>
      </c>
      <c r="H58" s="14">
        <v>164</v>
      </c>
      <c r="I58" s="14">
        <v>163</v>
      </c>
      <c r="J58" s="14">
        <v>166</v>
      </c>
      <c r="K58" s="14">
        <v>511</v>
      </c>
      <c r="L58" s="14">
        <v>285</v>
      </c>
      <c r="M58" s="14">
        <v>510</v>
      </c>
      <c r="N58" s="14">
        <v>104</v>
      </c>
      <c r="O58" s="14">
        <v>467</v>
      </c>
      <c r="P58" s="14">
        <v>276</v>
      </c>
      <c r="Q58" s="14">
        <v>640</v>
      </c>
      <c r="R58" s="14">
        <v>460</v>
      </c>
      <c r="S58" s="14">
        <v>426</v>
      </c>
      <c r="T58" s="14">
        <v>72</v>
      </c>
      <c r="U58" s="14">
        <v>503</v>
      </c>
      <c r="V58" s="14">
        <v>48</v>
      </c>
      <c r="W58" s="14">
        <v>47</v>
      </c>
      <c r="X58" s="14">
        <v>185</v>
      </c>
      <c r="Y58" s="14">
        <v>568</v>
      </c>
      <c r="Z58" s="14">
        <v>570</v>
      </c>
      <c r="AA58" s="15">
        <v>593</v>
      </c>
      <c r="AB58" s="2">
        <f t="shared" si="4"/>
        <v>8801</v>
      </c>
      <c r="AC58" s="2">
        <f t="shared" si="5"/>
        <v>3969251</v>
      </c>
    </row>
    <row r="59" spans="1:29" x14ac:dyDescent="0.2">
      <c r="A59" s="1">
        <v>20</v>
      </c>
      <c r="B59" s="13">
        <v>195</v>
      </c>
      <c r="C59" s="14">
        <v>475</v>
      </c>
      <c r="D59" s="14">
        <v>205</v>
      </c>
      <c r="E59" s="14">
        <v>483</v>
      </c>
      <c r="F59" s="14">
        <v>203</v>
      </c>
      <c r="G59" s="14">
        <v>473</v>
      </c>
      <c r="H59" s="14">
        <v>479</v>
      </c>
      <c r="I59" s="14">
        <v>474</v>
      </c>
      <c r="J59" s="14">
        <v>199</v>
      </c>
      <c r="K59" s="14">
        <v>469</v>
      </c>
      <c r="L59" s="14">
        <v>181</v>
      </c>
      <c r="M59" s="14">
        <v>494</v>
      </c>
      <c r="N59" s="14">
        <v>234</v>
      </c>
      <c r="O59" s="14">
        <v>52</v>
      </c>
      <c r="P59" s="14">
        <v>649</v>
      </c>
      <c r="Q59" s="14">
        <v>441</v>
      </c>
      <c r="R59" s="14">
        <v>631</v>
      </c>
      <c r="S59" s="14">
        <v>322</v>
      </c>
      <c r="T59" s="14">
        <v>111</v>
      </c>
      <c r="U59" s="14">
        <v>589</v>
      </c>
      <c r="V59" s="14">
        <v>5</v>
      </c>
      <c r="W59" s="14">
        <v>528</v>
      </c>
      <c r="X59" s="14">
        <v>3</v>
      </c>
      <c r="Y59" s="14">
        <v>465</v>
      </c>
      <c r="Z59" s="14">
        <v>65</v>
      </c>
      <c r="AA59" s="15">
        <v>376</v>
      </c>
      <c r="AB59" s="2">
        <f t="shared" si="4"/>
        <v>8801</v>
      </c>
      <c r="AC59" s="2">
        <f t="shared" si="5"/>
        <v>3969251</v>
      </c>
    </row>
    <row r="60" spans="1:29" x14ac:dyDescent="0.2">
      <c r="A60" s="1">
        <v>21</v>
      </c>
      <c r="B60" s="13">
        <v>116</v>
      </c>
      <c r="C60" s="14">
        <v>554</v>
      </c>
      <c r="D60" s="14">
        <v>127</v>
      </c>
      <c r="E60" s="14">
        <v>549</v>
      </c>
      <c r="F60" s="14">
        <v>125</v>
      </c>
      <c r="G60" s="14">
        <v>126</v>
      </c>
      <c r="H60" s="14">
        <v>123</v>
      </c>
      <c r="I60" s="14">
        <v>553</v>
      </c>
      <c r="J60" s="14">
        <v>121</v>
      </c>
      <c r="K60" s="14">
        <v>551</v>
      </c>
      <c r="L60" s="14">
        <v>363</v>
      </c>
      <c r="M60" s="14">
        <v>555</v>
      </c>
      <c r="N60" s="14">
        <v>339</v>
      </c>
      <c r="O60" s="14">
        <v>548</v>
      </c>
      <c r="P60" s="14">
        <v>172</v>
      </c>
      <c r="Q60" s="14">
        <v>571</v>
      </c>
      <c r="R60" s="14">
        <v>356</v>
      </c>
      <c r="S60" s="14">
        <v>459</v>
      </c>
      <c r="T60" s="14">
        <v>150</v>
      </c>
      <c r="U60" s="14">
        <v>562</v>
      </c>
      <c r="V60" s="14">
        <v>83</v>
      </c>
      <c r="W60" s="14">
        <v>566</v>
      </c>
      <c r="X60" s="14">
        <v>180</v>
      </c>
      <c r="Y60" s="14">
        <v>49</v>
      </c>
      <c r="Z60" s="14">
        <v>404</v>
      </c>
      <c r="AA60" s="15">
        <v>499</v>
      </c>
      <c r="AB60" s="2">
        <f t="shared" si="4"/>
        <v>8801</v>
      </c>
      <c r="AC60" s="2">
        <f t="shared" si="5"/>
        <v>3969251</v>
      </c>
    </row>
    <row r="61" spans="1:29" x14ac:dyDescent="0.2">
      <c r="A61" s="1">
        <v>22</v>
      </c>
      <c r="B61" s="13">
        <v>145</v>
      </c>
      <c r="C61" s="14">
        <v>544</v>
      </c>
      <c r="D61" s="14">
        <v>134</v>
      </c>
      <c r="E61" s="14">
        <v>536</v>
      </c>
      <c r="F61" s="14">
        <v>543</v>
      </c>
      <c r="G61" s="14">
        <v>532</v>
      </c>
      <c r="H61" s="14">
        <v>138</v>
      </c>
      <c r="I61" s="14">
        <v>539</v>
      </c>
      <c r="J61" s="14">
        <v>140</v>
      </c>
      <c r="K61" s="14">
        <v>542</v>
      </c>
      <c r="L61" s="14">
        <v>155</v>
      </c>
      <c r="M61" s="14">
        <v>538</v>
      </c>
      <c r="N61" s="14">
        <v>157</v>
      </c>
      <c r="O61" s="14">
        <v>614</v>
      </c>
      <c r="P61" s="14">
        <v>250</v>
      </c>
      <c r="Q61" s="14">
        <v>545</v>
      </c>
      <c r="R61" s="14">
        <v>174</v>
      </c>
      <c r="S61" s="14">
        <v>497</v>
      </c>
      <c r="T61" s="14">
        <v>384</v>
      </c>
      <c r="U61" s="14">
        <v>424</v>
      </c>
      <c r="V61" s="14">
        <v>187</v>
      </c>
      <c r="W61" s="14">
        <v>318</v>
      </c>
      <c r="X61" s="14">
        <v>211</v>
      </c>
      <c r="Y61" s="14">
        <v>4</v>
      </c>
      <c r="Z61" s="14">
        <v>535</v>
      </c>
      <c r="AA61" s="15">
        <v>15</v>
      </c>
      <c r="AB61" s="2">
        <f t="shared" si="4"/>
        <v>8801</v>
      </c>
      <c r="AC61" s="2">
        <f t="shared" si="5"/>
        <v>3969251</v>
      </c>
    </row>
    <row r="62" spans="1:29" x14ac:dyDescent="0.2">
      <c r="A62" s="1">
        <v>23</v>
      </c>
      <c r="B62" s="13">
        <v>67</v>
      </c>
      <c r="C62" s="14">
        <v>619</v>
      </c>
      <c r="D62" s="14">
        <v>56</v>
      </c>
      <c r="E62" s="14">
        <v>55</v>
      </c>
      <c r="F62" s="14">
        <v>58</v>
      </c>
      <c r="G62" s="14">
        <v>618</v>
      </c>
      <c r="H62" s="14">
        <v>60</v>
      </c>
      <c r="I62" s="14">
        <v>622</v>
      </c>
      <c r="J62" s="14">
        <v>433</v>
      </c>
      <c r="K62" s="14">
        <v>304</v>
      </c>
      <c r="L62" s="14">
        <v>77</v>
      </c>
      <c r="M62" s="14">
        <v>328</v>
      </c>
      <c r="N62" s="14">
        <v>365</v>
      </c>
      <c r="O62" s="14">
        <v>519</v>
      </c>
      <c r="P62" s="14">
        <v>354</v>
      </c>
      <c r="Q62" s="14">
        <v>337</v>
      </c>
      <c r="R62" s="14">
        <v>382</v>
      </c>
      <c r="S62" s="14">
        <v>588</v>
      </c>
      <c r="T62" s="14">
        <v>358</v>
      </c>
      <c r="U62" s="14">
        <v>320</v>
      </c>
      <c r="V62" s="14">
        <v>386</v>
      </c>
      <c r="W62" s="14">
        <v>502</v>
      </c>
      <c r="X62" s="14">
        <v>76</v>
      </c>
      <c r="Y62" s="14">
        <v>501</v>
      </c>
      <c r="Z62" s="14">
        <v>247</v>
      </c>
      <c r="AA62" s="15">
        <v>569</v>
      </c>
      <c r="AB62" s="2">
        <f t="shared" si="4"/>
        <v>8801</v>
      </c>
      <c r="AC62" s="2">
        <f t="shared" si="5"/>
        <v>3969251</v>
      </c>
    </row>
    <row r="63" spans="1:29" x14ac:dyDescent="0.2">
      <c r="A63" s="1">
        <v>24</v>
      </c>
      <c r="B63" s="13">
        <v>90</v>
      </c>
      <c r="C63" s="14">
        <v>586</v>
      </c>
      <c r="D63" s="14">
        <v>575</v>
      </c>
      <c r="E63" s="14">
        <v>577</v>
      </c>
      <c r="F63" s="14">
        <v>99</v>
      </c>
      <c r="G63" s="14">
        <v>578</v>
      </c>
      <c r="H63" s="14">
        <v>97</v>
      </c>
      <c r="I63" s="14">
        <v>576</v>
      </c>
      <c r="J63" s="14">
        <v>374</v>
      </c>
      <c r="K63" s="14">
        <v>597</v>
      </c>
      <c r="L63" s="14">
        <v>106</v>
      </c>
      <c r="M63" s="14">
        <v>406</v>
      </c>
      <c r="N63" s="14">
        <v>208</v>
      </c>
      <c r="O63" s="14">
        <v>313</v>
      </c>
      <c r="P63" s="14">
        <v>193</v>
      </c>
      <c r="Q63" s="14">
        <v>486</v>
      </c>
      <c r="R63" s="14">
        <v>191</v>
      </c>
      <c r="S63" s="14">
        <v>487</v>
      </c>
      <c r="T63" s="14">
        <v>189</v>
      </c>
      <c r="U63" s="14">
        <v>531</v>
      </c>
      <c r="V63" s="14">
        <v>152</v>
      </c>
      <c r="W63" s="14">
        <v>292</v>
      </c>
      <c r="X63" s="14">
        <v>154</v>
      </c>
      <c r="Y63" s="14">
        <v>606</v>
      </c>
      <c r="Z63" s="14">
        <v>300</v>
      </c>
      <c r="AA63" s="15">
        <v>38</v>
      </c>
      <c r="AB63" s="2">
        <f t="shared" si="4"/>
        <v>8801</v>
      </c>
      <c r="AC63" s="2">
        <f t="shared" si="5"/>
        <v>3969251</v>
      </c>
    </row>
    <row r="64" spans="1:29" x14ac:dyDescent="0.2">
      <c r="A64" s="1">
        <v>25</v>
      </c>
      <c r="B64" s="13">
        <v>379</v>
      </c>
      <c r="C64" s="14">
        <v>352</v>
      </c>
      <c r="D64" s="14">
        <v>101</v>
      </c>
      <c r="E64" s="14">
        <v>610</v>
      </c>
      <c r="F64" s="14">
        <v>136</v>
      </c>
      <c r="G64" s="14">
        <v>560</v>
      </c>
      <c r="H64" s="14">
        <v>201</v>
      </c>
      <c r="I64" s="14">
        <v>514</v>
      </c>
      <c r="J64" s="14">
        <v>244</v>
      </c>
      <c r="K64" s="14">
        <v>451</v>
      </c>
      <c r="L64" s="14">
        <v>643</v>
      </c>
      <c r="M64" s="14">
        <v>271</v>
      </c>
      <c r="N64" s="14">
        <v>26</v>
      </c>
      <c r="O64" s="14">
        <v>1</v>
      </c>
      <c r="P64" s="14">
        <v>401</v>
      </c>
      <c r="Q64" s="14">
        <v>609</v>
      </c>
      <c r="R64" s="14">
        <v>87</v>
      </c>
      <c r="S64" s="14">
        <v>251</v>
      </c>
      <c r="T64" s="14">
        <v>508</v>
      </c>
      <c r="U64" s="14">
        <v>190</v>
      </c>
      <c r="V64" s="14">
        <v>109</v>
      </c>
      <c r="W64" s="14">
        <v>584</v>
      </c>
      <c r="X64" s="14">
        <v>605</v>
      </c>
      <c r="Y64" s="14">
        <v>290</v>
      </c>
      <c r="Z64" s="14">
        <v>377</v>
      </c>
      <c r="AA64" s="15">
        <v>301</v>
      </c>
      <c r="AB64" s="2">
        <f t="shared" si="4"/>
        <v>8801</v>
      </c>
      <c r="AC64" s="2">
        <f t="shared" si="5"/>
        <v>3969251</v>
      </c>
    </row>
    <row r="65" spans="1:29" x14ac:dyDescent="0.2">
      <c r="A65" s="1">
        <v>26</v>
      </c>
      <c r="B65" s="16">
        <v>299</v>
      </c>
      <c r="C65" s="17">
        <v>298</v>
      </c>
      <c r="D65" s="17">
        <v>368</v>
      </c>
      <c r="E65" s="17">
        <v>310</v>
      </c>
      <c r="F65" s="17">
        <v>370</v>
      </c>
      <c r="G65" s="17">
        <v>308</v>
      </c>
      <c r="H65" s="17">
        <v>372</v>
      </c>
      <c r="I65" s="17">
        <v>306</v>
      </c>
      <c r="J65" s="17">
        <v>95</v>
      </c>
      <c r="K65" s="17">
        <v>615</v>
      </c>
      <c r="L65" s="17">
        <v>51</v>
      </c>
      <c r="M65" s="17">
        <v>580</v>
      </c>
      <c r="N65" s="17">
        <v>130</v>
      </c>
      <c r="O65" s="17">
        <v>525</v>
      </c>
      <c r="P65" s="17">
        <v>146</v>
      </c>
      <c r="Q65" s="17">
        <v>28</v>
      </c>
      <c r="R65" s="17">
        <v>148</v>
      </c>
      <c r="S65" s="17">
        <v>564</v>
      </c>
      <c r="T65" s="17">
        <v>176</v>
      </c>
      <c r="U65" s="17">
        <v>485</v>
      </c>
      <c r="V65" s="17">
        <v>567</v>
      </c>
      <c r="W65" s="17">
        <v>151</v>
      </c>
      <c r="X65" s="17">
        <v>107</v>
      </c>
      <c r="Y65" s="17">
        <v>527</v>
      </c>
      <c r="Z65" s="17">
        <v>672</v>
      </c>
      <c r="AA65" s="18">
        <v>603</v>
      </c>
      <c r="AB65" s="2">
        <f t="shared" si="4"/>
        <v>8801</v>
      </c>
      <c r="AC65" s="2">
        <f t="shared" si="5"/>
        <v>3969251</v>
      </c>
    </row>
    <row r="66" spans="1:29" x14ac:dyDescent="0.2">
      <c r="A66" s="3" t="s">
        <v>0</v>
      </c>
      <c r="B66" s="2">
        <f t="shared" ref="B66" si="6">SUM(B40:B65)</f>
        <v>8801</v>
      </c>
      <c r="C66" s="2">
        <f t="shared" ref="C66" si="7">SUM(C40:C65)</f>
        <v>8801</v>
      </c>
      <c r="D66" s="2">
        <f t="shared" ref="D66" si="8">SUM(D40:D65)</f>
        <v>8801</v>
      </c>
      <c r="E66" s="2">
        <f t="shared" ref="E66" si="9">SUM(E40:E65)</f>
        <v>8801</v>
      </c>
      <c r="F66" s="2">
        <f t="shared" ref="F66" si="10">SUM(F40:F65)</f>
        <v>8801</v>
      </c>
      <c r="G66" s="2">
        <f t="shared" ref="G66" si="11">SUM(G40:G65)</f>
        <v>8801</v>
      </c>
      <c r="H66" s="2">
        <f t="shared" ref="H66" si="12">SUM(H40:H65)</f>
        <v>8801</v>
      </c>
      <c r="I66" s="2">
        <f t="shared" ref="I66" si="13">SUM(I40:I65)</f>
        <v>8801</v>
      </c>
      <c r="J66" s="2">
        <f t="shared" ref="J66" si="14">SUM(J40:J65)</f>
        <v>8801</v>
      </c>
      <c r="K66" s="2">
        <f t="shared" ref="K66" si="15">SUM(K40:K65)</f>
        <v>8801</v>
      </c>
      <c r="L66" s="2">
        <f t="shared" ref="L66" si="16">SUM(L40:L65)</f>
        <v>8801</v>
      </c>
      <c r="M66" s="2">
        <f t="shared" ref="M66" si="17">SUM(M40:M65)</f>
        <v>8801</v>
      </c>
      <c r="N66" s="2">
        <f t="shared" ref="N66" si="18">SUM(N40:N65)</f>
        <v>8801</v>
      </c>
      <c r="O66" s="2">
        <f t="shared" ref="O66" si="19">SUM(O40:O65)</f>
        <v>8801</v>
      </c>
      <c r="P66" s="2">
        <f t="shared" ref="P66" si="20">SUM(P40:P65)</f>
        <v>8801</v>
      </c>
      <c r="Q66" s="2">
        <f t="shared" ref="Q66" si="21">SUM(Q40:Q65)</f>
        <v>8801</v>
      </c>
      <c r="R66" s="2">
        <f t="shared" ref="R66" si="22">SUM(R40:R65)</f>
        <v>8801</v>
      </c>
      <c r="S66" s="2">
        <f t="shared" ref="S66" si="23">SUM(S40:S65)</f>
        <v>8801</v>
      </c>
      <c r="T66" s="2">
        <f t="shared" ref="T66" si="24">SUM(T40:T65)</f>
        <v>8801</v>
      </c>
      <c r="U66" s="2">
        <f t="shared" ref="U66" si="25">SUM(U40:U65)</f>
        <v>8801</v>
      </c>
      <c r="V66" s="2">
        <f t="shared" ref="V66" si="26">SUM(V40:V65)</f>
        <v>8801</v>
      </c>
      <c r="W66" s="2">
        <f t="shared" ref="W66" si="27">SUM(W40:W65)</f>
        <v>8801</v>
      </c>
      <c r="X66" s="2">
        <f t="shared" ref="X66" si="28">SUM(X40:X65)</f>
        <v>8801</v>
      </c>
      <c r="Y66" s="2">
        <f t="shared" ref="Y66" si="29">SUM(Y40:Y65)</f>
        <v>8801</v>
      </c>
      <c r="Z66" s="2">
        <f t="shared" ref="Z66" si="30">SUM(Z40:Z65)</f>
        <v>8801</v>
      </c>
      <c r="AA66" s="2">
        <f t="shared" ref="AA66" si="31">SUM(AA40:AA65)</f>
        <v>8801</v>
      </c>
    </row>
    <row r="67" spans="1:29" x14ac:dyDescent="0.2">
      <c r="A67" s="3" t="s">
        <v>1</v>
      </c>
      <c r="B67" s="2">
        <f t="shared" ref="B67:AA67" si="32">SUMSQ(B40:B65)</f>
        <v>3969251</v>
      </c>
      <c r="C67" s="2">
        <f t="shared" si="32"/>
        <v>3969251</v>
      </c>
      <c r="D67" s="2">
        <f t="shared" si="32"/>
        <v>3969251</v>
      </c>
      <c r="E67" s="2">
        <f t="shared" si="32"/>
        <v>3969251</v>
      </c>
      <c r="F67" s="2">
        <f t="shared" si="32"/>
        <v>3969251</v>
      </c>
      <c r="G67" s="2">
        <f t="shared" si="32"/>
        <v>3969251</v>
      </c>
      <c r="H67" s="2">
        <f t="shared" si="32"/>
        <v>3969251</v>
      </c>
      <c r="I67" s="2">
        <f t="shared" si="32"/>
        <v>3969251</v>
      </c>
      <c r="J67" s="2">
        <f t="shared" si="32"/>
        <v>3969251</v>
      </c>
      <c r="K67" s="2">
        <f t="shared" si="32"/>
        <v>3969251</v>
      </c>
      <c r="L67" s="2">
        <f t="shared" si="32"/>
        <v>3969251</v>
      </c>
      <c r="M67" s="2">
        <f t="shared" si="32"/>
        <v>3969251</v>
      </c>
      <c r="N67" s="2">
        <f t="shared" si="32"/>
        <v>3969251</v>
      </c>
      <c r="O67" s="2">
        <f t="shared" si="32"/>
        <v>3969251</v>
      </c>
      <c r="P67" s="2">
        <f t="shared" si="32"/>
        <v>3969251</v>
      </c>
      <c r="Q67" s="2">
        <f t="shared" si="32"/>
        <v>3969251</v>
      </c>
      <c r="R67" s="2">
        <f t="shared" si="32"/>
        <v>3969251</v>
      </c>
      <c r="S67" s="2">
        <f t="shared" si="32"/>
        <v>3969251</v>
      </c>
      <c r="T67" s="2">
        <f t="shared" si="32"/>
        <v>3969251</v>
      </c>
      <c r="U67" s="2">
        <f t="shared" si="32"/>
        <v>3969251</v>
      </c>
      <c r="V67" s="2">
        <f t="shared" si="32"/>
        <v>3969251</v>
      </c>
      <c r="W67" s="2">
        <f t="shared" si="32"/>
        <v>3969251</v>
      </c>
      <c r="X67" s="2">
        <f t="shared" si="32"/>
        <v>3969251</v>
      </c>
      <c r="Y67" s="2">
        <f t="shared" si="32"/>
        <v>3969251</v>
      </c>
      <c r="Z67" s="2">
        <f t="shared" si="32"/>
        <v>3969251</v>
      </c>
      <c r="AA67" s="2">
        <f t="shared" si="32"/>
        <v>3969251</v>
      </c>
      <c r="AB67" s="2" t="s">
        <v>4</v>
      </c>
    </row>
    <row r="68" spans="1:29" x14ac:dyDescent="0.2">
      <c r="A68" s="2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1:29" x14ac:dyDescent="0.2">
      <c r="A69" s="3" t="s">
        <v>2</v>
      </c>
      <c r="B69" s="7">
        <f>B40</f>
        <v>353</v>
      </c>
      <c r="C69" s="7">
        <f>C41</f>
        <v>324</v>
      </c>
      <c r="D69" s="7">
        <f>D42</f>
        <v>342</v>
      </c>
      <c r="E69" s="7">
        <f>E43</f>
        <v>336</v>
      </c>
      <c r="F69" s="7">
        <f>F44</f>
        <v>344</v>
      </c>
      <c r="G69" s="7">
        <f>G45</f>
        <v>334</v>
      </c>
      <c r="H69" s="7">
        <f>H46</f>
        <v>346</v>
      </c>
      <c r="I69" s="7">
        <f>I47</f>
        <v>332</v>
      </c>
      <c r="J69" s="7">
        <f>J48</f>
        <v>62</v>
      </c>
      <c r="K69" s="7">
        <f>K49</f>
        <v>330</v>
      </c>
      <c r="L69" s="7">
        <f>L50</f>
        <v>389</v>
      </c>
      <c r="M69" s="7">
        <f>M51</f>
        <v>617</v>
      </c>
      <c r="N69" s="7">
        <f>N52</f>
        <v>53</v>
      </c>
      <c r="O69" s="7">
        <f>O53</f>
        <v>581</v>
      </c>
      <c r="P69" s="7">
        <f>P54</f>
        <v>68</v>
      </c>
      <c r="Q69" s="7">
        <f>Q55</f>
        <v>573</v>
      </c>
      <c r="R69" s="7">
        <f>R56</f>
        <v>70</v>
      </c>
      <c r="S69" s="7">
        <f>S57</f>
        <v>623</v>
      </c>
      <c r="T69" s="7">
        <f>T58</f>
        <v>72</v>
      </c>
      <c r="U69" s="7">
        <f>U59</f>
        <v>589</v>
      </c>
      <c r="V69" s="7">
        <f>V60</f>
        <v>83</v>
      </c>
      <c r="W69" s="7">
        <f>W61</f>
        <v>318</v>
      </c>
      <c r="X69" s="7">
        <f>X62</f>
        <v>76</v>
      </c>
      <c r="Y69" s="7">
        <f>Y63</f>
        <v>606</v>
      </c>
      <c r="Z69" s="7">
        <f>Z64</f>
        <v>377</v>
      </c>
      <c r="AA69" s="7">
        <f>AA65</f>
        <v>603</v>
      </c>
      <c r="AB69" s="2">
        <f>SUM(B69:AA69)</f>
        <v>8801</v>
      </c>
      <c r="AC69" s="2">
        <f>SUMSQ(B69:AA69)</f>
        <v>3969251</v>
      </c>
    </row>
    <row r="70" spans="1:29" x14ac:dyDescent="0.2">
      <c r="A70" s="3" t="s">
        <v>3</v>
      </c>
      <c r="B70" s="2">
        <f>B65</f>
        <v>299</v>
      </c>
      <c r="C70" s="2">
        <f>C64</f>
        <v>352</v>
      </c>
      <c r="D70" s="2">
        <f>D63</f>
        <v>575</v>
      </c>
      <c r="E70" s="2">
        <f>E62</f>
        <v>55</v>
      </c>
      <c r="F70" s="2">
        <f>F61</f>
        <v>543</v>
      </c>
      <c r="G70" s="2">
        <f>G60</f>
        <v>126</v>
      </c>
      <c r="H70" s="2">
        <f>H59</f>
        <v>479</v>
      </c>
      <c r="I70" s="2">
        <f>I58</f>
        <v>163</v>
      </c>
      <c r="J70" s="2">
        <f>J57</f>
        <v>348</v>
      </c>
      <c r="K70" s="2">
        <f>K56</f>
        <v>226</v>
      </c>
      <c r="L70" s="2">
        <f>L55</f>
        <v>80</v>
      </c>
      <c r="M70" s="2">
        <f>M54</f>
        <v>302</v>
      </c>
      <c r="N70" s="2">
        <f>N53</f>
        <v>676</v>
      </c>
      <c r="O70" s="2">
        <f>O52</f>
        <v>660</v>
      </c>
      <c r="P70" s="2">
        <f>P51</f>
        <v>89</v>
      </c>
      <c r="Q70" s="2">
        <f>Q50</f>
        <v>311</v>
      </c>
      <c r="R70" s="2">
        <f>R49</f>
        <v>217</v>
      </c>
      <c r="S70" s="2">
        <f>S48</f>
        <v>296</v>
      </c>
      <c r="T70" s="2">
        <f>T47</f>
        <v>85</v>
      </c>
      <c r="U70" s="2">
        <f>U46</f>
        <v>607</v>
      </c>
      <c r="V70" s="2">
        <f>V45</f>
        <v>360</v>
      </c>
      <c r="W70" s="2">
        <f>W44</f>
        <v>608</v>
      </c>
      <c r="X70" s="2">
        <f>X43</f>
        <v>81</v>
      </c>
      <c r="Y70" s="2">
        <f>Y42</f>
        <v>585</v>
      </c>
      <c r="Z70" s="2">
        <f>Z41</f>
        <v>351</v>
      </c>
      <c r="AA70" s="2">
        <f>AA40</f>
        <v>327</v>
      </c>
      <c r="AB70" s="2">
        <f>SUM(B70:AA70)</f>
        <v>8801</v>
      </c>
      <c r="AC70" s="2">
        <f>SUMSQ(B70:AA70)</f>
        <v>3969251</v>
      </c>
    </row>
    <row r="71" spans="1:29" x14ac:dyDescent="0.2">
      <c r="AC71" s="2" t="s">
        <v>4</v>
      </c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B33:AA34 AB7:AC32 AB40:AC65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F81D5-E068-4790-A659-BB552C580050}">
  <sheetPr>
    <tabColor rgb="FF00B0F0"/>
  </sheetPr>
  <dimension ref="A1:AE513"/>
  <sheetViews>
    <sheetView workbookViewId="0">
      <pane xSplit="1" ySplit="5" topLeftCell="B6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4.7109375" style="465" customWidth="1"/>
    <col min="2" max="29" width="8.7109375" style="466" customWidth="1"/>
    <col min="30" max="30" width="11" style="466" bestFit="1" customWidth="1"/>
    <col min="31" max="16384" width="9.140625" style="466"/>
  </cols>
  <sheetData>
    <row r="1" spans="1:30" s="465" customFormat="1" ht="21" x14ac:dyDescent="0.35">
      <c r="B1" s="6" t="s">
        <v>921</v>
      </c>
      <c r="C1" s="474"/>
      <c r="D1" s="474"/>
      <c r="E1" s="474"/>
      <c r="F1" s="474"/>
      <c r="G1" s="474"/>
      <c r="H1" s="474"/>
      <c r="I1" s="466"/>
    </row>
    <row r="2" spans="1:30" x14ac:dyDescent="0.25">
      <c r="B2" s="467" t="s">
        <v>922</v>
      </c>
      <c r="L2" s="466" t="s">
        <v>8</v>
      </c>
    </row>
    <row r="3" spans="1:30" x14ac:dyDescent="0.25">
      <c r="B3" s="467"/>
      <c r="D3" s="466" t="s">
        <v>4</v>
      </c>
      <c r="L3" s="466" t="s">
        <v>923</v>
      </c>
    </row>
    <row r="4" spans="1:30" x14ac:dyDescent="0.25">
      <c r="B4" s="468" t="s">
        <v>959</v>
      </c>
      <c r="L4" s="466" t="s">
        <v>924</v>
      </c>
    </row>
    <row r="5" spans="1:30" s="465" customFormat="1" x14ac:dyDescent="0.25">
      <c r="B5" s="465">
        <v>1</v>
      </c>
      <c r="C5" s="465">
        <v>2</v>
      </c>
      <c r="D5" s="465">
        <v>3</v>
      </c>
      <c r="E5" s="465">
        <v>4</v>
      </c>
      <c r="F5" s="465">
        <v>5</v>
      </c>
      <c r="G5" s="465">
        <v>6</v>
      </c>
      <c r="H5" s="465">
        <v>7</v>
      </c>
      <c r="I5" s="465">
        <v>8</v>
      </c>
      <c r="J5" s="465">
        <v>9</v>
      </c>
      <c r="K5" s="465">
        <v>10</v>
      </c>
      <c r="L5" s="465">
        <v>11</v>
      </c>
      <c r="M5" s="465">
        <v>12</v>
      </c>
      <c r="N5" s="465">
        <v>13</v>
      </c>
      <c r="O5" s="465">
        <v>14</v>
      </c>
      <c r="P5" s="465">
        <v>15</v>
      </c>
      <c r="Q5" s="465">
        <v>16</v>
      </c>
      <c r="R5" s="465">
        <v>17</v>
      </c>
      <c r="S5" s="465">
        <v>18</v>
      </c>
      <c r="T5" s="465">
        <v>19</v>
      </c>
      <c r="U5" s="465">
        <v>20</v>
      </c>
      <c r="V5" s="465">
        <v>21</v>
      </c>
      <c r="W5" s="465">
        <v>22</v>
      </c>
      <c r="X5" s="465">
        <v>23</v>
      </c>
      <c r="Y5" s="465">
        <v>24</v>
      </c>
      <c r="Z5" s="465">
        <v>25</v>
      </c>
      <c r="AA5" s="465">
        <v>26</v>
      </c>
      <c r="AB5" s="465">
        <v>27</v>
      </c>
      <c r="AC5" s="469" t="s">
        <v>1</v>
      </c>
      <c r="AD5" s="469" t="s">
        <v>351</v>
      </c>
    </row>
    <row r="6" spans="1:30" s="465" customFormat="1" x14ac:dyDescent="0.25">
      <c r="B6" s="481" t="s">
        <v>927</v>
      </c>
      <c r="AC6" s="469"/>
    </row>
    <row r="7" spans="1:30" x14ac:dyDescent="0.25">
      <c r="A7" s="465">
        <v>1</v>
      </c>
      <c r="B7" s="483">
        <v>1</v>
      </c>
      <c r="C7" s="484">
        <v>708</v>
      </c>
      <c r="D7" s="484">
        <v>359</v>
      </c>
      <c r="E7" s="484">
        <v>145</v>
      </c>
      <c r="F7" s="484">
        <v>528</v>
      </c>
      <c r="G7" s="484">
        <v>422</v>
      </c>
      <c r="H7" s="484">
        <v>208</v>
      </c>
      <c r="I7" s="484">
        <v>591</v>
      </c>
      <c r="J7" s="484">
        <v>323</v>
      </c>
      <c r="K7" s="484">
        <v>427</v>
      </c>
      <c r="L7" s="484">
        <v>162</v>
      </c>
      <c r="M7" s="484">
        <v>533</v>
      </c>
      <c r="N7" s="484">
        <v>301</v>
      </c>
      <c r="O7" s="484">
        <v>198</v>
      </c>
      <c r="P7" s="484">
        <v>569</v>
      </c>
      <c r="Q7" s="484">
        <v>364</v>
      </c>
      <c r="R7" s="484">
        <v>18</v>
      </c>
      <c r="S7" s="484">
        <v>713</v>
      </c>
      <c r="T7" s="484">
        <v>583</v>
      </c>
      <c r="U7" s="484">
        <v>309</v>
      </c>
      <c r="V7" s="484">
        <v>203</v>
      </c>
      <c r="W7" s="484">
        <v>727</v>
      </c>
      <c r="X7" s="484">
        <v>372</v>
      </c>
      <c r="Y7" s="484">
        <v>23</v>
      </c>
      <c r="Z7" s="484">
        <v>520</v>
      </c>
      <c r="AA7" s="484">
        <v>408</v>
      </c>
      <c r="AB7" s="485">
        <v>140</v>
      </c>
      <c r="AC7" s="475">
        <f>SUMSQ(B7:AB7)</f>
        <v>4792815</v>
      </c>
    </row>
    <row r="8" spans="1:30" x14ac:dyDescent="0.25">
      <c r="A8" s="465">
        <v>2</v>
      </c>
      <c r="B8" s="486">
        <v>379</v>
      </c>
      <c r="C8" s="478">
        <v>33</v>
      </c>
      <c r="D8" s="478">
        <v>656</v>
      </c>
      <c r="E8" s="478">
        <v>442</v>
      </c>
      <c r="F8" s="478">
        <v>96</v>
      </c>
      <c r="G8" s="478">
        <v>557</v>
      </c>
      <c r="H8" s="478">
        <v>262</v>
      </c>
      <c r="I8" s="478">
        <v>240</v>
      </c>
      <c r="J8" s="478">
        <v>620</v>
      </c>
      <c r="K8" s="478">
        <v>562</v>
      </c>
      <c r="L8" s="478">
        <v>459</v>
      </c>
      <c r="M8" s="478">
        <v>101</v>
      </c>
      <c r="N8" s="478">
        <v>598</v>
      </c>
      <c r="O8" s="478">
        <v>252</v>
      </c>
      <c r="P8" s="478">
        <v>218</v>
      </c>
      <c r="Q8" s="478">
        <v>661</v>
      </c>
      <c r="R8" s="478">
        <v>396</v>
      </c>
      <c r="S8" s="478">
        <v>38</v>
      </c>
      <c r="T8" s="478">
        <v>232</v>
      </c>
      <c r="U8" s="478">
        <v>606</v>
      </c>
      <c r="V8" s="478">
        <v>257</v>
      </c>
      <c r="W8" s="478">
        <v>52</v>
      </c>
      <c r="X8" s="478">
        <v>669</v>
      </c>
      <c r="Y8" s="478">
        <v>401</v>
      </c>
      <c r="Z8" s="478">
        <v>88</v>
      </c>
      <c r="AA8" s="478">
        <v>543</v>
      </c>
      <c r="AB8" s="487">
        <v>437</v>
      </c>
      <c r="AC8" s="475">
        <f t="shared" ref="AC8:AC67" si="0">SUMSQ(B8:AB8)</f>
        <v>4792815</v>
      </c>
    </row>
    <row r="9" spans="1:30" x14ac:dyDescent="0.25">
      <c r="A9" s="465">
        <v>3</v>
      </c>
      <c r="B9" s="486">
        <v>676</v>
      </c>
      <c r="C9" s="478">
        <v>330</v>
      </c>
      <c r="D9" s="478">
        <v>62</v>
      </c>
      <c r="E9" s="478">
        <v>496</v>
      </c>
      <c r="F9" s="478">
        <v>474</v>
      </c>
      <c r="G9" s="478">
        <v>125</v>
      </c>
      <c r="H9" s="478">
        <v>640</v>
      </c>
      <c r="I9" s="478">
        <v>294</v>
      </c>
      <c r="J9" s="478">
        <v>188</v>
      </c>
      <c r="K9" s="478">
        <v>130</v>
      </c>
      <c r="L9" s="478">
        <v>513</v>
      </c>
      <c r="M9" s="478">
        <v>479</v>
      </c>
      <c r="N9" s="478">
        <v>166</v>
      </c>
      <c r="O9" s="478">
        <v>630</v>
      </c>
      <c r="P9" s="478">
        <v>272</v>
      </c>
      <c r="Q9" s="478">
        <v>67</v>
      </c>
      <c r="R9" s="478">
        <v>693</v>
      </c>
      <c r="S9" s="478">
        <v>335</v>
      </c>
      <c r="T9" s="478">
        <v>286</v>
      </c>
      <c r="U9" s="478">
        <v>174</v>
      </c>
      <c r="V9" s="478">
        <v>635</v>
      </c>
      <c r="W9" s="478">
        <v>349</v>
      </c>
      <c r="X9" s="478">
        <v>75</v>
      </c>
      <c r="Y9" s="478">
        <v>698</v>
      </c>
      <c r="Z9" s="478">
        <v>466</v>
      </c>
      <c r="AA9" s="478">
        <v>111</v>
      </c>
      <c r="AB9" s="487">
        <v>491</v>
      </c>
      <c r="AC9" s="475">
        <f t="shared" si="0"/>
        <v>4792815</v>
      </c>
    </row>
    <row r="10" spans="1:30" x14ac:dyDescent="0.25">
      <c r="A10" s="465">
        <v>4</v>
      </c>
      <c r="B10" s="486">
        <v>40</v>
      </c>
      <c r="C10" s="478">
        <v>666</v>
      </c>
      <c r="D10" s="478">
        <v>389</v>
      </c>
      <c r="E10" s="478">
        <v>103</v>
      </c>
      <c r="F10" s="478">
        <v>567</v>
      </c>
      <c r="G10" s="478">
        <v>452</v>
      </c>
      <c r="H10" s="478">
        <v>220</v>
      </c>
      <c r="I10" s="478">
        <v>603</v>
      </c>
      <c r="J10" s="478">
        <v>245</v>
      </c>
      <c r="K10" s="478">
        <v>439</v>
      </c>
      <c r="L10" s="478">
        <v>84</v>
      </c>
      <c r="M10" s="478">
        <v>545</v>
      </c>
      <c r="N10" s="478">
        <v>259</v>
      </c>
      <c r="O10" s="478">
        <v>228</v>
      </c>
      <c r="P10" s="478">
        <v>608</v>
      </c>
      <c r="Q10" s="478">
        <v>403</v>
      </c>
      <c r="R10" s="478">
        <v>48</v>
      </c>
      <c r="S10" s="478">
        <v>671</v>
      </c>
      <c r="T10" s="478">
        <v>613</v>
      </c>
      <c r="U10" s="478">
        <v>267</v>
      </c>
      <c r="V10" s="478">
        <v>242</v>
      </c>
      <c r="W10" s="478">
        <v>649</v>
      </c>
      <c r="X10" s="478">
        <v>384</v>
      </c>
      <c r="Y10" s="478">
        <v>35</v>
      </c>
      <c r="Z10" s="478">
        <v>550</v>
      </c>
      <c r="AA10" s="478">
        <v>447</v>
      </c>
      <c r="AB10" s="487">
        <v>98</v>
      </c>
      <c r="AC10" s="475">
        <f t="shared" si="0"/>
        <v>4792815</v>
      </c>
    </row>
    <row r="11" spans="1:30" x14ac:dyDescent="0.25">
      <c r="A11" s="465">
        <v>5</v>
      </c>
      <c r="B11" s="486">
        <v>337</v>
      </c>
      <c r="C11" s="478">
        <v>72</v>
      </c>
      <c r="D11" s="478">
        <v>686</v>
      </c>
      <c r="E11" s="478">
        <v>481</v>
      </c>
      <c r="F11" s="478">
        <v>135</v>
      </c>
      <c r="G11" s="478">
        <v>506</v>
      </c>
      <c r="H11" s="478">
        <v>274</v>
      </c>
      <c r="I11" s="478">
        <v>171</v>
      </c>
      <c r="J11" s="478">
        <v>623</v>
      </c>
      <c r="K11" s="478">
        <v>493</v>
      </c>
      <c r="L11" s="478">
        <v>462</v>
      </c>
      <c r="M11" s="478">
        <v>113</v>
      </c>
      <c r="N11" s="478">
        <v>637</v>
      </c>
      <c r="O11" s="478">
        <v>282</v>
      </c>
      <c r="P11" s="478">
        <v>176</v>
      </c>
      <c r="Q11" s="478">
        <v>700</v>
      </c>
      <c r="R11" s="478">
        <v>345</v>
      </c>
      <c r="S11" s="478">
        <v>77</v>
      </c>
      <c r="T11" s="478">
        <v>181</v>
      </c>
      <c r="U11" s="478">
        <v>645</v>
      </c>
      <c r="V11" s="478">
        <v>296</v>
      </c>
      <c r="W11" s="478">
        <v>55</v>
      </c>
      <c r="X11" s="478">
        <v>681</v>
      </c>
      <c r="Y11" s="478">
        <v>332</v>
      </c>
      <c r="Z11" s="478">
        <v>118</v>
      </c>
      <c r="AA11" s="478">
        <v>501</v>
      </c>
      <c r="AB11" s="487">
        <v>476</v>
      </c>
      <c r="AC11" s="475">
        <f t="shared" si="0"/>
        <v>4792815</v>
      </c>
    </row>
    <row r="12" spans="1:30" x14ac:dyDescent="0.25">
      <c r="A12" s="465">
        <v>6</v>
      </c>
      <c r="B12" s="486">
        <v>715</v>
      </c>
      <c r="C12" s="478">
        <v>369</v>
      </c>
      <c r="D12" s="478">
        <v>11</v>
      </c>
      <c r="E12" s="478">
        <v>535</v>
      </c>
      <c r="F12" s="478">
        <v>432</v>
      </c>
      <c r="G12" s="478">
        <v>155</v>
      </c>
      <c r="H12" s="478">
        <v>571</v>
      </c>
      <c r="I12" s="478">
        <v>306</v>
      </c>
      <c r="J12" s="478">
        <v>191</v>
      </c>
      <c r="K12" s="478">
        <v>142</v>
      </c>
      <c r="L12" s="478">
        <v>516</v>
      </c>
      <c r="M12" s="478">
        <v>410</v>
      </c>
      <c r="N12" s="478">
        <v>205</v>
      </c>
      <c r="O12" s="478">
        <v>579</v>
      </c>
      <c r="P12" s="478">
        <v>311</v>
      </c>
      <c r="Q12" s="478">
        <v>25</v>
      </c>
      <c r="R12" s="478">
        <v>723</v>
      </c>
      <c r="S12" s="478">
        <v>374</v>
      </c>
      <c r="T12" s="478">
        <v>316</v>
      </c>
      <c r="U12" s="478">
        <v>213</v>
      </c>
      <c r="V12" s="478">
        <v>593</v>
      </c>
      <c r="W12" s="478">
        <v>352</v>
      </c>
      <c r="X12" s="478">
        <v>6</v>
      </c>
      <c r="Y12" s="478">
        <v>710</v>
      </c>
      <c r="Z12" s="478">
        <v>415</v>
      </c>
      <c r="AA12" s="478">
        <v>150</v>
      </c>
      <c r="AB12" s="487">
        <v>530</v>
      </c>
      <c r="AC12" s="475">
        <f t="shared" si="0"/>
        <v>4792815</v>
      </c>
    </row>
    <row r="13" spans="1:30" x14ac:dyDescent="0.25">
      <c r="A13" s="465">
        <v>7</v>
      </c>
      <c r="B13" s="486">
        <v>79</v>
      </c>
      <c r="C13" s="478">
        <v>696</v>
      </c>
      <c r="D13" s="478">
        <v>347</v>
      </c>
      <c r="E13" s="478">
        <v>115</v>
      </c>
      <c r="F13" s="478">
        <v>489</v>
      </c>
      <c r="G13" s="478">
        <v>464</v>
      </c>
      <c r="H13" s="478">
        <v>178</v>
      </c>
      <c r="I13" s="478">
        <v>633</v>
      </c>
      <c r="J13" s="478">
        <v>284</v>
      </c>
      <c r="K13" s="478">
        <v>469</v>
      </c>
      <c r="L13" s="478">
        <v>123</v>
      </c>
      <c r="M13" s="478">
        <v>503</v>
      </c>
      <c r="N13" s="478">
        <v>289</v>
      </c>
      <c r="O13" s="478">
        <v>186</v>
      </c>
      <c r="P13" s="478">
        <v>647</v>
      </c>
      <c r="Q13" s="478">
        <v>325</v>
      </c>
      <c r="R13" s="478">
        <v>60</v>
      </c>
      <c r="S13" s="478">
        <v>683</v>
      </c>
      <c r="T13" s="478">
        <v>625</v>
      </c>
      <c r="U13" s="478">
        <v>279</v>
      </c>
      <c r="V13" s="478">
        <v>164</v>
      </c>
      <c r="W13" s="478">
        <v>688</v>
      </c>
      <c r="X13" s="478">
        <v>342</v>
      </c>
      <c r="Y13" s="478">
        <v>65</v>
      </c>
      <c r="Z13" s="478">
        <v>508</v>
      </c>
      <c r="AA13" s="478">
        <v>486</v>
      </c>
      <c r="AB13" s="487">
        <v>128</v>
      </c>
      <c r="AC13" s="475">
        <f t="shared" si="0"/>
        <v>4792815</v>
      </c>
      <c r="AD13" s="466" t="s">
        <v>4</v>
      </c>
    </row>
    <row r="14" spans="1:30" x14ac:dyDescent="0.25">
      <c r="A14" s="465">
        <v>8</v>
      </c>
      <c r="B14" s="486">
        <v>376</v>
      </c>
      <c r="C14" s="478">
        <v>21</v>
      </c>
      <c r="D14" s="478">
        <v>725</v>
      </c>
      <c r="E14" s="478">
        <v>412</v>
      </c>
      <c r="F14" s="478">
        <v>138</v>
      </c>
      <c r="G14" s="478">
        <v>518</v>
      </c>
      <c r="H14" s="478">
        <v>313</v>
      </c>
      <c r="I14" s="478">
        <v>201</v>
      </c>
      <c r="J14" s="478">
        <v>581</v>
      </c>
      <c r="K14" s="478">
        <v>523</v>
      </c>
      <c r="L14" s="478">
        <v>420</v>
      </c>
      <c r="M14" s="478">
        <v>152</v>
      </c>
      <c r="N14" s="478">
        <v>586</v>
      </c>
      <c r="O14" s="478">
        <v>321</v>
      </c>
      <c r="P14" s="478">
        <v>215</v>
      </c>
      <c r="Q14" s="478">
        <v>703</v>
      </c>
      <c r="R14" s="478">
        <v>357</v>
      </c>
      <c r="S14" s="478">
        <v>8</v>
      </c>
      <c r="T14" s="478">
        <v>193</v>
      </c>
      <c r="U14" s="478">
        <v>576</v>
      </c>
      <c r="V14" s="478">
        <v>299</v>
      </c>
      <c r="W14" s="478">
        <v>13</v>
      </c>
      <c r="X14" s="478">
        <v>720</v>
      </c>
      <c r="Y14" s="478">
        <v>362</v>
      </c>
      <c r="Z14" s="478">
        <v>157</v>
      </c>
      <c r="AA14" s="478">
        <v>540</v>
      </c>
      <c r="AB14" s="487">
        <v>425</v>
      </c>
      <c r="AC14" s="475">
        <f t="shared" si="0"/>
        <v>4792815</v>
      </c>
    </row>
    <row r="15" spans="1:30" x14ac:dyDescent="0.25">
      <c r="A15" s="465">
        <v>9</v>
      </c>
      <c r="B15" s="486">
        <v>673</v>
      </c>
      <c r="C15" s="478">
        <v>399</v>
      </c>
      <c r="D15" s="478">
        <v>50</v>
      </c>
      <c r="E15" s="478">
        <v>547</v>
      </c>
      <c r="F15" s="478">
        <v>435</v>
      </c>
      <c r="G15" s="478">
        <v>86</v>
      </c>
      <c r="H15" s="478">
        <v>610</v>
      </c>
      <c r="I15" s="478">
        <v>255</v>
      </c>
      <c r="J15" s="478">
        <v>230</v>
      </c>
      <c r="K15" s="478">
        <v>91</v>
      </c>
      <c r="L15" s="478">
        <v>555</v>
      </c>
      <c r="M15" s="478">
        <v>449</v>
      </c>
      <c r="N15" s="478">
        <v>235</v>
      </c>
      <c r="O15" s="478">
        <v>618</v>
      </c>
      <c r="P15" s="478">
        <v>269</v>
      </c>
      <c r="Q15" s="478">
        <v>28</v>
      </c>
      <c r="R15" s="478">
        <v>654</v>
      </c>
      <c r="S15" s="478">
        <v>386</v>
      </c>
      <c r="T15" s="478">
        <v>247</v>
      </c>
      <c r="U15" s="478">
        <v>225</v>
      </c>
      <c r="V15" s="478">
        <v>596</v>
      </c>
      <c r="W15" s="478">
        <v>391</v>
      </c>
      <c r="X15" s="478">
        <v>45</v>
      </c>
      <c r="Y15" s="478">
        <v>659</v>
      </c>
      <c r="Z15" s="478">
        <v>454</v>
      </c>
      <c r="AA15" s="478">
        <v>108</v>
      </c>
      <c r="AB15" s="487">
        <v>560</v>
      </c>
      <c r="AC15" s="475">
        <f t="shared" si="0"/>
        <v>4792815</v>
      </c>
    </row>
    <row r="16" spans="1:30" x14ac:dyDescent="0.25">
      <c r="A16" s="465">
        <v>10</v>
      </c>
      <c r="B16" s="486">
        <v>87</v>
      </c>
      <c r="C16" s="478">
        <v>548</v>
      </c>
      <c r="D16" s="478">
        <v>433</v>
      </c>
      <c r="E16" s="478">
        <v>231</v>
      </c>
      <c r="F16" s="478">
        <v>611</v>
      </c>
      <c r="G16" s="478">
        <v>253</v>
      </c>
      <c r="H16" s="478">
        <v>51</v>
      </c>
      <c r="I16" s="478">
        <v>674</v>
      </c>
      <c r="J16" s="478">
        <v>397</v>
      </c>
      <c r="K16" s="478">
        <v>270</v>
      </c>
      <c r="L16" s="478">
        <v>236</v>
      </c>
      <c r="M16" s="478">
        <v>616</v>
      </c>
      <c r="N16" s="478">
        <v>387</v>
      </c>
      <c r="O16" s="478">
        <v>29</v>
      </c>
      <c r="P16" s="478">
        <v>652</v>
      </c>
      <c r="Q16" s="478">
        <v>450</v>
      </c>
      <c r="R16" s="478">
        <v>92</v>
      </c>
      <c r="S16" s="478">
        <v>553</v>
      </c>
      <c r="T16" s="478">
        <v>660</v>
      </c>
      <c r="U16" s="478">
        <v>392</v>
      </c>
      <c r="V16" s="478">
        <v>43</v>
      </c>
      <c r="W16" s="478">
        <v>561</v>
      </c>
      <c r="X16" s="478">
        <v>455</v>
      </c>
      <c r="Y16" s="478">
        <v>106</v>
      </c>
      <c r="Z16" s="478">
        <v>597</v>
      </c>
      <c r="AA16" s="478">
        <v>248</v>
      </c>
      <c r="AB16" s="487">
        <v>223</v>
      </c>
      <c r="AC16" s="475">
        <f t="shared" si="0"/>
        <v>4792815</v>
      </c>
    </row>
    <row r="17" spans="1:30" x14ac:dyDescent="0.25">
      <c r="A17" s="465">
        <v>11</v>
      </c>
      <c r="B17" s="486">
        <v>465</v>
      </c>
      <c r="C17" s="478">
        <v>116</v>
      </c>
      <c r="D17" s="478">
        <v>487</v>
      </c>
      <c r="E17" s="478">
        <v>285</v>
      </c>
      <c r="F17" s="478">
        <v>179</v>
      </c>
      <c r="G17" s="478">
        <v>631</v>
      </c>
      <c r="H17" s="478">
        <v>348</v>
      </c>
      <c r="I17" s="478">
        <v>80</v>
      </c>
      <c r="J17" s="478">
        <v>694</v>
      </c>
      <c r="K17" s="478">
        <v>648</v>
      </c>
      <c r="L17" s="478">
        <v>290</v>
      </c>
      <c r="M17" s="478">
        <v>184</v>
      </c>
      <c r="N17" s="478">
        <v>684</v>
      </c>
      <c r="O17" s="478">
        <v>326</v>
      </c>
      <c r="P17" s="478">
        <v>58</v>
      </c>
      <c r="Q17" s="478">
        <v>504</v>
      </c>
      <c r="R17" s="478">
        <v>470</v>
      </c>
      <c r="S17" s="478">
        <v>121</v>
      </c>
      <c r="T17" s="478">
        <v>66</v>
      </c>
      <c r="U17" s="478">
        <v>689</v>
      </c>
      <c r="V17" s="478">
        <v>340</v>
      </c>
      <c r="W17" s="478">
        <v>129</v>
      </c>
      <c r="X17" s="478">
        <v>509</v>
      </c>
      <c r="Y17" s="478">
        <v>484</v>
      </c>
      <c r="Z17" s="478">
        <v>165</v>
      </c>
      <c r="AA17" s="478">
        <v>626</v>
      </c>
      <c r="AB17" s="487">
        <v>277</v>
      </c>
      <c r="AC17" s="475">
        <f t="shared" si="0"/>
        <v>4792815</v>
      </c>
    </row>
    <row r="18" spans="1:30" x14ac:dyDescent="0.25">
      <c r="A18" s="465">
        <v>12</v>
      </c>
      <c r="B18" s="486">
        <v>519</v>
      </c>
      <c r="C18" s="478">
        <v>413</v>
      </c>
      <c r="D18" s="478">
        <v>136</v>
      </c>
      <c r="E18" s="478">
        <v>582</v>
      </c>
      <c r="F18" s="478">
        <v>314</v>
      </c>
      <c r="G18" s="478">
        <v>199</v>
      </c>
      <c r="H18" s="478">
        <v>726</v>
      </c>
      <c r="I18" s="478">
        <v>377</v>
      </c>
      <c r="J18" s="478">
        <v>19</v>
      </c>
      <c r="K18" s="478">
        <v>216</v>
      </c>
      <c r="L18" s="478">
        <v>587</v>
      </c>
      <c r="M18" s="478">
        <v>319</v>
      </c>
      <c r="N18" s="478">
        <v>9</v>
      </c>
      <c r="O18" s="478">
        <v>704</v>
      </c>
      <c r="P18" s="478">
        <v>355</v>
      </c>
      <c r="Q18" s="478">
        <v>153</v>
      </c>
      <c r="R18" s="478">
        <v>524</v>
      </c>
      <c r="S18" s="478">
        <v>418</v>
      </c>
      <c r="T18" s="478">
        <v>363</v>
      </c>
      <c r="U18" s="478">
        <v>14</v>
      </c>
      <c r="V18" s="478">
        <v>718</v>
      </c>
      <c r="W18" s="478">
        <v>426</v>
      </c>
      <c r="X18" s="478">
        <v>158</v>
      </c>
      <c r="Y18" s="478">
        <v>538</v>
      </c>
      <c r="Z18" s="478">
        <v>300</v>
      </c>
      <c r="AA18" s="478">
        <v>194</v>
      </c>
      <c r="AB18" s="487">
        <v>574</v>
      </c>
      <c r="AC18" s="475">
        <f t="shared" si="0"/>
        <v>4792815</v>
      </c>
    </row>
    <row r="19" spans="1:30" x14ac:dyDescent="0.25">
      <c r="A19" s="465">
        <v>13</v>
      </c>
      <c r="B19" s="486">
        <v>126</v>
      </c>
      <c r="C19" s="478">
        <v>497</v>
      </c>
      <c r="D19" s="478">
        <v>472</v>
      </c>
      <c r="E19" s="478">
        <v>189</v>
      </c>
      <c r="F19" s="478">
        <v>641</v>
      </c>
      <c r="G19" s="478">
        <v>292</v>
      </c>
      <c r="H19" s="478">
        <v>63</v>
      </c>
      <c r="I19" s="478">
        <v>677</v>
      </c>
      <c r="J19" s="478">
        <v>328</v>
      </c>
      <c r="K19" s="478">
        <v>273</v>
      </c>
      <c r="L19" s="478">
        <v>167</v>
      </c>
      <c r="M19" s="478">
        <v>628</v>
      </c>
      <c r="N19" s="478">
        <v>336</v>
      </c>
      <c r="O19" s="478">
        <v>68</v>
      </c>
      <c r="P19" s="478">
        <v>691</v>
      </c>
      <c r="Q19" s="478">
        <v>480</v>
      </c>
      <c r="R19" s="478">
        <v>131</v>
      </c>
      <c r="S19" s="478">
        <v>511</v>
      </c>
      <c r="T19" s="478">
        <v>699</v>
      </c>
      <c r="U19" s="478">
        <v>350</v>
      </c>
      <c r="V19" s="478">
        <v>73</v>
      </c>
      <c r="W19" s="478">
        <v>492</v>
      </c>
      <c r="X19" s="478">
        <v>467</v>
      </c>
      <c r="Y19" s="478">
        <v>109</v>
      </c>
      <c r="Z19" s="478">
        <v>636</v>
      </c>
      <c r="AA19" s="478">
        <v>287</v>
      </c>
      <c r="AB19" s="487">
        <v>172</v>
      </c>
      <c r="AC19" s="475">
        <f t="shared" si="0"/>
        <v>4792815</v>
      </c>
      <c r="AD19" s="476"/>
    </row>
    <row r="20" spans="1:30" x14ac:dyDescent="0.25">
      <c r="A20" s="465">
        <v>14</v>
      </c>
      <c r="B20" s="486">
        <v>423</v>
      </c>
      <c r="C20" s="478">
        <v>146</v>
      </c>
      <c r="D20" s="478">
        <v>526</v>
      </c>
      <c r="E20" s="478">
        <v>324</v>
      </c>
      <c r="F20" s="478">
        <v>209</v>
      </c>
      <c r="G20" s="478">
        <v>589</v>
      </c>
      <c r="H20" s="478">
        <v>360</v>
      </c>
      <c r="I20" s="478">
        <v>2</v>
      </c>
      <c r="J20" s="478">
        <v>706</v>
      </c>
      <c r="K20" s="478">
        <v>570</v>
      </c>
      <c r="L20" s="478">
        <v>302</v>
      </c>
      <c r="M20" s="478">
        <v>196</v>
      </c>
      <c r="N20" s="478">
        <v>714</v>
      </c>
      <c r="O20" s="515">
        <v>365</v>
      </c>
      <c r="P20" s="478">
        <v>16</v>
      </c>
      <c r="Q20" s="478">
        <v>534</v>
      </c>
      <c r="R20" s="478">
        <v>428</v>
      </c>
      <c r="S20" s="478">
        <v>160</v>
      </c>
      <c r="T20" s="478">
        <v>24</v>
      </c>
      <c r="U20" s="478">
        <v>728</v>
      </c>
      <c r="V20" s="478">
        <v>370</v>
      </c>
      <c r="W20" s="478">
        <v>141</v>
      </c>
      <c r="X20" s="478">
        <v>521</v>
      </c>
      <c r="Y20" s="478">
        <v>406</v>
      </c>
      <c r="Z20" s="478">
        <v>204</v>
      </c>
      <c r="AA20" s="478">
        <v>584</v>
      </c>
      <c r="AB20" s="487">
        <v>307</v>
      </c>
      <c r="AC20" s="475">
        <f t="shared" si="0"/>
        <v>4792815</v>
      </c>
      <c r="AD20" s="476">
        <f>B20^3+C20^3+D20^3+E20^3+F20^3+G20^3+H20^3+I20^3+J20^3+K20^3+L20^3+M20^3+N20^3+O20^3+P20^3+Q20^3+R20^3+S20^3+T20^3+U20^3+V20^3+W20^3+X20^3+Y20^3+Z20^3+AA20^3+AB20^3</f>
        <v>2622267675</v>
      </c>
    </row>
    <row r="21" spans="1:30" x14ac:dyDescent="0.25">
      <c r="A21" s="465">
        <v>15</v>
      </c>
      <c r="B21" s="486">
        <v>558</v>
      </c>
      <c r="C21" s="478">
        <v>443</v>
      </c>
      <c r="D21" s="478">
        <v>94</v>
      </c>
      <c r="E21" s="478">
        <v>621</v>
      </c>
      <c r="F21" s="478">
        <v>263</v>
      </c>
      <c r="G21" s="478">
        <v>238</v>
      </c>
      <c r="H21" s="478">
        <v>657</v>
      </c>
      <c r="I21" s="478">
        <v>380</v>
      </c>
      <c r="J21" s="478">
        <v>31</v>
      </c>
      <c r="K21" s="478">
        <v>219</v>
      </c>
      <c r="L21" s="478">
        <v>599</v>
      </c>
      <c r="M21" s="478">
        <v>250</v>
      </c>
      <c r="N21" s="478">
        <v>39</v>
      </c>
      <c r="O21" s="478">
        <v>662</v>
      </c>
      <c r="P21" s="478">
        <v>394</v>
      </c>
      <c r="Q21" s="478">
        <v>102</v>
      </c>
      <c r="R21" s="478">
        <v>563</v>
      </c>
      <c r="S21" s="478">
        <v>457</v>
      </c>
      <c r="T21" s="478">
        <v>402</v>
      </c>
      <c r="U21" s="478">
        <v>53</v>
      </c>
      <c r="V21" s="478">
        <v>667</v>
      </c>
      <c r="W21" s="478">
        <v>438</v>
      </c>
      <c r="X21" s="478">
        <v>89</v>
      </c>
      <c r="Y21" s="478">
        <v>541</v>
      </c>
      <c r="Z21" s="478">
        <v>258</v>
      </c>
      <c r="AA21" s="478">
        <v>233</v>
      </c>
      <c r="AB21" s="487">
        <v>604</v>
      </c>
      <c r="AC21" s="475">
        <f t="shared" si="0"/>
        <v>4792815</v>
      </c>
      <c r="AD21" s="476"/>
    </row>
    <row r="22" spans="1:30" x14ac:dyDescent="0.25">
      <c r="A22" s="465">
        <v>16</v>
      </c>
      <c r="B22" s="486">
        <v>156</v>
      </c>
      <c r="C22" s="478">
        <v>536</v>
      </c>
      <c r="D22" s="478">
        <v>430</v>
      </c>
      <c r="E22" s="478">
        <v>192</v>
      </c>
      <c r="F22" s="478">
        <v>572</v>
      </c>
      <c r="G22" s="478">
        <v>304</v>
      </c>
      <c r="H22" s="478">
        <v>12</v>
      </c>
      <c r="I22" s="478">
        <v>716</v>
      </c>
      <c r="J22" s="478">
        <v>367</v>
      </c>
      <c r="K22" s="478">
        <v>312</v>
      </c>
      <c r="L22" s="478">
        <v>206</v>
      </c>
      <c r="M22" s="478">
        <v>577</v>
      </c>
      <c r="N22" s="478">
        <v>375</v>
      </c>
      <c r="O22" s="478">
        <v>26</v>
      </c>
      <c r="P22" s="478">
        <v>721</v>
      </c>
      <c r="Q22" s="478">
        <v>411</v>
      </c>
      <c r="R22" s="478">
        <v>143</v>
      </c>
      <c r="S22" s="478">
        <v>514</v>
      </c>
      <c r="T22" s="478">
        <v>711</v>
      </c>
      <c r="U22" s="478">
        <v>353</v>
      </c>
      <c r="V22" s="478">
        <v>4</v>
      </c>
      <c r="W22" s="478">
        <v>531</v>
      </c>
      <c r="X22" s="478">
        <v>416</v>
      </c>
      <c r="Y22" s="478">
        <v>148</v>
      </c>
      <c r="Z22" s="478">
        <v>594</v>
      </c>
      <c r="AA22" s="478">
        <v>317</v>
      </c>
      <c r="AB22" s="487">
        <v>211</v>
      </c>
      <c r="AC22" s="475">
        <f t="shared" si="0"/>
        <v>4792815</v>
      </c>
      <c r="AD22" s="476"/>
    </row>
    <row r="23" spans="1:30" x14ac:dyDescent="0.25">
      <c r="A23" s="465">
        <v>17</v>
      </c>
      <c r="B23" s="486">
        <v>453</v>
      </c>
      <c r="C23" s="478">
        <v>104</v>
      </c>
      <c r="D23" s="478">
        <v>565</v>
      </c>
      <c r="E23" s="478">
        <v>246</v>
      </c>
      <c r="F23" s="478">
        <v>221</v>
      </c>
      <c r="G23" s="478">
        <v>601</v>
      </c>
      <c r="H23" s="478">
        <v>390</v>
      </c>
      <c r="I23" s="478">
        <v>41</v>
      </c>
      <c r="J23" s="478">
        <v>664</v>
      </c>
      <c r="K23" s="478">
        <v>609</v>
      </c>
      <c r="L23" s="478">
        <v>260</v>
      </c>
      <c r="M23" s="478">
        <v>226</v>
      </c>
      <c r="N23" s="478">
        <v>672</v>
      </c>
      <c r="O23" s="478">
        <v>404</v>
      </c>
      <c r="P23" s="478">
        <v>46</v>
      </c>
      <c r="Q23" s="478">
        <v>546</v>
      </c>
      <c r="R23" s="478">
        <v>440</v>
      </c>
      <c r="S23" s="478">
        <v>82</v>
      </c>
      <c r="T23" s="478">
        <v>36</v>
      </c>
      <c r="U23" s="478">
        <v>650</v>
      </c>
      <c r="V23" s="478">
        <v>382</v>
      </c>
      <c r="W23" s="478">
        <v>99</v>
      </c>
      <c r="X23" s="478">
        <v>551</v>
      </c>
      <c r="Y23" s="478">
        <v>445</v>
      </c>
      <c r="Z23" s="478">
        <v>243</v>
      </c>
      <c r="AA23" s="478">
        <v>614</v>
      </c>
      <c r="AB23" s="487">
        <v>265</v>
      </c>
      <c r="AC23" s="475">
        <f t="shared" si="0"/>
        <v>4792815</v>
      </c>
      <c r="AD23" s="476"/>
    </row>
    <row r="24" spans="1:30" x14ac:dyDescent="0.25">
      <c r="A24" s="465">
        <v>18</v>
      </c>
      <c r="B24" s="486">
        <v>507</v>
      </c>
      <c r="C24" s="478">
        <v>482</v>
      </c>
      <c r="D24" s="478">
        <v>133</v>
      </c>
      <c r="E24" s="478">
        <v>624</v>
      </c>
      <c r="F24" s="478">
        <v>275</v>
      </c>
      <c r="G24" s="478">
        <v>169</v>
      </c>
      <c r="H24" s="478">
        <v>687</v>
      </c>
      <c r="I24" s="478">
        <v>338</v>
      </c>
      <c r="J24" s="478">
        <v>70</v>
      </c>
      <c r="K24" s="478">
        <v>177</v>
      </c>
      <c r="L24" s="478">
        <v>638</v>
      </c>
      <c r="M24" s="478">
        <v>280</v>
      </c>
      <c r="N24" s="478">
        <v>78</v>
      </c>
      <c r="O24" s="478">
        <v>701</v>
      </c>
      <c r="P24" s="478">
        <v>343</v>
      </c>
      <c r="Q24" s="478">
        <v>114</v>
      </c>
      <c r="R24" s="478">
        <v>494</v>
      </c>
      <c r="S24" s="478">
        <v>460</v>
      </c>
      <c r="T24" s="478">
        <v>333</v>
      </c>
      <c r="U24" s="478">
        <v>56</v>
      </c>
      <c r="V24" s="478">
        <v>679</v>
      </c>
      <c r="W24" s="478">
        <v>477</v>
      </c>
      <c r="X24" s="478">
        <v>119</v>
      </c>
      <c r="Y24" s="478">
        <v>499</v>
      </c>
      <c r="Z24" s="478">
        <v>297</v>
      </c>
      <c r="AA24" s="478">
        <v>182</v>
      </c>
      <c r="AB24" s="487">
        <v>643</v>
      </c>
      <c r="AC24" s="475">
        <f t="shared" si="0"/>
        <v>4792815</v>
      </c>
      <c r="AD24" s="476"/>
    </row>
    <row r="25" spans="1:30" x14ac:dyDescent="0.25">
      <c r="A25" s="465">
        <v>19</v>
      </c>
      <c r="B25" s="486">
        <v>170</v>
      </c>
      <c r="C25" s="478">
        <v>622</v>
      </c>
      <c r="D25" s="478">
        <v>276</v>
      </c>
      <c r="E25" s="478">
        <v>71</v>
      </c>
      <c r="F25" s="478">
        <v>685</v>
      </c>
      <c r="G25" s="478">
        <v>339</v>
      </c>
      <c r="H25" s="478">
        <v>134</v>
      </c>
      <c r="I25" s="478">
        <v>505</v>
      </c>
      <c r="J25" s="478">
        <v>483</v>
      </c>
      <c r="K25" s="478">
        <v>344</v>
      </c>
      <c r="L25" s="478">
        <v>76</v>
      </c>
      <c r="M25" s="478">
        <v>702</v>
      </c>
      <c r="N25" s="478">
        <v>461</v>
      </c>
      <c r="O25" s="478">
        <v>112</v>
      </c>
      <c r="P25" s="478">
        <v>495</v>
      </c>
      <c r="Q25" s="478">
        <v>281</v>
      </c>
      <c r="R25" s="478">
        <v>175</v>
      </c>
      <c r="S25" s="478">
        <v>639</v>
      </c>
      <c r="T25" s="478">
        <v>500</v>
      </c>
      <c r="U25" s="478">
        <v>475</v>
      </c>
      <c r="V25" s="478">
        <v>120</v>
      </c>
      <c r="W25" s="478">
        <v>644</v>
      </c>
      <c r="X25" s="478">
        <v>295</v>
      </c>
      <c r="Y25" s="478">
        <v>183</v>
      </c>
      <c r="Z25" s="478">
        <v>680</v>
      </c>
      <c r="AA25" s="478">
        <v>331</v>
      </c>
      <c r="AB25" s="487">
        <v>57</v>
      </c>
      <c r="AC25" s="475">
        <f t="shared" si="0"/>
        <v>4792815</v>
      </c>
      <c r="AD25" s="476"/>
    </row>
    <row r="26" spans="1:30" x14ac:dyDescent="0.25">
      <c r="A26" s="465">
        <v>20</v>
      </c>
      <c r="B26" s="486">
        <v>305</v>
      </c>
      <c r="C26" s="478">
        <v>190</v>
      </c>
      <c r="D26" s="478">
        <v>573</v>
      </c>
      <c r="E26" s="478">
        <v>368</v>
      </c>
      <c r="F26" s="478">
        <v>10</v>
      </c>
      <c r="G26" s="478">
        <v>717</v>
      </c>
      <c r="H26" s="478">
        <v>431</v>
      </c>
      <c r="I26" s="478">
        <v>154</v>
      </c>
      <c r="J26" s="478">
        <v>537</v>
      </c>
      <c r="K26" s="478">
        <v>722</v>
      </c>
      <c r="L26" s="478">
        <v>373</v>
      </c>
      <c r="M26" s="478">
        <v>27</v>
      </c>
      <c r="N26" s="478">
        <v>515</v>
      </c>
      <c r="O26" s="478">
        <v>409</v>
      </c>
      <c r="P26" s="478">
        <v>144</v>
      </c>
      <c r="Q26" s="478">
        <v>578</v>
      </c>
      <c r="R26" s="478">
        <v>310</v>
      </c>
      <c r="S26" s="478">
        <v>207</v>
      </c>
      <c r="T26" s="478">
        <v>149</v>
      </c>
      <c r="U26" s="478">
        <v>529</v>
      </c>
      <c r="V26" s="478">
        <v>417</v>
      </c>
      <c r="W26" s="478">
        <v>212</v>
      </c>
      <c r="X26" s="478">
        <v>592</v>
      </c>
      <c r="Y26" s="478">
        <v>318</v>
      </c>
      <c r="Z26" s="478">
        <v>5</v>
      </c>
      <c r="AA26" s="478">
        <v>709</v>
      </c>
      <c r="AB26" s="487">
        <v>354</v>
      </c>
      <c r="AC26" s="475">
        <f t="shared" si="0"/>
        <v>4792815</v>
      </c>
      <c r="AD26" s="476"/>
    </row>
    <row r="27" spans="1:30" x14ac:dyDescent="0.25">
      <c r="A27" s="465">
        <v>21</v>
      </c>
      <c r="B27" s="486">
        <v>602</v>
      </c>
      <c r="C27" s="478">
        <v>244</v>
      </c>
      <c r="D27" s="478">
        <v>222</v>
      </c>
      <c r="E27" s="478">
        <v>665</v>
      </c>
      <c r="F27" s="478">
        <v>388</v>
      </c>
      <c r="G27" s="478">
        <v>42</v>
      </c>
      <c r="H27" s="478">
        <v>566</v>
      </c>
      <c r="I27" s="478">
        <v>451</v>
      </c>
      <c r="J27" s="478">
        <v>105</v>
      </c>
      <c r="K27" s="478">
        <v>47</v>
      </c>
      <c r="L27" s="478">
        <v>670</v>
      </c>
      <c r="M27" s="478">
        <v>405</v>
      </c>
      <c r="N27" s="478">
        <v>83</v>
      </c>
      <c r="O27" s="478">
        <v>544</v>
      </c>
      <c r="P27" s="478">
        <v>441</v>
      </c>
      <c r="Q27" s="478">
        <v>227</v>
      </c>
      <c r="R27" s="478">
        <v>607</v>
      </c>
      <c r="S27" s="478">
        <v>261</v>
      </c>
      <c r="T27" s="478">
        <v>446</v>
      </c>
      <c r="U27" s="478">
        <v>97</v>
      </c>
      <c r="V27" s="478">
        <v>552</v>
      </c>
      <c r="W27" s="478">
        <v>266</v>
      </c>
      <c r="X27" s="478">
        <v>241</v>
      </c>
      <c r="Y27" s="478">
        <v>615</v>
      </c>
      <c r="Z27" s="478">
        <v>383</v>
      </c>
      <c r="AA27" s="478">
        <v>34</v>
      </c>
      <c r="AB27" s="487">
        <v>651</v>
      </c>
      <c r="AC27" s="475">
        <f t="shared" si="0"/>
        <v>4792815</v>
      </c>
      <c r="AD27" s="476"/>
    </row>
    <row r="28" spans="1:30" x14ac:dyDescent="0.25">
      <c r="A28" s="465">
        <v>22</v>
      </c>
      <c r="B28" s="486">
        <v>200</v>
      </c>
      <c r="C28" s="478">
        <v>580</v>
      </c>
      <c r="D28" s="478">
        <v>315</v>
      </c>
      <c r="E28" s="478">
        <v>20</v>
      </c>
      <c r="F28" s="478">
        <v>724</v>
      </c>
      <c r="G28" s="478">
        <v>378</v>
      </c>
      <c r="H28" s="478">
        <v>137</v>
      </c>
      <c r="I28" s="478">
        <v>517</v>
      </c>
      <c r="J28" s="478">
        <v>414</v>
      </c>
      <c r="K28" s="478">
        <v>356</v>
      </c>
      <c r="L28" s="478">
        <v>7</v>
      </c>
      <c r="M28" s="478">
        <v>705</v>
      </c>
      <c r="N28" s="478">
        <v>419</v>
      </c>
      <c r="O28" s="478">
        <v>151</v>
      </c>
      <c r="P28" s="478">
        <v>525</v>
      </c>
      <c r="Q28" s="478">
        <v>320</v>
      </c>
      <c r="R28" s="478">
        <v>214</v>
      </c>
      <c r="S28" s="478">
        <v>588</v>
      </c>
      <c r="T28" s="478">
        <v>539</v>
      </c>
      <c r="U28" s="478">
        <v>424</v>
      </c>
      <c r="V28" s="478">
        <v>159</v>
      </c>
      <c r="W28" s="478">
        <v>575</v>
      </c>
      <c r="X28" s="478">
        <v>298</v>
      </c>
      <c r="Y28" s="478">
        <v>195</v>
      </c>
      <c r="Z28" s="478">
        <v>719</v>
      </c>
      <c r="AA28" s="478">
        <v>361</v>
      </c>
      <c r="AB28" s="487">
        <v>15</v>
      </c>
      <c r="AC28" s="475">
        <f t="shared" si="0"/>
        <v>4792815</v>
      </c>
      <c r="AD28" s="476"/>
    </row>
    <row r="29" spans="1:30" x14ac:dyDescent="0.25">
      <c r="A29" s="465">
        <v>23</v>
      </c>
      <c r="B29" s="486">
        <v>254</v>
      </c>
      <c r="C29" s="478">
        <v>229</v>
      </c>
      <c r="D29" s="478">
        <v>612</v>
      </c>
      <c r="E29" s="478">
        <v>398</v>
      </c>
      <c r="F29" s="478">
        <v>49</v>
      </c>
      <c r="G29" s="478">
        <v>675</v>
      </c>
      <c r="H29" s="478">
        <v>434</v>
      </c>
      <c r="I29" s="478">
        <v>85</v>
      </c>
      <c r="J29" s="478">
        <v>549</v>
      </c>
      <c r="K29" s="478">
        <v>653</v>
      </c>
      <c r="L29" s="478">
        <v>385</v>
      </c>
      <c r="M29" s="478">
        <v>30</v>
      </c>
      <c r="N29" s="478">
        <v>554</v>
      </c>
      <c r="O29" s="478">
        <v>448</v>
      </c>
      <c r="P29" s="478">
        <v>93</v>
      </c>
      <c r="Q29" s="478">
        <v>617</v>
      </c>
      <c r="R29" s="478">
        <v>268</v>
      </c>
      <c r="S29" s="478">
        <v>237</v>
      </c>
      <c r="T29" s="478">
        <v>107</v>
      </c>
      <c r="U29" s="478">
        <v>559</v>
      </c>
      <c r="V29" s="478">
        <v>456</v>
      </c>
      <c r="W29" s="478">
        <v>224</v>
      </c>
      <c r="X29" s="478">
        <v>595</v>
      </c>
      <c r="Y29" s="478">
        <v>249</v>
      </c>
      <c r="Z29" s="478">
        <v>44</v>
      </c>
      <c r="AA29" s="478">
        <v>658</v>
      </c>
      <c r="AB29" s="487">
        <v>393</v>
      </c>
      <c r="AC29" s="475">
        <f t="shared" si="0"/>
        <v>4792815</v>
      </c>
      <c r="AD29" s="476"/>
    </row>
    <row r="30" spans="1:30" x14ac:dyDescent="0.25">
      <c r="A30" s="465">
        <v>24</v>
      </c>
      <c r="B30" s="486">
        <v>632</v>
      </c>
      <c r="C30" s="478">
        <v>283</v>
      </c>
      <c r="D30" s="478">
        <v>180</v>
      </c>
      <c r="E30" s="478">
        <v>695</v>
      </c>
      <c r="F30" s="478">
        <v>346</v>
      </c>
      <c r="G30" s="478">
        <v>81</v>
      </c>
      <c r="H30" s="478">
        <v>488</v>
      </c>
      <c r="I30" s="478">
        <v>463</v>
      </c>
      <c r="J30" s="478">
        <v>117</v>
      </c>
      <c r="K30" s="478">
        <v>59</v>
      </c>
      <c r="L30" s="478">
        <v>682</v>
      </c>
      <c r="M30" s="478">
        <v>327</v>
      </c>
      <c r="N30" s="478">
        <v>122</v>
      </c>
      <c r="O30" s="478">
        <v>502</v>
      </c>
      <c r="P30" s="478">
        <v>471</v>
      </c>
      <c r="Q30" s="478">
        <v>185</v>
      </c>
      <c r="R30" s="478">
        <v>646</v>
      </c>
      <c r="S30" s="478">
        <v>291</v>
      </c>
      <c r="T30" s="478">
        <v>485</v>
      </c>
      <c r="U30" s="478">
        <v>127</v>
      </c>
      <c r="V30" s="478">
        <v>510</v>
      </c>
      <c r="W30" s="478">
        <v>278</v>
      </c>
      <c r="X30" s="478">
        <v>163</v>
      </c>
      <c r="Y30" s="478">
        <v>627</v>
      </c>
      <c r="Z30" s="478">
        <v>341</v>
      </c>
      <c r="AA30" s="478">
        <v>64</v>
      </c>
      <c r="AB30" s="487">
        <v>690</v>
      </c>
      <c r="AC30" s="475">
        <f t="shared" si="0"/>
        <v>4792815</v>
      </c>
      <c r="AD30" s="476"/>
    </row>
    <row r="31" spans="1:30" x14ac:dyDescent="0.25">
      <c r="A31" s="465">
        <v>25</v>
      </c>
      <c r="B31" s="486">
        <v>239</v>
      </c>
      <c r="C31" s="478">
        <v>619</v>
      </c>
      <c r="D31" s="478">
        <v>264</v>
      </c>
      <c r="E31" s="478">
        <v>32</v>
      </c>
      <c r="F31" s="478">
        <v>655</v>
      </c>
      <c r="G31" s="478">
        <v>381</v>
      </c>
      <c r="H31" s="478">
        <v>95</v>
      </c>
      <c r="I31" s="478">
        <v>556</v>
      </c>
      <c r="J31" s="478">
        <v>444</v>
      </c>
      <c r="K31" s="478">
        <v>395</v>
      </c>
      <c r="L31" s="478">
        <v>37</v>
      </c>
      <c r="M31" s="478">
        <v>663</v>
      </c>
      <c r="N31" s="478">
        <v>458</v>
      </c>
      <c r="O31" s="478">
        <v>100</v>
      </c>
      <c r="P31" s="478">
        <v>564</v>
      </c>
      <c r="Q31" s="478">
        <v>251</v>
      </c>
      <c r="R31" s="478">
        <v>217</v>
      </c>
      <c r="S31" s="478">
        <v>600</v>
      </c>
      <c r="T31" s="478">
        <v>542</v>
      </c>
      <c r="U31" s="478">
        <v>436</v>
      </c>
      <c r="V31" s="478">
        <v>90</v>
      </c>
      <c r="W31" s="478">
        <v>605</v>
      </c>
      <c r="X31" s="478">
        <v>256</v>
      </c>
      <c r="Y31" s="478">
        <v>234</v>
      </c>
      <c r="Z31" s="478">
        <v>668</v>
      </c>
      <c r="AA31" s="478">
        <v>400</v>
      </c>
      <c r="AB31" s="487">
        <v>54</v>
      </c>
      <c r="AC31" s="475">
        <f t="shared" si="0"/>
        <v>4792815</v>
      </c>
      <c r="AD31" s="476"/>
    </row>
    <row r="32" spans="1:30" x14ac:dyDescent="0.25">
      <c r="A32" s="465">
        <v>26</v>
      </c>
      <c r="B32" s="486">
        <v>293</v>
      </c>
      <c r="C32" s="478">
        <v>187</v>
      </c>
      <c r="D32" s="478">
        <v>642</v>
      </c>
      <c r="E32" s="478">
        <v>329</v>
      </c>
      <c r="F32" s="478">
        <v>61</v>
      </c>
      <c r="G32" s="478">
        <v>678</v>
      </c>
      <c r="H32" s="478">
        <v>473</v>
      </c>
      <c r="I32" s="478">
        <v>124</v>
      </c>
      <c r="J32" s="478">
        <v>498</v>
      </c>
      <c r="K32" s="478">
        <v>692</v>
      </c>
      <c r="L32" s="478">
        <v>334</v>
      </c>
      <c r="M32" s="478">
        <v>69</v>
      </c>
      <c r="N32" s="478">
        <v>512</v>
      </c>
      <c r="O32" s="478">
        <v>478</v>
      </c>
      <c r="P32" s="478">
        <v>132</v>
      </c>
      <c r="Q32" s="478">
        <v>629</v>
      </c>
      <c r="R32" s="478">
        <v>271</v>
      </c>
      <c r="S32" s="478">
        <v>168</v>
      </c>
      <c r="T32" s="478">
        <v>110</v>
      </c>
      <c r="U32" s="478">
        <v>490</v>
      </c>
      <c r="V32" s="478">
        <v>468</v>
      </c>
      <c r="W32" s="478">
        <v>173</v>
      </c>
      <c r="X32" s="478">
        <v>634</v>
      </c>
      <c r="Y32" s="478">
        <v>288</v>
      </c>
      <c r="Z32" s="478">
        <v>74</v>
      </c>
      <c r="AA32" s="478">
        <v>697</v>
      </c>
      <c r="AB32" s="487">
        <v>351</v>
      </c>
      <c r="AC32" s="475">
        <f t="shared" si="0"/>
        <v>4792815</v>
      </c>
      <c r="AD32" s="476"/>
    </row>
    <row r="33" spans="1:30" x14ac:dyDescent="0.25">
      <c r="A33" s="465">
        <v>27</v>
      </c>
      <c r="B33" s="488">
        <v>590</v>
      </c>
      <c r="C33" s="489">
        <v>322</v>
      </c>
      <c r="D33" s="489">
        <v>210</v>
      </c>
      <c r="E33" s="489">
        <v>707</v>
      </c>
      <c r="F33" s="489">
        <v>358</v>
      </c>
      <c r="G33" s="489">
        <v>3</v>
      </c>
      <c r="H33" s="489">
        <v>527</v>
      </c>
      <c r="I33" s="489">
        <v>421</v>
      </c>
      <c r="J33" s="489">
        <v>147</v>
      </c>
      <c r="K33" s="489">
        <v>17</v>
      </c>
      <c r="L33" s="489">
        <v>712</v>
      </c>
      <c r="M33" s="489">
        <v>366</v>
      </c>
      <c r="N33" s="489">
        <v>161</v>
      </c>
      <c r="O33" s="489">
        <v>532</v>
      </c>
      <c r="P33" s="489">
        <v>429</v>
      </c>
      <c r="Q33" s="489">
        <v>197</v>
      </c>
      <c r="R33" s="489">
        <v>568</v>
      </c>
      <c r="S33" s="489">
        <v>303</v>
      </c>
      <c r="T33" s="489">
        <v>407</v>
      </c>
      <c r="U33" s="489">
        <v>139</v>
      </c>
      <c r="V33" s="489">
        <v>522</v>
      </c>
      <c r="W33" s="489">
        <v>308</v>
      </c>
      <c r="X33" s="489">
        <v>202</v>
      </c>
      <c r="Y33" s="489">
        <v>585</v>
      </c>
      <c r="Z33" s="489">
        <v>371</v>
      </c>
      <c r="AA33" s="489">
        <v>22</v>
      </c>
      <c r="AB33" s="490">
        <v>729</v>
      </c>
      <c r="AC33" s="475">
        <f t="shared" si="0"/>
        <v>4792815</v>
      </c>
      <c r="AD33" s="476"/>
    </row>
    <row r="34" spans="1:30" x14ac:dyDescent="0.25">
      <c r="A34" s="470" t="s">
        <v>1</v>
      </c>
      <c r="B34" s="475">
        <f>SUMSQ(B7:B33)</f>
        <v>4792815</v>
      </c>
      <c r="C34" s="475">
        <f t="shared" ref="C34:AB34" si="1">SUMSQ(C7:C33)</f>
        <v>4792815</v>
      </c>
      <c r="D34" s="475">
        <f t="shared" si="1"/>
        <v>4792815</v>
      </c>
      <c r="E34" s="475">
        <f t="shared" si="1"/>
        <v>4792815</v>
      </c>
      <c r="F34" s="475">
        <f t="shared" si="1"/>
        <v>4792815</v>
      </c>
      <c r="G34" s="475">
        <f t="shared" si="1"/>
        <v>4792815</v>
      </c>
      <c r="H34" s="475">
        <f t="shared" si="1"/>
        <v>4792815</v>
      </c>
      <c r="I34" s="475">
        <f t="shared" si="1"/>
        <v>4792815</v>
      </c>
      <c r="J34" s="475">
        <f t="shared" si="1"/>
        <v>4792815</v>
      </c>
      <c r="K34" s="475">
        <f t="shared" si="1"/>
        <v>4792815</v>
      </c>
      <c r="L34" s="475">
        <f t="shared" si="1"/>
        <v>4792815</v>
      </c>
      <c r="M34" s="475">
        <f t="shared" si="1"/>
        <v>4792815</v>
      </c>
      <c r="N34" s="475">
        <f t="shared" si="1"/>
        <v>4792815</v>
      </c>
      <c r="O34" s="475">
        <f t="shared" si="1"/>
        <v>4792815</v>
      </c>
      <c r="P34" s="475">
        <f t="shared" si="1"/>
        <v>4792815</v>
      </c>
      <c r="Q34" s="475">
        <f t="shared" si="1"/>
        <v>4792815</v>
      </c>
      <c r="R34" s="475">
        <f t="shared" si="1"/>
        <v>4792815</v>
      </c>
      <c r="S34" s="475">
        <f t="shared" si="1"/>
        <v>4792815</v>
      </c>
      <c r="T34" s="475">
        <f t="shared" si="1"/>
        <v>4792815</v>
      </c>
      <c r="U34" s="475">
        <f t="shared" si="1"/>
        <v>4792815</v>
      </c>
      <c r="V34" s="475">
        <f t="shared" si="1"/>
        <v>4792815</v>
      </c>
      <c r="W34" s="475">
        <f t="shared" si="1"/>
        <v>4792815</v>
      </c>
      <c r="X34" s="475">
        <f t="shared" si="1"/>
        <v>4792815</v>
      </c>
      <c r="Y34" s="475">
        <f t="shared" si="1"/>
        <v>4792815</v>
      </c>
      <c r="Z34" s="475">
        <f t="shared" si="1"/>
        <v>4792815</v>
      </c>
      <c r="AA34" s="475">
        <f t="shared" si="1"/>
        <v>4792815</v>
      </c>
      <c r="AB34" s="475">
        <f t="shared" si="1"/>
        <v>4792815</v>
      </c>
      <c r="AC34" s="475"/>
      <c r="AD34" s="476"/>
    </row>
    <row r="35" spans="1:30" x14ac:dyDescent="0.25">
      <c r="A35" s="470" t="s">
        <v>351</v>
      </c>
      <c r="N35" s="476"/>
      <c r="O35" s="476">
        <f>O7^3+O8^3+O9^3+O10^3+O11^3+O12^3+O13^3+O14^3+O15^3+O16^3+O17^3+O18^3+O19^3+O20^3+O21^3+O22^3+O23^3+O24^3+O25^3+O26^3+O27^3+O28^3+O29^3+O30^3+O31^3+O32^3+O33^3</f>
        <v>2622267675</v>
      </c>
      <c r="AC35" s="475"/>
      <c r="AD35" s="476"/>
    </row>
    <row r="36" spans="1:30" x14ac:dyDescent="0.25">
      <c r="A36" s="466"/>
      <c r="B36" s="471" t="s">
        <v>925</v>
      </c>
      <c r="C36" s="471"/>
      <c r="D36" s="471"/>
      <c r="E36" s="471"/>
      <c r="F36" s="471"/>
      <c r="G36" s="471"/>
      <c r="H36" s="471"/>
      <c r="I36" s="471"/>
      <c r="J36" s="471"/>
      <c r="K36" s="471"/>
      <c r="L36" s="471"/>
      <c r="M36" s="471"/>
      <c r="N36" s="471"/>
      <c r="O36" s="471"/>
      <c r="P36" s="471"/>
      <c r="Q36" s="471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5"/>
      <c r="AD36" s="476"/>
    </row>
    <row r="37" spans="1:30" x14ac:dyDescent="0.25">
      <c r="A37" s="470" t="s">
        <v>2</v>
      </c>
      <c r="B37" s="466">
        <f>B7</f>
        <v>1</v>
      </c>
      <c r="C37" s="466">
        <f>C8</f>
        <v>33</v>
      </c>
      <c r="D37" s="466">
        <f>D9</f>
        <v>62</v>
      </c>
      <c r="E37" s="466">
        <f>E10</f>
        <v>103</v>
      </c>
      <c r="F37" s="466">
        <f>F11</f>
        <v>135</v>
      </c>
      <c r="G37" s="466">
        <f>G12</f>
        <v>155</v>
      </c>
      <c r="H37" s="466">
        <f>H13</f>
        <v>178</v>
      </c>
      <c r="I37" s="466">
        <f>I14</f>
        <v>201</v>
      </c>
      <c r="J37" s="466">
        <f>J15</f>
        <v>230</v>
      </c>
      <c r="K37" s="466">
        <f>K16</f>
        <v>270</v>
      </c>
      <c r="L37" s="466">
        <f>L17</f>
        <v>290</v>
      </c>
      <c r="M37" s="466">
        <f>M18</f>
        <v>319</v>
      </c>
      <c r="N37" s="466">
        <f>N19</f>
        <v>336</v>
      </c>
      <c r="O37" s="466">
        <f>O20</f>
        <v>365</v>
      </c>
      <c r="P37" s="466">
        <f>P21</f>
        <v>394</v>
      </c>
      <c r="Q37" s="466">
        <f>Q22</f>
        <v>411</v>
      </c>
      <c r="R37" s="466">
        <f>R23</f>
        <v>440</v>
      </c>
      <c r="S37" s="466">
        <f>S24</f>
        <v>460</v>
      </c>
      <c r="T37" s="466">
        <f>T25</f>
        <v>500</v>
      </c>
      <c r="U37" s="466">
        <f>U26</f>
        <v>529</v>
      </c>
      <c r="V37" s="466">
        <f>V27</f>
        <v>552</v>
      </c>
      <c r="W37" s="466">
        <f>W28</f>
        <v>575</v>
      </c>
      <c r="X37" s="466">
        <f>X29</f>
        <v>595</v>
      </c>
      <c r="Y37" s="466">
        <f>Y30</f>
        <v>627</v>
      </c>
      <c r="Z37" s="466">
        <f>Z31</f>
        <v>668</v>
      </c>
      <c r="AA37" s="466">
        <f>AA32</f>
        <v>697</v>
      </c>
      <c r="AB37" s="473">
        <f>AB33</f>
        <v>729</v>
      </c>
      <c r="AC37" s="475">
        <f t="shared" si="0"/>
        <v>4792815</v>
      </c>
      <c r="AD37" s="476">
        <f t="shared" ref="AD37:AD54" si="2">B37^3+C37^3+D37^3+E37^3+F37^3+G37^3+H37^3+I37^3+J37^3+K37^3+L37^3+M37^3+N37^3+O37^3+P37^3+Q37^3+R37^3+S37^3+T37^3+U37^3+V37^3+W37^3+X37^3+Y37^3+Z37^3+AA37^3+AB37^3</f>
        <v>2622267675</v>
      </c>
    </row>
    <row r="38" spans="1:30" x14ac:dyDescent="0.25">
      <c r="A38" s="470" t="s">
        <v>3</v>
      </c>
      <c r="B38" s="466">
        <f>B33</f>
        <v>590</v>
      </c>
      <c r="C38" s="466">
        <f>C32</f>
        <v>187</v>
      </c>
      <c r="D38" s="466">
        <f>D31</f>
        <v>264</v>
      </c>
      <c r="E38" s="466">
        <f>E30</f>
        <v>695</v>
      </c>
      <c r="F38" s="466">
        <f>F29</f>
        <v>49</v>
      </c>
      <c r="G38" s="466">
        <f>G28</f>
        <v>378</v>
      </c>
      <c r="H38" s="466">
        <f>H27</f>
        <v>566</v>
      </c>
      <c r="I38" s="466">
        <f>I26</f>
        <v>154</v>
      </c>
      <c r="J38" s="466">
        <f>J25</f>
        <v>483</v>
      </c>
      <c r="K38" s="466">
        <f>K24</f>
        <v>177</v>
      </c>
      <c r="L38" s="466">
        <f>L23</f>
        <v>260</v>
      </c>
      <c r="M38" s="466">
        <f>M22</f>
        <v>577</v>
      </c>
      <c r="N38" s="466">
        <f>N21</f>
        <v>39</v>
      </c>
      <c r="O38" s="466">
        <f>O20</f>
        <v>365</v>
      </c>
      <c r="P38" s="466">
        <f>P19</f>
        <v>691</v>
      </c>
      <c r="Q38" s="466">
        <f>Q18</f>
        <v>153</v>
      </c>
      <c r="R38" s="466">
        <f>R17</f>
        <v>470</v>
      </c>
      <c r="S38" s="466">
        <f>S16</f>
        <v>553</v>
      </c>
      <c r="T38" s="466">
        <f>T15</f>
        <v>247</v>
      </c>
      <c r="U38" s="466">
        <f>U14</f>
        <v>576</v>
      </c>
      <c r="V38" s="466">
        <f>V13</f>
        <v>164</v>
      </c>
      <c r="W38" s="466">
        <f>W12</f>
        <v>352</v>
      </c>
      <c r="X38" s="466">
        <f>X11</f>
        <v>681</v>
      </c>
      <c r="Y38" s="466">
        <f>Y10</f>
        <v>35</v>
      </c>
      <c r="Z38" s="466">
        <f>Z9</f>
        <v>466</v>
      </c>
      <c r="AA38" s="466">
        <f>AA8</f>
        <v>543</v>
      </c>
      <c r="AB38" s="473">
        <f>AB7</f>
        <v>140</v>
      </c>
      <c r="AC38" s="475">
        <f t="shared" si="0"/>
        <v>4792815</v>
      </c>
      <c r="AD38" s="476">
        <f t="shared" si="2"/>
        <v>2622267675</v>
      </c>
    </row>
    <row r="39" spans="1:30" x14ac:dyDescent="0.25">
      <c r="B39" s="470"/>
      <c r="C39" s="466" t="s">
        <v>4</v>
      </c>
      <c r="AC39" s="475"/>
      <c r="AD39" s="476"/>
    </row>
    <row r="40" spans="1:30" x14ac:dyDescent="0.25">
      <c r="B40" s="481" t="s">
        <v>926</v>
      </c>
      <c r="C40" s="482"/>
      <c r="D40" s="482"/>
      <c r="E40" s="482"/>
      <c r="F40" s="482"/>
      <c r="G40" s="465"/>
      <c r="H40" s="465"/>
      <c r="I40" s="465"/>
      <c r="J40" s="465"/>
      <c r="K40" s="465"/>
      <c r="L40" s="465"/>
      <c r="M40" s="465"/>
      <c r="N40" s="465"/>
      <c r="O40" s="465"/>
      <c r="P40" s="465"/>
      <c r="Q40" s="465"/>
      <c r="R40" s="465"/>
      <c r="S40" s="465"/>
      <c r="T40" s="465"/>
      <c r="U40" s="465"/>
      <c r="V40" s="465"/>
      <c r="W40" s="465"/>
      <c r="X40" s="465"/>
      <c r="Y40" s="465"/>
      <c r="Z40" s="465"/>
      <c r="AA40" s="465"/>
      <c r="AB40" s="465"/>
      <c r="AC40" s="475"/>
      <c r="AD40" s="476"/>
    </row>
    <row r="41" spans="1:30" x14ac:dyDescent="0.25">
      <c r="A41" s="465">
        <v>1</v>
      </c>
      <c r="B41" s="491">
        <v>1</v>
      </c>
      <c r="C41" s="492">
        <v>708</v>
      </c>
      <c r="D41" s="492">
        <v>359</v>
      </c>
      <c r="E41" s="492">
        <v>145</v>
      </c>
      <c r="F41" s="492">
        <v>528</v>
      </c>
      <c r="G41" s="492">
        <v>422</v>
      </c>
      <c r="H41" s="492">
        <v>208</v>
      </c>
      <c r="I41" s="492">
        <v>591</v>
      </c>
      <c r="J41" s="492">
        <v>323</v>
      </c>
      <c r="K41" s="492">
        <v>17</v>
      </c>
      <c r="L41" s="492">
        <v>712</v>
      </c>
      <c r="M41" s="492">
        <v>366</v>
      </c>
      <c r="N41" s="492">
        <v>161</v>
      </c>
      <c r="O41" s="492">
        <v>532</v>
      </c>
      <c r="P41" s="492">
        <v>429</v>
      </c>
      <c r="Q41" s="492">
        <v>197</v>
      </c>
      <c r="R41" s="492">
        <v>568</v>
      </c>
      <c r="S41" s="492">
        <v>303</v>
      </c>
      <c r="T41" s="492">
        <v>583</v>
      </c>
      <c r="U41" s="492">
        <v>309</v>
      </c>
      <c r="V41" s="492">
        <v>203</v>
      </c>
      <c r="W41" s="492">
        <v>727</v>
      </c>
      <c r="X41" s="492">
        <v>372</v>
      </c>
      <c r="Y41" s="492">
        <v>23</v>
      </c>
      <c r="Z41" s="492">
        <v>520</v>
      </c>
      <c r="AA41" s="492">
        <v>408</v>
      </c>
      <c r="AB41" s="493">
        <v>140</v>
      </c>
      <c r="AC41" s="475">
        <f t="shared" si="0"/>
        <v>4792815</v>
      </c>
      <c r="AD41" s="476"/>
    </row>
    <row r="42" spans="1:30" x14ac:dyDescent="0.25">
      <c r="A42" s="465">
        <v>2</v>
      </c>
      <c r="B42" s="494">
        <v>379</v>
      </c>
      <c r="C42" s="479">
        <v>33</v>
      </c>
      <c r="D42" s="479">
        <v>656</v>
      </c>
      <c r="E42" s="479">
        <v>442</v>
      </c>
      <c r="F42" s="479">
        <v>96</v>
      </c>
      <c r="G42" s="479">
        <v>557</v>
      </c>
      <c r="H42" s="479">
        <v>262</v>
      </c>
      <c r="I42" s="479">
        <v>240</v>
      </c>
      <c r="J42" s="479">
        <v>620</v>
      </c>
      <c r="K42" s="479">
        <v>692</v>
      </c>
      <c r="L42" s="479">
        <v>334</v>
      </c>
      <c r="M42" s="479">
        <v>69</v>
      </c>
      <c r="N42" s="479">
        <v>512</v>
      </c>
      <c r="O42" s="479">
        <v>478</v>
      </c>
      <c r="P42" s="479">
        <v>132</v>
      </c>
      <c r="Q42" s="479">
        <v>629</v>
      </c>
      <c r="R42" s="479">
        <v>271</v>
      </c>
      <c r="S42" s="479">
        <v>168</v>
      </c>
      <c r="T42" s="479">
        <v>232</v>
      </c>
      <c r="U42" s="479">
        <v>606</v>
      </c>
      <c r="V42" s="479">
        <v>257</v>
      </c>
      <c r="W42" s="479">
        <v>52</v>
      </c>
      <c r="X42" s="479">
        <v>669</v>
      </c>
      <c r="Y42" s="479">
        <v>401</v>
      </c>
      <c r="Z42" s="479">
        <v>88</v>
      </c>
      <c r="AA42" s="479">
        <v>543</v>
      </c>
      <c r="AB42" s="495">
        <v>437</v>
      </c>
      <c r="AC42" s="475">
        <f t="shared" si="0"/>
        <v>4792815</v>
      </c>
      <c r="AD42" s="476"/>
    </row>
    <row r="43" spans="1:30" x14ac:dyDescent="0.25">
      <c r="A43" s="465">
        <v>3</v>
      </c>
      <c r="B43" s="494">
        <v>676</v>
      </c>
      <c r="C43" s="479">
        <v>330</v>
      </c>
      <c r="D43" s="479">
        <v>62</v>
      </c>
      <c r="E43" s="479">
        <v>496</v>
      </c>
      <c r="F43" s="479">
        <v>474</v>
      </c>
      <c r="G43" s="479">
        <v>125</v>
      </c>
      <c r="H43" s="479">
        <v>640</v>
      </c>
      <c r="I43" s="479">
        <v>294</v>
      </c>
      <c r="J43" s="479">
        <v>188</v>
      </c>
      <c r="K43" s="479">
        <v>395</v>
      </c>
      <c r="L43" s="479">
        <v>37</v>
      </c>
      <c r="M43" s="479">
        <v>663</v>
      </c>
      <c r="N43" s="479">
        <v>458</v>
      </c>
      <c r="O43" s="479">
        <v>100</v>
      </c>
      <c r="P43" s="479">
        <v>564</v>
      </c>
      <c r="Q43" s="479">
        <v>251</v>
      </c>
      <c r="R43" s="479">
        <v>217</v>
      </c>
      <c r="S43" s="479">
        <v>600</v>
      </c>
      <c r="T43" s="479">
        <v>286</v>
      </c>
      <c r="U43" s="479">
        <v>174</v>
      </c>
      <c r="V43" s="479">
        <v>635</v>
      </c>
      <c r="W43" s="479">
        <v>349</v>
      </c>
      <c r="X43" s="479">
        <v>75</v>
      </c>
      <c r="Y43" s="479">
        <v>698</v>
      </c>
      <c r="Z43" s="479">
        <v>466</v>
      </c>
      <c r="AA43" s="479">
        <v>111</v>
      </c>
      <c r="AB43" s="495">
        <v>491</v>
      </c>
      <c r="AC43" s="475">
        <f t="shared" si="0"/>
        <v>4792815</v>
      </c>
      <c r="AD43" s="476"/>
    </row>
    <row r="44" spans="1:30" x14ac:dyDescent="0.25">
      <c r="A44" s="465">
        <v>4</v>
      </c>
      <c r="B44" s="494">
        <v>40</v>
      </c>
      <c r="C44" s="479">
        <v>666</v>
      </c>
      <c r="D44" s="479">
        <v>389</v>
      </c>
      <c r="E44" s="479">
        <v>103</v>
      </c>
      <c r="F44" s="479">
        <v>567</v>
      </c>
      <c r="G44" s="479">
        <v>452</v>
      </c>
      <c r="H44" s="479">
        <v>220</v>
      </c>
      <c r="I44" s="479">
        <v>603</v>
      </c>
      <c r="J44" s="479">
        <v>245</v>
      </c>
      <c r="K44" s="479">
        <v>59</v>
      </c>
      <c r="L44" s="479">
        <v>682</v>
      </c>
      <c r="M44" s="479">
        <v>327</v>
      </c>
      <c r="N44" s="479">
        <v>122</v>
      </c>
      <c r="O44" s="479">
        <v>502</v>
      </c>
      <c r="P44" s="479">
        <v>471</v>
      </c>
      <c r="Q44" s="479">
        <v>185</v>
      </c>
      <c r="R44" s="479">
        <v>646</v>
      </c>
      <c r="S44" s="479">
        <v>291</v>
      </c>
      <c r="T44" s="479">
        <v>613</v>
      </c>
      <c r="U44" s="479">
        <v>267</v>
      </c>
      <c r="V44" s="479">
        <v>242</v>
      </c>
      <c r="W44" s="479">
        <v>649</v>
      </c>
      <c r="X44" s="479">
        <v>384</v>
      </c>
      <c r="Y44" s="479">
        <v>35</v>
      </c>
      <c r="Z44" s="479">
        <v>550</v>
      </c>
      <c r="AA44" s="479">
        <v>447</v>
      </c>
      <c r="AB44" s="495">
        <v>98</v>
      </c>
      <c r="AC44" s="475">
        <f t="shared" si="0"/>
        <v>4792815</v>
      </c>
      <c r="AD44" s="476"/>
    </row>
    <row r="45" spans="1:30" x14ac:dyDescent="0.25">
      <c r="A45" s="465">
        <v>5</v>
      </c>
      <c r="B45" s="494">
        <v>337</v>
      </c>
      <c r="C45" s="479">
        <v>72</v>
      </c>
      <c r="D45" s="479">
        <v>686</v>
      </c>
      <c r="E45" s="479">
        <v>481</v>
      </c>
      <c r="F45" s="479">
        <v>135</v>
      </c>
      <c r="G45" s="479">
        <v>506</v>
      </c>
      <c r="H45" s="479">
        <v>274</v>
      </c>
      <c r="I45" s="479">
        <v>171</v>
      </c>
      <c r="J45" s="479">
        <v>623</v>
      </c>
      <c r="K45" s="479">
        <v>653</v>
      </c>
      <c r="L45" s="479">
        <v>385</v>
      </c>
      <c r="M45" s="479">
        <v>30</v>
      </c>
      <c r="N45" s="479">
        <v>554</v>
      </c>
      <c r="O45" s="479">
        <v>448</v>
      </c>
      <c r="P45" s="479">
        <v>93</v>
      </c>
      <c r="Q45" s="479">
        <v>617</v>
      </c>
      <c r="R45" s="479">
        <v>268</v>
      </c>
      <c r="S45" s="479">
        <v>237</v>
      </c>
      <c r="T45" s="479">
        <v>181</v>
      </c>
      <c r="U45" s="479">
        <v>645</v>
      </c>
      <c r="V45" s="479">
        <v>296</v>
      </c>
      <c r="W45" s="479">
        <v>55</v>
      </c>
      <c r="X45" s="479">
        <v>681</v>
      </c>
      <c r="Y45" s="479">
        <v>332</v>
      </c>
      <c r="Z45" s="479">
        <v>118</v>
      </c>
      <c r="AA45" s="479">
        <v>501</v>
      </c>
      <c r="AB45" s="495">
        <v>476</v>
      </c>
      <c r="AC45" s="475">
        <f t="shared" si="0"/>
        <v>4792815</v>
      </c>
      <c r="AD45" s="476"/>
    </row>
    <row r="46" spans="1:30" x14ac:dyDescent="0.25">
      <c r="A46" s="465">
        <v>6</v>
      </c>
      <c r="B46" s="494">
        <v>715</v>
      </c>
      <c r="C46" s="479">
        <v>369</v>
      </c>
      <c r="D46" s="479">
        <v>11</v>
      </c>
      <c r="E46" s="479">
        <v>535</v>
      </c>
      <c r="F46" s="479">
        <v>432</v>
      </c>
      <c r="G46" s="479">
        <v>155</v>
      </c>
      <c r="H46" s="479">
        <v>571</v>
      </c>
      <c r="I46" s="479">
        <v>306</v>
      </c>
      <c r="J46" s="479">
        <v>191</v>
      </c>
      <c r="K46" s="479">
        <v>356</v>
      </c>
      <c r="L46" s="479">
        <v>7</v>
      </c>
      <c r="M46" s="479">
        <v>705</v>
      </c>
      <c r="N46" s="479">
        <v>419</v>
      </c>
      <c r="O46" s="479">
        <v>151</v>
      </c>
      <c r="P46" s="479">
        <v>525</v>
      </c>
      <c r="Q46" s="479">
        <v>320</v>
      </c>
      <c r="R46" s="479">
        <v>214</v>
      </c>
      <c r="S46" s="479">
        <v>588</v>
      </c>
      <c r="T46" s="479">
        <v>316</v>
      </c>
      <c r="U46" s="479">
        <v>213</v>
      </c>
      <c r="V46" s="479">
        <v>593</v>
      </c>
      <c r="W46" s="479">
        <v>352</v>
      </c>
      <c r="X46" s="479">
        <v>6</v>
      </c>
      <c r="Y46" s="479">
        <v>710</v>
      </c>
      <c r="Z46" s="479">
        <v>415</v>
      </c>
      <c r="AA46" s="479">
        <v>150</v>
      </c>
      <c r="AB46" s="495">
        <v>530</v>
      </c>
      <c r="AC46" s="475">
        <f t="shared" si="0"/>
        <v>4792815</v>
      </c>
      <c r="AD46" s="476"/>
    </row>
    <row r="47" spans="1:30" x14ac:dyDescent="0.25">
      <c r="A47" s="465">
        <v>7</v>
      </c>
      <c r="B47" s="494">
        <v>79</v>
      </c>
      <c r="C47" s="479">
        <v>696</v>
      </c>
      <c r="D47" s="479">
        <v>347</v>
      </c>
      <c r="E47" s="479">
        <v>115</v>
      </c>
      <c r="F47" s="479">
        <v>489</v>
      </c>
      <c r="G47" s="479">
        <v>464</v>
      </c>
      <c r="H47" s="479">
        <v>178</v>
      </c>
      <c r="I47" s="479">
        <v>633</v>
      </c>
      <c r="J47" s="479">
        <v>284</v>
      </c>
      <c r="K47" s="479">
        <v>47</v>
      </c>
      <c r="L47" s="479">
        <v>670</v>
      </c>
      <c r="M47" s="479">
        <v>405</v>
      </c>
      <c r="N47" s="479">
        <v>83</v>
      </c>
      <c r="O47" s="479">
        <v>544</v>
      </c>
      <c r="P47" s="479">
        <v>441</v>
      </c>
      <c r="Q47" s="479">
        <v>227</v>
      </c>
      <c r="R47" s="479">
        <v>607</v>
      </c>
      <c r="S47" s="479">
        <v>261</v>
      </c>
      <c r="T47" s="479">
        <v>625</v>
      </c>
      <c r="U47" s="479">
        <v>279</v>
      </c>
      <c r="V47" s="479">
        <v>164</v>
      </c>
      <c r="W47" s="479">
        <v>688</v>
      </c>
      <c r="X47" s="479">
        <v>342</v>
      </c>
      <c r="Y47" s="479">
        <v>65</v>
      </c>
      <c r="Z47" s="479">
        <v>508</v>
      </c>
      <c r="AA47" s="479">
        <v>486</v>
      </c>
      <c r="AB47" s="495">
        <v>128</v>
      </c>
      <c r="AC47" s="475">
        <f t="shared" si="0"/>
        <v>4792815</v>
      </c>
      <c r="AD47" s="476"/>
    </row>
    <row r="48" spans="1:30" x14ac:dyDescent="0.25">
      <c r="A48" s="465">
        <v>8</v>
      </c>
      <c r="B48" s="494">
        <v>376</v>
      </c>
      <c r="C48" s="479">
        <v>21</v>
      </c>
      <c r="D48" s="479">
        <v>725</v>
      </c>
      <c r="E48" s="479">
        <v>412</v>
      </c>
      <c r="F48" s="479">
        <v>138</v>
      </c>
      <c r="G48" s="479">
        <v>518</v>
      </c>
      <c r="H48" s="479">
        <v>313</v>
      </c>
      <c r="I48" s="479">
        <v>201</v>
      </c>
      <c r="J48" s="479">
        <v>581</v>
      </c>
      <c r="K48" s="479">
        <v>722</v>
      </c>
      <c r="L48" s="479">
        <v>373</v>
      </c>
      <c r="M48" s="479">
        <v>27</v>
      </c>
      <c r="N48" s="479">
        <v>515</v>
      </c>
      <c r="O48" s="479">
        <v>409</v>
      </c>
      <c r="P48" s="479">
        <v>144</v>
      </c>
      <c r="Q48" s="479">
        <v>578</v>
      </c>
      <c r="R48" s="479">
        <v>310</v>
      </c>
      <c r="S48" s="479">
        <v>207</v>
      </c>
      <c r="T48" s="479">
        <v>193</v>
      </c>
      <c r="U48" s="479">
        <v>576</v>
      </c>
      <c r="V48" s="479">
        <v>299</v>
      </c>
      <c r="W48" s="479">
        <v>13</v>
      </c>
      <c r="X48" s="479">
        <v>720</v>
      </c>
      <c r="Y48" s="479">
        <v>362</v>
      </c>
      <c r="Z48" s="479">
        <v>157</v>
      </c>
      <c r="AA48" s="479">
        <v>540</v>
      </c>
      <c r="AB48" s="495">
        <v>425</v>
      </c>
      <c r="AC48" s="475">
        <f t="shared" si="0"/>
        <v>4792815</v>
      </c>
      <c r="AD48" s="476"/>
    </row>
    <row r="49" spans="1:31" x14ac:dyDescent="0.25">
      <c r="A49" s="465">
        <v>9</v>
      </c>
      <c r="B49" s="494">
        <v>673</v>
      </c>
      <c r="C49" s="479">
        <v>399</v>
      </c>
      <c r="D49" s="479">
        <v>50</v>
      </c>
      <c r="E49" s="479">
        <v>547</v>
      </c>
      <c r="F49" s="479">
        <v>435</v>
      </c>
      <c r="G49" s="479">
        <v>86</v>
      </c>
      <c r="H49" s="479">
        <v>610</v>
      </c>
      <c r="I49" s="479">
        <v>255</v>
      </c>
      <c r="J49" s="479">
        <v>230</v>
      </c>
      <c r="K49" s="479">
        <v>344</v>
      </c>
      <c r="L49" s="479">
        <v>76</v>
      </c>
      <c r="M49" s="479">
        <v>702</v>
      </c>
      <c r="N49" s="479">
        <v>461</v>
      </c>
      <c r="O49" s="479">
        <v>112</v>
      </c>
      <c r="P49" s="479">
        <v>495</v>
      </c>
      <c r="Q49" s="479">
        <v>281</v>
      </c>
      <c r="R49" s="479">
        <v>175</v>
      </c>
      <c r="S49" s="479">
        <v>639</v>
      </c>
      <c r="T49" s="479">
        <v>247</v>
      </c>
      <c r="U49" s="479">
        <v>225</v>
      </c>
      <c r="V49" s="479">
        <v>596</v>
      </c>
      <c r="W49" s="479">
        <v>391</v>
      </c>
      <c r="X49" s="479">
        <v>45</v>
      </c>
      <c r="Y49" s="479">
        <v>659</v>
      </c>
      <c r="Z49" s="479">
        <v>454</v>
      </c>
      <c r="AA49" s="479">
        <v>108</v>
      </c>
      <c r="AB49" s="495">
        <v>560</v>
      </c>
      <c r="AC49" s="475">
        <f t="shared" si="0"/>
        <v>4792815</v>
      </c>
      <c r="AD49" s="476"/>
    </row>
    <row r="50" spans="1:31" x14ac:dyDescent="0.25">
      <c r="A50" s="465">
        <v>10</v>
      </c>
      <c r="B50" s="494">
        <v>507</v>
      </c>
      <c r="C50" s="479">
        <v>482</v>
      </c>
      <c r="D50" s="479">
        <v>133</v>
      </c>
      <c r="E50" s="479">
        <v>624</v>
      </c>
      <c r="F50" s="479">
        <v>275</v>
      </c>
      <c r="G50" s="479">
        <v>169</v>
      </c>
      <c r="H50" s="479">
        <v>687</v>
      </c>
      <c r="I50" s="479">
        <v>338</v>
      </c>
      <c r="J50" s="479">
        <v>70</v>
      </c>
      <c r="K50" s="479">
        <v>270</v>
      </c>
      <c r="L50" s="479">
        <v>236</v>
      </c>
      <c r="M50" s="479">
        <v>616</v>
      </c>
      <c r="N50" s="479">
        <v>387</v>
      </c>
      <c r="O50" s="479">
        <v>29</v>
      </c>
      <c r="P50" s="479">
        <v>652</v>
      </c>
      <c r="Q50" s="479">
        <v>450</v>
      </c>
      <c r="R50" s="479">
        <v>92</v>
      </c>
      <c r="S50" s="479">
        <v>553</v>
      </c>
      <c r="T50" s="479">
        <v>333</v>
      </c>
      <c r="U50" s="479">
        <v>56</v>
      </c>
      <c r="V50" s="479">
        <v>679</v>
      </c>
      <c r="W50" s="479">
        <v>477</v>
      </c>
      <c r="X50" s="479">
        <v>119</v>
      </c>
      <c r="Y50" s="479">
        <v>499</v>
      </c>
      <c r="Z50" s="479">
        <v>297</v>
      </c>
      <c r="AA50" s="479">
        <v>182</v>
      </c>
      <c r="AB50" s="495">
        <v>643</v>
      </c>
      <c r="AC50" s="475">
        <f t="shared" si="0"/>
        <v>4792815</v>
      </c>
      <c r="AD50" s="476"/>
    </row>
    <row r="51" spans="1:31" x14ac:dyDescent="0.25">
      <c r="A51" s="465">
        <v>11</v>
      </c>
      <c r="B51" s="494">
        <v>453</v>
      </c>
      <c r="C51" s="479">
        <v>104</v>
      </c>
      <c r="D51" s="479">
        <v>565</v>
      </c>
      <c r="E51" s="479">
        <v>246</v>
      </c>
      <c r="F51" s="479">
        <v>221</v>
      </c>
      <c r="G51" s="479">
        <v>601</v>
      </c>
      <c r="H51" s="479">
        <v>390</v>
      </c>
      <c r="I51" s="479">
        <v>41</v>
      </c>
      <c r="J51" s="479">
        <v>664</v>
      </c>
      <c r="K51" s="479">
        <v>648</v>
      </c>
      <c r="L51" s="479">
        <v>290</v>
      </c>
      <c r="M51" s="479">
        <v>184</v>
      </c>
      <c r="N51" s="479">
        <v>684</v>
      </c>
      <c r="O51" s="479">
        <v>326</v>
      </c>
      <c r="P51" s="479">
        <v>58</v>
      </c>
      <c r="Q51" s="479">
        <v>504</v>
      </c>
      <c r="R51" s="479">
        <v>470</v>
      </c>
      <c r="S51" s="479">
        <v>121</v>
      </c>
      <c r="T51" s="479">
        <v>36</v>
      </c>
      <c r="U51" s="479">
        <v>650</v>
      </c>
      <c r="V51" s="479">
        <v>382</v>
      </c>
      <c r="W51" s="479">
        <v>99</v>
      </c>
      <c r="X51" s="479">
        <v>551</v>
      </c>
      <c r="Y51" s="479">
        <v>445</v>
      </c>
      <c r="Z51" s="479">
        <v>243</v>
      </c>
      <c r="AA51" s="479">
        <v>614</v>
      </c>
      <c r="AB51" s="495">
        <v>265</v>
      </c>
      <c r="AC51" s="475">
        <f t="shared" si="0"/>
        <v>4792815</v>
      </c>
      <c r="AD51" s="476"/>
    </row>
    <row r="52" spans="1:31" x14ac:dyDescent="0.25">
      <c r="A52" s="465">
        <v>12</v>
      </c>
      <c r="B52" s="494">
        <v>156</v>
      </c>
      <c r="C52" s="479">
        <v>536</v>
      </c>
      <c r="D52" s="479">
        <v>430</v>
      </c>
      <c r="E52" s="479">
        <v>192</v>
      </c>
      <c r="F52" s="479">
        <v>572</v>
      </c>
      <c r="G52" s="479">
        <v>304</v>
      </c>
      <c r="H52" s="479">
        <v>12</v>
      </c>
      <c r="I52" s="479">
        <v>716</v>
      </c>
      <c r="J52" s="479">
        <v>367</v>
      </c>
      <c r="K52" s="479">
        <v>216</v>
      </c>
      <c r="L52" s="479">
        <v>587</v>
      </c>
      <c r="M52" s="479">
        <v>319</v>
      </c>
      <c r="N52" s="479">
        <v>9</v>
      </c>
      <c r="O52" s="479">
        <v>704</v>
      </c>
      <c r="P52" s="479">
        <v>355</v>
      </c>
      <c r="Q52" s="479">
        <v>153</v>
      </c>
      <c r="R52" s="479">
        <v>524</v>
      </c>
      <c r="S52" s="479">
        <v>418</v>
      </c>
      <c r="T52" s="479">
        <v>711</v>
      </c>
      <c r="U52" s="479">
        <v>353</v>
      </c>
      <c r="V52" s="479">
        <v>4</v>
      </c>
      <c r="W52" s="479">
        <v>531</v>
      </c>
      <c r="X52" s="479">
        <v>416</v>
      </c>
      <c r="Y52" s="479">
        <v>148</v>
      </c>
      <c r="Z52" s="479">
        <v>594</v>
      </c>
      <c r="AA52" s="479">
        <v>317</v>
      </c>
      <c r="AB52" s="495">
        <v>211</v>
      </c>
      <c r="AC52" s="475">
        <f t="shared" si="0"/>
        <v>4792815</v>
      </c>
      <c r="AD52" s="476"/>
    </row>
    <row r="53" spans="1:31" x14ac:dyDescent="0.25">
      <c r="A53" s="465">
        <v>13</v>
      </c>
      <c r="B53" s="494">
        <v>558</v>
      </c>
      <c r="C53" s="479">
        <v>443</v>
      </c>
      <c r="D53" s="479">
        <v>94</v>
      </c>
      <c r="E53" s="479">
        <v>621</v>
      </c>
      <c r="F53" s="479">
        <v>263</v>
      </c>
      <c r="G53" s="479">
        <v>238</v>
      </c>
      <c r="H53" s="479">
        <v>657</v>
      </c>
      <c r="I53" s="479">
        <v>380</v>
      </c>
      <c r="J53" s="479">
        <v>31</v>
      </c>
      <c r="K53" s="479">
        <v>273</v>
      </c>
      <c r="L53" s="479">
        <v>167</v>
      </c>
      <c r="M53" s="479">
        <v>628</v>
      </c>
      <c r="N53" s="479">
        <v>336</v>
      </c>
      <c r="O53" s="479">
        <v>68</v>
      </c>
      <c r="P53" s="479">
        <v>691</v>
      </c>
      <c r="Q53" s="479">
        <v>480</v>
      </c>
      <c r="R53" s="479">
        <v>131</v>
      </c>
      <c r="S53" s="479">
        <v>511</v>
      </c>
      <c r="T53" s="479">
        <v>402</v>
      </c>
      <c r="U53" s="479">
        <v>53</v>
      </c>
      <c r="V53" s="479">
        <v>667</v>
      </c>
      <c r="W53" s="479">
        <v>438</v>
      </c>
      <c r="X53" s="479">
        <v>89</v>
      </c>
      <c r="Y53" s="479">
        <v>541</v>
      </c>
      <c r="Z53" s="479">
        <v>258</v>
      </c>
      <c r="AA53" s="479">
        <v>233</v>
      </c>
      <c r="AB53" s="495">
        <v>604</v>
      </c>
      <c r="AC53" s="475">
        <f t="shared" si="0"/>
        <v>4792815</v>
      </c>
      <c r="AD53" s="476"/>
      <c r="AE53" s="476"/>
    </row>
    <row r="54" spans="1:31" x14ac:dyDescent="0.25">
      <c r="A54" s="465">
        <v>14</v>
      </c>
      <c r="B54" s="494">
        <v>423</v>
      </c>
      <c r="C54" s="479">
        <v>146</v>
      </c>
      <c r="D54" s="479">
        <v>526</v>
      </c>
      <c r="E54" s="479">
        <v>324</v>
      </c>
      <c r="F54" s="479">
        <v>209</v>
      </c>
      <c r="G54" s="479">
        <v>589</v>
      </c>
      <c r="H54" s="479">
        <v>360</v>
      </c>
      <c r="I54" s="479">
        <v>2</v>
      </c>
      <c r="J54" s="479">
        <v>706</v>
      </c>
      <c r="K54" s="479">
        <v>570</v>
      </c>
      <c r="L54" s="479">
        <v>302</v>
      </c>
      <c r="M54" s="479">
        <v>196</v>
      </c>
      <c r="N54" s="479">
        <v>714</v>
      </c>
      <c r="O54" s="516">
        <v>365</v>
      </c>
      <c r="P54" s="479">
        <v>16</v>
      </c>
      <c r="Q54" s="479">
        <v>534</v>
      </c>
      <c r="R54" s="479">
        <v>428</v>
      </c>
      <c r="S54" s="479">
        <v>160</v>
      </c>
      <c r="T54" s="479">
        <v>24</v>
      </c>
      <c r="U54" s="479">
        <v>728</v>
      </c>
      <c r="V54" s="479">
        <v>370</v>
      </c>
      <c r="W54" s="479">
        <v>141</v>
      </c>
      <c r="X54" s="479">
        <v>521</v>
      </c>
      <c r="Y54" s="479">
        <v>406</v>
      </c>
      <c r="Z54" s="479">
        <v>204</v>
      </c>
      <c r="AA54" s="479">
        <v>584</v>
      </c>
      <c r="AB54" s="495">
        <v>307</v>
      </c>
      <c r="AC54" s="475">
        <f t="shared" si="0"/>
        <v>4792815</v>
      </c>
      <c r="AD54" s="476">
        <f t="shared" si="2"/>
        <v>2622267675</v>
      </c>
      <c r="AE54" s="476"/>
    </row>
    <row r="55" spans="1:31" x14ac:dyDescent="0.25">
      <c r="A55" s="465">
        <v>15</v>
      </c>
      <c r="B55" s="494">
        <v>126</v>
      </c>
      <c r="C55" s="479">
        <v>497</v>
      </c>
      <c r="D55" s="479">
        <v>472</v>
      </c>
      <c r="E55" s="479">
        <v>189</v>
      </c>
      <c r="F55" s="479">
        <v>641</v>
      </c>
      <c r="G55" s="479">
        <v>292</v>
      </c>
      <c r="H55" s="479">
        <v>63</v>
      </c>
      <c r="I55" s="479">
        <v>677</v>
      </c>
      <c r="J55" s="479">
        <v>328</v>
      </c>
      <c r="K55" s="479">
        <v>219</v>
      </c>
      <c r="L55" s="479">
        <v>599</v>
      </c>
      <c r="M55" s="479">
        <v>250</v>
      </c>
      <c r="N55" s="479">
        <v>39</v>
      </c>
      <c r="O55" s="479">
        <v>662</v>
      </c>
      <c r="P55" s="479">
        <v>394</v>
      </c>
      <c r="Q55" s="479">
        <v>102</v>
      </c>
      <c r="R55" s="479">
        <v>563</v>
      </c>
      <c r="S55" s="479">
        <v>457</v>
      </c>
      <c r="T55" s="479">
        <v>699</v>
      </c>
      <c r="U55" s="479">
        <v>350</v>
      </c>
      <c r="V55" s="479">
        <v>73</v>
      </c>
      <c r="W55" s="479">
        <v>492</v>
      </c>
      <c r="X55" s="479">
        <v>467</v>
      </c>
      <c r="Y55" s="479">
        <v>109</v>
      </c>
      <c r="Z55" s="479">
        <v>636</v>
      </c>
      <c r="AA55" s="479">
        <v>287</v>
      </c>
      <c r="AB55" s="495">
        <v>172</v>
      </c>
      <c r="AC55" s="475">
        <f t="shared" si="0"/>
        <v>4792815</v>
      </c>
      <c r="AD55" s="476"/>
      <c r="AE55" s="476"/>
    </row>
    <row r="56" spans="1:31" x14ac:dyDescent="0.25">
      <c r="A56" s="465">
        <v>16</v>
      </c>
      <c r="B56" s="494">
        <v>519</v>
      </c>
      <c r="C56" s="479">
        <v>413</v>
      </c>
      <c r="D56" s="479">
        <v>136</v>
      </c>
      <c r="E56" s="479">
        <v>582</v>
      </c>
      <c r="F56" s="479">
        <v>314</v>
      </c>
      <c r="G56" s="479">
        <v>199</v>
      </c>
      <c r="H56" s="479">
        <v>726</v>
      </c>
      <c r="I56" s="479">
        <v>377</v>
      </c>
      <c r="J56" s="479">
        <v>19</v>
      </c>
      <c r="K56" s="479">
        <v>312</v>
      </c>
      <c r="L56" s="479">
        <v>206</v>
      </c>
      <c r="M56" s="479">
        <v>577</v>
      </c>
      <c r="N56" s="479">
        <v>375</v>
      </c>
      <c r="O56" s="479">
        <v>26</v>
      </c>
      <c r="P56" s="479">
        <v>721</v>
      </c>
      <c r="Q56" s="479">
        <v>411</v>
      </c>
      <c r="R56" s="479">
        <v>143</v>
      </c>
      <c r="S56" s="479">
        <v>514</v>
      </c>
      <c r="T56" s="479">
        <v>363</v>
      </c>
      <c r="U56" s="479">
        <v>14</v>
      </c>
      <c r="V56" s="479">
        <v>718</v>
      </c>
      <c r="W56" s="479">
        <v>426</v>
      </c>
      <c r="X56" s="479">
        <v>158</v>
      </c>
      <c r="Y56" s="479">
        <v>538</v>
      </c>
      <c r="Z56" s="479">
        <v>300</v>
      </c>
      <c r="AA56" s="479">
        <v>194</v>
      </c>
      <c r="AB56" s="495">
        <v>574</v>
      </c>
      <c r="AC56" s="475">
        <f t="shared" si="0"/>
        <v>4792815</v>
      </c>
      <c r="AD56" s="476"/>
      <c r="AE56" s="476"/>
    </row>
    <row r="57" spans="1:31" x14ac:dyDescent="0.25">
      <c r="A57" s="465">
        <v>17</v>
      </c>
      <c r="B57" s="494">
        <v>465</v>
      </c>
      <c r="C57" s="479">
        <v>116</v>
      </c>
      <c r="D57" s="479">
        <v>487</v>
      </c>
      <c r="E57" s="479">
        <v>285</v>
      </c>
      <c r="F57" s="479">
        <v>179</v>
      </c>
      <c r="G57" s="479">
        <v>631</v>
      </c>
      <c r="H57" s="479">
        <v>348</v>
      </c>
      <c r="I57" s="479">
        <v>80</v>
      </c>
      <c r="J57" s="479">
        <v>694</v>
      </c>
      <c r="K57" s="479">
        <v>609</v>
      </c>
      <c r="L57" s="479">
        <v>260</v>
      </c>
      <c r="M57" s="479">
        <v>226</v>
      </c>
      <c r="N57" s="479">
        <v>672</v>
      </c>
      <c r="O57" s="479">
        <v>404</v>
      </c>
      <c r="P57" s="479">
        <v>46</v>
      </c>
      <c r="Q57" s="479">
        <v>546</v>
      </c>
      <c r="R57" s="479">
        <v>440</v>
      </c>
      <c r="S57" s="479">
        <v>82</v>
      </c>
      <c r="T57" s="479">
        <v>66</v>
      </c>
      <c r="U57" s="479">
        <v>689</v>
      </c>
      <c r="V57" s="479">
        <v>340</v>
      </c>
      <c r="W57" s="479">
        <v>129</v>
      </c>
      <c r="X57" s="479">
        <v>509</v>
      </c>
      <c r="Y57" s="479">
        <v>484</v>
      </c>
      <c r="Z57" s="479">
        <v>165</v>
      </c>
      <c r="AA57" s="479">
        <v>626</v>
      </c>
      <c r="AB57" s="495">
        <v>277</v>
      </c>
      <c r="AC57" s="475">
        <f t="shared" si="0"/>
        <v>4792815</v>
      </c>
      <c r="AD57" s="476"/>
      <c r="AE57" s="476"/>
    </row>
    <row r="58" spans="1:31" x14ac:dyDescent="0.25">
      <c r="A58" s="465">
        <v>18</v>
      </c>
      <c r="B58" s="494">
        <v>87</v>
      </c>
      <c r="C58" s="479">
        <v>548</v>
      </c>
      <c r="D58" s="479">
        <v>433</v>
      </c>
      <c r="E58" s="479">
        <v>231</v>
      </c>
      <c r="F58" s="479">
        <v>611</v>
      </c>
      <c r="G58" s="479">
        <v>253</v>
      </c>
      <c r="H58" s="479">
        <v>51</v>
      </c>
      <c r="I58" s="479">
        <v>674</v>
      </c>
      <c r="J58" s="479">
        <v>397</v>
      </c>
      <c r="K58" s="479">
        <v>177</v>
      </c>
      <c r="L58" s="479">
        <v>638</v>
      </c>
      <c r="M58" s="479">
        <v>280</v>
      </c>
      <c r="N58" s="479">
        <v>78</v>
      </c>
      <c r="O58" s="479">
        <v>701</v>
      </c>
      <c r="P58" s="479">
        <v>343</v>
      </c>
      <c r="Q58" s="479">
        <v>114</v>
      </c>
      <c r="R58" s="479">
        <v>494</v>
      </c>
      <c r="S58" s="479">
        <v>460</v>
      </c>
      <c r="T58" s="479">
        <v>660</v>
      </c>
      <c r="U58" s="479">
        <v>392</v>
      </c>
      <c r="V58" s="479">
        <v>43</v>
      </c>
      <c r="W58" s="479">
        <v>561</v>
      </c>
      <c r="X58" s="479">
        <v>455</v>
      </c>
      <c r="Y58" s="479">
        <v>106</v>
      </c>
      <c r="Z58" s="479">
        <v>597</v>
      </c>
      <c r="AA58" s="479">
        <v>248</v>
      </c>
      <c r="AB58" s="495">
        <v>223</v>
      </c>
      <c r="AC58" s="475">
        <f t="shared" si="0"/>
        <v>4792815</v>
      </c>
      <c r="AD58" s="476"/>
      <c r="AE58" s="476"/>
    </row>
    <row r="59" spans="1:31" x14ac:dyDescent="0.25">
      <c r="A59" s="465">
        <v>19</v>
      </c>
      <c r="B59" s="494">
        <v>170</v>
      </c>
      <c r="C59" s="479">
        <v>622</v>
      </c>
      <c r="D59" s="479">
        <v>276</v>
      </c>
      <c r="E59" s="479">
        <v>71</v>
      </c>
      <c r="F59" s="479">
        <v>685</v>
      </c>
      <c r="G59" s="479">
        <v>339</v>
      </c>
      <c r="H59" s="479">
        <v>134</v>
      </c>
      <c r="I59" s="479">
        <v>505</v>
      </c>
      <c r="J59" s="479">
        <v>483</v>
      </c>
      <c r="K59" s="479">
        <v>91</v>
      </c>
      <c r="L59" s="479">
        <v>555</v>
      </c>
      <c r="M59" s="479">
        <v>449</v>
      </c>
      <c r="N59" s="479">
        <v>235</v>
      </c>
      <c r="O59" s="479">
        <v>618</v>
      </c>
      <c r="P59" s="479">
        <v>269</v>
      </c>
      <c r="Q59" s="479">
        <v>28</v>
      </c>
      <c r="R59" s="479">
        <v>654</v>
      </c>
      <c r="S59" s="479">
        <v>386</v>
      </c>
      <c r="T59" s="479">
        <v>500</v>
      </c>
      <c r="U59" s="479">
        <v>475</v>
      </c>
      <c r="V59" s="479">
        <v>120</v>
      </c>
      <c r="W59" s="479">
        <v>644</v>
      </c>
      <c r="X59" s="479">
        <v>295</v>
      </c>
      <c r="Y59" s="479">
        <v>183</v>
      </c>
      <c r="Z59" s="479">
        <v>680</v>
      </c>
      <c r="AA59" s="479">
        <v>331</v>
      </c>
      <c r="AB59" s="495">
        <v>57</v>
      </c>
      <c r="AC59" s="475">
        <f t="shared" si="0"/>
        <v>4792815</v>
      </c>
      <c r="AD59" s="476"/>
      <c r="AE59" s="476"/>
    </row>
    <row r="60" spans="1:31" x14ac:dyDescent="0.25">
      <c r="A60" s="465">
        <v>20</v>
      </c>
      <c r="B60" s="494">
        <v>305</v>
      </c>
      <c r="C60" s="479">
        <v>190</v>
      </c>
      <c r="D60" s="479">
        <v>573</v>
      </c>
      <c r="E60" s="479">
        <v>368</v>
      </c>
      <c r="F60" s="479">
        <v>10</v>
      </c>
      <c r="G60" s="479">
        <v>717</v>
      </c>
      <c r="H60" s="479">
        <v>431</v>
      </c>
      <c r="I60" s="479">
        <v>154</v>
      </c>
      <c r="J60" s="479">
        <v>537</v>
      </c>
      <c r="K60" s="479">
        <v>523</v>
      </c>
      <c r="L60" s="479">
        <v>420</v>
      </c>
      <c r="M60" s="479">
        <v>152</v>
      </c>
      <c r="N60" s="479">
        <v>586</v>
      </c>
      <c r="O60" s="479">
        <v>321</v>
      </c>
      <c r="P60" s="479">
        <v>215</v>
      </c>
      <c r="Q60" s="479">
        <v>703</v>
      </c>
      <c r="R60" s="479">
        <v>357</v>
      </c>
      <c r="S60" s="479">
        <v>8</v>
      </c>
      <c r="T60" s="479">
        <v>149</v>
      </c>
      <c r="U60" s="479">
        <v>529</v>
      </c>
      <c r="V60" s="479">
        <v>417</v>
      </c>
      <c r="W60" s="479">
        <v>212</v>
      </c>
      <c r="X60" s="479">
        <v>592</v>
      </c>
      <c r="Y60" s="479">
        <v>318</v>
      </c>
      <c r="Z60" s="479">
        <v>5</v>
      </c>
      <c r="AA60" s="479">
        <v>709</v>
      </c>
      <c r="AB60" s="495">
        <v>354</v>
      </c>
      <c r="AC60" s="475">
        <f t="shared" si="0"/>
        <v>4792815</v>
      </c>
      <c r="AD60" s="476"/>
      <c r="AE60" s="476"/>
    </row>
    <row r="61" spans="1:31" x14ac:dyDescent="0.25">
      <c r="A61" s="465">
        <v>21</v>
      </c>
      <c r="B61" s="494">
        <v>602</v>
      </c>
      <c r="C61" s="479">
        <v>244</v>
      </c>
      <c r="D61" s="479">
        <v>222</v>
      </c>
      <c r="E61" s="479">
        <v>665</v>
      </c>
      <c r="F61" s="479">
        <v>388</v>
      </c>
      <c r="G61" s="479">
        <v>42</v>
      </c>
      <c r="H61" s="479">
        <v>566</v>
      </c>
      <c r="I61" s="479">
        <v>451</v>
      </c>
      <c r="J61" s="479">
        <v>105</v>
      </c>
      <c r="K61" s="479">
        <v>469</v>
      </c>
      <c r="L61" s="479">
        <v>123</v>
      </c>
      <c r="M61" s="479">
        <v>503</v>
      </c>
      <c r="N61" s="479">
        <v>289</v>
      </c>
      <c r="O61" s="479">
        <v>186</v>
      </c>
      <c r="P61" s="479">
        <v>647</v>
      </c>
      <c r="Q61" s="479">
        <v>325</v>
      </c>
      <c r="R61" s="479">
        <v>60</v>
      </c>
      <c r="S61" s="479">
        <v>683</v>
      </c>
      <c r="T61" s="479">
        <v>446</v>
      </c>
      <c r="U61" s="479">
        <v>97</v>
      </c>
      <c r="V61" s="479">
        <v>552</v>
      </c>
      <c r="W61" s="479">
        <v>266</v>
      </c>
      <c r="X61" s="479">
        <v>241</v>
      </c>
      <c r="Y61" s="479">
        <v>615</v>
      </c>
      <c r="Z61" s="479">
        <v>383</v>
      </c>
      <c r="AA61" s="479">
        <v>34</v>
      </c>
      <c r="AB61" s="495">
        <v>651</v>
      </c>
      <c r="AC61" s="475">
        <f t="shared" si="0"/>
        <v>4792815</v>
      </c>
      <c r="AD61" s="476"/>
      <c r="AE61" s="476"/>
    </row>
    <row r="62" spans="1:31" x14ac:dyDescent="0.25">
      <c r="A62" s="465">
        <v>22</v>
      </c>
      <c r="B62" s="494">
        <v>200</v>
      </c>
      <c r="C62" s="479">
        <v>580</v>
      </c>
      <c r="D62" s="479">
        <v>315</v>
      </c>
      <c r="E62" s="479">
        <v>20</v>
      </c>
      <c r="F62" s="479">
        <v>724</v>
      </c>
      <c r="G62" s="479">
        <v>378</v>
      </c>
      <c r="H62" s="479">
        <v>137</v>
      </c>
      <c r="I62" s="479">
        <v>517</v>
      </c>
      <c r="J62" s="479">
        <v>414</v>
      </c>
      <c r="K62" s="479">
        <v>142</v>
      </c>
      <c r="L62" s="479">
        <v>516</v>
      </c>
      <c r="M62" s="479">
        <v>410</v>
      </c>
      <c r="N62" s="479">
        <v>205</v>
      </c>
      <c r="O62" s="479">
        <v>579</v>
      </c>
      <c r="P62" s="479">
        <v>311</v>
      </c>
      <c r="Q62" s="479">
        <v>25</v>
      </c>
      <c r="R62" s="479">
        <v>723</v>
      </c>
      <c r="S62" s="479">
        <v>374</v>
      </c>
      <c r="T62" s="479">
        <v>539</v>
      </c>
      <c r="U62" s="479">
        <v>424</v>
      </c>
      <c r="V62" s="479">
        <v>159</v>
      </c>
      <c r="W62" s="479">
        <v>575</v>
      </c>
      <c r="X62" s="479">
        <v>298</v>
      </c>
      <c r="Y62" s="479">
        <v>195</v>
      </c>
      <c r="Z62" s="479">
        <v>719</v>
      </c>
      <c r="AA62" s="479">
        <v>361</v>
      </c>
      <c r="AB62" s="495">
        <v>15</v>
      </c>
      <c r="AC62" s="475">
        <f t="shared" si="0"/>
        <v>4792815</v>
      </c>
      <c r="AD62" s="476"/>
      <c r="AE62" s="476"/>
    </row>
    <row r="63" spans="1:31" x14ac:dyDescent="0.25">
      <c r="A63" s="465">
        <v>23</v>
      </c>
      <c r="B63" s="494">
        <v>254</v>
      </c>
      <c r="C63" s="479">
        <v>229</v>
      </c>
      <c r="D63" s="479">
        <v>612</v>
      </c>
      <c r="E63" s="479">
        <v>398</v>
      </c>
      <c r="F63" s="479">
        <v>49</v>
      </c>
      <c r="G63" s="479">
        <v>675</v>
      </c>
      <c r="H63" s="479">
        <v>434</v>
      </c>
      <c r="I63" s="479">
        <v>85</v>
      </c>
      <c r="J63" s="479">
        <v>549</v>
      </c>
      <c r="K63" s="479">
        <v>493</v>
      </c>
      <c r="L63" s="479">
        <v>462</v>
      </c>
      <c r="M63" s="479">
        <v>113</v>
      </c>
      <c r="N63" s="479">
        <v>637</v>
      </c>
      <c r="O63" s="479">
        <v>282</v>
      </c>
      <c r="P63" s="479">
        <v>176</v>
      </c>
      <c r="Q63" s="479">
        <v>700</v>
      </c>
      <c r="R63" s="479">
        <v>345</v>
      </c>
      <c r="S63" s="479">
        <v>77</v>
      </c>
      <c r="T63" s="479">
        <v>107</v>
      </c>
      <c r="U63" s="479">
        <v>559</v>
      </c>
      <c r="V63" s="479">
        <v>456</v>
      </c>
      <c r="W63" s="479">
        <v>224</v>
      </c>
      <c r="X63" s="479">
        <v>595</v>
      </c>
      <c r="Y63" s="479">
        <v>249</v>
      </c>
      <c r="Z63" s="479">
        <v>44</v>
      </c>
      <c r="AA63" s="479">
        <v>658</v>
      </c>
      <c r="AB63" s="495">
        <v>393</v>
      </c>
      <c r="AC63" s="475">
        <f t="shared" si="0"/>
        <v>4792815</v>
      </c>
      <c r="AD63" s="476"/>
      <c r="AE63" s="476"/>
    </row>
    <row r="64" spans="1:31" x14ac:dyDescent="0.25">
      <c r="A64" s="465">
        <v>24</v>
      </c>
      <c r="B64" s="494">
        <v>632</v>
      </c>
      <c r="C64" s="479">
        <v>283</v>
      </c>
      <c r="D64" s="479">
        <v>180</v>
      </c>
      <c r="E64" s="479">
        <v>695</v>
      </c>
      <c r="F64" s="479">
        <v>346</v>
      </c>
      <c r="G64" s="479">
        <v>81</v>
      </c>
      <c r="H64" s="479">
        <v>488</v>
      </c>
      <c r="I64" s="479">
        <v>463</v>
      </c>
      <c r="J64" s="479">
        <v>117</v>
      </c>
      <c r="K64" s="479">
        <v>439</v>
      </c>
      <c r="L64" s="479">
        <v>84</v>
      </c>
      <c r="M64" s="479">
        <v>545</v>
      </c>
      <c r="N64" s="479">
        <v>259</v>
      </c>
      <c r="O64" s="479">
        <v>228</v>
      </c>
      <c r="P64" s="479">
        <v>608</v>
      </c>
      <c r="Q64" s="479">
        <v>403</v>
      </c>
      <c r="R64" s="479">
        <v>48</v>
      </c>
      <c r="S64" s="479">
        <v>671</v>
      </c>
      <c r="T64" s="479">
        <v>485</v>
      </c>
      <c r="U64" s="479">
        <v>127</v>
      </c>
      <c r="V64" s="479">
        <v>510</v>
      </c>
      <c r="W64" s="479">
        <v>278</v>
      </c>
      <c r="X64" s="479">
        <v>163</v>
      </c>
      <c r="Y64" s="479">
        <v>627</v>
      </c>
      <c r="Z64" s="479">
        <v>341</v>
      </c>
      <c r="AA64" s="479">
        <v>64</v>
      </c>
      <c r="AB64" s="495">
        <v>690</v>
      </c>
      <c r="AC64" s="475">
        <f t="shared" si="0"/>
        <v>4792815</v>
      </c>
      <c r="AD64" s="476"/>
      <c r="AE64" s="476"/>
    </row>
    <row r="65" spans="1:31" x14ac:dyDescent="0.25">
      <c r="A65" s="465">
        <v>25</v>
      </c>
      <c r="B65" s="494">
        <v>239</v>
      </c>
      <c r="C65" s="479">
        <v>619</v>
      </c>
      <c r="D65" s="479">
        <v>264</v>
      </c>
      <c r="E65" s="479">
        <v>32</v>
      </c>
      <c r="F65" s="479">
        <v>655</v>
      </c>
      <c r="G65" s="479">
        <v>381</v>
      </c>
      <c r="H65" s="479">
        <v>95</v>
      </c>
      <c r="I65" s="479">
        <v>556</v>
      </c>
      <c r="J65" s="479">
        <v>444</v>
      </c>
      <c r="K65" s="479">
        <v>130</v>
      </c>
      <c r="L65" s="479">
        <v>513</v>
      </c>
      <c r="M65" s="479">
        <v>479</v>
      </c>
      <c r="N65" s="479">
        <v>166</v>
      </c>
      <c r="O65" s="479">
        <v>630</v>
      </c>
      <c r="P65" s="479">
        <v>272</v>
      </c>
      <c r="Q65" s="479">
        <v>67</v>
      </c>
      <c r="R65" s="479">
        <v>693</v>
      </c>
      <c r="S65" s="479">
        <v>335</v>
      </c>
      <c r="T65" s="479">
        <v>542</v>
      </c>
      <c r="U65" s="479">
        <v>436</v>
      </c>
      <c r="V65" s="479">
        <v>90</v>
      </c>
      <c r="W65" s="479">
        <v>605</v>
      </c>
      <c r="X65" s="479">
        <v>256</v>
      </c>
      <c r="Y65" s="479">
        <v>234</v>
      </c>
      <c r="Z65" s="479">
        <v>668</v>
      </c>
      <c r="AA65" s="479">
        <v>400</v>
      </c>
      <c r="AB65" s="495">
        <v>54</v>
      </c>
      <c r="AC65" s="475">
        <f t="shared" si="0"/>
        <v>4792815</v>
      </c>
      <c r="AD65" s="476"/>
      <c r="AE65" s="476"/>
    </row>
    <row r="66" spans="1:31" x14ac:dyDescent="0.25">
      <c r="A66" s="465">
        <v>26</v>
      </c>
      <c r="B66" s="494">
        <v>293</v>
      </c>
      <c r="C66" s="479">
        <v>187</v>
      </c>
      <c r="D66" s="479">
        <v>642</v>
      </c>
      <c r="E66" s="479">
        <v>329</v>
      </c>
      <c r="F66" s="479">
        <v>61</v>
      </c>
      <c r="G66" s="479">
        <v>678</v>
      </c>
      <c r="H66" s="479">
        <v>473</v>
      </c>
      <c r="I66" s="479">
        <v>124</v>
      </c>
      <c r="J66" s="479">
        <v>498</v>
      </c>
      <c r="K66" s="479">
        <v>562</v>
      </c>
      <c r="L66" s="479">
        <v>459</v>
      </c>
      <c r="M66" s="479">
        <v>101</v>
      </c>
      <c r="N66" s="479">
        <v>598</v>
      </c>
      <c r="O66" s="479">
        <v>252</v>
      </c>
      <c r="P66" s="479">
        <v>218</v>
      </c>
      <c r="Q66" s="479">
        <v>661</v>
      </c>
      <c r="R66" s="479">
        <v>396</v>
      </c>
      <c r="S66" s="479">
        <v>38</v>
      </c>
      <c r="T66" s="479">
        <v>110</v>
      </c>
      <c r="U66" s="479">
        <v>490</v>
      </c>
      <c r="V66" s="479">
        <v>468</v>
      </c>
      <c r="W66" s="479">
        <v>173</v>
      </c>
      <c r="X66" s="479">
        <v>634</v>
      </c>
      <c r="Y66" s="479">
        <v>288</v>
      </c>
      <c r="Z66" s="479">
        <v>74</v>
      </c>
      <c r="AA66" s="479">
        <v>697</v>
      </c>
      <c r="AB66" s="495">
        <v>351</v>
      </c>
      <c r="AC66" s="475">
        <f t="shared" si="0"/>
        <v>4792815</v>
      </c>
      <c r="AD66" s="476"/>
      <c r="AE66" s="476"/>
    </row>
    <row r="67" spans="1:31" x14ac:dyDescent="0.25">
      <c r="A67" s="465">
        <v>27</v>
      </c>
      <c r="B67" s="496">
        <v>590</v>
      </c>
      <c r="C67" s="497">
        <v>322</v>
      </c>
      <c r="D67" s="497">
        <v>210</v>
      </c>
      <c r="E67" s="497">
        <v>707</v>
      </c>
      <c r="F67" s="497">
        <v>358</v>
      </c>
      <c r="G67" s="497">
        <v>3</v>
      </c>
      <c r="H67" s="497">
        <v>527</v>
      </c>
      <c r="I67" s="497">
        <v>421</v>
      </c>
      <c r="J67" s="497">
        <v>147</v>
      </c>
      <c r="K67" s="497">
        <v>427</v>
      </c>
      <c r="L67" s="497">
        <v>162</v>
      </c>
      <c r="M67" s="497">
        <v>533</v>
      </c>
      <c r="N67" s="497">
        <v>301</v>
      </c>
      <c r="O67" s="497">
        <v>198</v>
      </c>
      <c r="P67" s="497">
        <v>569</v>
      </c>
      <c r="Q67" s="497">
        <v>364</v>
      </c>
      <c r="R67" s="497">
        <v>18</v>
      </c>
      <c r="S67" s="497">
        <v>713</v>
      </c>
      <c r="T67" s="497">
        <v>407</v>
      </c>
      <c r="U67" s="497">
        <v>139</v>
      </c>
      <c r="V67" s="497">
        <v>522</v>
      </c>
      <c r="W67" s="497">
        <v>308</v>
      </c>
      <c r="X67" s="497">
        <v>202</v>
      </c>
      <c r="Y67" s="497">
        <v>585</v>
      </c>
      <c r="Z67" s="497">
        <v>371</v>
      </c>
      <c r="AA67" s="497">
        <v>22</v>
      </c>
      <c r="AB67" s="498">
        <v>729</v>
      </c>
      <c r="AC67" s="475">
        <f t="shared" si="0"/>
        <v>4792815</v>
      </c>
      <c r="AD67" s="476"/>
      <c r="AE67" s="476"/>
    </row>
    <row r="68" spans="1:31" x14ac:dyDescent="0.25">
      <c r="A68" s="470" t="s">
        <v>1</v>
      </c>
      <c r="B68" s="475">
        <f>SUMSQ(B41:B67)</f>
        <v>4792815</v>
      </c>
      <c r="C68" s="475">
        <f>SUMSQ(C41:C67)</f>
        <v>4792815</v>
      </c>
      <c r="D68" s="475">
        <f t="shared" ref="D68" si="3">SUMSQ(D41:D67)</f>
        <v>4792815</v>
      </c>
      <c r="E68" s="475">
        <f t="shared" ref="E68" si="4">SUMSQ(E41:E67)</f>
        <v>4792815</v>
      </c>
      <c r="F68" s="475">
        <f t="shared" ref="F68" si="5">SUMSQ(F41:F67)</f>
        <v>4792815</v>
      </c>
      <c r="G68" s="475">
        <f t="shared" ref="G68" si="6">SUMSQ(G41:G67)</f>
        <v>4792815</v>
      </c>
      <c r="H68" s="475">
        <f t="shared" ref="H68" si="7">SUMSQ(H41:H67)</f>
        <v>4792815</v>
      </c>
      <c r="I68" s="475">
        <f t="shared" ref="I68" si="8">SUMSQ(I41:I67)</f>
        <v>4792815</v>
      </c>
      <c r="J68" s="475">
        <f t="shared" ref="J68" si="9">SUMSQ(J41:J67)</f>
        <v>4792815</v>
      </c>
      <c r="K68" s="475">
        <f t="shared" ref="K68" si="10">SUMSQ(K41:K67)</f>
        <v>4792815</v>
      </c>
      <c r="L68" s="475">
        <f t="shared" ref="L68" si="11">SUMSQ(L41:L67)</f>
        <v>4792815</v>
      </c>
      <c r="M68" s="475">
        <f t="shared" ref="M68" si="12">SUMSQ(M41:M67)</f>
        <v>4792815</v>
      </c>
      <c r="N68" s="475">
        <f t="shared" ref="N68" si="13">SUMSQ(N41:N67)</f>
        <v>4792815</v>
      </c>
      <c r="O68" s="475">
        <f t="shared" ref="O68" si="14">SUMSQ(O41:O67)</f>
        <v>4792815</v>
      </c>
      <c r="P68" s="475">
        <f t="shared" ref="P68" si="15">SUMSQ(P41:P67)</f>
        <v>4792815</v>
      </c>
      <c r="Q68" s="475">
        <f t="shared" ref="Q68" si="16">SUMSQ(Q41:Q67)</f>
        <v>4792815</v>
      </c>
      <c r="R68" s="475">
        <f t="shared" ref="R68" si="17">SUMSQ(R41:R67)</f>
        <v>4792815</v>
      </c>
      <c r="S68" s="475">
        <f t="shared" ref="S68" si="18">SUMSQ(S41:S67)</f>
        <v>4792815</v>
      </c>
      <c r="T68" s="475">
        <f t="shared" ref="T68" si="19">SUMSQ(T41:T67)</f>
        <v>4792815</v>
      </c>
      <c r="U68" s="475">
        <f t="shared" ref="U68" si="20">SUMSQ(U41:U67)</f>
        <v>4792815</v>
      </c>
      <c r="V68" s="475">
        <f t="shared" ref="V68" si="21">SUMSQ(V41:V67)</f>
        <v>4792815</v>
      </c>
      <c r="W68" s="475">
        <f t="shared" ref="W68" si="22">SUMSQ(W41:W67)</f>
        <v>4792815</v>
      </c>
      <c r="X68" s="475">
        <f t="shared" ref="X68" si="23">SUMSQ(X41:X67)</f>
        <v>4792815</v>
      </c>
      <c r="Y68" s="475">
        <f t="shared" ref="Y68" si="24">SUMSQ(Y41:Y67)</f>
        <v>4792815</v>
      </c>
      <c r="Z68" s="475">
        <f t="shared" ref="Z68" si="25">SUMSQ(Z41:Z67)</f>
        <v>4792815</v>
      </c>
      <c r="AA68" s="475">
        <f t="shared" ref="AA68" si="26">SUMSQ(AA41:AA67)</f>
        <v>4792815</v>
      </c>
      <c r="AB68" s="475">
        <f t="shared" ref="AB68" si="27">SUMSQ(AB41:AB67)</f>
        <v>4792815</v>
      </c>
      <c r="AC68" s="475"/>
      <c r="AD68" s="475"/>
      <c r="AE68" s="476"/>
    </row>
    <row r="69" spans="1:31" x14ac:dyDescent="0.25">
      <c r="A69" s="470" t="s">
        <v>351</v>
      </c>
      <c r="O69" s="476">
        <f>O41^3+O42^3+O43^3+O44^3+O45^3+O46^3+O47^3+O48^3+O49^3+O50^3+O51^3+O52^3+O53^3+O54^3+O55^3+O56^3+O57^3+O58^3+O59^3+O60^3+O61^3+O62^3+O63^3+O64^3+O65^3+O66^3+O67^3</f>
        <v>2622267675</v>
      </c>
      <c r="P69" s="476"/>
      <c r="AD69" s="475"/>
      <c r="AE69" s="476"/>
    </row>
    <row r="70" spans="1:31" x14ac:dyDescent="0.25">
      <c r="A70" s="466"/>
      <c r="B70" s="471" t="s">
        <v>925</v>
      </c>
      <c r="C70" s="471"/>
      <c r="D70" s="471"/>
      <c r="E70" s="471"/>
      <c r="F70" s="471"/>
      <c r="G70" s="471"/>
      <c r="H70" s="471"/>
      <c r="I70" s="471"/>
      <c r="J70" s="471"/>
      <c r="K70" s="471"/>
      <c r="L70" s="471"/>
      <c r="M70" s="471"/>
      <c r="N70" s="471"/>
      <c r="O70" s="471"/>
      <c r="P70" s="471"/>
      <c r="Q70" s="471"/>
      <c r="R70" s="471"/>
      <c r="S70" s="471"/>
      <c r="T70" s="471"/>
      <c r="U70" s="471"/>
      <c r="V70" s="471"/>
      <c r="W70" s="471"/>
      <c r="X70" s="471"/>
      <c r="Y70" s="471"/>
      <c r="Z70" s="471"/>
      <c r="AA70" s="471"/>
      <c r="AB70" s="471"/>
      <c r="AC70" s="475"/>
      <c r="AD70" s="476"/>
    </row>
    <row r="71" spans="1:31" x14ac:dyDescent="0.25">
      <c r="A71" s="470" t="s">
        <v>2</v>
      </c>
      <c r="B71" s="466">
        <f>B41</f>
        <v>1</v>
      </c>
      <c r="C71" s="466">
        <f>C42</f>
        <v>33</v>
      </c>
      <c r="D71" s="466">
        <f>D43</f>
        <v>62</v>
      </c>
      <c r="E71" s="466">
        <f>E44</f>
        <v>103</v>
      </c>
      <c r="F71" s="466">
        <f>F45</f>
        <v>135</v>
      </c>
      <c r="G71" s="466">
        <f>G46</f>
        <v>155</v>
      </c>
      <c r="H71" s="466">
        <f>H47</f>
        <v>178</v>
      </c>
      <c r="I71" s="466">
        <f>I48</f>
        <v>201</v>
      </c>
      <c r="J71" s="466">
        <f>J49</f>
        <v>230</v>
      </c>
      <c r="K71" s="466">
        <f>K50</f>
        <v>270</v>
      </c>
      <c r="L71" s="466">
        <f>L51</f>
        <v>290</v>
      </c>
      <c r="M71" s="466">
        <f>M52</f>
        <v>319</v>
      </c>
      <c r="N71" s="466">
        <f>N53</f>
        <v>336</v>
      </c>
      <c r="O71" s="466">
        <f>O54</f>
        <v>365</v>
      </c>
      <c r="P71" s="466">
        <f>P55</f>
        <v>394</v>
      </c>
      <c r="Q71" s="466">
        <f>Q56</f>
        <v>411</v>
      </c>
      <c r="R71" s="466">
        <f>R57</f>
        <v>440</v>
      </c>
      <c r="S71" s="466">
        <f>S58</f>
        <v>460</v>
      </c>
      <c r="T71" s="466">
        <f>T59</f>
        <v>500</v>
      </c>
      <c r="U71" s="466">
        <f>U60</f>
        <v>529</v>
      </c>
      <c r="V71" s="466">
        <f>V61</f>
        <v>552</v>
      </c>
      <c r="W71" s="466">
        <f>W62</f>
        <v>575</v>
      </c>
      <c r="X71" s="466">
        <f>X63</f>
        <v>595</v>
      </c>
      <c r="Y71" s="466">
        <f>Y64</f>
        <v>627</v>
      </c>
      <c r="Z71" s="466">
        <f>Z65</f>
        <v>668</v>
      </c>
      <c r="AA71" s="466">
        <f>AA66</f>
        <v>697</v>
      </c>
      <c r="AB71" s="473">
        <f>AB67</f>
        <v>729</v>
      </c>
      <c r="AC71" s="475">
        <f t="shared" ref="AC71:AC72" si="28">SUMSQ(B71:AB71)</f>
        <v>4792815</v>
      </c>
      <c r="AD71" s="476">
        <f t="shared" ref="AD71:AD72" si="29">B71^3+C71^3+D71^3+E71^3+F71^3+G71^3+H71^3+I71^3+J71^3+K71^3+L71^3+M71^3+N71^3+O71^3+P71^3+Q71^3+R71^3+S71^3+T71^3+U71^3+V71^3+W71^3+X71^3+Y71^3+Z71^3+AA71^3+AB71^3</f>
        <v>2622267675</v>
      </c>
    </row>
    <row r="72" spans="1:31" x14ac:dyDescent="0.25">
      <c r="A72" s="470" t="s">
        <v>3</v>
      </c>
      <c r="B72" s="466">
        <f>B67</f>
        <v>590</v>
      </c>
      <c r="C72" s="466">
        <f>C66</f>
        <v>187</v>
      </c>
      <c r="D72" s="466">
        <f>D65</f>
        <v>264</v>
      </c>
      <c r="E72" s="466">
        <f>E64</f>
        <v>695</v>
      </c>
      <c r="F72" s="466">
        <f>F63</f>
        <v>49</v>
      </c>
      <c r="G72" s="466">
        <f>G62</f>
        <v>378</v>
      </c>
      <c r="H72" s="466">
        <f>H61</f>
        <v>566</v>
      </c>
      <c r="I72" s="466">
        <f>I60</f>
        <v>154</v>
      </c>
      <c r="J72" s="466">
        <f>J59</f>
        <v>483</v>
      </c>
      <c r="K72" s="466">
        <f>K58</f>
        <v>177</v>
      </c>
      <c r="L72" s="466">
        <f>L57</f>
        <v>260</v>
      </c>
      <c r="M72" s="466">
        <f>M56</f>
        <v>577</v>
      </c>
      <c r="N72" s="466">
        <f>N55</f>
        <v>39</v>
      </c>
      <c r="O72" s="466">
        <f>O54</f>
        <v>365</v>
      </c>
      <c r="P72" s="466">
        <f>P53</f>
        <v>691</v>
      </c>
      <c r="Q72" s="466">
        <f>Q52</f>
        <v>153</v>
      </c>
      <c r="R72" s="466">
        <f>R51</f>
        <v>470</v>
      </c>
      <c r="S72" s="466">
        <f>S50</f>
        <v>553</v>
      </c>
      <c r="T72" s="466">
        <f>T49</f>
        <v>247</v>
      </c>
      <c r="U72" s="466">
        <f>U48</f>
        <v>576</v>
      </c>
      <c r="V72" s="466">
        <f>V47</f>
        <v>164</v>
      </c>
      <c r="W72" s="466">
        <f>W46</f>
        <v>352</v>
      </c>
      <c r="X72" s="466">
        <f>X45</f>
        <v>681</v>
      </c>
      <c r="Y72" s="466">
        <f>Y44</f>
        <v>35</v>
      </c>
      <c r="Z72" s="466">
        <f>Z43</f>
        <v>466</v>
      </c>
      <c r="AA72" s="466">
        <f>AA42</f>
        <v>543</v>
      </c>
      <c r="AB72" s="473">
        <f>AB41</f>
        <v>140</v>
      </c>
      <c r="AC72" s="475">
        <f t="shared" si="28"/>
        <v>4792815</v>
      </c>
      <c r="AD72" s="476">
        <f t="shared" si="29"/>
        <v>2622267675</v>
      </c>
    </row>
    <row r="74" spans="1:31" x14ac:dyDescent="0.25">
      <c r="B74" s="481" t="s">
        <v>928</v>
      </c>
      <c r="C74" s="482"/>
      <c r="D74" s="482"/>
      <c r="E74" s="482"/>
      <c r="F74" s="482"/>
      <c r="G74" s="465"/>
      <c r="H74" s="465"/>
      <c r="I74" s="465"/>
      <c r="J74" s="465"/>
      <c r="K74" s="465"/>
      <c r="L74" s="465"/>
      <c r="M74" s="465"/>
      <c r="N74" s="465"/>
      <c r="O74" s="465"/>
      <c r="P74" s="465"/>
      <c r="Q74" s="465"/>
      <c r="R74" s="465"/>
      <c r="S74" s="465"/>
      <c r="T74" s="465"/>
      <c r="U74" s="465"/>
      <c r="V74" s="465"/>
      <c r="W74" s="465"/>
      <c r="X74" s="465"/>
      <c r="Y74" s="465"/>
      <c r="Z74" s="465"/>
      <c r="AA74" s="465"/>
      <c r="AB74" s="465"/>
      <c r="AC74" s="469" t="s">
        <v>4</v>
      </c>
      <c r="AD74" s="465"/>
    </row>
    <row r="75" spans="1:31" x14ac:dyDescent="0.25">
      <c r="A75" s="465">
        <v>1</v>
      </c>
      <c r="B75" s="483">
        <v>319</v>
      </c>
      <c r="C75" s="484">
        <v>418</v>
      </c>
      <c r="D75" s="484">
        <v>355</v>
      </c>
      <c r="E75" s="484">
        <v>594</v>
      </c>
      <c r="F75" s="484">
        <v>711</v>
      </c>
      <c r="G75" s="484">
        <v>531</v>
      </c>
      <c r="H75" s="484">
        <v>12</v>
      </c>
      <c r="I75" s="484">
        <v>156</v>
      </c>
      <c r="J75" s="484">
        <v>192</v>
      </c>
      <c r="K75" s="484">
        <v>536</v>
      </c>
      <c r="L75" s="484">
        <v>572</v>
      </c>
      <c r="M75" s="484">
        <v>716</v>
      </c>
      <c r="N75" s="484">
        <v>524</v>
      </c>
      <c r="O75" s="484">
        <v>704</v>
      </c>
      <c r="P75" s="484">
        <v>587</v>
      </c>
      <c r="Q75" s="484">
        <v>353</v>
      </c>
      <c r="R75" s="484">
        <v>416</v>
      </c>
      <c r="S75" s="484">
        <v>317</v>
      </c>
      <c r="T75" s="484">
        <v>148</v>
      </c>
      <c r="U75" s="484">
        <v>211</v>
      </c>
      <c r="V75" s="484">
        <v>4</v>
      </c>
      <c r="W75" s="484">
        <v>304</v>
      </c>
      <c r="X75" s="484">
        <v>367</v>
      </c>
      <c r="Y75" s="484">
        <v>430</v>
      </c>
      <c r="Z75" s="484">
        <v>9</v>
      </c>
      <c r="AA75" s="484">
        <v>216</v>
      </c>
      <c r="AB75" s="485">
        <v>153</v>
      </c>
      <c r="AC75" s="475">
        <f t="shared" ref="AC75:AC101" si="30">SUMSQ(B75:AB75)</f>
        <v>4792815</v>
      </c>
      <c r="AD75" s="476"/>
    </row>
    <row r="76" spans="1:31" x14ac:dyDescent="0.25">
      <c r="A76" s="465">
        <v>2</v>
      </c>
      <c r="B76" s="486">
        <v>280</v>
      </c>
      <c r="C76" s="478">
        <v>460</v>
      </c>
      <c r="D76" s="478">
        <v>343</v>
      </c>
      <c r="E76" s="478">
        <v>597</v>
      </c>
      <c r="F76" s="478">
        <v>660</v>
      </c>
      <c r="G76" s="478">
        <v>561</v>
      </c>
      <c r="H76" s="478">
        <v>51</v>
      </c>
      <c r="I76" s="478">
        <v>87</v>
      </c>
      <c r="J76" s="478">
        <v>231</v>
      </c>
      <c r="K76" s="478">
        <v>548</v>
      </c>
      <c r="L76" s="478">
        <v>611</v>
      </c>
      <c r="M76" s="478">
        <v>674</v>
      </c>
      <c r="N76" s="478">
        <v>494</v>
      </c>
      <c r="O76" s="478">
        <v>701</v>
      </c>
      <c r="P76" s="478">
        <v>638</v>
      </c>
      <c r="Q76" s="478">
        <v>392</v>
      </c>
      <c r="R76" s="478">
        <v>455</v>
      </c>
      <c r="S76" s="478">
        <v>248</v>
      </c>
      <c r="T76" s="478">
        <v>106</v>
      </c>
      <c r="U76" s="478">
        <v>223</v>
      </c>
      <c r="V76" s="478">
        <v>43</v>
      </c>
      <c r="W76" s="478">
        <v>253</v>
      </c>
      <c r="X76" s="478">
        <v>397</v>
      </c>
      <c r="Y76" s="478">
        <v>433</v>
      </c>
      <c r="Z76" s="478">
        <v>78</v>
      </c>
      <c r="AA76" s="478">
        <v>177</v>
      </c>
      <c r="AB76" s="487">
        <v>114</v>
      </c>
      <c r="AC76" s="475">
        <f t="shared" si="30"/>
        <v>4792815</v>
      </c>
      <c r="AD76" s="476"/>
    </row>
    <row r="77" spans="1:31" x14ac:dyDescent="0.25">
      <c r="A77" s="465">
        <v>3</v>
      </c>
      <c r="B77" s="486">
        <v>250</v>
      </c>
      <c r="C77" s="478">
        <v>457</v>
      </c>
      <c r="D77" s="478">
        <v>394</v>
      </c>
      <c r="E77" s="478">
        <v>636</v>
      </c>
      <c r="F77" s="478">
        <v>699</v>
      </c>
      <c r="G77" s="478">
        <v>492</v>
      </c>
      <c r="H77" s="478">
        <v>63</v>
      </c>
      <c r="I77" s="478">
        <v>126</v>
      </c>
      <c r="J77" s="478">
        <v>189</v>
      </c>
      <c r="K77" s="478">
        <v>497</v>
      </c>
      <c r="L77" s="478">
        <v>641</v>
      </c>
      <c r="M77" s="478">
        <v>677</v>
      </c>
      <c r="N77" s="478">
        <v>563</v>
      </c>
      <c r="O77" s="478">
        <v>662</v>
      </c>
      <c r="P77" s="478">
        <v>599</v>
      </c>
      <c r="Q77" s="478">
        <v>350</v>
      </c>
      <c r="R77" s="478">
        <v>467</v>
      </c>
      <c r="S77" s="478">
        <v>287</v>
      </c>
      <c r="T77" s="478">
        <v>109</v>
      </c>
      <c r="U77" s="478">
        <v>172</v>
      </c>
      <c r="V77" s="478">
        <v>73</v>
      </c>
      <c r="W77" s="478">
        <v>292</v>
      </c>
      <c r="X77" s="478">
        <v>328</v>
      </c>
      <c r="Y77" s="478">
        <v>472</v>
      </c>
      <c r="Z77" s="478">
        <v>39</v>
      </c>
      <c r="AA77" s="478">
        <v>219</v>
      </c>
      <c r="AB77" s="487">
        <v>102</v>
      </c>
      <c r="AC77" s="475">
        <f t="shared" si="30"/>
        <v>4792815</v>
      </c>
      <c r="AD77" s="476"/>
    </row>
    <row r="78" spans="1:31" x14ac:dyDescent="0.25">
      <c r="A78" s="465">
        <v>4</v>
      </c>
      <c r="B78" s="486">
        <v>479</v>
      </c>
      <c r="C78" s="478">
        <v>335</v>
      </c>
      <c r="D78" s="478">
        <v>272</v>
      </c>
      <c r="E78" s="478">
        <v>668</v>
      </c>
      <c r="F78" s="478">
        <v>542</v>
      </c>
      <c r="G78" s="478">
        <v>605</v>
      </c>
      <c r="H78" s="478">
        <v>95</v>
      </c>
      <c r="I78" s="478">
        <v>239</v>
      </c>
      <c r="J78" s="478">
        <v>32</v>
      </c>
      <c r="K78" s="478">
        <v>619</v>
      </c>
      <c r="L78" s="478">
        <v>655</v>
      </c>
      <c r="M78" s="478">
        <v>556</v>
      </c>
      <c r="N78" s="478">
        <v>693</v>
      </c>
      <c r="O78" s="478">
        <v>630</v>
      </c>
      <c r="P78" s="478">
        <v>513</v>
      </c>
      <c r="Q78" s="478">
        <v>436</v>
      </c>
      <c r="R78" s="478">
        <v>256</v>
      </c>
      <c r="S78" s="478">
        <v>400</v>
      </c>
      <c r="T78" s="478">
        <v>234</v>
      </c>
      <c r="U78" s="478">
        <v>54</v>
      </c>
      <c r="V78" s="478">
        <v>90</v>
      </c>
      <c r="W78" s="478">
        <v>381</v>
      </c>
      <c r="X78" s="478">
        <v>444</v>
      </c>
      <c r="Y78" s="478">
        <v>264</v>
      </c>
      <c r="Z78" s="478">
        <v>166</v>
      </c>
      <c r="AA78" s="478">
        <v>130</v>
      </c>
      <c r="AB78" s="487">
        <v>67</v>
      </c>
      <c r="AC78" s="475">
        <f t="shared" si="30"/>
        <v>4792815</v>
      </c>
      <c r="AD78" s="476"/>
    </row>
    <row r="79" spans="1:31" x14ac:dyDescent="0.25">
      <c r="A79" s="465">
        <v>5</v>
      </c>
      <c r="B79" s="486">
        <v>449</v>
      </c>
      <c r="C79" s="478">
        <v>386</v>
      </c>
      <c r="D79" s="478">
        <v>269</v>
      </c>
      <c r="E79" s="478">
        <v>680</v>
      </c>
      <c r="F79" s="478">
        <v>500</v>
      </c>
      <c r="G79" s="478">
        <v>644</v>
      </c>
      <c r="H79" s="478">
        <v>134</v>
      </c>
      <c r="I79" s="478">
        <v>170</v>
      </c>
      <c r="J79" s="478">
        <v>71</v>
      </c>
      <c r="K79" s="478">
        <v>622</v>
      </c>
      <c r="L79" s="478">
        <v>685</v>
      </c>
      <c r="M79" s="478">
        <v>505</v>
      </c>
      <c r="N79" s="478">
        <v>654</v>
      </c>
      <c r="O79" s="478">
        <v>618</v>
      </c>
      <c r="P79" s="478">
        <v>555</v>
      </c>
      <c r="Q79" s="478">
        <v>475</v>
      </c>
      <c r="R79" s="478">
        <v>295</v>
      </c>
      <c r="S79" s="478">
        <v>331</v>
      </c>
      <c r="T79" s="478">
        <v>183</v>
      </c>
      <c r="U79" s="478">
        <v>57</v>
      </c>
      <c r="V79" s="478">
        <v>120</v>
      </c>
      <c r="W79" s="478">
        <v>339</v>
      </c>
      <c r="X79" s="478">
        <v>483</v>
      </c>
      <c r="Y79" s="478">
        <v>276</v>
      </c>
      <c r="Z79" s="478">
        <v>235</v>
      </c>
      <c r="AA79" s="478">
        <v>91</v>
      </c>
      <c r="AB79" s="487">
        <v>28</v>
      </c>
      <c r="AC79" s="475">
        <f t="shared" si="30"/>
        <v>4792815</v>
      </c>
      <c r="AD79" s="476"/>
    </row>
    <row r="80" spans="1:31" x14ac:dyDescent="0.25">
      <c r="A80" s="465">
        <v>6</v>
      </c>
      <c r="B80" s="486">
        <v>410</v>
      </c>
      <c r="C80" s="478">
        <v>374</v>
      </c>
      <c r="D80" s="478">
        <v>311</v>
      </c>
      <c r="E80" s="478">
        <v>719</v>
      </c>
      <c r="F80" s="478">
        <v>539</v>
      </c>
      <c r="G80" s="478">
        <v>575</v>
      </c>
      <c r="H80" s="478">
        <v>137</v>
      </c>
      <c r="I80" s="478">
        <v>200</v>
      </c>
      <c r="J80" s="478">
        <v>20</v>
      </c>
      <c r="K80" s="478">
        <v>580</v>
      </c>
      <c r="L80" s="478">
        <v>724</v>
      </c>
      <c r="M80" s="478">
        <v>517</v>
      </c>
      <c r="N80" s="478">
        <v>723</v>
      </c>
      <c r="O80" s="478">
        <v>579</v>
      </c>
      <c r="P80" s="478">
        <v>516</v>
      </c>
      <c r="Q80" s="478">
        <v>424</v>
      </c>
      <c r="R80" s="478">
        <v>298</v>
      </c>
      <c r="S80" s="478">
        <v>361</v>
      </c>
      <c r="T80" s="478">
        <v>195</v>
      </c>
      <c r="U80" s="478">
        <v>15</v>
      </c>
      <c r="V80" s="478">
        <v>159</v>
      </c>
      <c r="W80" s="478">
        <v>378</v>
      </c>
      <c r="X80" s="478">
        <v>414</v>
      </c>
      <c r="Y80" s="478">
        <v>315</v>
      </c>
      <c r="Z80" s="478">
        <v>205</v>
      </c>
      <c r="AA80" s="478">
        <v>142</v>
      </c>
      <c r="AB80" s="487">
        <v>25</v>
      </c>
      <c r="AC80" s="475">
        <f t="shared" si="30"/>
        <v>4792815</v>
      </c>
      <c r="AD80" s="476"/>
    </row>
    <row r="81" spans="1:31" x14ac:dyDescent="0.25">
      <c r="A81" s="465">
        <v>7</v>
      </c>
      <c r="B81" s="486">
        <v>405</v>
      </c>
      <c r="C81" s="478">
        <v>261</v>
      </c>
      <c r="D81" s="478">
        <v>441</v>
      </c>
      <c r="E81" s="478">
        <v>508</v>
      </c>
      <c r="F81" s="478">
        <v>625</v>
      </c>
      <c r="G81" s="478">
        <v>688</v>
      </c>
      <c r="H81" s="478">
        <v>178</v>
      </c>
      <c r="I81" s="478">
        <v>79</v>
      </c>
      <c r="J81" s="478">
        <v>115</v>
      </c>
      <c r="K81" s="478">
        <v>696</v>
      </c>
      <c r="L81" s="478">
        <v>489</v>
      </c>
      <c r="M81" s="478">
        <v>633</v>
      </c>
      <c r="N81" s="478">
        <v>607</v>
      </c>
      <c r="O81" s="478">
        <v>544</v>
      </c>
      <c r="P81" s="478">
        <v>670</v>
      </c>
      <c r="Q81" s="478">
        <v>279</v>
      </c>
      <c r="R81" s="478">
        <v>342</v>
      </c>
      <c r="S81" s="478">
        <v>486</v>
      </c>
      <c r="T81" s="478">
        <v>65</v>
      </c>
      <c r="U81" s="478">
        <v>128</v>
      </c>
      <c r="V81" s="478">
        <v>164</v>
      </c>
      <c r="W81" s="478">
        <v>464</v>
      </c>
      <c r="X81" s="478">
        <v>284</v>
      </c>
      <c r="Y81" s="478">
        <v>347</v>
      </c>
      <c r="Z81" s="478">
        <v>83</v>
      </c>
      <c r="AA81" s="478">
        <v>47</v>
      </c>
      <c r="AB81" s="487">
        <v>227</v>
      </c>
      <c r="AC81" s="475">
        <f t="shared" si="30"/>
        <v>4792815</v>
      </c>
      <c r="AD81" s="476"/>
    </row>
    <row r="82" spans="1:31" x14ac:dyDescent="0.25">
      <c r="A82" s="465">
        <v>8</v>
      </c>
      <c r="B82" s="486">
        <v>366</v>
      </c>
      <c r="C82" s="478">
        <v>303</v>
      </c>
      <c r="D82" s="478">
        <v>429</v>
      </c>
      <c r="E82" s="478">
        <v>520</v>
      </c>
      <c r="F82" s="478">
        <v>583</v>
      </c>
      <c r="G82" s="478">
        <v>727</v>
      </c>
      <c r="H82" s="478">
        <v>208</v>
      </c>
      <c r="I82" s="478">
        <v>1</v>
      </c>
      <c r="J82" s="478">
        <v>145</v>
      </c>
      <c r="K82" s="478">
        <v>708</v>
      </c>
      <c r="L82" s="478">
        <v>528</v>
      </c>
      <c r="M82" s="478">
        <v>591</v>
      </c>
      <c r="N82" s="478">
        <v>568</v>
      </c>
      <c r="O82" s="478">
        <v>532</v>
      </c>
      <c r="P82" s="478">
        <v>712</v>
      </c>
      <c r="Q82" s="478">
        <v>309</v>
      </c>
      <c r="R82" s="478">
        <v>372</v>
      </c>
      <c r="S82" s="478">
        <v>408</v>
      </c>
      <c r="T82" s="478">
        <v>23</v>
      </c>
      <c r="U82" s="478">
        <v>140</v>
      </c>
      <c r="V82" s="478">
        <v>203</v>
      </c>
      <c r="W82" s="478">
        <v>422</v>
      </c>
      <c r="X82" s="478">
        <v>323</v>
      </c>
      <c r="Y82" s="478">
        <v>359</v>
      </c>
      <c r="Z82" s="478">
        <v>161</v>
      </c>
      <c r="AA82" s="478">
        <v>17</v>
      </c>
      <c r="AB82" s="487">
        <v>197</v>
      </c>
      <c r="AC82" s="475">
        <f t="shared" si="30"/>
        <v>4792815</v>
      </c>
      <c r="AD82" s="476"/>
    </row>
    <row r="83" spans="1:31" x14ac:dyDescent="0.25">
      <c r="A83" s="465">
        <v>9</v>
      </c>
      <c r="B83" s="486">
        <v>327</v>
      </c>
      <c r="C83" s="478">
        <v>291</v>
      </c>
      <c r="D83" s="478">
        <v>471</v>
      </c>
      <c r="E83" s="478">
        <v>550</v>
      </c>
      <c r="F83" s="478">
        <v>613</v>
      </c>
      <c r="G83" s="478">
        <v>649</v>
      </c>
      <c r="H83" s="478">
        <v>220</v>
      </c>
      <c r="I83" s="478">
        <v>40</v>
      </c>
      <c r="J83" s="478">
        <v>103</v>
      </c>
      <c r="K83" s="478">
        <v>666</v>
      </c>
      <c r="L83" s="478">
        <v>567</v>
      </c>
      <c r="M83" s="478">
        <v>603</v>
      </c>
      <c r="N83" s="478">
        <v>646</v>
      </c>
      <c r="O83" s="478">
        <v>502</v>
      </c>
      <c r="P83" s="478">
        <v>682</v>
      </c>
      <c r="Q83" s="478">
        <v>267</v>
      </c>
      <c r="R83" s="478">
        <v>384</v>
      </c>
      <c r="S83" s="478">
        <v>447</v>
      </c>
      <c r="T83" s="478">
        <v>35</v>
      </c>
      <c r="U83" s="478">
        <v>98</v>
      </c>
      <c r="V83" s="478">
        <v>242</v>
      </c>
      <c r="W83" s="478">
        <v>452</v>
      </c>
      <c r="X83" s="478">
        <v>245</v>
      </c>
      <c r="Y83" s="478">
        <v>389</v>
      </c>
      <c r="Z83" s="478">
        <v>122</v>
      </c>
      <c r="AA83" s="478">
        <v>59</v>
      </c>
      <c r="AB83" s="487">
        <v>185</v>
      </c>
      <c r="AC83" s="475">
        <f t="shared" si="30"/>
        <v>4792815</v>
      </c>
      <c r="AD83" s="476"/>
    </row>
    <row r="84" spans="1:31" x14ac:dyDescent="0.25">
      <c r="A84" s="465">
        <v>10</v>
      </c>
      <c r="B84" s="486">
        <v>232</v>
      </c>
      <c r="C84" s="478">
        <v>88</v>
      </c>
      <c r="D84" s="478">
        <v>52</v>
      </c>
      <c r="E84" s="478">
        <v>168</v>
      </c>
      <c r="F84" s="478">
        <v>69</v>
      </c>
      <c r="G84" s="478">
        <v>132</v>
      </c>
      <c r="H84" s="478">
        <v>257</v>
      </c>
      <c r="I84" s="478">
        <v>437</v>
      </c>
      <c r="J84" s="478">
        <v>401</v>
      </c>
      <c r="K84" s="478">
        <v>33</v>
      </c>
      <c r="L84" s="478">
        <v>96</v>
      </c>
      <c r="M84" s="478">
        <v>240</v>
      </c>
      <c r="N84" s="478">
        <v>271</v>
      </c>
      <c r="O84" s="478">
        <v>478</v>
      </c>
      <c r="P84" s="478">
        <v>334</v>
      </c>
      <c r="Q84" s="478">
        <v>606</v>
      </c>
      <c r="R84" s="478">
        <v>669</v>
      </c>
      <c r="S84" s="478">
        <v>543</v>
      </c>
      <c r="T84" s="478">
        <v>442</v>
      </c>
      <c r="U84" s="478">
        <v>379</v>
      </c>
      <c r="V84" s="478">
        <v>262</v>
      </c>
      <c r="W84" s="478">
        <v>512</v>
      </c>
      <c r="X84" s="478">
        <v>629</v>
      </c>
      <c r="Y84" s="478">
        <v>692</v>
      </c>
      <c r="Z84" s="478">
        <v>557</v>
      </c>
      <c r="AA84" s="478">
        <v>656</v>
      </c>
      <c r="AB84" s="487">
        <v>620</v>
      </c>
      <c r="AC84" s="475">
        <f t="shared" si="30"/>
        <v>4792815</v>
      </c>
      <c r="AD84" s="476"/>
    </row>
    <row r="85" spans="1:31" x14ac:dyDescent="0.25">
      <c r="A85" s="465">
        <v>11</v>
      </c>
      <c r="B85" s="486">
        <v>181</v>
      </c>
      <c r="C85" s="478">
        <v>118</v>
      </c>
      <c r="D85" s="478">
        <v>55</v>
      </c>
      <c r="E85" s="478">
        <v>237</v>
      </c>
      <c r="F85" s="478">
        <v>30</v>
      </c>
      <c r="G85" s="478">
        <v>93</v>
      </c>
      <c r="H85" s="478">
        <v>296</v>
      </c>
      <c r="I85" s="478">
        <v>476</v>
      </c>
      <c r="J85" s="478">
        <v>332</v>
      </c>
      <c r="K85" s="478">
        <v>72</v>
      </c>
      <c r="L85" s="478">
        <v>135</v>
      </c>
      <c r="M85" s="478">
        <v>171</v>
      </c>
      <c r="N85" s="478">
        <v>268</v>
      </c>
      <c r="O85" s="478">
        <v>448</v>
      </c>
      <c r="P85" s="478">
        <v>385</v>
      </c>
      <c r="Q85" s="478">
        <v>645</v>
      </c>
      <c r="R85" s="478">
        <v>681</v>
      </c>
      <c r="S85" s="478">
        <v>501</v>
      </c>
      <c r="T85" s="478">
        <v>481</v>
      </c>
      <c r="U85" s="478">
        <v>337</v>
      </c>
      <c r="V85" s="478">
        <v>274</v>
      </c>
      <c r="W85" s="478">
        <v>554</v>
      </c>
      <c r="X85" s="478">
        <v>617</v>
      </c>
      <c r="Y85" s="478">
        <v>653</v>
      </c>
      <c r="Z85" s="478">
        <v>506</v>
      </c>
      <c r="AA85" s="478">
        <v>686</v>
      </c>
      <c r="AB85" s="487">
        <v>623</v>
      </c>
      <c r="AC85" s="475">
        <f t="shared" si="30"/>
        <v>4792815</v>
      </c>
      <c r="AD85" s="476"/>
    </row>
    <row r="86" spans="1:31" x14ac:dyDescent="0.25">
      <c r="A86" s="465">
        <v>12</v>
      </c>
      <c r="B86" s="486">
        <v>193</v>
      </c>
      <c r="C86" s="478">
        <v>157</v>
      </c>
      <c r="D86" s="478">
        <v>13</v>
      </c>
      <c r="E86" s="478">
        <v>207</v>
      </c>
      <c r="F86" s="478">
        <v>27</v>
      </c>
      <c r="G86" s="478">
        <v>144</v>
      </c>
      <c r="H86" s="478">
        <v>299</v>
      </c>
      <c r="I86" s="478">
        <v>425</v>
      </c>
      <c r="J86" s="478">
        <v>362</v>
      </c>
      <c r="K86" s="478">
        <v>21</v>
      </c>
      <c r="L86" s="478">
        <v>138</v>
      </c>
      <c r="M86" s="478">
        <v>201</v>
      </c>
      <c r="N86" s="478">
        <v>310</v>
      </c>
      <c r="O86" s="478">
        <v>409</v>
      </c>
      <c r="P86" s="478">
        <v>373</v>
      </c>
      <c r="Q86" s="478">
        <v>576</v>
      </c>
      <c r="R86" s="478">
        <v>720</v>
      </c>
      <c r="S86" s="478">
        <v>540</v>
      </c>
      <c r="T86" s="478">
        <v>412</v>
      </c>
      <c r="U86" s="478">
        <v>376</v>
      </c>
      <c r="V86" s="478">
        <v>313</v>
      </c>
      <c r="W86" s="478">
        <v>515</v>
      </c>
      <c r="X86" s="478">
        <v>578</v>
      </c>
      <c r="Y86" s="478">
        <v>722</v>
      </c>
      <c r="Z86" s="478">
        <v>518</v>
      </c>
      <c r="AA86" s="478">
        <v>725</v>
      </c>
      <c r="AB86" s="487">
        <v>581</v>
      </c>
      <c r="AC86" s="475">
        <f t="shared" si="30"/>
        <v>4792815</v>
      </c>
      <c r="AD86" s="476"/>
    </row>
    <row r="87" spans="1:31" x14ac:dyDescent="0.25">
      <c r="A87" s="465">
        <v>13</v>
      </c>
      <c r="B87" s="486">
        <v>66</v>
      </c>
      <c r="C87" s="478">
        <v>165</v>
      </c>
      <c r="D87" s="478">
        <v>129</v>
      </c>
      <c r="E87" s="478">
        <v>82</v>
      </c>
      <c r="F87" s="478">
        <v>226</v>
      </c>
      <c r="G87" s="478">
        <v>46</v>
      </c>
      <c r="H87" s="478">
        <v>340</v>
      </c>
      <c r="I87" s="478">
        <v>277</v>
      </c>
      <c r="J87" s="478">
        <v>484</v>
      </c>
      <c r="K87" s="478">
        <v>116</v>
      </c>
      <c r="L87" s="478">
        <v>179</v>
      </c>
      <c r="M87" s="478">
        <v>80</v>
      </c>
      <c r="N87" s="478">
        <v>440</v>
      </c>
      <c r="O87" s="478">
        <v>404</v>
      </c>
      <c r="P87" s="478">
        <v>260</v>
      </c>
      <c r="Q87" s="478">
        <v>689</v>
      </c>
      <c r="R87" s="478">
        <v>509</v>
      </c>
      <c r="S87" s="478">
        <v>626</v>
      </c>
      <c r="T87" s="478">
        <v>285</v>
      </c>
      <c r="U87" s="478">
        <v>465</v>
      </c>
      <c r="V87" s="478">
        <v>348</v>
      </c>
      <c r="W87" s="478">
        <v>672</v>
      </c>
      <c r="X87" s="478">
        <v>546</v>
      </c>
      <c r="Y87" s="478">
        <v>609</v>
      </c>
      <c r="Z87" s="478">
        <v>631</v>
      </c>
      <c r="AA87" s="478">
        <v>487</v>
      </c>
      <c r="AB87" s="487">
        <v>694</v>
      </c>
      <c r="AC87" s="475">
        <f t="shared" si="30"/>
        <v>4792815</v>
      </c>
      <c r="AD87" s="476"/>
      <c r="AE87" s="476"/>
    </row>
    <row r="88" spans="1:31" x14ac:dyDescent="0.25">
      <c r="A88" s="465">
        <v>14</v>
      </c>
      <c r="B88" s="486">
        <v>24</v>
      </c>
      <c r="C88" s="478">
        <v>204</v>
      </c>
      <c r="D88" s="478">
        <v>141</v>
      </c>
      <c r="E88" s="478">
        <v>160</v>
      </c>
      <c r="F88" s="478">
        <v>196</v>
      </c>
      <c r="G88" s="478">
        <v>16</v>
      </c>
      <c r="H88" s="478">
        <v>370</v>
      </c>
      <c r="I88" s="478">
        <v>307</v>
      </c>
      <c r="J88" s="478">
        <v>406</v>
      </c>
      <c r="K88" s="478">
        <v>146</v>
      </c>
      <c r="L88" s="478">
        <v>209</v>
      </c>
      <c r="M88" s="478">
        <v>2</v>
      </c>
      <c r="N88" s="478">
        <v>428</v>
      </c>
      <c r="O88" s="515">
        <v>365</v>
      </c>
      <c r="P88" s="478">
        <v>302</v>
      </c>
      <c r="Q88" s="478">
        <v>728</v>
      </c>
      <c r="R88" s="478">
        <v>521</v>
      </c>
      <c r="S88" s="478">
        <v>584</v>
      </c>
      <c r="T88" s="478">
        <v>324</v>
      </c>
      <c r="U88" s="478">
        <v>423</v>
      </c>
      <c r="V88" s="478">
        <v>360</v>
      </c>
      <c r="W88" s="478">
        <v>714</v>
      </c>
      <c r="X88" s="478">
        <v>534</v>
      </c>
      <c r="Y88" s="478">
        <v>570</v>
      </c>
      <c r="Z88" s="478">
        <v>589</v>
      </c>
      <c r="AA88" s="478">
        <v>526</v>
      </c>
      <c r="AB88" s="487">
        <v>706</v>
      </c>
      <c r="AC88" s="475">
        <f t="shared" si="30"/>
        <v>4792815</v>
      </c>
      <c r="AD88" s="476">
        <f t="shared" ref="AD88" si="31">B88^3+C88^3+D88^3+E88^3+F88^3+G88^3+H88^3+I88^3+J88^3+K88^3+L88^3+M88^3+N88^3+O88^3+P88^3+Q88^3+R88^3+S88^3+T88^3+U88^3+V88^3+W88^3+X88^3+Y88^3+Z88^3+AA88^3+AB88^3</f>
        <v>2622267675</v>
      </c>
      <c r="AE88" s="476"/>
    </row>
    <row r="89" spans="1:31" x14ac:dyDescent="0.25">
      <c r="A89" s="465">
        <v>15</v>
      </c>
      <c r="B89" s="486">
        <v>36</v>
      </c>
      <c r="C89" s="478">
        <v>243</v>
      </c>
      <c r="D89" s="478">
        <v>99</v>
      </c>
      <c r="E89" s="478">
        <v>121</v>
      </c>
      <c r="F89" s="478">
        <v>184</v>
      </c>
      <c r="G89" s="478">
        <v>58</v>
      </c>
      <c r="H89" s="478">
        <v>382</v>
      </c>
      <c r="I89" s="478">
        <v>265</v>
      </c>
      <c r="J89" s="478">
        <v>445</v>
      </c>
      <c r="K89" s="478">
        <v>104</v>
      </c>
      <c r="L89" s="478">
        <v>221</v>
      </c>
      <c r="M89" s="478">
        <v>41</v>
      </c>
      <c r="N89" s="478">
        <v>470</v>
      </c>
      <c r="O89" s="478">
        <v>326</v>
      </c>
      <c r="P89" s="478">
        <v>290</v>
      </c>
      <c r="Q89" s="478">
        <v>650</v>
      </c>
      <c r="R89" s="478">
        <v>551</v>
      </c>
      <c r="S89" s="478">
        <v>614</v>
      </c>
      <c r="T89" s="478">
        <v>246</v>
      </c>
      <c r="U89" s="478">
        <v>453</v>
      </c>
      <c r="V89" s="478">
        <v>390</v>
      </c>
      <c r="W89" s="478">
        <v>684</v>
      </c>
      <c r="X89" s="478">
        <v>504</v>
      </c>
      <c r="Y89" s="478">
        <v>648</v>
      </c>
      <c r="Z89" s="478">
        <v>601</v>
      </c>
      <c r="AA89" s="478">
        <v>565</v>
      </c>
      <c r="AB89" s="487">
        <v>664</v>
      </c>
      <c r="AC89" s="475">
        <f t="shared" si="30"/>
        <v>4792815</v>
      </c>
      <c r="AD89" s="476"/>
      <c r="AE89" s="476"/>
    </row>
    <row r="90" spans="1:31" x14ac:dyDescent="0.25">
      <c r="A90" s="465">
        <v>16</v>
      </c>
      <c r="B90" s="486">
        <v>149</v>
      </c>
      <c r="C90" s="478">
        <v>5</v>
      </c>
      <c r="D90" s="478">
        <v>212</v>
      </c>
      <c r="E90" s="478">
        <v>8</v>
      </c>
      <c r="F90" s="478">
        <v>152</v>
      </c>
      <c r="G90" s="478">
        <v>215</v>
      </c>
      <c r="H90" s="478">
        <v>417</v>
      </c>
      <c r="I90" s="478">
        <v>354</v>
      </c>
      <c r="J90" s="478">
        <v>318</v>
      </c>
      <c r="K90" s="478">
        <v>190</v>
      </c>
      <c r="L90" s="478">
        <v>10</v>
      </c>
      <c r="M90" s="478">
        <v>154</v>
      </c>
      <c r="N90" s="478">
        <v>357</v>
      </c>
      <c r="O90" s="478">
        <v>321</v>
      </c>
      <c r="P90" s="478">
        <v>420</v>
      </c>
      <c r="Q90" s="478">
        <v>529</v>
      </c>
      <c r="R90" s="478">
        <v>592</v>
      </c>
      <c r="S90" s="478">
        <v>709</v>
      </c>
      <c r="T90" s="478">
        <v>368</v>
      </c>
      <c r="U90" s="478">
        <v>305</v>
      </c>
      <c r="V90" s="478">
        <v>431</v>
      </c>
      <c r="W90" s="478">
        <v>586</v>
      </c>
      <c r="X90" s="478">
        <v>703</v>
      </c>
      <c r="Y90" s="478">
        <v>523</v>
      </c>
      <c r="Z90" s="478">
        <v>717</v>
      </c>
      <c r="AA90" s="478">
        <v>573</v>
      </c>
      <c r="AB90" s="487">
        <v>537</v>
      </c>
      <c r="AC90" s="475">
        <f t="shared" si="30"/>
        <v>4792815</v>
      </c>
      <c r="AD90" s="476"/>
      <c r="AE90" s="476"/>
    </row>
    <row r="91" spans="1:31" x14ac:dyDescent="0.25">
      <c r="A91" s="465">
        <v>17</v>
      </c>
      <c r="B91" s="486">
        <v>107</v>
      </c>
      <c r="C91" s="478">
        <v>44</v>
      </c>
      <c r="D91" s="478">
        <v>224</v>
      </c>
      <c r="E91" s="478">
        <v>77</v>
      </c>
      <c r="F91" s="478">
        <v>113</v>
      </c>
      <c r="G91" s="478">
        <v>176</v>
      </c>
      <c r="H91" s="478">
        <v>456</v>
      </c>
      <c r="I91" s="478">
        <v>393</v>
      </c>
      <c r="J91" s="478">
        <v>249</v>
      </c>
      <c r="K91" s="478">
        <v>229</v>
      </c>
      <c r="L91" s="478">
        <v>49</v>
      </c>
      <c r="M91" s="478">
        <v>85</v>
      </c>
      <c r="N91" s="478">
        <v>345</v>
      </c>
      <c r="O91" s="478">
        <v>282</v>
      </c>
      <c r="P91" s="478">
        <v>462</v>
      </c>
      <c r="Q91" s="478">
        <v>559</v>
      </c>
      <c r="R91" s="478">
        <v>595</v>
      </c>
      <c r="S91" s="478">
        <v>658</v>
      </c>
      <c r="T91" s="478">
        <v>398</v>
      </c>
      <c r="U91" s="478">
        <v>254</v>
      </c>
      <c r="V91" s="478">
        <v>434</v>
      </c>
      <c r="W91" s="478">
        <v>637</v>
      </c>
      <c r="X91" s="478">
        <v>700</v>
      </c>
      <c r="Y91" s="478">
        <v>493</v>
      </c>
      <c r="Z91" s="478">
        <v>675</v>
      </c>
      <c r="AA91" s="478">
        <v>612</v>
      </c>
      <c r="AB91" s="487">
        <v>549</v>
      </c>
      <c r="AC91" s="475">
        <f t="shared" si="30"/>
        <v>4792815</v>
      </c>
      <c r="AD91" s="476"/>
      <c r="AE91" s="476"/>
    </row>
    <row r="92" spans="1:31" x14ac:dyDescent="0.25">
      <c r="A92" s="465">
        <v>18</v>
      </c>
      <c r="B92" s="486">
        <v>110</v>
      </c>
      <c r="C92" s="478">
        <v>74</v>
      </c>
      <c r="D92" s="478">
        <v>173</v>
      </c>
      <c r="E92" s="478">
        <v>38</v>
      </c>
      <c r="F92" s="478">
        <v>101</v>
      </c>
      <c r="G92" s="478">
        <v>218</v>
      </c>
      <c r="H92" s="478">
        <v>468</v>
      </c>
      <c r="I92" s="478">
        <v>351</v>
      </c>
      <c r="J92" s="478">
        <v>288</v>
      </c>
      <c r="K92" s="478">
        <v>187</v>
      </c>
      <c r="L92" s="478">
        <v>61</v>
      </c>
      <c r="M92" s="478">
        <v>124</v>
      </c>
      <c r="N92" s="478">
        <v>396</v>
      </c>
      <c r="O92" s="478">
        <v>252</v>
      </c>
      <c r="P92" s="478">
        <v>459</v>
      </c>
      <c r="Q92" s="478">
        <v>490</v>
      </c>
      <c r="R92" s="478">
        <v>634</v>
      </c>
      <c r="S92" s="478">
        <v>697</v>
      </c>
      <c r="T92" s="478">
        <v>329</v>
      </c>
      <c r="U92" s="478">
        <v>293</v>
      </c>
      <c r="V92" s="478">
        <v>473</v>
      </c>
      <c r="W92" s="478">
        <v>598</v>
      </c>
      <c r="X92" s="478">
        <v>661</v>
      </c>
      <c r="Y92" s="478">
        <v>562</v>
      </c>
      <c r="Z92" s="478">
        <v>678</v>
      </c>
      <c r="AA92" s="478">
        <v>642</v>
      </c>
      <c r="AB92" s="487">
        <v>498</v>
      </c>
      <c r="AC92" s="475">
        <f t="shared" si="30"/>
        <v>4792815</v>
      </c>
      <c r="AD92" s="476"/>
      <c r="AE92" s="476"/>
    </row>
    <row r="93" spans="1:31" x14ac:dyDescent="0.25">
      <c r="A93" s="465">
        <v>19</v>
      </c>
      <c r="B93" s="486">
        <v>545</v>
      </c>
      <c r="C93" s="478">
        <v>671</v>
      </c>
      <c r="D93" s="478">
        <v>608</v>
      </c>
      <c r="E93" s="478">
        <v>341</v>
      </c>
      <c r="F93" s="478">
        <v>485</v>
      </c>
      <c r="G93" s="478">
        <v>278</v>
      </c>
      <c r="H93" s="478">
        <v>488</v>
      </c>
      <c r="I93" s="478">
        <v>632</v>
      </c>
      <c r="J93" s="478">
        <v>695</v>
      </c>
      <c r="K93" s="478">
        <v>283</v>
      </c>
      <c r="L93" s="478">
        <v>346</v>
      </c>
      <c r="M93" s="478">
        <v>463</v>
      </c>
      <c r="N93" s="478">
        <v>48</v>
      </c>
      <c r="O93" s="478">
        <v>228</v>
      </c>
      <c r="P93" s="478">
        <v>84</v>
      </c>
      <c r="Q93" s="478">
        <v>127</v>
      </c>
      <c r="R93" s="478">
        <v>163</v>
      </c>
      <c r="S93" s="478">
        <v>64</v>
      </c>
      <c r="T93" s="478">
        <v>627</v>
      </c>
      <c r="U93" s="478">
        <v>690</v>
      </c>
      <c r="V93" s="478">
        <v>510</v>
      </c>
      <c r="W93" s="478">
        <v>81</v>
      </c>
      <c r="X93" s="478">
        <v>117</v>
      </c>
      <c r="Y93" s="478">
        <v>180</v>
      </c>
      <c r="Z93" s="478">
        <v>259</v>
      </c>
      <c r="AA93" s="478">
        <v>439</v>
      </c>
      <c r="AB93" s="487">
        <v>403</v>
      </c>
      <c r="AC93" s="475">
        <f t="shared" si="30"/>
        <v>4792815</v>
      </c>
      <c r="AD93" s="476"/>
      <c r="AE93" s="476"/>
    </row>
    <row r="94" spans="1:31" x14ac:dyDescent="0.25">
      <c r="A94" s="465">
        <v>20</v>
      </c>
      <c r="B94" s="486">
        <v>533</v>
      </c>
      <c r="C94" s="478">
        <v>713</v>
      </c>
      <c r="D94" s="478">
        <v>569</v>
      </c>
      <c r="E94" s="478">
        <v>371</v>
      </c>
      <c r="F94" s="478">
        <v>407</v>
      </c>
      <c r="G94" s="478">
        <v>308</v>
      </c>
      <c r="H94" s="478">
        <v>527</v>
      </c>
      <c r="I94" s="478">
        <v>590</v>
      </c>
      <c r="J94" s="478">
        <v>707</v>
      </c>
      <c r="K94" s="478">
        <v>322</v>
      </c>
      <c r="L94" s="478">
        <v>358</v>
      </c>
      <c r="M94" s="478">
        <v>421</v>
      </c>
      <c r="N94" s="478">
        <v>18</v>
      </c>
      <c r="O94" s="478">
        <v>198</v>
      </c>
      <c r="P94" s="478">
        <v>162</v>
      </c>
      <c r="Q94" s="478">
        <v>139</v>
      </c>
      <c r="R94" s="478">
        <v>202</v>
      </c>
      <c r="S94" s="478">
        <v>22</v>
      </c>
      <c r="T94" s="478">
        <v>585</v>
      </c>
      <c r="U94" s="478">
        <v>729</v>
      </c>
      <c r="V94" s="478">
        <v>522</v>
      </c>
      <c r="W94" s="478">
        <v>3</v>
      </c>
      <c r="X94" s="478">
        <v>147</v>
      </c>
      <c r="Y94" s="478">
        <v>210</v>
      </c>
      <c r="Z94" s="478">
        <v>301</v>
      </c>
      <c r="AA94" s="478">
        <v>427</v>
      </c>
      <c r="AB94" s="487">
        <v>364</v>
      </c>
      <c r="AC94" s="475">
        <f t="shared" si="30"/>
        <v>4792815</v>
      </c>
      <c r="AD94" s="476"/>
      <c r="AE94" s="476"/>
    </row>
    <row r="95" spans="1:31" x14ac:dyDescent="0.25">
      <c r="A95" s="465">
        <v>21</v>
      </c>
      <c r="B95" s="486">
        <v>503</v>
      </c>
      <c r="C95" s="478">
        <v>683</v>
      </c>
      <c r="D95" s="478">
        <v>647</v>
      </c>
      <c r="E95" s="478">
        <v>383</v>
      </c>
      <c r="F95" s="478">
        <v>446</v>
      </c>
      <c r="G95" s="478">
        <v>266</v>
      </c>
      <c r="H95" s="478">
        <v>566</v>
      </c>
      <c r="I95" s="478">
        <v>602</v>
      </c>
      <c r="J95" s="478">
        <v>665</v>
      </c>
      <c r="K95" s="478">
        <v>244</v>
      </c>
      <c r="L95" s="478">
        <v>388</v>
      </c>
      <c r="M95" s="478">
        <v>451</v>
      </c>
      <c r="N95" s="478">
        <v>60</v>
      </c>
      <c r="O95" s="478">
        <v>186</v>
      </c>
      <c r="P95" s="478">
        <v>123</v>
      </c>
      <c r="Q95" s="478">
        <v>97</v>
      </c>
      <c r="R95" s="478">
        <v>241</v>
      </c>
      <c r="S95" s="478">
        <v>34</v>
      </c>
      <c r="T95" s="478">
        <v>615</v>
      </c>
      <c r="U95" s="478">
        <v>651</v>
      </c>
      <c r="V95" s="478">
        <v>552</v>
      </c>
      <c r="W95" s="478">
        <v>42</v>
      </c>
      <c r="X95" s="478">
        <v>105</v>
      </c>
      <c r="Y95" s="478">
        <v>222</v>
      </c>
      <c r="Z95" s="478">
        <v>289</v>
      </c>
      <c r="AA95" s="478">
        <v>469</v>
      </c>
      <c r="AB95" s="487">
        <v>325</v>
      </c>
      <c r="AC95" s="475">
        <f t="shared" si="30"/>
        <v>4792815</v>
      </c>
      <c r="AD95" s="476"/>
      <c r="AE95" s="476"/>
    </row>
    <row r="96" spans="1:31" x14ac:dyDescent="0.25">
      <c r="A96" s="465">
        <v>22</v>
      </c>
      <c r="B96" s="486">
        <v>705</v>
      </c>
      <c r="C96" s="478">
        <v>588</v>
      </c>
      <c r="D96" s="478">
        <v>525</v>
      </c>
      <c r="E96" s="478">
        <v>415</v>
      </c>
      <c r="F96" s="478">
        <v>316</v>
      </c>
      <c r="G96" s="478">
        <v>352</v>
      </c>
      <c r="H96" s="478">
        <v>571</v>
      </c>
      <c r="I96" s="478">
        <v>715</v>
      </c>
      <c r="J96" s="478">
        <v>535</v>
      </c>
      <c r="K96" s="478">
        <v>369</v>
      </c>
      <c r="L96" s="478">
        <v>432</v>
      </c>
      <c r="M96" s="478">
        <v>306</v>
      </c>
      <c r="N96" s="478">
        <v>214</v>
      </c>
      <c r="O96" s="478">
        <v>151</v>
      </c>
      <c r="P96" s="478">
        <v>7</v>
      </c>
      <c r="Q96" s="478">
        <v>213</v>
      </c>
      <c r="R96" s="478">
        <v>6</v>
      </c>
      <c r="S96" s="478">
        <v>150</v>
      </c>
      <c r="T96" s="478">
        <v>710</v>
      </c>
      <c r="U96" s="478">
        <v>530</v>
      </c>
      <c r="V96" s="478">
        <v>593</v>
      </c>
      <c r="W96" s="478">
        <v>155</v>
      </c>
      <c r="X96" s="478">
        <v>191</v>
      </c>
      <c r="Y96" s="478">
        <v>11</v>
      </c>
      <c r="Z96" s="478">
        <v>419</v>
      </c>
      <c r="AA96" s="478">
        <v>356</v>
      </c>
      <c r="AB96" s="487">
        <v>320</v>
      </c>
      <c r="AC96" s="475">
        <f t="shared" si="30"/>
        <v>4792815</v>
      </c>
      <c r="AD96" s="476"/>
      <c r="AE96" s="476"/>
    </row>
    <row r="97" spans="1:31" x14ac:dyDescent="0.25">
      <c r="A97" s="465">
        <v>23</v>
      </c>
      <c r="B97" s="486">
        <v>702</v>
      </c>
      <c r="C97" s="478">
        <v>639</v>
      </c>
      <c r="D97" s="478">
        <v>495</v>
      </c>
      <c r="E97" s="478">
        <v>454</v>
      </c>
      <c r="F97" s="478">
        <v>247</v>
      </c>
      <c r="G97" s="478">
        <v>391</v>
      </c>
      <c r="H97" s="478">
        <v>610</v>
      </c>
      <c r="I97" s="478">
        <v>673</v>
      </c>
      <c r="J97" s="478">
        <v>547</v>
      </c>
      <c r="K97" s="478">
        <v>399</v>
      </c>
      <c r="L97" s="478">
        <v>435</v>
      </c>
      <c r="M97" s="478">
        <v>255</v>
      </c>
      <c r="N97" s="478">
        <v>175</v>
      </c>
      <c r="O97" s="478">
        <v>112</v>
      </c>
      <c r="P97" s="478">
        <v>76</v>
      </c>
      <c r="Q97" s="478">
        <v>225</v>
      </c>
      <c r="R97" s="478">
        <v>45</v>
      </c>
      <c r="S97" s="478">
        <v>108</v>
      </c>
      <c r="T97" s="478">
        <v>659</v>
      </c>
      <c r="U97" s="478">
        <v>560</v>
      </c>
      <c r="V97" s="478">
        <v>596</v>
      </c>
      <c r="W97" s="478">
        <v>86</v>
      </c>
      <c r="X97" s="478">
        <v>230</v>
      </c>
      <c r="Y97" s="478">
        <v>50</v>
      </c>
      <c r="Z97" s="478">
        <v>461</v>
      </c>
      <c r="AA97" s="478">
        <v>344</v>
      </c>
      <c r="AB97" s="487">
        <v>281</v>
      </c>
      <c r="AC97" s="475">
        <f t="shared" si="30"/>
        <v>4792815</v>
      </c>
      <c r="AD97" s="476"/>
      <c r="AE97" s="476"/>
    </row>
    <row r="98" spans="1:31" x14ac:dyDescent="0.25">
      <c r="A98" s="465">
        <v>24</v>
      </c>
      <c r="B98" s="486">
        <v>663</v>
      </c>
      <c r="C98" s="478">
        <v>600</v>
      </c>
      <c r="D98" s="478">
        <v>564</v>
      </c>
      <c r="E98" s="478">
        <v>466</v>
      </c>
      <c r="F98" s="478">
        <v>286</v>
      </c>
      <c r="G98" s="478">
        <v>349</v>
      </c>
      <c r="H98" s="478">
        <v>640</v>
      </c>
      <c r="I98" s="478">
        <v>676</v>
      </c>
      <c r="J98" s="478">
        <v>496</v>
      </c>
      <c r="K98" s="478">
        <v>330</v>
      </c>
      <c r="L98" s="478">
        <v>474</v>
      </c>
      <c r="M98" s="478">
        <v>294</v>
      </c>
      <c r="N98" s="478">
        <v>217</v>
      </c>
      <c r="O98" s="478">
        <v>100</v>
      </c>
      <c r="P98" s="478">
        <v>37</v>
      </c>
      <c r="Q98" s="478">
        <v>174</v>
      </c>
      <c r="R98" s="478">
        <v>75</v>
      </c>
      <c r="S98" s="478">
        <v>111</v>
      </c>
      <c r="T98" s="478">
        <v>698</v>
      </c>
      <c r="U98" s="478">
        <v>491</v>
      </c>
      <c r="V98" s="478">
        <v>635</v>
      </c>
      <c r="W98" s="478">
        <v>125</v>
      </c>
      <c r="X98" s="478">
        <v>188</v>
      </c>
      <c r="Y98" s="478">
        <v>62</v>
      </c>
      <c r="Z98" s="478">
        <v>458</v>
      </c>
      <c r="AA98" s="478">
        <v>395</v>
      </c>
      <c r="AB98" s="487">
        <v>251</v>
      </c>
      <c r="AC98" s="475">
        <f t="shared" si="30"/>
        <v>4792815</v>
      </c>
      <c r="AD98" s="476"/>
      <c r="AE98" s="476"/>
    </row>
    <row r="99" spans="1:31" x14ac:dyDescent="0.25">
      <c r="A99" s="465">
        <v>25</v>
      </c>
      <c r="B99" s="486">
        <v>628</v>
      </c>
      <c r="C99" s="478">
        <v>511</v>
      </c>
      <c r="D99" s="478">
        <v>691</v>
      </c>
      <c r="E99" s="478">
        <v>258</v>
      </c>
      <c r="F99" s="478">
        <v>402</v>
      </c>
      <c r="G99" s="478">
        <v>438</v>
      </c>
      <c r="H99" s="478">
        <v>657</v>
      </c>
      <c r="I99" s="478">
        <v>558</v>
      </c>
      <c r="J99" s="478">
        <v>621</v>
      </c>
      <c r="K99" s="478">
        <v>443</v>
      </c>
      <c r="L99" s="478">
        <v>263</v>
      </c>
      <c r="M99" s="478">
        <v>380</v>
      </c>
      <c r="N99" s="478">
        <v>131</v>
      </c>
      <c r="O99" s="478">
        <v>68</v>
      </c>
      <c r="P99" s="478">
        <v>167</v>
      </c>
      <c r="Q99" s="478">
        <v>53</v>
      </c>
      <c r="R99" s="478">
        <v>89</v>
      </c>
      <c r="S99" s="478">
        <v>233</v>
      </c>
      <c r="T99" s="478">
        <v>541</v>
      </c>
      <c r="U99" s="478">
        <v>604</v>
      </c>
      <c r="V99" s="478">
        <v>667</v>
      </c>
      <c r="W99" s="478">
        <v>238</v>
      </c>
      <c r="X99" s="478">
        <v>31</v>
      </c>
      <c r="Y99" s="478">
        <v>94</v>
      </c>
      <c r="Z99" s="478">
        <v>336</v>
      </c>
      <c r="AA99" s="478">
        <v>273</v>
      </c>
      <c r="AB99" s="487">
        <v>480</v>
      </c>
      <c r="AC99" s="475">
        <f t="shared" si="30"/>
        <v>4792815</v>
      </c>
      <c r="AD99" s="476"/>
      <c r="AE99" s="476"/>
    </row>
    <row r="100" spans="1:31" x14ac:dyDescent="0.25">
      <c r="A100" s="465">
        <v>26</v>
      </c>
      <c r="B100" s="486">
        <v>616</v>
      </c>
      <c r="C100" s="478">
        <v>553</v>
      </c>
      <c r="D100" s="478">
        <v>652</v>
      </c>
      <c r="E100" s="478">
        <v>297</v>
      </c>
      <c r="F100" s="478">
        <v>333</v>
      </c>
      <c r="G100" s="478">
        <v>477</v>
      </c>
      <c r="H100" s="478">
        <v>687</v>
      </c>
      <c r="I100" s="478">
        <v>507</v>
      </c>
      <c r="J100" s="478">
        <v>624</v>
      </c>
      <c r="K100" s="478">
        <v>482</v>
      </c>
      <c r="L100" s="478">
        <v>275</v>
      </c>
      <c r="M100" s="478">
        <v>338</v>
      </c>
      <c r="N100" s="478">
        <v>92</v>
      </c>
      <c r="O100" s="478">
        <v>29</v>
      </c>
      <c r="P100" s="478">
        <v>236</v>
      </c>
      <c r="Q100" s="478">
        <v>56</v>
      </c>
      <c r="R100" s="478">
        <v>119</v>
      </c>
      <c r="S100" s="478">
        <v>182</v>
      </c>
      <c r="T100" s="478">
        <v>499</v>
      </c>
      <c r="U100" s="478">
        <v>643</v>
      </c>
      <c r="V100" s="478">
        <v>679</v>
      </c>
      <c r="W100" s="478">
        <v>169</v>
      </c>
      <c r="X100" s="478">
        <v>70</v>
      </c>
      <c r="Y100" s="478">
        <v>133</v>
      </c>
      <c r="Z100" s="478">
        <v>387</v>
      </c>
      <c r="AA100" s="478">
        <v>270</v>
      </c>
      <c r="AB100" s="487">
        <v>450</v>
      </c>
      <c r="AC100" s="475">
        <f t="shared" si="30"/>
        <v>4792815</v>
      </c>
      <c r="AD100" s="476"/>
      <c r="AE100" s="476"/>
    </row>
    <row r="101" spans="1:31" x14ac:dyDescent="0.25">
      <c r="A101" s="465">
        <v>27</v>
      </c>
      <c r="B101" s="488">
        <v>577</v>
      </c>
      <c r="C101" s="489">
        <v>514</v>
      </c>
      <c r="D101" s="489">
        <v>721</v>
      </c>
      <c r="E101" s="489">
        <v>300</v>
      </c>
      <c r="F101" s="489">
        <v>363</v>
      </c>
      <c r="G101" s="489">
        <v>426</v>
      </c>
      <c r="H101" s="489">
        <v>726</v>
      </c>
      <c r="I101" s="489">
        <v>519</v>
      </c>
      <c r="J101" s="489">
        <v>582</v>
      </c>
      <c r="K101" s="489">
        <v>413</v>
      </c>
      <c r="L101" s="489">
        <v>314</v>
      </c>
      <c r="M101" s="489">
        <v>377</v>
      </c>
      <c r="N101" s="489">
        <v>143</v>
      </c>
      <c r="O101" s="489">
        <v>26</v>
      </c>
      <c r="P101" s="489">
        <v>206</v>
      </c>
      <c r="Q101" s="489">
        <v>14</v>
      </c>
      <c r="R101" s="489">
        <v>158</v>
      </c>
      <c r="S101" s="489">
        <v>194</v>
      </c>
      <c r="T101" s="489">
        <v>538</v>
      </c>
      <c r="U101" s="489">
        <v>574</v>
      </c>
      <c r="V101" s="489">
        <v>718</v>
      </c>
      <c r="W101" s="489">
        <v>199</v>
      </c>
      <c r="X101" s="489">
        <v>19</v>
      </c>
      <c r="Y101" s="489">
        <v>136</v>
      </c>
      <c r="Z101" s="489">
        <v>375</v>
      </c>
      <c r="AA101" s="489">
        <v>312</v>
      </c>
      <c r="AB101" s="490">
        <v>411</v>
      </c>
      <c r="AC101" s="475">
        <f t="shared" si="30"/>
        <v>4792815</v>
      </c>
      <c r="AD101" s="476"/>
      <c r="AE101" s="476"/>
    </row>
    <row r="102" spans="1:31" x14ac:dyDescent="0.25">
      <c r="A102" s="470" t="s">
        <v>1</v>
      </c>
      <c r="B102" s="475">
        <f>SUMSQ(B75:B101)</f>
        <v>4792815</v>
      </c>
      <c r="C102" s="475">
        <f>SUMSQ(C75:C101)</f>
        <v>4792815</v>
      </c>
      <c r="D102" s="475">
        <f t="shared" ref="D102" si="32">SUMSQ(D75:D101)</f>
        <v>4792815</v>
      </c>
      <c r="E102" s="475">
        <f t="shared" ref="E102" si="33">SUMSQ(E75:E101)</f>
        <v>4792815</v>
      </c>
      <c r="F102" s="475">
        <f t="shared" ref="F102" si="34">SUMSQ(F75:F101)</f>
        <v>4792815</v>
      </c>
      <c r="G102" s="475">
        <f t="shared" ref="G102" si="35">SUMSQ(G75:G101)</f>
        <v>4792815</v>
      </c>
      <c r="H102" s="475">
        <f t="shared" ref="H102" si="36">SUMSQ(H75:H101)</f>
        <v>4792815</v>
      </c>
      <c r="I102" s="475">
        <f t="shared" ref="I102" si="37">SUMSQ(I75:I101)</f>
        <v>4792815</v>
      </c>
      <c r="J102" s="475">
        <f t="shared" ref="J102" si="38">SUMSQ(J75:J101)</f>
        <v>4792815</v>
      </c>
      <c r="K102" s="475">
        <f t="shared" ref="K102" si="39">SUMSQ(K75:K101)</f>
        <v>4792815</v>
      </c>
      <c r="L102" s="475">
        <f t="shared" ref="L102" si="40">SUMSQ(L75:L101)</f>
        <v>4792815</v>
      </c>
      <c r="M102" s="475">
        <f t="shared" ref="M102" si="41">SUMSQ(M75:M101)</f>
        <v>4792815</v>
      </c>
      <c r="N102" s="475">
        <f t="shared" ref="N102" si="42">SUMSQ(N75:N101)</f>
        <v>4792815</v>
      </c>
      <c r="O102" s="475">
        <f t="shared" ref="O102" si="43">SUMSQ(O75:O101)</f>
        <v>4792815</v>
      </c>
      <c r="P102" s="475">
        <f t="shared" ref="P102" si="44">SUMSQ(P75:P101)</f>
        <v>4792815</v>
      </c>
      <c r="Q102" s="475">
        <f t="shared" ref="Q102" si="45">SUMSQ(Q75:Q101)</f>
        <v>4792815</v>
      </c>
      <c r="R102" s="475">
        <f t="shared" ref="R102" si="46">SUMSQ(R75:R101)</f>
        <v>4792815</v>
      </c>
      <c r="S102" s="475">
        <f t="shared" ref="S102" si="47">SUMSQ(S75:S101)</f>
        <v>4792815</v>
      </c>
      <c r="T102" s="475">
        <f t="shared" ref="T102" si="48">SUMSQ(T75:T101)</f>
        <v>4792815</v>
      </c>
      <c r="U102" s="475">
        <f t="shared" ref="U102" si="49">SUMSQ(U75:U101)</f>
        <v>4792815</v>
      </c>
      <c r="V102" s="475">
        <f t="shared" ref="V102" si="50">SUMSQ(V75:V101)</f>
        <v>4792815</v>
      </c>
      <c r="W102" s="475">
        <f t="shared" ref="W102" si="51">SUMSQ(W75:W101)</f>
        <v>4792815</v>
      </c>
      <c r="X102" s="475">
        <f t="shared" ref="X102" si="52">SUMSQ(X75:X101)</f>
        <v>4792815</v>
      </c>
      <c r="Y102" s="475">
        <f t="shared" ref="Y102" si="53">SUMSQ(Y75:Y101)</f>
        <v>4792815</v>
      </c>
      <c r="Z102" s="475">
        <f t="shared" ref="Z102" si="54">SUMSQ(Z75:Z101)</f>
        <v>4792815</v>
      </c>
      <c r="AA102" s="475">
        <f t="shared" ref="AA102" si="55">SUMSQ(AA75:AA101)</f>
        <v>4792815</v>
      </c>
      <c r="AB102" s="475">
        <f t="shared" ref="AB102" si="56">SUMSQ(AB75:AB101)</f>
        <v>4792815</v>
      </c>
      <c r="AC102" s="475"/>
      <c r="AD102" s="475"/>
      <c r="AE102" s="476"/>
    </row>
    <row r="103" spans="1:31" x14ac:dyDescent="0.25">
      <c r="A103" s="470" t="s">
        <v>351</v>
      </c>
      <c r="O103" s="476">
        <f>O75^3+O76^3+O77^3+O78^3+O79^3+O80^3+O81^3+O82^3+O83^3+O84^3+O85^3+O86^3+O87^3+O88^3+O89^3+O90^3+O91^3+O92^3+O93^3+O94^3+O95^3+O96^3+O97^3+O98^3+O99^3+O100^3+O101^3</f>
        <v>2622267675</v>
      </c>
      <c r="P103" s="476"/>
      <c r="AD103" s="475"/>
      <c r="AE103" s="476"/>
    </row>
    <row r="104" spans="1:31" x14ac:dyDescent="0.25">
      <c r="A104" s="466"/>
      <c r="B104" s="471" t="s">
        <v>925</v>
      </c>
      <c r="C104" s="471"/>
      <c r="D104" s="471"/>
      <c r="E104" s="471"/>
      <c r="F104" s="471"/>
      <c r="G104" s="471"/>
      <c r="H104" s="471"/>
      <c r="I104" s="471"/>
      <c r="J104" s="471"/>
      <c r="K104" s="471"/>
      <c r="L104" s="471"/>
      <c r="M104" s="471"/>
      <c r="N104" s="471"/>
      <c r="O104" s="471"/>
      <c r="P104" s="471"/>
      <c r="Q104" s="471"/>
      <c r="R104" s="471"/>
      <c r="S104" s="471"/>
      <c r="T104" s="471"/>
      <c r="U104" s="471"/>
      <c r="V104" s="471"/>
      <c r="W104" s="471"/>
      <c r="X104" s="471"/>
      <c r="Y104" s="471"/>
      <c r="Z104" s="471"/>
      <c r="AA104" s="471"/>
      <c r="AB104" s="471"/>
      <c r="AC104" s="475"/>
      <c r="AD104" s="476"/>
    </row>
    <row r="105" spans="1:31" x14ac:dyDescent="0.25">
      <c r="A105" s="470" t="s">
        <v>2</v>
      </c>
      <c r="B105" s="466">
        <f>B75</f>
        <v>319</v>
      </c>
      <c r="C105" s="466">
        <f>C76</f>
        <v>460</v>
      </c>
      <c r="D105" s="466">
        <f>D77</f>
        <v>394</v>
      </c>
      <c r="E105" s="466">
        <f>E78</f>
        <v>668</v>
      </c>
      <c r="F105" s="466">
        <f>F79</f>
        <v>500</v>
      </c>
      <c r="G105" s="466">
        <f>G80</f>
        <v>575</v>
      </c>
      <c r="H105" s="466">
        <f>H81</f>
        <v>178</v>
      </c>
      <c r="I105" s="466">
        <f>I82</f>
        <v>1</v>
      </c>
      <c r="J105" s="466">
        <f>J83</f>
        <v>103</v>
      </c>
      <c r="K105" s="466">
        <f>K84</f>
        <v>33</v>
      </c>
      <c r="L105" s="466">
        <f>L85</f>
        <v>135</v>
      </c>
      <c r="M105" s="466">
        <f>M86</f>
        <v>201</v>
      </c>
      <c r="N105" s="466">
        <f>N87</f>
        <v>440</v>
      </c>
      <c r="O105" s="466">
        <f>O88</f>
        <v>365</v>
      </c>
      <c r="P105" s="466">
        <f>P89</f>
        <v>290</v>
      </c>
      <c r="Q105" s="466">
        <f>Q90</f>
        <v>529</v>
      </c>
      <c r="R105" s="466">
        <f>R91</f>
        <v>595</v>
      </c>
      <c r="S105" s="466">
        <f>S92</f>
        <v>697</v>
      </c>
      <c r="T105" s="466">
        <f>T93</f>
        <v>627</v>
      </c>
      <c r="U105" s="466">
        <f>U94</f>
        <v>729</v>
      </c>
      <c r="V105" s="466">
        <f>V95</f>
        <v>552</v>
      </c>
      <c r="W105" s="466">
        <f>W96</f>
        <v>155</v>
      </c>
      <c r="X105" s="466">
        <f>X97</f>
        <v>230</v>
      </c>
      <c r="Y105" s="466">
        <f>Y98</f>
        <v>62</v>
      </c>
      <c r="Z105" s="466">
        <f>Z99</f>
        <v>336</v>
      </c>
      <c r="AA105" s="466">
        <f>AA100</f>
        <v>270</v>
      </c>
      <c r="AB105" s="473">
        <f>AB101</f>
        <v>411</v>
      </c>
      <c r="AC105" s="475">
        <f t="shared" ref="AC105:AC106" si="57">SUMSQ(B105:AB105)</f>
        <v>4792815</v>
      </c>
      <c r="AD105" s="476">
        <f t="shared" ref="AD105:AD106" si="58">B105^3+C105^3+D105^3+E105^3+F105^3+G105^3+H105^3+I105^3+J105^3+K105^3+L105^3+M105^3+N105^3+O105^3+P105^3+Q105^3+R105^3+S105^3+T105^3+U105^3+V105^3+W105^3+X105^3+Y105^3+Z105^3+AA105^3+AB105^3</f>
        <v>2622267675</v>
      </c>
    </row>
    <row r="106" spans="1:31" x14ac:dyDescent="0.25">
      <c r="A106" s="470" t="s">
        <v>3</v>
      </c>
      <c r="B106" s="466">
        <f>B101</f>
        <v>577</v>
      </c>
      <c r="C106" s="466">
        <f>C100</f>
        <v>553</v>
      </c>
      <c r="D106" s="466">
        <f>D99</f>
        <v>691</v>
      </c>
      <c r="E106" s="466">
        <f>E98</f>
        <v>466</v>
      </c>
      <c r="F106" s="466">
        <f>F97</f>
        <v>247</v>
      </c>
      <c r="G106" s="466">
        <f>G96</f>
        <v>352</v>
      </c>
      <c r="H106" s="466">
        <f>H95</f>
        <v>566</v>
      </c>
      <c r="I106" s="466">
        <f>I94</f>
        <v>590</v>
      </c>
      <c r="J106" s="466">
        <f>J93</f>
        <v>695</v>
      </c>
      <c r="K106" s="466">
        <f>K92</f>
        <v>187</v>
      </c>
      <c r="L106" s="466">
        <f>L91</f>
        <v>49</v>
      </c>
      <c r="M106" s="466">
        <f>M90</f>
        <v>154</v>
      </c>
      <c r="N106" s="466">
        <f>N89</f>
        <v>470</v>
      </c>
      <c r="O106" s="466">
        <f>O88</f>
        <v>365</v>
      </c>
      <c r="P106" s="466">
        <f>P87</f>
        <v>260</v>
      </c>
      <c r="Q106" s="466">
        <f>Q86</f>
        <v>576</v>
      </c>
      <c r="R106" s="466">
        <f>R85</f>
        <v>681</v>
      </c>
      <c r="S106" s="466">
        <f>S84</f>
        <v>543</v>
      </c>
      <c r="T106" s="466">
        <f>T83</f>
        <v>35</v>
      </c>
      <c r="U106" s="466">
        <f>U82</f>
        <v>140</v>
      </c>
      <c r="V106" s="466">
        <f>V81</f>
        <v>164</v>
      </c>
      <c r="W106" s="466">
        <f>W80</f>
        <v>378</v>
      </c>
      <c r="X106" s="466">
        <f>X79</f>
        <v>483</v>
      </c>
      <c r="Y106" s="466">
        <f>Y78</f>
        <v>264</v>
      </c>
      <c r="Z106" s="466">
        <f>Z77</f>
        <v>39</v>
      </c>
      <c r="AA106" s="466">
        <f>AA76</f>
        <v>177</v>
      </c>
      <c r="AB106" s="473">
        <f>AB75</f>
        <v>153</v>
      </c>
      <c r="AC106" s="475">
        <f t="shared" si="57"/>
        <v>4792815</v>
      </c>
      <c r="AD106" s="476">
        <f t="shared" si="58"/>
        <v>2622267675</v>
      </c>
    </row>
    <row r="107" spans="1:31" x14ac:dyDescent="0.25">
      <c r="B107" s="466" t="s">
        <v>4</v>
      </c>
    </row>
    <row r="108" spans="1:31" x14ac:dyDescent="0.25">
      <c r="B108" s="481" t="s">
        <v>961</v>
      </c>
      <c r="C108" s="482"/>
      <c r="D108" s="482"/>
      <c r="E108" s="482"/>
      <c r="F108" s="482"/>
      <c r="G108" s="465"/>
      <c r="H108" s="465"/>
      <c r="I108" s="465"/>
      <c r="J108" s="465"/>
      <c r="K108" s="465"/>
      <c r="L108" s="465"/>
      <c r="M108" s="465"/>
      <c r="N108" s="465"/>
      <c r="O108" s="465"/>
      <c r="P108" s="465"/>
      <c r="Q108" s="465"/>
      <c r="R108" s="465"/>
      <c r="S108" s="465"/>
      <c r="T108" s="465"/>
      <c r="U108" s="465"/>
      <c r="V108" s="465"/>
      <c r="W108" s="465"/>
      <c r="X108" s="465"/>
      <c r="Y108" s="465"/>
      <c r="Z108" s="465"/>
      <c r="AA108" s="465"/>
      <c r="AB108" s="465"/>
      <c r="AC108" s="469" t="s">
        <v>4</v>
      </c>
      <c r="AD108" s="465"/>
    </row>
    <row r="109" spans="1:31" x14ac:dyDescent="0.25">
      <c r="A109" s="465">
        <v>1</v>
      </c>
      <c r="B109" s="483">
        <v>35</v>
      </c>
      <c r="C109" s="484">
        <v>493</v>
      </c>
      <c r="D109" s="484">
        <v>567</v>
      </c>
      <c r="E109" s="484">
        <v>98</v>
      </c>
      <c r="F109" s="484">
        <v>700</v>
      </c>
      <c r="G109" s="484">
        <v>603</v>
      </c>
      <c r="H109" s="484">
        <v>242</v>
      </c>
      <c r="I109" s="484">
        <v>637</v>
      </c>
      <c r="J109" s="484">
        <v>666</v>
      </c>
      <c r="K109" s="484">
        <v>613</v>
      </c>
      <c r="L109" s="484">
        <v>462</v>
      </c>
      <c r="M109" s="484">
        <v>389</v>
      </c>
      <c r="N109" s="484">
        <v>649</v>
      </c>
      <c r="O109" s="484">
        <v>282</v>
      </c>
      <c r="P109" s="484">
        <v>452</v>
      </c>
      <c r="Q109" s="484">
        <v>550</v>
      </c>
      <c r="R109" s="484">
        <v>345</v>
      </c>
      <c r="S109" s="484">
        <v>245</v>
      </c>
      <c r="T109" s="484">
        <v>447</v>
      </c>
      <c r="U109" s="484">
        <v>77</v>
      </c>
      <c r="V109" s="484">
        <v>220</v>
      </c>
      <c r="W109" s="484">
        <v>267</v>
      </c>
      <c r="X109" s="484">
        <v>113</v>
      </c>
      <c r="Y109" s="484">
        <v>40</v>
      </c>
      <c r="Z109" s="484">
        <v>384</v>
      </c>
      <c r="AA109" s="484">
        <v>176</v>
      </c>
      <c r="AB109" s="485">
        <v>103</v>
      </c>
      <c r="AC109" s="475">
        <f t="shared" ref="AC109:AC135" si="59">SUMSQ(B109:AB109)</f>
        <v>4792815</v>
      </c>
      <c r="AD109" s="476"/>
    </row>
    <row r="110" spans="1:31" x14ac:dyDescent="0.25">
      <c r="A110" s="465">
        <v>2</v>
      </c>
      <c r="B110" s="486">
        <v>445</v>
      </c>
      <c r="C110" s="478">
        <v>39</v>
      </c>
      <c r="D110" s="478">
        <v>413</v>
      </c>
      <c r="E110" s="478">
        <v>265</v>
      </c>
      <c r="F110" s="478">
        <v>102</v>
      </c>
      <c r="G110" s="478">
        <v>377</v>
      </c>
      <c r="H110" s="478">
        <v>382</v>
      </c>
      <c r="I110" s="478">
        <v>219</v>
      </c>
      <c r="J110" s="478">
        <v>314</v>
      </c>
      <c r="K110" s="478">
        <v>36</v>
      </c>
      <c r="L110" s="478">
        <v>599</v>
      </c>
      <c r="M110" s="478">
        <v>136</v>
      </c>
      <c r="N110" s="478">
        <v>99</v>
      </c>
      <c r="O110" s="478">
        <v>662</v>
      </c>
      <c r="P110" s="478">
        <v>199</v>
      </c>
      <c r="Q110" s="478">
        <v>243</v>
      </c>
      <c r="R110" s="478">
        <v>563</v>
      </c>
      <c r="S110" s="478">
        <v>19</v>
      </c>
      <c r="T110" s="478">
        <v>551</v>
      </c>
      <c r="U110" s="478">
        <v>457</v>
      </c>
      <c r="V110" s="478">
        <v>726</v>
      </c>
      <c r="W110" s="478">
        <v>650</v>
      </c>
      <c r="X110" s="478">
        <v>250</v>
      </c>
      <c r="Y110" s="478">
        <v>519</v>
      </c>
      <c r="Z110" s="478">
        <v>614</v>
      </c>
      <c r="AA110" s="478">
        <v>394</v>
      </c>
      <c r="AB110" s="487">
        <v>582</v>
      </c>
      <c r="AC110" s="475">
        <f t="shared" si="59"/>
        <v>4792815</v>
      </c>
      <c r="AD110" s="476"/>
    </row>
    <row r="111" spans="1:31" x14ac:dyDescent="0.25">
      <c r="A111" s="465">
        <v>3</v>
      </c>
      <c r="B111" s="486">
        <v>249</v>
      </c>
      <c r="C111" s="478">
        <v>122</v>
      </c>
      <c r="D111" s="478">
        <v>49</v>
      </c>
      <c r="E111" s="478">
        <v>393</v>
      </c>
      <c r="F111" s="478">
        <v>185</v>
      </c>
      <c r="G111" s="478">
        <v>85</v>
      </c>
      <c r="H111" s="478">
        <v>456</v>
      </c>
      <c r="I111" s="478">
        <v>59</v>
      </c>
      <c r="J111" s="478">
        <v>229</v>
      </c>
      <c r="K111" s="478">
        <v>107</v>
      </c>
      <c r="L111" s="478">
        <v>682</v>
      </c>
      <c r="M111" s="478">
        <v>612</v>
      </c>
      <c r="N111" s="478">
        <v>224</v>
      </c>
      <c r="O111" s="478">
        <v>502</v>
      </c>
      <c r="P111" s="478">
        <v>675</v>
      </c>
      <c r="Q111" s="478">
        <v>44</v>
      </c>
      <c r="R111" s="478">
        <v>646</v>
      </c>
      <c r="S111" s="478">
        <v>549</v>
      </c>
      <c r="T111" s="478">
        <v>658</v>
      </c>
      <c r="U111" s="478">
        <v>471</v>
      </c>
      <c r="V111" s="478">
        <v>434</v>
      </c>
      <c r="W111" s="478">
        <v>559</v>
      </c>
      <c r="X111" s="478">
        <v>327</v>
      </c>
      <c r="Y111" s="478">
        <v>254</v>
      </c>
      <c r="Z111" s="478">
        <v>595</v>
      </c>
      <c r="AA111" s="478">
        <v>291</v>
      </c>
      <c r="AB111" s="487">
        <v>398</v>
      </c>
      <c r="AC111" s="475">
        <f t="shared" si="59"/>
        <v>4792815</v>
      </c>
      <c r="AD111" s="476"/>
    </row>
    <row r="112" spans="1:31" x14ac:dyDescent="0.25">
      <c r="A112" s="465">
        <v>4</v>
      </c>
      <c r="B112" s="486">
        <v>23</v>
      </c>
      <c r="C112" s="478">
        <v>523</v>
      </c>
      <c r="D112" s="478">
        <v>528</v>
      </c>
      <c r="E112" s="478">
        <v>140</v>
      </c>
      <c r="F112" s="478">
        <v>703</v>
      </c>
      <c r="G112" s="478">
        <v>591</v>
      </c>
      <c r="H112" s="478">
        <v>203</v>
      </c>
      <c r="I112" s="478">
        <v>586</v>
      </c>
      <c r="J112" s="478">
        <v>708</v>
      </c>
      <c r="K112" s="478">
        <v>583</v>
      </c>
      <c r="L112" s="478">
        <v>420</v>
      </c>
      <c r="M112" s="478">
        <v>359</v>
      </c>
      <c r="N112" s="478">
        <v>727</v>
      </c>
      <c r="O112" s="478">
        <v>321</v>
      </c>
      <c r="P112" s="478">
        <v>422</v>
      </c>
      <c r="Q112" s="478">
        <v>520</v>
      </c>
      <c r="R112" s="478">
        <v>357</v>
      </c>
      <c r="S112" s="478">
        <v>323</v>
      </c>
      <c r="T112" s="478">
        <v>408</v>
      </c>
      <c r="U112" s="478">
        <v>8</v>
      </c>
      <c r="V112" s="478">
        <v>208</v>
      </c>
      <c r="W112" s="478">
        <v>309</v>
      </c>
      <c r="X112" s="478">
        <v>152</v>
      </c>
      <c r="Y112" s="478">
        <v>1</v>
      </c>
      <c r="Z112" s="478">
        <v>372</v>
      </c>
      <c r="AA112" s="478">
        <v>215</v>
      </c>
      <c r="AB112" s="487">
        <v>145</v>
      </c>
      <c r="AC112" s="475">
        <f t="shared" si="59"/>
        <v>4792815</v>
      </c>
      <c r="AD112" s="476"/>
    </row>
    <row r="113" spans="1:31" x14ac:dyDescent="0.25">
      <c r="A113" s="465">
        <v>5</v>
      </c>
      <c r="B113" s="486">
        <v>484</v>
      </c>
      <c r="C113" s="478">
        <v>9</v>
      </c>
      <c r="D113" s="478">
        <v>443</v>
      </c>
      <c r="E113" s="478">
        <v>277</v>
      </c>
      <c r="F113" s="478">
        <v>153</v>
      </c>
      <c r="G113" s="478">
        <v>380</v>
      </c>
      <c r="H113" s="478">
        <v>340</v>
      </c>
      <c r="I113" s="478">
        <v>216</v>
      </c>
      <c r="J113" s="478">
        <v>263</v>
      </c>
      <c r="K113" s="478">
        <v>66</v>
      </c>
      <c r="L113" s="478">
        <v>587</v>
      </c>
      <c r="M113" s="478">
        <v>94</v>
      </c>
      <c r="N113" s="478">
        <v>129</v>
      </c>
      <c r="O113" s="478">
        <v>704</v>
      </c>
      <c r="P113" s="478">
        <v>238</v>
      </c>
      <c r="Q113" s="478">
        <v>165</v>
      </c>
      <c r="R113" s="478">
        <v>524</v>
      </c>
      <c r="S113" s="478">
        <v>31</v>
      </c>
      <c r="T113" s="478">
        <v>509</v>
      </c>
      <c r="U113" s="478">
        <v>418</v>
      </c>
      <c r="V113" s="478">
        <v>657</v>
      </c>
      <c r="W113" s="478">
        <v>689</v>
      </c>
      <c r="X113" s="478">
        <v>319</v>
      </c>
      <c r="Y113" s="478">
        <v>558</v>
      </c>
      <c r="Z113" s="478">
        <v>626</v>
      </c>
      <c r="AA113" s="478">
        <v>355</v>
      </c>
      <c r="AB113" s="487">
        <v>621</v>
      </c>
      <c r="AC113" s="475">
        <f t="shared" si="59"/>
        <v>4792815</v>
      </c>
      <c r="AD113" s="476"/>
    </row>
    <row r="114" spans="1:31" x14ac:dyDescent="0.25">
      <c r="A114" s="465">
        <v>6</v>
      </c>
      <c r="B114" s="486">
        <v>318</v>
      </c>
      <c r="C114" s="478">
        <v>161</v>
      </c>
      <c r="D114" s="478">
        <v>10</v>
      </c>
      <c r="E114" s="478">
        <v>354</v>
      </c>
      <c r="F114" s="478">
        <v>197</v>
      </c>
      <c r="G114" s="478">
        <v>154</v>
      </c>
      <c r="H114" s="478">
        <v>417</v>
      </c>
      <c r="I114" s="478">
        <v>17</v>
      </c>
      <c r="J114" s="478">
        <v>190</v>
      </c>
      <c r="K114" s="478">
        <v>149</v>
      </c>
      <c r="L114" s="478">
        <v>712</v>
      </c>
      <c r="M114" s="478">
        <v>573</v>
      </c>
      <c r="N114" s="478">
        <v>212</v>
      </c>
      <c r="O114" s="478">
        <v>532</v>
      </c>
      <c r="P114" s="478">
        <v>717</v>
      </c>
      <c r="Q114" s="478">
        <v>5</v>
      </c>
      <c r="R114" s="478">
        <v>568</v>
      </c>
      <c r="S114" s="478">
        <v>537</v>
      </c>
      <c r="T114" s="478">
        <v>709</v>
      </c>
      <c r="U114" s="478">
        <v>429</v>
      </c>
      <c r="V114" s="478">
        <v>431</v>
      </c>
      <c r="W114" s="478">
        <v>529</v>
      </c>
      <c r="X114" s="478">
        <v>366</v>
      </c>
      <c r="Y114" s="478">
        <v>305</v>
      </c>
      <c r="Z114" s="478">
        <v>592</v>
      </c>
      <c r="AA114" s="478">
        <v>303</v>
      </c>
      <c r="AB114" s="487">
        <v>368</v>
      </c>
      <c r="AC114" s="475">
        <f t="shared" si="59"/>
        <v>4792815</v>
      </c>
      <c r="AD114" s="476"/>
    </row>
    <row r="115" spans="1:31" x14ac:dyDescent="0.25">
      <c r="A115" s="465">
        <v>7</v>
      </c>
      <c r="B115" s="486">
        <v>65</v>
      </c>
      <c r="C115" s="478">
        <v>562</v>
      </c>
      <c r="D115" s="478">
        <v>489</v>
      </c>
      <c r="E115" s="478">
        <v>128</v>
      </c>
      <c r="F115" s="478">
        <v>661</v>
      </c>
      <c r="G115" s="478">
        <v>633</v>
      </c>
      <c r="H115" s="478">
        <v>164</v>
      </c>
      <c r="I115" s="478">
        <v>598</v>
      </c>
      <c r="J115" s="478">
        <v>696</v>
      </c>
      <c r="K115" s="478">
        <v>625</v>
      </c>
      <c r="L115" s="478">
        <v>459</v>
      </c>
      <c r="M115" s="478">
        <v>347</v>
      </c>
      <c r="N115" s="478">
        <v>688</v>
      </c>
      <c r="O115" s="478">
        <v>252</v>
      </c>
      <c r="P115" s="478">
        <v>464</v>
      </c>
      <c r="Q115" s="478">
        <v>508</v>
      </c>
      <c r="R115" s="478">
        <v>396</v>
      </c>
      <c r="S115" s="478">
        <v>284</v>
      </c>
      <c r="T115" s="478">
        <v>486</v>
      </c>
      <c r="U115" s="478">
        <v>38</v>
      </c>
      <c r="V115" s="478">
        <v>178</v>
      </c>
      <c r="W115" s="478">
        <v>279</v>
      </c>
      <c r="X115" s="478">
        <v>101</v>
      </c>
      <c r="Y115" s="478">
        <v>79</v>
      </c>
      <c r="Z115" s="478">
        <v>342</v>
      </c>
      <c r="AA115" s="478">
        <v>218</v>
      </c>
      <c r="AB115" s="487">
        <v>115</v>
      </c>
      <c r="AC115" s="475">
        <f t="shared" si="59"/>
        <v>4792815</v>
      </c>
      <c r="AD115" s="476"/>
    </row>
    <row r="116" spans="1:31" x14ac:dyDescent="0.25">
      <c r="A116" s="465">
        <v>8</v>
      </c>
      <c r="B116" s="486">
        <v>406</v>
      </c>
      <c r="C116" s="478">
        <v>78</v>
      </c>
      <c r="D116" s="478">
        <v>482</v>
      </c>
      <c r="E116" s="478">
        <v>307</v>
      </c>
      <c r="F116" s="478">
        <v>114</v>
      </c>
      <c r="G116" s="478">
        <v>338</v>
      </c>
      <c r="H116" s="478">
        <v>370</v>
      </c>
      <c r="I116" s="478">
        <v>177</v>
      </c>
      <c r="J116" s="478">
        <v>275</v>
      </c>
      <c r="K116" s="478">
        <v>24</v>
      </c>
      <c r="L116" s="478">
        <v>638</v>
      </c>
      <c r="M116" s="478">
        <v>133</v>
      </c>
      <c r="N116" s="478">
        <v>141</v>
      </c>
      <c r="O116" s="478">
        <v>701</v>
      </c>
      <c r="P116" s="478">
        <v>169</v>
      </c>
      <c r="Q116" s="478">
        <v>204</v>
      </c>
      <c r="R116" s="478">
        <v>494</v>
      </c>
      <c r="S116" s="478">
        <v>70</v>
      </c>
      <c r="T116" s="478">
        <v>521</v>
      </c>
      <c r="U116" s="478">
        <v>460</v>
      </c>
      <c r="V116" s="478">
        <v>687</v>
      </c>
      <c r="W116" s="478">
        <v>728</v>
      </c>
      <c r="X116" s="478">
        <v>280</v>
      </c>
      <c r="Y116" s="478">
        <v>507</v>
      </c>
      <c r="Z116" s="478">
        <v>584</v>
      </c>
      <c r="AA116" s="478">
        <v>343</v>
      </c>
      <c r="AB116" s="487">
        <v>624</v>
      </c>
      <c r="AC116" s="475">
        <f t="shared" si="59"/>
        <v>4792815</v>
      </c>
      <c r="AD116" s="476"/>
    </row>
    <row r="117" spans="1:31" x14ac:dyDescent="0.25">
      <c r="A117" s="465">
        <v>9</v>
      </c>
      <c r="B117" s="486">
        <v>288</v>
      </c>
      <c r="C117" s="478">
        <v>83</v>
      </c>
      <c r="D117" s="478">
        <v>61</v>
      </c>
      <c r="E117" s="478">
        <v>351</v>
      </c>
      <c r="F117" s="478">
        <v>227</v>
      </c>
      <c r="G117" s="478">
        <v>124</v>
      </c>
      <c r="H117" s="478">
        <v>468</v>
      </c>
      <c r="I117" s="478">
        <v>47</v>
      </c>
      <c r="J117" s="478">
        <v>187</v>
      </c>
      <c r="K117" s="478">
        <v>110</v>
      </c>
      <c r="L117" s="478">
        <v>670</v>
      </c>
      <c r="M117" s="478">
        <v>642</v>
      </c>
      <c r="N117" s="478">
        <v>173</v>
      </c>
      <c r="O117" s="478">
        <v>544</v>
      </c>
      <c r="P117" s="478">
        <v>678</v>
      </c>
      <c r="Q117" s="478">
        <v>74</v>
      </c>
      <c r="R117" s="478">
        <v>607</v>
      </c>
      <c r="S117" s="478">
        <v>498</v>
      </c>
      <c r="T117" s="478">
        <v>697</v>
      </c>
      <c r="U117" s="478">
        <v>441</v>
      </c>
      <c r="V117" s="478">
        <v>473</v>
      </c>
      <c r="W117" s="478">
        <v>490</v>
      </c>
      <c r="X117" s="478">
        <v>405</v>
      </c>
      <c r="Y117" s="478">
        <v>293</v>
      </c>
      <c r="Z117" s="478">
        <v>634</v>
      </c>
      <c r="AA117" s="478">
        <v>261</v>
      </c>
      <c r="AB117" s="487">
        <v>329</v>
      </c>
      <c r="AC117" s="475">
        <f t="shared" si="59"/>
        <v>4792815</v>
      </c>
      <c r="AD117" s="476"/>
    </row>
    <row r="118" spans="1:31" x14ac:dyDescent="0.25">
      <c r="A118" s="465">
        <v>10</v>
      </c>
      <c r="B118" s="486">
        <v>659</v>
      </c>
      <c r="C118" s="478">
        <v>130</v>
      </c>
      <c r="D118" s="478">
        <v>435</v>
      </c>
      <c r="E118" s="478">
        <v>560</v>
      </c>
      <c r="F118" s="478">
        <v>67</v>
      </c>
      <c r="G118" s="478">
        <v>255</v>
      </c>
      <c r="H118" s="478">
        <v>596</v>
      </c>
      <c r="I118" s="478">
        <v>166</v>
      </c>
      <c r="J118" s="478">
        <v>399</v>
      </c>
      <c r="K118" s="478">
        <v>247</v>
      </c>
      <c r="L118" s="478">
        <v>513</v>
      </c>
      <c r="M118" s="478">
        <v>50</v>
      </c>
      <c r="N118" s="478">
        <v>391</v>
      </c>
      <c r="O118" s="478">
        <v>630</v>
      </c>
      <c r="P118" s="478">
        <v>86</v>
      </c>
      <c r="Q118" s="478">
        <v>454</v>
      </c>
      <c r="R118" s="478">
        <v>693</v>
      </c>
      <c r="S118" s="478">
        <v>230</v>
      </c>
      <c r="T118" s="478">
        <v>108</v>
      </c>
      <c r="U118" s="478">
        <v>335</v>
      </c>
      <c r="V118" s="478">
        <v>610</v>
      </c>
      <c r="W118" s="478">
        <v>225</v>
      </c>
      <c r="X118" s="478">
        <v>479</v>
      </c>
      <c r="Y118" s="478">
        <v>673</v>
      </c>
      <c r="Z118" s="478">
        <v>45</v>
      </c>
      <c r="AA118" s="478">
        <v>272</v>
      </c>
      <c r="AB118" s="487">
        <v>547</v>
      </c>
      <c r="AC118" s="475">
        <f t="shared" si="59"/>
        <v>4792815</v>
      </c>
      <c r="AD118" s="476"/>
    </row>
    <row r="119" spans="1:31" x14ac:dyDescent="0.25">
      <c r="A119" s="465">
        <v>11</v>
      </c>
      <c r="B119" s="486">
        <v>541</v>
      </c>
      <c r="C119" s="478">
        <v>672</v>
      </c>
      <c r="D119" s="478">
        <v>536</v>
      </c>
      <c r="E119" s="478">
        <v>604</v>
      </c>
      <c r="F119" s="478">
        <v>546</v>
      </c>
      <c r="G119" s="478">
        <v>716</v>
      </c>
      <c r="H119" s="478">
        <v>667</v>
      </c>
      <c r="I119" s="478">
        <v>609</v>
      </c>
      <c r="J119" s="478">
        <v>572</v>
      </c>
      <c r="K119" s="478">
        <v>402</v>
      </c>
      <c r="L119" s="478">
        <v>260</v>
      </c>
      <c r="M119" s="478">
        <v>430</v>
      </c>
      <c r="N119" s="478">
        <v>438</v>
      </c>
      <c r="O119" s="478">
        <v>404</v>
      </c>
      <c r="P119" s="478">
        <v>304</v>
      </c>
      <c r="Q119" s="478">
        <v>258</v>
      </c>
      <c r="R119" s="478">
        <v>440</v>
      </c>
      <c r="S119" s="478">
        <v>367</v>
      </c>
      <c r="T119" s="478">
        <v>89</v>
      </c>
      <c r="U119" s="478">
        <v>82</v>
      </c>
      <c r="V119" s="478">
        <v>12</v>
      </c>
      <c r="W119" s="478">
        <v>53</v>
      </c>
      <c r="X119" s="478">
        <v>226</v>
      </c>
      <c r="Y119" s="478">
        <v>156</v>
      </c>
      <c r="Z119" s="478">
        <v>233</v>
      </c>
      <c r="AA119" s="478">
        <v>46</v>
      </c>
      <c r="AB119" s="487">
        <v>192</v>
      </c>
      <c r="AC119" s="475">
        <f t="shared" si="59"/>
        <v>4792815</v>
      </c>
      <c r="AD119" s="476"/>
    </row>
    <row r="120" spans="1:31" x14ac:dyDescent="0.25">
      <c r="A120" s="465">
        <v>12</v>
      </c>
      <c r="B120" s="486">
        <v>234</v>
      </c>
      <c r="C120" s="478">
        <v>461</v>
      </c>
      <c r="D120" s="478">
        <v>655</v>
      </c>
      <c r="E120" s="478">
        <v>54</v>
      </c>
      <c r="F120" s="478">
        <v>281</v>
      </c>
      <c r="G120" s="478">
        <v>556</v>
      </c>
      <c r="H120" s="478">
        <v>90</v>
      </c>
      <c r="I120" s="478">
        <v>344</v>
      </c>
      <c r="J120" s="478">
        <v>619</v>
      </c>
      <c r="K120" s="478">
        <v>542</v>
      </c>
      <c r="L120" s="478">
        <v>76</v>
      </c>
      <c r="M120" s="478">
        <v>264</v>
      </c>
      <c r="N120" s="478">
        <v>605</v>
      </c>
      <c r="O120" s="478">
        <v>112</v>
      </c>
      <c r="P120" s="478">
        <v>381</v>
      </c>
      <c r="Q120" s="478">
        <v>668</v>
      </c>
      <c r="R120" s="478">
        <v>175</v>
      </c>
      <c r="S120" s="478">
        <v>444</v>
      </c>
      <c r="T120" s="478">
        <v>400</v>
      </c>
      <c r="U120" s="478">
        <v>495</v>
      </c>
      <c r="V120" s="478">
        <v>95</v>
      </c>
      <c r="W120" s="478">
        <v>436</v>
      </c>
      <c r="X120" s="478">
        <v>702</v>
      </c>
      <c r="Y120" s="478">
        <v>239</v>
      </c>
      <c r="Z120" s="478">
        <v>256</v>
      </c>
      <c r="AA120" s="478">
        <v>639</v>
      </c>
      <c r="AB120" s="487">
        <v>32</v>
      </c>
      <c r="AC120" s="475">
        <f t="shared" si="59"/>
        <v>4792815</v>
      </c>
      <c r="AD120" s="476"/>
    </row>
    <row r="121" spans="1:31" x14ac:dyDescent="0.25">
      <c r="A121" s="465">
        <v>13</v>
      </c>
      <c r="B121" s="486">
        <v>710</v>
      </c>
      <c r="C121" s="478">
        <v>142</v>
      </c>
      <c r="D121" s="478">
        <v>432</v>
      </c>
      <c r="E121" s="478">
        <v>530</v>
      </c>
      <c r="F121" s="478">
        <v>25</v>
      </c>
      <c r="G121" s="478">
        <v>306</v>
      </c>
      <c r="H121" s="478">
        <v>593</v>
      </c>
      <c r="I121" s="478">
        <v>205</v>
      </c>
      <c r="J121" s="478">
        <v>369</v>
      </c>
      <c r="K121" s="478">
        <v>316</v>
      </c>
      <c r="L121" s="478">
        <v>516</v>
      </c>
      <c r="M121" s="478">
        <v>11</v>
      </c>
      <c r="N121" s="478">
        <v>352</v>
      </c>
      <c r="O121" s="478">
        <v>579</v>
      </c>
      <c r="P121" s="478">
        <v>155</v>
      </c>
      <c r="Q121" s="478">
        <v>415</v>
      </c>
      <c r="R121" s="478">
        <v>723</v>
      </c>
      <c r="S121" s="478">
        <v>191</v>
      </c>
      <c r="T121" s="478">
        <v>150</v>
      </c>
      <c r="U121" s="478">
        <v>374</v>
      </c>
      <c r="V121" s="478">
        <v>571</v>
      </c>
      <c r="W121" s="478">
        <v>213</v>
      </c>
      <c r="X121" s="478">
        <v>410</v>
      </c>
      <c r="Y121" s="478">
        <v>715</v>
      </c>
      <c r="Z121" s="478">
        <v>6</v>
      </c>
      <c r="AA121" s="478">
        <v>311</v>
      </c>
      <c r="AB121" s="487">
        <v>535</v>
      </c>
      <c r="AC121" s="475">
        <f t="shared" si="59"/>
        <v>4792815</v>
      </c>
      <c r="AD121" s="476"/>
      <c r="AE121" s="476"/>
    </row>
    <row r="122" spans="1:31" x14ac:dyDescent="0.25">
      <c r="A122" s="465">
        <v>14</v>
      </c>
      <c r="B122" s="486">
        <v>499</v>
      </c>
      <c r="C122" s="478">
        <v>714</v>
      </c>
      <c r="D122" s="478">
        <v>548</v>
      </c>
      <c r="E122" s="478">
        <v>643</v>
      </c>
      <c r="F122" s="478">
        <v>534</v>
      </c>
      <c r="G122" s="478">
        <v>674</v>
      </c>
      <c r="H122" s="478">
        <v>679</v>
      </c>
      <c r="I122" s="478">
        <v>570</v>
      </c>
      <c r="J122" s="478">
        <v>611</v>
      </c>
      <c r="K122" s="478">
        <v>333</v>
      </c>
      <c r="L122" s="478">
        <v>302</v>
      </c>
      <c r="M122" s="478">
        <v>433</v>
      </c>
      <c r="N122" s="478">
        <v>477</v>
      </c>
      <c r="O122" s="515">
        <v>365</v>
      </c>
      <c r="P122" s="478">
        <v>253</v>
      </c>
      <c r="Q122" s="478">
        <v>297</v>
      </c>
      <c r="R122" s="478">
        <v>428</v>
      </c>
      <c r="S122" s="478">
        <v>397</v>
      </c>
      <c r="T122" s="478">
        <v>119</v>
      </c>
      <c r="U122" s="478">
        <v>160</v>
      </c>
      <c r="V122" s="478">
        <v>51</v>
      </c>
      <c r="W122" s="478">
        <v>56</v>
      </c>
      <c r="X122" s="478">
        <v>196</v>
      </c>
      <c r="Y122" s="478">
        <v>87</v>
      </c>
      <c r="Z122" s="478">
        <v>182</v>
      </c>
      <c r="AA122" s="478">
        <v>16</v>
      </c>
      <c r="AB122" s="487">
        <v>231</v>
      </c>
      <c r="AC122" s="475">
        <f t="shared" si="59"/>
        <v>4792815</v>
      </c>
      <c r="AD122" s="476">
        <f t="shared" ref="AD122" si="60">B122^3+C122^3+D122^3+E122^3+F122^3+G122^3+H122^3+I122^3+J122^3+K122^3+L122^3+M122^3+N122^3+O122^3+P122^3+Q122^3+R122^3+S122^3+T122^3+U122^3+V122^3+W122^3+X122^3+Y122^3+Z122^3+AA122^3+AB122^3</f>
        <v>2622267675</v>
      </c>
      <c r="AE122" s="476"/>
    </row>
    <row r="123" spans="1:31" x14ac:dyDescent="0.25">
      <c r="A123" s="465">
        <v>15</v>
      </c>
      <c r="B123" s="486">
        <v>195</v>
      </c>
      <c r="C123" s="478">
        <v>419</v>
      </c>
      <c r="D123" s="478">
        <v>724</v>
      </c>
      <c r="E123" s="478">
        <v>15</v>
      </c>
      <c r="F123" s="478">
        <v>320</v>
      </c>
      <c r="G123" s="478">
        <v>517</v>
      </c>
      <c r="H123" s="478">
        <v>159</v>
      </c>
      <c r="I123" s="478">
        <v>356</v>
      </c>
      <c r="J123" s="478">
        <v>580</v>
      </c>
      <c r="K123" s="478">
        <v>539</v>
      </c>
      <c r="L123" s="478">
        <v>7</v>
      </c>
      <c r="M123" s="478">
        <v>315</v>
      </c>
      <c r="N123" s="478">
        <v>575</v>
      </c>
      <c r="O123" s="478">
        <v>151</v>
      </c>
      <c r="P123" s="478">
        <v>378</v>
      </c>
      <c r="Q123" s="478">
        <v>719</v>
      </c>
      <c r="R123" s="478">
        <v>214</v>
      </c>
      <c r="S123" s="478">
        <v>414</v>
      </c>
      <c r="T123" s="478">
        <v>361</v>
      </c>
      <c r="U123" s="478">
        <v>525</v>
      </c>
      <c r="V123" s="478">
        <v>137</v>
      </c>
      <c r="W123" s="478">
        <v>424</v>
      </c>
      <c r="X123" s="478">
        <v>705</v>
      </c>
      <c r="Y123" s="478">
        <v>200</v>
      </c>
      <c r="Z123" s="478">
        <v>298</v>
      </c>
      <c r="AA123" s="478">
        <v>588</v>
      </c>
      <c r="AB123" s="487">
        <v>20</v>
      </c>
      <c r="AC123" s="475">
        <f t="shared" si="59"/>
        <v>4792815</v>
      </c>
      <c r="AD123" s="476"/>
      <c r="AE123" s="476"/>
    </row>
    <row r="124" spans="1:31" x14ac:dyDescent="0.25">
      <c r="A124" s="465">
        <v>16</v>
      </c>
      <c r="B124" s="486">
        <v>698</v>
      </c>
      <c r="C124" s="478">
        <v>91</v>
      </c>
      <c r="D124" s="478">
        <v>474</v>
      </c>
      <c r="E124" s="478">
        <v>491</v>
      </c>
      <c r="F124" s="478">
        <v>28</v>
      </c>
      <c r="G124" s="478">
        <v>294</v>
      </c>
      <c r="H124" s="478">
        <v>635</v>
      </c>
      <c r="I124" s="478">
        <v>235</v>
      </c>
      <c r="J124" s="478">
        <v>330</v>
      </c>
      <c r="K124" s="478">
        <v>286</v>
      </c>
      <c r="L124" s="478">
        <v>555</v>
      </c>
      <c r="M124" s="478">
        <v>62</v>
      </c>
      <c r="N124" s="478">
        <v>349</v>
      </c>
      <c r="O124" s="478">
        <v>618</v>
      </c>
      <c r="P124" s="478">
        <v>125</v>
      </c>
      <c r="Q124" s="478">
        <v>466</v>
      </c>
      <c r="R124" s="478">
        <v>654</v>
      </c>
      <c r="S124" s="478">
        <v>188</v>
      </c>
      <c r="T124" s="478">
        <v>111</v>
      </c>
      <c r="U124" s="478">
        <v>386</v>
      </c>
      <c r="V124" s="478">
        <v>640</v>
      </c>
      <c r="W124" s="478">
        <v>174</v>
      </c>
      <c r="X124" s="478">
        <v>449</v>
      </c>
      <c r="Y124" s="478">
        <v>676</v>
      </c>
      <c r="Z124" s="478">
        <v>75</v>
      </c>
      <c r="AA124" s="478">
        <v>269</v>
      </c>
      <c r="AB124" s="487">
        <v>496</v>
      </c>
      <c r="AC124" s="475">
        <f t="shared" si="59"/>
        <v>4792815</v>
      </c>
      <c r="AD124" s="476"/>
      <c r="AE124" s="476"/>
    </row>
    <row r="125" spans="1:31" x14ac:dyDescent="0.25">
      <c r="A125" s="465">
        <v>17</v>
      </c>
      <c r="B125" s="486">
        <v>538</v>
      </c>
      <c r="C125" s="478">
        <v>684</v>
      </c>
      <c r="D125" s="478">
        <v>497</v>
      </c>
      <c r="E125" s="478">
        <v>574</v>
      </c>
      <c r="F125" s="478">
        <v>504</v>
      </c>
      <c r="G125" s="478">
        <v>677</v>
      </c>
      <c r="H125" s="478">
        <v>718</v>
      </c>
      <c r="I125" s="478">
        <v>648</v>
      </c>
      <c r="J125" s="478">
        <v>641</v>
      </c>
      <c r="K125" s="478">
        <v>363</v>
      </c>
      <c r="L125" s="478">
        <v>290</v>
      </c>
      <c r="M125" s="478">
        <v>472</v>
      </c>
      <c r="N125" s="478">
        <v>426</v>
      </c>
      <c r="O125" s="478">
        <v>326</v>
      </c>
      <c r="P125" s="478">
        <v>292</v>
      </c>
      <c r="Q125" s="478">
        <v>300</v>
      </c>
      <c r="R125" s="478">
        <v>470</v>
      </c>
      <c r="S125" s="478">
        <v>328</v>
      </c>
      <c r="T125" s="478">
        <v>158</v>
      </c>
      <c r="U125" s="478">
        <v>121</v>
      </c>
      <c r="V125" s="478">
        <v>63</v>
      </c>
      <c r="W125" s="478">
        <v>14</v>
      </c>
      <c r="X125" s="478">
        <v>184</v>
      </c>
      <c r="Y125" s="478">
        <v>126</v>
      </c>
      <c r="Z125" s="478">
        <v>194</v>
      </c>
      <c r="AA125" s="478">
        <v>58</v>
      </c>
      <c r="AB125" s="487">
        <v>189</v>
      </c>
      <c r="AC125" s="475">
        <f t="shared" si="59"/>
        <v>4792815</v>
      </c>
      <c r="AD125" s="476"/>
      <c r="AE125" s="476"/>
    </row>
    <row r="126" spans="1:31" x14ac:dyDescent="0.25">
      <c r="A126" s="465">
        <v>18</v>
      </c>
      <c r="B126" s="486">
        <v>183</v>
      </c>
      <c r="C126" s="478">
        <v>458</v>
      </c>
      <c r="D126" s="478">
        <v>685</v>
      </c>
      <c r="E126" s="478">
        <v>57</v>
      </c>
      <c r="F126" s="478">
        <v>251</v>
      </c>
      <c r="G126" s="478">
        <v>505</v>
      </c>
      <c r="H126" s="478">
        <v>120</v>
      </c>
      <c r="I126" s="478">
        <v>395</v>
      </c>
      <c r="J126" s="478">
        <v>622</v>
      </c>
      <c r="K126" s="478">
        <v>500</v>
      </c>
      <c r="L126" s="478">
        <v>37</v>
      </c>
      <c r="M126" s="478">
        <v>276</v>
      </c>
      <c r="N126" s="478">
        <v>644</v>
      </c>
      <c r="O126" s="478">
        <v>100</v>
      </c>
      <c r="P126" s="478">
        <v>339</v>
      </c>
      <c r="Q126" s="478">
        <v>680</v>
      </c>
      <c r="R126" s="478">
        <v>217</v>
      </c>
      <c r="S126" s="478">
        <v>483</v>
      </c>
      <c r="T126" s="478">
        <v>331</v>
      </c>
      <c r="U126" s="478">
        <v>564</v>
      </c>
      <c r="V126" s="478">
        <v>134</v>
      </c>
      <c r="W126" s="478">
        <v>475</v>
      </c>
      <c r="X126" s="478">
        <v>663</v>
      </c>
      <c r="Y126" s="478">
        <v>170</v>
      </c>
      <c r="Z126" s="478">
        <v>295</v>
      </c>
      <c r="AA126" s="478">
        <v>600</v>
      </c>
      <c r="AB126" s="487">
        <v>71</v>
      </c>
      <c r="AC126" s="475">
        <f t="shared" si="59"/>
        <v>4792815</v>
      </c>
      <c r="AD126" s="476"/>
      <c r="AE126" s="476"/>
    </row>
    <row r="127" spans="1:31" x14ac:dyDescent="0.25">
      <c r="A127" s="465">
        <v>19</v>
      </c>
      <c r="B127" s="486">
        <v>401</v>
      </c>
      <c r="C127" s="478">
        <v>469</v>
      </c>
      <c r="D127" s="478">
        <v>96</v>
      </c>
      <c r="E127" s="478">
        <v>437</v>
      </c>
      <c r="F127" s="478">
        <v>325</v>
      </c>
      <c r="G127" s="478">
        <v>240</v>
      </c>
      <c r="H127" s="478">
        <v>257</v>
      </c>
      <c r="I127" s="478">
        <v>289</v>
      </c>
      <c r="J127" s="478">
        <v>33</v>
      </c>
      <c r="K127" s="478">
        <v>232</v>
      </c>
      <c r="L127" s="478">
        <v>123</v>
      </c>
      <c r="M127" s="478">
        <v>656</v>
      </c>
      <c r="N127" s="478">
        <v>52</v>
      </c>
      <c r="O127" s="478">
        <v>186</v>
      </c>
      <c r="P127" s="478">
        <v>557</v>
      </c>
      <c r="Q127" s="478">
        <v>88</v>
      </c>
      <c r="R127" s="478">
        <v>60</v>
      </c>
      <c r="S127" s="478">
        <v>620</v>
      </c>
      <c r="T127" s="478">
        <v>543</v>
      </c>
      <c r="U127" s="478">
        <v>683</v>
      </c>
      <c r="V127" s="478">
        <v>262</v>
      </c>
      <c r="W127" s="478">
        <v>606</v>
      </c>
      <c r="X127" s="478">
        <v>503</v>
      </c>
      <c r="Y127" s="478">
        <v>379</v>
      </c>
      <c r="Z127" s="478">
        <v>669</v>
      </c>
      <c r="AA127" s="478">
        <v>647</v>
      </c>
      <c r="AB127" s="487">
        <v>442</v>
      </c>
      <c r="AC127" s="475">
        <f t="shared" si="59"/>
        <v>4792815</v>
      </c>
      <c r="AD127" s="476"/>
      <c r="AE127" s="476"/>
    </row>
    <row r="128" spans="1:31" x14ac:dyDescent="0.25">
      <c r="A128" s="465">
        <v>20</v>
      </c>
      <c r="B128" s="486">
        <v>106</v>
      </c>
      <c r="C128" s="478">
        <v>387</v>
      </c>
      <c r="D128" s="478">
        <v>146</v>
      </c>
      <c r="E128" s="478">
        <v>223</v>
      </c>
      <c r="F128" s="478">
        <v>450</v>
      </c>
      <c r="G128" s="478">
        <v>2</v>
      </c>
      <c r="H128" s="478">
        <v>43</v>
      </c>
      <c r="I128" s="478">
        <v>270</v>
      </c>
      <c r="J128" s="478">
        <v>209</v>
      </c>
      <c r="K128" s="478">
        <v>660</v>
      </c>
      <c r="L128" s="478">
        <v>236</v>
      </c>
      <c r="M128" s="478">
        <v>526</v>
      </c>
      <c r="N128" s="478">
        <v>561</v>
      </c>
      <c r="O128" s="478">
        <v>29</v>
      </c>
      <c r="P128" s="478">
        <v>589</v>
      </c>
      <c r="Q128" s="478">
        <v>597</v>
      </c>
      <c r="R128" s="478">
        <v>92</v>
      </c>
      <c r="S128" s="478">
        <v>706</v>
      </c>
      <c r="T128" s="478">
        <v>455</v>
      </c>
      <c r="U128" s="478">
        <v>553</v>
      </c>
      <c r="V128" s="478">
        <v>360</v>
      </c>
      <c r="W128" s="478">
        <v>392</v>
      </c>
      <c r="X128" s="478">
        <v>616</v>
      </c>
      <c r="Y128" s="478">
        <v>423</v>
      </c>
      <c r="Z128" s="478">
        <v>248</v>
      </c>
      <c r="AA128" s="478">
        <v>652</v>
      </c>
      <c r="AB128" s="487">
        <v>324</v>
      </c>
      <c r="AC128" s="475">
        <f t="shared" si="59"/>
        <v>4792815</v>
      </c>
      <c r="AD128" s="476"/>
      <c r="AE128" s="476"/>
    </row>
    <row r="129" spans="1:31" x14ac:dyDescent="0.25">
      <c r="A129" s="465">
        <v>21</v>
      </c>
      <c r="B129" s="486">
        <v>615</v>
      </c>
      <c r="C129" s="478">
        <v>512</v>
      </c>
      <c r="D129" s="478">
        <v>388</v>
      </c>
      <c r="E129" s="478">
        <v>651</v>
      </c>
      <c r="F129" s="478">
        <v>629</v>
      </c>
      <c r="G129" s="478">
        <v>451</v>
      </c>
      <c r="H129" s="478">
        <v>552</v>
      </c>
      <c r="I129" s="478">
        <v>692</v>
      </c>
      <c r="J129" s="478">
        <v>244</v>
      </c>
      <c r="K129" s="478">
        <v>446</v>
      </c>
      <c r="L129" s="478">
        <v>334</v>
      </c>
      <c r="M129" s="478">
        <v>222</v>
      </c>
      <c r="N129" s="478">
        <v>266</v>
      </c>
      <c r="O129" s="478">
        <v>478</v>
      </c>
      <c r="P129" s="478">
        <v>42</v>
      </c>
      <c r="Q129" s="478">
        <v>383</v>
      </c>
      <c r="R129" s="478">
        <v>271</v>
      </c>
      <c r="S129" s="478">
        <v>105</v>
      </c>
      <c r="T129" s="478">
        <v>34</v>
      </c>
      <c r="U129" s="478">
        <v>132</v>
      </c>
      <c r="V129" s="478">
        <v>566</v>
      </c>
      <c r="W129" s="478">
        <v>97</v>
      </c>
      <c r="X129" s="478">
        <v>69</v>
      </c>
      <c r="Y129" s="478">
        <v>602</v>
      </c>
      <c r="Z129" s="478">
        <v>241</v>
      </c>
      <c r="AA129" s="478">
        <v>168</v>
      </c>
      <c r="AB129" s="487">
        <v>665</v>
      </c>
      <c r="AC129" s="475">
        <f t="shared" si="59"/>
        <v>4792815</v>
      </c>
      <c r="AD129" s="476"/>
      <c r="AE129" s="476"/>
    </row>
    <row r="130" spans="1:31" x14ac:dyDescent="0.25">
      <c r="A130" s="465">
        <v>22</v>
      </c>
      <c r="B130" s="486">
        <v>362</v>
      </c>
      <c r="C130" s="478">
        <v>427</v>
      </c>
      <c r="D130" s="478">
        <v>138</v>
      </c>
      <c r="E130" s="478">
        <v>425</v>
      </c>
      <c r="F130" s="478">
        <v>364</v>
      </c>
      <c r="G130" s="478">
        <v>201</v>
      </c>
      <c r="H130" s="478">
        <v>299</v>
      </c>
      <c r="I130" s="478">
        <v>301</v>
      </c>
      <c r="J130" s="478">
        <v>21</v>
      </c>
      <c r="K130" s="478">
        <v>193</v>
      </c>
      <c r="L130" s="478">
        <v>162</v>
      </c>
      <c r="M130" s="478">
        <v>725</v>
      </c>
      <c r="N130" s="478">
        <v>13</v>
      </c>
      <c r="O130" s="478">
        <v>198</v>
      </c>
      <c r="P130" s="478">
        <v>518</v>
      </c>
      <c r="Q130" s="478">
        <v>157</v>
      </c>
      <c r="R130" s="478">
        <v>18</v>
      </c>
      <c r="S130" s="478">
        <v>581</v>
      </c>
      <c r="T130" s="478">
        <v>540</v>
      </c>
      <c r="U130" s="478">
        <v>713</v>
      </c>
      <c r="V130" s="478">
        <v>313</v>
      </c>
      <c r="W130" s="478">
        <v>576</v>
      </c>
      <c r="X130" s="478">
        <v>533</v>
      </c>
      <c r="Y130" s="478">
        <v>376</v>
      </c>
      <c r="Z130" s="478">
        <v>720</v>
      </c>
      <c r="AA130" s="478">
        <v>569</v>
      </c>
      <c r="AB130" s="487">
        <v>412</v>
      </c>
      <c r="AC130" s="475">
        <f t="shared" si="59"/>
        <v>4792815</v>
      </c>
      <c r="AD130" s="476"/>
      <c r="AE130" s="476"/>
    </row>
    <row r="131" spans="1:31" x14ac:dyDescent="0.25">
      <c r="A131" s="465">
        <v>23</v>
      </c>
      <c r="B131" s="486">
        <v>109</v>
      </c>
      <c r="C131" s="478">
        <v>375</v>
      </c>
      <c r="D131" s="478">
        <v>104</v>
      </c>
      <c r="E131" s="478">
        <v>172</v>
      </c>
      <c r="F131" s="478">
        <v>411</v>
      </c>
      <c r="G131" s="478">
        <v>41</v>
      </c>
      <c r="H131" s="478">
        <v>73</v>
      </c>
      <c r="I131" s="478">
        <v>312</v>
      </c>
      <c r="J131" s="478">
        <v>221</v>
      </c>
      <c r="K131" s="478">
        <v>699</v>
      </c>
      <c r="L131" s="478">
        <v>206</v>
      </c>
      <c r="M131" s="478">
        <v>565</v>
      </c>
      <c r="N131" s="478">
        <v>492</v>
      </c>
      <c r="O131" s="478">
        <v>26</v>
      </c>
      <c r="P131" s="478">
        <v>601</v>
      </c>
      <c r="Q131" s="478">
        <v>636</v>
      </c>
      <c r="R131" s="478">
        <v>143</v>
      </c>
      <c r="S131" s="478">
        <v>664</v>
      </c>
      <c r="T131" s="478">
        <v>467</v>
      </c>
      <c r="U131" s="478">
        <v>514</v>
      </c>
      <c r="V131" s="478">
        <v>390</v>
      </c>
      <c r="W131" s="478">
        <v>350</v>
      </c>
      <c r="X131" s="478">
        <v>577</v>
      </c>
      <c r="Y131" s="478">
        <v>453</v>
      </c>
      <c r="Z131" s="478">
        <v>287</v>
      </c>
      <c r="AA131" s="478">
        <v>721</v>
      </c>
      <c r="AB131" s="487">
        <v>246</v>
      </c>
      <c r="AC131" s="475">
        <f t="shared" si="59"/>
        <v>4792815</v>
      </c>
      <c r="AD131" s="476"/>
      <c r="AE131" s="476"/>
    </row>
    <row r="132" spans="1:31" x14ac:dyDescent="0.25">
      <c r="A132" s="465">
        <v>24</v>
      </c>
      <c r="B132" s="486">
        <v>585</v>
      </c>
      <c r="C132" s="478">
        <v>515</v>
      </c>
      <c r="D132" s="478">
        <v>358</v>
      </c>
      <c r="E132" s="478">
        <v>729</v>
      </c>
      <c r="F132" s="478">
        <v>578</v>
      </c>
      <c r="G132" s="478">
        <v>421</v>
      </c>
      <c r="H132" s="478">
        <v>522</v>
      </c>
      <c r="I132" s="478">
        <v>722</v>
      </c>
      <c r="J132" s="478">
        <v>322</v>
      </c>
      <c r="K132" s="478">
        <v>407</v>
      </c>
      <c r="L132" s="478">
        <v>373</v>
      </c>
      <c r="M132" s="478">
        <v>210</v>
      </c>
      <c r="N132" s="478">
        <v>308</v>
      </c>
      <c r="O132" s="478">
        <v>409</v>
      </c>
      <c r="P132" s="478">
        <v>3</v>
      </c>
      <c r="Q132" s="478">
        <v>371</v>
      </c>
      <c r="R132" s="478">
        <v>310</v>
      </c>
      <c r="S132" s="478">
        <v>147</v>
      </c>
      <c r="T132" s="478">
        <v>22</v>
      </c>
      <c r="U132" s="478">
        <v>144</v>
      </c>
      <c r="V132" s="478">
        <v>527</v>
      </c>
      <c r="W132" s="478">
        <v>139</v>
      </c>
      <c r="X132" s="478">
        <v>27</v>
      </c>
      <c r="Y132" s="478">
        <v>590</v>
      </c>
      <c r="Z132" s="478">
        <v>202</v>
      </c>
      <c r="AA132" s="478">
        <v>207</v>
      </c>
      <c r="AB132" s="487">
        <v>707</v>
      </c>
      <c r="AC132" s="475">
        <f t="shared" si="59"/>
        <v>4792815</v>
      </c>
      <c r="AD132" s="476"/>
      <c r="AE132" s="476"/>
    </row>
    <row r="133" spans="1:31" x14ac:dyDescent="0.25">
      <c r="A133" s="465">
        <v>25</v>
      </c>
      <c r="B133" s="486">
        <v>332</v>
      </c>
      <c r="C133" s="478">
        <v>439</v>
      </c>
      <c r="D133" s="478">
        <v>135</v>
      </c>
      <c r="E133" s="478">
        <v>476</v>
      </c>
      <c r="F133" s="478">
        <v>403</v>
      </c>
      <c r="G133" s="478">
        <v>171</v>
      </c>
      <c r="H133" s="478">
        <v>296</v>
      </c>
      <c r="I133" s="478">
        <v>259</v>
      </c>
      <c r="J133" s="478">
        <v>72</v>
      </c>
      <c r="K133" s="478">
        <v>181</v>
      </c>
      <c r="L133" s="478">
        <v>84</v>
      </c>
      <c r="M133" s="478">
        <v>686</v>
      </c>
      <c r="N133" s="478">
        <v>55</v>
      </c>
      <c r="O133" s="478">
        <v>228</v>
      </c>
      <c r="P133" s="478">
        <v>506</v>
      </c>
      <c r="Q133" s="478">
        <v>118</v>
      </c>
      <c r="R133" s="478">
        <v>48</v>
      </c>
      <c r="S133" s="478">
        <v>623</v>
      </c>
      <c r="T133" s="478">
        <v>501</v>
      </c>
      <c r="U133" s="478">
        <v>671</v>
      </c>
      <c r="V133" s="478">
        <v>274</v>
      </c>
      <c r="W133" s="478">
        <v>645</v>
      </c>
      <c r="X133" s="478">
        <v>545</v>
      </c>
      <c r="Y133" s="478">
        <v>337</v>
      </c>
      <c r="Z133" s="478">
        <v>681</v>
      </c>
      <c r="AA133" s="478">
        <v>608</v>
      </c>
      <c r="AB133" s="487">
        <v>481</v>
      </c>
      <c r="AC133" s="475">
        <f t="shared" si="59"/>
        <v>4792815</v>
      </c>
      <c r="AD133" s="476"/>
      <c r="AE133" s="476"/>
    </row>
    <row r="134" spans="1:31" x14ac:dyDescent="0.25">
      <c r="A134" s="465">
        <v>26</v>
      </c>
      <c r="B134" s="486">
        <v>148</v>
      </c>
      <c r="C134" s="478">
        <v>336</v>
      </c>
      <c r="D134" s="478">
        <v>116</v>
      </c>
      <c r="E134" s="478">
        <v>211</v>
      </c>
      <c r="F134" s="478">
        <v>480</v>
      </c>
      <c r="G134" s="478">
        <v>80</v>
      </c>
      <c r="H134" s="478">
        <v>4</v>
      </c>
      <c r="I134" s="478">
        <v>273</v>
      </c>
      <c r="J134" s="478">
        <v>179</v>
      </c>
      <c r="K134" s="478">
        <v>711</v>
      </c>
      <c r="L134" s="478">
        <v>167</v>
      </c>
      <c r="M134" s="478">
        <v>487</v>
      </c>
      <c r="N134" s="478">
        <v>531</v>
      </c>
      <c r="O134" s="478">
        <v>68</v>
      </c>
      <c r="P134" s="478">
        <v>631</v>
      </c>
      <c r="Q134" s="478">
        <v>594</v>
      </c>
      <c r="R134" s="478">
        <v>131</v>
      </c>
      <c r="S134" s="478">
        <v>694</v>
      </c>
      <c r="T134" s="478">
        <v>416</v>
      </c>
      <c r="U134" s="478">
        <v>511</v>
      </c>
      <c r="V134" s="478">
        <v>348</v>
      </c>
      <c r="W134" s="478">
        <v>353</v>
      </c>
      <c r="X134" s="478">
        <v>628</v>
      </c>
      <c r="Y134" s="478">
        <v>465</v>
      </c>
      <c r="Z134" s="478">
        <v>317</v>
      </c>
      <c r="AA134" s="478">
        <v>691</v>
      </c>
      <c r="AB134" s="487">
        <v>285</v>
      </c>
      <c r="AC134" s="475">
        <f t="shared" si="59"/>
        <v>4792815</v>
      </c>
      <c r="AD134" s="476"/>
      <c r="AE134" s="476"/>
    </row>
    <row r="135" spans="1:31" x14ac:dyDescent="0.25">
      <c r="A135" s="465">
        <v>27</v>
      </c>
      <c r="B135" s="488">
        <v>627</v>
      </c>
      <c r="C135" s="489">
        <v>554</v>
      </c>
      <c r="D135" s="489">
        <v>346</v>
      </c>
      <c r="E135" s="489">
        <v>690</v>
      </c>
      <c r="F135" s="489">
        <v>617</v>
      </c>
      <c r="G135" s="489">
        <v>463</v>
      </c>
      <c r="H135" s="489">
        <v>510</v>
      </c>
      <c r="I135" s="489">
        <v>653</v>
      </c>
      <c r="J135" s="489">
        <v>283</v>
      </c>
      <c r="K135" s="489">
        <v>485</v>
      </c>
      <c r="L135" s="489">
        <v>385</v>
      </c>
      <c r="M135" s="489">
        <v>180</v>
      </c>
      <c r="N135" s="489">
        <v>278</v>
      </c>
      <c r="O135" s="489">
        <v>448</v>
      </c>
      <c r="P135" s="489">
        <v>81</v>
      </c>
      <c r="Q135" s="489">
        <v>341</v>
      </c>
      <c r="R135" s="489">
        <v>268</v>
      </c>
      <c r="S135" s="489">
        <v>117</v>
      </c>
      <c r="T135" s="489">
        <v>64</v>
      </c>
      <c r="U135" s="489">
        <v>93</v>
      </c>
      <c r="V135" s="489">
        <v>488</v>
      </c>
      <c r="W135" s="489">
        <v>127</v>
      </c>
      <c r="X135" s="489">
        <v>30</v>
      </c>
      <c r="Y135" s="489">
        <v>632</v>
      </c>
      <c r="Z135" s="489">
        <v>163</v>
      </c>
      <c r="AA135" s="489">
        <v>237</v>
      </c>
      <c r="AB135" s="490">
        <v>695</v>
      </c>
      <c r="AC135" s="475">
        <f t="shared" si="59"/>
        <v>4792815</v>
      </c>
      <c r="AD135" s="476"/>
      <c r="AE135" s="476"/>
    </row>
    <row r="136" spans="1:31" x14ac:dyDescent="0.25">
      <c r="A136" s="470" t="s">
        <v>1</v>
      </c>
      <c r="B136" s="475">
        <f>SUMSQ(B109:B135)</f>
        <v>4792815</v>
      </c>
      <c r="C136" s="475">
        <f>SUMSQ(C109:C135)</f>
        <v>4792815</v>
      </c>
      <c r="D136" s="475">
        <f t="shared" ref="D136:AB136" si="61">SUMSQ(D109:D135)</f>
        <v>4792815</v>
      </c>
      <c r="E136" s="475">
        <f t="shared" si="61"/>
        <v>4792815</v>
      </c>
      <c r="F136" s="475">
        <f t="shared" si="61"/>
        <v>4792815</v>
      </c>
      <c r="G136" s="475">
        <f t="shared" si="61"/>
        <v>4792815</v>
      </c>
      <c r="H136" s="475">
        <f t="shared" si="61"/>
        <v>4792815</v>
      </c>
      <c r="I136" s="475">
        <f t="shared" si="61"/>
        <v>4792815</v>
      </c>
      <c r="J136" s="475">
        <f t="shared" si="61"/>
        <v>4792815</v>
      </c>
      <c r="K136" s="475">
        <f t="shared" si="61"/>
        <v>4792815</v>
      </c>
      <c r="L136" s="475">
        <f t="shared" si="61"/>
        <v>4792815</v>
      </c>
      <c r="M136" s="475">
        <f t="shared" si="61"/>
        <v>4792815</v>
      </c>
      <c r="N136" s="475">
        <f t="shared" si="61"/>
        <v>4792815</v>
      </c>
      <c r="O136" s="475">
        <f t="shared" si="61"/>
        <v>4792815</v>
      </c>
      <c r="P136" s="475">
        <f t="shared" si="61"/>
        <v>4792815</v>
      </c>
      <c r="Q136" s="475">
        <f t="shared" si="61"/>
        <v>4792815</v>
      </c>
      <c r="R136" s="475">
        <f t="shared" si="61"/>
        <v>4792815</v>
      </c>
      <c r="S136" s="475">
        <f t="shared" si="61"/>
        <v>4792815</v>
      </c>
      <c r="T136" s="475">
        <f t="shared" si="61"/>
        <v>4792815</v>
      </c>
      <c r="U136" s="475">
        <f t="shared" si="61"/>
        <v>4792815</v>
      </c>
      <c r="V136" s="475">
        <f t="shared" si="61"/>
        <v>4792815</v>
      </c>
      <c r="W136" s="475">
        <f t="shared" si="61"/>
        <v>4792815</v>
      </c>
      <c r="X136" s="475">
        <f t="shared" si="61"/>
        <v>4792815</v>
      </c>
      <c r="Y136" s="475">
        <f t="shared" si="61"/>
        <v>4792815</v>
      </c>
      <c r="Z136" s="475">
        <f t="shared" si="61"/>
        <v>4792815</v>
      </c>
      <c r="AA136" s="475">
        <f t="shared" si="61"/>
        <v>4792815</v>
      </c>
      <c r="AB136" s="475">
        <f t="shared" si="61"/>
        <v>4792815</v>
      </c>
      <c r="AC136" s="475"/>
      <c r="AD136" s="475"/>
      <c r="AE136" s="476"/>
    </row>
    <row r="137" spans="1:31" x14ac:dyDescent="0.25">
      <c r="A137" s="470" t="s">
        <v>351</v>
      </c>
      <c r="O137" s="476">
        <f>O109^3+O110^3+O111^3+O112^3+O113^3+O114^3+O115^3+O116^3+O117^3+O118^3+O119^3+O120^3+O121^3+O122^3+O123^3+O124^3+O125^3+O126^3+O127^3+O128^3+O129^3+O130^3+O131^3+O132^3+O133^3+O134^3+O135^3</f>
        <v>2622267675</v>
      </c>
      <c r="P137" s="476"/>
      <c r="AD137" s="475"/>
      <c r="AE137" s="476"/>
    </row>
    <row r="138" spans="1:31" x14ac:dyDescent="0.25">
      <c r="A138" s="466"/>
      <c r="B138" s="471" t="s">
        <v>925</v>
      </c>
      <c r="C138" s="471"/>
      <c r="D138" s="471"/>
      <c r="E138" s="471"/>
      <c r="F138" s="471"/>
      <c r="G138" s="471"/>
      <c r="H138" s="471"/>
      <c r="I138" s="471"/>
      <c r="J138" s="471"/>
      <c r="K138" s="471"/>
      <c r="L138" s="471"/>
      <c r="M138" s="471"/>
      <c r="N138" s="471"/>
      <c r="O138" s="471"/>
      <c r="P138" s="471"/>
      <c r="Q138" s="471"/>
      <c r="R138" s="471"/>
      <c r="S138" s="471"/>
      <c r="T138" s="471"/>
      <c r="U138" s="471"/>
      <c r="V138" s="471"/>
      <c r="W138" s="471"/>
      <c r="X138" s="471"/>
      <c r="Y138" s="471"/>
      <c r="Z138" s="471"/>
      <c r="AA138" s="471"/>
      <c r="AB138" s="471"/>
      <c r="AC138" s="475"/>
      <c r="AD138" s="476"/>
    </row>
    <row r="139" spans="1:31" x14ac:dyDescent="0.25">
      <c r="A139" s="470" t="s">
        <v>2</v>
      </c>
      <c r="B139" s="466">
        <f>B109</f>
        <v>35</v>
      </c>
      <c r="C139" s="466">
        <f>C110</f>
        <v>39</v>
      </c>
      <c r="D139" s="466">
        <f>D111</f>
        <v>49</v>
      </c>
      <c r="E139" s="466">
        <f>E112</f>
        <v>140</v>
      </c>
      <c r="F139" s="466">
        <f>F113</f>
        <v>153</v>
      </c>
      <c r="G139" s="466">
        <f>G114</f>
        <v>154</v>
      </c>
      <c r="H139" s="466">
        <f>H115</f>
        <v>164</v>
      </c>
      <c r="I139" s="466">
        <f>I116</f>
        <v>177</v>
      </c>
      <c r="J139" s="466">
        <f>J117</f>
        <v>187</v>
      </c>
      <c r="K139" s="466">
        <f>K118</f>
        <v>247</v>
      </c>
      <c r="L139" s="466">
        <f>L119</f>
        <v>260</v>
      </c>
      <c r="M139" s="466">
        <f>M120</f>
        <v>264</v>
      </c>
      <c r="N139" s="466">
        <f>N121</f>
        <v>352</v>
      </c>
      <c r="O139" s="466">
        <f>O122</f>
        <v>365</v>
      </c>
      <c r="P139" s="466">
        <f>P123</f>
        <v>378</v>
      </c>
      <c r="Q139" s="466">
        <f>Q124</f>
        <v>466</v>
      </c>
      <c r="R139" s="466">
        <f>R125</f>
        <v>470</v>
      </c>
      <c r="S139" s="466">
        <f>S126</f>
        <v>483</v>
      </c>
      <c r="T139" s="466">
        <f>T127</f>
        <v>543</v>
      </c>
      <c r="U139" s="466">
        <f>U128</f>
        <v>553</v>
      </c>
      <c r="V139" s="466">
        <f>V129</f>
        <v>566</v>
      </c>
      <c r="W139" s="466">
        <f>W130</f>
        <v>576</v>
      </c>
      <c r="X139" s="466">
        <f>X131</f>
        <v>577</v>
      </c>
      <c r="Y139" s="466">
        <f>Y132</f>
        <v>590</v>
      </c>
      <c r="Z139" s="466">
        <f>Z133</f>
        <v>681</v>
      </c>
      <c r="AA139" s="466">
        <f>AA134</f>
        <v>691</v>
      </c>
      <c r="AB139" s="473">
        <f>AB135</f>
        <v>695</v>
      </c>
      <c r="AC139" s="475">
        <f t="shared" ref="AC139:AC140" si="62">SUMSQ(B139:AB139)</f>
        <v>4792815</v>
      </c>
      <c r="AD139" s="476">
        <f t="shared" ref="AD139:AD140" si="63">B139^3+C139^3+D139^3+E139^3+F139^3+G139^3+H139^3+I139^3+J139^3+K139^3+L139^3+M139^3+N139^3+O139^3+P139^3+Q139^3+R139^3+S139^3+T139^3+U139^3+V139^3+W139^3+X139^3+Y139^3+Z139^3+AA139^3+AB139^3</f>
        <v>2622267675</v>
      </c>
    </row>
    <row r="140" spans="1:31" x14ac:dyDescent="0.25">
      <c r="A140" s="470" t="s">
        <v>3</v>
      </c>
      <c r="B140" s="466">
        <f>B135</f>
        <v>627</v>
      </c>
      <c r="C140" s="466">
        <f>C134</f>
        <v>336</v>
      </c>
      <c r="D140" s="466">
        <f>D133</f>
        <v>135</v>
      </c>
      <c r="E140" s="466">
        <f>E132</f>
        <v>729</v>
      </c>
      <c r="F140" s="466">
        <f>F131</f>
        <v>411</v>
      </c>
      <c r="G140" s="466">
        <f>G130</f>
        <v>201</v>
      </c>
      <c r="H140" s="466">
        <f>H129</f>
        <v>552</v>
      </c>
      <c r="I140" s="466">
        <f>I128</f>
        <v>270</v>
      </c>
      <c r="J140" s="466">
        <f>J127</f>
        <v>33</v>
      </c>
      <c r="K140" s="466">
        <f>K126</f>
        <v>500</v>
      </c>
      <c r="L140" s="466">
        <f>L125</f>
        <v>290</v>
      </c>
      <c r="M140" s="466">
        <f>M124</f>
        <v>62</v>
      </c>
      <c r="N140" s="466">
        <f>N123</f>
        <v>575</v>
      </c>
      <c r="O140" s="466">
        <f>O122</f>
        <v>365</v>
      </c>
      <c r="P140" s="466">
        <f>P121</f>
        <v>155</v>
      </c>
      <c r="Q140" s="466">
        <f>Q120</f>
        <v>668</v>
      </c>
      <c r="R140" s="466">
        <f>R119</f>
        <v>440</v>
      </c>
      <c r="S140" s="466">
        <f>S118</f>
        <v>230</v>
      </c>
      <c r="T140" s="466">
        <f>T117</f>
        <v>697</v>
      </c>
      <c r="U140" s="466">
        <f>U116</f>
        <v>460</v>
      </c>
      <c r="V140" s="466">
        <f>V115</f>
        <v>178</v>
      </c>
      <c r="W140" s="466">
        <f>W114</f>
        <v>529</v>
      </c>
      <c r="X140" s="466">
        <f>X113</f>
        <v>319</v>
      </c>
      <c r="Y140" s="466">
        <f>Y112</f>
        <v>1</v>
      </c>
      <c r="Z140" s="466">
        <f>Z111</f>
        <v>595</v>
      </c>
      <c r="AA140" s="466">
        <f>AA110</f>
        <v>394</v>
      </c>
      <c r="AB140" s="473">
        <f>AB109</f>
        <v>103</v>
      </c>
      <c r="AC140" s="475">
        <f t="shared" si="62"/>
        <v>4792815</v>
      </c>
      <c r="AD140" s="476">
        <f t="shared" si="63"/>
        <v>2622267675</v>
      </c>
    </row>
    <row r="142" spans="1:31" x14ac:dyDescent="0.25">
      <c r="B142" s="481" t="s">
        <v>929</v>
      </c>
      <c r="C142" s="482"/>
      <c r="D142" s="482"/>
      <c r="E142" s="482"/>
      <c r="F142" s="482"/>
      <c r="G142" s="465"/>
      <c r="H142" s="465"/>
      <c r="I142" s="465"/>
      <c r="J142" s="465"/>
      <c r="K142" s="465"/>
      <c r="L142" s="465"/>
      <c r="M142" s="465"/>
      <c r="N142" s="465"/>
      <c r="O142" s="465"/>
      <c r="P142" s="465"/>
      <c r="Q142" s="465"/>
      <c r="R142" s="465"/>
      <c r="S142" s="465"/>
      <c r="T142" s="465"/>
      <c r="U142" s="465"/>
      <c r="V142" s="465"/>
      <c r="W142" s="465"/>
      <c r="X142" s="465"/>
      <c r="Y142" s="465"/>
      <c r="Z142" s="465"/>
      <c r="AA142" s="465"/>
      <c r="AB142" s="465"/>
      <c r="AC142" s="469"/>
      <c r="AD142" s="465"/>
    </row>
    <row r="143" spans="1:31" x14ac:dyDescent="0.25">
      <c r="A143" s="465">
        <v>1</v>
      </c>
      <c r="B143" s="499">
        <v>11</v>
      </c>
      <c r="C143" s="500">
        <v>210</v>
      </c>
      <c r="D143" s="500">
        <v>136</v>
      </c>
      <c r="E143" s="500">
        <v>558</v>
      </c>
      <c r="F143" s="500">
        <v>673</v>
      </c>
      <c r="G143" s="500">
        <v>602</v>
      </c>
      <c r="H143" s="500">
        <v>283</v>
      </c>
      <c r="I143" s="500">
        <v>482</v>
      </c>
      <c r="J143" s="500">
        <v>330</v>
      </c>
      <c r="K143" s="500">
        <v>714</v>
      </c>
      <c r="L143" s="500">
        <v>586</v>
      </c>
      <c r="M143" s="500">
        <v>515</v>
      </c>
      <c r="N143" s="500">
        <v>448</v>
      </c>
      <c r="O143" s="500">
        <v>404</v>
      </c>
      <c r="P143" s="500">
        <v>252</v>
      </c>
      <c r="Q143" s="500">
        <v>176</v>
      </c>
      <c r="R143" s="500">
        <v>132</v>
      </c>
      <c r="S143" s="500">
        <v>58</v>
      </c>
      <c r="T143" s="500">
        <v>361</v>
      </c>
      <c r="U143" s="500">
        <v>317</v>
      </c>
      <c r="V143" s="500">
        <v>408</v>
      </c>
      <c r="W143" s="500">
        <v>98</v>
      </c>
      <c r="X143" s="500">
        <v>54</v>
      </c>
      <c r="Y143" s="500">
        <v>223</v>
      </c>
      <c r="Z143" s="500">
        <v>636</v>
      </c>
      <c r="AA143" s="500">
        <v>508</v>
      </c>
      <c r="AB143" s="501">
        <v>680</v>
      </c>
      <c r="AC143" s="475">
        <f t="shared" ref="AC143:AC169" si="64">SUMSQ(B143:AB143)</f>
        <v>4792815</v>
      </c>
      <c r="AD143" s="476"/>
    </row>
    <row r="144" spans="1:31" x14ac:dyDescent="0.25">
      <c r="A144" s="465">
        <v>2</v>
      </c>
      <c r="B144" s="502">
        <v>90</v>
      </c>
      <c r="C144" s="477">
        <v>43</v>
      </c>
      <c r="D144" s="477">
        <v>242</v>
      </c>
      <c r="E144" s="477">
        <v>625</v>
      </c>
      <c r="F144" s="477">
        <v>500</v>
      </c>
      <c r="G144" s="477">
        <v>699</v>
      </c>
      <c r="H144" s="477">
        <v>353</v>
      </c>
      <c r="I144" s="477">
        <v>309</v>
      </c>
      <c r="J144" s="477">
        <v>424</v>
      </c>
      <c r="K144" s="477">
        <v>547</v>
      </c>
      <c r="L144" s="477">
        <v>665</v>
      </c>
      <c r="M144" s="477">
        <v>621</v>
      </c>
      <c r="N144" s="477">
        <v>275</v>
      </c>
      <c r="O144" s="477">
        <v>474</v>
      </c>
      <c r="P144" s="477">
        <v>346</v>
      </c>
      <c r="Q144" s="477">
        <v>3</v>
      </c>
      <c r="R144" s="477">
        <v>199</v>
      </c>
      <c r="S144" s="477">
        <v>155</v>
      </c>
      <c r="T144" s="477">
        <v>440</v>
      </c>
      <c r="U144" s="477">
        <v>396</v>
      </c>
      <c r="V144" s="477">
        <v>268</v>
      </c>
      <c r="W144" s="477">
        <v>168</v>
      </c>
      <c r="X144" s="477">
        <v>121</v>
      </c>
      <c r="Y144" s="477">
        <v>77</v>
      </c>
      <c r="Z144" s="477">
        <v>703</v>
      </c>
      <c r="AA144" s="477">
        <v>578</v>
      </c>
      <c r="AB144" s="503">
        <v>534</v>
      </c>
      <c r="AC144" s="475">
        <f t="shared" si="64"/>
        <v>4792815</v>
      </c>
      <c r="AD144" s="476"/>
    </row>
    <row r="145" spans="1:31" x14ac:dyDescent="0.25">
      <c r="A145" s="465">
        <v>3</v>
      </c>
      <c r="B145" s="502">
        <v>184</v>
      </c>
      <c r="C145" s="477">
        <v>113</v>
      </c>
      <c r="D145" s="477">
        <v>69</v>
      </c>
      <c r="E145" s="477">
        <v>722</v>
      </c>
      <c r="F145" s="477">
        <v>570</v>
      </c>
      <c r="G145" s="477">
        <v>523</v>
      </c>
      <c r="H145" s="477">
        <v>459</v>
      </c>
      <c r="I145" s="477">
        <v>385</v>
      </c>
      <c r="J145" s="477">
        <v>260</v>
      </c>
      <c r="K145" s="477">
        <v>644</v>
      </c>
      <c r="L145" s="477">
        <v>492</v>
      </c>
      <c r="M145" s="477">
        <v>688</v>
      </c>
      <c r="N145" s="477">
        <v>372</v>
      </c>
      <c r="O145" s="477">
        <v>298</v>
      </c>
      <c r="P145" s="477">
        <v>416</v>
      </c>
      <c r="Q145" s="477">
        <v>106</v>
      </c>
      <c r="R145" s="477">
        <v>35</v>
      </c>
      <c r="S145" s="477">
        <v>234</v>
      </c>
      <c r="T145" s="477">
        <v>294</v>
      </c>
      <c r="U145" s="477">
        <v>463</v>
      </c>
      <c r="V145" s="477">
        <v>338</v>
      </c>
      <c r="W145" s="477">
        <v>19</v>
      </c>
      <c r="X145" s="477">
        <v>191</v>
      </c>
      <c r="Y145" s="477">
        <v>147</v>
      </c>
      <c r="Z145" s="477">
        <v>566</v>
      </c>
      <c r="AA145" s="477">
        <v>657</v>
      </c>
      <c r="AB145" s="503">
        <v>610</v>
      </c>
      <c r="AC145" s="475">
        <f t="shared" si="64"/>
        <v>4792815</v>
      </c>
      <c r="AD145" s="476"/>
    </row>
    <row r="146" spans="1:31" x14ac:dyDescent="0.25">
      <c r="A146" s="465">
        <v>4</v>
      </c>
      <c r="B146" s="502">
        <v>370</v>
      </c>
      <c r="C146" s="477">
        <v>299</v>
      </c>
      <c r="D146" s="477">
        <v>417</v>
      </c>
      <c r="E146" s="477">
        <v>107</v>
      </c>
      <c r="F146" s="477">
        <v>36</v>
      </c>
      <c r="G146" s="477">
        <v>232</v>
      </c>
      <c r="H146" s="477">
        <v>645</v>
      </c>
      <c r="I146" s="477">
        <v>490</v>
      </c>
      <c r="J146" s="477">
        <v>689</v>
      </c>
      <c r="K146" s="477">
        <v>20</v>
      </c>
      <c r="L146" s="477">
        <v>192</v>
      </c>
      <c r="M146" s="477">
        <v>145</v>
      </c>
      <c r="N146" s="477">
        <v>567</v>
      </c>
      <c r="O146" s="477">
        <v>655</v>
      </c>
      <c r="P146" s="477">
        <v>611</v>
      </c>
      <c r="Q146" s="477">
        <v>292</v>
      </c>
      <c r="R146" s="477">
        <v>464</v>
      </c>
      <c r="S146" s="477">
        <v>339</v>
      </c>
      <c r="T146" s="477">
        <v>723</v>
      </c>
      <c r="U146" s="477">
        <v>568</v>
      </c>
      <c r="V146" s="477">
        <v>524</v>
      </c>
      <c r="W146" s="477">
        <v>457</v>
      </c>
      <c r="X146" s="477">
        <v>386</v>
      </c>
      <c r="Y146" s="477">
        <v>261</v>
      </c>
      <c r="Z146" s="477">
        <v>185</v>
      </c>
      <c r="AA146" s="477">
        <v>114</v>
      </c>
      <c r="AB146" s="503">
        <v>67</v>
      </c>
      <c r="AC146" s="475">
        <f t="shared" si="64"/>
        <v>4792815</v>
      </c>
      <c r="AD146" s="476"/>
    </row>
    <row r="147" spans="1:31" x14ac:dyDescent="0.25">
      <c r="A147" s="465">
        <v>5</v>
      </c>
      <c r="B147" s="502">
        <v>449</v>
      </c>
      <c r="C147" s="477">
        <v>405</v>
      </c>
      <c r="D147" s="477">
        <v>250</v>
      </c>
      <c r="E147" s="477">
        <v>177</v>
      </c>
      <c r="F147" s="477">
        <v>130</v>
      </c>
      <c r="G147" s="477">
        <v>59</v>
      </c>
      <c r="H147" s="477">
        <v>712</v>
      </c>
      <c r="I147" s="477">
        <v>587</v>
      </c>
      <c r="J147" s="477">
        <v>516</v>
      </c>
      <c r="K147" s="477">
        <v>99</v>
      </c>
      <c r="L147" s="477">
        <v>52</v>
      </c>
      <c r="M147" s="477">
        <v>224</v>
      </c>
      <c r="N147" s="477">
        <v>634</v>
      </c>
      <c r="O147" s="477">
        <v>509</v>
      </c>
      <c r="P147" s="477">
        <v>681</v>
      </c>
      <c r="Q147" s="477">
        <v>362</v>
      </c>
      <c r="R147" s="477">
        <v>318</v>
      </c>
      <c r="S147" s="477">
        <v>406</v>
      </c>
      <c r="T147" s="477">
        <v>556</v>
      </c>
      <c r="U147" s="477">
        <v>674</v>
      </c>
      <c r="V147" s="477">
        <v>603</v>
      </c>
      <c r="W147" s="477">
        <v>284</v>
      </c>
      <c r="X147" s="477">
        <v>483</v>
      </c>
      <c r="Y147" s="477">
        <v>328</v>
      </c>
      <c r="Z147" s="477">
        <v>12</v>
      </c>
      <c r="AA147" s="477">
        <v>208</v>
      </c>
      <c r="AB147" s="503">
        <v>137</v>
      </c>
      <c r="AC147" s="475">
        <f t="shared" si="64"/>
        <v>4792815</v>
      </c>
      <c r="AD147" s="476"/>
    </row>
    <row r="148" spans="1:31" x14ac:dyDescent="0.25">
      <c r="A148" s="465">
        <v>6</v>
      </c>
      <c r="B148" s="502">
        <v>276</v>
      </c>
      <c r="C148" s="477">
        <v>472</v>
      </c>
      <c r="D148" s="477">
        <v>347</v>
      </c>
      <c r="E148" s="477">
        <v>1</v>
      </c>
      <c r="F148" s="477">
        <v>200</v>
      </c>
      <c r="G148" s="477">
        <v>156</v>
      </c>
      <c r="H148" s="477">
        <v>548</v>
      </c>
      <c r="I148" s="477">
        <v>666</v>
      </c>
      <c r="J148" s="477">
        <v>619</v>
      </c>
      <c r="K148" s="477">
        <v>166</v>
      </c>
      <c r="L148" s="477">
        <v>122</v>
      </c>
      <c r="M148" s="477">
        <v>78</v>
      </c>
      <c r="N148" s="477">
        <v>704</v>
      </c>
      <c r="O148" s="477">
        <v>579</v>
      </c>
      <c r="P148" s="477">
        <v>532</v>
      </c>
      <c r="Q148" s="477">
        <v>441</v>
      </c>
      <c r="R148" s="477">
        <v>394</v>
      </c>
      <c r="S148" s="477">
        <v>269</v>
      </c>
      <c r="T148" s="477">
        <v>626</v>
      </c>
      <c r="U148" s="477">
        <v>501</v>
      </c>
      <c r="V148" s="477">
        <v>697</v>
      </c>
      <c r="W148" s="477">
        <v>354</v>
      </c>
      <c r="X148" s="477">
        <v>307</v>
      </c>
      <c r="Y148" s="477">
        <v>425</v>
      </c>
      <c r="Z148" s="477">
        <v>88</v>
      </c>
      <c r="AA148" s="477">
        <v>44</v>
      </c>
      <c r="AB148" s="503">
        <v>243</v>
      </c>
      <c r="AC148" s="475">
        <f t="shared" si="64"/>
        <v>4792815</v>
      </c>
      <c r="AD148" s="476"/>
    </row>
    <row r="149" spans="1:31" x14ac:dyDescent="0.25">
      <c r="A149" s="465">
        <v>7</v>
      </c>
      <c r="B149" s="502">
        <v>705</v>
      </c>
      <c r="C149" s="477">
        <v>577</v>
      </c>
      <c r="D149" s="477">
        <v>533</v>
      </c>
      <c r="E149" s="477">
        <v>439</v>
      </c>
      <c r="F149" s="477">
        <v>395</v>
      </c>
      <c r="G149" s="477">
        <v>270</v>
      </c>
      <c r="H149" s="477">
        <v>167</v>
      </c>
      <c r="I149" s="477">
        <v>123</v>
      </c>
      <c r="J149" s="477">
        <v>76</v>
      </c>
      <c r="K149" s="477">
        <v>352</v>
      </c>
      <c r="L149" s="477">
        <v>308</v>
      </c>
      <c r="M149" s="477">
        <v>426</v>
      </c>
      <c r="N149" s="477">
        <v>89</v>
      </c>
      <c r="O149" s="477">
        <v>45</v>
      </c>
      <c r="P149" s="477">
        <v>241</v>
      </c>
      <c r="Q149" s="477">
        <v>627</v>
      </c>
      <c r="R149" s="477">
        <v>499</v>
      </c>
      <c r="S149" s="477">
        <v>698</v>
      </c>
      <c r="T149" s="477">
        <v>2</v>
      </c>
      <c r="U149" s="477">
        <v>201</v>
      </c>
      <c r="V149" s="477">
        <v>154</v>
      </c>
      <c r="W149" s="477">
        <v>549</v>
      </c>
      <c r="X149" s="477">
        <v>664</v>
      </c>
      <c r="Y149" s="477">
        <v>620</v>
      </c>
      <c r="Z149" s="477">
        <v>274</v>
      </c>
      <c r="AA149" s="477">
        <v>473</v>
      </c>
      <c r="AB149" s="503">
        <v>348</v>
      </c>
      <c r="AC149" s="475">
        <f t="shared" si="64"/>
        <v>4792815</v>
      </c>
      <c r="AD149" s="476"/>
    </row>
    <row r="150" spans="1:31" x14ac:dyDescent="0.25">
      <c r="A150" s="465">
        <v>8</v>
      </c>
      <c r="B150" s="502">
        <v>565</v>
      </c>
      <c r="C150" s="477">
        <v>656</v>
      </c>
      <c r="D150" s="477">
        <v>612</v>
      </c>
      <c r="E150" s="477">
        <v>293</v>
      </c>
      <c r="F150" s="477">
        <v>465</v>
      </c>
      <c r="G150" s="477">
        <v>337</v>
      </c>
      <c r="H150" s="477">
        <v>21</v>
      </c>
      <c r="I150" s="477">
        <v>190</v>
      </c>
      <c r="J150" s="477">
        <v>146</v>
      </c>
      <c r="K150" s="477">
        <v>458</v>
      </c>
      <c r="L150" s="477">
        <v>387</v>
      </c>
      <c r="M150" s="477">
        <v>259</v>
      </c>
      <c r="N150" s="477">
        <v>186</v>
      </c>
      <c r="O150" s="477">
        <v>112</v>
      </c>
      <c r="P150" s="477">
        <v>68</v>
      </c>
      <c r="Q150" s="477">
        <v>721</v>
      </c>
      <c r="R150" s="477">
        <v>569</v>
      </c>
      <c r="S150" s="477">
        <v>525</v>
      </c>
      <c r="T150" s="477">
        <v>108</v>
      </c>
      <c r="U150" s="477">
        <v>34</v>
      </c>
      <c r="V150" s="477">
        <v>233</v>
      </c>
      <c r="W150" s="477">
        <v>643</v>
      </c>
      <c r="X150" s="477">
        <v>491</v>
      </c>
      <c r="Y150" s="477">
        <v>690</v>
      </c>
      <c r="Z150" s="477">
        <v>371</v>
      </c>
      <c r="AA150" s="477">
        <v>300</v>
      </c>
      <c r="AB150" s="503">
        <v>415</v>
      </c>
      <c r="AC150" s="475">
        <f t="shared" si="64"/>
        <v>4792815</v>
      </c>
      <c r="AD150" s="476"/>
    </row>
    <row r="151" spans="1:31" x14ac:dyDescent="0.25">
      <c r="A151" s="465">
        <v>9</v>
      </c>
      <c r="B151" s="502">
        <v>635</v>
      </c>
      <c r="C151" s="477">
        <v>510</v>
      </c>
      <c r="D151" s="477">
        <v>679</v>
      </c>
      <c r="E151" s="477">
        <v>363</v>
      </c>
      <c r="F151" s="477">
        <v>316</v>
      </c>
      <c r="G151" s="477">
        <v>407</v>
      </c>
      <c r="H151" s="477">
        <v>97</v>
      </c>
      <c r="I151" s="477">
        <v>53</v>
      </c>
      <c r="J151" s="477">
        <v>225</v>
      </c>
      <c r="K151" s="477">
        <v>285</v>
      </c>
      <c r="L151" s="477">
        <v>481</v>
      </c>
      <c r="M151" s="477">
        <v>329</v>
      </c>
      <c r="N151" s="477">
        <v>10</v>
      </c>
      <c r="O151" s="477">
        <v>209</v>
      </c>
      <c r="P151" s="477">
        <v>138</v>
      </c>
      <c r="Q151" s="477">
        <v>557</v>
      </c>
      <c r="R151" s="477">
        <v>675</v>
      </c>
      <c r="S151" s="477">
        <v>601</v>
      </c>
      <c r="T151" s="477">
        <v>175</v>
      </c>
      <c r="U151" s="477">
        <v>131</v>
      </c>
      <c r="V151" s="477">
        <v>60</v>
      </c>
      <c r="W151" s="477">
        <v>713</v>
      </c>
      <c r="X151" s="477">
        <v>588</v>
      </c>
      <c r="Y151" s="477">
        <v>514</v>
      </c>
      <c r="Z151" s="477">
        <v>450</v>
      </c>
      <c r="AA151" s="477">
        <v>403</v>
      </c>
      <c r="AB151" s="503">
        <v>251</v>
      </c>
      <c r="AC151" s="475">
        <f t="shared" si="64"/>
        <v>4792815</v>
      </c>
      <c r="AD151" s="476"/>
    </row>
    <row r="152" spans="1:31" x14ac:dyDescent="0.25">
      <c r="A152" s="465">
        <v>10</v>
      </c>
      <c r="B152" s="502">
        <v>596</v>
      </c>
      <c r="C152" s="477">
        <v>552</v>
      </c>
      <c r="D152" s="477">
        <v>667</v>
      </c>
      <c r="E152" s="477">
        <v>333</v>
      </c>
      <c r="F152" s="477">
        <v>286</v>
      </c>
      <c r="G152" s="477">
        <v>485</v>
      </c>
      <c r="H152" s="477">
        <v>139</v>
      </c>
      <c r="I152" s="477">
        <v>14</v>
      </c>
      <c r="J152" s="477">
        <v>213</v>
      </c>
      <c r="K152" s="477">
        <v>246</v>
      </c>
      <c r="L152" s="477">
        <v>442</v>
      </c>
      <c r="M152" s="477">
        <v>398</v>
      </c>
      <c r="N152" s="477">
        <v>61</v>
      </c>
      <c r="O152" s="477">
        <v>179</v>
      </c>
      <c r="P152" s="477">
        <v>135</v>
      </c>
      <c r="Q152" s="477">
        <v>518</v>
      </c>
      <c r="R152" s="477">
        <v>717</v>
      </c>
      <c r="S152" s="477">
        <v>589</v>
      </c>
      <c r="T152" s="477">
        <v>217</v>
      </c>
      <c r="U152" s="477">
        <v>92</v>
      </c>
      <c r="V152" s="477">
        <v>48</v>
      </c>
      <c r="W152" s="477">
        <v>683</v>
      </c>
      <c r="X152" s="477">
        <v>639</v>
      </c>
      <c r="Y152" s="477">
        <v>511</v>
      </c>
      <c r="Z152" s="477">
        <v>411</v>
      </c>
      <c r="AA152" s="477">
        <v>364</v>
      </c>
      <c r="AB152" s="503">
        <v>320</v>
      </c>
      <c r="AC152" s="475">
        <f t="shared" si="64"/>
        <v>4792815</v>
      </c>
      <c r="AD152" s="476"/>
    </row>
    <row r="153" spans="1:31" x14ac:dyDescent="0.25">
      <c r="A153" s="465">
        <v>11</v>
      </c>
      <c r="B153" s="502">
        <v>702</v>
      </c>
      <c r="C153" s="477">
        <v>628</v>
      </c>
      <c r="D153" s="477">
        <v>503</v>
      </c>
      <c r="E153" s="477">
        <v>427</v>
      </c>
      <c r="F153" s="477">
        <v>356</v>
      </c>
      <c r="G153" s="477">
        <v>312</v>
      </c>
      <c r="H153" s="477">
        <v>236</v>
      </c>
      <c r="I153" s="477">
        <v>84</v>
      </c>
      <c r="J153" s="477">
        <v>37</v>
      </c>
      <c r="K153" s="477">
        <v>349</v>
      </c>
      <c r="L153" s="477">
        <v>278</v>
      </c>
      <c r="M153" s="477">
        <v>477</v>
      </c>
      <c r="N153" s="477">
        <v>158</v>
      </c>
      <c r="O153" s="477">
        <v>6</v>
      </c>
      <c r="P153" s="477">
        <v>202</v>
      </c>
      <c r="Q153" s="477">
        <v>615</v>
      </c>
      <c r="R153" s="477">
        <v>541</v>
      </c>
      <c r="S153" s="477">
        <v>659</v>
      </c>
      <c r="T153" s="477">
        <v>80</v>
      </c>
      <c r="U153" s="477">
        <v>171</v>
      </c>
      <c r="V153" s="477">
        <v>124</v>
      </c>
      <c r="W153" s="477">
        <v>537</v>
      </c>
      <c r="X153" s="477">
        <v>706</v>
      </c>
      <c r="Y153" s="477">
        <v>581</v>
      </c>
      <c r="Z153" s="477">
        <v>262</v>
      </c>
      <c r="AA153" s="477">
        <v>434</v>
      </c>
      <c r="AB153" s="503">
        <v>390</v>
      </c>
      <c r="AC153" s="475">
        <f t="shared" si="64"/>
        <v>4792815</v>
      </c>
      <c r="AD153" s="476"/>
    </row>
    <row r="154" spans="1:31" x14ac:dyDescent="0.25">
      <c r="A154" s="465">
        <v>12</v>
      </c>
      <c r="B154" s="502">
        <v>526</v>
      </c>
      <c r="C154" s="477">
        <v>725</v>
      </c>
      <c r="D154" s="477">
        <v>573</v>
      </c>
      <c r="E154" s="477">
        <v>254</v>
      </c>
      <c r="F154" s="477">
        <v>453</v>
      </c>
      <c r="G154" s="477">
        <v>379</v>
      </c>
      <c r="H154" s="477">
        <v>72</v>
      </c>
      <c r="I154" s="477">
        <v>187</v>
      </c>
      <c r="J154" s="477">
        <v>116</v>
      </c>
      <c r="K154" s="477">
        <v>419</v>
      </c>
      <c r="L154" s="477">
        <v>375</v>
      </c>
      <c r="M154" s="477">
        <v>301</v>
      </c>
      <c r="N154" s="477">
        <v>228</v>
      </c>
      <c r="O154" s="477">
        <v>100</v>
      </c>
      <c r="P154" s="477">
        <v>29</v>
      </c>
      <c r="Q154" s="477">
        <v>691</v>
      </c>
      <c r="R154" s="477">
        <v>647</v>
      </c>
      <c r="S154" s="477">
        <v>495</v>
      </c>
      <c r="T154" s="477">
        <v>150</v>
      </c>
      <c r="U154" s="477">
        <v>22</v>
      </c>
      <c r="V154" s="477">
        <v>194</v>
      </c>
      <c r="W154" s="477">
        <v>604</v>
      </c>
      <c r="X154" s="477">
        <v>560</v>
      </c>
      <c r="Y154" s="477">
        <v>651</v>
      </c>
      <c r="Z154" s="477">
        <v>341</v>
      </c>
      <c r="AA154" s="477">
        <v>297</v>
      </c>
      <c r="AB154" s="503">
        <v>466</v>
      </c>
      <c r="AC154" s="475">
        <f t="shared" si="64"/>
        <v>4792815</v>
      </c>
      <c r="AD154" s="476"/>
    </row>
    <row r="155" spans="1:31" x14ac:dyDescent="0.25">
      <c r="A155" s="465">
        <v>13</v>
      </c>
      <c r="B155" s="502">
        <v>226</v>
      </c>
      <c r="C155" s="477">
        <v>101</v>
      </c>
      <c r="D155" s="477">
        <v>30</v>
      </c>
      <c r="E155" s="477">
        <v>692</v>
      </c>
      <c r="F155" s="477">
        <v>648</v>
      </c>
      <c r="G155" s="477">
        <v>493</v>
      </c>
      <c r="H155" s="477">
        <v>420</v>
      </c>
      <c r="I155" s="477">
        <v>373</v>
      </c>
      <c r="J155" s="477">
        <v>302</v>
      </c>
      <c r="K155" s="477">
        <v>605</v>
      </c>
      <c r="L155" s="477">
        <v>561</v>
      </c>
      <c r="M155" s="477">
        <v>649</v>
      </c>
      <c r="N155" s="477">
        <v>342</v>
      </c>
      <c r="O155" s="477">
        <v>295</v>
      </c>
      <c r="P155" s="477">
        <v>467</v>
      </c>
      <c r="Q155" s="477">
        <v>148</v>
      </c>
      <c r="R155" s="477">
        <v>23</v>
      </c>
      <c r="S155" s="477">
        <v>195</v>
      </c>
      <c r="T155" s="477">
        <v>255</v>
      </c>
      <c r="U155" s="477">
        <v>451</v>
      </c>
      <c r="V155" s="477">
        <v>380</v>
      </c>
      <c r="W155" s="477">
        <v>70</v>
      </c>
      <c r="X155" s="477">
        <v>188</v>
      </c>
      <c r="Y155" s="477">
        <v>117</v>
      </c>
      <c r="Z155" s="477">
        <v>527</v>
      </c>
      <c r="AA155" s="477">
        <v>726</v>
      </c>
      <c r="AB155" s="503">
        <v>571</v>
      </c>
      <c r="AC155" s="475">
        <f t="shared" si="64"/>
        <v>4792815</v>
      </c>
      <c r="AD155" s="476"/>
      <c r="AE155" s="476"/>
    </row>
    <row r="156" spans="1:31" x14ac:dyDescent="0.25">
      <c r="A156" s="465">
        <v>14</v>
      </c>
      <c r="B156" s="502">
        <v>62</v>
      </c>
      <c r="C156" s="477">
        <v>180</v>
      </c>
      <c r="D156" s="477">
        <v>133</v>
      </c>
      <c r="E156" s="477">
        <v>519</v>
      </c>
      <c r="F156" s="477">
        <v>715</v>
      </c>
      <c r="G156" s="477">
        <v>590</v>
      </c>
      <c r="H156" s="477">
        <v>244</v>
      </c>
      <c r="I156" s="477">
        <v>443</v>
      </c>
      <c r="J156" s="477">
        <v>399</v>
      </c>
      <c r="K156" s="477">
        <v>684</v>
      </c>
      <c r="L156" s="477">
        <v>637</v>
      </c>
      <c r="M156" s="477">
        <v>512</v>
      </c>
      <c r="N156" s="477">
        <v>409</v>
      </c>
      <c r="O156" s="515">
        <v>365</v>
      </c>
      <c r="P156" s="477">
        <v>321</v>
      </c>
      <c r="Q156" s="477">
        <v>218</v>
      </c>
      <c r="R156" s="477">
        <v>93</v>
      </c>
      <c r="S156" s="477">
        <v>46</v>
      </c>
      <c r="T156" s="477">
        <v>331</v>
      </c>
      <c r="U156" s="477">
        <v>287</v>
      </c>
      <c r="V156" s="477">
        <v>486</v>
      </c>
      <c r="W156" s="477">
        <v>140</v>
      </c>
      <c r="X156" s="477">
        <v>15</v>
      </c>
      <c r="Y156" s="477">
        <v>211</v>
      </c>
      <c r="Z156" s="477">
        <v>597</v>
      </c>
      <c r="AA156" s="477">
        <v>550</v>
      </c>
      <c r="AB156" s="503">
        <v>668</v>
      </c>
      <c r="AC156" s="475">
        <f t="shared" si="64"/>
        <v>4792815</v>
      </c>
      <c r="AD156" s="476">
        <f t="shared" ref="AD156" si="65">B156^3+C156^3+D156^3+E156^3+F156^3+G156^3+H156^3+I156^3+J156^3+K156^3+L156^3+M156^3+N156^3+O156^3+P156^3+Q156^3+R156^3+S156^3+T156^3+U156^3+V156^3+W156^3+X156^3+Y156^3+Z156^3+AA156^3+AB156^3</f>
        <v>2622267675</v>
      </c>
      <c r="AE156" s="476"/>
    </row>
    <row r="157" spans="1:31" x14ac:dyDescent="0.25">
      <c r="A157" s="465">
        <v>15</v>
      </c>
      <c r="B157" s="502">
        <v>159</v>
      </c>
      <c r="C157" s="477">
        <v>4</v>
      </c>
      <c r="D157" s="477">
        <v>203</v>
      </c>
      <c r="E157" s="477">
        <v>613</v>
      </c>
      <c r="F157" s="477">
        <v>542</v>
      </c>
      <c r="G157" s="477">
        <v>660</v>
      </c>
      <c r="H157" s="477">
        <v>350</v>
      </c>
      <c r="I157" s="477">
        <v>279</v>
      </c>
      <c r="J157" s="477">
        <v>475</v>
      </c>
      <c r="K157" s="477">
        <v>535</v>
      </c>
      <c r="L157" s="477">
        <v>707</v>
      </c>
      <c r="M157" s="477">
        <v>582</v>
      </c>
      <c r="N157" s="477">
        <v>263</v>
      </c>
      <c r="O157" s="477">
        <v>435</v>
      </c>
      <c r="P157" s="477">
        <v>388</v>
      </c>
      <c r="Q157" s="477">
        <v>81</v>
      </c>
      <c r="R157" s="477">
        <v>169</v>
      </c>
      <c r="S157" s="477">
        <v>125</v>
      </c>
      <c r="T157" s="477">
        <v>428</v>
      </c>
      <c r="U157" s="477">
        <v>357</v>
      </c>
      <c r="V157" s="477">
        <v>310</v>
      </c>
      <c r="W157" s="477">
        <v>237</v>
      </c>
      <c r="X157" s="477">
        <v>82</v>
      </c>
      <c r="Y157" s="477">
        <v>38</v>
      </c>
      <c r="Z157" s="477">
        <v>700</v>
      </c>
      <c r="AA157" s="477">
        <v>629</v>
      </c>
      <c r="AB157" s="503">
        <v>504</v>
      </c>
      <c r="AC157" s="475">
        <f t="shared" si="64"/>
        <v>4792815</v>
      </c>
      <c r="AD157" s="476"/>
      <c r="AE157" s="476"/>
    </row>
    <row r="158" spans="1:31" x14ac:dyDescent="0.25">
      <c r="A158" s="465">
        <v>16</v>
      </c>
      <c r="B158" s="502">
        <v>264</v>
      </c>
      <c r="C158" s="477">
        <v>433</v>
      </c>
      <c r="D158" s="477">
        <v>389</v>
      </c>
      <c r="E158" s="477">
        <v>79</v>
      </c>
      <c r="F158" s="477">
        <v>170</v>
      </c>
      <c r="G158" s="477">
        <v>126</v>
      </c>
      <c r="H158" s="477">
        <v>536</v>
      </c>
      <c r="I158" s="477">
        <v>708</v>
      </c>
      <c r="J158" s="477">
        <v>580</v>
      </c>
      <c r="K158" s="477">
        <v>235</v>
      </c>
      <c r="L158" s="477">
        <v>83</v>
      </c>
      <c r="M158" s="477">
        <v>39</v>
      </c>
      <c r="N158" s="477">
        <v>701</v>
      </c>
      <c r="O158" s="477">
        <v>630</v>
      </c>
      <c r="P158" s="477">
        <v>502</v>
      </c>
      <c r="Q158" s="477">
        <v>429</v>
      </c>
      <c r="R158" s="477">
        <v>355</v>
      </c>
      <c r="S158" s="477">
        <v>311</v>
      </c>
      <c r="T158" s="477">
        <v>614</v>
      </c>
      <c r="U158" s="477">
        <v>543</v>
      </c>
      <c r="V158" s="477">
        <v>658</v>
      </c>
      <c r="W158" s="477">
        <v>351</v>
      </c>
      <c r="X158" s="477">
        <v>277</v>
      </c>
      <c r="Y158" s="477">
        <v>476</v>
      </c>
      <c r="Z158" s="477">
        <v>157</v>
      </c>
      <c r="AA158" s="477">
        <v>5</v>
      </c>
      <c r="AB158" s="503">
        <v>204</v>
      </c>
      <c r="AC158" s="475">
        <f t="shared" si="64"/>
        <v>4792815</v>
      </c>
      <c r="AD158" s="476"/>
      <c r="AE158" s="476"/>
    </row>
    <row r="159" spans="1:31" x14ac:dyDescent="0.25">
      <c r="A159" s="465">
        <v>17</v>
      </c>
      <c r="B159" s="502">
        <v>340</v>
      </c>
      <c r="C159" s="477">
        <v>296</v>
      </c>
      <c r="D159" s="477">
        <v>468</v>
      </c>
      <c r="E159" s="477">
        <v>149</v>
      </c>
      <c r="F159" s="477">
        <v>24</v>
      </c>
      <c r="G159" s="477">
        <v>193</v>
      </c>
      <c r="H159" s="477">
        <v>606</v>
      </c>
      <c r="I159" s="477">
        <v>559</v>
      </c>
      <c r="J159" s="477">
        <v>650</v>
      </c>
      <c r="K159" s="477">
        <v>71</v>
      </c>
      <c r="L159" s="477">
        <v>189</v>
      </c>
      <c r="M159" s="477">
        <v>115</v>
      </c>
      <c r="N159" s="477">
        <v>528</v>
      </c>
      <c r="O159" s="477">
        <v>724</v>
      </c>
      <c r="P159" s="477">
        <v>572</v>
      </c>
      <c r="Q159" s="477">
        <v>253</v>
      </c>
      <c r="R159" s="477">
        <v>452</v>
      </c>
      <c r="S159" s="477">
        <v>381</v>
      </c>
      <c r="T159" s="477">
        <v>693</v>
      </c>
      <c r="U159" s="477">
        <v>646</v>
      </c>
      <c r="V159" s="477">
        <v>494</v>
      </c>
      <c r="W159" s="477">
        <v>418</v>
      </c>
      <c r="X159" s="477">
        <v>374</v>
      </c>
      <c r="Y159" s="477">
        <v>303</v>
      </c>
      <c r="Z159" s="477">
        <v>227</v>
      </c>
      <c r="AA159" s="477">
        <v>102</v>
      </c>
      <c r="AB159" s="503">
        <v>28</v>
      </c>
      <c r="AC159" s="475">
        <f t="shared" si="64"/>
        <v>4792815</v>
      </c>
      <c r="AD159" s="476"/>
      <c r="AE159" s="476"/>
    </row>
    <row r="160" spans="1:31" x14ac:dyDescent="0.25">
      <c r="A160" s="465">
        <v>18</v>
      </c>
      <c r="B160" s="502">
        <v>410</v>
      </c>
      <c r="C160" s="477">
        <v>366</v>
      </c>
      <c r="D160" s="477">
        <v>319</v>
      </c>
      <c r="E160" s="477">
        <v>219</v>
      </c>
      <c r="F160" s="477">
        <v>91</v>
      </c>
      <c r="G160" s="477">
        <v>47</v>
      </c>
      <c r="H160" s="477">
        <v>682</v>
      </c>
      <c r="I160" s="477">
        <v>638</v>
      </c>
      <c r="J160" s="477">
        <v>513</v>
      </c>
      <c r="K160" s="477">
        <v>141</v>
      </c>
      <c r="L160" s="477">
        <v>13</v>
      </c>
      <c r="M160" s="477">
        <v>212</v>
      </c>
      <c r="N160" s="477">
        <v>595</v>
      </c>
      <c r="O160" s="477">
        <v>551</v>
      </c>
      <c r="P160" s="477">
        <v>669</v>
      </c>
      <c r="Q160" s="477">
        <v>332</v>
      </c>
      <c r="R160" s="477">
        <v>288</v>
      </c>
      <c r="S160" s="477">
        <v>484</v>
      </c>
      <c r="T160" s="477">
        <v>517</v>
      </c>
      <c r="U160" s="477">
        <v>716</v>
      </c>
      <c r="V160" s="477">
        <v>591</v>
      </c>
      <c r="W160" s="477">
        <v>245</v>
      </c>
      <c r="X160" s="477">
        <v>444</v>
      </c>
      <c r="Y160" s="477">
        <v>397</v>
      </c>
      <c r="Z160" s="477">
        <v>63</v>
      </c>
      <c r="AA160" s="477">
        <v>178</v>
      </c>
      <c r="AB160" s="503">
        <v>134</v>
      </c>
      <c r="AC160" s="475">
        <f t="shared" si="64"/>
        <v>4792815</v>
      </c>
      <c r="AD160" s="476"/>
      <c r="AE160" s="476"/>
    </row>
    <row r="161" spans="1:31" x14ac:dyDescent="0.25">
      <c r="A161" s="465">
        <v>19</v>
      </c>
      <c r="B161" s="502">
        <v>479</v>
      </c>
      <c r="C161" s="477">
        <v>327</v>
      </c>
      <c r="D161" s="477">
        <v>280</v>
      </c>
      <c r="E161" s="477">
        <v>216</v>
      </c>
      <c r="F161" s="477">
        <v>142</v>
      </c>
      <c r="G161" s="477">
        <v>17</v>
      </c>
      <c r="H161" s="477">
        <v>670</v>
      </c>
      <c r="I161" s="477">
        <v>599</v>
      </c>
      <c r="J161" s="477">
        <v>555</v>
      </c>
      <c r="K161" s="477">
        <v>129</v>
      </c>
      <c r="L161" s="477">
        <v>55</v>
      </c>
      <c r="M161" s="477">
        <v>173</v>
      </c>
      <c r="N161" s="477">
        <v>592</v>
      </c>
      <c r="O161" s="477">
        <v>521</v>
      </c>
      <c r="P161" s="477">
        <v>720</v>
      </c>
      <c r="Q161" s="477">
        <v>401</v>
      </c>
      <c r="R161" s="477">
        <v>249</v>
      </c>
      <c r="S161" s="477">
        <v>445</v>
      </c>
      <c r="T161" s="477">
        <v>505</v>
      </c>
      <c r="U161" s="477">
        <v>677</v>
      </c>
      <c r="V161" s="477">
        <v>633</v>
      </c>
      <c r="W161" s="477">
        <v>323</v>
      </c>
      <c r="X161" s="477">
        <v>414</v>
      </c>
      <c r="Y161" s="477">
        <v>367</v>
      </c>
      <c r="Z161" s="477">
        <v>51</v>
      </c>
      <c r="AA161" s="477">
        <v>220</v>
      </c>
      <c r="AB161" s="503">
        <v>95</v>
      </c>
      <c r="AC161" s="475">
        <f t="shared" si="64"/>
        <v>4792815</v>
      </c>
      <c r="AD161" s="476"/>
      <c r="AE161" s="476"/>
    </row>
    <row r="162" spans="1:31" x14ac:dyDescent="0.25">
      <c r="A162" s="465">
        <v>20</v>
      </c>
      <c r="B162" s="502">
        <v>315</v>
      </c>
      <c r="C162" s="477">
        <v>430</v>
      </c>
      <c r="D162" s="477">
        <v>359</v>
      </c>
      <c r="E162" s="477">
        <v>40</v>
      </c>
      <c r="F162" s="477">
        <v>239</v>
      </c>
      <c r="G162" s="477">
        <v>87</v>
      </c>
      <c r="H162" s="477">
        <v>497</v>
      </c>
      <c r="I162" s="477">
        <v>696</v>
      </c>
      <c r="J162" s="477">
        <v>622</v>
      </c>
      <c r="K162" s="477">
        <v>205</v>
      </c>
      <c r="L162" s="477">
        <v>161</v>
      </c>
      <c r="M162" s="477">
        <v>9</v>
      </c>
      <c r="N162" s="477">
        <v>662</v>
      </c>
      <c r="O162" s="477">
        <v>618</v>
      </c>
      <c r="P162" s="477">
        <v>544</v>
      </c>
      <c r="Q162" s="477">
        <v>471</v>
      </c>
      <c r="R162" s="477">
        <v>343</v>
      </c>
      <c r="S162" s="477">
        <v>272</v>
      </c>
      <c r="T162" s="477">
        <v>584</v>
      </c>
      <c r="U162" s="477">
        <v>540</v>
      </c>
      <c r="V162" s="477">
        <v>709</v>
      </c>
      <c r="W162" s="477">
        <v>393</v>
      </c>
      <c r="X162" s="477">
        <v>265</v>
      </c>
      <c r="Y162" s="477">
        <v>437</v>
      </c>
      <c r="Z162" s="477">
        <v>118</v>
      </c>
      <c r="AA162" s="477">
        <v>74</v>
      </c>
      <c r="AB162" s="503">
        <v>165</v>
      </c>
      <c r="AC162" s="475">
        <f t="shared" si="64"/>
        <v>4792815</v>
      </c>
      <c r="AD162" s="476"/>
      <c r="AE162" s="476"/>
    </row>
    <row r="163" spans="1:31" x14ac:dyDescent="0.25">
      <c r="A163" s="465">
        <v>21</v>
      </c>
      <c r="B163" s="502">
        <v>382</v>
      </c>
      <c r="C163" s="477">
        <v>257</v>
      </c>
      <c r="D163" s="477">
        <v>456</v>
      </c>
      <c r="E163" s="477">
        <v>110</v>
      </c>
      <c r="F163" s="477">
        <v>66</v>
      </c>
      <c r="G163" s="477">
        <v>181</v>
      </c>
      <c r="H163" s="477">
        <v>576</v>
      </c>
      <c r="I163" s="477">
        <v>529</v>
      </c>
      <c r="J163" s="477">
        <v>728</v>
      </c>
      <c r="K163" s="477">
        <v>32</v>
      </c>
      <c r="L163" s="477">
        <v>231</v>
      </c>
      <c r="M163" s="477">
        <v>103</v>
      </c>
      <c r="N163" s="477">
        <v>489</v>
      </c>
      <c r="O163" s="477">
        <v>685</v>
      </c>
      <c r="P163" s="477">
        <v>641</v>
      </c>
      <c r="Q163" s="477">
        <v>304</v>
      </c>
      <c r="R163" s="477">
        <v>422</v>
      </c>
      <c r="S163" s="477">
        <v>378</v>
      </c>
      <c r="T163" s="477">
        <v>654</v>
      </c>
      <c r="U163" s="477">
        <v>607</v>
      </c>
      <c r="V163" s="477">
        <v>563</v>
      </c>
      <c r="W163" s="477">
        <v>460</v>
      </c>
      <c r="X163" s="477">
        <v>335</v>
      </c>
      <c r="Y163" s="477">
        <v>291</v>
      </c>
      <c r="Z163" s="477">
        <v>197</v>
      </c>
      <c r="AA163" s="477">
        <v>153</v>
      </c>
      <c r="AB163" s="503">
        <v>25</v>
      </c>
      <c r="AC163" s="475">
        <f t="shared" si="64"/>
        <v>4792815</v>
      </c>
      <c r="AD163" s="476"/>
      <c r="AE163" s="476"/>
    </row>
    <row r="164" spans="1:31" x14ac:dyDescent="0.25">
      <c r="A164" s="465">
        <v>22</v>
      </c>
      <c r="B164" s="502">
        <v>487</v>
      </c>
      <c r="C164" s="477">
        <v>686</v>
      </c>
      <c r="D164" s="477">
        <v>642</v>
      </c>
      <c r="E164" s="477">
        <v>305</v>
      </c>
      <c r="F164" s="477">
        <v>423</v>
      </c>
      <c r="G164" s="477">
        <v>376</v>
      </c>
      <c r="H164" s="477">
        <v>33</v>
      </c>
      <c r="I164" s="477">
        <v>229</v>
      </c>
      <c r="J164" s="477">
        <v>104</v>
      </c>
      <c r="K164" s="477">
        <v>461</v>
      </c>
      <c r="L164" s="477">
        <v>336</v>
      </c>
      <c r="M164" s="477">
        <v>289</v>
      </c>
      <c r="N164" s="477">
        <v>198</v>
      </c>
      <c r="O164" s="477">
        <v>151</v>
      </c>
      <c r="P164" s="477">
        <v>26</v>
      </c>
      <c r="Q164" s="477">
        <v>652</v>
      </c>
      <c r="R164" s="477">
        <v>608</v>
      </c>
      <c r="S164" s="477">
        <v>564</v>
      </c>
      <c r="T164" s="477">
        <v>111</v>
      </c>
      <c r="U164" s="477">
        <v>64</v>
      </c>
      <c r="V164" s="477">
        <v>182</v>
      </c>
      <c r="W164" s="477">
        <v>574</v>
      </c>
      <c r="X164" s="477">
        <v>530</v>
      </c>
      <c r="Y164" s="477">
        <v>729</v>
      </c>
      <c r="Z164" s="477">
        <v>383</v>
      </c>
      <c r="AA164" s="477">
        <v>258</v>
      </c>
      <c r="AB164" s="503">
        <v>454</v>
      </c>
      <c r="AC164" s="475">
        <f t="shared" si="64"/>
        <v>4792815</v>
      </c>
      <c r="AD164" s="476"/>
      <c r="AE164" s="476"/>
    </row>
    <row r="165" spans="1:31" x14ac:dyDescent="0.25">
      <c r="A165" s="465">
        <v>23</v>
      </c>
      <c r="B165" s="502">
        <v>593</v>
      </c>
      <c r="C165" s="477">
        <v>522</v>
      </c>
      <c r="D165" s="477">
        <v>718</v>
      </c>
      <c r="E165" s="477">
        <v>402</v>
      </c>
      <c r="F165" s="477">
        <v>247</v>
      </c>
      <c r="G165" s="477">
        <v>446</v>
      </c>
      <c r="H165" s="477">
        <v>127</v>
      </c>
      <c r="I165" s="477">
        <v>56</v>
      </c>
      <c r="J165" s="477">
        <v>174</v>
      </c>
      <c r="K165" s="477">
        <v>324</v>
      </c>
      <c r="L165" s="477">
        <v>412</v>
      </c>
      <c r="M165" s="477">
        <v>368</v>
      </c>
      <c r="N165" s="477">
        <v>49</v>
      </c>
      <c r="O165" s="477">
        <v>221</v>
      </c>
      <c r="P165" s="477">
        <v>96</v>
      </c>
      <c r="Q165" s="477">
        <v>506</v>
      </c>
      <c r="R165" s="477">
        <v>678</v>
      </c>
      <c r="S165" s="477">
        <v>631</v>
      </c>
      <c r="T165" s="477">
        <v>214</v>
      </c>
      <c r="U165" s="477">
        <v>143</v>
      </c>
      <c r="V165" s="477">
        <v>18</v>
      </c>
      <c r="W165" s="477">
        <v>671</v>
      </c>
      <c r="X165" s="477">
        <v>600</v>
      </c>
      <c r="Y165" s="477">
        <v>553</v>
      </c>
      <c r="Z165" s="477">
        <v>480</v>
      </c>
      <c r="AA165" s="477">
        <v>325</v>
      </c>
      <c r="AB165" s="503">
        <v>281</v>
      </c>
      <c r="AC165" s="475">
        <f t="shared" si="64"/>
        <v>4792815</v>
      </c>
      <c r="AD165" s="476"/>
      <c r="AE165" s="476"/>
    </row>
    <row r="166" spans="1:31" x14ac:dyDescent="0.25">
      <c r="A166" s="465">
        <v>24</v>
      </c>
      <c r="B166" s="502">
        <v>663</v>
      </c>
      <c r="C166" s="477">
        <v>616</v>
      </c>
      <c r="D166" s="477">
        <v>545</v>
      </c>
      <c r="E166" s="477">
        <v>469</v>
      </c>
      <c r="F166" s="477">
        <v>344</v>
      </c>
      <c r="G166" s="477">
        <v>273</v>
      </c>
      <c r="H166" s="477">
        <v>206</v>
      </c>
      <c r="I166" s="477">
        <v>162</v>
      </c>
      <c r="J166" s="477">
        <v>7</v>
      </c>
      <c r="K166" s="477">
        <v>391</v>
      </c>
      <c r="L166" s="477">
        <v>266</v>
      </c>
      <c r="M166" s="477">
        <v>438</v>
      </c>
      <c r="N166" s="477">
        <v>119</v>
      </c>
      <c r="O166" s="477">
        <v>75</v>
      </c>
      <c r="P166" s="477">
        <v>163</v>
      </c>
      <c r="Q166" s="477">
        <v>585</v>
      </c>
      <c r="R166" s="477">
        <v>538</v>
      </c>
      <c r="S166" s="477">
        <v>710</v>
      </c>
      <c r="T166" s="477">
        <v>41</v>
      </c>
      <c r="U166" s="477">
        <v>240</v>
      </c>
      <c r="V166" s="477">
        <v>85</v>
      </c>
      <c r="W166" s="477">
        <v>498</v>
      </c>
      <c r="X166" s="477">
        <v>694</v>
      </c>
      <c r="Y166" s="477">
        <v>623</v>
      </c>
      <c r="Z166" s="477">
        <v>313</v>
      </c>
      <c r="AA166" s="477">
        <v>431</v>
      </c>
      <c r="AB166" s="503">
        <v>360</v>
      </c>
      <c r="AC166" s="475">
        <f t="shared" si="64"/>
        <v>4792815</v>
      </c>
      <c r="AD166" s="476"/>
      <c r="AE166" s="476"/>
    </row>
    <row r="167" spans="1:31" x14ac:dyDescent="0.25">
      <c r="A167" s="465">
        <v>25</v>
      </c>
      <c r="B167" s="502">
        <v>120</v>
      </c>
      <c r="C167" s="477">
        <v>73</v>
      </c>
      <c r="D167" s="477">
        <v>164</v>
      </c>
      <c r="E167" s="477">
        <v>583</v>
      </c>
      <c r="F167" s="477">
        <v>539</v>
      </c>
      <c r="G167" s="477">
        <v>711</v>
      </c>
      <c r="H167" s="477">
        <v>392</v>
      </c>
      <c r="I167" s="477">
        <v>267</v>
      </c>
      <c r="J167" s="477">
        <v>436</v>
      </c>
      <c r="K167" s="477">
        <v>496</v>
      </c>
      <c r="L167" s="477">
        <v>695</v>
      </c>
      <c r="M167" s="477">
        <v>624</v>
      </c>
      <c r="N167" s="477">
        <v>314</v>
      </c>
      <c r="O167" s="477">
        <v>432</v>
      </c>
      <c r="P167" s="477">
        <v>358</v>
      </c>
      <c r="Q167" s="477">
        <v>42</v>
      </c>
      <c r="R167" s="477">
        <v>238</v>
      </c>
      <c r="S167" s="477">
        <v>86</v>
      </c>
      <c r="T167" s="477">
        <v>470</v>
      </c>
      <c r="U167" s="477">
        <v>345</v>
      </c>
      <c r="V167" s="477">
        <v>271</v>
      </c>
      <c r="W167" s="477">
        <v>207</v>
      </c>
      <c r="X167" s="477">
        <v>160</v>
      </c>
      <c r="Y167" s="477">
        <v>8</v>
      </c>
      <c r="Z167" s="477">
        <v>661</v>
      </c>
      <c r="AA167" s="477">
        <v>617</v>
      </c>
      <c r="AB167" s="503">
        <v>546</v>
      </c>
      <c r="AC167" s="475">
        <f t="shared" si="64"/>
        <v>4792815</v>
      </c>
      <c r="AD167" s="476"/>
      <c r="AE167" s="476"/>
    </row>
    <row r="168" spans="1:31" x14ac:dyDescent="0.25">
      <c r="A168" s="465">
        <v>26</v>
      </c>
      <c r="B168" s="502">
        <v>196</v>
      </c>
      <c r="C168" s="477">
        <v>152</v>
      </c>
      <c r="D168" s="477">
        <v>27</v>
      </c>
      <c r="E168" s="477">
        <v>653</v>
      </c>
      <c r="F168" s="477">
        <v>609</v>
      </c>
      <c r="G168" s="477">
        <v>562</v>
      </c>
      <c r="H168" s="477">
        <v>462</v>
      </c>
      <c r="I168" s="477">
        <v>334</v>
      </c>
      <c r="J168" s="477">
        <v>290</v>
      </c>
      <c r="K168" s="477">
        <v>575</v>
      </c>
      <c r="L168" s="477">
        <v>531</v>
      </c>
      <c r="M168" s="477">
        <v>727</v>
      </c>
      <c r="N168" s="477">
        <v>384</v>
      </c>
      <c r="O168" s="477">
        <v>256</v>
      </c>
      <c r="P168" s="477">
        <v>455</v>
      </c>
      <c r="Q168" s="477">
        <v>109</v>
      </c>
      <c r="R168" s="477">
        <v>65</v>
      </c>
      <c r="S168" s="477">
        <v>183</v>
      </c>
      <c r="T168" s="477">
        <v>306</v>
      </c>
      <c r="U168" s="477">
        <v>421</v>
      </c>
      <c r="V168" s="477">
        <v>377</v>
      </c>
      <c r="W168" s="477">
        <v>31</v>
      </c>
      <c r="X168" s="477">
        <v>230</v>
      </c>
      <c r="Y168" s="477">
        <v>105</v>
      </c>
      <c r="Z168" s="477">
        <v>488</v>
      </c>
      <c r="AA168" s="477">
        <v>687</v>
      </c>
      <c r="AB168" s="503">
        <v>640</v>
      </c>
      <c r="AC168" s="475">
        <f t="shared" si="64"/>
        <v>4792815</v>
      </c>
      <c r="AD168" s="476"/>
      <c r="AE168" s="476"/>
    </row>
    <row r="169" spans="1:31" x14ac:dyDescent="0.25">
      <c r="A169" s="465">
        <v>27</v>
      </c>
      <c r="B169" s="504">
        <v>50</v>
      </c>
      <c r="C169" s="505">
        <v>222</v>
      </c>
      <c r="D169" s="505">
        <v>94</v>
      </c>
      <c r="E169" s="505">
        <v>507</v>
      </c>
      <c r="F169" s="505">
        <v>676</v>
      </c>
      <c r="G169" s="505">
        <v>632</v>
      </c>
      <c r="H169" s="505">
        <v>322</v>
      </c>
      <c r="I169" s="505">
        <v>413</v>
      </c>
      <c r="J169" s="505">
        <v>369</v>
      </c>
      <c r="K169" s="505">
        <v>672</v>
      </c>
      <c r="L169" s="505">
        <v>598</v>
      </c>
      <c r="M169" s="505">
        <v>554</v>
      </c>
      <c r="N169" s="505">
        <v>478</v>
      </c>
      <c r="O169" s="505">
        <v>326</v>
      </c>
      <c r="P169" s="505">
        <v>282</v>
      </c>
      <c r="Q169" s="505">
        <v>215</v>
      </c>
      <c r="R169" s="505">
        <v>144</v>
      </c>
      <c r="S169" s="505">
        <v>16</v>
      </c>
      <c r="T169" s="505">
        <v>400</v>
      </c>
      <c r="U169" s="505">
        <v>248</v>
      </c>
      <c r="V169" s="505">
        <v>447</v>
      </c>
      <c r="W169" s="505">
        <v>128</v>
      </c>
      <c r="X169" s="505">
        <v>57</v>
      </c>
      <c r="Y169" s="505">
        <v>172</v>
      </c>
      <c r="Z169" s="505">
        <v>594</v>
      </c>
      <c r="AA169" s="505">
        <v>520</v>
      </c>
      <c r="AB169" s="506">
        <v>719</v>
      </c>
      <c r="AC169" s="475">
        <f t="shared" si="64"/>
        <v>4792815</v>
      </c>
      <c r="AD169" s="476"/>
      <c r="AE169" s="476"/>
    </row>
    <row r="170" spans="1:31" x14ac:dyDescent="0.25">
      <c r="A170" s="470" t="s">
        <v>1</v>
      </c>
      <c r="B170" s="475">
        <f>SUMSQ(B143:B169)</f>
        <v>4792815</v>
      </c>
      <c r="C170" s="475">
        <f>SUMSQ(C143:C169)</f>
        <v>4792815</v>
      </c>
      <c r="D170" s="475">
        <f t="shared" ref="D170" si="66">SUMSQ(D143:D169)</f>
        <v>4792815</v>
      </c>
      <c r="E170" s="475">
        <f t="shared" ref="E170" si="67">SUMSQ(E143:E169)</f>
        <v>4792815</v>
      </c>
      <c r="F170" s="475">
        <f t="shared" ref="F170" si="68">SUMSQ(F143:F169)</f>
        <v>4792815</v>
      </c>
      <c r="G170" s="475">
        <f t="shared" ref="G170" si="69">SUMSQ(G143:G169)</f>
        <v>4792815</v>
      </c>
      <c r="H170" s="475">
        <f t="shared" ref="H170" si="70">SUMSQ(H143:H169)</f>
        <v>4792815</v>
      </c>
      <c r="I170" s="475">
        <f t="shared" ref="I170" si="71">SUMSQ(I143:I169)</f>
        <v>4792815</v>
      </c>
      <c r="J170" s="475">
        <f t="shared" ref="J170" si="72">SUMSQ(J143:J169)</f>
        <v>4792815</v>
      </c>
      <c r="K170" s="475">
        <f t="shared" ref="K170" si="73">SUMSQ(K143:K169)</f>
        <v>4792815</v>
      </c>
      <c r="L170" s="475">
        <f t="shared" ref="L170" si="74">SUMSQ(L143:L169)</f>
        <v>4792815</v>
      </c>
      <c r="M170" s="475">
        <f t="shared" ref="M170" si="75">SUMSQ(M143:M169)</f>
        <v>4792815</v>
      </c>
      <c r="N170" s="475">
        <f t="shared" ref="N170" si="76">SUMSQ(N143:N169)</f>
        <v>4792815</v>
      </c>
      <c r="O170" s="475">
        <f t="shared" ref="O170" si="77">SUMSQ(O143:O169)</f>
        <v>4792815</v>
      </c>
      <c r="P170" s="475">
        <f t="shared" ref="P170" si="78">SUMSQ(P143:P169)</f>
        <v>4792815</v>
      </c>
      <c r="Q170" s="475">
        <f t="shared" ref="Q170" si="79">SUMSQ(Q143:Q169)</f>
        <v>4792815</v>
      </c>
      <c r="R170" s="475">
        <f t="shared" ref="R170" si="80">SUMSQ(R143:R169)</f>
        <v>4792815</v>
      </c>
      <c r="S170" s="475">
        <f t="shared" ref="S170" si="81">SUMSQ(S143:S169)</f>
        <v>4792815</v>
      </c>
      <c r="T170" s="475">
        <f t="shared" ref="T170" si="82">SUMSQ(T143:T169)</f>
        <v>4792815</v>
      </c>
      <c r="U170" s="475">
        <f t="shared" ref="U170" si="83">SUMSQ(U143:U169)</f>
        <v>4792815</v>
      </c>
      <c r="V170" s="475">
        <f t="shared" ref="V170" si="84">SUMSQ(V143:V169)</f>
        <v>4792815</v>
      </c>
      <c r="W170" s="475">
        <f t="shared" ref="W170" si="85">SUMSQ(W143:W169)</f>
        <v>4792815</v>
      </c>
      <c r="X170" s="475">
        <f t="shared" ref="X170" si="86">SUMSQ(X143:X169)</f>
        <v>4792815</v>
      </c>
      <c r="Y170" s="475">
        <f t="shared" ref="Y170" si="87">SUMSQ(Y143:Y169)</f>
        <v>4792815</v>
      </c>
      <c r="Z170" s="475">
        <f t="shared" ref="Z170" si="88">SUMSQ(Z143:Z169)</f>
        <v>4792815</v>
      </c>
      <c r="AA170" s="475">
        <f t="shared" ref="AA170" si="89">SUMSQ(AA143:AA169)</f>
        <v>4792815</v>
      </c>
      <c r="AB170" s="475">
        <f t="shared" ref="AB170" si="90">SUMSQ(AB143:AB169)</f>
        <v>4792815</v>
      </c>
      <c r="AC170" s="475"/>
      <c r="AD170" s="475"/>
      <c r="AE170" s="476"/>
    </row>
    <row r="171" spans="1:31" x14ac:dyDescent="0.25">
      <c r="A171" s="470" t="s">
        <v>351</v>
      </c>
      <c r="O171" s="476">
        <f>O143^3+O144^3+O145^3+O146^3+O147^3+O148^3+O149^3+O150^3+O151^3+O152^3+O153^3+O154^3+O155^3+O156^3+O157^3+O158^3+O159^3+O160^3+O161^3+O162^3+O163^3+O164^3+O165^3+O166^3+O167^3+O168^3+O169^3</f>
        <v>2622267675</v>
      </c>
      <c r="P171" s="476"/>
      <c r="AD171" s="475"/>
      <c r="AE171" s="476"/>
    </row>
    <row r="172" spans="1:31" x14ac:dyDescent="0.25">
      <c r="A172" s="466"/>
      <c r="B172" s="471" t="s">
        <v>925</v>
      </c>
      <c r="C172" s="471"/>
      <c r="D172" s="471"/>
      <c r="E172" s="471"/>
      <c r="F172" s="471"/>
      <c r="G172" s="471"/>
      <c r="H172" s="471"/>
      <c r="I172" s="471"/>
      <c r="J172" s="471"/>
      <c r="K172" s="471"/>
      <c r="L172" s="471"/>
      <c r="M172" s="471"/>
      <c r="N172" s="471"/>
      <c r="O172" s="471"/>
      <c r="P172" s="471"/>
      <c r="Q172" s="471"/>
      <c r="R172" s="471"/>
      <c r="S172" s="471"/>
      <c r="T172" s="471"/>
      <c r="U172" s="471"/>
      <c r="V172" s="471"/>
      <c r="W172" s="471"/>
      <c r="X172" s="471"/>
      <c r="Y172" s="471"/>
      <c r="Z172" s="471"/>
      <c r="AA172" s="471"/>
      <c r="AB172" s="471"/>
      <c r="AC172" s="475"/>
      <c r="AD172" s="476"/>
    </row>
    <row r="173" spans="1:31" x14ac:dyDescent="0.25">
      <c r="A173" s="470" t="s">
        <v>2</v>
      </c>
      <c r="B173" s="466">
        <f>B143</f>
        <v>11</v>
      </c>
      <c r="C173" s="466">
        <f>C144</f>
        <v>43</v>
      </c>
      <c r="D173" s="466">
        <f>D145</f>
        <v>69</v>
      </c>
      <c r="E173" s="466">
        <f>E146</f>
        <v>107</v>
      </c>
      <c r="F173" s="466">
        <f>F147</f>
        <v>130</v>
      </c>
      <c r="G173" s="466">
        <f>G148</f>
        <v>156</v>
      </c>
      <c r="H173" s="466">
        <f>H149</f>
        <v>167</v>
      </c>
      <c r="I173" s="466">
        <f>I150</f>
        <v>190</v>
      </c>
      <c r="J173" s="466">
        <f>J151</f>
        <v>225</v>
      </c>
      <c r="K173" s="466">
        <f>K152</f>
        <v>246</v>
      </c>
      <c r="L173" s="466">
        <f>L153</f>
        <v>278</v>
      </c>
      <c r="M173" s="466">
        <f>M154</f>
        <v>301</v>
      </c>
      <c r="N173" s="466">
        <f>N155</f>
        <v>342</v>
      </c>
      <c r="O173" s="466">
        <f>O156</f>
        <v>365</v>
      </c>
      <c r="P173" s="466">
        <f>P157</f>
        <v>388</v>
      </c>
      <c r="Q173" s="466">
        <f>Q158</f>
        <v>429</v>
      </c>
      <c r="R173" s="466">
        <f>R159</f>
        <v>452</v>
      </c>
      <c r="S173" s="466">
        <f>S160</f>
        <v>484</v>
      </c>
      <c r="T173" s="466">
        <f>T161</f>
        <v>505</v>
      </c>
      <c r="U173" s="466">
        <f>U162</f>
        <v>540</v>
      </c>
      <c r="V173" s="466">
        <f>V163</f>
        <v>563</v>
      </c>
      <c r="W173" s="466">
        <f>W164</f>
        <v>574</v>
      </c>
      <c r="X173" s="466">
        <f>X165</f>
        <v>600</v>
      </c>
      <c r="Y173" s="466">
        <f>Y166</f>
        <v>623</v>
      </c>
      <c r="Z173" s="466">
        <f>Z167</f>
        <v>661</v>
      </c>
      <c r="AA173" s="466">
        <f>AA168</f>
        <v>687</v>
      </c>
      <c r="AB173" s="473">
        <f>AB169</f>
        <v>719</v>
      </c>
      <c r="AC173" s="475">
        <f t="shared" ref="AC173:AC174" si="91">SUMSQ(B173:AB173)</f>
        <v>4792815</v>
      </c>
      <c r="AD173" s="476">
        <f t="shared" ref="AD173:AD174" si="92">B173^3+C173^3+D173^3+E173^3+F173^3+G173^3+H173^3+I173^3+J173^3+K173^3+L173^3+M173^3+N173^3+O173^3+P173^3+Q173^3+R173^3+S173^3+T173^3+U173^3+V173^3+W173^3+X173^3+Y173^3+Z173^3+AA173^3+AB173^3</f>
        <v>2622267675</v>
      </c>
    </row>
    <row r="174" spans="1:31" x14ac:dyDescent="0.25">
      <c r="A174" s="470" t="s">
        <v>3</v>
      </c>
      <c r="B174" s="466">
        <f>B169</f>
        <v>50</v>
      </c>
      <c r="C174" s="466">
        <f>C168</f>
        <v>152</v>
      </c>
      <c r="D174" s="466">
        <f>D167</f>
        <v>164</v>
      </c>
      <c r="E174" s="466">
        <f>E166</f>
        <v>469</v>
      </c>
      <c r="F174" s="466">
        <f>F165</f>
        <v>247</v>
      </c>
      <c r="G174" s="466">
        <f>G164</f>
        <v>376</v>
      </c>
      <c r="H174" s="466">
        <f>H163</f>
        <v>576</v>
      </c>
      <c r="I174" s="466">
        <f>I162</f>
        <v>696</v>
      </c>
      <c r="J174" s="466">
        <f>J161</f>
        <v>555</v>
      </c>
      <c r="K174" s="466">
        <f>K160</f>
        <v>141</v>
      </c>
      <c r="L174" s="466">
        <f>L159</f>
        <v>189</v>
      </c>
      <c r="M174" s="466">
        <f>M158</f>
        <v>39</v>
      </c>
      <c r="N174" s="466">
        <f>N157</f>
        <v>263</v>
      </c>
      <c r="O174" s="466">
        <f>O156</f>
        <v>365</v>
      </c>
      <c r="P174" s="466">
        <f>P155</f>
        <v>467</v>
      </c>
      <c r="Q174" s="466">
        <f>Q154</f>
        <v>691</v>
      </c>
      <c r="R174" s="466">
        <f>R153</f>
        <v>541</v>
      </c>
      <c r="S174" s="466">
        <f>S152</f>
        <v>589</v>
      </c>
      <c r="T174" s="466">
        <f>T151</f>
        <v>175</v>
      </c>
      <c r="U174" s="466">
        <f>U150</f>
        <v>34</v>
      </c>
      <c r="V174" s="466">
        <f>V149</f>
        <v>154</v>
      </c>
      <c r="W174" s="466">
        <f>W148</f>
        <v>354</v>
      </c>
      <c r="X174" s="466">
        <f>X147</f>
        <v>483</v>
      </c>
      <c r="Y174" s="466">
        <f>Y146</f>
        <v>261</v>
      </c>
      <c r="Z174" s="466">
        <f>Z145</f>
        <v>566</v>
      </c>
      <c r="AA174" s="466">
        <f>AA144</f>
        <v>578</v>
      </c>
      <c r="AB174" s="473">
        <f>AB143</f>
        <v>680</v>
      </c>
      <c r="AC174" s="475">
        <f t="shared" si="91"/>
        <v>4792815</v>
      </c>
      <c r="AD174" s="476">
        <f t="shared" si="92"/>
        <v>2622267675</v>
      </c>
    </row>
    <row r="176" spans="1:31" x14ac:dyDescent="0.25">
      <c r="B176" s="481" t="s">
        <v>930</v>
      </c>
      <c r="C176" s="482"/>
      <c r="D176" s="482"/>
      <c r="E176" s="482"/>
      <c r="F176" s="482"/>
      <c r="G176" s="465"/>
      <c r="H176" s="465"/>
      <c r="I176" s="465"/>
      <c r="J176" s="465"/>
      <c r="K176" s="465"/>
      <c r="L176" s="465"/>
      <c r="M176" s="465"/>
      <c r="N176" s="465"/>
      <c r="O176" s="465"/>
      <c r="P176" s="465"/>
      <c r="Q176" s="465"/>
      <c r="R176" s="465"/>
      <c r="S176" s="465"/>
      <c r="T176" s="465"/>
      <c r="U176" s="465"/>
      <c r="V176" s="465"/>
      <c r="W176" s="465"/>
      <c r="X176" s="465"/>
      <c r="Y176" s="465"/>
      <c r="Z176" s="465"/>
      <c r="AA176" s="465"/>
      <c r="AB176" s="465"/>
      <c r="AC176" s="469"/>
      <c r="AD176" s="465"/>
    </row>
    <row r="177" spans="1:31" x14ac:dyDescent="0.25">
      <c r="A177" s="465">
        <v>1</v>
      </c>
      <c r="B177" s="499">
        <v>11</v>
      </c>
      <c r="C177" s="500">
        <v>210</v>
      </c>
      <c r="D177" s="500">
        <v>136</v>
      </c>
      <c r="E177" s="500">
        <v>558</v>
      </c>
      <c r="F177" s="500">
        <v>673</v>
      </c>
      <c r="G177" s="500">
        <v>602</v>
      </c>
      <c r="H177" s="500">
        <v>283</v>
      </c>
      <c r="I177" s="500">
        <v>482</v>
      </c>
      <c r="J177" s="500">
        <v>330</v>
      </c>
      <c r="K177" s="500">
        <v>598</v>
      </c>
      <c r="L177" s="500">
        <v>672</v>
      </c>
      <c r="M177" s="500">
        <v>554</v>
      </c>
      <c r="N177" s="500">
        <v>144</v>
      </c>
      <c r="O177" s="500">
        <v>326</v>
      </c>
      <c r="P177" s="500">
        <v>16</v>
      </c>
      <c r="Q177" s="500">
        <v>215</v>
      </c>
      <c r="R177" s="500">
        <v>478</v>
      </c>
      <c r="S177" s="500">
        <v>282</v>
      </c>
      <c r="T177" s="500">
        <v>636</v>
      </c>
      <c r="U177" s="500">
        <v>223</v>
      </c>
      <c r="V177" s="500">
        <v>408</v>
      </c>
      <c r="W177" s="500">
        <v>98</v>
      </c>
      <c r="X177" s="500">
        <v>54</v>
      </c>
      <c r="Y177" s="500">
        <v>317</v>
      </c>
      <c r="Z177" s="500">
        <v>361</v>
      </c>
      <c r="AA177" s="500">
        <v>508</v>
      </c>
      <c r="AB177" s="501">
        <v>680</v>
      </c>
      <c r="AC177" s="475">
        <f t="shared" ref="AC177:AC203" si="93">SUMSQ(B177:AB177)</f>
        <v>4792815</v>
      </c>
      <c r="AD177" s="476"/>
    </row>
    <row r="178" spans="1:31" x14ac:dyDescent="0.25">
      <c r="A178" s="465">
        <v>2</v>
      </c>
      <c r="B178" s="502">
        <v>90</v>
      </c>
      <c r="C178" s="477">
        <v>43</v>
      </c>
      <c r="D178" s="477">
        <v>242</v>
      </c>
      <c r="E178" s="477">
        <v>625</v>
      </c>
      <c r="F178" s="477">
        <v>500</v>
      </c>
      <c r="G178" s="477">
        <v>699</v>
      </c>
      <c r="H178" s="477">
        <v>353</v>
      </c>
      <c r="I178" s="477">
        <v>309</v>
      </c>
      <c r="J178" s="477">
        <v>424</v>
      </c>
      <c r="K178" s="477">
        <v>531</v>
      </c>
      <c r="L178" s="477">
        <v>575</v>
      </c>
      <c r="M178" s="477">
        <v>727</v>
      </c>
      <c r="N178" s="477">
        <v>65</v>
      </c>
      <c r="O178" s="477">
        <v>256</v>
      </c>
      <c r="P178" s="477">
        <v>183</v>
      </c>
      <c r="Q178" s="477">
        <v>109</v>
      </c>
      <c r="R178" s="477">
        <v>384</v>
      </c>
      <c r="S178" s="477">
        <v>455</v>
      </c>
      <c r="T178" s="477">
        <v>703</v>
      </c>
      <c r="U178" s="477">
        <v>77</v>
      </c>
      <c r="V178" s="477">
        <v>268</v>
      </c>
      <c r="W178" s="477">
        <v>168</v>
      </c>
      <c r="X178" s="477">
        <v>121</v>
      </c>
      <c r="Y178" s="477">
        <v>396</v>
      </c>
      <c r="Z178" s="477">
        <v>440</v>
      </c>
      <c r="AA178" s="477">
        <v>578</v>
      </c>
      <c r="AB178" s="503">
        <v>534</v>
      </c>
      <c r="AC178" s="475">
        <f t="shared" si="93"/>
        <v>4792815</v>
      </c>
      <c r="AD178" s="476"/>
    </row>
    <row r="179" spans="1:31" x14ac:dyDescent="0.25">
      <c r="A179" s="465">
        <v>3</v>
      </c>
      <c r="B179" s="502">
        <v>184</v>
      </c>
      <c r="C179" s="477">
        <v>113</v>
      </c>
      <c r="D179" s="477">
        <v>69</v>
      </c>
      <c r="E179" s="477">
        <v>722</v>
      </c>
      <c r="F179" s="477">
        <v>570</v>
      </c>
      <c r="G179" s="477">
        <v>523</v>
      </c>
      <c r="H179" s="477">
        <v>459</v>
      </c>
      <c r="I179" s="477">
        <v>385</v>
      </c>
      <c r="J179" s="477">
        <v>260</v>
      </c>
      <c r="K179" s="477">
        <v>695</v>
      </c>
      <c r="L179" s="477">
        <v>496</v>
      </c>
      <c r="M179" s="477">
        <v>624</v>
      </c>
      <c r="N179" s="477">
        <v>238</v>
      </c>
      <c r="O179" s="477">
        <v>432</v>
      </c>
      <c r="P179" s="477">
        <v>86</v>
      </c>
      <c r="Q179" s="477">
        <v>42</v>
      </c>
      <c r="R179" s="477">
        <v>314</v>
      </c>
      <c r="S179" s="477">
        <v>358</v>
      </c>
      <c r="T179" s="477">
        <v>450</v>
      </c>
      <c r="U179" s="477">
        <v>514</v>
      </c>
      <c r="V179" s="477">
        <v>60</v>
      </c>
      <c r="W179" s="477">
        <v>713</v>
      </c>
      <c r="X179" s="477">
        <v>588</v>
      </c>
      <c r="Y179" s="477">
        <v>131</v>
      </c>
      <c r="Z179" s="477">
        <v>175</v>
      </c>
      <c r="AA179" s="477">
        <v>403</v>
      </c>
      <c r="AB179" s="503">
        <v>251</v>
      </c>
      <c r="AC179" s="475">
        <f t="shared" si="93"/>
        <v>4792815</v>
      </c>
      <c r="AD179" s="476"/>
    </row>
    <row r="180" spans="1:31" x14ac:dyDescent="0.25">
      <c r="A180" s="465">
        <v>4</v>
      </c>
      <c r="B180" s="502">
        <v>370</v>
      </c>
      <c r="C180" s="477">
        <v>299</v>
      </c>
      <c r="D180" s="477">
        <v>417</v>
      </c>
      <c r="E180" s="477">
        <v>107</v>
      </c>
      <c r="F180" s="477">
        <v>36</v>
      </c>
      <c r="G180" s="477">
        <v>232</v>
      </c>
      <c r="H180" s="477">
        <v>645</v>
      </c>
      <c r="I180" s="477">
        <v>490</v>
      </c>
      <c r="J180" s="477">
        <v>689</v>
      </c>
      <c r="K180" s="477">
        <v>266</v>
      </c>
      <c r="L180" s="477">
        <v>391</v>
      </c>
      <c r="M180" s="477">
        <v>438</v>
      </c>
      <c r="N180" s="477">
        <v>538</v>
      </c>
      <c r="O180" s="477">
        <v>75</v>
      </c>
      <c r="P180" s="477">
        <v>710</v>
      </c>
      <c r="Q180" s="477">
        <v>585</v>
      </c>
      <c r="R180" s="477">
        <v>119</v>
      </c>
      <c r="S180" s="477">
        <v>163</v>
      </c>
      <c r="T180" s="477">
        <v>371</v>
      </c>
      <c r="U180" s="477">
        <v>690</v>
      </c>
      <c r="V180" s="477">
        <v>233</v>
      </c>
      <c r="W180" s="477">
        <v>643</v>
      </c>
      <c r="X180" s="477">
        <v>491</v>
      </c>
      <c r="Y180" s="477">
        <v>34</v>
      </c>
      <c r="Z180" s="477">
        <v>108</v>
      </c>
      <c r="AA180" s="477">
        <v>300</v>
      </c>
      <c r="AB180" s="503">
        <v>415</v>
      </c>
      <c r="AC180" s="475">
        <f t="shared" si="93"/>
        <v>4792815</v>
      </c>
      <c r="AD180" s="476"/>
    </row>
    <row r="181" spans="1:31" x14ac:dyDescent="0.25">
      <c r="A181" s="465">
        <v>5</v>
      </c>
      <c r="B181" s="502">
        <v>449</v>
      </c>
      <c r="C181" s="477">
        <v>405</v>
      </c>
      <c r="D181" s="477">
        <v>250</v>
      </c>
      <c r="E181" s="477">
        <v>177</v>
      </c>
      <c r="F181" s="477">
        <v>130</v>
      </c>
      <c r="G181" s="477">
        <v>59</v>
      </c>
      <c r="H181" s="477">
        <v>712</v>
      </c>
      <c r="I181" s="477">
        <v>587</v>
      </c>
      <c r="J181" s="477">
        <v>516</v>
      </c>
      <c r="K181" s="477">
        <v>412</v>
      </c>
      <c r="L181" s="477">
        <v>324</v>
      </c>
      <c r="M181" s="477">
        <v>368</v>
      </c>
      <c r="N181" s="477">
        <v>678</v>
      </c>
      <c r="O181" s="477">
        <v>221</v>
      </c>
      <c r="P181" s="477">
        <v>631</v>
      </c>
      <c r="Q181" s="477">
        <v>506</v>
      </c>
      <c r="R181" s="477">
        <v>49</v>
      </c>
      <c r="S181" s="477">
        <v>96</v>
      </c>
      <c r="T181" s="477">
        <v>12</v>
      </c>
      <c r="U181" s="477">
        <v>328</v>
      </c>
      <c r="V181" s="477">
        <v>603</v>
      </c>
      <c r="W181" s="477">
        <v>284</v>
      </c>
      <c r="X181" s="477">
        <v>483</v>
      </c>
      <c r="Y181" s="477">
        <v>674</v>
      </c>
      <c r="Z181" s="477">
        <v>556</v>
      </c>
      <c r="AA181" s="477">
        <v>208</v>
      </c>
      <c r="AB181" s="503">
        <v>137</v>
      </c>
      <c r="AC181" s="475">
        <f t="shared" si="93"/>
        <v>4792815</v>
      </c>
      <c r="AD181" s="476"/>
    </row>
    <row r="182" spans="1:31" x14ac:dyDescent="0.25">
      <c r="A182" s="465">
        <v>6</v>
      </c>
      <c r="B182" s="502">
        <v>276</v>
      </c>
      <c r="C182" s="477">
        <v>472</v>
      </c>
      <c r="D182" s="477">
        <v>347</v>
      </c>
      <c r="E182" s="477">
        <v>1</v>
      </c>
      <c r="F182" s="477">
        <v>200</v>
      </c>
      <c r="G182" s="477">
        <v>156</v>
      </c>
      <c r="H182" s="477">
        <v>548</v>
      </c>
      <c r="I182" s="477">
        <v>666</v>
      </c>
      <c r="J182" s="477">
        <v>619</v>
      </c>
      <c r="K182" s="477">
        <v>336</v>
      </c>
      <c r="L182" s="477">
        <v>461</v>
      </c>
      <c r="M182" s="477">
        <v>289</v>
      </c>
      <c r="N182" s="477">
        <v>608</v>
      </c>
      <c r="O182" s="477">
        <v>151</v>
      </c>
      <c r="P182" s="477">
        <v>564</v>
      </c>
      <c r="Q182" s="477">
        <v>652</v>
      </c>
      <c r="R182" s="477">
        <v>198</v>
      </c>
      <c r="S182" s="477">
        <v>26</v>
      </c>
      <c r="T182" s="477">
        <v>88</v>
      </c>
      <c r="U182" s="477">
        <v>425</v>
      </c>
      <c r="V182" s="477">
        <v>697</v>
      </c>
      <c r="W182" s="477">
        <v>354</v>
      </c>
      <c r="X182" s="477">
        <v>307</v>
      </c>
      <c r="Y182" s="477">
        <v>501</v>
      </c>
      <c r="Z182" s="477">
        <v>626</v>
      </c>
      <c r="AA182" s="477">
        <v>44</v>
      </c>
      <c r="AB182" s="503">
        <v>243</v>
      </c>
      <c r="AC182" s="475">
        <f t="shared" si="93"/>
        <v>4792815</v>
      </c>
      <c r="AD182" s="476"/>
    </row>
    <row r="183" spans="1:31" x14ac:dyDescent="0.25">
      <c r="A183" s="465">
        <v>7</v>
      </c>
      <c r="B183" s="502">
        <v>705</v>
      </c>
      <c r="C183" s="477">
        <v>577</v>
      </c>
      <c r="D183" s="477">
        <v>533</v>
      </c>
      <c r="E183" s="477">
        <v>439</v>
      </c>
      <c r="F183" s="477">
        <v>395</v>
      </c>
      <c r="G183" s="477">
        <v>270</v>
      </c>
      <c r="H183" s="477">
        <v>167</v>
      </c>
      <c r="I183" s="477">
        <v>123</v>
      </c>
      <c r="J183" s="477">
        <v>76</v>
      </c>
      <c r="K183" s="477">
        <v>231</v>
      </c>
      <c r="L183" s="477">
        <v>32</v>
      </c>
      <c r="M183" s="477">
        <v>103</v>
      </c>
      <c r="N183" s="477">
        <v>422</v>
      </c>
      <c r="O183" s="477">
        <v>685</v>
      </c>
      <c r="P183" s="477">
        <v>378</v>
      </c>
      <c r="Q183" s="477">
        <v>304</v>
      </c>
      <c r="R183" s="477">
        <v>489</v>
      </c>
      <c r="S183" s="477">
        <v>641</v>
      </c>
      <c r="T183" s="477">
        <v>274</v>
      </c>
      <c r="U183" s="477">
        <v>620</v>
      </c>
      <c r="V183" s="477">
        <v>154</v>
      </c>
      <c r="W183" s="477">
        <v>549</v>
      </c>
      <c r="X183" s="477">
        <v>664</v>
      </c>
      <c r="Y183" s="477">
        <v>201</v>
      </c>
      <c r="Z183" s="477">
        <v>2</v>
      </c>
      <c r="AA183" s="477">
        <v>473</v>
      </c>
      <c r="AB183" s="503">
        <v>348</v>
      </c>
      <c r="AC183" s="475">
        <f t="shared" si="93"/>
        <v>4792815</v>
      </c>
      <c r="AD183" s="476"/>
    </row>
    <row r="184" spans="1:31" x14ac:dyDescent="0.25">
      <c r="A184" s="465">
        <v>8</v>
      </c>
      <c r="B184" s="502">
        <v>565</v>
      </c>
      <c r="C184" s="477">
        <v>656</v>
      </c>
      <c r="D184" s="477">
        <v>612</v>
      </c>
      <c r="E184" s="477">
        <v>293</v>
      </c>
      <c r="F184" s="477">
        <v>465</v>
      </c>
      <c r="G184" s="477">
        <v>337</v>
      </c>
      <c r="H184" s="477">
        <v>21</v>
      </c>
      <c r="I184" s="477">
        <v>190</v>
      </c>
      <c r="J184" s="477">
        <v>146</v>
      </c>
      <c r="K184" s="477">
        <v>161</v>
      </c>
      <c r="L184" s="477">
        <v>205</v>
      </c>
      <c r="M184" s="477">
        <v>9</v>
      </c>
      <c r="N184" s="477">
        <v>343</v>
      </c>
      <c r="O184" s="477">
        <v>618</v>
      </c>
      <c r="P184" s="477">
        <v>272</v>
      </c>
      <c r="Q184" s="477">
        <v>471</v>
      </c>
      <c r="R184" s="477">
        <v>662</v>
      </c>
      <c r="S184" s="477">
        <v>544</v>
      </c>
      <c r="T184" s="477">
        <v>185</v>
      </c>
      <c r="U184" s="477">
        <v>261</v>
      </c>
      <c r="V184" s="477">
        <v>524</v>
      </c>
      <c r="W184" s="477">
        <v>457</v>
      </c>
      <c r="X184" s="477">
        <v>386</v>
      </c>
      <c r="Y184" s="477">
        <v>568</v>
      </c>
      <c r="Z184" s="477">
        <v>723</v>
      </c>
      <c r="AA184" s="477">
        <v>114</v>
      </c>
      <c r="AB184" s="503">
        <v>67</v>
      </c>
      <c r="AC184" s="475">
        <f t="shared" si="93"/>
        <v>4792815</v>
      </c>
      <c r="AD184" s="476"/>
    </row>
    <row r="185" spans="1:31" x14ac:dyDescent="0.25">
      <c r="A185" s="465">
        <v>9</v>
      </c>
      <c r="B185" s="502">
        <v>635</v>
      </c>
      <c r="C185" s="477">
        <v>510</v>
      </c>
      <c r="D185" s="477">
        <v>679</v>
      </c>
      <c r="E185" s="477">
        <v>363</v>
      </c>
      <c r="F185" s="477">
        <v>316</v>
      </c>
      <c r="G185" s="477">
        <v>407</v>
      </c>
      <c r="H185" s="477">
        <v>97</v>
      </c>
      <c r="I185" s="477">
        <v>53</v>
      </c>
      <c r="J185" s="477">
        <v>225</v>
      </c>
      <c r="K185" s="477">
        <v>55</v>
      </c>
      <c r="L185" s="477">
        <v>129</v>
      </c>
      <c r="M185" s="477">
        <v>173</v>
      </c>
      <c r="N185" s="477">
        <v>249</v>
      </c>
      <c r="O185" s="477">
        <v>521</v>
      </c>
      <c r="P185" s="477">
        <v>445</v>
      </c>
      <c r="Q185" s="477">
        <v>401</v>
      </c>
      <c r="R185" s="477">
        <v>592</v>
      </c>
      <c r="S185" s="477">
        <v>720</v>
      </c>
      <c r="T185" s="477">
        <v>566</v>
      </c>
      <c r="U185" s="477">
        <v>147</v>
      </c>
      <c r="V185" s="477">
        <v>338</v>
      </c>
      <c r="W185" s="477">
        <v>19</v>
      </c>
      <c r="X185" s="477">
        <v>191</v>
      </c>
      <c r="Y185" s="477">
        <v>463</v>
      </c>
      <c r="Z185" s="477">
        <v>294</v>
      </c>
      <c r="AA185" s="477">
        <v>657</v>
      </c>
      <c r="AB185" s="503">
        <v>610</v>
      </c>
      <c r="AC185" s="475">
        <f t="shared" si="93"/>
        <v>4792815</v>
      </c>
      <c r="AD185" s="476"/>
    </row>
    <row r="186" spans="1:31" x14ac:dyDescent="0.25">
      <c r="A186" s="465">
        <v>10</v>
      </c>
      <c r="B186" s="502">
        <v>410</v>
      </c>
      <c r="C186" s="477">
        <v>366</v>
      </c>
      <c r="D186" s="477">
        <v>319</v>
      </c>
      <c r="E186" s="477">
        <v>219</v>
      </c>
      <c r="F186" s="477">
        <v>91</v>
      </c>
      <c r="G186" s="477">
        <v>47</v>
      </c>
      <c r="H186" s="477">
        <v>682</v>
      </c>
      <c r="I186" s="477">
        <v>638</v>
      </c>
      <c r="J186" s="477">
        <v>513</v>
      </c>
      <c r="K186" s="477">
        <v>246</v>
      </c>
      <c r="L186" s="477">
        <v>442</v>
      </c>
      <c r="M186" s="477">
        <v>398</v>
      </c>
      <c r="N186" s="477">
        <v>61</v>
      </c>
      <c r="O186" s="477">
        <v>179</v>
      </c>
      <c r="P186" s="477">
        <v>135</v>
      </c>
      <c r="Q186" s="477">
        <v>518</v>
      </c>
      <c r="R186" s="477">
        <v>717</v>
      </c>
      <c r="S186" s="477">
        <v>589</v>
      </c>
      <c r="T186" s="477">
        <v>517</v>
      </c>
      <c r="U186" s="477">
        <v>716</v>
      </c>
      <c r="V186" s="477">
        <v>591</v>
      </c>
      <c r="W186" s="477">
        <v>245</v>
      </c>
      <c r="X186" s="477">
        <v>444</v>
      </c>
      <c r="Y186" s="477">
        <v>397</v>
      </c>
      <c r="Z186" s="477">
        <v>63</v>
      </c>
      <c r="AA186" s="477">
        <v>178</v>
      </c>
      <c r="AB186" s="503">
        <v>134</v>
      </c>
      <c r="AC186" s="475">
        <f t="shared" si="93"/>
        <v>4792815</v>
      </c>
      <c r="AD186" s="476"/>
    </row>
    <row r="187" spans="1:31" x14ac:dyDescent="0.25">
      <c r="A187" s="465">
        <v>11</v>
      </c>
      <c r="B187" s="502">
        <v>340</v>
      </c>
      <c r="C187" s="477">
        <v>296</v>
      </c>
      <c r="D187" s="477">
        <v>468</v>
      </c>
      <c r="E187" s="477">
        <v>149</v>
      </c>
      <c r="F187" s="477">
        <v>24</v>
      </c>
      <c r="G187" s="477">
        <v>193</v>
      </c>
      <c r="H187" s="477">
        <v>606</v>
      </c>
      <c r="I187" s="477">
        <v>559</v>
      </c>
      <c r="J187" s="477">
        <v>650</v>
      </c>
      <c r="K187" s="477">
        <v>349</v>
      </c>
      <c r="L187" s="477">
        <v>278</v>
      </c>
      <c r="M187" s="477">
        <v>477</v>
      </c>
      <c r="N187" s="477">
        <v>158</v>
      </c>
      <c r="O187" s="477">
        <v>6</v>
      </c>
      <c r="P187" s="477">
        <v>202</v>
      </c>
      <c r="Q187" s="477">
        <v>615</v>
      </c>
      <c r="R187" s="477">
        <v>541</v>
      </c>
      <c r="S187" s="477">
        <v>659</v>
      </c>
      <c r="T187" s="477">
        <v>693</v>
      </c>
      <c r="U187" s="477">
        <v>646</v>
      </c>
      <c r="V187" s="477">
        <v>494</v>
      </c>
      <c r="W187" s="477">
        <v>418</v>
      </c>
      <c r="X187" s="477">
        <v>374</v>
      </c>
      <c r="Y187" s="477">
        <v>303</v>
      </c>
      <c r="Z187" s="477">
        <v>227</v>
      </c>
      <c r="AA187" s="477">
        <v>102</v>
      </c>
      <c r="AB187" s="503">
        <v>28</v>
      </c>
      <c r="AC187" s="475">
        <f t="shared" si="93"/>
        <v>4792815</v>
      </c>
      <c r="AD187" s="476"/>
    </row>
    <row r="188" spans="1:31" x14ac:dyDescent="0.25">
      <c r="A188" s="465">
        <v>12</v>
      </c>
      <c r="B188" s="502">
        <v>264</v>
      </c>
      <c r="C188" s="477">
        <v>433</v>
      </c>
      <c r="D188" s="477">
        <v>389</v>
      </c>
      <c r="E188" s="477">
        <v>79</v>
      </c>
      <c r="F188" s="477">
        <v>170</v>
      </c>
      <c r="G188" s="477">
        <v>126</v>
      </c>
      <c r="H188" s="477">
        <v>536</v>
      </c>
      <c r="I188" s="477">
        <v>708</v>
      </c>
      <c r="J188" s="477">
        <v>580</v>
      </c>
      <c r="K188" s="477">
        <v>419</v>
      </c>
      <c r="L188" s="477">
        <v>375</v>
      </c>
      <c r="M188" s="477">
        <v>301</v>
      </c>
      <c r="N188" s="477">
        <v>228</v>
      </c>
      <c r="O188" s="477">
        <v>100</v>
      </c>
      <c r="P188" s="477">
        <v>29</v>
      </c>
      <c r="Q188" s="477">
        <v>691</v>
      </c>
      <c r="R188" s="477">
        <v>647</v>
      </c>
      <c r="S188" s="477">
        <v>495</v>
      </c>
      <c r="T188" s="477">
        <v>614</v>
      </c>
      <c r="U188" s="477">
        <v>543</v>
      </c>
      <c r="V188" s="477">
        <v>658</v>
      </c>
      <c r="W188" s="477">
        <v>351</v>
      </c>
      <c r="X188" s="477">
        <v>277</v>
      </c>
      <c r="Y188" s="477">
        <v>476</v>
      </c>
      <c r="Z188" s="477">
        <v>157</v>
      </c>
      <c r="AA188" s="477">
        <v>5</v>
      </c>
      <c r="AB188" s="503">
        <v>204</v>
      </c>
      <c r="AC188" s="475">
        <f t="shared" si="93"/>
        <v>4792815</v>
      </c>
      <c r="AD188" s="476"/>
    </row>
    <row r="189" spans="1:31" x14ac:dyDescent="0.25">
      <c r="A189" s="465">
        <v>13</v>
      </c>
      <c r="B189" s="502">
        <v>159</v>
      </c>
      <c r="C189" s="477">
        <v>4</v>
      </c>
      <c r="D189" s="477">
        <v>203</v>
      </c>
      <c r="E189" s="477">
        <v>613</v>
      </c>
      <c r="F189" s="477">
        <v>542</v>
      </c>
      <c r="G189" s="477">
        <v>660</v>
      </c>
      <c r="H189" s="477">
        <v>350</v>
      </c>
      <c r="I189" s="477">
        <v>279</v>
      </c>
      <c r="J189" s="477">
        <v>475</v>
      </c>
      <c r="K189" s="477">
        <v>605</v>
      </c>
      <c r="L189" s="477">
        <v>561</v>
      </c>
      <c r="M189" s="477">
        <v>649</v>
      </c>
      <c r="N189" s="477">
        <v>342</v>
      </c>
      <c r="O189" s="477">
        <v>295</v>
      </c>
      <c r="P189" s="477">
        <v>467</v>
      </c>
      <c r="Q189" s="477">
        <v>148</v>
      </c>
      <c r="R189" s="477">
        <v>23</v>
      </c>
      <c r="S189" s="477">
        <v>195</v>
      </c>
      <c r="T189" s="477">
        <v>428</v>
      </c>
      <c r="U189" s="477">
        <v>357</v>
      </c>
      <c r="V189" s="477">
        <v>310</v>
      </c>
      <c r="W189" s="477">
        <v>237</v>
      </c>
      <c r="X189" s="477">
        <v>82</v>
      </c>
      <c r="Y189" s="477">
        <v>38</v>
      </c>
      <c r="Z189" s="477">
        <v>700</v>
      </c>
      <c r="AA189" s="477">
        <v>629</v>
      </c>
      <c r="AB189" s="503">
        <v>504</v>
      </c>
      <c r="AC189" s="475">
        <f t="shared" si="93"/>
        <v>4792815</v>
      </c>
      <c r="AD189" s="476"/>
      <c r="AE189" s="476"/>
    </row>
    <row r="190" spans="1:31" x14ac:dyDescent="0.25">
      <c r="A190" s="465">
        <v>14</v>
      </c>
      <c r="B190" s="502">
        <v>62</v>
      </c>
      <c r="C190" s="477">
        <v>180</v>
      </c>
      <c r="D190" s="477">
        <v>133</v>
      </c>
      <c r="E190" s="477">
        <v>519</v>
      </c>
      <c r="F190" s="477">
        <v>715</v>
      </c>
      <c r="G190" s="477">
        <v>590</v>
      </c>
      <c r="H190" s="477">
        <v>244</v>
      </c>
      <c r="I190" s="477">
        <v>443</v>
      </c>
      <c r="J190" s="477">
        <v>399</v>
      </c>
      <c r="K190" s="477">
        <v>684</v>
      </c>
      <c r="L190" s="477">
        <v>637</v>
      </c>
      <c r="M190" s="477">
        <v>512</v>
      </c>
      <c r="N190" s="477">
        <v>409</v>
      </c>
      <c r="O190" s="515">
        <v>365</v>
      </c>
      <c r="P190" s="477">
        <v>321</v>
      </c>
      <c r="Q190" s="477">
        <v>218</v>
      </c>
      <c r="R190" s="477">
        <v>93</v>
      </c>
      <c r="S190" s="477">
        <v>46</v>
      </c>
      <c r="T190" s="477">
        <v>331</v>
      </c>
      <c r="U190" s="477">
        <v>287</v>
      </c>
      <c r="V190" s="477">
        <v>486</v>
      </c>
      <c r="W190" s="477">
        <v>140</v>
      </c>
      <c r="X190" s="477">
        <v>15</v>
      </c>
      <c r="Y190" s="477">
        <v>211</v>
      </c>
      <c r="Z190" s="477">
        <v>597</v>
      </c>
      <c r="AA190" s="477">
        <v>550</v>
      </c>
      <c r="AB190" s="503">
        <v>668</v>
      </c>
      <c r="AC190" s="475">
        <f t="shared" si="93"/>
        <v>4792815</v>
      </c>
      <c r="AD190" s="476">
        <f t="shared" ref="AD190" si="94">B190^3+C190^3+D190^3+E190^3+F190^3+G190^3+H190^3+I190^3+J190^3+K190^3+L190^3+M190^3+N190^3+O190^3+P190^3+Q190^3+R190^3+S190^3+T190^3+U190^3+V190^3+W190^3+X190^3+Y190^3+Z190^3+AA190^3+AB190^3</f>
        <v>2622267675</v>
      </c>
      <c r="AE190" s="476"/>
    </row>
    <row r="191" spans="1:31" x14ac:dyDescent="0.25">
      <c r="A191" s="465">
        <v>15</v>
      </c>
      <c r="B191" s="502">
        <v>226</v>
      </c>
      <c r="C191" s="477">
        <v>101</v>
      </c>
      <c r="D191" s="477">
        <v>30</v>
      </c>
      <c r="E191" s="477">
        <v>692</v>
      </c>
      <c r="F191" s="477">
        <v>648</v>
      </c>
      <c r="G191" s="477">
        <v>493</v>
      </c>
      <c r="H191" s="477">
        <v>420</v>
      </c>
      <c r="I191" s="477">
        <v>373</v>
      </c>
      <c r="J191" s="477">
        <v>302</v>
      </c>
      <c r="K191" s="477">
        <v>535</v>
      </c>
      <c r="L191" s="477">
        <v>707</v>
      </c>
      <c r="M191" s="477">
        <v>582</v>
      </c>
      <c r="N191" s="477">
        <v>263</v>
      </c>
      <c r="O191" s="477">
        <v>435</v>
      </c>
      <c r="P191" s="477">
        <v>388</v>
      </c>
      <c r="Q191" s="477">
        <v>81</v>
      </c>
      <c r="R191" s="477">
        <v>169</v>
      </c>
      <c r="S191" s="477">
        <v>125</v>
      </c>
      <c r="T191" s="477">
        <v>255</v>
      </c>
      <c r="U191" s="477">
        <v>451</v>
      </c>
      <c r="V191" s="477">
        <v>380</v>
      </c>
      <c r="W191" s="477">
        <v>70</v>
      </c>
      <c r="X191" s="477">
        <v>188</v>
      </c>
      <c r="Y191" s="477">
        <v>117</v>
      </c>
      <c r="Z191" s="477">
        <v>527</v>
      </c>
      <c r="AA191" s="477">
        <v>726</v>
      </c>
      <c r="AB191" s="503">
        <v>571</v>
      </c>
      <c r="AC191" s="475">
        <f t="shared" si="93"/>
        <v>4792815</v>
      </c>
      <c r="AD191" s="476"/>
      <c r="AE191" s="476"/>
    </row>
    <row r="192" spans="1:31" x14ac:dyDescent="0.25">
      <c r="A192" s="465">
        <v>16</v>
      </c>
      <c r="B192" s="502">
        <v>526</v>
      </c>
      <c r="C192" s="477">
        <v>725</v>
      </c>
      <c r="D192" s="477">
        <v>573</v>
      </c>
      <c r="E192" s="477">
        <v>254</v>
      </c>
      <c r="F192" s="477">
        <v>453</v>
      </c>
      <c r="G192" s="477">
        <v>379</v>
      </c>
      <c r="H192" s="477">
        <v>72</v>
      </c>
      <c r="I192" s="477">
        <v>187</v>
      </c>
      <c r="J192" s="477">
        <v>116</v>
      </c>
      <c r="K192" s="477">
        <v>235</v>
      </c>
      <c r="L192" s="477">
        <v>83</v>
      </c>
      <c r="M192" s="477">
        <v>39</v>
      </c>
      <c r="N192" s="477">
        <v>701</v>
      </c>
      <c r="O192" s="477">
        <v>630</v>
      </c>
      <c r="P192" s="477">
        <v>502</v>
      </c>
      <c r="Q192" s="477">
        <v>429</v>
      </c>
      <c r="R192" s="477">
        <v>355</v>
      </c>
      <c r="S192" s="477">
        <v>311</v>
      </c>
      <c r="T192" s="477">
        <v>150</v>
      </c>
      <c r="U192" s="477">
        <v>22</v>
      </c>
      <c r="V192" s="477">
        <v>194</v>
      </c>
      <c r="W192" s="477">
        <v>604</v>
      </c>
      <c r="X192" s="477">
        <v>560</v>
      </c>
      <c r="Y192" s="477">
        <v>651</v>
      </c>
      <c r="Z192" s="477">
        <v>341</v>
      </c>
      <c r="AA192" s="477">
        <v>297</v>
      </c>
      <c r="AB192" s="503">
        <v>466</v>
      </c>
      <c r="AC192" s="475">
        <f t="shared" si="93"/>
        <v>4792815</v>
      </c>
      <c r="AD192" s="476"/>
      <c r="AE192" s="476"/>
    </row>
    <row r="193" spans="1:31" x14ac:dyDescent="0.25">
      <c r="A193" s="465">
        <v>17</v>
      </c>
      <c r="B193" s="502">
        <v>702</v>
      </c>
      <c r="C193" s="477">
        <v>628</v>
      </c>
      <c r="D193" s="477">
        <v>503</v>
      </c>
      <c r="E193" s="477">
        <v>427</v>
      </c>
      <c r="F193" s="477">
        <v>356</v>
      </c>
      <c r="G193" s="477">
        <v>312</v>
      </c>
      <c r="H193" s="477">
        <v>236</v>
      </c>
      <c r="I193" s="477">
        <v>84</v>
      </c>
      <c r="J193" s="477">
        <v>37</v>
      </c>
      <c r="K193" s="477">
        <v>71</v>
      </c>
      <c r="L193" s="477">
        <v>189</v>
      </c>
      <c r="M193" s="477">
        <v>115</v>
      </c>
      <c r="N193" s="477">
        <v>528</v>
      </c>
      <c r="O193" s="477">
        <v>724</v>
      </c>
      <c r="P193" s="477">
        <v>572</v>
      </c>
      <c r="Q193" s="477">
        <v>253</v>
      </c>
      <c r="R193" s="477">
        <v>452</v>
      </c>
      <c r="S193" s="477">
        <v>381</v>
      </c>
      <c r="T193" s="477">
        <v>80</v>
      </c>
      <c r="U193" s="477">
        <v>171</v>
      </c>
      <c r="V193" s="477">
        <v>124</v>
      </c>
      <c r="W193" s="477">
        <v>537</v>
      </c>
      <c r="X193" s="477">
        <v>706</v>
      </c>
      <c r="Y193" s="477">
        <v>581</v>
      </c>
      <c r="Z193" s="477">
        <v>262</v>
      </c>
      <c r="AA193" s="477">
        <v>434</v>
      </c>
      <c r="AB193" s="503">
        <v>390</v>
      </c>
      <c r="AC193" s="475">
        <f t="shared" si="93"/>
        <v>4792815</v>
      </c>
      <c r="AD193" s="476"/>
      <c r="AE193" s="476"/>
    </row>
    <row r="194" spans="1:31" x14ac:dyDescent="0.25">
      <c r="A194" s="465">
        <v>18</v>
      </c>
      <c r="B194" s="502">
        <v>596</v>
      </c>
      <c r="C194" s="477">
        <v>552</v>
      </c>
      <c r="D194" s="477">
        <v>667</v>
      </c>
      <c r="E194" s="477">
        <v>333</v>
      </c>
      <c r="F194" s="477">
        <v>286</v>
      </c>
      <c r="G194" s="477">
        <v>485</v>
      </c>
      <c r="H194" s="477">
        <v>139</v>
      </c>
      <c r="I194" s="477">
        <v>14</v>
      </c>
      <c r="J194" s="477">
        <v>213</v>
      </c>
      <c r="K194" s="477">
        <v>141</v>
      </c>
      <c r="L194" s="477">
        <v>13</v>
      </c>
      <c r="M194" s="477">
        <v>212</v>
      </c>
      <c r="N194" s="477">
        <v>595</v>
      </c>
      <c r="O194" s="477">
        <v>551</v>
      </c>
      <c r="P194" s="477">
        <v>669</v>
      </c>
      <c r="Q194" s="477">
        <v>332</v>
      </c>
      <c r="R194" s="477">
        <v>288</v>
      </c>
      <c r="S194" s="477">
        <v>484</v>
      </c>
      <c r="T194" s="477">
        <v>217</v>
      </c>
      <c r="U194" s="477">
        <v>92</v>
      </c>
      <c r="V194" s="477">
        <v>48</v>
      </c>
      <c r="W194" s="477">
        <v>683</v>
      </c>
      <c r="X194" s="477">
        <v>639</v>
      </c>
      <c r="Y194" s="477">
        <v>511</v>
      </c>
      <c r="Z194" s="477">
        <v>411</v>
      </c>
      <c r="AA194" s="477">
        <v>364</v>
      </c>
      <c r="AB194" s="503">
        <v>320</v>
      </c>
      <c r="AC194" s="475">
        <f t="shared" si="93"/>
        <v>4792815</v>
      </c>
      <c r="AD194" s="476"/>
      <c r="AE194" s="476"/>
    </row>
    <row r="195" spans="1:31" x14ac:dyDescent="0.25">
      <c r="A195" s="465">
        <v>19</v>
      </c>
      <c r="B195" s="502">
        <v>120</v>
      </c>
      <c r="C195" s="477">
        <v>73</v>
      </c>
      <c r="D195" s="477">
        <v>436</v>
      </c>
      <c r="E195" s="477">
        <v>267</v>
      </c>
      <c r="F195" s="477">
        <v>539</v>
      </c>
      <c r="G195" s="477">
        <v>711</v>
      </c>
      <c r="H195" s="477">
        <v>392</v>
      </c>
      <c r="I195" s="477">
        <v>583</v>
      </c>
      <c r="J195" s="477">
        <v>164</v>
      </c>
      <c r="K195" s="477">
        <v>10</v>
      </c>
      <c r="L195" s="477">
        <v>138</v>
      </c>
      <c r="M195" s="477">
        <v>329</v>
      </c>
      <c r="N195" s="477">
        <v>285</v>
      </c>
      <c r="O195" s="477">
        <v>209</v>
      </c>
      <c r="P195" s="477">
        <v>481</v>
      </c>
      <c r="Q195" s="477">
        <v>557</v>
      </c>
      <c r="R195" s="477">
        <v>601</v>
      </c>
      <c r="S195" s="477">
        <v>675</v>
      </c>
      <c r="T195" s="477">
        <v>505</v>
      </c>
      <c r="U195" s="477">
        <v>677</v>
      </c>
      <c r="V195" s="477">
        <v>633</v>
      </c>
      <c r="W195" s="477">
        <v>323</v>
      </c>
      <c r="X195" s="477">
        <v>414</v>
      </c>
      <c r="Y195" s="477">
        <v>367</v>
      </c>
      <c r="Z195" s="477">
        <v>51</v>
      </c>
      <c r="AA195" s="477">
        <v>220</v>
      </c>
      <c r="AB195" s="503">
        <v>95</v>
      </c>
      <c r="AC195" s="475">
        <f t="shared" si="93"/>
        <v>4792815</v>
      </c>
      <c r="AD195" s="476"/>
      <c r="AE195" s="476"/>
    </row>
    <row r="196" spans="1:31" x14ac:dyDescent="0.25">
      <c r="A196" s="465">
        <v>20</v>
      </c>
      <c r="B196" s="502">
        <v>663</v>
      </c>
      <c r="C196" s="477">
        <v>616</v>
      </c>
      <c r="D196" s="477">
        <v>7</v>
      </c>
      <c r="E196" s="477">
        <v>162</v>
      </c>
      <c r="F196" s="477">
        <v>344</v>
      </c>
      <c r="G196" s="477">
        <v>273</v>
      </c>
      <c r="H196" s="477">
        <v>206</v>
      </c>
      <c r="I196" s="477">
        <v>469</v>
      </c>
      <c r="J196" s="477">
        <v>545</v>
      </c>
      <c r="K196" s="477">
        <v>186</v>
      </c>
      <c r="L196" s="477">
        <v>68</v>
      </c>
      <c r="M196" s="477">
        <v>259</v>
      </c>
      <c r="N196" s="477">
        <v>458</v>
      </c>
      <c r="O196" s="477">
        <v>112</v>
      </c>
      <c r="P196" s="477">
        <v>387</v>
      </c>
      <c r="Q196" s="477">
        <v>721</v>
      </c>
      <c r="R196" s="477">
        <v>525</v>
      </c>
      <c r="S196" s="477">
        <v>569</v>
      </c>
      <c r="T196" s="477">
        <v>584</v>
      </c>
      <c r="U196" s="477">
        <v>540</v>
      </c>
      <c r="V196" s="477">
        <v>709</v>
      </c>
      <c r="W196" s="477">
        <v>393</v>
      </c>
      <c r="X196" s="477">
        <v>265</v>
      </c>
      <c r="Y196" s="477">
        <v>437</v>
      </c>
      <c r="Z196" s="477">
        <v>118</v>
      </c>
      <c r="AA196" s="477">
        <v>74</v>
      </c>
      <c r="AB196" s="503">
        <v>165</v>
      </c>
      <c r="AC196" s="475">
        <f t="shared" si="93"/>
        <v>4792815</v>
      </c>
      <c r="AD196" s="476"/>
      <c r="AE196" s="476"/>
    </row>
    <row r="197" spans="1:31" x14ac:dyDescent="0.25">
      <c r="A197" s="465">
        <v>21</v>
      </c>
      <c r="B197" s="502">
        <v>382</v>
      </c>
      <c r="C197" s="477">
        <v>257</v>
      </c>
      <c r="D197" s="477">
        <v>728</v>
      </c>
      <c r="E197" s="477">
        <v>529</v>
      </c>
      <c r="F197" s="477">
        <v>66</v>
      </c>
      <c r="G197" s="477">
        <v>181</v>
      </c>
      <c r="H197" s="477">
        <v>576</v>
      </c>
      <c r="I197" s="477">
        <v>110</v>
      </c>
      <c r="J197" s="477">
        <v>456</v>
      </c>
      <c r="K197" s="477">
        <v>89</v>
      </c>
      <c r="L197" s="477">
        <v>241</v>
      </c>
      <c r="M197" s="477">
        <v>426</v>
      </c>
      <c r="N197" s="477">
        <v>352</v>
      </c>
      <c r="O197" s="477">
        <v>45</v>
      </c>
      <c r="P197" s="477">
        <v>308</v>
      </c>
      <c r="Q197" s="477">
        <v>627</v>
      </c>
      <c r="R197" s="477">
        <v>698</v>
      </c>
      <c r="S197" s="477">
        <v>499</v>
      </c>
      <c r="T197" s="477">
        <v>654</v>
      </c>
      <c r="U197" s="477">
        <v>607</v>
      </c>
      <c r="V197" s="477">
        <v>563</v>
      </c>
      <c r="W197" s="477">
        <v>460</v>
      </c>
      <c r="X197" s="477">
        <v>335</v>
      </c>
      <c r="Y197" s="477">
        <v>291</v>
      </c>
      <c r="Z197" s="477">
        <v>197</v>
      </c>
      <c r="AA197" s="477">
        <v>153</v>
      </c>
      <c r="AB197" s="503">
        <v>25</v>
      </c>
      <c r="AC197" s="475">
        <f t="shared" si="93"/>
        <v>4792815</v>
      </c>
      <c r="AD197" s="476"/>
      <c r="AE197" s="476"/>
    </row>
    <row r="198" spans="1:31" x14ac:dyDescent="0.25">
      <c r="A198" s="465">
        <v>22</v>
      </c>
      <c r="B198" s="502">
        <v>487</v>
      </c>
      <c r="C198" s="477">
        <v>686</v>
      </c>
      <c r="D198" s="477">
        <v>104</v>
      </c>
      <c r="E198" s="477">
        <v>229</v>
      </c>
      <c r="F198" s="477">
        <v>423</v>
      </c>
      <c r="G198" s="477">
        <v>376</v>
      </c>
      <c r="H198" s="477">
        <v>33</v>
      </c>
      <c r="I198" s="477">
        <v>305</v>
      </c>
      <c r="J198" s="477">
        <v>642</v>
      </c>
      <c r="K198" s="477">
        <v>704</v>
      </c>
      <c r="L198" s="477">
        <v>532</v>
      </c>
      <c r="M198" s="477">
        <v>78</v>
      </c>
      <c r="N198" s="477">
        <v>166</v>
      </c>
      <c r="O198" s="477">
        <v>579</v>
      </c>
      <c r="P198" s="477">
        <v>122</v>
      </c>
      <c r="Q198" s="477">
        <v>441</v>
      </c>
      <c r="R198" s="477">
        <v>269</v>
      </c>
      <c r="S198" s="477">
        <v>394</v>
      </c>
      <c r="T198" s="477">
        <v>111</v>
      </c>
      <c r="U198" s="477">
        <v>64</v>
      </c>
      <c r="V198" s="477">
        <v>182</v>
      </c>
      <c r="W198" s="477">
        <v>574</v>
      </c>
      <c r="X198" s="477">
        <v>530</v>
      </c>
      <c r="Y198" s="477">
        <v>729</v>
      </c>
      <c r="Z198" s="477">
        <v>383</v>
      </c>
      <c r="AA198" s="477">
        <v>258</v>
      </c>
      <c r="AB198" s="503">
        <v>454</v>
      </c>
      <c r="AC198" s="475">
        <f t="shared" si="93"/>
        <v>4792815</v>
      </c>
      <c r="AD198" s="476"/>
      <c r="AE198" s="476"/>
    </row>
    <row r="199" spans="1:31" x14ac:dyDescent="0.25">
      <c r="A199" s="465">
        <v>23</v>
      </c>
      <c r="B199" s="502">
        <v>593</v>
      </c>
      <c r="C199" s="477">
        <v>522</v>
      </c>
      <c r="D199" s="477">
        <v>174</v>
      </c>
      <c r="E199" s="477">
        <v>56</v>
      </c>
      <c r="F199" s="477">
        <v>247</v>
      </c>
      <c r="G199" s="477">
        <v>446</v>
      </c>
      <c r="H199" s="477">
        <v>127</v>
      </c>
      <c r="I199" s="477">
        <v>402</v>
      </c>
      <c r="J199" s="477">
        <v>718</v>
      </c>
      <c r="K199" s="477">
        <v>634</v>
      </c>
      <c r="L199" s="477">
        <v>681</v>
      </c>
      <c r="M199" s="477">
        <v>224</v>
      </c>
      <c r="N199" s="477">
        <v>99</v>
      </c>
      <c r="O199" s="477">
        <v>509</v>
      </c>
      <c r="P199" s="477">
        <v>52</v>
      </c>
      <c r="Q199" s="477">
        <v>362</v>
      </c>
      <c r="R199" s="477">
        <v>406</v>
      </c>
      <c r="S199" s="477">
        <v>318</v>
      </c>
      <c r="T199" s="477">
        <v>214</v>
      </c>
      <c r="U199" s="477">
        <v>143</v>
      </c>
      <c r="V199" s="477">
        <v>18</v>
      </c>
      <c r="W199" s="477">
        <v>671</v>
      </c>
      <c r="X199" s="477">
        <v>600</v>
      </c>
      <c r="Y199" s="477">
        <v>553</v>
      </c>
      <c r="Z199" s="477">
        <v>480</v>
      </c>
      <c r="AA199" s="477">
        <v>325</v>
      </c>
      <c r="AB199" s="503">
        <v>281</v>
      </c>
      <c r="AC199" s="475">
        <f t="shared" si="93"/>
        <v>4792815</v>
      </c>
      <c r="AD199" s="476"/>
      <c r="AE199" s="476"/>
    </row>
    <row r="200" spans="1:31" x14ac:dyDescent="0.25">
      <c r="A200" s="465">
        <v>24</v>
      </c>
      <c r="B200" s="502">
        <v>315</v>
      </c>
      <c r="C200" s="477">
        <v>430</v>
      </c>
      <c r="D200" s="477">
        <v>622</v>
      </c>
      <c r="E200" s="477">
        <v>696</v>
      </c>
      <c r="F200" s="477">
        <v>239</v>
      </c>
      <c r="G200" s="477">
        <v>87</v>
      </c>
      <c r="H200" s="477">
        <v>497</v>
      </c>
      <c r="I200" s="477">
        <v>40</v>
      </c>
      <c r="J200" s="477">
        <v>359</v>
      </c>
      <c r="K200" s="477">
        <v>567</v>
      </c>
      <c r="L200" s="477">
        <v>611</v>
      </c>
      <c r="M200" s="477">
        <v>145</v>
      </c>
      <c r="N200" s="477">
        <v>20</v>
      </c>
      <c r="O200" s="477">
        <v>655</v>
      </c>
      <c r="P200" s="477">
        <v>192</v>
      </c>
      <c r="Q200" s="477">
        <v>292</v>
      </c>
      <c r="R200" s="477">
        <v>339</v>
      </c>
      <c r="S200" s="477">
        <v>464</v>
      </c>
      <c r="T200" s="477">
        <v>41</v>
      </c>
      <c r="U200" s="477">
        <v>240</v>
      </c>
      <c r="V200" s="477">
        <v>85</v>
      </c>
      <c r="W200" s="477">
        <v>498</v>
      </c>
      <c r="X200" s="477">
        <v>694</v>
      </c>
      <c r="Y200" s="477">
        <v>623</v>
      </c>
      <c r="Z200" s="477">
        <v>313</v>
      </c>
      <c r="AA200" s="477">
        <v>431</v>
      </c>
      <c r="AB200" s="503">
        <v>360</v>
      </c>
      <c r="AC200" s="475">
        <f t="shared" si="93"/>
        <v>4792815</v>
      </c>
      <c r="AD200" s="476"/>
      <c r="AE200" s="476"/>
    </row>
    <row r="201" spans="1:31" x14ac:dyDescent="0.25">
      <c r="A201" s="465">
        <v>25</v>
      </c>
      <c r="B201" s="502">
        <v>479</v>
      </c>
      <c r="C201" s="477">
        <v>327</v>
      </c>
      <c r="D201" s="477">
        <v>555</v>
      </c>
      <c r="E201" s="477">
        <v>599</v>
      </c>
      <c r="F201" s="477">
        <v>142</v>
      </c>
      <c r="G201" s="477">
        <v>17</v>
      </c>
      <c r="H201" s="477">
        <v>670</v>
      </c>
      <c r="I201" s="477">
        <v>216</v>
      </c>
      <c r="J201" s="477">
        <v>280</v>
      </c>
      <c r="K201" s="477">
        <v>372</v>
      </c>
      <c r="L201" s="477">
        <v>416</v>
      </c>
      <c r="M201" s="477">
        <v>688</v>
      </c>
      <c r="N201" s="477">
        <v>644</v>
      </c>
      <c r="O201" s="477">
        <v>298</v>
      </c>
      <c r="P201" s="477">
        <v>492</v>
      </c>
      <c r="Q201" s="477">
        <v>106</v>
      </c>
      <c r="R201" s="477">
        <v>234</v>
      </c>
      <c r="S201" s="477">
        <v>35</v>
      </c>
      <c r="T201" s="477">
        <v>470</v>
      </c>
      <c r="U201" s="477">
        <v>345</v>
      </c>
      <c r="V201" s="477">
        <v>271</v>
      </c>
      <c r="W201" s="477">
        <v>207</v>
      </c>
      <c r="X201" s="477">
        <v>160</v>
      </c>
      <c r="Y201" s="477">
        <v>8</v>
      </c>
      <c r="Z201" s="477">
        <v>661</v>
      </c>
      <c r="AA201" s="477">
        <v>617</v>
      </c>
      <c r="AB201" s="503">
        <v>546</v>
      </c>
      <c r="AC201" s="475">
        <f t="shared" si="93"/>
        <v>4792815</v>
      </c>
      <c r="AD201" s="476"/>
      <c r="AE201" s="476"/>
    </row>
    <row r="202" spans="1:31" x14ac:dyDescent="0.25">
      <c r="A202" s="465">
        <v>26</v>
      </c>
      <c r="B202" s="502">
        <v>196</v>
      </c>
      <c r="C202" s="477">
        <v>152</v>
      </c>
      <c r="D202" s="477">
        <v>290</v>
      </c>
      <c r="E202" s="477">
        <v>334</v>
      </c>
      <c r="F202" s="477">
        <v>609</v>
      </c>
      <c r="G202" s="477">
        <v>562</v>
      </c>
      <c r="H202" s="477">
        <v>462</v>
      </c>
      <c r="I202" s="477">
        <v>653</v>
      </c>
      <c r="J202" s="477">
        <v>27</v>
      </c>
      <c r="K202" s="477">
        <v>275</v>
      </c>
      <c r="L202" s="477">
        <v>346</v>
      </c>
      <c r="M202" s="477">
        <v>621</v>
      </c>
      <c r="N202" s="477">
        <v>547</v>
      </c>
      <c r="O202" s="477">
        <v>474</v>
      </c>
      <c r="P202" s="477">
        <v>665</v>
      </c>
      <c r="Q202" s="477">
        <v>3</v>
      </c>
      <c r="R202" s="477">
        <v>155</v>
      </c>
      <c r="S202" s="477">
        <v>199</v>
      </c>
      <c r="T202" s="478">
        <v>306</v>
      </c>
      <c r="U202" s="477">
        <v>421</v>
      </c>
      <c r="V202" s="477">
        <v>377</v>
      </c>
      <c r="W202" s="477">
        <v>31</v>
      </c>
      <c r="X202" s="477">
        <v>230</v>
      </c>
      <c r="Y202" s="477">
        <v>105</v>
      </c>
      <c r="Z202" s="477">
        <v>488</v>
      </c>
      <c r="AA202" s="477">
        <v>687</v>
      </c>
      <c r="AB202" s="503">
        <v>640</v>
      </c>
      <c r="AC202" s="475">
        <f t="shared" si="93"/>
        <v>4792815</v>
      </c>
      <c r="AD202" s="476"/>
      <c r="AE202" s="476"/>
    </row>
    <row r="203" spans="1:31" x14ac:dyDescent="0.25">
      <c r="A203" s="465">
        <v>27</v>
      </c>
      <c r="B203" s="504">
        <v>50</v>
      </c>
      <c r="C203" s="505">
        <v>222</v>
      </c>
      <c r="D203" s="505">
        <v>369</v>
      </c>
      <c r="E203" s="505">
        <v>413</v>
      </c>
      <c r="F203" s="505">
        <v>676</v>
      </c>
      <c r="G203" s="505">
        <v>632</v>
      </c>
      <c r="H203" s="505">
        <v>322</v>
      </c>
      <c r="I203" s="505">
        <v>507</v>
      </c>
      <c r="J203" s="505">
        <v>94</v>
      </c>
      <c r="K203" s="505">
        <v>448</v>
      </c>
      <c r="L203" s="505">
        <v>252</v>
      </c>
      <c r="M203" s="505">
        <v>515</v>
      </c>
      <c r="N203" s="505">
        <v>714</v>
      </c>
      <c r="O203" s="505">
        <v>404</v>
      </c>
      <c r="P203" s="505">
        <v>586</v>
      </c>
      <c r="Q203" s="505">
        <v>176</v>
      </c>
      <c r="R203" s="505">
        <v>58</v>
      </c>
      <c r="S203" s="505">
        <v>132</v>
      </c>
      <c r="T203" s="505">
        <v>400</v>
      </c>
      <c r="U203" s="505">
        <v>248</v>
      </c>
      <c r="V203" s="505">
        <v>447</v>
      </c>
      <c r="W203" s="505">
        <v>128</v>
      </c>
      <c r="X203" s="505">
        <v>57</v>
      </c>
      <c r="Y203" s="505">
        <v>172</v>
      </c>
      <c r="Z203" s="505">
        <v>594</v>
      </c>
      <c r="AA203" s="505">
        <v>520</v>
      </c>
      <c r="AB203" s="506">
        <v>719</v>
      </c>
      <c r="AC203" s="475">
        <f t="shared" si="93"/>
        <v>4792815</v>
      </c>
      <c r="AD203" s="476"/>
      <c r="AE203" s="476"/>
    </row>
    <row r="204" spans="1:31" x14ac:dyDescent="0.25">
      <c r="A204" s="470" t="s">
        <v>1</v>
      </c>
      <c r="B204" s="475">
        <f>SUMSQ(B177:B203)</f>
        <v>4792815</v>
      </c>
      <c r="C204" s="475">
        <f>SUMSQ(C177:C203)</f>
        <v>4792815</v>
      </c>
      <c r="D204" s="475">
        <f t="shared" ref="D204" si="95">SUMSQ(D177:D203)</f>
        <v>4792815</v>
      </c>
      <c r="E204" s="475">
        <f t="shared" ref="E204" si="96">SUMSQ(E177:E203)</f>
        <v>4792815</v>
      </c>
      <c r="F204" s="475">
        <f t="shared" ref="F204" si="97">SUMSQ(F177:F203)</f>
        <v>4792815</v>
      </c>
      <c r="G204" s="475">
        <f t="shared" ref="G204" si="98">SUMSQ(G177:G203)</f>
        <v>4792815</v>
      </c>
      <c r="H204" s="475">
        <f t="shared" ref="H204" si="99">SUMSQ(H177:H203)</f>
        <v>4792815</v>
      </c>
      <c r="I204" s="475">
        <f t="shared" ref="I204" si="100">SUMSQ(I177:I203)</f>
        <v>4792815</v>
      </c>
      <c r="J204" s="475">
        <f t="shared" ref="J204" si="101">SUMSQ(J177:J203)</f>
        <v>4792815</v>
      </c>
      <c r="K204" s="475">
        <f t="shared" ref="K204" si="102">SUMSQ(K177:K203)</f>
        <v>4792815</v>
      </c>
      <c r="L204" s="475">
        <f t="shared" ref="L204" si="103">SUMSQ(L177:L203)</f>
        <v>4792815</v>
      </c>
      <c r="M204" s="475">
        <f t="shared" ref="M204" si="104">SUMSQ(M177:M203)</f>
        <v>4792815</v>
      </c>
      <c r="N204" s="475">
        <f t="shared" ref="N204" si="105">SUMSQ(N177:N203)</f>
        <v>4792815</v>
      </c>
      <c r="O204" s="475">
        <f t="shared" ref="O204" si="106">SUMSQ(O177:O203)</f>
        <v>4792815</v>
      </c>
      <c r="P204" s="475">
        <f t="shared" ref="P204" si="107">SUMSQ(P177:P203)</f>
        <v>4792815</v>
      </c>
      <c r="Q204" s="475">
        <f t="shared" ref="Q204" si="108">SUMSQ(Q177:Q203)</f>
        <v>4792815</v>
      </c>
      <c r="R204" s="475">
        <f t="shared" ref="R204" si="109">SUMSQ(R177:R203)</f>
        <v>4792815</v>
      </c>
      <c r="S204" s="475">
        <f t="shared" ref="S204" si="110">SUMSQ(S177:S203)</f>
        <v>4792815</v>
      </c>
      <c r="T204" s="475">
        <f t="shared" ref="T204" si="111">SUMSQ(T177:T203)</f>
        <v>4792815</v>
      </c>
      <c r="U204" s="475">
        <f t="shared" ref="U204" si="112">SUMSQ(U177:U203)</f>
        <v>4792815</v>
      </c>
      <c r="V204" s="475">
        <f t="shared" ref="V204" si="113">SUMSQ(V177:V203)</f>
        <v>4792815</v>
      </c>
      <c r="W204" s="475">
        <f t="shared" ref="W204" si="114">SUMSQ(W177:W203)</f>
        <v>4792815</v>
      </c>
      <c r="X204" s="475">
        <f t="shared" ref="X204" si="115">SUMSQ(X177:X203)</f>
        <v>4792815</v>
      </c>
      <c r="Y204" s="475">
        <f t="shared" ref="Y204" si="116">SUMSQ(Y177:Y203)</f>
        <v>4792815</v>
      </c>
      <c r="Z204" s="475">
        <f t="shared" ref="Z204" si="117">SUMSQ(Z177:Z203)</f>
        <v>4792815</v>
      </c>
      <c r="AA204" s="475">
        <f t="shared" ref="AA204" si="118">SUMSQ(AA177:AA203)</f>
        <v>4792815</v>
      </c>
      <c r="AB204" s="475">
        <f t="shared" ref="AB204" si="119">SUMSQ(AB177:AB203)</f>
        <v>4792815</v>
      </c>
      <c r="AC204" s="475"/>
      <c r="AD204" s="475"/>
      <c r="AE204" s="476"/>
    </row>
    <row r="205" spans="1:31" x14ac:dyDescent="0.25">
      <c r="A205" s="470" t="s">
        <v>351</v>
      </c>
      <c r="O205" s="476">
        <f>O177^3+O178^3+O179^3+O180^3+O181^3+O182^3+O183^3+O184^3+O185^3+O186^3+O187^3+O188^3+O189^3+O190^3+O191^3+O192^3+O193^3+O194^3+O195^3+O196^3+O197^3+O198^3+O199^3+O200^3+O201^3+O202^3+O203^3</f>
        <v>2622267675</v>
      </c>
      <c r="P205" s="476"/>
      <c r="AD205" s="475"/>
      <c r="AE205" s="476"/>
    </row>
    <row r="206" spans="1:31" x14ac:dyDescent="0.25">
      <c r="A206" s="466"/>
      <c r="B206" s="471" t="s">
        <v>925</v>
      </c>
      <c r="C206" s="471"/>
      <c r="D206" s="471"/>
      <c r="E206" s="471"/>
      <c r="F206" s="471"/>
      <c r="G206" s="471"/>
      <c r="H206" s="471"/>
      <c r="I206" s="471"/>
      <c r="J206" s="471"/>
      <c r="K206" s="471"/>
      <c r="L206" s="471"/>
      <c r="M206" s="471"/>
      <c r="N206" s="471"/>
      <c r="O206" s="471"/>
      <c r="P206" s="471"/>
      <c r="Q206" s="471"/>
      <c r="R206" s="471"/>
      <c r="S206" s="471"/>
      <c r="T206" s="471"/>
      <c r="U206" s="471"/>
      <c r="V206" s="471"/>
      <c r="W206" s="471"/>
      <c r="X206" s="471"/>
      <c r="Y206" s="471"/>
      <c r="Z206" s="471"/>
      <c r="AA206" s="471"/>
      <c r="AB206" s="471"/>
      <c r="AC206" s="475"/>
      <c r="AD206" s="476"/>
    </row>
    <row r="207" spans="1:31" x14ac:dyDescent="0.25">
      <c r="A207" s="470" t="s">
        <v>2</v>
      </c>
      <c r="B207" s="466">
        <f>B177</f>
        <v>11</v>
      </c>
      <c r="C207" s="466">
        <f>C178</f>
        <v>43</v>
      </c>
      <c r="D207" s="466">
        <f>D179</f>
        <v>69</v>
      </c>
      <c r="E207" s="466">
        <f>E180</f>
        <v>107</v>
      </c>
      <c r="F207" s="466">
        <f>F181</f>
        <v>130</v>
      </c>
      <c r="G207" s="466">
        <f>G182</f>
        <v>156</v>
      </c>
      <c r="H207" s="466">
        <f>H183</f>
        <v>167</v>
      </c>
      <c r="I207" s="466">
        <f>I184</f>
        <v>190</v>
      </c>
      <c r="J207" s="466">
        <f>J185</f>
        <v>225</v>
      </c>
      <c r="K207" s="466">
        <f>K186</f>
        <v>246</v>
      </c>
      <c r="L207" s="466">
        <f>L187</f>
        <v>278</v>
      </c>
      <c r="M207" s="466">
        <f>M188</f>
        <v>301</v>
      </c>
      <c r="N207" s="466">
        <f>N189</f>
        <v>342</v>
      </c>
      <c r="O207" s="466">
        <f>O190</f>
        <v>365</v>
      </c>
      <c r="P207" s="466">
        <f>P191</f>
        <v>388</v>
      </c>
      <c r="Q207" s="466">
        <f>Q192</f>
        <v>429</v>
      </c>
      <c r="R207" s="466">
        <f>R193</f>
        <v>452</v>
      </c>
      <c r="S207" s="466">
        <f>S194</f>
        <v>484</v>
      </c>
      <c r="T207" s="466">
        <f>T195</f>
        <v>505</v>
      </c>
      <c r="U207" s="466">
        <f>U196</f>
        <v>540</v>
      </c>
      <c r="V207" s="466">
        <f>V197</f>
        <v>563</v>
      </c>
      <c r="W207" s="466">
        <f>W198</f>
        <v>574</v>
      </c>
      <c r="X207" s="466">
        <f>X199</f>
        <v>600</v>
      </c>
      <c r="Y207" s="466">
        <f>Y200</f>
        <v>623</v>
      </c>
      <c r="Z207" s="466">
        <f>Z201</f>
        <v>661</v>
      </c>
      <c r="AA207" s="466">
        <f>AA202</f>
        <v>687</v>
      </c>
      <c r="AB207" s="473">
        <f>AB203</f>
        <v>719</v>
      </c>
      <c r="AC207" s="475">
        <f t="shared" ref="AC207:AC208" si="120">SUMSQ(B207:AB207)</f>
        <v>4792815</v>
      </c>
      <c r="AD207" s="476">
        <f t="shared" ref="AD207:AD208" si="121">B207^3+C207^3+D207^3+E207^3+F207^3+G207^3+H207^3+I207^3+J207^3+K207^3+L207^3+M207^3+N207^3+O207^3+P207^3+Q207^3+R207^3+S207^3+T207^3+U207^3+V207^3+W207^3+X207^3+Y207^3+Z207^3+AA207^3+AB207^3</f>
        <v>2622267675</v>
      </c>
    </row>
    <row r="208" spans="1:31" x14ac:dyDescent="0.25">
      <c r="A208" s="470" t="s">
        <v>3</v>
      </c>
      <c r="B208" s="466">
        <f>B203</f>
        <v>50</v>
      </c>
      <c r="C208" s="466">
        <f>C202</f>
        <v>152</v>
      </c>
      <c r="D208" s="466">
        <f>D201</f>
        <v>555</v>
      </c>
      <c r="E208" s="466">
        <f>E200</f>
        <v>696</v>
      </c>
      <c r="F208" s="466">
        <f>F199</f>
        <v>247</v>
      </c>
      <c r="G208" s="466">
        <f>G198</f>
        <v>376</v>
      </c>
      <c r="H208" s="466">
        <f>H197</f>
        <v>576</v>
      </c>
      <c r="I208" s="466">
        <f>I196</f>
        <v>469</v>
      </c>
      <c r="J208" s="466">
        <f>J195</f>
        <v>164</v>
      </c>
      <c r="K208" s="466">
        <f>K194</f>
        <v>141</v>
      </c>
      <c r="L208" s="466">
        <f>L193</f>
        <v>189</v>
      </c>
      <c r="M208" s="466">
        <f>M192</f>
        <v>39</v>
      </c>
      <c r="N208" s="466">
        <f>N191</f>
        <v>263</v>
      </c>
      <c r="O208" s="466">
        <f>O190</f>
        <v>365</v>
      </c>
      <c r="P208" s="466">
        <f>P189</f>
        <v>467</v>
      </c>
      <c r="Q208" s="466">
        <f>Q188</f>
        <v>691</v>
      </c>
      <c r="R208" s="466">
        <f>R187</f>
        <v>541</v>
      </c>
      <c r="S208" s="466">
        <f>S186</f>
        <v>589</v>
      </c>
      <c r="T208" s="466">
        <f>T185</f>
        <v>566</v>
      </c>
      <c r="U208" s="466">
        <f>U184</f>
        <v>261</v>
      </c>
      <c r="V208" s="466">
        <f>V183</f>
        <v>154</v>
      </c>
      <c r="W208" s="466">
        <f>W182</f>
        <v>354</v>
      </c>
      <c r="X208" s="466">
        <f>X181</f>
        <v>483</v>
      </c>
      <c r="Y208" s="466">
        <f>Y180</f>
        <v>34</v>
      </c>
      <c r="Z208" s="466">
        <f>Z179</f>
        <v>175</v>
      </c>
      <c r="AA208" s="466">
        <f>AA178</f>
        <v>578</v>
      </c>
      <c r="AB208" s="473">
        <f>AB177</f>
        <v>680</v>
      </c>
      <c r="AC208" s="475">
        <f t="shared" si="120"/>
        <v>4792815</v>
      </c>
      <c r="AD208" s="476">
        <f t="shared" si="121"/>
        <v>2622267675</v>
      </c>
    </row>
    <row r="210" spans="1:30" x14ac:dyDescent="0.25">
      <c r="B210" s="481" t="s">
        <v>931</v>
      </c>
      <c r="C210" s="482"/>
      <c r="D210" s="482"/>
      <c r="E210" s="482"/>
      <c r="F210" s="482"/>
      <c r="G210" s="465"/>
      <c r="H210" s="465"/>
      <c r="I210" s="465"/>
      <c r="J210" s="465"/>
      <c r="K210" s="465"/>
      <c r="L210" s="465"/>
      <c r="M210" s="465"/>
      <c r="N210" s="465"/>
      <c r="O210" s="465"/>
      <c r="P210" s="465"/>
      <c r="Q210" s="465"/>
      <c r="R210" s="465"/>
      <c r="S210" s="465"/>
      <c r="T210" s="465"/>
      <c r="U210" s="465"/>
      <c r="V210" s="465"/>
      <c r="W210" s="465"/>
      <c r="X210" s="465"/>
      <c r="Y210" s="465"/>
      <c r="Z210" s="465"/>
      <c r="AA210" s="465"/>
      <c r="AB210" s="465"/>
      <c r="AC210" s="469"/>
      <c r="AD210" s="465"/>
    </row>
    <row r="211" spans="1:30" x14ac:dyDescent="0.25">
      <c r="A211" s="465">
        <v>1</v>
      </c>
      <c r="B211" s="499">
        <v>130</v>
      </c>
      <c r="C211" s="500">
        <v>324</v>
      </c>
      <c r="D211" s="500">
        <v>137</v>
      </c>
      <c r="E211" s="500">
        <v>412</v>
      </c>
      <c r="F211" s="500">
        <v>556</v>
      </c>
      <c r="G211" s="500">
        <v>59</v>
      </c>
      <c r="H211" s="500">
        <v>208</v>
      </c>
      <c r="I211" s="500">
        <v>177</v>
      </c>
      <c r="J211" s="500">
        <v>368</v>
      </c>
      <c r="K211" s="500">
        <v>603</v>
      </c>
      <c r="L211" s="500">
        <v>587</v>
      </c>
      <c r="M211" s="500">
        <v>49</v>
      </c>
      <c r="N211" s="500">
        <v>516</v>
      </c>
      <c r="O211" s="500">
        <v>221</v>
      </c>
      <c r="P211" s="500">
        <v>12</v>
      </c>
      <c r="Q211" s="500">
        <v>96</v>
      </c>
      <c r="R211" s="500">
        <v>328</v>
      </c>
      <c r="S211" s="500">
        <v>712</v>
      </c>
      <c r="T211" s="500">
        <v>506</v>
      </c>
      <c r="U211" s="500">
        <v>674</v>
      </c>
      <c r="V211" s="500">
        <v>405</v>
      </c>
      <c r="W211" s="500">
        <v>284</v>
      </c>
      <c r="X211" s="500">
        <v>250</v>
      </c>
      <c r="Y211" s="500">
        <v>678</v>
      </c>
      <c r="Z211" s="500">
        <v>449</v>
      </c>
      <c r="AA211" s="500">
        <v>631</v>
      </c>
      <c r="AB211" s="501">
        <v>483</v>
      </c>
      <c r="AC211" s="475">
        <f t="shared" ref="AC211:AC237" si="122">SUMSQ(B211:AB211)</f>
        <v>4792815</v>
      </c>
      <c r="AD211" s="476"/>
    </row>
    <row r="212" spans="1:30" x14ac:dyDescent="0.25">
      <c r="A212" s="465">
        <v>2</v>
      </c>
      <c r="B212" s="502">
        <v>91</v>
      </c>
      <c r="C212" s="477">
        <v>246</v>
      </c>
      <c r="D212" s="477">
        <v>134</v>
      </c>
      <c r="E212" s="477">
        <v>442</v>
      </c>
      <c r="F212" s="477">
        <v>63</v>
      </c>
      <c r="G212" s="477">
        <v>47</v>
      </c>
      <c r="H212" s="477">
        <v>178</v>
      </c>
      <c r="I212" s="477">
        <v>219</v>
      </c>
      <c r="J212" s="477">
        <v>398</v>
      </c>
      <c r="K212" s="477">
        <v>591</v>
      </c>
      <c r="L212" s="477">
        <v>638</v>
      </c>
      <c r="M212" s="477">
        <v>61</v>
      </c>
      <c r="N212" s="477">
        <v>513</v>
      </c>
      <c r="O212" s="477">
        <v>179</v>
      </c>
      <c r="P212" s="477">
        <v>517</v>
      </c>
      <c r="Q212" s="477">
        <v>135</v>
      </c>
      <c r="R212" s="477">
        <v>716</v>
      </c>
      <c r="S212" s="477">
        <v>682</v>
      </c>
      <c r="T212" s="477">
        <v>518</v>
      </c>
      <c r="U212" s="477">
        <v>397</v>
      </c>
      <c r="V212" s="477">
        <v>366</v>
      </c>
      <c r="W212" s="477">
        <v>245</v>
      </c>
      <c r="X212" s="477">
        <v>319</v>
      </c>
      <c r="Y212" s="477">
        <v>717</v>
      </c>
      <c r="Z212" s="477">
        <v>410</v>
      </c>
      <c r="AA212" s="477">
        <v>589</v>
      </c>
      <c r="AB212" s="503">
        <v>444</v>
      </c>
      <c r="AC212" s="475">
        <f t="shared" si="122"/>
        <v>4792815</v>
      </c>
      <c r="AD212" s="476"/>
    </row>
    <row r="213" spans="1:30" x14ac:dyDescent="0.25">
      <c r="A213" s="465">
        <v>3</v>
      </c>
      <c r="B213" s="502">
        <v>676</v>
      </c>
      <c r="C213" s="477">
        <v>714</v>
      </c>
      <c r="D213" s="477">
        <v>719</v>
      </c>
      <c r="E213" s="477">
        <v>586</v>
      </c>
      <c r="F213" s="477">
        <v>594</v>
      </c>
      <c r="G213" s="477">
        <v>632</v>
      </c>
      <c r="H213" s="477">
        <v>520</v>
      </c>
      <c r="I213" s="477">
        <v>413</v>
      </c>
      <c r="J213" s="477">
        <v>515</v>
      </c>
      <c r="K213" s="477">
        <v>447</v>
      </c>
      <c r="L213" s="477">
        <v>507</v>
      </c>
      <c r="M213" s="477">
        <v>448</v>
      </c>
      <c r="N213" s="477">
        <v>94</v>
      </c>
      <c r="O213" s="477">
        <v>404</v>
      </c>
      <c r="P213" s="477">
        <v>400</v>
      </c>
      <c r="Q213" s="477">
        <v>252</v>
      </c>
      <c r="R213" s="477">
        <v>248</v>
      </c>
      <c r="S213" s="477">
        <v>322</v>
      </c>
      <c r="T213" s="477">
        <v>176</v>
      </c>
      <c r="U213" s="477">
        <v>172</v>
      </c>
      <c r="V213" s="477">
        <v>222</v>
      </c>
      <c r="W213" s="477">
        <v>128</v>
      </c>
      <c r="X213" s="477">
        <v>369</v>
      </c>
      <c r="Y213" s="477">
        <v>132</v>
      </c>
      <c r="Z213" s="477">
        <v>50</v>
      </c>
      <c r="AA213" s="477">
        <v>58</v>
      </c>
      <c r="AB213" s="503">
        <v>57</v>
      </c>
      <c r="AC213" s="475">
        <f t="shared" si="122"/>
        <v>4792815</v>
      </c>
      <c r="AD213" s="476"/>
    </row>
    <row r="214" spans="1:30" x14ac:dyDescent="0.25">
      <c r="A214" s="465">
        <v>4</v>
      </c>
      <c r="B214" s="502">
        <v>24</v>
      </c>
      <c r="C214" s="477">
        <v>349</v>
      </c>
      <c r="D214" s="477">
        <v>28</v>
      </c>
      <c r="E214" s="477">
        <v>278</v>
      </c>
      <c r="F214" s="477">
        <v>227</v>
      </c>
      <c r="G214" s="477">
        <v>193</v>
      </c>
      <c r="H214" s="477">
        <v>102</v>
      </c>
      <c r="I214" s="477">
        <v>149</v>
      </c>
      <c r="J214" s="477">
        <v>477</v>
      </c>
      <c r="K214" s="477">
        <v>494</v>
      </c>
      <c r="L214" s="477">
        <v>559</v>
      </c>
      <c r="M214" s="477">
        <v>158</v>
      </c>
      <c r="N214" s="477">
        <v>650</v>
      </c>
      <c r="O214" s="477">
        <v>6</v>
      </c>
      <c r="P214" s="477">
        <v>693</v>
      </c>
      <c r="Q214" s="477">
        <v>202</v>
      </c>
      <c r="R214" s="477">
        <v>646</v>
      </c>
      <c r="S214" s="477">
        <v>606</v>
      </c>
      <c r="T214" s="477">
        <v>615</v>
      </c>
      <c r="U214" s="477">
        <v>303</v>
      </c>
      <c r="V214" s="477">
        <v>296</v>
      </c>
      <c r="W214" s="477">
        <v>418</v>
      </c>
      <c r="X214" s="477">
        <v>468</v>
      </c>
      <c r="Y214" s="477">
        <v>541</v>
      </c>
      <c r="Z214" s="477">
        <v>340</v>
      </c>
      <c r="AA214" s="477">
        <v>659</v>
      </c>
      <c r="AB214" s="503">
        <v>374</v>
      </c>
      <c r="AC214" s="475">
        <f t="shared" si="122"/>
        <v>4792815</v>
      </c>
      <c r="AD214" s="476"/>
    </row>
    <row r="215" spans="1:30" x14ac:dyDescent="0.25">
      <c r="A215" s="465">
        <v>5</v>
      </c>
      <c r="B215" s="502">
        <v>142</v>
      </c>
      <c r="C215" s="477">
        <v>644</v>
      </c>
      <c r="D215" s="477">
        <v>546</v>
      </c>
      <c r="E215" s="477">
        <v>492</v>
      </c>
      <c r="F215" s="477">
        <v>661</v>
      </c>
      <c r="G215" s="477">
        <v>17</v>
      </c>
      <c r="H215" s="477">
        <v>617</v>
      </c>
      <c r="I215" s="477">
        <v>599</v>
      </c>
      <c r="J215" s="477">
        <v>688</v>
      </c>
      <c r="K215" s="477">
        <v>271</v>
      </c>
      <c r="L215" s="477">
        <v>216</v>
      </c>
      <c r="M215" s="477">
        <v>372</v>
      </c>
      <c r="N215" s="477">
        <v>280</v>
      </c>
      <c r="O215" s="477">
        <v>298</v>
      </c>
      <c r="P215" s="477">
        <v>470</v>
      </c>
      <c r="Q215" s="477">
        <v>416</v>
      </c>
      <c r="R215" s="477">
        <v>345</v>
      </c>
      <c r="S215" s="477">
        <v>670</v>
      </c>
      <c r="T215" s="477">
        <v>106</v>
      </c>
      <c r="U215" s="477">
        <v>8</v>
      </c>
      <c r="V215" s="477">
        <v>327</v>
      </c>
      <c r="W215" s="477">
        <v>207</v>
      </c>
      <c r="X215" s="477">
        <v>555</v>
      </c>
      <c r="Y215" s="477">
        <v>35</v>
      </c>
      <c r="Z215" s="477">
        <v>479</v>
      </c>
      <c r="AA215" s="477">
        <v>234</v>
      </c>
      <c r="AB215" s="503">
        <v>160</v>
      </c>
      <c r="AC215" s="475">
        <f t="shared" si="122"/>
        <v>4792815</v>
      </c>
      <c r="AD215" s="476"/>
    </row>
    <row r="216" spans="1:30" x14ac:dyDescent="0.25">
      <c r="A216" s="465">
        <v>6</v>
      </c>
      <c r="B216" s="502">
        <v>200</v>
      </c>
      <c r="C216" s="477">
        <v>461</v>
      </c>
      <c r="D216" s="477">
        <v>243</v>
      </c>
      <c r="E216" s="477">
        <v>336</v>
      </c>
      <c r="F216" s="477">
        <v>626</v>
      </c>
      <c r="G216" s="477">
        <v>156</v>
      </c>
      <c r="H216" s="477">
        <v>44</v>
      </c>
      <c r="I216" s="477">
        <v>1</v>
      </c>
      <c r="J216" s="477">
        <v>289</v>
      </c>
      <c r="K216" s="477">
        <v>697</v>
      </c>
      <c r="L216" s="477">
        <v>666</v>
      </c>
      <c r="M216" s="477">
        <v>198</v>
      </c>
      <c r="N216" s="477">
        <v>619</v>
      </c>
      <c r="O216" s="477">
        <v>151</v>
      </c>
      <c r="P216" s="477">
        <v>88</v>
      </c>
      <c r="Q216" s="477">
        <v>26</v>
      </c>
      <c r="R216" s="477">
        <v>425</v>
      </c>
      <c r="S216" s="477">
        <v>548</v>
      </c>
      <c r="T216" s="477">
        <v>652</v>
      </c>
      <c r="U216" s="477">
        <v>501</v>
      </c>
      <c r="V216" s="477">
        <v>472</v>
      </c>
      <c r="W216" s="477">
        <v>354</v>
      </c>
      <c r="X216" s="477">
        <v>347</v>
      </c>
      <c r="Y216" s="477">
        <v>608</v>
      </c>
      <c r="Z216" s="477">
        <v>276</v>
      </c>
      <c r="AA216" s="477">
        <v>564</v>
      </c>
      <c r="AB216" s="503">
        <v>307</v>
      </c>
      <c r="AC216" s="475">
        <f t="shared" si="122"/>
        <v>4792815</v>
      </c>
      <c r="AD216" s="476"/>
    </row>
    <row r="217" spans="1:30" x14ac:dyDescent="0.25">
      <c r="A217" s="465">
        <v>7</v>
      </c>
      <c r="B217" s="502">
        <v>609</v>
      </c>
      <c r="C217" s="477">
        <v>547</v>
      </c>
      <c r="D217" s="477">
        <v>640</v>
      </c>
      <c r="E217" s="477">
        <v>665</v>
      </c>
      <c r="F217" s="477">
        <v>488</v>
      </c>
      <c r="G217" s="477">
        <v>562</v>
      </c>
      <c r="H217" s="477">
        <v>687</v>
      </c>
      <c r="I217" s="477">
        <v>334</v>
      </c>
      <c r="J217" s="477">
        <v>621</v>
      </c>
      <c r="K217" s="477">
        <v>377</v>
      </c>
      <c r="L217" s="477">
        <v>653</v>
      </c>
      <c r="M217" s="477">
        <v>275</v>
      </c>
      <c r="N217" s="477">
        <v>27</v>
      </c>
      <c r="O217" s="477">
        <v>474</v>
      </c>
      <c r="P217" s="478">
        <v>306</v>
      </c>
      <c r="Q217" s="477">
        <v>346</v>
      </c>
      <c r="R217" s="477">
        <v>421</v>
      </c>
      <c r="S217" s="477">
        <v>462</v>
      </c>
      <c r="T217" s="477">
        <v>3</v>
      </c>
      <c r="U217" s="477">
        <v>105</v>
      </c>
      <c r="V217" s="477">
        <v>152</v>
      </c>
      <c r="W217" s="477">
        <v>31</v>
      </c>
      <c r="X217" s="477">
        <v>290</v>
      </c>
      <c r="Y217" s="477">
        <v>199</v>
      </c>
      <c r="Z217" s="477">
        <v>196</v>
      </c>
      <c r="AA217" s="477">
        <v>155</v>
      </c>
      <c r="AB217" s="503">
        <v>230</v>
      </c>
      <c r="AC217" s="475">
        <f t="shared" si="122"/>
        <v>4792815</v>
      </c>
      <c r="AD217" s="476"/>
    </row>
    <row r="218" spans="1:30" x14ac:dyDescent="0.25">
      <c r="A218" s="465">
        <v>8</v>
      </c>
      <c r="B218" s="502">
        <v>36</v>
      </c>
      <c r="C218" s="477">
        <v>391</v>
      </c>
      <c r="D218" s="477">
        <v>415</v>
      </c>
      <c r="E218" s="477">
        <v>266</v>
      </c>
      <c r="F218" s="477">
        <v>108</v>
      </c>
      <c r="G218" s="477">
        <v>232</v>
      </c>
      <c r="H218" s="477">
        <v>300</v>
      </c>
      <c r="I218" s="477">
        <v>107</v>
      </c>
      <c r="J218" s="477">
        <v>438</v>
      </c>
      <c r="K218" s="477">
        <v>233</v>
      </c>
      <c r="L218" s="477">
        <v>490</v>
      </c>
      <c r="M218" s="477">
        <v>119</v>
      </c>
      <c r="N218" s="477">
        <v>689</v>
      </c>
      <c r="O218" s="477">
        <v>75</v>
      </c>
      <c r="P218" s="477">
        <v>371</v>
      </c>
      <c r="Q218" s="477">
        <v>163</v>
      </c>
      <c r="R218" s="477">
        <v>690</v>
      </c>
      <c r="S218" s="477">
        <v>645</v>
      </c>
      <c r="T218" s="477">
        <v>585</v>
      </c>
      <c r="U218" s="477">
        <v>34</v>
      </c>
      <c r="V218" s="477">
        <v>299</v>
      </c>
      <c r="W218" s="477">
        <v>643</v>
      </c>
      <c r="X218" s="477">
        <v>417</v>
      </c>
      <c r="Y218" s="477">
        <v>538</v>
      </c>
      <c r="Z218" s="477">
        <v>370</v>
      </c>
      <c r="AA218" s="477">
        <v>710</v>
      </c>
      <c r="AB218" s="503">
        <v>491</v>
      </c>
      <c r="AC218" s="475">
        <f t="shared" si="122"/>
        <v>4792815</v>
      </c>
      <c r="AD218" s="476"/>
    </row>
    <row r="219" spans="1:30" x14ac:dyDescent="0.25">
      <c r="A219" s="465">
        <v>9</v>
      </c>
      <c r="B219" s="502">
        <v>170</v>
      </c>
      <c r="C219" s="477">
        <v>419</v>
      </c>
      <c r="D219" s="477">
        <v>204</v>
      </c>
      <c r="E219" s="477">
        <v>375</v>
      </c>
      <c r="F219" s="477">
        <v>157</v>
      </c>
      <c r="G219" s="477">
        <v>126</v>
      </c>
      <c r="H219" s="477">
        <v>5</v>
      </c>
      <c r="I219" s="477">
        <v>79</v>
      </c>
      <c r="J219" s="477">
        <v>301</v>
      </c>
      <c r="K219" s="477">
        <v>658</v>
      </c>
      <c r="L219" s="477">
        <v>708</v>
      </c>
      <c r="M219" s="477">
        <v>228</v>
      </c>
      <c r="N219" s="477">
        <v>580</v>
      </c>
      <c r="O219" s="477">
        <v>100</v>
      </c>
      <c r="P219" s="477">
        <v>614</v>
      </c>
      <c r="Q219" s="477">
        <v>29</v>
      </c>
      <c r="R219" s="477">
        <v>543</v>
      </c>
      <c r="S219" s="477">
        <v>536</v>
      </c>
      <c r="T219" s="477">
        <v>691</v>
      </c>
      <c r="U219" s="477">
        <v>476</v>
      </c>
      <c r="V219" s="477">
        <v>433</v>
      </c>
      <c r="W219" s="477">
        <v>351</v>
      </c>
      <c r="X219" s="477">
        <v>389</v>
      </c>
      <c r="Y219" s="477">
        <v>647</v>
      </c>
      <c r="Z219" s="477">
        <v>264</v>
      </c>
      <c r="AA219" s="477">
        <v>495</v>
      </c>
      <c r="AB219" s="503">
        <v>277</v>
      </c>
      <c r="AC219" s="475">
        <f t="shared" si="122"/>
        <v>4792815</v>
      </c>
      <c r="AD219" s="476"/>
    </row>
    <row r="220" spans="1:30" x14ac:dyDescent="0.25">
      <c r="A220" s="465">
        <v>10</v>
      </c>
      <c r="B220" s="502">
        <v>66</v>
      </c>
      <c r="C220" s="477">
        <v>352</v>
      </c>
      <c r="D220" s="477">
        <v>25</v>
      </c>
      <c r="E220" s="477">
        <v>308</v>
      </c>
      <c r="F220" s="477">
        <v>197</v>
      </c>
      <c r="G220" s="477">
        <v>181</v>
      </c>
      <c r="H220" s="477">
        <v>153</v>
      </c>
      <c r="I220" s="477">
        <v>529</v>
      </c>
      <c r="J220" s="477">
        <v>426</v>
      </c>
      <c r="K220" s="477">
        <v>563</v>
      </c>
      <c r="L220" s="477">
        <v>110</v>
      </c>
      <c r="M220" s="477">
        <v>89</v>
      </c>
      <c r="N220" s="477">
        <v>456</v>
      </c>
      <c r="O220" s="477">
        <v>45</v>
      </c>
      <c r="P220" s="477">
        <v>654</v>
      </c>
      <c r="Q220" s="477">
        <v>241</v>
      </c>
      <c r="R220" s="477">
        <v>607</v>
      </c>
      <c r="S220" s="477">
        <v>576</v>
      </c>
      <c r="T220" s="477">
        <v>627</v>
      </c>
      <c r="U220" s="477">
        <v>291</v>
      </c>
      <c r="V220" s="477">
        <v>257</v>
      </c>
      <c r="W220" s="477">
        <v>460</v>
      </c>
      <c r="X220" s="477">
        <v>728</v>
      </c>
      <c r="Y220" s="477">
        <v>499</v>
      </c>
      <c r="Z220" s="477">
        <v>382</v>
      </c>
      <c r="AA220" s="477">
        <v>698</v>
      </c>
      <c r="AB220" s="503">
        <v>335</v>
      </c>
      <c r="AC220" s="475">
        <f t="shared" si="122"/>
        <v>4792815</v>
      </c>
      <c r="AD220" s="476"/>
    </row>
    <row r="221" spans="1:30" x14ac:dyDescent="0.25">
      <c r="A221" s="465">
        <v>11</v>
      </c>
      <c r="B221" s="502">
        <v>465</v>
      </c>
      <c r="C221" s="477">
        <v>205</v>
      </c>
      <c r="D221" s="477">
        <v>67</v>
      </c>
      <c r="E221" s="477">
        <v>161</v>
      </c>
      <c r="F221" s="477">
        <v>723</v>
      </c>
      <c r="G221" s="477">
        <v>337</v>
      </c>
      <c r="H221" s="477">
        <v>114</v>
      </c>
      <c r="I221" s="477">
        <v>293</v>
      </c>
      <c r="J221" s="477">
        <v>9</v>
      </c>
      <c r="K221" s="477">
        <v>524</v>
      </c>
      <c r="L221" s="477">
        <v>190</v>
      </c>
      <c r="M221" s="477">
        <v>662</v>
      </c>
      <c r="N221" s="477">
        <v>146</v>
      </c>
      <c r="O221" s="477">
        <v>618</v>
      </c>
      <c r="P221" s="477">
        <v>185</v>
      </c>
      <c r="Q221" s="477">
        <v>544</v>
      </c>
      <c r="R221" s="477">
        <v>261</v>
      </c>
      <c r="S221" s="477">
        <v>21</v>
      </c>
      <c r="T221" s="477">
        <v>471</v>
      </c>
      <c r="U221" s="477">
        <v>568</v>
      </c>
      <c r="V221" s="477">
        <v>656</v>
      </c>
      <c r="W221" s="477">
        <v>457</v>
      </c>
      <c r="X221" s="477">
        <v>612</v>
      </c>
      <c r="Y221" s="477">
        <v>343</v>
      </c>
      <c r="Z221" s="477">
        <v>565</v>
      </c>
      <c r="AA221" s="477">
        <v>272</v>
      </c>
      <c r="AB221" s="503">
        <v>386</v>
      </c>
      <c r="AC221" s="475">
        <f t="shared" si="122"/>
        <v>4792815</v>
      </c>
      <c r="AD221" s="476"/>
    </row>
    <row r="222" spans="1:30" x14ac:dyDescent="0.25">
      <c r="A222" s="465">
        <v>12</v>
      </c>
      <c r="B222" s="502">
        <v>542</v>
      </c>
      <c r="C222" s="477">
        <v>605</v>
      </c>
      <c r="D222" s="477">
        <v>504</v>
      </c>
      <c r="E222" s="477">
        <v>561</v>
      </c>
      <c r="F222" s="477">
        <v>700</v>
      </c>
      <c r="G222" s="477">
        <v>660</v>
      </c>
      <c r="H222" s="477">
        <v>629</v>
      </c>
      <c r="I222" s="477">
        <v>613</v>
      </c>
      <c r="J222" s="477">
        <v>649</v>
      </c>
      <c r="K222" s="477">
        <v>310</v>
      </c>
      <c r="L222" s="477">
        <v>279</v>
      </c>
      <c r="M222" s="477">
        <v>342</v>
      </c>
      <c r="N222" s="477">
        <v>475</v>
      </c>
      <c r="O222" s="477">
        <v>295</v>
      </c>
      <c r="P222" s="477">
        <v>428</v>
      </c>
      <c r="Q222" s="477">
        <v>467</v>
      </c>
      <c r="R222" s="477">
        <v>357</v>
      </c>
      <c r="S222" s="477">
        <v>350</v>
      </c>
      <c r="T222" s="477">
        <v>148</v>
      </c>
      <c r="U222" s="477">
        <v>38</v>
      </c>
      <c r="V222" s="477">
        <v>4</v>
      </c>
      <c r="W222" s="477">
        <v>237</v>
      </c>
      <c r="X222" s="477">
        <v>203</v>
      </c>
      <c r="Y222" s="477">
        <v>23</v>
      </c>
      <c r="Z222" s="477">
        <v>159</v>
      </c>
      <c r="AA222" s="477">
        <v>195</v>
      </c>
      <c r="AB222" s="503">
        <v>82</v>
      </c>
      <c r="AC222" s="475">
        <f t="shared" si="122"/>
        <v>4792815</v>
      </c>
      <c r="AD222" s="476"/>
    </row>
    <row r="223" spans="1:30" x14ac:dyDescent="0.25">
      <c r="A223" s="465">
        <v>13</v>
      </c>
      <c r="B223" s="502">
        <v>316</v>
      </c>
      <c r="C223" s="477">
        <v>129</v>
      </c>
      <c r="D223" s="477">
        <v>610</v>
      </c>
      <c r="E223" s="477">
        <v>55</v>
      </c>
      <c r="F223" s="477">
        <v>294</v>
      </c>
      <c r="G223" s="477">
        <v>407</v>
      </c>
      <c r="H223" s="477">
        <v>657</v>
      </c>
      <c r="I223" s="477">
        <v>363</v>
      </c>
      <c r="J223" s="477">
        <v>173</v>
      </c>
      <c r="K223" s="477">
        <v>338</v>
      </c>
      <c r="L223" s="477">
        <v>53</v>
      </c>
      <c r="M223" s="477">
        <v>592</v>
      </c>
      <c r="N223" s="477">
        <v>225</v>
      </c>
      <c r="O223" s="477">
        <v>521</v>
      </c>
      <c r="P223" s="477">
        <v>566</v>
      </c>
      <c r="Q223" s="477">
        <v>720</v>
      </c>
      <c r="R223" s="477">
        <v>147</v>
      </c>
      <c r="S223" s="477">
        <v>97</v>
      </c>
      <c r="T223" s="477">
        <v>401</v>
      </c>
      <c r="U223" s="477">
        <v>463</v>
      </c>
      <c r="V223" s="477">
        <v>510</v>
      </c>
      <c r="W223" s="477">
        <v>19</v>
      </c>
      <c r="X223" s="477">
        <v>679</v>
      </c>
      <c r="Y223" s="477">
        <v>249</v>
      </c>
      <c r="Z223" s="477">
        <v>635</v>
      </c>
      <c r="AA223" s="477">
        <v>445</v>
      </c>
      <c r="AB223" s="503">
        <v>191</v>
      </c>
      <c r="AC223" s="475">
        <f t="shared" si="122"/>
        <v>4792815</v>
      </c>
      <c r="AD223" s="476"/>
    </row>
    <row r="224" spans="1:30" x14ac:dyDescent="0.25">
      <c r="A224" s="465">
        <v>14</v>
      </c>
      <c r="B224" s="502">
        <v>715</v>
      </c>
      <c r="C224" s="477">
        <v>684</v>
      </c>
      <c r="D224" s="477">
        <v>668</v>
      </c>
      <c r="E224" s="477">
        <v>637</v>
      </c>
      <c r="F224" s="477">
        <v>597</v>
      </c>
      <c r="G224" s="477">
        <v>590</v>
      </c>
      <c r="H224" s="477">
        <v>550</v>
      </c>
      <c r="I224" s="477">
        <v>519</v>
      </c>
      <c r="J224" s="477">
        <v>512</v>
      </c>
      <c r="K224" s="477">
        <v>486</v>
      </c>
      <c r="L224" s="477">
        <v>443</v>
      </c>
      <c r="M224" s="477">
        <v>409</v>
      </c>
      <c r="N224" s="477">
        <v>399</v>
      </c>
      <c r="O224" s="515">
        <v>365</v>
      </c>
      <c r="P224" s="477">
        <v>331</v>
      </c>
      <c r="Q224" s="477">
        <v>321</v>
      </c>
      <c r="R224" s="477">
        <v>287</v>
      </c>
      <c r="S224" s="477">
        <v>244</v>
      </c>
      <c r="T224" s="477">
        <v>218</v>
      </c>
      <c r="U224" s="477">
        <v>211</v>
      </c>
      <c r="V224" s="477">
        <v>180</v>
      </c>
      <c r="W224" s="477">
        <v>140</v>
      </c>
      <c r="X224" s="477">
        <v>133</v>
      </c>
      <c r="Y224" s="477">
        <v>93</v>
      </c>
      <c r="Z224" s="477">
        <v>62</v>
      </c>
      <c r="AA224" s="477">
        <v>46</v>
      </c>
      <c r="AB224" s="503">
        <v>15</v>
      </c>
      <c r="AC224" s="475">
        <f t="shared" si="122"/>
        <v>4792815</v>
      </c>
      <c r="AD224" s="476">
        <f t="shared" ref="AD224" si="123">B224^3+C224^3+D224^3+E224^3+F224^3+G224^3+H224^3+I224^3+J224^3+K224^3+L224^3+M224^3+N224^3+O224^3+P224^3+Q224^3+R224^3+S224^3+T224^3+U224^3+V224^3+W224^3+X224^3+Y224^3+Z224^3+AA224^3+AB224^3</f>
        <v>2622267675</v>
      </c>
    </row>
    <row r="225" spans="1:30" x14ac:dyDescent="0.25">
      <c r="A225" s="465">
        <v>15</v>
      </c>
      <c r="B225" s="502">
        <v>539</v>
      </c>
      <c r="C225" s="477">
        <v>285</v>
      </c>
      <c r="D225" s="477">
        <v>95</v>
      </c>
      <c r="E225" s="477">
        <v>481</v>
      </c>
      <c r="F225" s="477">
        <v>51</v>
      </c>
      <c r="G225" s="477">
        <v>711</v>
      </c>
      <c r="H225" s="477">
        <v>220</v>
      </c>
      <c r="I225" s="477">
        <v>267</v>
      </c>
      <c r="J225" s="477">
        <v>329</v>
      </c>
      <c r="K225" s="477">
        <v>633</v>
      </c>
      <c r="L225" s="477">
        <v>583</v>
      </c>
      <c r="M225" s="477">
        <v>10</v>
      </c>
      <c r="N225" s="477">
        <v>164</v>
      </c>
      <c r="O225" s="477">
        <v>209</v>
      </c>
      <c r="P225" s="477">
        <v>505</v>
      </c>
      <c r="Q225" s="477">
        <v>138</v>
      </c>
      <c r="R225" s="477">
        <v>677</v>
      </c>
      <c r="S225" s="477">
        <v>392</v>
      </c>
      <c r="T225" s="477">
        <v>557</v>
      </c>
      <c r="U225" s="477">
        <v>367</v>
      </c>
      <c r="V225" s="477">
        <v>73</v>
      </c>
      <c r="W225" s="477">
        <v>323</v>
      </c>
      <c r="X225" s="477">
        <v>436</v>
      </c>
      <c r="Y225" s="477">
        <v>675</v>
      </c>
      <c r="Z225" s="477">
        <v>120</v>
      </c>
      <c r="AA225" s="477">
        <v>601</v>
      </c>
      <c r="AB225" s="503">
        <v>414</v>
      </c>
      <c r="AC225" s="475">
        <f t="shared" si="122"/>
        <v>4792815</v>
      </c>
      <c r="AD225" s="476"/>
    </row>
    <row r="226" spans="1:30" x14ac:dyDescent="0.25">
      <c r="A226" s="465">
        <v>16</v>
      </c>
      <c r="B226" s="502">
        <v>648</v>
      </c>
      <c r="C226" s="477">
        <v>535</v>
      </c>
      <c r="D226" s="477">
        <v>571</v>
      </c>
      <c r="E226" s="477">
        <v>707</v>
      </c>
      <c r="F226" s="477">
        <v>527</v>
      </c>
      <c r="G226" s="477">
        <v>493</v>
      </c>
      <c r="H226" s="477">
        <v>726</v>
      </c>
      <c r="I226" s="477">
        <v>692</v>
      </c>
      <c r="J226" s="477">
        <v>582</v>
      </c>
      <c r="K226" s="477">
        <v>380</v>
      </c>
      <c r="L226" s="477">
        <v>373</v>
      </c>
      <c r="M226" s="477">
        <v>263</v>
      </c>
      <c r="N226" s="477">
        <v>302</v>
      </c>
      <c r="O226" s="477">
        <v>435</v>
      </c>
      <c r="P226" s="477">
        <v>255</v>
      </c>
      <c r="Q226" s="477">
        <v>388</v>
      </c>
      <c r="R226" s="477">
        <v>451</v>
      </c>
      <c r="S226" s="477">
        <v>420</v>
      </c>
      <c r="T226" s="477">
        <v>81</v>
      </c>
      <c r="U226" s="477">
        <v>117</v>
      </c>
      <c r="V226" s="477">
        <v>101</v>
      </c>
      <c r="W226" s="477">
        <v>70</v>
      </c>
      <c r="X226" s="477">
        <v>30</v>
      </c>
      <c r="Y226" s="477">
        <v>169</v>
      </c>
      <c r="Z226" s="477">
        <v>226</v>
      </c>
      <c r="AA226" s="477">
        <v>125</v>
      </c>
      <c r="AB226" s="503">
        <v>188</v>
      </c>
      <c r="AC226" s="475">
        <f t="shared" si="122"/>
        <v>4792815</v>
      </c>
      <c r="AD226" s="476"/>
    </row>
    <row r="227" spans="1:30" x14ac:dyDescent="0.25">
      <c r="A227" s="465">
        <v>17</v>
      </c>
      <c r="B227" s="502">
        <v>344</v>
      </c>
      <c r="C227" s="477">
        <v>458</v>
      </c>
      <c r="D227" s="477">
        <v>165</v>
      </c>
      <c r="E227" s="477">
        <v>387</v>
      </c>
      <c r="F227" s="477">
        <v>118</v>
      </c>
      <c r="G227" s="477">
        <v>273</v>
      </c>
      <c r="H227" s="477">
        <v>74</v>
      </c>
      <c r="I227" s="477">
        <v>162</v>
      </c>
      <c r="J227" s="477">
        <v>259</v>
      </c>
      <c r="K227" s="477">
        <v>709</v>
      </c>
      <c r="L227" s="477">
        <v>469</v>
      </c>
      <c r="M227" s="477">
        <v>186</v>
      </c>
      <c r="N227" s="477">
        <v>545</v>
      </c>
      <c r="O227" s="477">
        <v>112</v>
      </c>
      <c r="P227" s="477">
        <v>584</v>
      </c>
      <c r="Q227" s="477">
        <v>68</v>
      </c>
      <c r="R227" s="477">
        <v>540</v>
      </c>
      <c r="S227" s="477">
        <v>206</v>
      </c>
      <c r="T227" s="477">
        <v>721</v>
      </c>
      <c r="U227" s="477">
        <v>437</v>
      </c>
      <c r="V227" s="477">
        <v>616</v>
      </c>
      <c r="W227" s="477">
        <v>393</v>
      </c>
      <c r="X227" s="477">
        <v>7</v>
      </c>
      <c r="Y227" s="477">
        <v>569</v>
      </c>
      <c r="Z227" s="477">
        <v>663</v>
      </c>
      <c r="AA227" s="477">
        <v>525</v>
      </c>
      <c r="AB227" s="503">
        <v>265</v>
      </c>
      <c r="AC227" s="475">
        <f t="shared" si="122"/>
        <v>4792815</v>
      </c>
      <c r="AD227" s="476"/>
    </row>
    <row r="228" spans="1:30" x14ac:dyDescent="0.25">
      <c r="A228" s="465">
        <v>18</v>
      </c>
      <c r="B228" s="502">
        <v>395</v>
      </c>
      <c r="C228" s="477">
        <v>32</v>
      </c>
      <c r="D228" s="477">
        <v>348</v>
      </c>
      <c r="E228" s="477">
        <v>231</v>
      </c>
      <c r="F228" s="477">
        <v>2</v>
      </c>
      <c r="G228" s="477">
        <v>270</v>
      </c>
      <c r="H228" s="477">
        <v>473</v>
      </c>
      <c r="I228" s="477">
        <v>439</v>
      </c>
      <c r="J228" s="477">
        <v>103</v>
      </c>
      <c r="K228" s="477">
        <v>154</v>
      </c>
      <c r="L228" s="477">
        <v>123</v>
      </c>
      <c r="M228" s="477">
        <v>489</v>
      </c>
      <c r="N228" s="477">
        <v>76</v>
      </c>
      <c r="O228" s="477">
        <v>685</v>
      </c>
      <c r="P228" s="477">
        <v>274</v>
      </c>
      <c r="Q228" s="477">
        <v>641</v>
      </c>
      <c r="R228" s="477">
        <v>620</v>
      </c>
      <c r="S228" s="477">
        <v>167</v>
      </c>
      <c r="T228" s="477">
        <v>304</v>
      </c>
      <c r="U228" s="477">
        <v>201</v>
      </c>
      <c r="V228" s="477">
        <v>577</v>
      </c>
      <c r="W228" s="477">
        <v>549</v>
      </c>
      <c r="X228" s="477">
        <v>533</v>
      </c>
      <c r="Y228" s="477">
        <v>422</v>
      </c>
      <c r="Z228" s="477">
        <v>705</v>
      </c>
      <c r="AA228" s="477">
        <v>378</v>
      </c>
      <c r="AB228" s="503">
        <v>664</v>
      </c>
      <c r="AC228" s="475">
        <f t="shared" si="122"/>
        <v>4792815</v>
      </c>
      <c r="AD228" s="476"/>
    </row>
    <row r="229" spans="1:30" x14ac:dyDescent="0.25">
      <c r="A229" s="465">
        <v>19</v>
      </c>
      <c r="B229" s="502">
        <v>453</v>
      </c>
      <c r="C229" s="477">
        <v>235</v>
      </c>
      <c r="D229" s="477">
        <v>466</v>
      </c>
      <c r="E229" s="477">
        <v>83</v>
      </c>
      <c r="F229" s="477">
        <v>341</v>
      </c>
      <c r="G229" s="477">
        <v>379</v>
      </c>
      <c r="H229" s="477">
        <v>297</v>
      </c>
      <c r="I229" s="477">
        <v>254</v>
      </c>
      <c r="J229" s="477">
        <v>39</v>
      </c>
      <c r="K229" s="477">
        <v>194</v>
      </c>
      <c r="L229" s="477">
        <v>187</v>
      </c>
      <c r="M229" s="477">
        <v>701</v>
      </c>
      <c r="N229" s="477">
        <v>116</v>
      </c>
      <c r="O229" s="477">
        <v>630</v>
      </c>
      <c r="P229" s="477">
        <v>150</v>
      </c>
      <c r="Q229" s="477">
        <v>502</v>
      </c>
      <c r="R229" s="477">
        <v>22</v>
      </c>
      <c r="S229" s="477">
        <v>72</v>
      </c>
      <c r="T229" s="477">
        <v>429</v>
      </c>
      <c r="U229" s="477">
        <v>651</v>
      </c>
      <c r="V229" s="477">
        <v>725</v>
      </c>
      <c r="W229" s="477">
        <v>604</v>
      </c>
      <c r="X229" s="477">
        <v>573</v>
      </c>
      <c r="Y229" s="477">
        <v>355</v>
      </c>
      <c r="Z229" s="477">
        <v>526</v>
      </c>
      <c r="AA229" s="477">
        <v>311</v>
      </c>
      <c r="AB229" s="503">
        <v>560</v>
      </c>
      <c r="AC229" s="475">
        <f t="shared" si="122"/>
        <v>4792815</v>
      </c>
      <c r="AD229" s="476"/>
    </row>
    <row r="230" spans="1:30" x14ac:dyDescent="0.25">
      <c r="A230" s="465">
        <v>20</v>
      </c>
      <c r="B230" s="502">
        <v>239</v>
      </c>
      <c r="C230" s="477">
        <v>20</v>
      </c>
      <c r="D230" s="477">
        <v>360</v>
      </c>
      <c r="E230" s="477">
        <v>192</v>
      </c>
      <c r="F230" s="477">
        <v>313</v>
      </c>
      <c r="G230" s="477">
        <v>87</v>
      </c>
      <c r="H230" s="477">
        <v>431</v>
      </c>
      <c r="I230" s="477">
        <v>696</v>
      </c>
      <c r="J230" s="477">
        <v>145</v>
      </c>
      <c r="K230" s="477">
        <v>85</v>
      </c>
      <c r="L230" s="477">
        <v>40</v>
      </c>
      <c r="M230" s="477">
        <v>567</v>
      </c>
      <c r="N230" s="477">
        <v>359</v>
      </c>
      <c r="O230" s="477">
        <v>655</v>
      </c>
      <c r="P230" s="477">
        <v>41</v>
      </c>
      <c r="Q230" s="477">
        <v>611</v>
      </c>
      <c r="R230" s="477">
        <v>240</v>
      </c>
      <c r="S230" s="477">
        <v>497</v>
      </c>
      <c r="T230" s="477">
        <v>292</v>
      </c>
      <c r="U230" s="477">
        <v>623</v>
      </c>
      <c r="V230" s="477">
        <v>430</v>
      </c>
      <c r="W230" s="477">
        <v>498</v>
      </c>
      <c r="X230" s="477">
        <v>622</v>
      </c>
      <c r="Y230" s="477">
        <v>464</v>
      </c>
      <c r="Z230" s="477">
        <v>315</v>
      </c>
      <c r="AA230" s="477">
        <v>339</v>
      </c>
      <c r="AB230" s="503">
        <v>694</v>
      </c>
      <c r="AC230" s="475">
        <f t="shared" si="122"/>
        <v>4792815</v>
      </c>
      <c r="AD230" s="476"/>
    </row>
    <row r="231" spans="1:30" x14ac:dyDescent="0.25">
      <c r="A231" s="465">
        <v>21</v>
      </c>
      <c r="B231" s="502">
        <v>500</v>
      </c>
      <c r="C231" s="477">
        <v>575</v>
      </c>
      <c r="D231" s="477">
        <v>534</v>
      </c>
      <c r="E231" s="477">
        <v>531</v>
      </c>
      <c r="F231" s="477">
        <v>440</v>
      </c>
      <c r="G231" s="477">
        <v>699</v>
      </c>
      <c r="H231" s="477">
        <v>578</v>
      </c>
      <c r="I231" s="477">
        <v>625</v>
      </c>
      <c r="J231" s="477">
        <v>727</v>
      </c>
      <c r="K231" s="477">
        <v>268</v>
      </c>
      <c r="L231" s="477">
        <v>309</v>
      </c>
      <c r="M231" s="477">
        <v>384</v>
      </c>
      <c r="N231" s="477">
        <v>424</v>
      </c>
      <c r="O231" s="477">
        <v>256</v>
      </c>
      <c r="P231" s="477">
        <v>703</v>
      </c>
      <c r="Q231" s="477">
        <v>455</v>
      </c>
      <c r="R231" s="477">
        <v>77</v>
      </c>
      <c r="S231" s="477">
        <v>353</v>
      </c>
      <c r="T231" s="477">
        <v>109</v>
      </c>
      <c r="U231" s="477">
        <v>396</v>
      </c>
      <c r="V231" s="477">
        <v>43</v>
      </c>
      <c r="W231" s="477">
        <v>168</v>
      </c>
      <c r="X231" s="477">
        <v>242</v>
      </c>
      <c r="Y231" s="477">
        <v>65</v>
      </c>
      <c r="Z231" s="477">
        <v>90</v>
      </c>
      <c r="AA231" s="477">
        <v>183</v>
      </c>
      <c r="AB231" s="503">
        <v>121</v>
      </c>
      <c r="AC231" s="475">
        <f t="shared" si="122"/>
        <v>4792815</v>
      </c>
      <c r="AD231" s="476"/>
    </row>
    <row r="232" spans="1:30" x14ac:dyDescent="0.25">
      <c r="A232" s="465">
        <v>22</v>
      </c>
      <c r="B232" s="502">
        <v>423</v>
      </c>
      <c r="C232" s="477">
        <v>166</v>
      </c>
      <c r="D232" s="477">
        <v>454</v>
      </c>
      <c r="E232" s="477">
        <v>122</v>
      </c>
      <c r="F232" s="477">
        <v>383</v>
      </c>
      <c r="G232" s="477">
        <v>376</v>
      </c>
      <c r="H232" s="477">
        <v>258</v>
      </c>
      <c r="I232" s="477">
        <v>229</v>
      </c>
      <c r="J232" s="477">
        <v>78</v>
      </c>
      <c r="K232" s="477">
        <v>182</v>
      </c>
      <c r="L232" s="477">
        <v>305</v>
      </c>
      <c r="M232" s="477">
        <v>704</v>
      </c>
      <c r="N232" s="477">
        <v>642</v>
      </c>
      <c r="O232" s="477">
        <v>579</v>
      </c>
      <c r="P232" s="477">
        <v>111</v>
      </c>
      <c r="Q232" s="477">
        <v>532</v>
      </c>
      <c r="R232" s="477">
        <v>64</v>
      </c>
      <c r="S232" s="477">
        <v>33</v>
      </c>
      <c r="T232" s="477">
        <v>441</v>
      </c>
      <c r="U232" s="477">
        <v>729</v>
      </c>
      <c r="V232" s="477">
        <v>686</v>
      </c>
      <c r="W232" s="477">
        <v>574</v>
      </c>
      <c r="X232" s="477">
        <v>104</v>
      </c>
      <c r="Y232" s="477">
        <v>394</v>
      </c>
      <c r="Z232" s="477">
        <v>487</v>
      </c>
      <c r="AA232" s="477">
        <v>269</v>
      </c>
      <c r="AB232" s="503">
        <v>530</v>
      </c>
      <c r="AC232" s="475">
        <f t="shared" si="122"/>
        <v>4792815</v>
      </c>
      <c r="AD232" s="476"/>
    </row>
    <row r="233" spans="1:30" x14ac:dyDescent="0.25">
      <c r="A233" s="465">
        <v>23</v>
      </c>
      <c r="B233" s="502">
        <v>570</v>
      </c>
      <c r="C233" s="477">
        <v>496</v>
      </c>
      <c r="D233" s="477">
        <v>251</v>
      </c>
      <c r="E233" s="477">
        <v>695</v>
      </c>
      <c r="F233" s="477">
        <v>175</v>
      </c>
      <c r="G233" s="477">
        <v>523</v>
      </c>
      <c r="H233" s="477">
        <v>403</v>
      </c>
      <c r="I233" s="477">
        <v>722</v>
      </c>
      <c r="J233" s="477">
        <v>624</v>
      </c>
      <c r="K233" s="477">
        <v>60</v>
      </c>
      <c r="L233" s="477">
        <v>385</v>
      </c>
      <c r="M233" s="477">
        <v>314</v>
      </c>
      <c r="N233" s="477">
        <v>260</v>
      </c>
      <c r="O233" s="477">
        <v>432</v>
      </c>
      <c r="P233" s="477">
        <v>450</v>
      </c>
      <c r="Q233" s="477">
        <v>358</v>
      </c>
      <c r="R233" s="477">
        <v>514</v>
      </c>
      <c r="S233" s="477">
        <v>459</v>
      </c>
      <c r="T233" s="477">
        <v>42</v>
      </c>
      <c r="U233" s="477">
        <v>131</v>
      </c>
      <c r="V233" s="477">
        <v>113</v>
      </c>
      <c r="W233" s="477">
        <v>713</v>
      </c>
      <c r="X233" s="477">
        <v>69</v>
      </c>
      <c r="Y233" s="477">
        <v>238</v>
      </c>
      <c r="Z233" s="477">
        <v>184</v>
      </c>
      <c r="AA233" s="477">
        <v>86</v>
      </c>
      <c r="AB233" s="503">
        <v>588</v>
      </c>
      <c r="AC233" s="475">
        <f t="shared" si="122"/>
        <v>4792815</v>
      </c>
      <c r="AD233" s="476"/>
    </row>
    <row r="234" spans="1:30" x14ac:dyDescent="0.25">
      <c r="A234" s="465">
        <v>24</v>
      </c>
      <c r="B234" s="502">
        <v>356</v>
      </c>
      <c r="C234" s="477">
        <v>71</v>
      </c>
      <c r="D234" s="477">
        <v>390</v>
      </c>
      <c r="E234" s="477">
        <v>189</v>
      </c>
      <c r="F234" s="477">
        <v>262</v>
      </c>
      <c r="G234" s="477">
        <v>312</v>
      </c>
      <c r="H234" s="477">
        <v>434</v>
      </c>
      <c r="I234" s="477">
        <v>427</v>
      </c>
      <c r="J234" s="477">
        <v>115</v>
      </c>
      <c r="K234" s="477">
        <v>124</v>
      </c>
      <c r="L234" s="477">
        <v>84</v>
      </c>
      <c r="M234" s="477">
        <v>528</v>
      </c>
      <c r="N234" s="477">
        <v>37</v>
      </c>
      <c r="O234" s="477">
        <v>724</v>
      </c>
      <c r="P234" s="477">
        <v>80</v>
      </c>
      <c r="Q234" s="477">
        <v>572</v>
      </c>
      <c r="R234" s="477">
        <v>171</v>
      </c>
      <c r="S234" s="477">
        <v>236</v>
      </c>
      <c r="T234" s="477">
        <v>253</v>
      </c>
      <c r="U234" s="477">
        <v>581</v>
      </c>
      <c r="V234" s="477">
        <v>628</v>
      </c>
      <c r="W234" s="477">
        <v>537</v>
      </c>
      <c r="X234" s="477">
        <v>503</v>
      </c>
      <c r="Y234" s="477">
        <v>452</v>
      </c>
      <c r="Z234" s="477">
        <v>702</v>
      </c>
      <c r="AA234" s="477">
        <v>381</v>
      </c>
      <c r="AB234" s="503">
        <v>706</v>
      </c>
      <c r="AC234" s="475">
        <f t="shared" si="122"/>
        <v>4792815</v>
      </c>
      <c r="AD234" s="476"/>
    </row>
    <row r="235" spans="1:30" x14ac:dyDescent="0.25">
      <c r="A235" s="465">
        <v>25</v>
      </c>
      <c r="B235" s="502">
        <v>673</v>
      </c>
      <c r="C235" s="477">
        <v>672</v>
      </c>
      <c r="D235" s="477">
        <v>680</v>
      </c>
      <c r="E235" s="477">
        <v>598</v>
      </c>
      <c r="F235" s="477">
        <v>361</v>
      </c>
      <c r="G235" s="477">
        <v>602</v>
      </c>
      <c r="H235" s="477">
        <v>508</v>
      </c>
      <c r="I235" s="477">
        <v>558</v>
      </c>
      <c r="J235" s="477">
        <v>554</v>
      </c>
      <c r="K235" s="477">
        <v>408</v>
      </c>
      <c r="L235" s="477">
        <v>482</v>
      </c>
      <c r="M235" s="477">
        <v>478</v>
      </c>
      <c r="N235" s="477">
        <v>330</v>
      </c>
      <c r="O235" s="477">
        <v>326</v>
      </c>
      <c r="P235" s="477">
        <v>636</v>
      </c>
      <c r="Q235" s="477">
        <v>282</v>
      </c>
      <c r="R235" s="477">
        <v>223</v>
      </c>
      <c r="S235" s="477">
        <v>283</v>
      </c>
      <c r="T235" s="477">
        <v>215</v>
      </c>
      <c r="U235" s="477">
        <v>317</v>
      </c>
      <c r="V235" s="477">
        <v>210</v>
      </c>
      <c r="W235" s="477">
        <v>98</v>
      </c>
      <c r="X235" s="477">
        <v>136</v>
      </c>
      <c r="Y235" s="477">
        <v>144</v>
      </c>
      <c r="Z235" s="477">
        <v>11</v>
      </c>
      <c r="AA235" s="477">
        <v>16</v>
      </c>
      <c r="AB235" s="503">
        <v>54</v>
      </c>
      <c r="AC235" s="475">
        <f t="shared" si="122"/>
        <v>4792815</v>
      </c>
      <c r="AD235" s="476"/>
    </row>
    <row r="236" spans="1:30" x14ac:dyDescent="0.25">
      <c r="A236" s="465">
        <v>26</v>
      </c>
      <c r="B236" s="502">
        <v>286</v>
      </c>
      <c r="C236" s="477">
        <v>141</v>
      </c>
      <c r="D236" s="477">
        <v>320</v>
      </c>
      <c r="E236" s="477">
        <v>13</v>
      </c>
      <c r="F236" s="477">
        <v>411</v>
      </c>
      <c r="G236" s="477">
        <v>485</v>
      </c>
      <c r="H236" s="477">
        <v>364</v>
      </c>
      <c r="I236" s="477">
        <v>333</v>
      </c>
      <c r="J236" s="477">
        <v>212</v>
      </c>
      <c r="K236" s="477">
        <v>48</v>
      </c>
      <c r="L236" s="477">
        <v>14</v>
      </c>
      <c r="M236" s="477">
        <v>595</v>
      </c>
      <c r="N236" s="477">
        <v>213</v>
      </c>
      <c r="O236" s="477">
        <v>551</v>
      </c>
      <c r="P236" s="477">
        <v>217</v>
      </c>
      <c r="Q236" s="477">
        <v>669</v>
      </c>
      <c r="R236" s="477">
        <v>92</v>
      </c>
      <c r="S236" s="477">
        <v>139</v>
      </c>
      <c r="T236" s="477">
        <v>332</v>
      </c>
      <c r="U236" s="477">
        <v>511</v>
      </c>
      <c r="V236" s="477">
        <v>552</v>
      </c>
      <c r="W236" s="477">
        <v>683</v>
      </c>
      <c r="X236" s="477">
        <v>667</v>
      </c>
      <c r="Y236" s="477">
        <v>288</v>
      </c>
      <c r="Z236" s="477">
        <v>596</v>
      </c>
      <c r="AA236" s="477">
        <v>484</v>
      </c>
      <c r="AB236" s="503">
        <v>639</v>
      </c>
      <c r="AC236" s="475">
        <f t="shared" si="122"/>
        <v>4792815</v>
      </c>
      <c r="AD236" s="476"/>
    </row>
    <row r="237" spans="1:30" x14ac:dyDescent="0.25">
      <c r="A237" s="465">
        <v>27</v>
      </c>
      <c r="B237" s="504">
        <v>247</v>
      </c>
      <c r="C237" s="505">
        <v>99</v>
      </c>
      <c r="D237" s="505">
        <v>281</v>
      </c>
      <c r="E237" s="505">
        <v>52</v>
      </c>
      <c r="F237" s="505">
        <v>480</v>
      </c>
      <c r="G237" s="505">
        <v>446</v>
      </c>
      <c r="H237" s="505">
        <v>325</v>
      </c>
      <c r="I237" s="505">
        <v>56</v>
      </c>
      <c r="J237" s="505">
        <v>224</v>
      </c>
      <c r="K237" s="505">
        <v>18</v>
      </c>
      <c r="L237" s="505">
        <v>402</v>
      </c>
      <c r="M237" s="505">
        <v>634</v>
      </c>
      <c r="N237" s="505">
        <v>718</v>
      </c>
      <c r="O237" s="505">
        <v>509</v>
      </c>
      <c r="P237" s="505">
        <v>214</v>
      </c>
      <c r="Q237" s="505">
        <v>681</v>
      </c>
      <c r="R237" s="505">
        <v>143</v>
      </c>
      <c r="S237" s="505">
        <v>127</v>
      </c>
      <c r="T237" s="505">
        <v>362</v>
      </c>
      <c r="U237" s="505">
        <v>553</v>
      </c>
      <c r="V237" s="505">
        <v>522</v>
      </c>
      <c r="W237" s="505">
        <v>671</v>
      </c>
      <c r="X237" s="505">
        <v>174</v>
      </c>
      <c r="Y237" s="505">
        <v>318</v>
      </c>
      <c r="Z237" s="505">
        <v>593</v>
      </c>
      <c r="AA237" s="505">
        <v>406</v>
      </c>
      <c r="AB237" s="506">
        <v>600</v>
      </c>
      <c r="AC237" s="475">
        <f t="shared" si="122"/>
        <v>4792815</v>
      </c>
      <c r="AD237" s="476"/>
    </row>
    <row r="238" spans="1:30" x14ac:dyDescent="0.25">
      <c r="A238" s="470" t="s">
        <v>1</v>
      </c>
      <c r="B238" s="475">
        <f>SUMSQ(B211:B237)</f>
        <v>4792815</v>
      </c>
      <c r="C238" s="475">
        <f>SUMSQ(C211:C237)</f>
        <v>4792815</v>
      </c>
      <c r="D238" s="475">
        <f t="shared" ref="D238" si="124">SUMSQ(D211:D237)</f>
        <v>4792815</v>
      </c>
      <c r="E238" s="475">
        <f t="shared" ref="E238" si="125">SUMSQ(E211:E237)</f>
        <v>4792815</v>
      </c>
      <c r="F238" s="475">
        <f t="shared" ref="F238" si="126">SUMSQ(F211:F237)</f>
        <v>4792815</v>
      </c>
      <c r="G238" s="475">
        <f t="shared" ref="G238" si="127">SUMSQ(G211:G237)</f>
        <v>4792815</v>
      </c>
      <c r="H238" s="475">
        <f t="shared" ref="H238" si="128">SUMSQ(H211:H237)</f>
        <v>4792815</v>
      </c>
      <c r="I238" s="475">
        <f t="shared" ref="I238" si="129">SUMSQ(I211:I237)</f>
        <v>4792815</v>
      </c>
      <c r="J238" s="475">
        <f t="shared" ref="J238" si="130">SUMSQ(J211:J237)</f>
        <v>4792815</v>
      </c>
      <c r="K238" s="475">
        <f t="shared" ref="K238" si="131">SUMSQ(K211:K237)</f>
        <v>4792815</v>
      </c>
      <c r="L238" s="475">
        <f t="shared" ref="L238" si="132">SUMSQ(L211:L237)</f>
        <v>4792815</v>
      </c>
      <c r="M238" s="475">
        <f t="shared" ref="M238" si="133">SUMSQ(M211:M237)</f>
        <v>4792815</v>
      </c>
      <c r="N238" s="475">
        <f t="shared" ref="N238" si="134">SUMSQ(N211:N237)</f>
        <v>4792815</v>
      </c>
      <c r="O238" s="475">
        <f t="shared" ref="O238" si="135">SUMSQ(O211:O237)</f>
        <v>4792815</v>
      </c>
      <c r="P238" s="475">
        <f t="shared" ref="P238" si="136">SUMSQ(P211:P237)</f>
        <v>4792815</v>
      </c>
      <c r="Q238" s="475">
        <f t="shared" ref="Q238" si="137">SUMSQ(Q211:Q237)</f>
        <v>4792815</v>
      </c>
      <c r="R238" s="475">
        <f t="shared" ref="R238" si="138">SUMSQ(R211:R237)</f>
        <v>4792815</v>
      </c>
      <c r="S238" s="475">
        <f t="shared" ref="S238" si="139">SUMSQ(S211:S237)</f>
        <v>4792815</v>
      </c>
      <c r="T238" s="475">
        <f t="shared" ref="T238" si="140">SUMSQ(T211:T237)</f>
        <v>4792815</v>
      </c>
      <c r="U238" s="475">
        <f t="shared" ref="U238" si="141">SUMSQ(U211:U237)</f>
        <v>4792815</v>
      </c>
      <c r="V238" s="475">
        <f t="shared" ref="V238" si="142">SUMSQ(V211:V237)</f>
        <v>4792815</v>
      </c>
      <c r="W238" s="475">
        <f t="shared" ref="W238" si="143">SUMSQ(W211:W237)</f>
        <v>4792815</v>
      </c>
      <c r="X238" s="475">
        <f t="shared" ref="X238" si="144">SUMSQ(X211:X237)</f>
        <v>4792815</v>
      </c>
      <c r="Y238" s="475">
        <f t="shared" ref="Y238" si="145">SUMSQ(Y211:Y237)</f>
        <v>4792815</v>
      </c>
      <c r="Z238" s="475">
        <f t="shared" ref="Z238" si="146">SUMSQ(Z211:Z237)</f>
        <v>4792815</v>
      </c>
      <c r="AA238" s="475">
        <f t="shared" ref="AA238" si="147">SUMSQ(AA211:AA237)</f>
        <v>4792815</v>
      </c>
      <c r="AB238" s="475">
        <f t="shared" ref="AB238" si="148">SUMSQ(AB211:AB237)</f>
        <v>4792815</v>
      </c>
      <c r="AC238" s="475"/>
      <c r="AD238" s="475"/>
    </row>
    <row r="239" spans="1:30" x14ac:dyDescent="0.25">
      <c r="A239" s="470" t="s">
        <v>351</v>
      </c>
      <c r="O239" s="476">
        <f>O211^3+O212^3+O213^3+O214^3+O215^3+O216^3+O217^3+O218^3+O219^3+O220^3+O221^3+O222^3+O223^3+O224^3+O225^3+O226^3+O227^3+O228^3+O229^3+O230^3+O231^3+O232^3+O233^3+O234^3+O235^3+O236^3+O237^3</f>
        <v>2622267675</v>
      </c>
      <c r="P239" s="476"/>
      <c r="AD239" s="475"/>
    </row>
    <row r="240" spans="1:30" x14ac:dyDescent="0.25">
      <c r="A240" s="466"/>
      <c r="B240" s="471" t="s">
        <v>925</v>
      </c>
      <c r="C240" s="471"/>
      <c r="D240" s="471"/>
      <c r="E240" s="471"/>
      <c r="F240" s="471"/>
      <c r="G240" s="471"/>
      <c r="H240" s="471"/>
      <c r="I240" s="471"/>
      <c r="J240" s="471"/>
      <c r="K240" s="471"/>
      <c r="L240" s="471"/>
      <c r="M240" s="471"/>
      <c r="N240" s="471"/>
      <c r="O240" s="471"/>
      <c r="P240" s="471"/>
      <c r="Q240" s="471"/>
      <c r="R240" s="471"/>
      <c r="S240" s="471"/>
      <c r="T240" s="471"/>
      <c r="U240" s="471"/>
      <c r="V240" s="471"/>
      <c r="W240" s="471"/>
      <c r="X240" s="471"/>
      <c r="Y240" s="471"/>
      <c r="Z240" s="471"/>
      <c r="AA240" s="471"/>
      <c r="AB240" s="471"/>
      <c r="AC240" s="475"/>
      <c r="AD240" s="476"/>
    </row>
    <row r="241" spans="1:30" x14ac:dyDescent="0.25">
      <c r="A241" s="470" t="s">
        <v>2</v>
      </c>
      <c r="B241" s="466">
        <f>B211</f>
        <v>130</v>
      </c>
      <c r="C241" s="466">
        <f>C212</f>
        <v>246</v>
      </c>
      <c r="D241" s="466">
        <f>D213</f>
        <v>719</v>
      </c>
      <c r="E241" s="466">
        <f>E214</f>
        <v>278</v>
      </c>
      <c r="F241" s="466">
        <f>F215</f>
        <v>661</v>
      </c>
      <c r="G241" s="466">
        <f>G216</f>
        <v>156</v>
      </c>
      <c r="H241" s="466">
        <f>H217</f>
        <v>687</v>
      </c>
      <c r="I241" s="466">
        <f>I218</f>
        <v>107</v>
      </c>
      <c r="J241" s="466">
        <f>J219</f>
        <v>301</v>
      </c>
      <c r="K241" s="466">
        <f>K220</f>
        <v>563</v>
      </c>
      <c r="L241" s="466">
        <f>L221</f>
        <v>190</v>
      </c>
      <c r="M241" s="466">
        <f>M222</f>
        <v>342</v>
      </c>
      <c r="N241" s="466">
        <f>N223</f>
        <v>225</v>
      </c>
      <c r="O241" s="466">
        <f>O224</f>
        <v>365</v>
      </c>
      <c r="P241" s="466">
        <f>P225</f>
        <v>505</v>
      </c>
      <c r="Q241" s="466">
        <f>Q226</f>
        <v>388</v>
      </c>
      <c r="R241" s="466">
        <f>R227</f>
        <v>540</v>
      </c>
      <c r="S241" s="466">
        <f>S228</f>
        <v>167</v>
      </c>
      <c r="T241" s="466">
        <f>T229</f>
        <v>429</v>
      </c>
      <c r="U241" s="466">
        <f>U230</f>
        <v>623</v>
      </c>
      <c r="V241" s="466">
        <f>V231</f>
        <v>43</v>
      </c>
      <c r="W241" s="466">
        <f>W232</f>
        <v>574</v>
      </c>
      <c r="X241" s="466">
        <f>X233</f>
        <v>69</v>
      </c>
      <c r="Y241" s="466">
        <f>Y234</f>
        <v>452</v>
      </c>
      <c r="Z241" s="466">
        <f>Z235</f>
        <v>11</v>
      </c>
      <c r="AA241" s="466">
        <f>AA236</f>
        <v>484</v>
      </c>
      <c r="AB241" s="473">
        <f>AB237</f>
        <v>600</v>
      </c>
      <c r="AC241" s="475">
        <f t="shared" ref="AC241:AC242" si="149">SUMSQ(B241:AB241)</f>
        <v>4792815</v>
      </c>
      <c r="AD241" s="476">
        <f t="shared" ref="AD241:AD242" si="150">B241^3+C241^3+D241^3+E241^3+F241^3+G241^3+H241^3+I241^3+J241^3+K241^3+L241^3+M241^3+N241^3+O241^3+P241^3+Q241^3+R241^3+S241^3+T241^3+U241^3+V241^3+W241^3+X241^3+Y241^3+Z241^3+AA241^3+AB241^3</f>
        <v>2622267675</v>
      </c>
    </row>
    <row r="242" spans="1:30" x14ac:dyDescent="0.25">
      <c r="A242" s="470" t="s">
        <v>3</v>
      </c>
      <c r="B242" s="466">
        <f>B237</f>
        <v>247</v>
      </c>
      <c r="C242" s="466">
        <f>C236</f>
        <v>141</v>
      </c>
      <c r="D242" s="466">
        <f>D235</f>
        <v>680</v>
      </c>
      <c r="E242" s="466">
        <f>E234</f>
        <v>189</v>
      </c>
      <c r="F242" s="466">
        <f>F233</f>
        <v>175</v>
      </c>
      <c r="G242" s="466">
        <f>G232</f>
        <v>376</v>
      </c>
      <c r="H242" s="466">
        <f>H231</f>
        <v>578</v>
      </c>
      <c r="I242" s="466">
        <f>I230</f>
        <v>696</v>
      </c>
      <c r="J242" s="466">
        <f>J229</f>
        <v>39</v>
      </c>
      <c r="K242" s="466">
        <f>K228</f>
        <v>154</v>
      </c>
      <c r="L242" s="466">
        <f>L227</f>
        <v>469</v>
      </c>
      <c r="M242" s="466">
        <f>M226</f>
        <v>263</v>
      </c>
      <c r="N242" s="466">
        <f>N225</f>
        <v>164</v>
      </c>
      <c r="O242" s="466">
        <f>O224</f>
        <v>365</v>
      </c>
      <c r="P242" s="466">
        <f>P223</f>
        <v>566</v>
      </c>
      <c r="Q242" s="466">
        <f>Q222</f>
        <v>467</v>
      </c>
      <c r="R242" s="466">
        <f>R221</f>
        <v>261</v>
      </c>
      <c r="S242" s="466">
        <f>S220</f>
        <v>576</v>
      </c>
      <c r="T242" s="466">
        <f>T219</f>
        <v>691</v>
      </c>
      <c r="U242" s="466">
        <f>U218</f>
        <v>34</v>
      </c>
      <c r="V242" s="466">
        <f>V217</f>
        <v>152</v>
      </c>
      <c r="W242" s="466">
        <f>W216</f>
        <v>354</v>
      </c>
      <c r="X242" s="466">
        <f>X215</f>
        <v>555</v>
      </c>
      <c r="Y242" s="466">
        <f>Y214</f>
        <v>541</v>
      </c>
      <c r="Z242" s="466">
        <f>Z213</f>
        <v>50</v>
      </c>
      <c r="AA242" s="466">
        <f>AA212</f>
        <v>589</v>
      </c>
      <c r="AB242" s="473">
        <f>AB211</f>
        <v>483</v>
      </c>
      <c r="AC242" s="475">
        <f t="shared" si="149"/>
        <v>4792815</v>
      </c>
      <c r="AD242" s="476">
        <f t="shared" si="150"/>
        <v>2622267675</v>
      </c>
    </row>
    <row r="243" spans="1:30" x14ac:dyDescent="0.25">
      <c r="A243" s="465" t="s">
        <v>4</v>
      </c>
      <c r="B243" s="466" t="s">
        <v>4</v>
      </c>
    </row>
    <row r="244" spans="1:30" x14ac:dyDescent="0.25">
      <c r="B244" s="481" t="s">
        <v>962</v>
      </c>
      <c r="C244" s="482"/>
      <c r="D244" s="482"/>
      <c r="E244" s="482"/>
      <c r="F244" s="482"/>
      <c r="G244" s="465"/>
      <c r="H244" s="465"/>
      <c r="I244" s="465"/>
      <c r="J244" s="465"/>
      <c r="K244" s="465"/>
      <c r="L244" s="465"/>
      <c r="M244" s="465"/>
      <c r="N244" s="465"/>
      <c r="O244" s="465"/>
      <c r="P244" s="465"/>
      <c r="Q244" s="465"/>
      <c r="R244" s="465"/>
      <c r="S244" s="465"/>
      <c r="T244" s="465"/>
      <c r="U244" s="465"/>
      <c r="V244" s="465"/>
      <c r="W244" s="465"/>
      <c r="X244" s="465"/>
      <c r="Y244" s="465"/>
      <c r="Z244" s="465"/>
      <c r="AA244" s="465"/>
      <c r="AB244" s="465"/>
      <c r="AC244" s="469"/>
      <c r="AD244" s="465"/>
    </row>
    <row r="245" spans="1:30" x14ac:dyDescent="0.25">
      <c r="A245" s="465">
        <v>1</v>
      </c>
      <c r="B245" s="499">
        <v>34</v>
      </c>
      <c r="C245" s="500">
        <v>471</v>
      </c>
      <c r="D245" s="500">
        <v>565</v>
      </c>
      <c r="E245" s="500">
        <v>272</v>
      </c>
      <c r="F245" s="500">
        <v>656</v>
      </c>
      <c r="G245" s="500">
        <v>233</v>
      </c>
      <c r="H245" s="500">
        <v>612</v>
      </c>
      <c r="I245" s="500">
        <v>108</v>
      </c>
      <c r="J245" s="500">
        <v>343</v>
      </c>
      <c r="K245" s="500">
        <v>465</v>
      </c>
      <c r="L245" s="500">
        <v>690</v>
      </c>
      <c r="M245" s="500">
        <v>544</v>
      </c>
      <c r="N245" s="500">
        <v>643</v>
      </c>
      <c r="O245" s="500">
        <v>618</v>
      </c>
      <c r="P245" s="500">
        <v>337</v>
      </c>
      <c r="Q245" s="500">
        <v>662</v>
      </c>
      <c r="R245" s="500">
        <v>293</v>
      </c>
      <c r="S245" s="500">
        <v>491</v>
      </c>
      <c r="T245" s="500">
        <v>161</v>
      </c>
      <c r="U245" s="500">
        <v>146</v>
      </c>
      <c r="V245" s="500">
        <v>371</v>
      </c>
      <c r="W245" s="500">
        <v>21</v>
      </c>
      <c r="X245" s="500">
        <v>300</v>
      </c>
      <c r="Y245" s="500">
        <v>205</v>
      </c>
      <c r="Z245" s="500">
        <v>415</v>
      </c>
      <c r="AA245" s="500">
        <v>9</v>
      </c>
      <c r="AB245" s="501">
        <v>190</v>
      </c>
      <c r="AC245" s="475">
        <f t="shared" ref="AC245:AC271" si="151">SUMSQ(B245:AB245)</f>
        <v>4792815</v>
      </c>
      <c r="AD245" s="476"/>
    </row>
    <row r="246" spans="1:30" x14ac:dyDescent="0.25">
      <c r="A246" s="465">
        <v>2</v>
      </c>
      <c r="B246" s="502">
        <v>187</v>
      </c>
      <c r="C246" s="477">
        <v>39</v>
      </c>
      <c r="D246" s="477">
        <v>466</v>
      </c>
      <c r="E246" s="477">
        <v>235</v>
      </c>
      <c r="F246" s="477">
        <v>297</v>
      </c>
      <c r="G246" s="477">
        <v>72</v>
      </c>
      <c r="H246" s="477">
        <v>341</v>
      </c>
      <c r="I246" s="477">
        <v>116</v>
      </c>
      <c r="J246" s="477">
        <v>83</v>
      </c>
      <c r="K246" s="477">
        <v>560</v>
      </c>
      <c r="L246" s="477">
        <v>254</v>
      </c>
      <c r="M246" s="477">
        <v>701</v>
      </c>
      <c r="N246" s="477">
        <v>379</v>
      </c>
      <c r="O246" s="477">
        <v>630</v>
      </c>
      <c r="P246" s="477">
        <v>604</v>
      </c>
      <c r="Q246" s="477">
        <v>502</v>
      </c>
      <c r="R246" s="477">
        <v>651</v>
      </c>
      <c r="S246" s="477">
        <v>453</v>
      </c>
      <c r="T246" s="477">
        <v>355</v>
      </c>
      <c r="U246" s="477">
        <v>150</v>
      </c>
      <c r="V246" s="477">
        <v>573</v>
      </c>
      <c r="W246" s="477">
        <v>194</v>
      </c>
      <c r="X246" s="477">
        <v>725</v>
      </c>
      <c r="Y246" s="477">
        <v>311</v>
      </c>
      <c r="Z246" s="477">
        <v>526</v>
      </c>
      <c r="AA246" s="477">
        <v>429</v>
      </c>
      <c r="AB246" s="503">
        <v>22</v>
      </c>
      <c r="AC246" s="475">
        <f t="shared" si="151"/>
        <v>4792815</v>
      </c>
      <c r="AD246" s="476"/>
    </row>
    <row r="247" spans="1:30" x14ac:dyDescent="0.25">
      <c r="A247" s="465">
        <v>3</v>
      </c>
      <c r="B247" s="502">
        <v>248</v>
      </c>
      <c r="C247" s="477">
        <v>176</v>
      </c>
      <c r="D247" s="477">
        <v>50</v>
      </c>
      <c r="E247" s="477">
        <v>58</v>
      </c>
      <c r="F247" s="477">
        <v>222</v>
      </c>
      <c r="G247" s="477">
        <v>447</v>
      </c>
      <c r="H247" s="477">
        <v>94</v>
      </c>
      <c r="I247" s="477">
        <v>400</v>
      </c>
      <c r="J247" s="477">
        <v>132</v>
      </c>
      <c r="K247" s="477">
        <v>676</v>
      </c>
      <c r="L247" s="477">
        <v>172</v>
      </c>
      <c r="M247" s="477">
        <v>252</v>
      </c>
      <c r="N247" s="477">
        <v>128</v>
      </c>
      <c r="O247" s="477">
        <v>404</v>
      </c>
      <c r="P247" s="477">
        <v>632</v>
      </c>
      <c r="Q247" s="477">
        <v>448</v>
      </c>
      <c r="R247" s="477">
        <v>507</v>
      </c>
      <c r="S247" s="477">
        <v>57</v>
      </c>
      <c r="T247" s="477">
        <v>586</v>
      </c>
      <c r="U247" s="477">
        <v>369</v>
      </c>
      <c r="V247" s="477">
        <v>594</v>
      </c>
      <c r="W247" s="477">
        <v>322</v>
      </c>
      <c r="X247" s="477">
        <v>520</v>
      </c>
      <c r="Y247" s="477">
        <v>714</v>
      </c>
      <c r="Z247" s="477">
        <v>719</v>
      </c>
      <c r="AA247" s="477">
        <v>515</v>
      </c>
      <c r="AB247" s="503">
        <v>413</v>
      </c>
      <c r="AC247" s="475">
        <f t="shared" si="151"/>
        <v>4792815</v>
      </c>
      <c r="AD247" s="476"/>
    </row>
    <row r="248" spans="1:30" x14ac:dyDescent="0.25">
      <c r="A248" s="465">
        <v>4</v>
      </c>
      <c r="B248" s="502">
        <v>14</v>
      </c>
      <c r="C248" s="477">
        <v>212</v>
      </c>
      <c r="D248" s="477">
        <v>320</v>
      </c>
      <c r="E248" s="477">
        <v>141</v>
      </c>
      <c r="F248" s="477">
        <v>364</v>
      </c>
      <c r="G248" s="477">
        <v>139</v>
      </c>
      <c r="H248" s="477">
        <v>411</v>
      </c>
      <c r="I248" s="477">
        <v>213</v>
      </c>
      <c r="J248" s="477">
        <v>13</v>
      </c>
      <c r="K248" s="477">
        <v>639</v>
      </c>
      <c r="L248" s="477">
        <v>333</v>
      </c>
      <c r="M248" s="477">
        <v>595</v>
      </c>
      <c r="N248" s="477">
        <v>485</v>
      </c>
      <c r="O248" s="477">
        <v>551</v>
      </c>
      <c r="P248" s="477">
        <v>683</v>
      </c>
      <c r="Q248" s="477">
        <v>669</v>
      </c>
      <c r="R248" s="477">
        <v>511</v>
      </c>
      <c r="S248" s="477">
        <v>286</v>
      </c>
      <c r="T248" s="477">
        <v>288</v>
      </c>
      <c r="U248" s="477">
        <v>217</v>
      </c>
      <c r="V248" s="477">
        <v>667</v>
      </c>
      <c r="W248" s="477">
        <v>48</v>
      </c>
      <c r="X248" s="477">
        <v>552</v>
      </c>
      <c r="Y248" s="477">
        <v>484</v>
      </c>
      <c r="Z248" s="477">
        <v>596</v>
      </c>
      <c r="AA248" s="477">
        <v>332</v>
      </c>
      <c r="AB248" s="503">
        <v>92</v>
      </c>
      <c r="AC248" s="475">
        <f t="shared" si="151"/>
        <v>4792815</v>
      </c>
      <c r="AD248" s="476"/>
    </row>
    <row r="249" spans="1:30" x14ac:dyDescent="0.25">
      <c r="A249" s="465">
        <v>5</v>
      </c>
      <c r="B249" s="502">
        <v>421</v>
      </c>
      <c r="C249" s="477">
        <v>3</v>
      </c>
      <c r="D249" s="477">
        <v>196</v>
      </c>
      <c r="E249" s="477">
        <v>155</v>
      </c>
      <c r="F249" s="477">
        <v>152</v>
      </c>
      <c r="G249" s="477">
        <v>377</v>
      </c>
      <c r="H249" s="477">
        <v>27</v>
      </c>
      <c r="I249" s="477">
        <v>306</v>
      </c>
      <c r="J249" s="477">
        <v>199</v>
      </c>
      <c r="K249" s="477">
        <v>609</v>
      </c>
      <c r="L249" s="477">
        <v>105</v>
      </c>
      <c r="M249" s="477">
        <v>346</v>
      </c>
      <c r="N249" s="477">
        <v>31</v>
      </c>
      <c r="O249" s="477">
        <v>474</v>
      </c>
      <c r="P249" s="477">
        <v>562</v>
      </c>
      <c r="Q249" s="477">
        <v>275</v>
      </c>
      <c r="R249" s="477">
        <v>653</v>
      </c>
      <c r="S249" s="477">
        <v>230</v>
      </c>
      <c r="T249" s="477">
        <v>665</v>
      </c>
      <c r="U249" s="477">
        <v>290</v>
      </c>
      <c r="V249" s="477">
        <v>488</v>
      </c>
      <c r="W249" s="477">
        <v>462</v>
      </c>
      <c r="X249" s="477">
        <v>687</v>
      </c>
      <c r="Y249" s="477">
        <v>547</v>
      </c>
      <c r="Z249" s="477">
        <v>640</v>
      </c>
      <c r="AA249" s="477">
        <v>621</v>
      </c>
      <c r="AB249" s="503">
        <v>334</v>
      </c>
      <c r="AC249" s="475">
        <f t="shared" si="151"/>
        <v>4792815</v>
      </c>
      <c r="AD249" s="476"/>
    </row>
    <row r="250" spans="1:30" x14ac:dyDescent="0.25">
      <c r="A250" s="465">
        <v>6</v>
      </c>
      <c r="B250" s="502">
        <v>201</v>
      </c>
      <c r="C250" s="477">
        <v>304</v>
      </c>
      <c r="D250" s="477">
        <v>705</v>
      </c>
      <c r="E250" s="477">
        <v>378</v>
      </c>
      <c r="F250" s="477">
        <v>577</v>
      </c>
      <c r="G250" s="477">
        <v>154</v>
      </c>
      <c r="H250" s="477">
        <v>533</v>
      </c>
      <c r="I250" s="477">
        <v>2</v>
      </c>
      <c r="J250" s="477">
        <v>422</v>
      </c>
      <c r="K250" s="477">
        <v>395</v>
      </c>
      <c r="L250" s="477">
        <v>620</v>
      </c>
      <c r="M250" s="477">
        <v>641</v>
      </c>
      <c r="N250" s="477">
        <v>549</v>
      </c>
      <c r="O250" s="477">
        <v>685</v>
      </c>
      <c r="P250" s="477">
        <v>270</v>
      </c>
      <c r="Q250" s="477">
        <v>489</v>
      </c>
      <c r="R250" s="477">
        <v>439</v>
      </c>
      <c r="S250" s="477">
        <v>664</v>
      </c>
      <c r="T250" s="477">
        <v>231</v>
      </c>
      <c r="U250" s="477">
        <v>76</v>
      </c>
      <c r="V250" s="477">
        <v>274</v>
      </c>
      <c r="W250" s="477">
        <v>167</v>
      </c>
      <c r="X250" s="477">
        <v>473</v>
      </c>
      <c r="Y250" s="477">
        <v>32</v>
      </c>
      <c r="Z250" s="477">
        <v>348</v>
      </c>
      <c r="AA250" s="477">
        <v>103</v>
      </c>
      <c r="AB250" s="503">
        <v>123</v>
      </c>
      <c r="AC250" s="475">
        <f t="shared" si="151"/>
        <v>4792815</v>
      </c>
      <c r="AD250" s="476"/>
    </row>
    <row r="251" spans="1:30" x14ac:dyDescent="0.25">
      <c r="A251" s="465">
        <v>7</v>
      </c>
      <c r="B251" s="502">
        <v>345</v>
      </c>
      <c r="C251" s="477">
        <v>106</v>
      </c>
      <c r="D251" s="477">
        <v>120</v>
      </c>
      <c r="E251" s="477">
        <v>234</v>
      </c>
      <c r="F251" s="477">
        <v>73</v>
      </c>
      <c r="G251" s="477">
        <v>271</v>
      </c>
      <c r="H251" s="477">
        <v>164</v>
      </c>
      <c r="I251" s="477">
        <v>470</v>
      </c>
      <c r="J251" s="477">
        <v>35</v>
      </c>
      <c r="K251" s="477">
        <v>539</v>
      </c>
      <c r="L251" s="477">
        <v>8</v>
      </c>
      <c r="M251" s="477">
        <v>416</v>
      </c>
      <c r="N251" s="477">
        <v>207</v>
      </c>
      <c r="O251" s="477">
        <v>298</v>
      </c>
      <c r="P251" s="477">
        <v>711</v>
      </c>
      <c r="Q251" s="477">
        <v>372</v>
      </c>
      <c r="R251" s="477">
        <v>583</v>
      </c>
      <c r="S251" s="477">
        <v>160</v>
      </c>
      <c r="T251" s="477">
        <v>492</v>
      </c>
      <c r="U251" s="477">
        <v>436</v>
      </c>
      <c r="V251" s="477">
        <v>661</v>
      </c>
      <c r="W251" s="477">
        <v>392</v>
      </c>
      <c r="X251" s="477">
        <v>617</v>
      </c>
      <c r="Y251" s="477">
        <v>644</v>
      </c>
      <c r="Z251" s="477">
        <v>546</v>
      </c>
      <c r="AA251" s="477">
        <v>688</v>
      </c>
      <c r="AB251" s="503">
        <v>267</v>
      </c>
      <c r="AC251" s="475">
        <f t="shared" si="151"/>
        <v>4792815</v>
      </c>
      <c r="AD251" s="476"/>
    </row>
    <row r="252" spans="1:30" x14ac:dyDescent="0.25">
      <c r="A252" s="465">
        <v>8</v>
      </c>
      <c r="B252" s="502">
        <v>131</v>
      </c>
      <c r="C252" s="477">
        <v>401</v>
      </c>
      <c r="D252" s="477">
        <v>635</v>
      </c>
      <c r="E252" s="477">
        <v>445</v>
      </c>
      <c r="F252" s="477">
        <v>510</v>
      </c>
      <c r="G252" s="477">
        <v>60</v>
      </c>
      <c r="H252" s="477">
        <v>679</v>
      </c>
      <c r="I252" s="477">
        <v>175</v>
      </c>
      <c r="J252" s="477">
        <v>249</v>
      </c>
      <c r="K252" s="477">
        <v>316</v>
      </c>
      <c r="L252" s="477">
        <v>514</v>
      </c>
      <c r="M252" s="477">
        <v>720</v>
      </c>
      <c r="N252" s="477">
        <v>713</v>
      </c>
      <c r="O252" s="477">
        <v>521</v>
      </c>
      <c r="P252" s="477">
        <v>407</v>
      </c>
      <c r="Q252" s="477">
        <v>592</v>
      </c>
      <c r="R252" s="477">
        <v>363</v>
      </c>
      <c r="S252" s="477">
        <v>588</v>
      </c>
      <c r="T252" s="477">
        <v>55</v>
      </c>
      <c r="U252" s="477">
        <v>225</v>
      </c>
      <c r="V252" s="477">
        <v>450</v>
      </c>
      <c r="W252" s="477">
        <v>97</v>
      </c>
      <c r="X252" s="477">
        <v>403</v>
      </c>
      <c r="Y252" s="477">
        <v>129</v>
      </c>
      <c r="Z252" s="477">
        <v>251</v>
      </c>
      <c r="AA252" s="477">
        <v>173</v>
      </c>
      <c r="AB252" s="503">
        <v>53</v>
      </c>
      <c r="AC252" s="475">
        <f t="shared" si="151"/>
        <v>4792815</v>
      </c>
      <c r="AD252" s="476"/>
    </row>
    <row r="253" spans="1:30" x14ac:dyDescent="0.25">
      <c r="A253" s="465">
        <v>9</v>
      </c>
      <c r="B253" s="502">
        <v>84</v>
      </c>
      <c r="C253" s="477">
        <v>115</v>
      </c>
      <c r="D253" s="477">
        <v>390</v>
      </c>
      <c r="E253" s="477">
        <v>71</v>
      </c>
      <c r="F253" s="477">
        <v>434</v>
      </c>
      <c r="G253" s="477">
        <v>236</v>
      </c>
      <c r="H253" s="477">
        <v>262</v>
      </c>
      <c r="I253" s="477">
        <v>37</v>
      </c>
      <c r="J253" s="477">
        <v>189</v>
      </c>
      <c r="K253" s="477">
        <v>706</v>
      </c>
      <c r="L253" s="477">
        <v>427</v>
      </c>
      <c r="M253" s="477">
        <v>528</v>
      </c>
      <c r="N253" s="477">
        <v>312</v>
      </c>
      <c r="O253" s="477">
        <v>724</v>
      </c>
      <c r="P253" s="477">
        <v>537</v>
      </c>
      <c r="Q253" s="477">
        <v>572</v>
      </c>
      <c r="R253" s="477">
        <v>581</v>
      </c>
      <c r="S253" s="477">
        <v>356</v>
      </c>
      <c r="T253" s="477">
        <v>452</v>
      </c>
      <c r="U253" s="477">
        <v>80</v>
      </c>
      <c r="V253" s="477">
        <v>503</v>
      </c>
      <c r="W253" s="477">
        <v>124</v>
      </c>
      <c r="X253" s="477">
        <v>628</v>
      </c>
      <c r="Y253" s="477">
        <v>381</v>
      </c>
      <c r="Z253" s="477">
        <v>702</v>
      </c>
      <c r="AA253" s="477">
        <v>253</v>
      </c>
      <c r="AB253" s="503">
        <v>171</v>
      </c>
      <c r="AC253" s="475">
        <f t="shared" si="151"/>
        <v>4792815</v>
      </c>
      <c r="AD253" s="476"/>
    </row>
    <row r="254" spans="1:30" x14ac:dyDescent="0.25">
      <c r="A254" s="465">
        <v>10</v>
      </c>
      <c r="B254" s="502">
        <v>143</v>
      </c>
      <c r="C254" s="477">
        <v>362</v>
      </c>
      <c r="D254" s="477">
        <v>593</v>
      </c>
      <c r="E254" s="477">
        <v>406</v>
      </c>
      <c r="F254" s="477">
        <v>522</v>
      </c>
      <c r="G254" s="477">
        <v>18</v>
      </c>
      <c r="H254" s="477">
        <v>718</v>
      </c>
      <c r="I254" s="477">
        <v>214</v>
      </c>
      <c r="J254" s="477">
        <v>318</v>
      </c>
      <c r="K254" s="477">
        <v>247</v>
      </c>
      <c r="L254" s="477">
        <v>553</v>
      </c>
      <c r="M254" s="477">
        <v>681</v>
      </c>
      <c r="N254" s="477">
        <v>671</v>
      </c>
      <c r="O254" s="477">
        <v>509</v>
      </c>
      <c r="P254" s="477">
        <v>446</v>
      </c>
      <c r="Q254" s="477">
        <v>634</v>
      </c>
      <c r="R254" s="477">
        <v>402</v>
      </c>
      <c r="S254" s="477">
        <v>600</v>
      </c>
      <c r="T254" s="477">
        <v>52</v>
      </c>
      <c r="U254" s="477">
        <v>174</v>
      </c>
      <c r="V254" s="477">
        <v>480</v>
      </c>
      <c r="W254" s="477">
        <v>127</v>
      </c>
      <c r="X254" s="477">
        <v>325</v>
      </c>
      <c r="Y254" s="477">
        <v>99</v>
      </c>
      <c r="Z254" s="477">
        <v>281</v>
      </c>
      <c r="AA254" s="477">
        <v>224</v>
      </c>
      <c r="AB254" s="503">
        <v>56</v>
      </c>
      <c r="AC254" s="475">
        <f t="shared" si="151"/>
        <v>4792815</v>
      </c>
      <c r="AD254" s="476"/>
    </row>
    <row r="255" spans="1:30" x14ac:dyDescent="0.25">
      <c r="A255" s="465">
        <v>11</v>
      </c>
      <c r="B255" s="502">
        <v>568</v>
      </c>
      <c r="C255" s="477">
        <v>585</v>
      </c>
      <c r="D255" s="477">
        <v>370</v>
      </c>
      <c r="E255" s="477">
        <v>710</v>
      </c>
      <c r="F255" s="477">
        <v>299</v>
      </c>
      <c r="G255" s="477">
        <v>524</v>
      </c>
      <c r="H255" s="477">
        <v>417</v>
      </c>
      <c r="I255" s="477">
        <v>723</v>
      </c>
      <c r="J255" s="477">
        <v>538</v>
      </c>
      <c r="K255" s="477">
        <v>36</v>
      </c>
      <c r="L255" s="477">
        <v>261</v>
      </c>
      <c r="M255" s="477">
        <v>163</v>
      </c>
      <c r="N255" s="477">
        <v>457</v>
      </c>
      <c r="O255" s="477">
        <v>75</v>
      </c>
      <c r="P255" s="477">
        <v>232</v>
      </c>
      <c r="Q255" s="477">
        <v>119</v>
      </c>
      <c r="R255" s="477">
        <v>107</v>
      </c>
      <c r="S255" s="477">
        <v>386</v>
      </c>
      <c r="T255" s="477">
        <v>266</v>
      </c>
      <c r="U255" s="477">
        <v>689</v>
      </c>
      <c r="V255" s="477">
        <v>185</v>
      </c>
      <c r="W255" s="477">
        <v>645</v>
      </c>
      <c r="X255" s="477">
        <v>114</v>
      </c>
      <c r="Y255" s="477">
        <v>391</v>
      </c>
      <c r="Z255" s="477">
        <v>67</v>
      </c>
      <c r="AA255" s="477">
        <v>438</v>
      </c>
      <c r="AB255" s="503">
        <v>490</v>
      </c>
      <c r="AC255" s="475">
        <f t="shared" si="151"/>
        <v>4792815</v>
      </c>
      <c r="AD255" s="476"/>
    </row>
    <row r="256" spans="1:30" x14ac:dyDescent="0.25">
      <c r="A256" s="465">
        <v>12</v>
      </c>
      <c r="B256" s="502">
        <v>373</v>
      </c>
      <c r="C256" s="477">
        <v>582</v>
      </c>
      <c r="D256" s="477">
        <v>571</v>
      </c>
      <c r="E256" s="477">
        <v>535</v>
      </c>
      <c r="F256" s="477">
        <v>726</v>
      </c>
      <c r="G256" s="477">
        <v>420</v>
      </c>
      <c r="H256" s="477">
        <v>527</v>
      </c>
      <c r="I256" s="477">
        <v>302</v>
      </c>
      <c r="J256" s="477">
        <v>707</v>
      </c>
      <c r="K256" s="477">
        <v>188</v>
      </c>
      <c r="L256" s="477">
        <v>692</v>
      </c>
      <c r="M256" s="477">
        <v>263</v>
      </c>
      <c r="N256" s="477">
        <v>493</v>
      </c>
      <c r="O256" s="477">
        <v>435</v>
      </c>
      <c r="P256" s="477">
        <v>70</v>
      </c>
      <c r="Q256" s="477">
        <v>388</v>
      </c>
      <c r="R256" s="477">
        <v>117</v>
      </c>
      <c r="S256" s="477">
        <v>648</v>
      </c>
      <c r="T256" s="477">
        <v>169</v>
      </c>
      <c r="U256" s="477">
        <v>255</v>
      </c>
      <c r="V256" s="477">
        <v>30</v>
      </c>
      <c r="W256" s="477">
        <v>380</v>
      </c>
      <c r="X256" s="477">
        <v>101</v>
      </c>
      <c r="Y256" s="477">
        <v>125</v>
      </c>
      <c r="Z256" s="477">
        <v>226</v>
      </c>
      <c r="AA256" s="477">
        <v>81</v>
      </c>
      <c r="AB256" s="503">
        <v>451</v>
      </c>
      <c r="AC256" s="475">
        <f t="shared" si="151"/>
        <v>4792815</v>
      </c>
      <c r="AD256" s="476"/>
    </row>
    <row r="257" spans="1:30" x14ac:dyDescent="0.25">
      <c r="A257" s="465">
        <v>13</v>
      </c>
      <c r="B257" s="502">
        <v>501</v>
      </c>
      <c r="C257" s="477">
        <v>652</v>
      </c>
      <c r="D257" s="477">
        <v>276</v>
      </c>
      <c r="E257" s="477">
        <v>564</v>
      </c>
      <c r="F257" s="477">
        <v>472</v>
      </c>
      <c r="G257" s="477">
        <v>697</v>
      </c>
      <c r="H257" s="477">
        <v>347</v>
      </c>
      <c r="I257" s="477">
        <v>626</v>
      </c>
      <c r="J257" s="477">
        <v>608</v>
      </c>
      <c r="K257" s="477">
        <v>200</v>
      </c>
      <c r="L257" s="477">
        <v>425</v>
      </c>
      <c r="M257" s="477">
        <v>26</v>
      </c>
      <c r="N257" s="477">
        <v>354</v>
      </c>
      <c r="O257" s="477">
        <v>151</v>
      </c>
      <c r="P257" s="477">
        <v>156</v>
      </c>
      <c r="Q257" s="477">
        <v>198</v>
      </c>
      <c r="R257" s="477">
        <v>1</v>
      </c>
      <c r="S257" s="477">
        <v>307</v>
      </c>
      <c r="T257" s="477">
        <v>336</v>
      </c>
      <c r="U257" s="477">
        <v>619</v>
      </c>
      <c r="V257" s="477">
        <v>88</v>
      </c>
      <c r="W257" s="477">
        <v>548</v>
      </c>
      <c r="X257" s="477">
        <v>44</v>
      </c>
      <c r="Y257" s="477">
        <v>461</v>
      </c>
      <c r="Z257" s="477">
        <v>243</v>
      </c>
      <c r="AA257" s="477">
        <v>289</v>
      </c>
      <c r="AB257" s="503">
        <v>666</v>
      </c>
      <c r="AC257" s="475">
        <f t="shared" si="151"/>
        <v>4792815</v>
      </c>
      <c r="AD257" s="476"/>
    </row>
    <row r="258" spans="1:30" x14ac:dyDescent="0.25">
      <c r="A258" s="465">
        <v>14</v>
      </c>
      <c r="B258" s="502">
        <v>443</v>
      </c>
      <c r="C258" s="477">
        <v>512</v>
      </c>
      <c r="D258" s="477">
        <v>668</v>
      </c>
      <c r="E258" s="477">
        <v>684</v>
      </c>
      <c r="F258" s="477">
        <v>550</v>
      </c>
      <c r="G258" s="477">
        <v>244</v>
      </c>
      <c r="H258" s="477">
        <v>597</v>
      </c>
      <c r="I258" s="477">
        <v>399</v>
      </c>
      <c r="J258" s="477">
        <v>637</v>
      </c>
      <c r="K258" s="477">
        <v>15</v>
      </c>
      <c r="L258" s="477">
        <v>519</v>
      </c>
      <c r="M258" s="477">
        <v>409</v>
      </c>
      <c r="N258" s="477">
        <v>590</v>
      </c>
      <c r="O258" s="515">
        <v>365</v>
      </c>
      <c r="P258" s="477">
        <v>140</v>
      </c>
      <c r="Q258" s="477">
        <v>321</v>
      </c>
      <c r="R258" s="477">
        <v>211</v>
      </c>
      <c r="S258" s="477">
        <v>715</v>
      </c>
      <c r="T258" s="477">
        <v>93</v>
      </c>
      <c r="U258" s="477">
        <v>331</v>
      </c>
      <c r="V258" s="477">
        <v>133</v>
      </c>
      <c r="W258" s="477">
        <v>486</v>
      </c>
      <c r="X258" s="477">
        <v>180</v>
      </c>
      <c r="Y258" s="477">
        <v>46</v>
      </c>
      <c r="Z258" s="477">
        <v>62</v>
      </c>
      <c r="AA258" s="477">
        <v>218</v>
      </c>
      <c r="AB258" s="503">
        <v>287</v>
      </c>
      <c r="AC258" s="475">
        <f t="shared" si="151"/>
        <v>4792815</v>
      </c>
      <c r="AD258" s="476">
        <f t="shared" ref="AD258" si="152">B258^3+C258^3+D258^3+E258^3+F258^3+G258^3+H258^3+I258^3+J258^3+K258^3+L258^3+M258^3+N258^3+O258^3+P258^3+Q258^3+R258^3+S258^3+T258^3+U258^3+V258^3+W258^3+X258^3+Y258^3+Z258^3+AA258^3+AB258^3</f>
        <v>2622267675</v>
      </c>
    </row>
    <row r="259" spans="1:30" x14ac:dyDescent="0.25">
      <c r="A259" s="465">
        <v>15</v>
      </c>
      <c r="B259" s="502">
        <v>64</v>
      </c>
      <c r="C259" s="477">
        <v>441</v>
      </c>
      <c r="D259" s="477">
        <v>487</v>
      </c>
      <c r="E259" s="477">
        <v>269</v>
      </c>
      <c r="F259" s="477">
        <v>686</v>
      </c>
      <c r="G259" s="477">
        <v>182</v>
      </c>
      <c r="H259" s="477">
        <v>642</v>
      </c>
      <c r="I259" s="477">
        <v>111</v>
      </c>
      <c r="J259" s="477">
        <v>394</v>
      </c>
      <c r="K259" s="477">
        <v>423</v>
      </c>
      <c r="L259" s="477">
        <v>729</v>
      </c>
      <c r="M259" s="477">
        <v>532</v>
      </c>
      <c r="N259" s="477">
        <v>574</v>
      </c>
      <c r="O259" s="477">
        <v>579</v>
      </c>
      <c r="P259" s="477">
        <v>376</v>
      </c>
      <c r="Q259" s="477">
        <v>704</v>
      </c>
      <c r="R259" s="477">
        <v>305</v>
      </c>
      <c r="S259" s="477">
        <v>530</v>
      </c>
      <c r="T259" s="477">
        <v>122</v>
      </c>
      <c r="U259" s="477">
        <v>104</v>
      </c>
      <c r="V259" s="477">
        <v>383</v>
      </c>
      <c r="W259" s="477">
        <v>33</v>
      </c>
      <c r="X259" s="477">
        <v>258</v>
      </c>
      <c r="Y259" s="477">
        <v>166</v>
      </c>
      <c r="Z259" s="477">
        <v>454</v>
      </c>
      <c r="AA259" s="477">
        <v>78</v>
      </c>
      <c r="AB259" s="503">
        <v>229</v>
      </c>
      <c r="AC259" s="475">
        <f t="shared" si="151"/>
        <v>4792815</v>
      </c>
      <c r="AD259" s="476"/>
    </row>
    <row r="260" spans="1:30" x14ac:dyDescent="0.25">
      <c r="A260" s="465">
        <v>16</v>
      </c>
      <c r="B260" s="502">
        <v>279</v>
      </c>
      <c r="C260" s="477">
        <v>649</v>
      </c>
      <c r="D260" s="477">
        <v>504</v>
      </c>
      <c r="E260" s="477">
        <v>605</v>
      </c>
      <c r="F260" s="477">
        <v>629</v>
      </c>
      <c r="G260" s="477">
        <v>350</v>
      </c>
      <c r="H260" s="477">
        <v>700</v>
      </c>
      <c r="I260" s="477">
        <v>475</v>
      </c>
      <c r="J260" s="477">
        <v>561</v>
      </c>
      <c r="K260" s="477">
        <v>82</v>
      </c>
      <c r="L260" s="477">
        <v>613</v>
      </c>
      <c r="M260" s="477">
        <v>342</v>
      </c>
      <c r="N260" s="477">
        <v>660</v>
      </c>
      <c r="O260" s="477">
        <v>295</v>
      </c>
      <c r="P260" s="477">
        <v>237</v>
      </c>
      <c r="Q260" s="477">
        <v>467</v>
      </c>
      <c r="R260" s="477">
        <v>38</v>
      </c>
      <c r="S260" s="477">
        <v>542</v>
      </c>
      <c r="T260" s="477">
        <v>23</v>
      </c>
      <c r="U260" s="477">
        <v>428</v>
      </c>
      <c r="V260" s="477">
        <v>203</v>
      </c>
      <c r="W260" s="477">
        <v>310</v>
      </c>
      <c r="X260" s="477">
        <v>4</v>
      </c>
      <c r="Y260" s="477">
        <v>195</v>
      </c>
      <c r="Z260" s="477">
        <v>159</v>
      </c>
      <c r="AA260" s="477">
        <v>148</v>
      </c>
      <c r="AB260" s="503">
        <v>357</v>
      </c>
      <c r="AC260" s="475">
        <f t="shared" si="151"/>
        <v>4792815</v>
      </c>
      <c r="AD260" s="476"/>
    </row>
    <row r="261" spans="1:30" x14ac:dyDescent="0.25">
      <c r="A261" s="465">
        <v>17</v>
      </c>
      <c r="B261" s="502">
        <v>240</v>
      </c>
      <c r="C261" s="477">
        <v>292</v>
      </c>
      <c r="D261" s="477">
        <v>663</v>
      </c>
      <c r="E261" s="477">
        <v>339</v>
      </c>
      <c r="F261" s="477">
        <v>616</v>
      </c>
      <c r="G261" s="477">
        <v>85</v>
      </c>
      <c r="H261" s="477">
        <v>545</v>
      </c>
      <c r="I261" s="477">
        <v>41</v>
      </c>
      <c r="J261" s="477">
        <v>464</v>
      </c>
      <c r="K261" s="477">
        <v>344</v>
      </c>
      <c r="L261" s="477">
        <v>623</v>
      </c>
      <c r="M261" s="477">
        <v>611</v>
      </c>
      <c r="N261" s="477">
        <v>498</v>
      </c>
      <c r="O261" s="477">
        <v>655</v>
      </c>
      <c r="P261" s="477">
        <v>273</v>
      </c>
      <c r="Q261" s="477">
        <v>567</v>
      </c>
      <c r="R261" s="477">
        <v>469</v>
      </c>
      <c r="S261" s="477">
        <v>694</v>
      </c>
      <c r="T261" s="477">
        <v>192</v>
      </c>
      <c r="U261" s="477">
        <v>7</v>
      </c>
      <c r="V261" s="477">
        <v>313</v>
      </c>
      <c r="W261" s="477">
        <v>206</v>
      </c>
      <c r="X261" s="477">
        <v>431</v>
      </c>
      <c r="Y261" s="477">
        <v>20</v>
      </c>
      <c r="Z261" s="477">
        <v>360</v>
      </c>
      <c r="AA261" s="477">
        <v>145</v>
      </c>
      <c r="AB261" s="503">
        <v>162</v>
      </c>
      <c r="AC261" s="475">
        <f t="shared" si="151"/>
        <v>4792815</v>
      </c>
      <c r="AD261" s="476"/>
    </row>
    <row r="262" spans="1:30" x14ac:dyDescent="0.25">
      <c r="A262" s="465">
        <v>18</v>
      </c>
      <c r="B262" s="502">
        <v>674</v>
      </c>
      <c r="C262" s="477">
        <v>506</v>
      </c>
      <c r="D262" s="477">
        <v>449</v>
      </c>
      <c r="E262" s="477">
        <v>631</v>
      </c>
      <c r="F262" s="477">
        <v>405</v>
      </c>
      <c r="G262" s="477">
        <v>603</v>
      </c>
      <c r="H262" s="477">
        <v>250</v>
      </c>
      <c r="I262" s="477">
        <v>556</v>
      </c>
      <c r="J262" s="477">
        <v>678</v>
      </c>
      <c r="K262" s="477">
        <v>130</v>
      </c>
      <c r="L262" s="477">
        <v>328</v>
      </c>
      <c r="M262" s="477">
        <v>96</v>
      </c>
      <c r="N262" s="477">
        <v>284</v>
      </c>
      <c r="O262" s="477">
        <v>221</v>
      </c>
      <c r="P262" s="477">
        <v>59</v>
      </c>
      <c r="Q262" s="477">
        <v>49</v>
      </c>
      <c r="R262" s="477">
        <v>177</v>
      </c>
      <c r="S262" s="477">
        <v>483</v>
      </c>
      <c r="T262" s="477">
        <v>412</v>
      </c>
      <c r="U262" s="477">
        <v>516</v>
      </c>
      <c r="V262" s="477">
        <v>12</v>
      </c>
      <c r="W262" s="477">
        <v>712</v>
      </c>
      <c r="X262" s="477">
        <v>208</v>
      </c>
      <c r="Y262" s="477">
        <v>324</v>
      </c>
      <c r="Z262" s="477">
        <v>137</v>
      </c>
      <c r="AA262" s="477">
        <v>368</v>
      </c>
      <c r="AB262" s="503">
        <v>587</v>
      </c>
      <c r="AC262" s="475">
        <f t="shared" si="151"/>
        <v>4792815</v>
      </c>
      <c r="AD262" s="476"/>
    </row>
    <row r="263" spans="1:30" x14ac:dyDescent="0.25">
      <c r="A263" s="465">
        <v>19</v>
      </c>
      <c r="B263" s="502">
        <v>559</v>
      </c>
      <c r="C263" s="477">
        <v>477</v>
      </c>
      <c r="D263" s="477">
        <v>28</v>
      </c>
      <c r="E263" s="477">
        <v>349</v>
      </c>
      <c r="F263" s="477">
        <v>102</v>
      </c>
      <c r="G263" s="477">
        <v>606</v>
      </c>
      <c r="H263" s="477">
        <v>227</v>
      </c>
      <c r="I263" s="477">
        <v>650</v>
      </c>
      <c r="J263" s="477">
        <v>278</v>
      </c>
      <c r="K263" s="477">
        <v>374</v>
      </c>
      <c r="L263" s="477">
        <v>149</v>
      </c>
      <c r="M263" s="477">
        <v>158</v>
      </c>
      <c r="N263" s="477">
        <v>193</v>
      </c>
      <c r="O263" s="477">
        <v>6</v>
      </c>
      <c r="P263" s="477">
        <v>418</v>
      </c>
      <c r="Q263" s="477">
        <v>202</v>
      </c>
      <c r="R263" s="477">
        <v>303</v>
      </c>
      <c r="S263" s="477">
        <v>24</v>
      </c>
      <c r="T263" s="477">
        <v>541</v>
      </c>
      <c r="U263" s="477">
        <v>693</v>
      </c>
      <c r="V263" s="477">
        <v>468</v>
      </c>
      <c r="W263" s="477">
        <v>494</v>
      </c>
      <c r="X263" s="477">
        <v>296</v>
      </c>
      <c r="Y263" s="477">
        <v>659</v>
      </c>
      <c r="Z263" s="477">
        <v>340</v>
      </c>
      <c r="AA263" s="477">
        <v>615</v>
      </c>
      <c r="AB263" s="503">
        <v>646</v>
      </c>
      <c r="AC263" s="475">
        <f t="shared" si="151"/>
        <v>4792815</v>
      </c>
      <c r="AD263" s="476"/>
    </row>
    <row r="264" spans="1:30" x14ac:dyDescent="0.25">
      <c r="A264" s="465">
        <v>20</v>
      </c>
      <c r="B264" s="502">
        <v>677</v>
      </c>
      <c r="C264" s="477">
        <v>557</v>
      </c>
      <c r="D264" s="477">
        <v>479</v>
      </c>
      <c r="E264" s="477">
        <v>601</v>
      </c>
      <c r="F264" s="477">
        <v>327</v>
      </c>
      <c r="G264" s="477">
        <v>633</v>
      </c>
      <c r="H264" s="477">
        <v>280</v>
      </c>
      <c r="I264" s="477">
        <v>505</v>
      </c>
      <c r="J264" s="477">
        <v>675</v>
      </c>
      <c r="K264" s="477">
        <v>142</v>
      </c>
      <c r="L264" s="477">
        <v>367</v>
      </c>
      <c r="M264" s="477">
        <v>138</v>
      </c>
      <c r="N264" s="477">
        <v>323</v>
      </c>
      <c r="O264" s="477">
        <v>209</v>
      </c>
      <c r="P264" s="477">
        <v>17</v>
      </c>
      <c r="Q264" s="477">
        <v>10</v>
      </c>
      <c r="R264" s="477">
        <v>216</v>
      </c>
      <c r="S264" s="477">
        <v>414</v>
      </c>
      <c r="T264" s="477">
        <v>481</v>
      </c>
      <c r="U264" s="477">
        <v>555</v>
      </c>
      <c r="V264" s="477">
        <v>51</v>
      </c>
      <c r="W264" s="477">
        <v>670</v>
      </c>
      <c r="X264" s="477">
        <v>220</v>
      </c>
      <c r="Y264" s="477">
        <v>285</v>
      </c>
      <c r="Z264" s="477">
        <v>95</v>
      </c>
      <c r="AA264" s="477">
        <v>329</v>
      </c>
      <c r="AB264" s="503">
        <v>599</v>
      </c>
      <c r="AC264" s="475">
        <f t="shared" si="151"/>
        <v>4792815</v>
      </c>
      <c r="AD264" s="476"/>
    </row>
    <row r="265" spans="1:30" x14ac:dyDescent="0.25">
      <c r="A265" s="465">
        <v>21</v>
      </c>
      <c r="B265" s="502">
        <v>463</v>
      </c>
      <c r="C265" s="477">
        <v>42</v>
      </c>
      <c r="D265" s="477">
        <v>184</v>
      </c>
      <c r="E265" s="477">
        <v>86</v>
      </c>
      <c r="F265" s="477">
        <v>113</v>
      </c>
      <c r="G265" s="477">
        <v>338</v>
      </c>
      <c r="H265" s="477">
        <v>69</v>
      </c>
      <c r="I265" s="477">
        <v>294</v>
      </c>
      <c r="J265" s="477">
        <v>238</v>
      </c>
      <c r="K265" s="477">
        <v>570</v>
      </c>
      <c r="L265" s="477">
        <v>147</v>
      </c>
      <c r="M265" s="477">
        <v>358</v>
      </c>
      <c r="N265" s="477">
        <v>19</v>
      </c>
      <c r="O265" s="477">
        <v>432</v>
      </c>
      <c r="P265" s="477">
        <v>523</v>
      </c>
      <c r="Q265" s="477">
        <v>314</v>
      </c>
      <c r="R265" s="477">
        <v>722</v>
      </c>
      <c r="S265" s="477">
        <v>191</v>
      </c>
      <c r="T265" s="477">
        <v>695</v>
      </c>
      <c r="U265" s="477">
        <v>260</v>
      </c>
      <c r="V265" s="477">
        <v>566</v>
      </c>
      <c r="W265" s="477">
        <v>459</v>
      </c>
      <c r="X265" s="477">
        <v>657</v>
      </c>
      <c r="Y265" s="477">
        <v>496</v>
      </c>
      <c r="Z265" s="477">
        <v>610</v>
      </c>
      <c r="AA265" s="477">
        <v>624</v>
      </c>
      <c r="AB265" s="503">
        <v>385</v>
      </c>
      <c r="AC265" s="475">
        <f t="shared" si="151"/>
        <v>4792815</v>
      </c>
      <c r="AD265" s="476"/>
    </row>
    <row r="266" spans="1:30" x14ac:dyDescent="0.25">
      <c r="A266" s="465">
        <v>22</v>
      </c>
      <c r="B266" s="502">
        <v>607</v>
      </c>
      <c r="C266" s="477">
        <v>627</v>
      </c>
      <c r="D266" s="477">
        <v>382</v>
      </c>
      <c r="E266" s="477">
        <v>698</v>
      </c>
      <c r="F266" s="477">
        <v>257</v>
      </c>
      <c r="G266" s="477">
        <v>563</v>
      </c>
      <c r="H266" s="477">
        <v>456</v>
      </c>
      <c r="I266" s="477">
        <v>654</v>
      </c>
      <c r="J266" s="477">
        <v>499</v>
      </c>
      <c r="K266" s="477">
        <v>66</v>
      </c>
      <c r="L266" s="477">
        <v>291</v>
      </c>
      <c r="M266" s="477">
        <v>241</v>
      </c>
      <c r="N266" s="477">
        <v>460</v>
      </c>
      <c r="O266" s="477">
        <v>45</v>
      </c>
      <c r="P266" s="477">
        <v>181</v>
      </c>
      <c r="Q266" s="477">
        <v>89</v>
      </c>
      <c r="R266" s="477">
        <v>110</v>
      </c>
      <c r="S266" s="477">
        <v>335</v>
      </c>
      <c r="T266" s="477">
        <v>308</v>
      </c>
      <c r="U266" s="477">
        <v>728</v>
      </c>
      <c r="V266" s="477">
        <v>197</v>
      </c>
      <c r="W266" s="477">
        <v>576</v>
      </c>
      <c r="X266" s="477">
        <v>153</v>
      </c>
      <c r="Y266" s="477">
        <v>352</v>
      </c>
      <c r="Z266" s="477">
        <v>25</v>
      </c>
      <c r="AA266" s="477">
        <v>426</v>
      </c>
      <c r="AB266" s="503">
        <v>529</v>
      </c>
      <c r="AC266" s="475">
        <f t="shared" si="151"/>
        <v>4792815</v>
      </c>
      <c r="AD266" s="476"/>
    </row>
    <row r="267" spans="1:30" x14ac:dyDescent="0.25">
      <c r="A267" s="465">
        <v>23</v>
      </c>
      <c r="B267" s="502">
        <v>396</v>
      </c>
      <c r="C267" s="477">
        <v>109</v>
      </c>
      <c r="D267" s="477">
        <v>90</v>
      </c>
      <c r="E267" s="477">
        <v>183</v>
      </c>
      <c r="F267" s="477">
        <v>43</v>
      </c>
      <c r="G267" s="477">
        <v>268</v>
      </c>
      <c r="H267" s="477">
        <v>242</v>
      </c>
      <c r="I267" s="477">
        <v>440</v>
      </c>
      <c r="J267" s="477">
        <v>65</v>
      </c>
      <c r="K267" s="477">
        <v>500</v>
      </c>
      <c r="L267" s="477">
        <v>77</v>
      </c>
      <c r="M267" s="477">
        <v>455</v>
      </c>
      <c r="N267" s="477">
        <v>168</v>
      </c>
      <c r="O267" s="477">
        <v>256</v>
      </c>
      <c r="P267" s="477">
        <v>699</v>
      </c>
      <c r="Q267" s="477">
        <v>384</v>
      </c>
      <c r="R267" s="477">
        <v>625</v>
      </c>
      <c r="S267" s="477">
        <v>121</v>
      </c>
      <c r="T267" s="477">
        <v>531</v>
      </c>
      <c r="U267" s="477">
        <v>424</v>
      </c>
      <c r="V267" s="477">
        <v>703</v>
      </c>
      <c r="W267" s="477">
        <v>353</v>
      </c>
      <c r="X267" s="477">
        <v>578</v>
      </c>
      <c r="Y267" s="477">
        <v>575</v>
      </c>
      <c r="Z267" s="477">
        <v>534</v>
      </c>
      <c r="AA267" s="477">
        <v>727</v>
      </c>
      <c r="AB267" s="503">
        <v>309</v>
      </c>
      <c r="AC267" s="475">
        <f t="shared" si="151"/>
        <v>4792815</v>
      </c>
      <c r="AD267" s="476"/>
    </row>
    <row r="268" spans="1:30" x14ac:dyDescent="0.25">
      <c r="A268" s="465">
        <v>24</v>
      </c>
      <c r="B268" s="502">
        <v>638</v>
      </c>
      <c r="C268" s="477">
        <v>398</v>
      </c>
      <c r="D268" s="477">
        <v>134</v>
      </c>
      <c r="E268" s="477">
        <v>246</v>
      </c>
      <c r="F268" s="477">
        <v>178</v>
      </c>
      <c r="G268" s="477">
        <v>682</v>
      </c>
      <c r="H268" s="477">
        <v>63</v>
      </c>
      <c r="I268" s="477">
        <v>513</v>
      </c>
      <c r="J268" s="477">
        <v>442</v>
      </c>
      <c r="K268" s="477">
        <v>444</v>
      </c>
      <c r="L268" s="477">
        <v>219</v>
      </c>
      <c r="M268" s="477">
        <v>61</v>
      </c>
      <c r="N268" s="477">
        <v>47</v>
      </c>
      <c r="O268" s="477">
        <v>179</v>
      </c>
      <c r="P268" s="477">
        <v>245</v>
      </c>
      <c r="Q268" s="477">
        <v>135</v>
      </c>
      <c r="R268" s="477">
        <v>397</v>
      </c>
      <c r="S268" s="477">
        <v>91</v>
      </c>
      <c r="T268" s="477">
        <v>717</v>
      </c>
      <c r="U268" s="477">
        <v>517</v>
      </c>
      <c r="V268" s="477">
        <v>319</v>
      </c>
      <c r="W268" s="477">
        <v>591</v>
      </c>
      <c r="X268" s="477">
        <v>366</v>
      </c>
      <c r="Y268" s="477">
        <v>589</v>
      </c>
      <c r="Z268" s="477">
        <v>410</v>
      </c>
      <c r="AA268" s="477">
        <v>518</v>
      </c>
      <c r="AB268" s="503">
        <v>716</v>
      </c>
      <c r="AC268" s="475">
        <f t="shared" si="151"/>
        <v>4792815</v>
      </c>
      <c r="AD268" s="476"/>
    </row>
    <row r="269" spans="1:30" x14ac:dyDescent="0.25">
      <c r="A269" s="465">
        <v>25</v>
      </c>
      <c r="B269" s="502">
        <v>317</v>
      </c>
      <c r="C269" s="477">
        <v>215</v>
      </c>
      <c r="D269" s="477">
        <v>11</v>
      </c>
      <c r="E269" s="477">
        <v>16</v>
      </c>
      <c r="F269" s="477">
        <v>210</v>
      </c>
      <c r="G269" s="477">
        <v>408</v>
      </c>
      <c r="H269" s="477">
        <v>136</v>
      </c>
      <c r="I269" s="477">
        <v>361</v>
      </c>
      <c r="J269" s="477">
        <v>144</v>
      </c>
      <c r="K269" s="477">
        <v>673</v>
      </c>
      <c r="L269" s="477">
        <v>223</v>
      </c>
      <c r="M269" s="477">
        <v>282</v>
      </c>
      <c r="N269" s="477">
        <v>98</v>
      </c>
      <c r="O269" s="477">
        <v>326</v>
      </c>
      <c r="P269" s="477">
        <v>602</v>
      </c>
      <c r="Q269" s="477">
        <v>478</v>
      </c>
      <c r="R269" s="477">
        <v>558</v>
      </c>
      <c r="S269" s="477">
        <v>54</v>
      </c>
      <c r="T269" s="477">
        <v>598</v>
      </c>
      <c r="U269" s="477">
        <v>330</v>
      </c>
      <c r="V269" s="477">
        <v>636</v>
      </c>
      <c r="W269" s="477">
        <v>283</v>
      </c>
      <c r="X269" s="477">
        <v>508</v>
      </c>
      <c r="Y269" s="477">
        <v>672</v>
      </c>
      <c r="Z269" s="477">
        <v>680</v>
      </c>
      <c r="AA269" s="477">
        <v>554</v>
      </c>
      <c r="AB269" s="503">
        <v>482</v>
      </c>
      <c r="AC269" s="475">
        <f t="shared" si="151"/>
        <v>4792815</v>
      </c>
      <c r="AD269" s="476"/>
    </row>
    <row r="270" spans="1:30" x14ac:dyDescent="0.25">
      <c r="A270" s="465">
        <v>26</v>
      </c>
      <c r="B270" s="502">
        <v>708</v>
      </c>
      <c r="C270" s="477">
        <v>301</v>
      </c>
      <c r="D270" s="477">
        <v>204</v>
      </c>
      <c r="E270" s="477">
        <v>419</v>
      </c>
      <c r="F270" s="477">
        <v>5</v>
      </c>
      <c r="G270" s="477">
        <v>536</v>
      </c>
      <c r="H270" s="477">
        <v>157</v>
      </c>
      <c r="I270" s="477">
        <v>580</v>
      </c>
      <c r="J270" s="477">
        <v>375</v>
      </c>
      <c r="K270" s="477">
        <v>277</v>
      </c>
      <c r="L270" s="477">
        <v>79</v>
      </c>
      <c r="M270" s="477">
        <v>228</v>
      </c>
      <c r="N270" s="477">
        <v>126</v>
      </c>
      <c r="O270" s="477">
        <v>100</v>
      </c>
      <c r="P270" s="477">
        <v>351</v>
      </c>
      <c r="Q270" s="477">
        <v>29</v>
      </c>
      <c r="R270" s="477">
        <v>476</v>
      </c>
      <c r="S270" s="477">
        <v>170</v>
      </c>
      <c r="T270" s="477">
        <v>647</v>
      </c>
      <c r="U270" s="477">
        <v>614</v>
      </c>
      <c r="V270" s="477">
        <v>389</v>
      </c>
      <c r="W270" s="477">
        <v>658</v>
      </c>
      <c r="X270" s="477">
        <v>433</v>
      </c>
      <c r="Y270" s="477">
        <v>495</v>
      </c>
      <c r="Z270" s="477">
        <v>264</v>
      </c>
      <c r="AA270" s="477">
        <v>691</v>
      </c>
      <c r="AB270" s="503">
        <v>543</v>
      </c>
      <c r="AC270" s="475">
        <f t="shared" si="151"/>
        <v>4792815</v>
      </c>
      <c r="AD270" s="476"/>
    </row>
    <row r="271" spans="1:30" x14ac:dyDescent="0.25">
      <c r="A271" s="465">
        <v>27</v>
      </c>
      <c r="B271" s="504">
        <v>540</v>
      </c>
      <c r="C271" s="505">
        <v>721</v>
      </c>
      <c r="D271" s="505">
        <v>315</v>
      </c>
      <c r="E271" s="505">
        <v>525</v>
      </c>
      <c r="F271" s="505">
        <v>430</v>
      </c>
      <c r="G271" s="505">
        <v>709</v>
      </c>
      <c r="H271" s="505">
        <v>359</v>
      </c>
      <c r="I271" s="505">
        <v>584</v>
      </c>
      <c r="J271" s="505">
        <v>569</v>
      </c>
      <c r="K271" s="505">
        <v>239</v>
      </c>
      <c r="L271" s="505">
        <v>437</v>
      </c>
      <c r="M271" s="505">
        <v>68</v>
      </c>
      <c r="N271" s="505">
        <v>393</v>
      </c>
      <c r="O271" s="505">
        <v>112</v>
      </c>
      <c r="P271" s="505">
        <v>87</v>
      </c>
      <c r="Q271" s="505">
        <v>186</v>
      </c>
      <c r="R271" s="505">
        <v>40</v>
      </c>
      <c r="S271" s="505">
        <v>265</v>
      </c>
      <c r="T271" s="505">
        <v>387</v>
      </c>
      <c r="U271" s="505">
        <v>622</v>
      </c>
      <c r="V271" s="505">
        <v>118</v>
      </c>
      <c r="W271" s="505">
        <v>497</v>
      </c>
      <c r="X271" s="505">
        <v>74</v>
      </c>
      <c r="Y271" s="505">
        <v>458</v>
      </c>
      <c r="Z271" s="505">
        <v>165</v>
      </c>
      <c r="AA271" s="505">
        <v>259</v>
      </c>
      <c r="AB271" s="506">
        <v>696</v>
      </c>
      <c r="AC271" s="475">
        <f t="shared" si="151"/>
        <v>4792815</v>
      </c>
      <c r="AD271" s="476"/>
    </row>
    <row r="272" spans="1:30" x14ac:dyDescent="0.25">
      <c r="A272" s="470" t="s">
        <v>1</v>
      </c>
      <c r="B272" s="475">
        <f>SUMSQ(B245:B271)</f>
        <v>4792815</v>
      </c>
      <c r="C272" s="475">
        <f>SUMSQ(C245:C271)</f>
        <v>4792815</v>
      </c>
      <c r="D272" s="475">
        <f t="shared" ref="D272:AB272" si="153">SUMSQ(D245:D271)</f>
        <v>4792815</v>
      </c>
      <c r="E272" s="475">
        <f t="shared" si="153"/>
        <v>4792815</v>
      </c>
      <c r="F272" s="475">
        <f t="shared" si="153"/>
        <v>4792815</v>
      </c>
      <c r="G272" s="475">
        <f t="shared" si="153"/>
        <v>4792815</v>
      </c>
      <c r="H272" s="475">
        <f t="shared" si="153"/>
        <v>4792815</v>
      </c>
      <c r="I272" s="475">
        <f t="shared" si="153"/>
        <v>4792815</v>
      </c>
      <c r="J272" s="475">
        <f t="shared" si="153"/>
        <v>4792815</v>
      </c>
      <c r="K272" s="475">
        <f t="shared" si="153"/>
        <v>4792815</v>
      </c>
      <c r="L272" s="475">
        <f t="shared" si="153"/>
        <v>4792815</v>
      </c>
      <c r="M272" s="475">
        <f t="shared" si="153"/>
        <v>4792815</v>
      </c>
      <c r="N272" s="475">
        <f t="shared" si="153"/>
        <v>4792815</v>
      </c>
      <c r="O272" s="475">
        <f t="shared" si="153"/>
        <v>4792815</v>
      </c>
      <c r="P272" s="475">
        <f t="shared" si="153"/>
        <v>4792815</v>
      </c>
      <c r="Q272" s="475">
        <f t="shared" si="153"/>
        <v>4792815</v>
      </c>
      <c r="R272" s="475">
        <f t="shared" si="153"/>
        <v>4792815</v>
      </c>
      <c r="S272" s="475">
        <f t="shared" si="153"/>
        <v>4792815</v>
      </c>
      <c r="T272" s="475">
        <f t="shared" si="153"/>
        <v>4792815</v>
      </c>
      <c r="U272" s="475">
        <f t="shared" si="153"/>
        <v>4792815</v>
      </c>
      <c r="V272" s="475">
        <f t="shared" si="153"/>
        <v>4792815</v>
      </c>
      <c r="W272" s="475">
        <f t="shared" si="153"/>
        <v>4792815</v>
      </c>
      <c r="X272" s="475">
        <f t="shared" si="153"/>
        <v>4792815</v>
      </c>
      <c r="Y272" s="475">
        <f t="shared" si="153"/>
        <v>4792815</v>
      </c>
      <c r="Z272" s="475">
        <f t="shared" si="153"/>
        <v>4792815</v>
      </c>
      <c r="AA272" s="475">
        <f t="shared" si="153"/>
        <v>4792815</v>
      </c>
      <c r="AB272" s="475">
        <f t="shared" si="153"/>
        <v>4792815</v>
      </c>
      <c r="AC272" s="475"/>
      <c r="AD272" s="475"/>
    </row>
    <row r="273" spans="1:30" x14ac:dyDescent="0.25">
      <c r="A273" s="470" t="s">
        <v>351</v>
      </c>
      <c r="O273" s="476">
        <f>O245^3+O246^3+O247^3+O248^3+O249^3+O250^3+O251^3+O252^3+O253^3+O254^3+O255^3+O256^3+O257^3+O258^3+O259^3+O260^3+O261^3+O262^3+O263^3+O264^3+O265^3+O266^3+O267^3+O268^3+O269^3+O270^3+O271^3</f>
        <v>2622267675</v>
      </c>
      <c r="P273" s="476"/>
      <c r="AD273" s="475"/>
    </row>
    <row r="274" spans="1:30" x14ac:dyDescent="0.25">
      <c r="A274" s="466"/>
      <c r="B274" s="471" t="s">
        <v>925</v>
      </c>
      <c r="C274" s="471"/>
      <c r="D274" s="471"/>
      <c r="E274" s="471"/>
      <c r="F274" s="471"/>
      <c r="G274" s="471"/>
      <c r="H274" s="471"/>
      <c r="I274" s="471"/>
      <c r="J274" s="471"/>
      <c r="K274" s="471"/>
      <c r="L274" s="471"/>
      <c r="M274" s="471"/>
      <c r="N274" s="471"/>
      <c r="O274" s="471"/>
      <c r="P274" s="471"/>
      <c r="Q274" s="471"/>
      <c r="R274" s="471"/>
      <c r="S274" s="471"/>
      <c r="T274" s="471"/>
      <c r="U274" s="471"/>
      <c r="V274" s="471"/>
      <c r="W274" s="471"/>
      <c r="X274" s="471"/>
      <c r="Y274" s="471"/>
      <c r="Z274" s="471"/>
      <c r="AA274" s="471"/>
      <c r="AB274" s="471"/>
      <c r="AC274" s="475"/>
      <c r="AD274" s="476"/>
    </row>
    <row r="275" spans="1:30" x14ac:dyDescent="0.25">
      <c r="A275" s="470" t="s">
        <v>2</v>
      </c>
      <c r="B275" s="466">
        <f>B245</f>
        <v>34</v>
      </c>
      <c r="C275" s="466">
        <f>C246</f>
        <v>39</v>
      </c>
      <c r="D275" s="466">
        <f>D247</f>
        <v>50</v>
      </c>
      <c r="E275" s="466">
        <f>E248</f>
        <v>141</v>
      </c>
      <c r="F275" s="466">
        <f>F249</f>
        <v>152</v>
      </c>
      <c r="G275" s="466">
        <f>G250</f>
        <v>154</v>
      </c>
      <c r="H275" s="466">
        <f>H251</f>
        <v>164</v>
      </c>
      <c r="I275" s="466">
        <f>I252</f>
        <v>175</v>
      </c>
      <c r="J275" s="466">
        <f>J253</f>
        <v>189</v>
      </c>
      <c r="K275" s="466">
        <f>K254</f>
        <v>247</v>
      </c>
      <c r="L275" s="466">
        <f>L255</f>
        <v>261</v>
      </c>
      <c r="M275" s="466">
        <f>M256</f>
        <v>263</v>
      </c>
      <c r="N275" s="466">
        <f>N257</f>
        <v>354</v>
      </c>
      <c r="O275" s="466">
        <f>O258</f>
        <v>365</v>
      </c>
      <c r="P275" s="466">
        <f>P259</f>
        <v>376</v>
      </c>
      <c r="Q275" s="466">
        <f>Q260</f>
        <v>467</v>
      </c>
      <c r="R275" s="466">
        <f>R261</f>
        <v>469</v>
      </c>
      <c r="S275" s="466">
        <f>S262</f>
        <v>483</v>
      </c>
      <c r="T275" s="466">
        <f>T263</f>
        <v>541</v>
      </c>
      <c r="U275" s="466">
        <f>U264</f>
        <v>555</v>
      </c>
      <c r="V275" s="466">
        <f>V265</f>
        <v>566</v>
      </c>
      <c r="W275" s="466">
        <f>W266</f>
        <v>576</v>
      </c>
      <c r="X275" s="466">
        <f>X267</f>
        <v>578</v>
      </c>
      <c r="Y275" s="466">
        <f>Y268</f>
        <v>589</v>
      </c>
      <c r="Z275" s="466">
        <f>Z269</f>
        <v>680</v>
      </c>
      <c r="AA275" s="466">
        <f>AA270</f>
        <v>691</v>
      </c>
      <c r="AB275" s="473">
        <f>AB271</f>
        <v>696</v>
      </c>
      <c r="AC275" s="475">
        <f t="shared" ref="AC275:AC276" si="154">SUMSQ(B275:AB275)</f>
        <v>4792815</v>
      </c>
      <c r="AD275" s="476">
        <f t="shared" ref="AD275:AD276" si="155">B275^3+C275^3+D275^3+E275^3+F275^3+G275^3+H275^3+I275^3+J275^3+K275^3+L275^3+M275^3+N275^3+O275^3+P275^3+Q275^3+R275^3+S275^3+T275^3+U275^3+V275^3+W275^3+X275^3+Y275^3+Z275^3+AA275^3+AB275^3</f>
        <v>2622267675</v>
      </c>
    </row>
    <row r="276" spans="1:30" x14ac:dyDescent="0.25">
      <c r="A276" s="470" t="s">
        <v>3</v>
      </c>
      <c r="B276" s="466">
        <f>B271</f>
        <v>540</v>
      </c>
      <c r="C276" s="466">
        <f>C270</f>
        <v>301</v>
      </c>
      <c r="D276" s="466">
        <f>D269</f>
        <v>11</v>
      </c>
      <c r="E276" s="466">
        <f>E268</f>
        <v>246</v>
      </c>
      <c r="F276" s="466">
        <f>F267</f>
        <v>43</v>
      </c>
      <c r="G276" s="466">
        <f>G266</f>
        <v>563</v>
      </c>
      <c r="H276" s="466">
        <f>H265</f>
        <v>69</v>
      </c>
      <c r="I276" s="466">
        <f>I264</f>
        <v>505</v>
      </c>
      <c r="J276" s="466">
        <f>J263</f>
        <v>278</v>
      </c>
      <c r="K276" s="466">
        <f>K262</f>
        <v>130</v>
      </c>
      <c r="L276" s="466">
        <f>L261</f>
        <v>623</v>
      </c>
      <c r="M276" s="466">
        <f>M260</f>
        <v>342</v>
      </c>
      <c r="N276" s="466">
        <f>N259</f>
        <v>574</v>
      </c>
      <c r="O276" s="466">
        <f>O258</f>
        <v>365</v>
      </c>
      <c r="P276" s="466">
        <f>P257</f>
        <v>156</v>
      </c>
      <c r="Q276" s="466">
        <f>Q256</f>
        <v>388</v>
      </c>
      <c r="R276" s="466">
        <f>R255</f>
        <v>107</v>
      </c>
      <c r="S276" s="466">
        <f>S254</f>
        <v>600</v>
      </c>
      <c r="T276" s="466">
        <f>T253</f>
        <v>452</v>
      </c>
      <c r="U276" s="466">
        <f>U252</f>
        <v>225</v>
      </c>
      <c r="V276" s="466">
        <f>V251</f>
        <v>661</v>
      </c>
      <c r="W276" s="466">
        <f>W250</f>
        <v>167</v>
      </c>
      <c r="X276" s="466">
        <f>X249</f>
        <v>687</v>
      </c>
      <c r="Y276" s="466">
        <f>Y248</f>
        <v>484</v>
      </c>
      <c r="Z276" s="466">
        <f>Z247</f>
        <v>719</v>
      </c>
      <c r="AA276" s="466">
        <f>AA246</f>
        <v>429</v>
      </c>
      <c r="AB276" s="473">
        <f>AB245</f>
        <v>190</v>
      </c>
      <c r="AC276" s="475">
        <f t="shared" si="154"/>
        <v>4792815</v>
      </c>
      <c r="AD276" s="476">
        <f t="shared" si="155"/>
        <v>2622267675</v>
      </c>
    </row>
    <row r="278" spans="1:30" x14ac:dyDescent="0.25">
      <c r="B278" s="481" t="s">
        <v>932</v>
      </c>
      <c r="C278" s="482"/>
      <c r="D278" s="482"/>
      <c r="E278" s="482"/>
      <c r="F278" s="482"/>
      <c r="G278" s="465"/>
      <c r="H278" s="465"/>
      <c r="I278" s="465"/>
      <c r="J278" s="465"/>
      <c r="K278" s="465"/>
      <c r="L278" s="465"/>
      <c r="M278" s="465"/>
      <c r="N278" s="465"/>
      <c r="O278" s="465"/>
      <c r="P278" s="465"/>
      <c r="Q278" s="465"/>
      <c r="R278" s="465"/>
      <c r="S278" s="465"/>
      <c r="T278" s="465"/>
      <c r="U278" s="465"/>
      <c r="V278" s="465"/>
      <c r="W278" s="465"/>
      <c r="X278" s="465"/>
      <c r="Y278" s="465"/>
      <c r="Z278" s="465"/>
      <c r="AA278" s="465"/>
      <c r="AB278" s="465"/>
      <c r="AC278" s="469"/>
      <c r="AD278" s="465"/>
    </row>
    <row r="279" spans="1:30" x14ac:dyDescent="0.25">
      <c r="A279" s="465">
        <v>1</v>
      </c>
      <c r="B279" s="499">
        <v>26</v>
      </c>
      <c r="C279" s="500">
        <v>536</v>
      </c>
      <c r="D279" s="500">
        <v>317</v>
      </c>
      <c r="E279" s="500">
        <v>598</v>
      </c>
      <c r="F279" s="500">
        <v>379</v>
      </c>
      <c r="G279" s="500">
        <v>88</v>
      </c>
      <c r="H279" s="500">
        <v>471</v>
      </c>
      <c r="I279" s="500">
        <v>180</v>
      </c>
      <c r="J279" s="500">
        <v>690</v>
      </c>
      <c r="K279" s="500">
        <v>348</v>
      </c>
      <c r="L279" s="500">
        <v>129</v>
      </c>
      <c r="M279" s="500">
        <v>648</v>
      </c>
      <c r="N279" s="500">
        <v>191</v>
      </c>
      <c r="O279" s="500">
        <v>710</v>
      </c>
      <c r="P279" s="500">
        <v>410</v>
      </c>
      <c r="Q279" s="500">
        <v>556</v>
      </c>
      <c r="R279" s="500">
        <v>256</v>
      </c>
      <c r="S279" s="500">
        <v>37</v>
      </c>
      <c r="T279" s="500">
        <v>667</v>
      </c>
      <c r="U279" s="500">
        <v>457</v>
      </c>
      <c r="V279" s="500">
        <v>238</v>
      </c>
      <c r="W279" s="500">
        <v>279</v>
      </c>
      <c r="X279" s="500">
        <v>60</v>
      </c>
      <c r="Y279" s="500">
        <v>489</v>
      </c>
      <c r="Z279" s="500">
        <v>149</v>
      </c>
      <c r="AA279" s="500">
        <v>578</v>
      </c>
      <c r="AB279" s="501">
        <v>368</v>
      </c>
      <c r="AC279" s="475">
        <f t="shared" ref="AC279:AC305" si="156">SUMSQ(B279:AB279)</f>
        <v>4792815</v>
      </c>
      <c r="AD279" s="476"/>
    </row>
    <row r="280" spans="1:30" x14ac:dyDescent="0.25">
      <c r="A280" s="465">
        <v>2</v>
      </c>
      <c r="B280" s="502">
        <v>246</v>
      </c>
      <c r="C280" s="477">
        <v>36</v>
      </c>
      <c r="D280" s="477">
        <v>546</v>
      </c>
      <c r="E280" s="477">
        <v>125</v>
      </c>
      <c r="F280" s="477">
        <v>635</v>
      </c>
      <c r="G280" s="477">
        <v>335</v>
      </c>
      <c r="H280" s="477">
        <v>724</v>
      </c>
      <c r="I280" s="477">
        <v>424</v>
      </c>
      <c r="J280" s="477">
        <v>214</v>
      </c>
      <c r="K280" s="477">
        <v>574</v>
      </c>
      <c r="L280" s="477">
        <v>355</v>
      </c>
      <c r="M280" s="477">
        <v>136</v>
      </c>
      <c r="N280" s="477">
        <v>447</v>
      </c>
      <c r="O280" s="477">
        <v>228</v>
      </c>
      <c r="P280" s="477">
        <v>666</v>
      </c>
      <c r="Q280" s="477">
        <v>74</v>
      </c>
      <c r="R280" s="477">
        <v>512</v>
      </c>
      <c r="S280" s="477">
        <v>293</v>
      </c>
      <c r="T280" s="477">
        <v>167</v>
      </c>
      <c r="U280" s="477">
        <v>677</v>
      </c>
      <c r="V280" s="477">
        <v>467</v>
      </c>
      <c r="W280" s="477">
        <v>523</v>
      </c>
      <c r="X280" s="477">
        <v>313</v>
      </c>
      <c r="Y280" s="477">
        <v>13</v>
      </c>
      <c r="Z280" s="477">
        <v>405</v>
      </c>
      <c r="AA280" s="477">
        <v>105</v>
      </c>
      <c r="AB280" s="503">
        <v>615</v>
      </c>
      <c r="AC280" s="475">
        <f t="shared" si="156"/>
        <v>4792815</v>
      </c>
      <c r="AD280" s="476"/>
    </row>
    <row r="281" spans="1:30" x14ac:dyDescent="0.25">
      <c r="A281" s="465">
        <v>3</v>
      </c>
      <c r="B281" s="502">
        <v>499</v>
      </c>
      <c r="C281" s="477">
        <v>280</v>
      </c>
      <c r="D281" s="477">
        <v>70</v>
      </c>
      <c r="E281" s="477">
        <v>372</v>
      </c>
      <c r="F281" s="477">
        <v>162</v>
      </c>
      <c r="G281" s="477">
        <v>591</v>
      </c>
      <c r="H281" s="477">
        <v>224</v>
      </c>
      <c r="I281" s="477">
        <v>653</v>
      </c>
      <c r="J281" s="477">
        <v>434</v>
      </c>
      <c r="K281" s="477">
        <v>92</v>
      </c>
      <c r="L281" s="477">
        <v>611</v>
      </c>
      <c r="M281" s="477">
        <v>392</v>
      </c>
      <c r="N281" s="477">
        <v>700</v>
      </c>
      <c r="O281" s="477">
        <v>481</v>
      </c>
      <c r="P281" s="477">
        <v>181</v>
      </c>
      <c r="Q281" s="477">
        <v>303</v>
      </c>
      <c r="R281" s="477">
        <v>3</v>
      </c>
      <c r="S281" s="477">
        <v>522</v>
      </c>
      <c r="T281" s="477">
        <v>423</v>
      </c>
      <c r="U281" s="477">
        <v>204</v>
      </c>
      <c r="V281" s="477">
        <v>714</v>
      </c>
      <c r="W281" s="477">
        <v>50</v>
      </c>
      <c r="X281" s="477">
        <v>560</v>
      </c>
      <c r="Y281" s="477">
        <v>269</v>
      </c>
      <c r="Z281" s="477">
        <v>622</v>
      </c>
      <c r="AA281" s="477">
        <v>331</v>
      </c>
      <c r="AB281" s="503">
        <v>112</v>
      </c>
      <c r="AC281" s="475">
        <f t="shared" si="156"/>
        <v>4792815</v>
      </c>
      <c r="AD281" s="476"/>
    </row>
    <row r="282" spans="1:30" x14ac:dyDescent="0.25">
      <c r="A282" s="465">
        <v>4</v>
      </c>
      <c r="B282" s="502">
        <v>321</v>
      </c>
      <c r="C282" s="477">
        <v>21</v>
      </c>
      <c r="D282" s="477">
        <v>540</v>
      </c>
      <c r="E282" s="477">
        <v>83</v>
      </c>
      <c r="F282" s="477">
        <v>602</v>
      </c>
      <c r="G282" s="477">
        <v>383</v>
      </c>
      <c r="H282" s="477">
        <v>691</v>
      </c>
      <c r="I282" s="477">
        <v>472</v>
      </c>
      <c r="J282" s="477">
        <v>172</v>
      </c>
      <c r="K282" s="477">
        <v>640</v>
      </c>
      <c r="L282" s="477">
        <v>349</v>
      </c>
      <c r="M282" s="477">
        <v>130</v>
      </c>
      <c r="N282" s="477">
        <v>414</v>
      </c>
      <c r="O282" s="477">
        <v>195</v>
      </c>
      <c r="P282" s="477">
        <v>705</v>
      </c>
      <c r="Q282" s="477">
        <v>41</v>
      </c>
      <c r="R282" s="477">
        <v>551</v>
      </c>
      <c r="S282" s="477">
        <v>260</v>
      </c>
      <c r="T282" s="477">
        <v>242</v>
      </c>
      <c r="U282" s="477">
        <v>671</v>
      </c>
      <c r="V282" s="477">
        <v>452</v>
      </c>
      <c r="W282" s="477">
        <v>490</v>
      </c>
      <c r="X282" s="477">
        <v>271</v>
      </c>
      <c r="Y282" s="477">
        <v>61</v>
      </c>
      <c r="Z282" s="477">
        <v>363</v>
      </c>
      <c r="AA282" s="477">
        <v>153</v>
      </c>
      <c r="AB282" s="503">
        <v>582</v>
      </c>
      <c r="AC282" s="475">
        <f t="shared" si="156"/>
        <v>4792815</v>
      </c>
      <c r="AD282" s="476"/>
    </row>
    <row r="283" spans="1:30" x14ac:dyDescent="0.25">
      <c r="A283" s="465">
        <v>5</v>
      </c>
      <c r="B283" s="502">
        <v>547</v>
      </c>
      <c r="C283" s="477">
        <v>247</v>
      </c>
      <c r="D283" s="477">
        <v>28</v>
      </c>
      <c r="E283" s="477">
        <v>339</v>
      </c>
      <c r="F283" s="477">
        <v>120</v>
      </c>
      <c r="G283" s="477">
        <v>639</v>
      </c>
      <c r="H283" s="477">
        <v>209</v>
      </c>
      <c r="I283" s="477">
        <v>728</v>
      </c>
      <c r="J283" s="477">
        <v>428</v>
      </c>
      <c r="K283" s="477">
        <v>140</v>
      </c>
      <c r="L283" s="477">
        <v>569</v>
      </c>
      <c r="M283" s="477">
        <v>359</v>
      </c>
      <c r="N283" s="477">
        <v>658</v>
      </c>
      <c r="O283" s="477">
        <v>448</v>
      </c>
      <c r="P283" s="477">
        <v>229</v>
      </c>
      <c r="Q283" s="477">
        <v>297</v>
      </c>
      <c r="R283" s="477">
        <v>78</v>
      </c>
      <c r="S283" s="477">
        <v>507</v>
      </c>
      <c r="T283" s="477">
        <v>462</v>
      </c>
      <c r="U283" s="477">
        <v>171</v>
      </c>
      <c r="V283" s="477">
        <v>681</v>
      </c>
      <c r="W283" s="477">
        <v>17</v>
      </c>
      <c r="X283" s="477">
        <v>527</v>
      </c>
      <c r="Y283" s="477">
        <v>308</v>
      </c>
      <c r="Z283" s="477">
        <v>616</v>
      </c>
      <c r="AA283" s="477">
        <v>397</v>
      </c>
      <c r="AB283" s="503">
        <v>106</v>
      </c>
      <c r="AC283" s="475">
        <f t="shared" si="156"/>
        <v>4792815</v>
      </c>
      <c r="AD283" s="476"/>
    </row>
    <row r="284" spans="1:30" x14ac:dyDescent="0.25">
      <c r="A284" s="465">
        <v>6</v>
      </c>
      <c r="B284" s="502">
        <v>65</v>
      </c>
      <c r="C284" s="477">
        <v>503</v>
      </c>
      <c r="D284" s="477">
        <v>284</v>
      </c>
      <c r="E284" s="477">
        <v>592</v>
      </c>
      <c r="F284" s="477">
        <v>373</v>
      </c>
      <c r="G284" s="477">
        <v>154</v>
      </c>
      <c r="H284" s="477">
        <v>438</v>
      </c>
      <c r="I284" s="477">
        <v>219</v>
      </c>
      <c r="J284" s="477">
        <v>657</v>
      </c>
      <c r="K284" s="477">
        <v>396</v>
      </c>
      <c r="L284" s="477">
        <v>96</v>
      </c>
      <c r="M284" s="477">
        <v>606</v>
      </c>
      <c r="N284" s="477">
        <v>185</v>
      </c>
      <c r="O284" s="477">
        <v>695</v>
      </c>
      <c r="P284" s="477">
        <v>485</v>
      </c>
      <c r="Q284" s="477">
        <v>514</v>
      </c>
      <c r="R284" s="477">
        <v>304</v>
      </c>
      <c r="S284" s="477">
        <v>4</v>
      </c>
      <c r="T284" s="477">
        <v>715</v>
      </c>
      <c r="U284" s="477">
        <v>415</v>
      </c>
      <c r="V284" s="477">
        <v>205</v>
      </c>
      <c r="W284" s="477">
        <v>264</v>
      </c>
      <c r="X284" s="477">
        <v>54</v>
      </c>
      <c r="Y284" s="477">
        <v>564</v>
      </c>
      <c r="Z284" s="477">
        <v>116</v>
      </c>
      <c r="AA284" s="477">
        <v>626</v>
      </c>
      <c r="AB284" s="503">
        <v>326</v>
      </c>
      <c r="AC284" s="475">
        <f t="shared" si="156"/>
        <v>4792815</v>
      </c>
      <c r="AD284" s="476"/>
    </row>
    <row r="285" spans="1:30" x14ac:dyDescent="0.25">
      <c r="A285" s="465">
        <v>7</v>
      </c>
      <c r="B285" s="502">
        <v>532</v>
      </c>
      <c r="C285" s="477">
        <v>322</v>
      </c>
      <c r="D285" s="477">
        <v>22</v>
      </c>
      <c r="E285" s="477">
        <v>387</v>
      </c>
      <c r="F285" s="477">
        <v>87</v>
      </c>
      <c r="G285" s="477">
        <v>597</v>
      </c>
      <c r="H285" s="477">
        <v>176</v>
      </c>
      <c r="I285" s="477">
        <v>686</v>
      </c>
      <c r="J285" s="477">
        <v>476</v>
      </c>
      <c r="K285" s="477">
        <v>134</v>
      </c>
      <c r="L285" s="477">
        <v>644</v>
      </c>
      <c r="M285" s="477">
        <v>344</v>
      </c>
      <c r="N285" s="477">
        <v>706</v>
      </c>
      <c r="O285" s="477">
        <v>406</v>
      </c>
      <c r="P285" s="477">
        <v>196</v>
      </c>
      <c r="Q285" s="477">
        <v>255</v>
      </c>
      <c r="R285" s="477">
        <v>45</v>
      </c>
      <c r="S285" s="477">
        <v>555</v>
      </c>
      <c r="T285" s="477">
        <v>456</v>
      </c>
      <c r="U285" s="477">
        <v>237</v>
      </c>
      <c r="V285" s="477">
        <v>675</v>
      </c>
      <c r="W285" s="477">
        <v>56</v>
      </c>
      <c r="X285" s="477">
        <v>494</v>
      </c>
      <c r="Y285" s="477">
        <v>275</v>
      </c>
      <c r="Z285" s="477">
        <v>583</v>
      </c>
      <c r="AA285" s="477">
        <v>364</v>
      </c>
      <c r="AB285" s="503">
        <v>145</v>
      </c>
      <c r="AC285" s="475">
        <f t="shared" si="156"/>
        <v>4792815</v>
      </c>
      <c r="AD285" s="476"/>
    </row>
    <row r="286" spans="1:30" x14ac:dyDescent="0.25">
      <c r="A286" s="465">
        <v>8</v>
      </c>
      <c r="B286" s="502">
        <v>32</v>
      </c>
      <c r="C286" s="477">
        <v>542</v>
      </c>
      <c r="D286" s="477">
        <v>251</v>
      </c>
      <c r="E286" s="477">
        <v>631</v>
      </c>
      <c r="F286" s="477">
        <v>340</v>
      </c>
      <c r="G286" s="477">
        <v>121</v>
      </c>
      <c r="H286" s="477">
        <v>432</v>
      </c>
      <c r="I286" s="477">
        <v>213</v>
      </c>
      <c r="J286" s="477">
        <v>723</v>
      </c>
      <c r="K286" s="477">
        <v>354</v>
      </c>
      <c r="L286" s="477">
        <v>144</v>
      </c>
      <c r="M286" s="477">
        <v>573</v>
      </c>
      <c r="N286" s="477">
        <v>233</v>
      </c>
      <c r="O286" s="477">
        <v>662</v>
      </c>
      <c r="P286" s="477">
        <v>443</v>
      </c>
      <c r="Q286" s="477">
        <v>508</v>
      </c>
      <c r="R286" s="477">
        <v>289</v>
      </c>
      <c r="S286" s="477">
        <v>79</v>
      </c>
      <c r="T286" s="477">
        <v>682</v>
      </c>
      <c r="U286" s="477">
        <v>463</v>
      </c>
      <c r="V286" s="477">
        <v>163</v>
      </c>
      <c r="W286" s="477">
        <v>312</v>
      </c>
      <c r="X286" s="477">
        <v>12</v>
      </c>
      <c r="Y286" s="477">
        <v>531</v>
      </c>
      <c r="Z286" s="477">
        <v>101</v>
      </c>
      <c r="AA286" s="477">
        <v>620</v>
      </c>
      <c r="AB286" s="503">
        <v>401</v>
      </c>
      <c r="AC286" s="475">
        <f t="shared" si="156"/>
        <v>4792815</v>
      </c>
      <c r="AD286" s="476"/>
    </row>
    <row r="287" spans="1:30" x14ac:dyDescent="0.25">
      <c r="A287" s="465">
        <v>9</v>
      </c>
      <c r="B287" s="502">
        <v>288</v>
      </c>
      <c r="C287" s="477">
        <v>69</v>
      </c>
      <c r="D287" s="477">
        <v>498</v>
      </c>
      <c r="E287" s="477">
        <v>158</v>
      </c>
      <c r="F287" s="477">
        <v>587</v>
      </c>
      <c r="G287" s="477">
        <v>377</v>
      </c>
      <c r="H287" s="477">
        <v>649</v>
      </c>
      <c r="I287" s="477">
        <v>439</v>
      </c>
      <c r="J287" s="477">
        <v>220</v>
      </c>
      <c r="K287" s="477">
        <v>607</v>
      </c>
      <c r="L287" s="477">
        <v>388</v>
      </c>
      <c r="M287" s="477">
        <v>97</v>
      </c>
      <c r="N287" s="477">
        <v>480</v>
      </c>
      <c r="O287" s="477">
        <v>189</v>
      </c>
      <c r="P287" s="477">
        <v>699</v>
      </c>
      <c r="Q287" s="477">
        <v>8</v>
      </c>
      <c r="R287" s="477">
        <v>518</v>
      </c>
      <c r="S287" s="477">
        <v>299</v>
      </c>
      <c r="T287" s="477">
        <v>200</v>
      </c>
      <c r="U287" s="477">
        <v>719</v>
      </c>
      <c r="V287" s="477">
        <v>419</v>
      </c>
      <c r="W287" s="477">
        <v>565</v>
      </c>
      <c r="X287" s="477">
        <v>265</v>
      </c>
      <c r="Y287" s="477">
        <v>46</v>
      </c>
      <c r="Z287" s="477">
        <v>330</v>
      </c>
      <c r="AA287" s="477">
        <v>111</v>
      </c>
      <c r="AB287" s="503">
        <v>630</v>
      </c>
      <c r="AC287" s="475">
        <f t="shared" si="156"/>
        <v>4792815</v>
      </c>
      <c r="AD287" s="476"/>
    </row>
    <row r="288" spans="1:30" x14ac:dyDescent="0.25">
      <c r="A288" s="465">
        <v>10</v>
      </c>
      <c r="B288" s="502">
        <v>186</v>
      </c>
      <c r="C288" s="477">
        <v>696</v>
      </c>
      <c r="D288" s="477">
        <v>486</v>
      </c>
      <c r="E288" s="477">
        <v>515</v>
      </c>
      <c r="F288" s="477">
        <v>305</v>
      </c>
      <c r="G288" s="477">
        <v>5</v>
      </c>
      <c r="H288" s="477">
        <v>394</v>
      </c>
      <c r="I288" s="477">
        <v>94</v>
      </c>
      <c r="J288" s="477">
        <v>604</v>
      </c>
      <c r="K288" s="477">
        <v>262</v>
      </c>
      <c r="L288" s="477">
        <v>52</v>
      </c>
      <c r="M288" s="477">
        <v>562</v>
      </c>
      <c r="N288" s="477">
        <v>117</v>
      </c>
      <c r="O288" s="477">
        <v>627</v>
      </c>
      <c r="P288" s="477">
        <v>327</v>
      </c>
      <c r="Q288" s="477">
        <v>716</v>
      </c>
      <c r="R288" s="477">
        <v>416</v>
      </c>
      <c r="S288" s="477">
        <v>206</v>
      </c>
      <c r="T288" s="477">
        <v>593</v>
      </c>
      <c r="U288" s="477">
        <v>374</v>
      </c>
      <c r="V288" s="477">
        <v>155</v>
      </c>
      <c r="W288" s="477">
        <v>436</v>
      </c>
      <c r="X288" s="477">
        <v>217</v>
      </c>
      <c r="Y288" s="477">
        <v>655</v>
      </c>
      <c r="Z288" s="477">
        <v>66</v>
      </c>
      <c r="AA288" s="477">
        <v>504</v>
      </c>
      <c r="AB288" s="503">
        <v>285</v>
      </c>
      <c r="AC288" s="475">
        <f t="shared" si="156"/>
        <v>4792815</v>
      </c>
      <c r="AD288" s="476"/>
    </row>
    <row r="289" spans="1:30" x14ac:dyDescent="0.25">
      <c r="A289" s="465">
        <v>11</v>
      </c>
      <c r="B289" s="502">
        <v>412</v>
      </c>
      <c r="C289" s="477">
        <v>193</v>
      </c>
      <c r="D289" s="477">
        <v>703</v>
      </c>
      <c r="E289" s="477">
        <v>42</v>
      </c>
      <c r="F289" s="477">
        <v>552</v>
      </c>
      <c r="G289" s="477">
        <v>261</v>
      </c>
      <c r="H289" s="477">
        <v>641</v>
      </c>
      <c r="I289" s="477">
        <v>350</v>
      </c>
      <c r="J289" s="477">
        <v>131</v>
      </c>
      <c r="K289" s="477">
        <v>491</v>
      </c>
      <c r="L289" s="477">
        <v>272</v>
      </c>
      <c r="M289" s="477">
        <v>62</v>
      </c>
      <c r="N289" s="477">
        <v>361</v>
      </c>
      <c r="O289" s="477">
        <v>151</v>
      </c>
      <c r="P289" s="477">
        <v>580</v>
      </c>
      <c r="Q289" s="477">
        <v>243</v>
      </c>
      <c r="R289" s="477">
        <v>672</v>
      </c>
      <c r="S289" s="477">
        <v>453</v>
      </c>
      <c r="T289" s="477">
        <v>84</v>
      </c>
      <c r="U289" s="477">
        <v>603</v>
      </c>
      <c r="V289" s="477">
        <v>384</v>
      </c>
      <c r="W289" s="477">
        <v>692</v>
      </c>
      <c r="X289" s="477">
        <v>473</v>
      </c>
      <c r="Y289" s="477">
        <v>173</v>
      </c>
      <c r="Z289" s="477">
        <v>319</v>
      </c>
      <c r="AA289" s="477">
        <v>19</v>
      </c>
      <c r="AB289" s="503">
        <v>538</v>
      </c>
      <c r="AC289" s="475">
        <f t="shared" si="156"/>
        <v>4792815</v>
      </c>
      <c r="AD289" s="476"/>
    </row>
    <row r="290" spans="1:30" x14ac:dyDescent="0.25">
      <c r="A290" s="465">
        <v>12</v>
      </c>
      <c r="B290" s="502">
        <v>659</v>
      </c>
      <c r="C290" s="477">
        <v>449</v>
      </c>
      <c r="D290" s="477">
        <v>230</v>
      </c>
      <c r="E290" s="477">
        <v>295</v>
      </c>
      <c r="F290" s="477">
        <v>76</v>
      </c>
      <c r="G290" s="477">
        <v>505</v>
      </c>
      <c r="H290" s="477">
        <v>141</v>
      </c>
      <c r="I290" s="477">
        <v>570</v>
      </c>
      <c r="J290" s="477">
        <v>360</v>
      </c>
      <c r="K290" s="477">
        <v>18</v>
      </c>
      <c r="L290" s="477">
        <v>528</v>
      </c>
      <c r="M290" s="477">
        <v>309</v>
      </c>
      <c r="N290" s="477">
        <v>617</v>
      </c>
      <c r="O290" s="477">
        <v>398</v>
      </c>
      <c r="P290" s="477">
        <v>107</v>
      </c>
      <c r="Q290" s="477">
        <v>460</v>
      </c>
      <c r="R290" s="477">
        <v>169</v>
      </c>
      <c r="S290" s="477">
        <v>679</v>
      </c>
      <c r="T290" s="477">
        <v>337</v>
      </c>
      <c r="U290" s="477">
        <v>118</v>
      </c>
      <c r="V290" s="477">
        <v>637</v>
      </c>
      <c r="W290" s="477">
        <v>210</v>
      </c>
      <c r="X290" s="477">
        <v>729</v>
      </c>
      <c r="Y290" s="477">
        <v>429</v>
      </c>
      <c r="Z290" s="477">
        <v>548</v>
      </c>
      <c r="AA290" s="477">
        <v>248</v>
      </c>
      <c r="AB290" s="503">
        <v>29</v>
      </c>
      <c r="AC290" s="475">
        <f t="shared" si="156"/>
        <v>4792815</v>
      </c>
      <c r="AD290" s="476"/>
    </row>
    <row r="291" spans="1:30" x14ac:dyDescent="0.25">
      <c r="A291" s="465">
        <v>13</v>
      </c>
      <c r="B291" s="502">
        <v>478</v>
      </c>
      <c r="C291" s="477">
        <v>187</v>
      </c>
      <c r="D291" s="477">
        <v>697</v>
      </c>
      <c r="E291" s="477">
        <v>9</v>
      </c>
      <c r="F291" s="477">
        <v>519</v>
      </c>
      <c r="G291" s="477">
        <v>300</v>
      </c>
      <c r="H291" s="477">
        <v>608</v>
      </c>
      <c r="I291" s="477">
        <v>389</v>
      </c>
      <c r="J291" s="477">
        <v>98</v>
      </c>
      <c r="K291" s="477">
        <v>566</v>
      </c>
      <c r="L291" s="477">
        <v>266</v>
      </c>
      <c r="M291" s="477">
        <v>47</v>
      </c>
      <c r="N291" s="477">
        <v>328</v>
      </c>
      <c r="O291" s="477">
        <v>109</v>
      </c>
      <c r="P291" s="477">
        <v>628</v>
      </c>
      <c r="Q291" s="477">
        <v>201</v>
      </c>
      <c r="R291" s="477">
        <v>720</v>
      </c>
      <c r="S291" s="477">
        <v>420</v>
      </c>
      <c r="T291" s="477">
        <v>159</v>
      </c>
      <c r="U291" s="477">
        <v>588</v>
      </c>
      <c r="V291" s="477">
        <v>378</v>
      </c>
      <c r="W291" s="477">
        <v>650</v>
      </c>
      <c r="X291" s="477">
        <v>440</v>
      </c>
      <c r="Y291" s="477">
        <v>221</v>
      </c>
      <c r="Z291" s="477">
        <v>286</v>
      </c>
      <c r="AA291" s="477">
        <v>67</v>
      </c>
      <c r="AB291" s="503">
        <v>496</v>
      </c>
      <c r="AC291" s="475">
        <f t="shared" si="156"/>
        <v>4792815</v>
      </c>
      <c r="AD291" s="476"/>
    </row>
    <row r="292" spans="1:30" x14ac:dyDescent="0.25">
      <c r="A292" s="465">
        <v>14</v>
      </c>
      <c r="B292" s="502">
        <v>707</v>
      </c>
      <c r="C292" s="477">
        <v>407</v>
      </c>
      <c r="D292" s="477">
        <v>197</v>
      </c>
      <c r="E292" s="477">
        <v>253</v>
      </c>
      <c r="F292" s="477">
        <v>43</v>
      </c>
      <c r="G292" s="477">
        <v>553</v>
      </c>
      <c r="H292" s="477">
        <v>135</v>
      </c>
      <c r="I292" s="477">
        <v>645</v>
      </c>
      <c r="J292" s="477">
        <v>345</v>
      </c>
      <c r="K292" s="477">
        <v>57</v>
      </c>
      <c r="L292" s="477">
        <v>495</v>
      </c>
      <c r="M292" s="477">
        <v>276</v>
      </c>
      <c r="N292" s="477">
        <v>584</v>
      </c>
      <c r="O292" s="515">
        <v>365</v>
      </c>
      <c r="P292" s="477">
        <v>146</v>
      </c>
      <c r="Q292" s="477">
        <v>454</v>
      </c>
      <c r="R292" s="477">
        <v>235</v>
      </c>
      <c r="S292" s="477">
        <v>673</v>
      </c>
      <c r="T292" s="477">
        <v>385</v>
      </c>
      <c r="U292" s="477">
        <v>85</v>
      </c>
      <c r="V292" s="477">
        <v>595</v>
      </c>
      <c r="W292" s="477">
        <v>177</v>
      </c>
      <c r="X292" s="477">
        <v>687</v>
      </c>
      <c r="Y292" s="477">
        <v>477</v>
      </c>
      <c r="Z292" s="477">
        <v>533</v>
      </c>
      <c r="AA292" s="477">
        <v>323</v>
      </c>
      <c r="AB292" s="503">
        <v>23</v>
      </c>
      <c r="AC292" s="475">
        <f t="shared" si="156"/>
        <v>4792815</v>
      </c>
      <c r="AD292" s="476">
        <f t="shared" ref="AD292" si="157">B292^3+C292^3+D292^3+E292^3+F292^3+G292^3+H292^3+I292^3+J292^3+K292^3+L292^3+M292^3+N292^3+O292^3+P292^3+Q292^3+R292^3+S292^3+T292^3+U292^3+V292^3+W292^3+X292^3+Y292^3+Z292^3+AA292^3+AB292^3</f>
        <v>2622267675</v>
      </c>
    </row>
    <row r="293" spans="1:30" x14ac:dyDescent="0.25">
      <c r="A293" s="465">
        <v>15</v>
      </c>
      <c r="B293" s="502">
        <v>234</v>
      </c>
      <c r="C293" s="477">
        <v>663</v>
      </c>
      <c r="D293" s="477">
        <v>444</v>
      </c>
      <c r="E293" s="477">
        <v>509</v>
      </c>
      <c r="F293" s="477">
        <v>290</v>
      </c>
      <c r="G293" s="477">
        <v>80</v>
      </c>
      <c r="H293" s="477">
        <v>352</v>
      </c>
      <c r="I293" s="477">
        <v>142</v>
      </c>
      <c r="J293" s="477">
        <v>571</v>
      </c>
      <c r="K293" s="477">
        <v>310</v>
      </c>
      <c r="L293" s="477">
        <v>10</v>
      </c>
      <c r="M293" s="477">
        <v>529</v>
      </c>
      <c r="N293" s="477">
        <v>102</v>
      </c>
      <c r="O293" s="477">
        <v>621</v>
      </c>
      <c r="P293" s="477">
        <v>402</v>
      </c>
      <c r="Q293" s="477">
        <v>683</v>
      </c>
      <c r="R293" s="477">
        <v>464</v>
      </c>
      <c r="S293" s="477">
        <v>164</v>
      </c>
      <c r="T293" s="477">
        <v>632</v>
      </c>
      <c r="U293" s="477">
        <v>341</v>
      </c>
      <c r="V293" s="477">
        <v>122</v>
      </c>
      <c r="W293" s="477">
        <v>430</v>
      </c>
      <c r="X293" s="477">
        <v>211</v>
      </c>
      <c r="Y293" s="477">
        <v>721</v>
      </c>
      <c r="Z293" s="477">
        <v>33</v>
      </c>
      <c r="AA293" s="477">
        <v>543</v>
      </c>
      <c r="AB293" s="503">
        <v>252</v>
      </c>
      <c r="AC293" s="475">
        <f t="shared" si="156"/>
        <v>4792815</v>
      </c>
      <c r="AD293" s="476"/>
    </row>
    <row r="294" spans="1:30" x14ac:dyDescent="0.25">
      <c r="A294" s="465">
        <v>16</v>
      </c>
      <c r="B294" s="502">
        <v>701</v>
      </c>
      <c r="C294" s="477">
        <v>482</v>
      </c>
      <c r="D294" s="477">
        <v>182</v>
      </c>
      <c r="E294" s="477">
        <v>301</v>
      </c>
      <c r="F294" s="477">
        <v>1</v>
      </c>
      <c r="G294" s="477">
        <v>520</v>
      </c>
      <c r="H294" s="477">
        <v>93</v>
      </c>
      <c r="I294" s="477">
        <v>612</v>
      </c>
      <c r="J294" s="477">
        <v>393</v>
      </c>
      <c r="K294" s="477">
        <v>51</v>
      </c>
      <c r="L294" s="477">
        <v>561</v>
      </c>
      <c r="M294" s="477">
        <v>270</v>
      </c>
      <c r="N294" s="477">
        <v>623</v>
      </c>
      <c r="O294" s="477">
        <v>332</v>
      </c>
      <c r="P294" s="477">
        <v>113</v>
      </c>
      <c r="Q294" s="477">
        <v>421</v>
      </c>
      <c r="R294" s="477">
        <v>202</v>
      </c>
      <c r="S294" s="477">
        <v>712</v>
      </c>
      <c r="T294" s="477">
        <v>370</v>
      </c>
      <c r="U294" s="477">
        <v>160</v>
      </c>
      <c r="V294" s="477">
        <v>589</v>
      </c>
      <c r="W294" s="477">
        <v>225</v>
      </c>
      <c r="X294" s="477">
        <v>654</v>
      </c>
      <c r="Y294" s="477">
        <v>435</v>
      </c>
      <c r="Z294" s="477">
        <v>500</v>
      </c>
      <c r="AA294" s="477">
        <v>281</v>
      </c>
      <c r="AB294" s="503">
        <v>71</v>
      </c>
      <c r="AC294" s="475">
        <f t="shared" si="156"/>
        <v>4792815</v>
      </c>
      <c r="AD294" s="476"/>
    </row>
    <row r="295" spans="1:30" x14ac:dyDescent="0.25">
      <c r="A295" s="465">
        <v>17</v>
      </c>
      <c r="B295" s="502">
        <v>192</v>
      </c>
      <c r="C295" s="477">
        <v>711</v>
      </c>
      <c r="D295" s="477">
        <v>411</v>
      </c>
      <c r="E295" s="477">
        <v>557</v>
      </c>
      <c r="F295" s="477">
        <v>257</v>
      </c>
      <c r="G295" s="477">
        <v>38</v>
      </c>
      <c r="H295" s="477">
        <v>346</v>
      </c>
      <c r="I295" s="477">
        <v>127</v>
      </c>
      <c r="J295" s="477">
        <v>646</v>
      </c>
      <c r="K295" s="477">
        <v>277</v>
      </c>
      <c r="L295" s="477">
        <v>58</v>
      </c>
      <c r="M295" s="477">
        <v>487</v>
      </c>
      <c r="N295" s="477">
        <v>150</v>
      </c>
      <c r="O295" s="477">
        <v>579</v>
      </c>
      <c r="P295" s="477">
        <v>369</v>
      </c>
      <c r="Q295" s="477">
        <v>668</v>
      </c>
      <c r="R295" s="477">
        <v>458</v>
      </c>
      <c r="S295" s="477">
        <v>239</v>
      </c>
      <c r="T295" s="477">
        <v>599</v>
      </c>
      <c r="U295" s="477">
        <v>380</v>
      </c>
      <c r="V295" s="477">
        <v>89</v>
      </c>
      <c r="W295" s="477">
        <v>469</v>
      </c>
      <c r="X295" s="477">
        <v>178</v>
      </c>
      <c r="Y295" s="477">
        <v>688</v>
      </c>
      <c r="Z295" s="477">
        <v>27</v>
      </c>
      <c r="AA295" s="477">
        <v>537</v>
      </c>
      <c r="AB295" s="503">
        <v>318</v>
      </c>
      <c r="AC295" s="475">
        <f t="shared" si="156"/>
        <v>4792815</v>
      </c>
      <c r="AD295" s="476"/>
    </row>
    <row r="296" spans="1:30" x14ac:dyDescent="0.25">
      <c r="A296" s="465">
        <v>18</v>
      </c>
      <c r="B296" s="502">
        <v>445</v>
      </c>
      <c r="C296" s="477">
        <v>226</v>
      </c>
      <c r="D296" s="477">
        <v>664</v>
      </c>
      <c r="E296" s="477">
        <v>75</v>
      </c>
      <c r="F296" s="477">
        <v>513</v>
      </c>
      <c r="G296" s="477">
        <v>294</v>
      </c>
      <c r="H296" s="477">
        <v>575</v>
      </c>
      <c r="I296" s="477">
        <v>356</v>
      </c>
      <c r="J296" s="477">
        <v>137</v>
      </c>
      <c r="K296" s="477">
        <v>524</v>
      </c>
      <c r="L296" s="477">
        <v>314</v>
      </c>
      <c r="M296" s="477">
        <v>14</v>
      </c>
      <c r="N296" s="477">
        <v>403</v>
      </c>
      <c r="O296" s="477">
        <v>103</v>
      </c>
      <c r="P296" s="477">
        <v>613</v>
      </c>
      <c r="Q296" s="477">
        <v>168</v>
      </c>
      <c r="R296" s="477">
        <v>678</v>
      </c>
      <c r="S296" s="477">
        <v>468</v>
      </c>
      <c r="T296" s="477">
        <v>126</v>
      </c>
      <c r="U296" s="477">
        <v>636</v>
      </c>
      <c r="V296" s="477">
        <v>336</v>
      </c>
      <c r="W296" s="477">
        <v>725</v>
      </c>
      <c r="X296" s="477">
        <v>425</v>
      </c>
      <c r="Y296" s="477">
        <v>215</v>
      </c>
      <c r="Z296" s="477">
        <v>244</v>
      </c>
      <c r="AA296" s="477">
        <v>34</v>
      </c>
      <c r="AB296" s="503">
        <v>544</v>
      </c>
      <c r="AC296" s="475">
        <f t="shared" si="156"/>
        <v>4792815</v>
      </c>
      <c r="AD296" s="476"/>
    </row>
    <row r="297" spans="1:30" x14ac:dyDescent="0.25">
      <c r="A297" s="465">
        <v>19</v>
      </c>
      <c r="B297" s="502">
        <v>100</v>
      </c>
      <c r="C297" s="477">
        <v>619</v>
      </c>
      <c r="D297" s="477">
        <v>400</v>
      </c>
      <c r="E297" s="477">
        <v>684</v>
      </c>
      <c r="F297" s="477">
        <v>465</v>
      </c>
      <c r="G297" s="477">
        <v>165</v>
      </c>
      <c r="H297" s="477">
        <v>311</v>
      </c>
      <c r="I297" s="477">
        <v>11</v>
      </c>
      <c r="J297" s="477">
        <v>530</v>
      </c>
      <c r="K297" s="477">
        <v>431</v>
      </c>
      <c r="L297" s="477">
        <v>212</v>
      </c>
      <c r="M297" s="477">
        <v>722</v>
      </c>
      <c r="N297" s="477">
        <v>31</v>
      </c>
      <c r="O297" s="477">
        <v>541</v>
      </c>
      <c r="P297" s="477">
        <v>250</v>
      </c>
      <c r="Q297" s="477">
        <v>633</v>
      </c>
      <c r="R297" s="477">
        <v>342</v>
      </c>
      <c r="S297" s="477">
        <v>123</v>
      </c>
      <c r="T297" s="477">
        <v>510</v>
      </c>
      <c r="U297" s="477">
        <v>291</v>
      </c>
      <c r="V297" s="477">
        <v>81</v>
      </c>
      <c r="W297" s="477">
        <v>353</v>
      </c>
      <c r="X297" s="477">
        <v>143</v>
      </c>
      <c r="Y297" s="477">
        <v>572</v>
      </c>
      <c r="Z297" s="477">
        <v>232</v>
      </c>
      <c r="AA297" s="477">
        <v>661</v>
      </c>
      <c r="AB297" s="503">
        <v>442</v>
      </c>
      <c r="AC297" s="475">
        <f t="shared" si="156"/>
        <v>4792815</v>
      </c>
      <c r="AD297" s="476"/>
    </row>
    <row r="298" spans="1:30" x14ac:dyDescent="0.25">
      <c r="A298" s="465">
        <v>20</v>
      </c>
      <c r="B298" s="502">
        <v>329</v>
      </c>
      <c r="C298" s="477">
        <v>110</v>
      </c>
      <c r="D298" s="477">
        <v>629</v>
      </c>
      <c r="E298" s="477">
        <v>199</v>
      </c>
      <c r="F298" s="477">
        <v>718</v>
      </c>
      <c r="G298" s="477">
        <v>418</v>
      </c>
      <c r="H298" s="477">
        <v>567</v>
      </c>
      <c r="I298" s="477">
        <v>267</v>
      </c>
      <c r="J298" s="477">
        <v>48</v>
      </c>
      <c r="K298" s="477">
        <v>651</v>
      </c>
      <c r="L298" s="477">
        <v>441</v>
      </c>
      <c r="M298" s="477">
        <v>222</v>
      </c>
      <c r="N298" s="477">
        <v>287</v>
      </c>
      <c r="O298" s="477">
        <v>68</v>
      </c>
      <c r="P298" s="477">
        <v>497</v>
      </c>
      <c r="Q298" s="477">
        <v>157</v>
      </c>
      <c r="R298" s="477">
        <v>586</v>
      </c>
      <c r="S298" s="477">
        <v>376</v>
      </c>
      <c r="T298" s="477">
        <v>7</v>
      </c>
      <c r="U298" s="477">
        <v>517</v>
      </c>
      <c r="V298" s="477">
        <v>298</v>
      </c>
      <c r="W298" s="477">
        <v>609</v>
      </c>
      <c r="X298" s="477">
        <v>390</v>
      </c>
      <c r="Y298" s="477">
        <v>99</v>
      </c>
      <c r="Z298" s="477">
        <v>479</v>
      </c>
      <c r="AA298" s="477">
        <v>188</v>
      </c>
      <c r="AB298" s="503">
        <v>698</v>
      </c>
      <c r="AC298" s="475">
        <f t="shared" si="156"/>
        <v>4792815</v>
      </c>
      <c r="AD298" s="476"/>
    </row>
    <row r="299" spans="1:30" x14ac:dyDescent="0.25">
      <c r="A299" s="465">
        <v>21</v>
      </c>
      <c r="B299" s="502">
        <v>585</v>
      </c>
      <c r="C299" s="477">
        <v>366</v>
      </c>
      <c r="D299" s="477">
        <v>147</v>
      </c>
      <c r="E299" s="477">
        <v>455</v>
      </c>
      <c r="F299" s="477">
        <v>236</v>
      </c>
      <c r="G299" s="477">
        <v>674</v>
      </c>
      <c r="H299" s="477">
        <v>55</v>
      </c>
      <c r="I299" s="477">
        <v>493</v>
      </c>
      <c r="J299" s="477">
        <v>274</v>
      </c>
      <c r="K299" s="477">
        <v>175</v>
      </c>
      <c r="L299" s="477">
        <v>685</v>
      </c>
      <c r="M299" s="477">
        <v>475</v>
      </c>
      <c r="N299" s="477">
        <v>534</v>
      </c>
      <c r="O299" s="477">
        <v>324</v>
      </c>
      <c r="P299" s="477">
        <v>24</v>
      </c>
      <c r="Q299" s="477">
        <v>386</v>
      </c>
      <c r="R299" s="477">
        <v>86</v>
      </c>
      <c r="S299" s="477">
        <v>596</v>
      </c>
      <c r="T299" s="477">
        <v>254</v>
      </c>
      <c r="U299" s="477">
        <v>44</v>
      </c>
      <c r="V299" s="477">
        <v>554</v>
      </c>
      <c r="W299" s="477">
        <v>133</v>
      </c>
      <c r="X299" s="477">
        <v>643</v>
      </c>
      <c r="Y299" s="477">
        <v>343</v>
      </c>
      <c r="Z299" s="477">
        <v>708</v>
      </c>
      <c r="AA299" s="477">
        <v>408</v>
      </c>
      <c r="AB299" s="503">
        <v>198</v>
      </c>
      <c r="AC299" s="475">
        <f t="shared" si="156"/>
        <v>4792815</v>
      </c>
      <c r="AD299" s="476"/>
    </row>
    <row r="300" spans="1:30" x14ac:dyDescent="0.25">
      <c r="A300" s="465">
        <v>22</v>
      </c>
      <c r="B300" s="502">
        <v>404</v>
      </c>
      <c r="C300" s="477">
        <v>104</v>
      </c>
      <c r="D300" s="477">
        <v>614</v>
      </c>
      <c r="E300" s="477">
        <v>166</v>
      </c>
      <c r="F300" s="477">
        <v>676</v>
      </c>
      <c r="G300" s="477">
        <v>466</v>
      </c>
      <c r="H300" s="477">
        <v>525</v>
      </c>
      <c r="I300" s="477">
        <v>315</v>
      </c>
      <c r="J300" s="477">
        <v>15</v>
      </c>
      <c r="K300" s="477">
        <v>726</v>
      </c>
      <c r="L300" s="477">
        <v>426</v>
      </c>
      <c r="M300" s="477">
        <v>216</v>
      </c>
      <c r="N300" s="477">
        <v>245</v>
      </c>
      <c r="O300" s="477">
        <v>35</v>
      </c>
      <c r="P300" s="477">
        <v>545</v>
      </c>
      <c r="Q300" s="477">
        <v>124</v>
      </c>
      <c r="R300" s="477">
        <v>634</v>
      </c>
      <c r="S300" s="477">
        <v>334</v>
      </c>
      <c r="T300" s="477">
        <v>73</v>
      </c>
      <c r="U300" s="477">
        <v>511</v>
      </c>
      <c r="V300" s="477">
        <v>292</v>
      </c>
      <c r="W300" s="477">
        <v>576</v>
      </c>
      <c r="X300" s="477">
        <v>357</v>
      </c>
      <c r="Y300" s="477">
        <v>138</v>
      </c>
      <c r="Z300" s="477">
        <v>446</v>
      </c>
      <c r="AA300" s="477">
        <v>227</v>
      </c>
      <c r="AB300" s="503">
        <v>665</v>
      </c>
      <c r="AC300" s="475">
        <f t="shared" si="156"/>
        <v>4792815</v>
      </c>
      <c r="AD300" s="476"/>
    </row>
    <row r="301" spans="1:30" x14ac:dyDescent="0.25">
      <c r="A301" s="465">
        <v>23</v>
      </c>
      <c r="B301" s="502">
        <v>624</v>
      </c>
      <c r="C301" s="477">
        <v>333</v>
      </c>
      <c r="D301" s="477">
        <v>114</v>
      </c>
      <c r="E301" s="477">
        <v>422</v>
      </c>
      <c r="F301" s="477">
        <v>203</v>
      </c>
      <c r="G301" s="477">
        <v>713</v>
      </c>
      <c r="H301" s="477">
        <v>49</v>
      </c>
      <c r="I301" s="477">
        <v>559</v>
      </c>
      <c r="J301" s="477">
        <v>268</v>
      </c>
      <c r="K301" s="477">
        <v>223</v>
      </c>
      <c r="L301" s="477">
        <v>652</v>
      </c>
      <c r="M301" s="477">
        <v>433</v>
      </c>
      <c r="N301" s="477">
        <v>501</v>
      </c>
      <c r="O301" s="477">
        <v>282</v>
      </c>
      <c r="P301" s="477">
        <v>72</v>
      </c>
      <c r="Q301" s="477">
        <v>371</v>
      </c>
      <c r="R301" s="477">
        <v>161</v>
      </c>
      <c r="S301" s="477">
        <v>590</v>
      </c>
      <c r="T301" s="477">
        <v>302</v>
      </c>
      <c r="U301" s="477">
        <v>2</v>
      </c>
      <c r="V301" s="477">
        <v>521</v>
      </c>
      <c r="W301" s="477">
        <v>91</v>
      </c>
      <c r="X301" s="477">
        <v>610</v>
      </c>
      <c r="Y301" s="477">
        <v>391</v>
      </c>
      <c r="Z301" s="477">
        <v>702</v>
      </c>
      <c r="AA301" s="477">
        <v>483</v>
      </c>
      <c r="AB301" s="503">
        <v>183</v>
      </c>
      <c r="AC301" s="475">
        <f t="shared" si="156"/>
        <v>4792815</v>
      </c>
      <c r="AD301" s="476"/>
    </row>
    <row r="302" spans="1:30" x14ac:dyDescent="0.25">
      <c r="A302" s="465">
        <v>24</v>
      </c>
      <c r="B302" s="502">
        <v>148</v>
      </c>
      <c r="C302" s="477">
        <v>577</v>
      </c>
      <c r="D302" s="477">
        <v>367</v>
      </c>
      <c r="E302" s="477">
        <v>669</v>
      </c>
      <c r="F302" s="477">
        <v>459</v>
      </c>
      <c r="G302" s="477">
        <v>240</v>
      </c>
      <c r="H302" s="477">
        <v>278</v>
      </c>
      <c r="I302" s="477">
        <v>59</v>
      </c>
      <c r="J302" s="477">
        <v>488</v>
      </c>
      <c r="K302" s="477">
        <v>470</v>
      </c>
      <c r="L302" s="477">
        <v>179</v>
      </c>
      <c r="M302" s="477">
        <v>689</v>
      </c>
      <c r="N302" s="477">
        <v>25</v>
      </c>
      <c r="O302" s="477">
        <v>535</v>
      </c>
      <c r="P302" s="477">
        <v>316</v>
      </c>
      <c r="Q302" s="477">
        <v>600</v>
      </c>
      <c r="R302" s="477">
        <v>381</v>
      </c>
      <c r="S302" s="477">
        <v>90</v>
      </c>
      <c r="T302" s="477">
        <v>558</v>
      </c>
      <c r="U302" s="477">
        <v>258</v>
      </c>
      <c r="V302" s="477">
        <v>39</v>
      </c>
      <c r="W302" s="477">
        <v>347</v>
      </c>
      <c r="X302" s="477">
        <v>128</v>
      </c>
      <c r="Y302" s="477">
        <v>647</v>
      </c>
      <c r="Z302" s="477">
        <v>190</v>
      </c>
      <c r="AA302" s="477">
        <v>709</v>
      </c>
      <c r="AB302" s="503">
        <v>409</v>
      </c>
      <c r="AC302" s="475">
        <f t="shared" si="156"/>
        <v>4792815</v>
      </c>
      <c r="AD302" s="476"/>
    </row>
    <row r="303" spans="1:30" x14ac:dyDescent="0.25">
      <c r="A303" s="465">
        <v>25</v>
      </c>
      <c r="B303" s="502">
        <v>618</v>
      </c>
      <c r="C303" s="477">
        <v>399</v>
      </c>
      <c r="D303" s="477">
        <v>108</v>
      </c>
      <c r="E303" s="477">
        <v>461</v>
      </c>
      <c r="F303" s="477">
        <v>170</v>
      </c>
      <c r="G303" s="477">
        <v>680</v>
      </c>
      <c r="H303" s="477">
        <v>16</v>
      </c>
      <c r="I303" s="477">
        <v>526</v>
      </c>
      <c r="J303" s="477">
        <v>307</v>
      </c>
      <c r="K303" s="477">
        <v>208</v>
      </c>
      <c r="L303" s="477">
        <v>727</v>
      </c>
      <c r="M303" s="477">
        <v>427</v>
      </c>
      <c r="N303" s="477">
        <v>549</v>
      </c>
      <c r="O303" s="477">
        <v>249</v>
      </c>
      <c r="P303" s="477">
        <v>30</v>
      </c>
      <c r="Q303" s="477">
        <v>338</v>
      </c>
      <c r="R303" s="477">
        <v>119</v>
      </c>
      <c r="S303" s="477">
        <v>638</v>
      </c>
      <c r="T303" s="477">
        <v>296</v>
      </c>
      <c r="U303" s="477">
        <v>77</v>
      </c>
      <c r="V303" s="477">
        <v>506</v>
      </c>
      <c r="W303" s="477">
        <v>139</v>
      </c>
      <c r="X303" s="477">
        <v>568</v>
      </c>
      <c r="Y303" s="477">
        <v>358</v>
      </c>
      <c r="Z303" s="477">
        <v>660</v>
      </c>
      <c r="AA303" s="477">
        <v>450</v>
      </c>
      <c r="AB303" s="503">
        <v>231</v>
      </c>
      <c r="AC303" s="475">
        <f t="shared" si="156"/>
        <v>4792815</v>
      </c>
      <c r="AD303" s="476"/>
    </row>
    <row r="304" spans="1:30" x14ac:dyDescent="0.25">
      <c r="A304" s="465">
        <v>26</v>
      </c>
      <c r="B304" s="502">
        <v>115</v>
      </c>
      <c r="C304" s="477">
        <v>625</v>
      </c>
      <c r="D304" s="477">
        <v>325</v>
      </c>
      <c r="E304" s="477">
        <v>717</v>
      </c>
      <c r="F304" s="477">
        <v>417</v>
      </c>
      <c r="G304" s="477">
        <v>207</v>
      </c>
      <c r="H304" s="477">
        <v>263</v>
      </c>
      <c r="I304" s="477">
        <v>53</v>
      </c>
      <c r="J304" s="477">
        <v>563</v>
      </c>
      <c r="K304" s="477">
        <v>437</v>
      </c>
      <c r="L304" s="477">
        <v>218</v>
      </c>
      <c r="M304" s="477">
        <v>656</v>
      </c>
      <c r="N304" s="477">
        <v>64</v>
      </c>
      <c r="O304" s="477">
        <v>502</v>
      </c>
      <c r="P304" s="477">
        <v>283</v>
      </c>
      <c r="Q304" s="477">
        <v>594</v>
      </c>
      <c r="R304" s="477">
        <v>375</v>
      </c>
      <c r="S304" s="477">
        <v>156</v>
      </c>
      <c r="T304" s="477">
        <v>516</v>
      </c>
      <c r="U304" s="477">
        <v>306</v>
      </c>
      <c r="V304" s="477">
        <v>6</v>
      </c>
      <c r="W304" s="477">
        <v>395</v>
      </c>
      <c r="X304" s="477">
        <v>95</v>
      </c>
      <c r="Y304" s="477">
        <v>605</v>
      </c>
      <c r="Z304" s="477">
        <v>184</v>
      </c>
      <c r="AA304" s="477">
        <v>694</v>
      </c>
      <c r="AB304" s="503">
        <v>484</v>
      </c>
      <c r="AC304" s="475">
        <f t="shared" si="156"/>
        <v>4792815</v>
      </c>
      <c r="AD304" s="476"/>
    </row>
    <row r="305" spans="1:30" x14ac:dyDescent="0.25">
      <c r="A305" s="465">
        <v>27</v>
      </c>
      <c r="B305" s="504">
        <v>362</v>
      </c>
      <c r="C305" s="505">
        <v>152</v>
      </c>
      <c r="D305" s="505">
        <v>581</v>
      </c>
      <c r="E305" s="505">
        <v>241</v>
      </c>
      <c r="F305" s="505">
        <v>670</v>
      </c>
      <c r="G305" s="505">
        <v>451</v>
      </c>
      <c r="H305" s="505">
        <v>492</v>
      </c>
      <c r="I305" s="505">
        <v>273</v>
      </c>
      <c r="J305" s="505">
        <v>63</v>
      </c>
      <c r="K305" s="505">
        <v>693</v>
      </c>
      <c r="L305" s="505">
        <v>474</v>
      </c>
      <c r="M305" s="505">
        <v>174</v>
      </c>
      <c r="N305" s="505">
        <v>320</v>
      </c>
      <c r="O305" s="505">
        <v>20</v>
      </c>
      <c r="P305" s="505">
        <v>539</v>
      </c>
      <c r="Q305" s="505">
        <v>82</v>
      </c>
      <c r="R305" s="505">
        <v>601</v>
      </c>
      <c r="S305" s="505">
        <v>382</v>
      </c>
      <c r="T305" s="505">
        <v>40</v>
      </c>
      <c r="U305" s="505">
        <v>550</v>
      </c>
      <c r="V305" s="505">
        <v>259</v>
      </c>
      <c r="W305" s="505">
        <v>642</v>
      </c>
      <c r="X305" s="505">
        <v>351</v>
      </c>
      <c r="Y305" s="505">
        <v>132</v>
      </c>
      <c r="Z305" s="505">
        <v>413</v>
      </c>
      <c r="AA305" s="505">
        <v>194</v>
      </c>
      <c r="AB305" s="506">
        <v>704</v>
      </c>
      <c r="AC305" s="475">
        <f t="shared" si="156"/>
        <v>4792815</v>
      </c>
      <c r="AD305" s="476"/>
    </row>
    <row r="306" spans="1:30" x14ac:dyDescent="0.25">
      <c r="A306" s="470" t="s">
        <v>1</v>
      </c>
      <c r="B306" s="475">
        <f>SUMSQ(B279:B305)</f>
        <v>4792815</v>
      </c>
      <c r="C306" s="475">
        <f>SUMSQ(C279:C305)</f>
        <v>4792815</v>
      </c>
      <c r="D306" s="475">
        <f t="shared" ref="D306" si="158">SUMSQ(D279:D305)</f>
        <v>4792815</v>
      </c>
      <c r="E306" s="475">
        <f t="shared" ref="E306" si="159">SUMSQ(E279:E305)</f>
        <v>4792815</v>
      </c>
      <c r="F306" s="475">
        <f t="shared" ref="F306" si="160">SUMSQ(F279:F305)</f>
        <v>4792815</v>
      </c>
      <c r="G306" s="475">
        <f t="shared" ref="G306" si="161">SUMSQ(G279:G305)</f>
        <v>4792815</v>
      </c>
      <c r="H306" s="475">
        <f t="shared" ref="H306" si="162">SUMSQ(H279:H305)</f>
        <v>4792815</v>
      </c>
      <c r="I306" s="475">
        <f t="shared" ref="I306" si="163">SUMSQ(I279:I305)</f>
        <v>4792815</v>
      </c>
      <c r="J306" s="475">
        <f t="shared" ref="J306" si="164">SUMSQ(J279:J305)</f>
        <v>4792815</v>
      </c>
      <c r="K306" s="475">
        <f t="shared" ref="K306" si="165">SUMSQ(K279:K305)</f>
        <v>4792815</v>
      </c>
      <c r="L306" s="475">
        <f t="shared" ref="L306" si="166">SUMSQ(L279:L305)</f>
        <v>4792815</v>
      </c>
      <c r="M306" s="475">
        <f t="shared" ref="M306" si="167">SUMSQ(M279:M305)</f>
        <v>4792815</v>
      </c>
      <c r="N306" s="475">
        <f t="shared" ref="N306" si="168">SUMSQ(N279:N305)</f>
        <v>4792815</v>
      </c>
      <c r="O306" s="475">
        <f t="shared" ref="O306" si="169">SUMSQ(O279:O305)</f>
        <v>4792815</v>
      </c>
      <c r="P306" s="475">
        <f t="shared" ref="P306" si="170">SUMSQ(P279:P305)</f>
        <v>4792815</v>
      </c>
      <c r="Q306" s="475">
        <f t="shared" ref="Q306" si="171">SUMSQ(Q279:Q305)</f>
        <v>4792815</v>
      </c>
      <c r="R306" s="475">
        <f t="shared" ref="R306" si="172">SUMSQ(R279:R305)</f>
        <v>4792815</v>
      </c>
      <c r="S306" s="475">
        <f t="shared" ref="S306" si="173">SUMSQ(S279:S305)</f>
        <v>4792815</v>
      </c>
      <c r="T306" s="475">
        <f t="shared" ref="T306" si="174">SUMSQ(T279:T305)</f>
        <v>4792815</v>
      </c>
      <c r="U306" s="475">
        <f t="shared" ref="U306" si="175">SUMSQ(U279:U305)</f>
        <v>4792815</v>
      </c>
      <c r="V306" s="475">
        <f t="shared" ref="V306" si="176">SUMSQ(V279:V305)</f>
        <v>4792815</v>
      </c>
      <c r="W306" s="475">
        <f t="shared" ref="W306" si="177">SUMSQ(W279:W305)</f>
        <v>4792815</v>
      </c>
      <c r="X306" s="475">
        <f t="shared" ref="X306" si="178">SUMSQ(X279:X305)</f>
        <v>4792815</v>
      </c>
      <c r="Y306" s="475">
        <f t="shared" ref="Y306" si="179">SUMSQ(Y279:Y305)</f>
        <v>4792815</v>
      </c>
      <c r="Z306" s="475">
        <f t="shared" ref="Z306" si="180">SUMSQ(Z279:Z305)</f>
        <v>4792815</v>
      </c>
      <c r="AA306" s="475">
        <f t="shared" ref="AA306" si="181">SUMSQ(AA279:AA305)</f>
        <v>4792815</v>
      </c>
      <c r="AB306" s="475">
        <f t="shared" ref="AB306" si="182">SUMSQ(AB279:AB305)</f>
        <v>4792815</v>
      </c>
      <c r="AC306" s="475"/>
      <c r="AD306" s="475"/>
    </row>
    <row r="307" spans="1:30" x14ac:dyDescent="0.25">
      <c r="A307" s="470" t="s">
        <v>351</v>
      </c>
      <c r="O307" s="476">
        <f>O279^3+O280^3+O281^3+O282^3+O283^3+O284^3+O285^3+O286^3+O287^3+O288^3+O289^3+O290^3+O291^3+O292^3+O293^3+O294^3+O295^3+O296^3+O297^3+O298^3+O299^3+O300^3+O301^3+O302^3+O303^3+O304^3+O305^3</f>
        <v>2622267675</v>
      </c>
      <c r="P307" s="476"/>
      <c r="AD307" s="475"/>
    </row>
    <row r="308" spans="1:30" x14ac:dyDescent="0.25">
      <c r="A308" s="466"/>
      <c r="B308" s="471" t="s">
        <v>925</v>
      </c>
      <c r="C308" s="471"/>
      <c r="D308" s="471"/>
      <c r="E308" s="471"/>
      <c r="F308" s="471"/>
      <c r="G308" s="471"/>
      <c r="H308" s="471"/>
      <c r="I308" s="471"/>
      <c r="J308" s="471"/>
      <c r="K308" s="471"/>
      <c r="L308" s="471"/>
      <c r="M308" s="471"/>
      <c r="N308" s="471"/>
      <c r="O308" s="471"/>
      <c r="P308" s="471"/>
      <c r="Q308" s="471"/>
      <c r="R308" s="471"/>
      <c r="S308" s="471"/>
      <c r="T308" s="471"/>
      <c r="U308" s="471"/>
      <c r="V308" s="471"/>
      <c r="W308" s="471"/>
      <c r="X308" s="471"/>
      <c r="Y308" s="471"/>
      <c r="Z308" s="471"/>
      <c r="AA308" s="471"/>
      <c r="AB308" s="471"/>
      <c r="AC308" s="475"/>
      <c r="AD308" s="476"/>
    </row>
    <row r="309" spans="1:30" x14ac:dyDescent="0.25">
      <c r="A309" s="470" t="s">
        <v>2</v>
      </c>
      <c r="B309" s="466">
        <f>B279</f>
        <v>26</v>
      </c>
      <c r="C309" s="466">
        <f>C280</f>
        <v>36</v>
      </c>
      <c r="D309" s="466">
        <f>D281</f>
        <v>70</v>
      </c>
      <c r="E309" s="466">
        <f>E282</f>
        <v>83</v>
      </c>
      <c r="F309" s="466">
        <f>F283</f>
        <v>120</v>
      </c>
      <c r="G309" s="466">
        <f>G284</f>
        <v>154</v>
      </c>
      <c r="H309" s="466">
        <f>H285</f>
        <v>176</v>
      </c>
      <c r="I309" s="466">
        <f>I286</f>
        <v>213</v>
      </c>
      <c r="J309" s="466">
        <f>J287</f>
        <v>220</v>
      </c>
      <c r="K309" s="466">
        <f>K288</f>
        <v>262</v>
      </c>
      <c r="L309" s="466">
        <f>L289</f>
        <v>272</v>
      </c>
      <c r="M309" s="466">
        <f>M290</f>
        <v>309</v>
      </c>
      <c r="N309" s="466">
        <f>N291</f>
        <v>328</v>
      </c>
      <c r="O309" s="466">
        <f>O292</f>
        <v>365</v>
      </c>
      <c r="P309" s="466">
        <f>P293</f>
        <v>402</v>
      </c>
      <c r="Q309" s="466">
        <f>Q294</f>
        <v>421</v>
      </c>
      <c r="R309" s="466">
        <f>R295</f>
        <v>458</v>
      </c>
      <c r="S309" s="466">
        <f>S296</f>
        <v>468</v>
      </c>
      <c r="T309" s="466">
        <f>T297</f>
        <v>510</v>
      </c>
      <c r="U309" s="466">
        <f>U298</f>
        <v>517</v>
      </c>
      <c r="V309" s="466">
        <f>V299</f>
        <v>554</v>
      </c>
      <c r="W309" s="466">
        <f>W300</f>
        <v>576</v>
      </c>
      <c r="X309" s="466">
        <f>X301</f>
        <v>610</v>
      </c>
      <c r="Y309" s="466">
        <f>Y302</f>
        <v>647</v>
      </c>
      <c r="Z309" s="466">
        <f>Z303</f>
        <v>660</v>
      </c>
      <c r="AA309" s="466">
        <f>AA304</f>
        <v>694</v>
      </c>
      <c r="AB309" s="473">
        <f>AB305</f>
        <v>704</v>
      </c>
      <c r="AC309" s="475">
        <f t="shared" ref="AC309" si="183">SUMSQ(B309:AB309)</f>
        <v>4792815</v>
      </c>
      <c r="AD309" s="476">
        <f t="shared" ref="AD309" si="184">B309^3+C309^3+D309^3+E309^3+F309^3+G309^3+H309^3+I309^3+J309^3+K309^3+L309^3+M309^3+N309^3+O309^3+P309^3+Q309^3+R309^3+S309^3+T309^3+U309^3+V309^3+W309^3+X309^3+Y309^3+Z309^3+AA309^3+AB309^3</f>
        <v>2622267675</v>
      </c>
    </row>
    <row r="310" spans="1:30" x14ac:dyDescent="0.25">
      <c r="A310" s="470" t="s">
        <v>3</v>
      </c>
      <c r="B310" s="466">
        <f>B305</f>
        <v>362</v>
      </c>
      <c r="C310" s="466">
        <f>C304</f>
        <v>625</v>
      </c>
      <c r="D310" s="466">
        <f>D303</f>
        <v>108</v>
      </c>
      <c r="E310" s="466">
        <f>E302</f>
        <v>669</v>
      </c>
      <c r="F310" s="466">
        <f>F301</f>
        <v>203</v>
      </c>
      <c r="G310" s="466">
        <f>G300</f>
        <v>466</v>
      </c>
      <c r="H310" s="466">
        <f>H299</f>
        <v>55</v>
      </c>
      <c r="I310" s="466">
        <f>I298</f>
        <v>267</v>
      </c>
      <c r="J310" s="466">
        <f>J297</f>
        <v>530</v>
      </c>
      <c r="K310" s="466">
        <f>K296</f>
        <v>524</v>
      </c>
      <c r="L310" s="466">
        <f>L295</f>
        <v>58</v>
      </c>
      <c r="M310" s="466">
        <f>M294</f>
        <v>270</v>
      </c>
      <c r="N310" s="466">
        <f>N293</f>
        <v>102</v>
      </c>
      <c r="O310" s="466">
        <f>O292</f>
        <v>365</v>
      </c>
      <c r="P310" s="466">
        <f>P291</f>
        <v>628</v>
      </c>
      <c r="Q310" s="466">
        <f>Q290</f>
        <v>460</v>
      </c>
      <c r="R310" s="466">
        <f>R289</f>
        <v>672</v>
      </c>
      <c r="S310" s="466">
        <f>S288</f>
        <v>206</v>
      </c>
      <c r="T310" s="466">
        <f>T287</f>
        <v>200</v>
      </c>
      <c r="U310" s="466">
        <f>U286</f>
        <v>463</v>
      </c>
      <c r="V310" s="466">
        <f>V285</f>
        <v>675</v>
      </c>
      <c r="W310" s="466">
        <f>W284</f>
        <v>264</v>
      </c>
      <c r="X310" s="466">
        <f>X283</f>
        <v>527</v>
      </c>
      <c r="Y310" s="466">
        <f>Y282</f>
        <v>61</v>
      </c>
      <c r="Z310" s="466">
        <f>Z281</f>
        <v>622</v>
      </c>
      <c r="AA310" s="466">
        <f>AA280</f>
        <v>105</v>
      </c>
      <c r="AB310" s="473">
        <f>AB279</f>
        <v>368</v>
      </c>
      <c r="AC310" s="475">
        <f>SUM(B310:AB310)</f>
        <v>9855</v>
      </c>
      <c r="AD310" s="476"/>
    </row>
    <row r="312" spans="1:30" x14ac:dyDescent="0.25">
      <c r="B312" s="481" t="s">
        <v>933</v>
      </c>
      <c r="C312" s="482"/>
      <c r="D312" s="482"/>
      <c r="E312" s="482"/>
      <c r="F312" s="482"/>
      <c r="G312" s="465"/>
      <c r="H312" s="465"/>
      <c r="I312" s="465"/>
      <c r="J312" s="465"/>
      <c r="K312" s="465"/>
      <c r="L312" s="465"/>
      <c r="M312" s="465"/>
      <c r="N312" s="465"/>
      <c r="O312" s="465"/>
      <c r="P312" s="465"/>
      <c r="Q312" s="465"/>
      <c r="R312" s="465"/>
      <c r="S312" s="465"/>
      <c r="T312" s="465"/>
      <c r="U312" s="465"/>
      <c r="V312" s="465"/>
      <c r="W312" s="465"/>
      <c r="X312" s="465"/>
      <c r="Y312" s="465"/>
      <c r="Z312" s="465"/>
      <c r="AA312" s="465"/>
      <c r="AB312" s="465"/>
      <c r="AC312" s="469"/>
      <c r="AD312" s="465"/>
    </row>
    <row r="313" spans="1:30" x14ac:dyDescent="0.25">
      <c r="A313" s="465">
        <v>1</v>
      </c>
      <c r="B313" s="499">
        <v>26</v>
      </c>
      <c r="C313" s="500">
        <v>317</v>
      </c>
      <c r="D313" s="500">
        <v>536</v>
      </c>
      <c r="E313" s="500">
        <v>379</v>
      </c>
      <c r="F313" s="500">
        <v>598</v>
      </c>
      <c r="G313" s="500">
        <v>88</v>
      </c>
      <c r="H313" s="500">
        <v>690</v>
      </c>
      <c r="I313" s="500">
        <v>180</v>
      </c>
      <c r="J313" s="500">
        <v>471</v>
      </c>
      <c r="K313" s="500">
        <v>348</v>
      </c>
      <c r="L313" s="500">
        <v>648</v>
      </c>
      <c r="M313" s="500">
        <v>129</v>
      </c>
      <c r="N313" s="500">
        <v>710</v>
      </c>
      <c r="O313" s="500">
        <v>191</v>
      </c>
      <c r="P313" s="500">
        <v>410</v>
      </c>
      <c r="Q313" s="500">
        <v>37</v>
      </c>
      <c r="R313" s="500">
        <v>256</v>
      </c>
      <c r="S313" s="500">
        <v>556</v>
      </c>
      <c r="T313" s="500">
        <v>667</v>
      </c>
      <c r="U313" s="500">
        <v>238</v>
      </c>
      <c r="V313" s="500">
        <v>457</v>
      </c>
      <c r="W313" s="500">
        <v>60</v>
      </c>
      <c r="X313" s="500">
        <v>279</v>
      </c>
      <c r="Y313" s="500">
        <v>489</v>
      </c>
      <c r="Z313" s="500">
        <v>368</v>
      </c>
      <c r="AA313" s="500">
        <v>578</v>
      </c>
      <c r="AB313" s="501">
        <v>149</v>
      </c>
      <c r="AC313" s="475">
        <f t="shared" ref="AC313:AC339" si="185">SUMSQ(B313:AB313)</f>
        <v>4792815</v>
      </c>
      <c r="AD313" s="476"/>
    </row>
    <row r="314" spans="1:30" x14ac:dyDescent="0.25">
      <c r="A314" s="465">
        <v>2</v>
      </c>
      <c r="B314" s="502">
        <v>546</v>
      </c>
      <c r="C314" s="477">
        <v>36</v>
      </c>
      <c r="D314" s="477">
        <v>246</v>
      </c>
      <c r="E314" s="477">
        <v>125</v>
      </c>
      <c r="F314" s="477">
        <v>335</v>
      </c>
      <c r="G314" s="477">
        <v>635</v>
      </c>
      <c r="H314" s="477">
        <v>424</v>
      </c>
      <c r="I314" s="477">
        <v>724</v>
      </c>
      <c r="J314" s="477">
        <v>214</v>
      </c>
      <c r="K314" s="477">
        <v>136</v>
      </c>
      <c r="L314" s="477">
        <v>355</v>
      </c>
      <c r="M314" s="477">
        <v>574</v>
      </c>
      <c r="N314" s="477">
        <v>447</v>
      </c>
      <c r="O314" s="477">
        <v>666</v>
      </c>
      <c r="P314" s="477">
        <v>228</v>
      </c>
      <c r="Q314" s="477">
        <v>512</v>
      </c>
      <c r="R314" s="477">
        <v>74</v>
      </c>
      <c r="S314" s="477">
        <v>293</v>
      </c>
      <c r="T314" s="477">
        <v>467</v>
      </c>
      <c r="U314" s="477">
        <v>677</v>
      </c>
      <c r="V314" s="477">
        <v>167</v>
      </c>
      <c r="W314" s="477">
        <v>523</v>
      </c>
      <c r="X314" s="477">
        <v>13</v>
      </c>
      <c r="Y314" s="477">
        <v>313</v>
      </c>
      <c r="Z314" s="477">
        <v>105</v>
      </c>
      <c r="AA314" s="477">
        <v>405</v>
      </c>
      <c r="AB314" s="503">
        <v>615</v>
      </c>
      <c r="AC314" s="475">
        <f t="shared" si="185"/>
        <v>4792815</v>
      </c>
      <c r="AD314" s="476"/>
    </row>
    <row r="315" spans="1:30" x14ac:dyDescent="0.25">
      <c r="A315" s="465">
        <v>3</v>
      </c>
      <c r="B315" s="502">
        <v>280</v>
      </c>
      <c r="C315" s="477">
        <v>499</v>
      </c>
      <c r="D315" s="477">
        <v>70</v>
      </c>
      <c r="E315" s="477">
        <v>591</v>
      </c>
      <c r="F315" s="477">
        <v>162</v>
      </c>
      <c r="G315" s="477">
        <v>372</v>
      </c>
      <c r="H315" s="477">
        <v>224</v>
      </c>
      <c r="I315" s="477">
        <v>434</v>
      </c>
      <c r="J315" s="477">
        <v>653</v>
      </c>
      <c r="K315" s="477">
        <v>611</v>
      </c>
      <c r="L315" s="477">
        <v>92</v>
      </c>
      <c r="M315" s="477">
        <v>392</v>
      </c>
      <c r="N315" s="477">
        <v>181</v>
      </c>
      <c r="O315" s="477">
        <v>481</v>
      </c>
      <c r="P315" s="477">
        <v>700</v>
      </c>
      <c r="Q315" s="477">
        <v>303</v>
      </c>
      <c r="R315" s="477">
        <v>522</v>
      </c>
      <c r="S315" s="477">
        <v>3</v>
      </c>
      <c r="T315" s="477">
        <v>204</v>
      </c>
      <c r="U315" s="477">
        <v>423</v>
      </c>
      <c r="V315" s="477">
        <v>714</v>
      </c>
      <c r="W315" s="477">
        <v>269</v>
      </c>
      <c r="X315" s="477">
        <v>560</v>
      </c>
      <c r="Y315" s="477">
        <v>50</v>
      </c>
      <c r="Z315" s="477">
        <v>622</v>
      </c>
      <c r="AA315" s="477">
        <v>112</v>
      </c>
      <c r="AB315" s="503">
        <v>331</v>
      </c>
      <c r="AC315" s="475">
        <f t="shared" si="185"/>
        <v>4792815</v>
      </c>
      <c r="AD315" s="476"/>
    </row>
    <row r="316" spans="1:30" x14ac:dyDescent="0.25">
      <c r="A316" s="465">
        <v>4</v>
      </c>
      <c r="B316" s="486">
        <v>540</v>
      </c>
      <c r="C316" s="477">
        <v>21</v>
      </c>
      <c r="D316" s="477">
        <v>321</v>
      </c>
      <c r="E316" s="477">
        <v>83</v>
      </c>
      <c r="F316" s="477">
        <v>383</v>
      </c>
      <c r="G316" s="477">
        <v>602</v>
      </c>
      <c r="H316" s="477">
        <v>472</v>
      </c>
      <c r="I316" s="477">
        <v>691</v>
      </c>
      <c r="J316" s="477">
        <v>172</v>
      </c>
      <c r="K316" s="477">
        <v>130</v>
      </c>
      <c r="L316" s="477">
        <v>349</v>
      </c>
      <c r="M316" s="477">
        <v>640</v>
      </c>
      <c r="N316" s="477">
        <v>414</v>
      </c>
      <c r="O316" s="477">
        <v>705</v>
      </c>
      <c r="P316" s="477">
        <v>195</v>
      </c>
      <c r="Q316" s="477">
        <v>551</v>
      </c>
      <c r="R316" s="477">
        <v>41</v>
      </c>
      <c r="S316" s="477">
        <v>260</v>
      </c>
      <c r="T316" s="477">
        <v>452</v>
      </c>
      <c r="U316" s="477">
        <v>671</v>
      </c>
      <c r="V316" s="477">
        <v>242</v>
      </c>
      <c r="W316" s="477">
        <v>490</v>
      </c>
      <c r="X316" s="477">
        <v>61</v>
      </c>
      <c r="Y316" s="477">
        <v>271</v>
      </c>
      <c r="Z316" s="477">
        <v>153</v>
      </c>
      <c r="AA316" s="477">
        <v>363</v>
      </c>
      <c r="AB316" s="503">
        <v>582</v>
      </c>
      <c r="AC316" s="475">
        <f t="shared" si="185"/>
        <v>4792815</v>
      </c>
      <c r="AD316" s="476"/>
    </row>
    <row r="317" spans="1:30" x14ac:dyDescent="0.25">
      <c r="A317" s="465">
        <v>5</v>
      </c>
      <c r="B317" s="502">
        <v>247</v>
      </c>
      <c r="C317" s="477">
        <v>547</v>
      </c>
      <c r="D317" s="477">
        <v>28</v>
      </c>
      <c r="E317" s="477">
        <v>639</v>
      </c>
      <c r="F317" s="477">
        <v>120</v>
      </c>
      <c r="G317" s="477">
        <v>339</v>
      </c>
      <c r="H317" s="477">
        <v>209</v>
      </c>
      <c r="I317" s="477">
        <v>428</v>
      </c>
      <c r="J317" s="477">
        <v>728</v>
      </c>
      <c r="K317" s="477">
        <v>569</v>
      </c>
      <c r="L317" s="477">
        <v>140</v>
      </c>
      <c r="M317" s="477">
        <v>359</v>
      </c>
      <c r="N317" s="477">
        <v>229</v>
      </c>
      <c r="O317" s="477">
        <v>448</v>
      </c>
      <c r="P317" s="477">
        <v>658</v>
      </c>
      <c r="Q317" s="477">
        <v>297</v>
      </c>
      <c r="R317" s="477">
        <v>507</v>
      </c>
      <c r="S317" s="477">
        <v>78</v>
      </c>
      <c r="T317" s="477">
        <v>171</v>
      </c>
      <c r="U317" s="477">
        <v>462</v>
      </c>
      <c r="V317" s="477">
        <v>681</v>
      </c>
      <c r="W317" s="477">
        <v>308</v>
      </c>
      <c r="X317" s="477">
        <v>527</v>
      </c>
      <c r="Y317" s="477">
        <v>17</v>
      </c>
      <c r="Z317" s="477">
        <v>616</v>
      </c>
      <c r="AA317" s="477">
        <v>106</v>
      </c>
      <c r="AB317" s="503">
        <v>397</v>
      </c>
      <c r="AC317" s="475">
        <f t="shared" si="185"/>
        <v>4792815</v>
      </c>
      <c r="AD317" s="476"/>
    </row>
    <row r="318" spans="1:30" x14ac:dyDescent="0.25">
      <c r="A318" s="465">
        <v>6</v>
      </c>
      <c r="B318" s="502">
        <v>65</v>
      </c>
      <c r="C318" s="477">
        <v>284</v>
      </c>
      <c r="D318" s="477">
        <v>503</v>
      </c>
      <c r="E318" s="477">
        <v>373</v>
      </c>
      <c r="F318" s="477">
        <v>592</v>
      </c>
      <c r="G318" s="477">
        <v>154</v>
      </c>
      <c r="H318" s="477">
        <v>657</v>
      </c>
      <c r="I318" s="477">
        <v>219</v>
      </c>
      <c r="J318" s="477">
        <v>438</v>
      </c>
      <c r="K318" s="477">
        <v>396</v>
      </c>
      <c r="L318" s="477">
        <v>606</v>
      </c>
      <c r="M318" s="477">
        <v>96</v>
      </c>
      <c r="N318" s="477">
        <v>695</v>
      </c>
      <c r="O318" s="477">
        <v>185</v>
      </c>
      <c r="P318" s="477">
        <v>485</v>
      </c>
      <c r="Q318" s="477">
        <v>4</v>
      </c>
      <c r="R318" s="477">
        <v>304</v>
      </c>
      <c r="S318" s="477">
        <v>514</v>
      </c>
      <c r="T318" s="477">
        <v>715</v>
      </c>
      <c r="U318" s="477">
        <v>205</v>
      </c>
      <c r="V318" s="477">
        <v>415</v>
      </c>
      <c r="W318" s="477">
        <v>54</v>
      </c>
      <c r="X318" s="477">
        <v>264</v>
      </c>
      <c r="Y318" s="477">
        <v>564</v>
      </c>
      <c r="Z318" s="477">
        <v>326</v>
      </c>
      <c r="AA318" s="477">
        <v>626</v>
      </c>
      <c r="AB318" s="503">
        <v>116</v>
      </c>
      <c r="AC318" s="475">
        <f t="shared" si="185"/>
        <v>4792815</v>
      </c>
      <c r="AD318" s="476"/>
    </row>
    <row r="319" spans="1:30" x14ac:dyDescent="0.25">
      <c r="A319" s="465">
        <v>7</v>
      </c>
      <c r="B319" s="502">
        <v>322</v>
      </c>
      <c r="C319" s="477">
        <v>532</v>
      </c>
      <c r="D319" s="477">
        <v>22</v>
      </c>
      <c r="E319" s="477">
        <v>597</v>
      </c>
      <c r="F319" s="477">
        <v>87</v>
      </c>
      <c r="G319" s="477">
        <v>387</v>
      </c>
      <c r="H319" s="477">
        <v>176</v>
      </c>
      <c r="I319" s="477">
        <v>476</v>
      </c>
      <c r="J319" s="477">
        <v>686</v>
      </c>
      <c r="K319" s="477">
        <v>644</v>
      </c>
      <c r="L319" s="477">
        <v>134</v>
      </c>
      <c r="M319" s="477">
        <v>344</v>
      </c>
      <c r="N319" s="477">
        <v>196</v>
      </c>
      <c r="O319" s="477">
        <v>406</v>
      </c>
      <c r="P319" s="477">
        <v>706</v>
      </c>
      <c r="Q319" s="477">
        <v>255</v>
      </c>
      <c r="R319" s="477">
        <v>555</v>
      </c>
      <c r="S319" s="477">
        <v>45</v>
      </c>
      <c r="T319" s="477">
        <v>237</v>
      </c>
      <c r="U319" s="477">
        <v>456</v>
      </c>
      <c r="V319" s="477">
        <v>675</v>
      </c>
      <c r="W319" s="477">
        <v>275</v>
      </c>
      <c r="X319" s="477">
        <v>494</v>
      </c>
      <c r="Y319" s="477">
        <v>56</v>
      </c>
      <c r="Z319" s="477">
        <v>583</v>
      </c>
      <c r="AA319" s="477">
        <v>145</v>
      </c>
      <c r="AB319" s="503">
        <v>364</v>
      </c>
      <c r="AC319" s="475">
        <f t="shared" si="185"/>
        <v>4792815</v>
      </c>
      <c r="AD319" s="476"/>
    </row>
    <row r="320" spans="1:30" x14ac:dyDescent="0.25">
      <c r="A320" s="465">
        <v>8</v>
      </c>
      <c r="B320" s="502">
        <v>32</v>
      </c>
      <c r="C320" s="477">
        <v>251</v>
      </c>
      <c r="D320" s="477">
        <v>542</v>
      </c>
      <c r="E320" s="477">
        <v>340</v>
      </c>
      <c r="F320" s="477">
        <v>631</v>
      </c>
      <c r="G320" s="477">
        <v>121</v>
      </c>
      <c r="H320" s="477">
        <v>723</v>
      </c>
      <c r="I320" s="477">
        <v>213</v>
      </c>
      <c r="J320" s="477">
        <v>432</v>
      </c>
      <c r="K320" s="477">
        <v>354</v>
      </c>
      <c r="L320" s="477">
        <v>573</v>
      </c>
      <c r="M320" s="477">
        <v>144</v>
      </c>
      <c r="N320" s="477">
        <v>662</v>
      </c>
      <c r="O320" s="477">
        <v>233</v>
      </c>
      <c r="P320" s="477">
        <v>443</v>
      </c>
      <c r="Q320" s="477">
        <v>79</v>
      </c>
      <c r="R320" s="477">
        <v>289</v>
      </c>
      <c r="S320" s="477">
        <v>508</v>
      </c>
      <c r="T320" s="477">
        <v>682</v>
      </c>
      <c r="U320" s="477">
        <v>163</v>
      </c>
      <c r="V320" s="477">
        <v>463</v>
      </c>
      <c r="W320" s="477">
        <v>12</v>
      </c>
      <c r="X320" s="477">
        <v>312</v>
      </c>
      <c r="Y320" s="477">
        <v>531</v>
      </c>
      <c r="Z320" s="477">
        <v>401</v>
      </c>
      <c r="AA320" s="477">
        <v>620</v>
      </c>
      <c r="AB320" s="503">
        <v>101</v>
      </c>
      <c r="AC320" s="475">
        <f t="shared" si="185"/>
        <v>4792815</v>
      </c>
      <c r="AD320" s="476"/>
    </row>
    <row r="321" spans="1:30" x14ac:dyDescent="0.25">
      <c r="A321" s="465">
        <v>9</v>
      </c>
      <c r="B321" s="502">
        <v>498</v>
      </c>
      <c r="C321" s="477">
        <v>69</v>
      </c>
      <c r="D321" s="477">
        <v>288</v>
      </c>
      <c r="E321" s="477">
        <v>158</v>
      </c>
      <c r="F321" s="477">
        <v>377</v>
      </c>
      <c r="G321" s="477">
        <v>587</v>
      </c>
      <c r="H321" s="477">
        <v>439</v>
      </c>
      <c r="I321" s="477">
        <v>649</v>
      </c>
      <c r="J321" s="477">
        <v>220</v>
      </c>
      <c r="K321" s="477">
        <v>97</v>
      </c>
      <c r="L321" s="477">
        <v>388</v>
      </c>
      <c r="M321" s="477">
        <v>607</v>
      </c>
      <c r="N321" s="477">
        <v>480</v>
      </c>
      <c r="O321" s="477">
        <v>699</v>
      </c>
      <c r="P321" s="477">
        <v>189</v>
      </c>
      <c r="Q321" s="477">
        <v>518</v>
      </c>
      <c r="R321" s="477">
        <v>8</v>
      </c>
      <c r="S321" s="477">
        <v>299</v>
      </c>
      <c r="T321" s="477">
        <v>419</v>
      </c>
      <c r="U321" s="477">
        <v>719</v>
      </c>
      <c r="V321" s="477">
        <v>200</v>
      </c>
      <c r="W321" s="477">
        <v>565</v>
      </c>
      <c r="X321" s="477">
        <v>46</v>
      </c>
      <c r="Y321" s="477">
        <v>265</v>
      </c>
      <c r="Z321" s="477">
        <v>111</v>
      </c>
      <c r="AA321" s="477">
        <v>330</v>
      </c>
      <c r="AB321" s="503">
        <v>630</v>
      </c>
      <c r="AC321" s="475">
        <f t="shared" si="185"/>
        <v>4792815</v>
      </c>
      <c r="AD321" s="476"/>
    </row>
    <row r="322" spans="1:30" x14ac:dyDescent="0.25">
      <c r="A322" s="465">
        <v>10</v>
      </c>
      <c r="B322" s="502">
        <v>186</v>
      </c>
      <c r="C322" s="477">
        <v>486</v>
      </c>
      <c r="D322" s="477">
        <v>696</v>
      </c>
      <c r="E322" s="477">
        <v>305</v>
      </c>
      <c r="F322" s="477">
        <v>515</v>
      </c>
      <c r="G322" s="477">
        <v>5</v>
      </c>
      <c r="H322" s="477">
        <v>604</v>
      </c>
      <c r="I322" s="477">
        <v>94</v>
      </c>
      <c r="J322" s="477">
        <v>394</v>
      </c>
      <c r="K322" s="477">
        <v>262</v>
      </c>
      <c r="L322" s="477">
        <v>562</v>
      </c>
      <c r="M322" s="477">
        <v>52</v>
      </c>
      <c r="N322" s="477">
        <v>627</v>
      </c>
      <c r="O322" s="477">
        <v>117</v>
      </c>
      <c r="P322" s="477">
        <v>327</v>
      </c>
      <c r="Q322" s="477">
        <v>206</v>
      </c>
      <c r="R322" s="477">
        <v>416</v>
      </c>
      <c r="S322" s="477">
        <v>716</v>
      </c>
      <c r="T322" s="477">
        <v>593</v>
      </c>
      <c r="U322" s="477">
        <v>155</v>
      </c>
      <c r="V322" s="477">
        <v>374</v>
      </c>
      <c r="W322" s="477">
        <v>217</v>
      </c>
      <c r="X322" s="477">
        <v>436</v>
      </c>
      <c r="Y322" s="477">
        <v>655</v>
      </c>
      <c r="Z322" s="477">
        <v>285</v>
      </c>
      <c r="AA322" s="477">
        <v>504</v>
      </c>
      <c r="AB322" s="503">
        <v>66</v>
      </c>
      <c r="AC322" s="475">
        <f t="shared" si="185"/>
        <v>4792815</v>
      </c>
      <c r="AD322" s="476"/>
    </row>
    <row r="323" spans="1:30" x14ac:dyDescent="0.25">
      <c r="A323" s="465">
        <v>11</v>
      </c>
      <c r="B323" s="502">
        <v>703</v>
      </c>
      <c r="C323" s="477">
        <v>193</v>
      </c>
      <c r="D323" s="477">
        <v>412</v>
      </c>
      <c r="E323" s="477">
        <v>42</v>
      </c>
      <c r="F323" s="477">
        <v>261</v>
      </c>
      <c r="G323" s="477">
        <v>552</v>
      </c>
      <c r="H323" s="477">
        <v>350</v>
      </c>
      <c r="I323" s="477">
        <v>641</v>
      </c>
      <c r="J323" s="477">
        <v>131</v>
      </c>
      <c r="K323" s="477">
        <v>62</v>
      </c>
      <c r="L323" s="477">
        <v>272</v>
      </c>
      <c r="M323" s="477">
        <v>491</v>
      </c>
      <c r="N323" s="477">
        <v>361</v>
      </c>
      <c r="O323" s="477">
        <v>580</v>
      </c>
      <c r="P323" s="477">
        <v>151</v>
      </c>
      <c r="Q323" s="477">
        <v>672</v>
      </c>
      <c r="R323" s="477">
        <v>243</v>
      </c>
      <c r="S323" s="477">
        <v>453</v>
      </c>
      <c r="T323" s="477">
        <v>384</v>
      </c>
      <c r="U323" s="477">
        <v>603</v>
      </c>
      <c r="V323" s="477">
        <v>84</v>
      </c>
      <c r="W323" s="477">
        <v>692</v>
      </c>
      <c r="X323" s="477">
        <v>173</v>
      </c>
      <c r="Y323" s="477">
        <v>473</v>
      </c>
      <c r="Z323" s="477">
        <v>19</v>
      </c>
      <c r="AA323" s="477">
        <v>319</v>
      </c>
      <c r="AB323" s="503">
        <v>538</v>
      </c>
      <c r="AC323" s="475">
        <f t="shared" si="185"/>
        <v>4792815</v>
      </c>
      <c r="AD323" s="476"/>
    </row>
    <row r="324" spans="1:30" x14ac:dyDescent="0.25">
      <c r="A324" s="465">
        <v>12</v>
      </c>
      <c r="B324" s="502">
        <v>449</v>
      </c>
      <c r="C324" s="477">
        <v>659</v>
      </c>
      <c r="D324" s="477">
        <v>230</v>
      </c>
      <c r="E324" s="477">
        <v>505</v>
      </c>
      <c r="F324" s="477">
        <v>76</v>
      </c>
      <c r="G324" s="477">
        <v>295</v>
      </c>
      <c r="H324" s="477">
        <v>141</v>
      </c>
      <c r="I324" s="477">
        <v>360</v>
      </c>
      <c r="J324" s="477">
        <v>570</v>
      </c>
      <c r="K324" s="477">
        <v>528</v>
      </c>
      <c r="L324" s="477">
        <v>18</v>
      </c>
      <c r="M324" s="477">
        <v>309</v>
      </c>
      <c r="N324" s="477">
        <v>107</v>
      </c>
      <c r="O324" s="477">
        <v>398</v>
      </c>
      <c r="P324" s="477">
        <v>617</v>
      </c>
      <c r="Q324" s="477">
        <v>460</v>
      </c>
      <c r="R324" s="477">
        <v>679</v>
      </c>
      <c r="S324" s="477">
        <v>169</v>
      </c>
      <c r="T324" s="477">
        <v>118</v>
      </c>
      <c r="U324" s="477">
        <v>337</v>
      </c>
      <c r="V324" s="477">
        <v>637</v>
      </c>
      <c r="W324" s="477">
        <v>429</v>
      </c>
      <c r="X324" s="477">
        <v>729</v>
      </c>
      <c r="Y324" s="477">
        <v>210</v>
      </c>
      <c r="Z324" s="477">
        <v>548</v>
      </c>
      <c r="AA324" s="477">
        <v>29</v>
      </c>
      <c r="AB324" s="503">
        <v>248</v>
      </c>
      <c r="AC324" s="475">
        <f t="shared" si="185"/>
        <v>4792815</v>
      </c>
      <c r="AD324" s="476"/>
    </row>
    <row r="325" spans="1:30" x14ac:dyDescent="0.25">
      <c r="A325" s="465">
        <v>13</v>
      </c>
      <c r="B325" s="502">
        <v>697</v>
      </c>
      <c r="C325" s="477">
        <v>187</v>
      </c>
      <c r="D325" s="477">
        <v>478</v>
      </c>
      <c r="E325" s="477">
        <v>9</v>
      </c>
      <c r="F325" s="477">
        <v>300</v>
      </c>
      <c r="G325" s="477">
        <v>519</v>
      </c>
      <c r="H325" s="477">
        <v>389</v>
      </c>
      <c r="I325" s="477">
        <v>608</v>
      </c>
      <c r="J325" s="477">
        <v>98</v>
      </c>
      <c r="K325" s="477">
        <v>47</v>
      </c>
      <c r="L325" s="477">
        <v>266</v>
      </c>
      <c r="M325" s="477">
        <v>566</v>
      </c>
      <c r="N325" s="477">
        <v>328</v>
      </c>
      <c r="O325" s="477">
        <v>628</v>
      </c>
      <c r="P325" s="477">
        <v>109</v>
      </c>
      <c r="Q325" s="477">
        <v>720</v>
      </c>
      <c r="R325" s="477">
        <v>201</v>
      </c>
      <c r="S325" s="477">
        <v>420</v>
      </c>
      <c r="T325" s="477">
        <v>378</v>
      </c>
      <c r="U325" s="477">
        <v>588</v>
      </c>
      <c r="V325" s="477">
        <v>159</v>
      </c>
      <c r="W325" s="477">
        <v>650</v>
      </c>
      <c r="X325" s="477">
        <v>221</v>
      </c>
      <c r="Y325" s="477">
        <v>440</v>
      </c>
      <c r="Z325" s="477">
        <v>67</v>
      </c>
      <c r="AA325" s="477">
        <v>286</v>
      </c>
      <c r="AB325" s="503">
        <v>496</v>
      </c>
      <c r="AC325" s="475">
        <f t="shared" si="185"/>
        <v>4792815</v>
      </c>
      <c r="AD325" s="476"/>
    </row>
    <row r="326" spans="1:30" x14ac:dyDescent="0.25">
      <c r="A326" s="465">
        <v>14</v>
      </c>
      <c r="B326" s="502">
        <v>407</v>
      </c>
      <c r="C326" s="477">
        <v>707</v>
      </c>
      <c r="D326" s="477">
        <v>197</v>
      </c>
      <c r="E326" s="477">
        <v>553</v>
      </c>
      <c r="F326" s="477">
        <v>43</v>
      </c>
      <c r="G326" s="477">
        <v>253</v>
      </c>
      <c r="H326" s="477">
        <v>135</v>
      </c>
      <c r="I326" s="477">
        <v>345</v>
      </c>
      <c r="J326" s="477">
        <v>645</v>
      </c>
      <c r="K326" s="477">
        <v>495</v>
      </c>
      <c r="L326" s="477">
        <v>57</v>
      </c>
      <c r="M326" s="477">
        <v>276</v>
      </c>
      <c r="N326" s="477">
        <v>146</v>
      </c>
      <c r="O326" s="515">
        <v>365</v>
      </c>
      <c r="P326" s="477">
        <v>584</v>
      </c>
      <c r="Q326" s="477">
        <v>454</v>
      </c>
      <c r="R326" s="477">
        <v>673</v>
      </c>
      <c r="S326" s="477">
        <v>235</v>
      </c>
      <c r="T326" s="477">
        <v>85</v>
      </c>
      <c r="U326" s="477">
        <v>385</v>
      </c>
      <c r="V326" s="477">
        <v>595</v>
      </c>
      <c r="W326" s="477">
        <v>477</v>
      </c>
      <c r="X326" s="477">
        <v>687</v>
      </c>
      <c r="Y326" s="477">
        <v>177</v>
      </c>
      <c r="Z326" s="477">
        <v>533</v>
      </c>
      <c r="AA326" s="477">
        <v>23</v>
      </c>
      <c r="AB326" s="503">
        <v>323</v>
      </c>
      <c r="AC326" s="475">
        <f t="shared" si="185"/>
        <v>4792815</v>
      </c>
      <c r="AD326" s="476">
        <f t="shared" ref="AD326" si="186">B326^3+C326^3+D326^3+E326^3+F326^3+G326^3+H326^3+I326^3+J326^3+K326^3+L326^3+M326^3+N326^3+O326^3+P326^3+Q326^3+R326^3+S326^3+T326^3+U326^3+V326^3+W326^3+X326^3+Y326^3+Z326^3+AA326^3+AB326^3</f>
        <v>2622267675</v>
      </c>
    </row>
    <row r="327" spans="1:30" x14ac:dyDescent="0.25">
      <c r="A327" s="465">
        <v>15</v>
      </c>
      <c r="B327" s="502">
        <v>234</v>
      </c>
      <c r="C327" s="477">
        <v>444</v>
      </c>
      <c r="D327" s="477">
        <v>663</v>
      </c>
      <c r="E327" s="477">
        <v>290</v>
      </c>
      <c r="F327" s="477">
        <v>509</v>
      </c>
      <c r="G327" s="477">
        <v>80</v>
      </c>
      <c r="H327" s="477">
        <v>571</v>
      </c>
      <c r="I327" s="477">
        <v>142</v>
      </c>
      <c r="J327" s="477">
        <v>352</v>
      </c>
      <c r="K327" s="477">
        <v>310</v>
      </c>
      <c r="L327" s="477">
        <v>529</v>
      </c>
      <c r="M327" s="477">
        <v>10</v>
      </c>
      <c r="N327" s="477">
        <v>621</v>
      </c>
      <c r="O327" s="477">
        <v>102</v>
      </c>
      <c r="P327" s="477">
        <v>402</v>
      </c>
      <c r="Q327" s="477">
        <v>164</v>
      </c>
      <c r="R327" s="477">
        <v>464</v>
      </c>
      <c r="S327" s="477">
        <v>683</v>
      </c>
      <c r="T327" s="477">
        <v>632</v>
      </c>
      <c r="U327" s="477">
        <v>122</v>
      </c>
      <c r="V327" s="477">
        <v>341</v>
      </c>
      <c r="W327" s="477">
        <v>211</v>
      </c>
      <c r="X327" s="477">
        <v>430</v>
      </c>
      <c r="Y327" s="477">
        <v>721</v>
      </c>
      <c r="Z327" s="477">
        <v>252</v>
      </c>
      <c r="AA327" s="477">
        <v>543</v>
      </c>
      <c r="AB327" s="503">
        <v>33</v>
      </c>
      <c r="AC327" s="475">
        <f t="shared" si="185"/>
        <v>4792815</v>
      </c>
      <c r="AD327" s="476"/>
    </row>
    <row r="328" spans="1:30" x14ac:dyDescent="0.25">
      <c r="A328" s="465">
        <v>16</v>
      </c>
      <c r="B328" s="502">
        <v>482</v>
      </c>
      <c r="C328" s="477">
        <v>701</v>
      </c>
      <c r="D328" s="477">
        <v>182</v>
      </c>
      <c r="E328" s="477">
        <v>520</v>
      </c>
      <c r="F328" s="477">
        <v>1</v>
      </c>
      <c r="G328" s="477">
        <v>301</v>
      </c>
      <c r="H328" s="477">
        <v>93</v>
      </c>
      <c r="I328" s="477">
        <v>393</v>
      </c>
      <c r="J328" s="477">
        <v>612</v>
      </c>
      <c r="K328" s="477">
        <v>561</v>
      </c>
      <c r="L328" s="477">
        <v>51</v>
      </c>
      <c r="M328" s="477">
        <v>270</v>
      </c>
      <c r="N328" s="477">
        <v>113</v>
      </c>
      <c r="O328" s="477">
        <v>332</v>
      </c>
      <c r="P328" s="477">
        <v>623</v>
      </c>
      <c r="Q328" s="477">
        <v>421</v>
      </c>
      <c r="R328" s="477">
        <v>712</v>
      </c>
      <c r="S328" s="477">
        <v>202</v>
      </c>
      <c r="T328" s="477">
        <v>160</v>
      </c>
      <c r="U328" s="477">
        <v>370</v>
      </c>
      <c r="V328" s="477">
        <v>589</v>
      </c>
      <c r="W328" s="477">
        <v>435</v>
      </c>
      <c r="X328" s="477">
        <v>654</v>
      </c>
      <c r="Y328" s="477">
        <v>225</v>
      </c>
      <c r="Z328" s="477">
        <v>500</v>
      </c>
      <c r="AA328" s="477">
        <v>71</v>
      </c>
      <c r="AB328" s="503">
        <v>281</v>
      </c>
      <c r="AC328" s="475">
        <f t="shared" si="185"/>
        <v>4792815</v>
      </c>
      <c r="AD328" s="476"/>
    </row>
    <row r="329" spans="1:30" x14ac:dyDescent="0.25">
      <c r="A329" s="465">
        <v>17</v>
      </c>
      <c r="B329" s="502">
        <v>192</v>
      </c>
      <c r="C329" s="477">
        <v>411</v>
      </c>
      <c r="D329" s="477">
        <v>711</v>
      </c>
      <c r="E329" s="477">
        <v>257</v>
      </c>
      <c r="F329" s="477">
        <v>557</v>
      </c>
      <c r="G329" s="477">
        <v>38</v>
      </c>
      <c r="H329" s="477">
        <v>646</v>
      </c>
      <c r="I329" s="477">
        <v>127</v>
      </c>
      <c r="J329" s="477">
        <v>346</v>
      </c>
      <c r="K329" s="477">
        <v>277</v>
      </c>
      <c r="L329" s="477">
        <v>487</v>
      </c>
      <c r="M329" s="477">
        <v>58</v>
      </c>
      <c r="N329" s="477">
        <v>579</v>
      </c>
      <c r="O329" s="477">
        <v>150</v>
      </c>
      <c r="P329" s="477">
        <v>369</v>
      </c>
      <c r="Q329" s="477">
        <v>239</v>
      </c>
      <c r="R329" s="477">
        <v>458</v>
      </c>
      <c r="S329" s="477">
        <v>668</v>
      </c>
      <c r="T329" s="477">
        <v>599</v>
      </c>
      <c r="U329" s="477">
        <v>89</v>
      </c>
      <c r="V329" s="477">
        <v>380</v>
      </c>
      <c r="W329" s="477">
        <v>178</v>
      </c>
      <c r="X329" s="477">
        <v>469</v>
      </c>
      <c r="Y329" s="477">
        <v>688</v>
      </c>
      <c r="Z329" s="477">
        <v>318</v>
      </c>
      <c r="AA329" s="477">
        <v>537</v>
      </c>
      <c r="AB329" s="503">
        <v>27</v>
      </c>
      <c r="AC329" s="475">
        <f t="shared" si="185"/>
        <v>4792815</v>
      </c>
      <c r="AD329" s="476"/>
    </row>
    <row r="330" spans="1:30" x14ac:dyDescent="0.25">
      <c r="A330" s="465">
        <v>18</v>
      </c>
      <c r="B330" s="502">
        <v>664</v>
      </c>
      <c r="C330" s="477">
        <v>226</v>
      </c>
      <c r="D330" s="477">
        <v>445</v>
      </c>
      <c r="E330" s="477">
        <v>75</v>
      </c>
      <c r="F330" s="477">
        <v>294</v>
      </c>
      <c r="G330" s="477">
        <v>513</v>
      </c>
      <c r="H330" s="477">
        <v>356</v>
      </c>
      <c r="I330" s="477">
        <v>575</v>
      </c>
      <c r="J330" s="477">
        <v>137</v>
      </c>
      <c r="K330" s="477">
        <v>14</v>
      </c>
      <c r="L330" s="477">
        <v>314</v>
      </c>
      <c r="M330" s="477">
        <v>524</v>
      </c>
      <c r="N330" s="477">
        <v>403</v>
      </c>
      <c r="O330" s="477">
        <v>613</v>
      </c>
      <c r="P330" s="477">
        <v>103</v>
      </c>
      <c r="Q330" s="477">
        <v>678</v>
      </c>
      <c r="R330" s="477">
        <v>168</v>
      </c>
      <c r="S330" s="477">
        <v>468</v>
      </c>
      <c r="T330" s="477">
        <v>336</v>
      </c>
      <c r="U330" s="477">
        <v>636</v>
      </c>
      <c r="V330" s="477">
        <v>126</v>
      </c>
      <c r="W330" s="477">
        <v>725</v>
      </c>
      <c r="X330" s="477">
        <v>215</v>
      </c>
      <c r="Y330" s="477">
        <v>425</v>
      </c>
      <c r="Z330" s="477">
        <v>34</v>
      </c>
      <c r="AA330" s="477">
        <v>244</v>
      </c>
      <c r="AB330" s="503">
        <v>544</v>
      </c>
      <c r="AC330" s="475">
        <f t="shared" si="185"/>
        <v>4792815</v>
      </c>
      <c r="AD330" s="476"/>
    </row>
    <row r="331" spans="1:30" x14ac:dyDescent="0.25">
      <c r="A331" s="465">
        <v>19</v>
      </c>
      <c r="B331" s="502">
        <v>100</v>
      </c>
      <c r="C331" s="477">
        <v>400</v>
      </c>
      <c r="D331" s="477">
        <v>619</v>
      </c>
      <c r="E331" s="477">
        <v>465</v>
      </c>
      <c r="F331" s="477">
        <v>684</v>
      </c>
      <c r="G331" s="477">
        <v>165</v>
      </c>
      <c r="H331" s="477">
        <v>530</v>
      </c>
      <c r="I331" s="477">
        <v>11</v>
      </c>
      <c r="J331" s="477">
        <v>311</v>
      </c>
      <c r="K331" s="477">
        <v>431</v>
      </c>
      <c r="L331" s="477">
        <v>722</v>
      </c>
      <c r="M331" s="477">
        <v>212</v>
      </c>
      <c r="N331" s="477">
        <v>541</v>
      </c>
      <c r="O331" s="477">
        <v>31</v>
      </c>
      <c r="P331" s="477">
        <v>250</v>
      </c>
      <c r="Q331" s="477">
        <v>123</v>
      </c>
      <c r="R331" s="477">
        <v>342</v>
      </c>
      <c r="S331" s="477">
        <v>633</v>
      </c>
      <c r="T331" s="477">
        <v>510</v>
      </c>
      <c r="U331" s="477">
        <v>81</v>
      </c>
      <c r="V331" s="477">
        <v>291</v>
      </c>
      <c r="W331" s="477">
        <v>143</v>
      </c>
      <c r="X331" s="477">
        <v>353</v>
      </c>
      <c r="Y331" s="477">
        <v>572</v>
      </c>
      <c r="Z331" s="477">
        <v>442</v>
      </c>
      <c r="AA331" s="477">
        <v>661</v>
      </c>
      <c r="AB331" s="503">
        <v>232</v>
      </c>
      <c r="AC331" s="475">
        <f t="shared" si="185"/>
        <v>4792815</v>
      </c>
      <c r="AD331" s="476"/>
    </row>
    <row r="332" spans="1:30" x14ac:dyDescent="0.25">
      <c r="A332" s="465">
        <v>20</v>
      </c>
      <c r="B332" s="502">
        <v>629</v>
      </c>
      <c r="C332" s="477">
        <v>110</v>
      </c>
      <c r="D332" s="477">
        <v>329</v>
      </c>
      <c r="E332" s="477">
        <v>199</v>
      </c>
      <c r="F332" s="477">
        <v>418</v>
      </c>
      <c r="G332" s="477">
        <v>718</v>
      </c>
      <c r="H332" s="477">
        <v>267</v>
      </c>
      <c r="I332" s="477">
        <v>567</v>
      </c>
      <c r="J332" s="477">
        <v>48</v>
      </c>
      <c r="K332" s="477">
        <v>222</v>
      </c>
      <c r="L332" s="477">
        <v>441</v>
      </c>
      <c r="M332" s="477">
        <v>651</v>
      </c>
      <c r="N332" s="477">
        <v>287</v>
      </c>
      <c r="O332" s="477">
        <v>497</v>
      </c>
      <c r="P332" s="477">
        <v>68</v>
      </c>
      <c r="Q332" s="477">
        <v>586</v>
      </c>
      <c r="R332" s="477">
        <v>157</v>
      </c>
      <c r="S332" s="477">
        <v>376</v>
      </c>
      <c r="T332" s="477">
        <v>298</v>
      </c>
      <c r="U332" s="477">
        <v>517</v>
      </c>
      <c r="V332" s="477">
        <v>7</v>
      </c>
      <c r="W332" s="477">
        <v>609</v>
      </c>
      <c r="X332" s="477">
        <v>99</v>
      </c>
      <c r="Y332" s="477">
        <v>390</v>
      </c>
      <c r="Z332" s="477">
        <v>188</v>
      </c>
      <c r="AA332" s="477">
        <v>479</v>
      </c>
      <c r="AB332" s="503">
        <v>698</v>
      </c>
      <c r="AC332" s="475">
        <f t="shared" si="185"/>
        <v>4792815</v>
      </c>
      <c r="AD332" s="476"/>
    </row>
    <row r="333" spans="1:30" x14ac:dyDescent="0.25">
      <c r="A333" s="465">
        <v>21</v>
      </c>
      <c r="B333" s="502">
        <v>366</v>
      </c>
      <c r="C333" s="477">
        <v>585</v>
      </c>
      <c r="D333" s="477">
        <v>147</v>
      </c>
      <c r="E333" s="477">
        <v>674</v>
      </c>
      <c r="F333" s="477">
        <v>236</v>
      </c>
      <c r="G333" s="477">
        <v>455</v>
      </c>
      <c r="H333" s="477">
        <v>55</v>
      </c>
      <c r="I333" s="477">
        <v>274</v>
      </c>
      <c r="J333" s="477">
        <v>493</v>
      </c>
      <c r="K333" s="477">
        <v>685</v>
      </c>
      <c r="L333" s="477">
        <v>175</v>
      </c>
      <c r="M333" s="477">
        <v>475</v>
      </c>
      <c r="N333" s="477">
        <v>24</v>
      </c>
      <c r="O333" s="477">
        <v>324</v>
      </c>
      <c r="P333" s="477">
        <v>534</v>
      </c>
      <c r="Q333" s="477">
        <v>386</v>
      </c>
      <c r="R333" s="477">
        <v>596</v>
      </c>
      <c r="S333" s="477">
        <v>86</v>
      </c>
      <c r="T333" s="477">
        <v>44</v>
      </c>
      <c r="U333" s="477">
        <v>254</v>
      </c>
      <c r="V333" s="477">
        <v>554</v>
      </c>
      <c r="W333" s="477">
        <v>343</v>
      </c>
      <c r="X333" s="477">
        <v>643</v>
      </c>
      <c r="Y333" s="477">
        <v>133</v>
      </c>
      <c r="Z333" s="477">
        <v>708</v>
      </c>
      <c r="AA333" s="477">
        <v>198</v>
      </c>
      <c r="AB333" s="503">
        <v>408</v>
      </c>
      <c r="AC333" s="475">
        <f t="shared" si="185"/>
        <v>4792815</v>
      </c>
      <c r="AD333" s="476"/>
    </row>
    <row r="334" spans="1:30" x14ac:dyDescent="0.25">
      <c r="A334" s="465">
        <v>22</v>
      </c>
      <c r="B334" s="502">
        <v>614</v>
      </c>
      <c r="C334" s="477">
        <v>104</v>
      </c>
      <c r="D334" s="477">
        <v>404</v>
      </c>
      <c r="E334" s="477">
        <v>166</v>
      </c>
      <c r="F334" s="477">
        <v>466</v>
      </c>
      <c r="G334" s="477">
        <v>676</v>
      </c>
      <c r="H334" s="477">
        <v>315</v>
      </c>
      <c r="I334" s="477">
        <v>525</v>
      </c>
      <c r="J334" s="477">
        <v>15</v>
      </c>
      <c r="K334" s="477">
        <v>216</v>
      </c>
      <c r="L334" s="477">
        <v>426</v>
      </c>
      <c r="M334" s="477">
        <v>726</v>
      </c>
      <c r="N334" s="477">
        <v>245</v>
      </c>
      <c r="O334" s="477">
        <v>545</v>
      </c>
      <c r="P334" s="477">
        <v>35</v>
      </c>
      <c r="Q334" s="477">
        <v>634</v>
      </c>
      <c r="R334" s="477">
        <v>124</v>
      </c>
      <c r="S334" s="477">
        <v>334</v>
      </c>
      <c r="T334" s="477">
        <v>292</v>
      </c>
      <c r="U334" s="477">
        <v>511</v>
      </c>
      <c r="V334" s="477">
        <v>73</v>
      </c>
      <c r="W334" s="477">
        <v>576</v>
      </c>
      <c r="X334" s="477">
        <v>138</v>
      </c>
      <c r="Y334" s="477">
        <v>357</v>
      </c>
      <c r="Z334" s="477">
        <v>227</v>
      </c>
      <c r="AA334" s="477">
        <v>446</v>
      </c>
      <c r="AB334" s="503">
        <v>665</v>
      </c>
      <c r="AC334" s="475">
        <f t="shared" si="185"/>
        <v>4792815</v>
      </c>
      <c r="AD334" s="476"/>
    </row>
    <row r="335" spans="1:30" x14ac:dyDescent="0.25">
      <c r="A335" s="465">
        <v>23</v>
      </c>
      <c r="B335" s="502">
        <v>333</v>
      </c>
      <c r="C335" s="477">
        <v>624</v>
      </c>
      <c r="D335" s="477">
        <v>114</v>
      </c>
      <c r="E335" s="477">
        <v>713</v>
      </c>
      <c r="F335" s="477">
        <v>203</v>
      </c>
      <c r="G335" s="477">
        <v>422</v>
      </c>
      <c r="H335" s="477">
        <v>49</v>
      </c>
      <c r="I335" s="477">
        <v>268</v>
      </c>
      <c r="J335" s="477">
        <v>559</v>
      </c>
      <c r="K335" s="477">
        <v>652</v>
      </c>
      <c r="L335" s="477">
        <v>223</v>
      </c>
      <c r="M335" s="477">
        <v>433</v>
      </c>
      <c r="N335" s="477">
        <v>72</v>
      </c>
      <c r="O335" s="477">
        <v>282</v>
      </c>
      <c r="P335" s="477">
        <v>501</v>
      </c>
      <c r="Q335" s="477">
        <v>371</v>
      </c>
      <c r="R335" s="477">
        <v>590</v>
      </c>
      <c r="S335" s="477">
        <v>161</v>
      </c>
      <c r="T335" s="477">
        <v>2</v>
      </c>
      <c r="U335" s="477">
        <v>302</v>
      </c>
      <c r="V335" s="477">
        <v>521</v>
      </c>
      <c r="W335" s="477">
        <v>391</v>
      </c>
      <c r="X335" s="477">
        <v>610</v>
      </c>
      <c r="Y335" s="477">
        <v>91</v>
      </c>
      <c r="Z335" s="477">
        <v>702</v>
      </c>
      <c r="AA335" s="477">
        <v>183</v>
      </c>
      <c r="AB335" s="503">
        <v>483</v>
      </c>
      <c r="AC335" s="475">
        <f t="shared" si="185"/>
        <v>4792815</v>
      </c>
      <c r="AD335" s="476"/>
    </row>
    <row r="336" spans="1:30" x14ac:dyDescent="0.25">
      <c r="A336" s="465">
        <v>24</v>
      </c>
      <c r="B336" s="502">
        <v>148</v>
      </c>
      <c r="C336" s="477">
        <v>367</v>
      </c>
      <c r="D336" s="477">
        <v>577</v>
      </c>
      <c r="E336" s="477">
        <v>459</v>
      </c>
      <c r="F336" s="477">
        <v>669</v>
      </c>
      <c r="G336" s="477">
        <v>240</v>
      </c>
      <c r="H336" s="477">
        <v>488</v>
      </c>
      <c r="I336" s="477">
        <v>59</v>
      </c>
      <c r="J336" s="477">
        <v>278</v>
      </c>
      <c r="K336" s="477">
        <v>470</v>
      </c>
      <c r="L336" s="477">
        <v>689</v>
      </c>
      <c r="M336" s="477">
        <v>179</v>
      </c>
      <c r="N336" s="477">
        <v>535</v>
      </c>
      <c r="O336" s="477">
        <v>25</v>
      </c>
      <c r="P336" s="477">
        <v>316</v>
      </c>
      <c r="Q336" s="477">
        <v>90</v>
      </c>
      <c r="R336" s="477">
        <v>381</v>
      </c>
      <c r="S336" s="477">
        <v>600</v>
      </c>
      <c r="T336" s="477">
        <v>558</v>
      </c>
      <c r="U336" s="477">
        <v>39</v>
      </c>
      <c r="V336" s="477">
        <v>258</v>
      </c>
      <c r="W336" s="477">
        <v>128</v>
      </c>
      <c r="X336" s="477">
        <v>347</v>
      </c>
      <c r="Y336" s="477">
        <v>647</v>
      </c>
      <c r="Z336" s="477">
        <v>409</v>
      </c>
      <c r="AA336" s="477">
        <v>709</v>
      </c>
      <c r="AB336" s="503">
        <v>190</v>
      </c>
      <c r="AC336" s="475">
        <f t="shared" si="185"/>
        <v>4792815</v>
      </c>
      <c r="AD336" s="476"/>
    </row>
    <row r="337" spans="1:30" x14ac:dyDescent="0.25">
      <c r="A337" s="465">
        <v>25</v>
      </c>
      <c r="B337" s="502">
        <v>399</v>
      </c>
      <c r="C337" s="477">
        <v>618</v>
      </c>
      <c r="D337" s="477">
        <v>108</v>
      </c>
      <c r="E337" s="477">
        <v>680</v>
      </c>
      <c r="F337" s="477">
        <v>170</v>
      </c>
      <c r="G337" s="477">
        <v>461</v>
      </c>
      <c r="H337" s="477">
        <v>16</v>
      </c>
      <c r="I337" s="477">
        <v>307</v>
      </c>
      <c r="J337" s="477">
        <v>526</v>
      </c>
      <c r="K337" s="477">
        <v>727</v>
      </c>
      <c r="L337" s="477">
        <v>208</v>
      </c>
      <c r="M337" s="477">
        <v>427</v>
      </c>
      <c r="N337" s="477">
        <v>30</v>
      </c>
      <c r="O337" s="477">
        <v>249</v>
      </c>
      <c r="P337" s="477">
        <v>549</v>
      </c>
      <c r="Q337" s="477">
        <v>338</v>
      </c>
      <c r="R337" s="477">
        <v>638</v>
      </c>
      <c r="S337" s="477">
        <v>119</v>
      </c>
      <c r="T337" s="477">
        <v>77</v>
      </c>
      <c r="U337" s="477">
        <v>296</v>
      </c>
      <c r="V337" s="477">
        <v>506</v>
      </c>
      <c r="W337" s="477">
        <v>358</v>
      </c>
      <c r="X337" s="477">
        <v>568</v>
      </c>
      <c r="Y337" s="477">
        <v>139</v>
      </c>
      <c r="Z337" s="477">
        <v>660</v>
      </c>
      <c r="AA337" s="477">
        <v>231</v>
      </c>
      <c r="AB337" s="503">
        <v>450</v>
      </c>
      <c r="AC337" s="475">
        <f t="shared" si="185"/>
        <v>4792815</v>
      </c>
      <c r="AD337" s="476"/>
    </row>
    <row r="338" spans="1:30" x14ac:dyDescent="0.25">
      <c r="A338" s="465">
        <v>26</v>
      </c>
      <c r="B338" s="502">
        <v>115</v>
      </c>
      <c r="C338" s="477">
        <v>325</v>
      </c>
      <c r="D338" s="477">
        <v>625</v>
      </c>
      <c r="E338" s="477">
        <v>417</v>
      </c>
      <c r="F338" s="477">
        <v>717</v>
      </c>
      <c r="G338" s="477">
        <v>207</v>
      </c>
      <c r="H338" s="477">
        <v>563</v>
      </c>
      <c r="I338" s="477">
        <v>53</v>
      </c>
      <c r="J338" s="477">
        <v>263</v>
      </c>
      <c r="K338" s="477">
        <v>437</v>
      </c>
      <c r="L338" s="477">
        <v>656</v>
      </c>
      <c r="M338" s="477">
        <v>218</v>
      </c>
      <c r="N338" s="477">
        <v>502</v>
      </c>
      <c r="O338" s="477">
        <v>64</v>
      </c>
      <c r="P338" s="477">
        <v>283</v>
      </c>
      <c r="Q338" s="477">
        <v>156</v>
      </c>
      <c r="R338" s="477">
        <v>375</v>
      </c>
      <c r="S338" s="477">
        <v>594</v>
      </c>
      <c r="T338" s="477">
        <v>516</v>
      </c>
      <c r="U338" s="477">
        <v>6</v>
      </c>
      <c r="V338" s="477">
        <v>306</v>
      </c>
      <c r="W338" s="477">
        <v>95</v>
      </c>
      <c r="X338" s="477">
        <v>395</v>
      </c>
      <c r="Y338" s="477">
        <v>605</v>
      </c>
      <c r="Z338" s="477">
        <v>484</v>
      </c>
      <c r="AA338" s="477">
        <v>694</v>
      </c>
      <c r="AB338" s="503">
        <v>184</v>
      </c>
      <c r="AC338" s="475">
        <f t="shared" si="185"/>
        <v>4792815</v>
      </c>
      <c r="AD338" s="476"/>
    </row>
    <row r="339" spans="1:30" x14ac:dyDescent="0.25">
      <c r="A339" s="465">
        <v>27</v>
      </c>
      <c r="B339" s="504">
        <v>581</v>
      </c>
      <c r="C339" s="505">
        <v>152</v>
      </c>
      <c r="D339" s="505">
        <v>362</v>
      </c>
      <c r="E339" s="505">
        <v>241</v>
      </c>
      <c r="F339" s="505">
        <v>451</v>
      </c>
      <c r="G339" s="505">
        <v>670</v>
      </c>
      <c r="H339" s="505">
        <v>273</v>
      </c>
      <c r="I339" s="505">
        <v>492</v>
      </c>
      <c r="J339" s="505">
        <v>63</v>
      </c>
      <c r="K339" s="505">
        <v>174</v>
      </c>
      <c r="L339" s="505">
        <v>474</v>
      </c>
      <c r="M339" s="505">
        <v>693</v>
      </c>
      <c r="N339" s="505">
        <v>320</v>
      </c>
      <c r="O339" s="505">
        <v>539</v>
      </c>
      <c r="P339" s="505">
        <v>20</v>
      </c>
      <c r="Q339" s="505">
        <v>601</v>
      </c>
      <c r="R339" s="505">
        <v>82</v>
      </c>
      <c r="S339" s="505">
        <v>382</v>
      </c>
      <c r="T339" s="505">
        <v>259</v>
      </c>
      <c r="U339" s="505">
        <v>550</v>
      </c>
      <c r="V339" s="505">
        <v>40</v>
      </c>
      <c r="W339" s="505">
        <v>642</v>
      </c>
      <c r="X339" s="505">
        <v>132</v>
      </c>
      <c r="Y339" s="505">
        <v>351</v>
      </c>
      <c r="Z339" s="505">
        <v>194</v>
      </c>
      <c r="AA339" s="505">
        <v>413</v>
      </c>
      <c r="AB339" s="506">
        <v>704</v>
      </c>
      <c r="AC339" s="475">
        <f t="shared" si="185"/>
        <v>4792815</v>
      </c>
      <c r="AD339" s="476"/>
    </row>
    <row r="340" spans="1:30" x14ac:dyDescent="0.25">
      <c r="A340" s="470" t="s">
        <v>1</v>
      </c>
      <c r="B340" s="475">
        <f>SUMSQ(B313:B339)</f>
        <v>4792815</v>
      </c>
      <c r="C340" s="475">
        <f>SUMSQ(C313:C339)</f>
        <v>4792815</v>
      </c>
      <c r="D340" s="475">
        <f t="shared" ref="D340" si="187">SUMSQ(D313:D339)</f>
        <v>4792815</v>
      </c>
      <c r="E340" s="475">
        <f t="shared" ref="E340" si="188">SUMSQ(E313:E339)</f>
        <v>4792815</v>
      </c>
      <c r="F340" s="475">
        <f t="shared" ref="F340" si="189">SUMSQ(F313:F339)</f>
        <v>4792815</v>
      </c>
      <c r="G340" s="475">
        <f t="shared" ref="G340" si="190">SUMSQ(G313:G339)</f>
        <v>4792815</v>
      </c>
      <c r="H340" s="475">
        <f t="shared" ref="H340" si="191">SUMSQ(H313:H339)</f>
        <v>4792815</v>
      </c>
      <c r="I340" s="475">
        <f t="shared" ref="I340" si="192">SUMSQ(I313:I339)</f>
        <v>4792815</v>
      </c>
      <c r="J340" s="475">
        <f t="shared" ref="J340" si="193">SUMSQ(J313:J339)</f>
        <v>4792815</v>
      </c>
      <c r="K340" s="475">
        <f t="shared" ref="K340" si="194">SUMSQ(K313:K339)</f>
        <v>4792815</v>
      </c>
      <c r="L340" s="475">
        <f t="shared" ref="L340" si="195">SUMSQ(L313:L339)</f>
        <v>4792815</v>
      </c>
      <c r="M340" s="475">
        <f t="shared" ref="M340" si="196">SUMSQ(M313:M339)</f>
        <v>4792815</v>
      </c>
      <c r="N340" s="475">
        <f t="shared" ref="N340" si="197">SUMSQ(N313:N339)</f>
        <v>4792815</v>
      </c>
      <c r="O340" s="475">
        <f t="shared" ref="O340" si="198">SUMSQ(O313:O339)</f>
        <v>4792815</v>
      </c>
      <c r="P340" s="475">
        <f t="shared" ref="P340" si="199">SUMSQ(P313:P339)</f>
        <v>4792815</v>
      </c>
      <c r="Q340" s="475">
        <f t="shared" ref="Q340" si="200">SUMSQ(Q313:Q339)</f>
        <v>4792815</v>
      </c>
      <c r="R340" s="475">
        <f t="shared" ref="R340" si="201">SUMSQ(R313:R339)</f>
        <v>4792815</v>
      </c>
      <c r="S340" s="475">
        <f t="shared" ref="S340" si="202">SUMSQ(S313:S339)</f>
        <v>4792815</v>
      </c>
      <c r="T340" s="475">
        <f t="shared" ref="T340" si="203">SUMSQ(T313:T339)</f>
        <v>4792815</v>
      </c>
      <c r="U340" s="475">
        <f t="shared" ref="U340" si="204">SUMSQ(U313:U339)</f>
        <v>4792815</v>
      </c>
      <c r="V340" s="475">
        <f t="shared" ref="V340" si="205">SUMSQ(V313:V339)</f>
        <v>4792815</v>
      </c>
      <c r="W340" s="475">
        <f t="shared" ref="W340" si="206">SUMSQ(W313:W339)</f>
        <v>4792815</v>
      </c>
      <c r="X340" s="475">
        <f t="shared" ref="X340" si="207">SUMSQ(X313:X339)</f>
        <v>4792815</v>
      </c>
      <c r="Y340" s="475">
        <f t="shared" ref="Y340" si="208">SUMSQ(Y313:Y339)</f>
        <v>4792815</v>
      </c>
      <c r="Z340" s="475">
        <f t="shared" ref="Z340" si="209">SUMSQ(Z313:Z339)</f>
        <v>4792815</v>
      </c>
      <c r="AA340" s="475">
        <f t="shared" ref="AA340" si="210">SUMSQ(AA313:AA339)</f>
        <v>4792815</v>
      </c>
      <c r="AB340" s="475">
        <f t="shared" ref="AB340" si="211">SUMSQ(AB313:AB339)</f>
        <v>4792815</v>
      </c>
      <c r="AC340" s="475"/>
      <c r="AD340" s="475"/>
    </row>
    <row r="341" spans="1:30" x14ac:dyDescent="0.25">
      <c r="A341" s="470" t="s">
        <v>351</v>
      </c>
      <c r="O341" s="476">
        <f>O313^3+O314^3+O315^3+O316^3+O317^3+O318^3+O319^3+O320^3+O321^3+O322^3+O323^3+O324^3+O325^3+O326^3+O327^3+O328^3+O329^3+O330^3+O331^3+O332^3+O333^3+O334^3+O335^3+O336^3+O337^3+O338^3+O339^3</f>
        <v>2622267675</v>
      </c>
      <c r="P341" s="476"/>
      <c r="AD341" s="475"/>
    </row>
    <row r="342" spans="1:30" x14ac:dyDescent="0.25">
      <c r="A342" s="466"/>
      <c r="B342" s="471" t="s">
        <v>925</v>
      </c>
      <c r="C342" s="471"/>
      <c r="D342" s="471"/>
      <c r="E342" s="471"/>
      <c r="F342" s="471"/>
      <c r="G342" s="471"/>
      <c r="H342" s="471"/>
      <c r="I342" s="471"/>
      <c r="J342" s="471"/>
      <c r="K342" s="471"/>
      <c r="L342" s="471"/>
      <c r="M342" s="471"/>
      <c r="N342" s="471"/>
      <c r="O342" s="471"/>
      <c r="P342" s="471"/>
      <c r="Q342" s="471"/>
      <c r="R342" s="471"/>
      <c r="S342" s="471"/>
      <c r="T342" s="471"/>
      <c r="U342" s="471"/>
      <c r="V342" s="471"/>
      <c r="W342" s="471"/>
      <c r="X342" s="471"/>
      <c r="Y342" s="471"/>
      <c r="Z342" s="471"/>
      <c r="AA342" s="471"/>
      <c r="AB342" s="471"/>
      <c r="AC342" s="475"/>
      <c r="AD342" s="476"/>
    </row>
    <row r="343" spans="1:30" x14ac:dyDescent="0.25">
      <c r="A343" s="470" t="s">
        <v>2</v>
      </c>
      <c r="B343" s="466">
        <f>B313</f>
        <v>26</v>
      </c>
      <c r="C343" s="466">
        <f>C314</f>
        <v>36</v>
      </c>
      <c r="D343" s="466">
        <f>D315</f>
        <v>70</v>
      </c>
      <c r="E343" s="466">
        <f>E316</f>
        <v>83</v>
      </c>
      <c r="F343" s="466">
        <f>F317</f>
        <v>120</v>
      </c>
      <c r="G343" s="466">
        <f>G318</f>
        <v>154</v>
      </c>
      <c r="H343" s="466">
        <f>H319</f>
        <v>176</v>
      </c>
      <c r="I343" s="466">
        <f>I320</f>
        <v>213</v>
      </c>
      <c r="J343" s="466">
        <f>J321</f>
        <v>220</v>
      </c>
      <c r="K343" s="466">
        <f>K322</f>
        <v>262</v>
      </c>
      <c r="L343" s="466">
        <f>L323</f>
        <v>272</v>
      </c>
      <c r="M343" s="466">
        <f>M324</f>
        <v>309</v>
      </c>
      <c r="N343" s="466">
        <f>N325</f>
        <v>328</v>
      </c>
      <c r="O343" s="466">
        <f>O326</f>
        <v>365</v>
      </c>
      <c r="P343" s="466">
        <f>P327</f>
        <v>402</v>
      </c>
      <c r="Q343" s="466">
        <f>Q328</f>
        <v>421</v>
      </c>
      <c r="R343" s="466">
        <f>R329</f>
        <v>458</v>
      </c>
      <c r="S343" s="466">
        <f>S330</f>
        <v>468</v>
      </c>
      <c r="T343" s="466">
        <f>T331</f>
        <v>510</v>
      </c>
      <c r="U343" s="466">
        <f>U332</f>
        <v>517</v>
      </c>
      <c r="V343" s="466">
        <f>V333</f>
        <v>554</v>
      </c>
      <c r="W343" s="466">
        <f>W334</f>
        <v>576</v>
      </c>
      <c r="X343" s="466">
        <f>X335</f>
        <v>610</v>
      </c>
      <c r="Y343" s="466">
        <f>Y336</f>
        <v>647</v>
      </c>
      <c r="Z343" s="466">
        <f>Z337</f>
        <v>660</v>
      </c>
      <c r="AA343" s="466">
        <f>AA338</f>
        <v>694</v>
      </c>
      <c r="AB343" s="473">
        <f>AB339</f>
        <v>704</v>
      </c>
      <c r="AC343" s="475">
        <f t="shared" ref="AC343" si="212">SUMSQ(B343:AB343)</f>
        <v>4792815</v>
      </c>
      <c r="AD343" s="476">
        <f t="shared" ref="AD343" si="213">B343^3+C343^3+D343^3+E343^3+F343^3+G343^3+H343^3+I343^3+J343^3+K343^3+L343^3+M343^3+N343^3+O343^3+P343^3+Q343^3+R343^3+S343^3+T343^3+U343^3+V343^3+W343^3+X343^3+Y343^3+Z343^3+AA343^3+AB343^3</f>
        <v>2622267675</v>
      </c>
    </row>
    <row r="344" spans="1:30" x14ac:dyDescent="0.25">
      <c r="A344" s="470" t="s">
        <v>3</v>
      </c>
      <c r="B344" s="466">
        <f>B339</f>
        <v>581</v>
      </c>
      <c r="C344" s="466">
        <f>C338</f>
        <v>325</v>
      </c>
      <c r="D344" s="466">
        <f>D337</f>
        <v>108</v>
      </c>
      <c r="E344" s="466">
        <f>E336</f>
        <v>459</v>
      </c>
      <c r="F344" s="466">
        <f>F335</f>
        <v>203</v>
      </c>
      <c r="G344" s="466">
        <f>G334</f>
        <v>676</v>
      </c>
      <c r="H344" s="466">
        <f>H333</f>
        <v>55</v>
      </c>
      <c r="I344" s="466">
        <f>I332</f>
        <v>567</v>
      </c>
      <c r="J344" s="466">
        <f>J331</f>
        <v>311</v>
      </c>
      <c r="K344" s="466">
        <f>K330</f>
        <v>14</v>
      </c>
      <c r="L344" s="466">
        <f>L329</f>
        <v>487</v>
      </c>
      <c r="M344" s="466">
        <f>M328</f>
        <v>270</v>
      </c>
      <c r="N344" s="466">
        <f>N327</f>
        <v>621</v>
      </c>
      <c r="O344" s="466">
        <f>O326</f>
        <v>365</v>
      </c>
      <c r="P344" s="466">
        <f>P325</f>
        <v>109</v>
      </c>
      <c r="Q344" s="466">
        <f>Q324</f>
        <v>460</v>
      </c>
      <c r="R344" s="466">
        <f>R323</f>
        <v>243</v>
      </c>
      <c r="S344" s="466">
        <f>S322</f>
        <v>716</v>
      </c>
      <c r="T344" s="466">
        <f>T321</f>
        <v>419</v>
      </c>
      <c r="U344" s="466">
        <f>U320</f>
        <v>163</v>
      </c>
      <c r="V344" s="466">
        <f>V319</f>
        <v>675</v>
      </c>
      <c r="W344" s="466">
        <f>W318</f>
        <v>54</v>
      </c>
      <c r="X344" s="466">
        <f>X317</f>
        <v>527</v>
      </c>
      <c r="Y344" s="466">
        <f>Y316</f>
        <v>271</v>
      </c>
      <c r="Z344" s="466">
        <f>Z315</f>
        <v>622</v>
      </c>
      <c r="AA344" s="466">
        <f>AA314</f>
        <v>405</v>
      </c>
      <c r="AB344" s="473">
        <f>AB313</f>
        <v>149</v>
      </c>
      <c r="AC344" s="475">
        <f>SUM(B344:AB344)</f>
        <v>9855</v>
      </c>
      <c r="AD344" s="476"/>
    </row>
    <row r="346" spans="1:30" x14ac:dyDescent="0.25">
      <c r="B346" s="481" t="s">
        <v>934</v>
      </c>
      <c r="C346" s="482"/>
      <c r="D346" s="482"/>
      <c r="E346" s="482"/>
      <c r="F346" s="482"/>
      <c r="G346" s="465"/>
      <c r="H346" s="465"/>
      <c r="I346" s="465"/>
      <c r="J346" s="465"/>
      <c r="K346" s="465"/>
      <c r="L346" s="465"/>
      <c r="M346" s="465"/>
      <c r="N346" s="465"/>
      <c r="O346" s="465"/>
      <c r="P346" s="465"/>
      <c r="Q346" s="465"/>
      <c r="R346" s="465"/>
      <c r="S346" s="465"/>
      <c r="T346" s="465"/>
      <c r="U346" s="465"/>
      <c r="V346" s="465"/>
      <c r="W346" s="465"/>
      <c r="X346" s="465"/>
      <c r="Y346" s="465"/>
      <c r="Z346" s="465"/>
      <c r="AA346" s="465"/>
      <c r="AB346" s="465"/>
      <c r="AC346" s="469"/>
      <c r="AD346" s="465"/>
    </row>
    <row r="347" spans="1:30" x14ac:dyDescent="0.25">
      <c r="A347" s="465">
        <v>1</v>
      </c>
      <c r="B347" s="499">
        <v>26</v>
      </c>
      <c r="C347" s="500">
        <v>88</v>
      </c>
      <c r="D347" s="500">
        <v>180</v>
      </c>
      <c r="E347" s="500">
        <v>348</v>
      </c>
      <c r="F347" s="500">
        <v>410</v>
      </c>
      <c r="G347" s="500">
        <v>256</v>
      </c>
      <c r="H347" s="500">
        <v>667</v>
      </c>
      <c r="I347" s="500">
        <v>489</v>
      </c>
      <c r="J347" s="500">
        <v>578</v>
      </c>
      <c r="K347" s="500">
        <v>317</v>
      </c>
      <c r="L347" s="500">
        <v>379</v>
      </c>
      <c r="M347" s="500">
        <v>471</v>
      </c>
      <c r="N347" s="500">
        <v>648</v>
      </c>
      <c r="O347" s="500">
        <v>710</v>
      </c>
      <c r="P347" s="500">
        <v>556</v>
      </c>
      <c r="Q347" s="500">
        <v>238</v>
      </c>
      <c r="R347" s="500">
        <v>60</v>
      </c>
      <c r="S347" s="500">
        <v>149</v>
      </c>
      <c r="T347" s="500">
        <v>684</v>
      </c>
      <c r="U347" s="500">
        <v>619</v>
      </c>
      <c r="V347" s="500">
        <v>530</v>
      </c>
      <c r="W347" s="500">
        <v>31</v>
      </c>
      <c r="X347" s="500">
        <v>212</v>
      </c>
      <c r="Y347" s="500">
        <v>123</v>
      </c>
      <c r="Z347" s="500">
        <v>353</v>
      </c>
      <c r="AA347" s="500">
        <v>291</v>
      </c>
      <c r="AB347" s="501">
        <v>442</v>
      </c>
      <c r="AC347" s="475">
        <f t="shared" ref="AC347:AC373" si="214">SUMSQ(B347:AB347)</f>
        <v>4792815</v>
      </c>
      <c r="AD347" s="476"/>
    </row>
    <row r="348" spans="1:30" x14ac:dyDescent="0.25">
      <c r="A348" s="465">
        <v>2</v>
      </c>
      <c r="B348" s="502">
        <v>65</v>
      </c>
      <c r="C348" s="477">
        <v>154</v>
      </c>
      <c r="D348" s="477">
        <v>219</v>
      </c>
      <c r="E348" s="477">
        <v>396</v>
      </c>
      <c r="F348" s="477">
        <v>485</v>
      </c>
      <c r="G348" s="477">
        <v>304</v>
      </c>
      <c r="H348" s="477">
        <v>715</v>
      </c>
      <c r="I348" s="477">
        <v>564</v>
      </c>
      <c r="J348" s="477">
        <v>626</v>
      </c>
      <c r="K348" s="477">
        <v>284</v>
      </c>
      <c r="L348" s="477">
        <v>373</v>
      </c>
      <c r="M348" s="477">
        <v>438</v>
      </c>
      <c r="N348" s="477">
        <v>606</v>
      </c>
      <c r="O348" s="477">
        <v>695</v>
      </c>
      <c r="P348" s="477">
        <v>514</v>
      </c>
      <c r="Q348" s="477">
        <v>205</v>
      </c>
      <c r="R348" s="477">
        <v>54</v>
      </c>
      <c r="S348" s="477">
        <v>116</v>
      </c>
      <c r="T348" s="477">
        <v>509</v>
      </c>
      <c r="U348" s="477">
        <v>663</v>
      </c>
      <c r="V348" s="477">
        <v>571</v>
      </c>
      <c r="W348" s="477">
        <v>102</v>
      </c>
      <c r="X348" s="477">
        <v>10</v>
      </c>
      <c r="Y348" s="477">
        <v>164</v>
      </c>
      <c r="Z348" s="477">
        <v>430</v>
      </c>
      <c r="AA348" s="477">
        <v>341</v>
      </c>
      <c r="AB348" s="503">
        <v>252</v>
      </c>
      <c r="AC348" s="475">
        <f t="shared" si="214"/>
        <v>4792815</v>
      </c>
      <c r="AD348" s="476"/>
    </row>
    <row r="349" spans="1:30" x14ac:dyDescent="0.25">
      <c r="A349" s="465">
        <v>3</v>
      </c>
      <c r="B349" s="502">
        <v>32</v>
      </c>
      <c r="C349" s="477">
        <v>121</v>
      </c>
      <c r="D349" s="477">
        <v>213</v>
      </c>
      <c r="E349" s="477">
        <v>354</v>
      </c>
      <c r="F349" s="477">
        <v>443</v>
      </c>
      <c r="G349" s="477">
        <v>289</v>
      </c>
      <c r="H349" s="477">
        <v>682</v>
      </c>
      <c r="I349" s="477">
        <v>531</v>
      </c>
      <c r="J349" s="477">
        <v>620</v>
      </c>
      <c r="K349" s="477">
        <v>251</v>
      </c>
      <c r="L349" s="477">
        <v>340</v>
      </c>
      <c r="M349" s="477">
        <v>432</v>
      </c>
      <c r="N349" s="477">
        <v>573</v>
      </c>
      <c r="O349" s="477">
        <v>662</v>
      </c>
      <c r="P349" s="477">
        <v>508</v>
      </c>
      <c r="Q349" s="477">
        <v>163</v>
      </c>
      <c r="R349" s="477">
        <v>12</v>
      </c>
      <c r="S349" s="477">
        <v>101</v>
      </c>
      <c r="T349" s="477">
        <v>631</v>
      </c>
      <c r="U349" s="477">
        <v>542</v>
      </c>
      <c r="V349" s="477">
        <v>723</v>
      </c>
      <c r="W349" s="477">
        <v>233</v>
      </c>
      <c r="X349" s="477">
        <v>144</v>
      </c>
      <c r="Y349" s="477">
        <v>79</v>
      </c>
      <c r="Z349" s="477">
        <v>312</v>
      </c>
      <c r="AA349" s="477">
        <v>463</v>
      </c>
      <c r="AB349" s="503">
        <v>401</v>
      </c>
      <c r="AC349" s="475">
        <f t="shared" si="214"/>
        <v>4792815</v>
      </c>
      <c r="AD349" s="476"/>
    </row>
    <row r="350" spans="1:30" x14ac:dyDescent="0.25">
      <c r="A350" s="465">
        <v>4</v>
      </c>
      <c r="B350" s="502">
        <v>186</v>
      </c>
      <c r="C350" s="477">
        <v>5</v>
      </c>
      <c r="D350" s="477">
        <v>94</v>
      </c>
      <c r="E350" s="477">
        <v>262</v>
      </c>
      <c r="F350" s="477">
        <v>327</v>
      </c>
      <c r="G350" s="477">
        <v>416</v>
      </c>
      <c r="H350" s="477">
        <v>593</v>
      </c>
      <c r="I350" s="477">
        <v>655</v>
      </c>
      <c r="J350" s="477">
        <v>504</v>
      </c>
      <c r="K350" s="477">
        <v>486</v>
      </c>
      <c r="L350" s="477">
        <v>305</v>
      </c>
      <c r="M350" s="477">
        <v>394</v>
      </c>
      <c r="N350" s="477">
        <v>562</v>
      </c>
      <c r="O350" s="477">
        <v>627</v>
      </c>
      <c r="P350" s="477">
        <v>716</v>
      </c>
      <c r="Q350" s="477">
        <v>155</v>
      </c>
      <c r="R350" s="477">
        <v>217</v>
      </c>
      <c r="S350" s="477">
        <v>66</v>
      </c>
      <c r="T350" s="477">
        <v>515</v>
      </c>
      <c r="U350" s="477">
        <v>696</v>
      </c>
      <c r="V350" s="477">
        <v>604</v>
      </c>
      <c r="W350" s="477">
        <v>117</v>
      </c>
      <c r="X350" s="477">
        <v>52</v>
      </c>
      <c r="Y350" s="477">
        <v>206</v>
      </c>
      <c r="Z350" s="477">
        <v>436</v>
      </c>
      <c r="AA350" s="477">
        <v>374</v>
      </c>
      <c r="AB350" s="503">
        <v>285</v>
      </c>
      <c r="AC350" s="475">
        <f t="shared" si="214"/>
        <v>4792815</v>
      </c>
      <c r="AD350" s="476"/>
    </row>
    <row r="351" spans="1:30" x14ac:dyDescent="0.25">
      <c r="A351" s="465">
        <v>5</v>
      </c>
      <c r="B351" s="502">
        <v>234</v>
      </c>
      <c r="C351" s="477">
        <v>80</v>
      </c>
      <c r="D351" s="477">
        <v>142</v>
      </c>
      <c r="E351" s="477">
        <v>310</v>
      </c>
      <c r="F351" s="477">
        <v>402</v>
      </c>
      <c r="G351" s="477">
        <v>464</v>
      </c>
      <c r="H351" s="477">
        <v>632</v>
      </c>
      <c r="I351" s="477">
        <v>721</v>
      </c>
      <c r="J351" s="477">
        <v>543</v>
      </c>
      <c r="K351" s="477">
        <v>444</v>
      </c>
      <c r="L351" s="477">
        <v>290</v>
      </c>
      <c r="M351" s="477">
        <v>352</v>
      </c>
      <c r="N351" s="477">
        <v>529</v>
      </c>
      <c r="O351" s="477">
        <v>621</v>
      </c>
      <c r="P351" s="477">
        <v>683</v>
      </c>
      <c r="Q351" s="477">
        <v>122</v>
      </c>
      <c r="R351" s="477">
        <v>211</v>
      </c>
      <c r="S351" s="477">
        <v>33</v>
      </c>
      <c r="T351" s="477">
        <v>592</v>
      </c>
      <c r="U351" s="477">
        <v>503</v>
      </c>
      <c r="V351" s="477">
        <v>657</v>
      </c>
      <c r="W351" s="477">
        <v>185</v>
      </c>
      <c r="X351" s="477">
        <v>96</v>
      </c>
      <c r="Y351" s="477">
        <v>4</v>
      </c>
      <c r="Z351" s="477">
        <v>264</v>
      </c>
      <c r="AA351" s="477">
        <v>415</v>
      </c>
      <c r="AB351" s="503">
        <v>326</v>
      </c>
      <c r="AC351" s="475">
        <f t="shared" si="214"/>
        <v>4792815</v>
      </c>
      <c r="AD351" s="476"/>
    </row>
    <row r="352" spans="1:30" x14ac:dyDescent="0.25">
      <c r="A352" s="465">
        <v>6</v>
      </c>
      <c r="B352" s="502">
        <v>192</v>
      </c>
      <c r="C352" s="477">
        <v>38</v>
      </c>
      <c r="D352" s="477">
        <v>127</v>
      </c>
      <c r="E352" s="477">
        <v>277</v>
      </c>
      <c r="F352" s="477">
        <v>369</v>
      </c>
      <c r="G352" s="477">
        <v>458</v>
      </c>
      <c r="H352" s="477">
        <v>599</v>
      </c>
      <c r="I352" s="477">
        <v>688</v>
      </c>
      <c r="J352" s="477">
        <v>537</v>
      </c>
      <c r="K352" s="477">
        <v>411</v>
      </c>
      <c r="L352" s="477">
        <v>257</v>
      </c>
      <c r="M352" s="477">
        <v>346</v>
      </c>
      <c r="N352" s="477">
        <v>487</v>
      </c>
      <c r="O352" s="477">
        <v>579</v>
      </c>
      <c r="P352" s="477">
        <v>668</v>
      </c>
      <c r="Q352" s="477">
        <v>89</v>
      </c>
      <c r="R352" s="477">
        <v>178</v>
      </c>
      <c r="S352" s="477">
        <v>27</v>
      </c>
      <c r="T352" s="477">
        <v>717</v>
      </c>
      <c r="U352" s="477">
        <v>625</v>
      </c>
      <c r="V352" s="477">
        <v>563</v>
      </c>
      <c r="W352" s="477">
        <v>64</v>
      </c>
      <c r="X352" s="477">
        <v>218</v>
      </c>
      <c r="Y352" s="477">
        <v>156</v>
      </c>
      <c r="Z352" s="477">
        <v>395</v>
      </c>
      <c r="AA352" s="477">
        <v>306</v>
      </c>
      <c r="AB352" s="503">
        <v>484</v>
      </c>
      <c r="AC352" s="475">
        <f t="shared" si="214"/>
        <v>4792815</v>
      </c>
      <c r="AD352" s="476"/>
    </row>
    <row r="353" spans="1:30" x14ac:dyDescent="0.25">
      <c r="A353" s="465">
        <v>7</v>
      </c>
      <c r="B353" s="502">
        <v>100</v>
      </c>
      <c r="C353" s="477">
        <v>165</v>
      </c>
      <c r="D353" s="477">
        <v>11</v>
      </c>
      <c r="E353" s="477">
        <v>431</v>
      </c>
      <c r="F353" s="477">
        <v>250</v>
      </c>
      <c r="G353" s="477">
        <v>342</v>
      </c>
      <c r="H353" s="477">
        <v>510</v>
      </c>
      <c r="I353" s="477">
        <v>572</v>
      </c>
      <c r="J353" s="477">
        <v>661</v>
      </c>
      <c r="K353" s="477">
        <v>400</v>
      </c>
      <c r="L353" s="477">
        <v>465</v>
      </c>
      <c r="M353" s="477">
        <v>311</v>
      </c>
      <c r="N353" s="477">
        <v>722</v>
      </c>
      <c r="O353" s="477">
        <v>541</v>
      </c>
      <c r="P353" s="477">
        <v>633</v>
      </c>
      <c r="Q353" s="477">
        <v>81</v>
      </c>
      <c r="R353" s="477">
        <v>143</v>
      </c>
      <c r="S353" s="477">
        <v>232</v>
      </c>
      <c r="T353" s="477">
        <v>598</v>
      </c>
      <c r="U353" s="477">
        <v>536</v>
      </c>
      <c r="V353" s="477">
        <v>690</v>
      </c>
      <c r="W353" s="477">
        <v>191</v>
      </c>
      <c r="X353" s="477">
        <v>129</v>
      </c>
      <c r="Y353" s="477">
        <v>37</v>
      </c>
      <c r="Z353" s="477">
        <v>279</v>
      </c>
      <c r="AA353" s="477">
        <v>457</v>
      </c>
      <c r="AB353" s="503">
        <v>368</v>
      </c>
      <c r="AC353" s="475">
        <f t="shared" si="214"/>
        <v>4792815</v>
      </c>
      <c r="AD353" s="476"/>
    </row>
    <row r="354" spans="1:30" x14ac:dyDescent="0.25">
      <c r="A354" s="465">
        <v>8</v>
      </c>
      <c r="B354" s="502">
        <v>148</v>
      </c>
      <c r="C354" s="477">
        <v>240</v>
      </c>
      <c r="D354" s="477">
        <v>59</v>
      </c>
      <c r="E354" s="477">
        <v>470</v>
      </c>
      <c r="F354" s="477">
        <v>316</v>
      </c>
      <c r="G354" s="477">
        <v>381</v>
      </c>
      <c r="H354" s="477">
        <v>558</v>
      </c>
      <c r="I354" s="477">
        <v>647</v>
      </c>
      <c r="J354" s="477">
        <v>709</v>
      </c>
      <c r="K354" s="477">
        <v>367</v>
      </c>
      <c r="L354" s="477">
        <v>459</v>
      </c>
      <c r="M354" s="477">
        <v>278</v>
      </c>
      <c r="N354" s="477">
        <v>689</v>
      </c>
      <c r="O354" s="477">
        <v>535</v>
      </c>
      <c r="P354" s="477">
        <v>600</v>
      </c>
      <c r="Q354" s="477">
        <v>39</v>
      </c>
      <c r="R354" s="477">
        <v>128</v>
      </c>
      <c r="S354" s="477">
        <v>190</v>
      </c>
      <c r="T354" s="477">
        <v>669</v>
      </c>
      <c r="U354" s="477">
        <v>577</v>
      </c>
      <c r="V354" s="477">
        <v>488</v>
      </c>
      <c r="W354" s="477">
        <v>25</v>
      </c>
      <c r="X354" s="477">
        <v>179</v>
      </c>
      <c r="Y354" s="477">
        <v>90</v>
      </c>
      <c r="Z354" s="477">
        <v>347</v>
      </c>
      <c r="AA354" s="477">
        <v>258</v>
      </c>
      <c r="AB354" s="503">
        <v>409</v>
      </c>
      <c r="AC354" s="475">
        <f t="shared" si="214"/>
        <v>4792815</v>
      </c>
      <c r="AD354" s="476"/>
    </row>
    <row r="355" spans="1:30" x14ac:dyDescent="0.25">
      <c r="A355" s="465">
        <v>9</v>
      </c>
      <c r="B355" s="502">
        <v>115</v>
      </c>
      <c r="C355" s="477">
        <v>207</v>
      </c>
      <c r="D355" s="477">
        <v>53</v>
      </c>
      <c r="E355" s="477">
        <v>437</v>
      </c>
      <c r="F355" s="477">
        <v>283</v>
      </c>
      <c r="G355" s="477">
        <v>375</v>
      </c>
      <c r="H355" s="477">
        <v>516</v>
      </c>
      <c r="I355" s="477">
        <v>605</v>
      </c>
      <c r="J355" s="477">
        <v>694</v>
      </c>
      <c r="K355" s="477">
        <v>325</v>
      </c>
      <c r="L355" s="477">
        <v>417</v>
      </c>
      <c r="M355" s="477">
        <v>263</v>
      </c>
      <c r="N355" s="477">
        <v>656</v>
      </c>
      <c r="O355" s="477">
        <v>502</v>
      </c>
      <c r="P355" s="477">
        <v>594</v>
      </c>
      <c r="Q355" s="477">
        <v>6</v>
      </c>
      <c r="R355" s="477">
        <v>95</v>
      </c>
      <c r="S355" s="477">
        <v>184</v>
      </c>
      <c r="T355" s="477">
        <v>557</v>
      </c>
      <c r="U355" s="477">
        <v>711</v>
      </c>
      <c r="V355" s="477">
        <v>646</v>
      </c>
      <c r="W355" s="477">
        <v>150</v>
      </c>
      <c r="X355" s="477">
        <v>58</v>
      </c>
      <c r="Y355" s="477">
        <v>239</v>
      </c>
      <c r="Z355" s="477">
        <v>469</v>
      </c>
      <c r="AA355" s="477">
        <v>380</v>
      </c>
      <c r="AB355" s="503">
        <v>318</v>
      </c>
      <c r="AC355" s="475">
        <f t="shared" si="214"/>
        <v>4792815</v>
      </c>
      <c r="AD355" s="476"/>
    </row>
    <row r="356" spans="1:30" x14ac:dyDescent="0.25">
      <c r="A356" s="465">
        <v>10</v>
      </c>
      <c r="B356" s="502">
        <v>499</v>
      </c>
      <c r="C356" s="477">
        <v>591</v>
      </c>
      <c r="D356" s="477">
        <v>653</v>
      </c>
      <c r="E356" s="477">
        <v>92</v>
      </c>
      <c r="F356" s="477">
        <v>181</v>
      </c>
      <c r="G356" s="477">
        <v>3</v>
      </c>
      <c r="H356" s="477">
        <v>423</v>
      </c>
      <c r="I356" s="477">
        <v>269</v>
      </c>
      <c r="J356" s="477">
        <v>331</v>
      </c>
      <c r="K356" s="478">
        <v>70</v>
      </c>
      <c r="L356" s="478">
        <v>162</v>
      </c>
      <c r="M356" s="477">
        <v>224</v>
      </c>
      <c r="N356" s="478">
        <v>392</v>
      </c>
      <c r="O356" s="477">
        <v>481</v>
      </c>
      <c r="P356" s="478">
        <v>303</v>
      </c>
      <c r="Q356" s="477">
        <v>714</v>
      </c>
      <c r="R356" s="478">
        <v>560</v>
      </c>
      <c r="S356" s="478">
        <v>622</v>
      </c>
      <c r="T356" s="477">
        <v>280</v>
      </c>
      <c r="U356" s="477">
        <v>372</v>
      </c>
      <c r="V356" s="477">
        <v>434</v>
      </c>
      <c r="W356" s="477">
        <v>611</v>
      </c>
      <c r="X356" s="477">
        <v>700</v>
      </c>
      <c r="Y356" s="477">
        <v>522</v>
      </c>
      <c r="Z356" s="477">
        <v>204</v>
      </c>
      <c r="AA356" s="477">
        <v>50</v>
      </c>
      <c r="AB356" s="503">
        <v>112</v>
      </c>
      <c r="AC356" s="475">
        <f t="shared" si="214"/>
        <v>4792815</v>
      </c>
      <c r="AD356" s="476"/>
    </row>
    <row r="357" spans="1:30" x14ac:dyDescent="0.25">
      <c r="A357" s="465">
        <v>11</v>
      </c>
      <c r="B357" s="502">
        <v>547</v>
      </c>
      <c r="C357" s="477">
        <v>639</v>
      </c>
      <c r="D357" s="477">
        <v>728</v>
      </c>
      <c r="E357" s="477">
        <v>140</v>
      </c>
      <c r="F357" s="477">
        <v>229</v>
      </c>
      <c r="G357" s="477">
        <v>78</v>
      </c>
      <c r="H357" s="477">
        <v>462</v>
      </c>
      <c r="I357" s="477">
        <v>308</v>
      </c>
      <c r="J357" s="477">
        <v>397</v>
      </c>
      <c r="K357" s="478">
        <v>28</v>
      </c>
      <c r="L357" s="478">
        <v>120</v>
      </c>
      <c r="M357" s="477">
        <v>209</v>
      </c>
      <c r="N357" s="478">
        <v>359</v>
      </c>
      <c r="O357" s="477">
        <v>448</v>
      </c>
      <c r="P357" s="478">
        <v>297</v>
      </c>
      <c r="Q357" s="477">
        <v>681</v>
      </c>
      <c r="R357" s="478">
        <v>527</v>
      </c>
      <c r="S357" s="478">
        <v>616</v>
      </c>
      <c r="T357" s="477">
        <v>247</v>
      </c>
      <c r="U357" s="477">
        <v>339</v>
      </c>
      <c r="V357" s="477">
        <v>428</v>
      </c>
      <c r="W357" s="477">
        <v>569</v>
      </c>
      <c r="X357" s="477">
        <v>658</v>
      </c>
      <c r="Y357" s="477">
        <v>507</v>
      </c>
      <c r="Z357" s="477">
        <v>171</v>
      </c>
      <c r="AA357" s="477">
        <v>17</v>
      </c>
      <c r="AB357" s="503">
        <v>106</v>
      </c>
      <c r="AC357" s="475">
        <f t="shared" si="214"/>
        <v>4792815</v>
      </c>
      <c r="AD357" s="476"/>
    </row>
    <row r="358" spans="1:30" x14ac:dyDescent="0.25">
      <c r="A358" s="465">
        <v>12</v>
      </c>
      <c r="B358" s="502">
        <v>532</v>
      </c>
      <c r="C358" s="477">
        <v>597</v>
      </c>
      <c r="D358" s="477">
        <v>686</v>
      </c>
      <c r="E358" s="477">
        <v>134</v>
      </c>
      <c r="F358" s="477">
        <v>196</v>
      </c>
      <c r="G358" s="477">
        <v>45</v>
      </c>
      <c r="H358" s="477">
        <v>456</v>
      </c>
      <c r="I358" s="477">
        <v>275</v>
      </c>
      <c r="J358" s="477">
        <v>364</v>
      </c>
      <c r="K358" s="478">
        <v>22</v>
      </c>
      <c r="L358" s="478">
        <v>87</v>
      </c>
      <c r="M358" s="477">
        <v>176</v>
      </c>
      <c r="N358" s="478">
        <v>344</v>
      </c>
      <c r="O358" s="477">
        <v>406</v>
      </c>
      <c r="P358" s="478">
        <v>255</v>
      </c>
      <c r="Q358" s="477">
        <v>675</v>
      </c>
      <c r="R358" s="478">
        <v>494</v>
      </c>
      <c r="S358" s="478">
        <v>583</v>
      </c>
      <c r="T358" s="477">
        <v>322</v>
      </c>
      <c r="U358" s="477">
        <v>387</v>
      </c>
      <c r="V358" s="477">
        <v>476</v>
      </c>
      <c r="W358" s="477">
        <v>644</v>
      </c>
      <c r="X358" s="477">
        <v>706</v>
      </c>
      <c r="Y358" s="477">
        <v>555</v>
      </c>
      <c r="Z358" s="477">
        <v>237</v>
      </c>
      <c r="AA358" s="477">
        <v>56</v>
      </c>
      <c r="AB358" s="503">
        <v>145</v>
      </c>
      <c r="AC358" s="475">
        <f t="shared" si="214"/>
        <v>4792815</v>
      </c>
      <c r="AD358" s="476"/>
    </row>
    <row r="359" spans="1:30" x14ac:dyDescent="0.25">
      <c r="A359" s="465">
        <v>13</v>
      </c>
      <c r="B359" s="502">
        <v>659</v>
      </c>
      <c r="C359" s="477">
        <v>505</v>
      </c>
      <c r="D359" s="477">
        <v>570</v>
      </c>
      <c r="E359" s="477">
        <v>18</v>
      </c>
      <c r="F359" s="477">
        <v>107</v>
      </c>
      <c r="G359" s="477">
        <v>169</v>
      </c>
      <c r="H359" s="477">
        <v>337</v>
      </c>
      <c r="I359" s="477">
        <v>429</v>
      </c>
      <c r="J359" s="477">
        <v>248</v>
      </c>
      <c r="K359" s="478">
        <v>230</v>
      </c>
      <c r="L359" s="478">
        <v>76</v>
      </c>
      <c r="M359" s="477">
        <v>141</v>
      </c>
      <c r="N359" s="478">
        <v>309</v>
      </c>
      <c r="O359" s="477">
        <v>398</v>
      </c>
      <c r="P359" s="478">
        <v>460</v>
      </c>
      <c r="Q359" s="477">
        <v>637</v>
      </c>
      <c r="R359" s="478">
        <v>729</v>
      </c>
      <c r="S359" s="478">
        <v>548</v>
      </c>
      <c r="T359" s="477">
        <v>449</v>
      </c>
      <c r="U359" s="477">
        <v>295</v>
      </c>
      <c r="V359" s="477">
        <v>360</v>
      </c>
      <c r="W359" s="477">
        <v>528</v>
      </c>
      <c r="X359" s="477">
        <v>617</v>
      </c>
      <c r="Y359" s="477">
        <v>679</v>
      </c>
      <c r="Z359" s="477">
        <v>118</v>
      </c>
      <c r="AA359" s="477">
        <v>210</v>
      </c>
      <c r="AB359" s="503">
        <v>29</v>
      </c>
      <c r="AC359" s="475">
        <f t="shared" si="214"/>
        <v>4792815</v>
      </c>
      <c r="AD359" s="476"/>
    </row>
    <row r="360" spans="1:30" x14ac:dyDescent="0.25">
      <c r="A360" s="465">
        <v>14</v>
      </c>
      <c r="B360" s="502">
        <v>707</v>
      </c>
      <c r="C360" s="477">
        <v>553</v>
      </c>
      <c r="D360" s="477">
        <v>645</v>
      </c>
      <c r="E360" s="477">
        <v>57</v>
      </c>
      <c r="F360" s="477">
        <v>146</v>
      </c>
      <c r="G360" s="477">
        <v>235</v>
      </c>
      <c r="H360" s="477">
        <v>385</v>
      </c>
      <c r="I360" s="477">
        <v>477</v>
      </c>
      <c r="J360" s="477">
        <v>323</v>
      </c>
      <c r="K360" s="478">
        <v>197</v>
      </c>
      <c r="L360" s="478">
        <v>43</v>
      </c>
      <c r="M360" s="477">
        <v>135</v>
      </c>
      <c r="N360" s="478">
        <v>276</v>
      </c>
      <c r="O360" s="515">
        <v>365</v>
      </c>
      <c r="P360" s="478">
        <v>454</v>
      </c>
      <c r="Q360" s="477">
        <v>595</v>
      </c>
      <c r="R360" s="478">
        <v>687</v>
      </c>
      <c r="S360" s="478">
        <v>533</v>
      </c>
      <c r="T360" s="477">
        <v>407</v>
      </c>
      <c r="U360" s="477">
        <v>253</v>
      </c>
      <c r="V360" s="477">
        <v>345</v>
      </c>
      <c r="W360" s="477">
        <v>495</v>
      </c>
      <c r="X360" s="477">
        <v>584</v>
      </c>
      <c r="Y360" s="477">
        <v>673</v>
      </c>
      <c r="Z360" s="477">
        <v>85</v>
      </c>
      <c r="AA360" s="477">
        <v>177</v>
      </c>
      <c r="AB360" s="503">
        <v>23</v>
      </c>
      <c r="AC360" s="475">
        <f t="shared" si="214"/>
        <v>4792815</v>
      </c>
      <c r="AD360" s="476">
        <f t="shared" ref="AD360" si="215">B360^3+C360^3+D360^3+E360^3+F360^3+G360^3+H360^3+I360^3+J360^3+K360^3+L360^3+M360^3+N360^3+O360^3+P360^3+Q360^3+R360^3+S360^3+T360^3+U360^3+V360^3+W360^3+X360^3+Y360^3+Z360^3+AA360^3+AB360^3</f>
        <v>2622267675</v>
      </c>
    </row>
    <row r="361" spans="1:30" x14ac:dyDescent="0.25">
      <c r="A361" s="465">
        <v>15</v>
      </c>
      <c r="B361" s="502">
        <v>701</v>
      </c>
      <c r="C361" s="477">
        <v>520</v>
      </c>
      <c r="D361" s="477">
        <v>612</v>
      </c>
      <c r="E361" s="477">
        <v>51</v>
      </c>
      <c r="F361" s="477">
        <v>113</v>
      </c>
      <c r="G361" s="477">
        <v>202</v>
      </c>
      <c r="H361" s="477">
        <v>370</v>
      </c>
      <c r="I361" s="477">
        <v>435</v>
      </c>
      <c r="J361" s="477">
        <v>281</v>
      </c>
      <c r="K361" s="478">
        <v>182</v>
      </c>
      <c r="L361" s="478">
        <v>1</v>
      </c>
      <c r="M361" s="477">
        <v>93</v>
      </c>
      <c r="N361" s="478">
        <v>270</v>
      </c>
      <c r="O361" s="477">
        <v>332</v>
      </c>
      <c r="P361" s="478">
        <v>421</v>
      </c>
      <c r="Q361" s="477">
        <v>589</v>
      </c>
      <c r="R361" s="478">
        <v>654</v>
      </c>
      <c r="S361" s="478">
        <v>500</v>
      </c>
      <c r="T361" s="477">
        <v>482</v>
      </c>
      <c r="U361" s="477">
        <v>301</v>
      </c>
      <c r="V361" s="477">
        <v>393</v>
      </c>
      <c r="W361" s="477">
        <v>561</v>
      </c>
      <c r="X361" s="477">
        <v>623</v>
      </c>
      <c r="Y361" s="477">
        <v>712</v>
      </c>
      <c r="Z361" s="477">
        <v>160</v>
      </c>
      <c r="AA361" s="477">
        <v>225</v>
      </c>
      <c r="AB361" s="503">
        <v>71</v>
      </c>
      <c r="AC361" s="475">
        <f t="shared" si="214"/>
        <v>4792815</v>
      </c>
      <c r="AD361" s="476"/>
    </row>
    <row r="362" spans="1:30" x14ac:dyDescent="0.25">
      <c r="A362" s="465">
        <v>16</v>
      </c>
      <c r="B362" s="502">
        <v>585</v>
      </c>
      <c r="C362" s="477">
        <v>674</v>
      </c>
      <c r="D362" s="477">
        <v>493</v>
      </c>
      <c r="E362" s="477">
        <v>175</v>
      </c>
      <c r="F362" s="477">
        <v>24</v>
      </c>
      <c r="G362" s="477">
        <v>86</v>
      </c>
      <c r="H362" s="477">
        <v>254</v>
      </c>
      <c r="I362" s="477">
        <v>343</v>
      </c>
      <c r="J362" s="477">
        <v>408</v>
      </c>
      <c r="K362" s="478">
        <v>147</v>
      </c>
      <c r="L362" s="478">
        <v>236</v>
      </c>
      <c r="M362" s="477">
        <v>55</v>
      </c>
      <c r="N362" s="478">
        <v>475</v>
      </c>
      <c r="O362" s="477">
        <v>324</v>
      </c>
      <c r="P362" s="478">
        <v>386</v>
      </c>
      <c r="Q362" s="477">
        <v>554</v>
      </c>
      <c r="R362" s="478">
        <v>643</v>
      </c>
      <c r="S362" s="478">
        <v>708</v>
      </c>
      <c r="T362" s="477">
        <v>366</v>
      </c>
      <c r="U362" s="477">
        <v>455</v>
      </c>
      <c r="V362" s="477">
        <v>274</v>
      </c>
      <c r="W362" s="477">
        <v>685</v>
      </c>
      <c r="X362" s="477">
        <v>534</v>
      </c>
      <c r="Y362" s="477">
        <v>596</v>
      </c>
      <c r="Z362" s="477">
        <v>44</v>
      </c>
      <c r="AA362" s="477">
        <v>133</v>
      </c>
      <c r="AB362" s="503">
        <v>198</v>
      </c>
      <c r="AC362" s="475">
        <f t="shared" si="214"/>
        <v>4792815</v>
      </c>
      <c r="AD362" s="476"/>
    </row>
    <row r="363" spans="1:30" x14ac:dyDescent="0.25">
      <c r="A363" s="465">
        <v>17</v>
      </c>
      <c r="B363" s="502">
        <v>624</v>
      </c>
      <c r="C363" s="477">
        <v>713</v>
      </c>
      <c r="D363" s="477">
        <v>559</v>
      </c>
      <c r="E363" s="477">
        <v>223</v>
      </c>
      <c r="F363" s="477">
        <v>72</v>
      </c>
      <c r="G363" s="477">
        <v>161</v>
      </c>
      <c r="H363" s="477">
        <v>302</v>
      </c>
      <c r="I363" s="477">
        <v>391</v>
      </c>
      <c r="J363" s="477">
        <v>483</v>
      </c>
      <c r="K363" s="478">
        <v>114</v>
      </c>
      <c r="L363" s="478">
        <v>203</v>
      </c>
      <c r="M363" s="477">
        <v>49</v>
      </c>
      <c r="N363" s="478">
        <v>433</v>
      </c>
      <c r="O363" s="477">
        <v>282</v>
      </c>
      <c r="P363" s="478">
        <v>371</v>
      </c>
      <c r="Q363" s="477">
        <v>521</v>
      </c>
      <c r="R363" s="478">
        <v>610</v>
      </c>
      <c r="S363" s="478">
        <v>702</v>
      </c>
      <c r="T363" s="477">
        <v>333</v>
      </c>
      <c r="U363" s="477">
        <v>422</v>
      </c>
      <c r="V363" s="477">
        <v>268</v>
      </c>
      <c r="W363" s="477">
        <v>652</v>
      </c>
      <c r="X363" s="477">
        <v>501</v>
      </c>
      <c r="Y363" s="477">
        <v>590</v>
      </c>
      <c r="Z363" s="477">
        <v>2</v>
      </c>
      <c r="AA363" s="477">
        <v>91</v>
      </c>
      <c r="AB363" s="503">
        <v>183</v>
      </c>
      <c r="AC363" s="475">
        <f t="shared" si="214"/>
        <v>4792815</v>
      </c>
      <c r="AD363" s="476"/>
    </row>
    <row r="364" spans="1:30" x14ac:dyDescent="0.25">
      <c r="A364" s="465">
        <v>18</v>
      </c>
      <c r="B364" s="502">
        <v>618</v>
      </c>
      <c r="C364" s="477">
        <v>680</v>
      </c>
      <c r="D364" s="477">
        <v>526</v>
      </c>
      <c r="E364" s="477">
        <v>208</v>
      </c>
      <c r="F364" s="477">
        <v>30</v>
      </c>
      <c r="G364" s="477">
        <v>119</v>
      </c>
      <c r="H364" s="477">
        <v>296</v>
      </c>
      <c r="I364" s="477">
        <v>358</v>
      </c>
      <c r="J364" s="477">
        <v>450</v>
      </c>
      <c r="K364" s="478">
        <v>108</v>
      </c>
      <c r="L364" s="478">
        <v>170</v>
      </c>
      <c r="M364" s="477">
        <v>16</v>
      </c>
      <c r="N364" s="478">
        <v>427</v>
      </c>
      <c r="O364" s="477">
        <v>249</v>
      </c>
      <c r="P364" s="478">
        <v>338</v>
      </c>
      <c r="Q364" s="477">
        <v>506</v>
      </c>
      <c r="R364" s="478">
        <v>568</v>
      </c>
      <c r="S364" s="478">
        <v>660</v>
      </c>
      <c r="T364" s="477">
        <v>399</v>
      </c>
      <c r="U364" s="477">
        <v>461</v>
      </c>
      <c r="V364" s="477">
        <v>307</v>
      </c>
      <c r="W364" s="477">
        <v>727</v>
      </c>
      <c r="X364" s="477">
        <v>549</v>
      </c>
      <c r="Y364" s="477">
        <v>638</v>
      </c>
      <c r="Z364" s="477">
        <v>77</v>
      </c>
      <c r="AA364" s="477">
        <v>139</v>
      </c>
      <c r="AB364" s="503">
        <v>231</v>
      </c>
      <c r="AC364" s="475">
        <f t="shared" si="214"/>
        <v>4792815</v>
      </c>
      <c r="AD364" s="476"/>
    </row>
    <row r="365" spans="1:30" x14ac:dyDescent="0.25">
      <c r="A365" s="465">
        <v>19</v>
      </c>
      <c r="B365" s="502">
        <v>412</v>
      </c>
      <c r="C365" s="477">
        <v>350</v>
      </c>
      <c r="D365" s="477">
        <v>261</v>
      </c>
      <c r="E365" s="477">
        <v>491</v>
      </c>
      <c r="F365" s="477">
        <v>672</v>
      </c>
      <c r="G365" s="477">
        <v>580</v>
      </c>
      <c r="H365" s="477">
        <v>84</v>
      </c>
      <c r="I365" s="477">
        <v>19</v>
      </c>
      <c r="J365" s="477">
        <v>173</v>
      </c>
      <c r="K365" s="477">
        <v>546</v>
      </c>
      <c r="L365" s="477">
        <v>635</v>
      </c>
      <c r="M365" s="477">
        <v>724</v>
      </c>
      <c r="N365" s="477">
        <v>136</v>
      </c>
      <c r="O365" s="477">
        <v>228</v>
      </c>
      <c r="P365" s="477">
        <v>74</v>
      </c>
      <c r="Q365" s="477">
        <v>467</v>
      </c>
      <c r="R365" s="477">
        <v>313</v>
      </c>
      <c r="S365" s="477">
        <v>405</v>
      </c>
      <c r="T365" s="477">
        <v>36</v>
      </c>
      <c r="U365" s="477">
        <v>125</v>
      </c>
      <c r="V365" s="477">
        <v>214</v>
      </c>
      <c r="W365" s="477">
        <v>355</v>
      </c>
      <c r="X365" s="477">
        <v>447</v>
      </c>
      <c r="Y365" s="477">
        <v>293</v>
      </c>
      <c r="Z365" s="477">
        <v>677</v>
      </c>
      <c r="AA365" s="477">
        <v>523</v>
      </c>
      <c r="AB365" s="503">
        <v>615</v>
      </c>
      <c r="AC365" s="475">
        <f t="shared" si="214"/>
        <v>4792815</v>
      </c>
      <c r="AD365" s="476"/>
    </row>
    <row r="366" spans="1:30" x14ac:dyDescent="0.25">
      <c r="A366" s="465">
        <v>20</v>
      </c>
      <c r="B366" s="502">
        <v>321</v>
      </c>
      <c r="C366" s="477">
        <v>472</v>
      </c>
      <c r="D366" s="477">
        <v>383</v>
      </c>
      <c r="E366" s="477">
        <v>640</v>
      </c>
      <c r="F366" s="477">
        <v>551</v>
      </c>
      <c r="G366" s="477">
        <v>705</v>
      </c>
      <c r="H366" s="477">
        <v>242</v>
      </c>
      <c r="I366" s="477">
        <v>153</v>
      </c>
      <c r="J366" s="477">
        <v>61</v>
      </c>
      <c r="K366" s="477">
        <v>540</v>
      </c>
      <c r="L366" s="477">
        <v>602</v>
      </c>
      <c r="M366" s="477">
        <v>691</v>
      </c>
      <c r="N366" s="477">
        <v>130</v>
      </c>
      <c r="O366" s="477">
        <v>195</v>
      </c>
      <c r="P366" s="477">
        <v>41</v>
      </c>
      <c r="Q366" s="477">
        <v>452</v>
      </c>
      <c r="R366" s="477">
        <v>271</v>
      </c>
      <c r="S366" s="477">
        <v>363</v>
      </c>
      <c r="T366" s="477">
        <v>21</v>
      </c>
      <c r="U366" s="477">
        <v>83</v>
      </c>
      <c r="V366" s="477">
        <v>172</v>
      </c>
      <c r="W366" s="477">
        <v>349</v>
      </c>
      <c r="X366" s="477">
        <v>414</v>
      </c>
      <c r="Y366" s="477">
        <v>260</v>
      </c>
      <c r="Z366" s="477">
        <v>671</v>
      </c>
      <c r="AA366" s="477">
        <v>490</v>
      </c>
      <c r="AB366" s="503">
        <v>582</v>
      </c>
      <c r="AC366" s="475">
        <f t="shared" si="214"/>
        <v>4792815</v>
      </c>
      <c r="AD366" s="476"/>
    </row>
    <row r="367" spans="1:30" x14ac:dyDescent="0.25">
      <c r="A367" s="465">
        <v>21</v>
      </c>
      <c r="B367" s="502">
        <v>362</v>
      </c>
      <c r="C367" s="477">
        <v>273</v>
      </c>
      <c r="D367" s="477">
        <v>451</v>
      </c>
      <c r="E367" s="477">
        <v>693</v>
      </c>
      <c r="F367" s="477">
        <v>601</v>
      </c>
      <c r="G367" s="477">
        <v>539</v>
      </c>
      <c r="H367" s="477">
        <v>40</v>
      </c>
      <c r="I367" s="477">
        <v>194</v>
      </c>
      <c r="J367" s="477">
        <v>132</v>
      </c>
      <c r="K367" s="477">
        <v>498</v>
      </c>
      <c r="L367" s="477">
        <v>587</v>
      </c>
      <c r="M367" s="477">
        <v>649</v>
      </c>
      <c r="N367" s="477">
        <v>97</v>
      </c>
      <c r="O367" s="477">
        <v>189</v>
      </c>
      <c r="P367" s="477">
        <v>8</v>
      </c>
      <c r="Q367" s="477">
        <v>419</v>
      </c>
      <c r="R367" s="477">
        <v>265</v>
      </c>
      <c r="S367" s="477">
        <v>330</v>
      </c>
      <c r="T367" s="477">
        <v>69</v>
      </c>
      <c r="U367" s="477">
        <v>158</v>
      </c>
      <c r="V367" s="477">
        <v>220</v>
      </c>
      <c r="W367" s="477">
        <v>388</v>
      </c>
      <c r="X367" s="477">
        <v>480</v>
      </c>
      <c r="Y367" s="477">
        <v>299</v>
      </c>
      <c r="Z367" s="477">
        <v>719</v>
      </c>
      <c r="AA367" s="477">
        <v>565</v>
      </c>
      <c r="AB367" s="503">
        <v>630</v>
      </c>
      <c r="AC367" s="475">
        <f t="shared" si="214"/>
        <v>4792815</v>
      </c>
      <c r="AD367" s="476"/>
    </row>
    <row r="368" spans="1:30" x14ac:dyDescent="0.25">
      <c r="A368" s="465">
        <v>22</v>
      </c>
      <c r="B368" s="502">
        <v>246</v>
      </c>
      <c r="C368" s="477">
        <v>424</v>
      </c>
      <c r="D368" s="477">
        <v>335</v>
      </c>
      <c r="E368" s="477">
        <v>574</v>
      </c>
      <c r="F368" s="477">
        <v>512</v>
      </c>
      <c r="G368" s="477">
        <v>666</v>
      </c>
      <c r="H368" s="477">
        <v>167</v>
      </c>
      <c r="I368" s="477">
        <v>105</v>
      </c>
      <c r="J368" s="477">
        <v>13</v>
      </c>
      <c r="K368" s="477">
        <v>703</v>
      </c>
      <c r="L368" s="477">
        <v>552</v>
      </c>
      <c r="M368" s="477">
        <v>641</v>
      </c>
      <c r="N368" s="477">
        <v>62</v>
      </c>
      <c r="O368" s="477">
        <v>151</v>
      </c>
      <c r="P368" s="477">
        <v>243</v>
      </c>
      <c r="Q368" s="477">
        <v>384</v>
      </c>
      <c r="R368" s="477">
        <v>473</v>
      </c>
      <c r="S368" s="477">
        <v>319</v>
      </c>
      <c r="T368" s="477">
        <v>193</v>
      </c>
      <c r="U368" s="477">
        <v>42</v>
      </c>
      <c r="V368" s="477">
        <v>131</v>
      </c>
      <c r="W368" s="477">
        <v>272</v>
      </c>
      <c r="X368" s="477">
        <v>361</v>
      </c>
      <c r="Y368" s="477">
        <v>453</v>
      </c>
      <c r="Z368" s="477">
        <v>603</v>
      </c>
      <c r="AA368" s="477">
        <v>692</v>
      </c>
      <c r="AB368" s="503">
        <v>538</v>
      </c>
      <c r="AC368" s="475">
        <f t="shared" si="214"/>
        <v>4792815</v>
      </c>
      <c r="AD368" s="476"/>
    </row>
    <row r="369" spans="1:30" x14ac:dyDescent="0.25">
      <c r="A369" s="465">
        <v>23</v>
      </c>
      <c r="B369" s="502">
        <v>404</v>
      </c>
      <c r="C369" s="477">
        <v>315</v>
      </c>
      <c r="D369" s="477">
        <v>466</v>
      </c>
      <c r="E369" s="477">
        <v>726</v>
      </c>
      <c r="F369" s="477">
        <v>634</v>
      </c>
      <c r="G369" s="477">
        <v>545</v>
      </c>
      <c r="H369" s="477">
        <v>73</v>
      </c>
      <c r="I369" s="477">
        <v>227</v>
      </c>
      <c r="J369" s="477">
        <v>138</v>
      </c>
      <c r="K369" s="477">
        <v>697</v>
      </c>
      <c r="L369" s="477">
        <v>519</v>
      </c>
      <c r="M369" s="477">
        <v>608</v>
      </c>
      <c r="N369" s="477">
        <v>47</v>
      </c>
      <c r="O369" s="477">
        <v>109</v>
      </c>
      <c r="P369" s="477">
        <v>201</v>
      </c>
      <c r="Q369" s="477">
        <v>378</v>
      </c>
      <c r="R369" s="477">
        <v>440</v>
      </c>
      <c r="S369" s="477">
        <v>286</v>
      </c>
      <c r="T369" s="477">
        <v>187</v>
      </c>
      <c r="U369" s="477">
        <v>9</v>
      </c>
      <c r="V369" s="477">
        <v>98</v>
      </c>
      <c r="W369" s="477">
        <v>266</v>
      </c>
      <c r="X369" s="477">
        <v>328</v>
      </c>
      <c r="Y369" s="477">
        <v>420</v>
      </c>
      <c r="Z369" s="477">
        <v>588</v>
      </c>
      <c r="AA369" s="477">
        <v>650</v>
      </c>
      <c r="AB369" s="503">
        <v>496</v>
      </c>
      <c r="AC369" s="475">
        <f t="shared" si="214"/>
        <v>4792815</v>
      </c>
      <c r="AD369" s="476"/>
    </row>
    <row r="370" spans="1:30" x14ac:dyDescent="0.25">
      <c r="A370" s="465">
        <v>24</v>
      </c>
      <c r="B370" s="502">
        <v>445</v>
      </c>
      <c r="C370" s="477">
        <v>356</v>
      </c>
      <c r="D370" s="477">
        <v>294</v>
      </c>
      <c r="E370" s="477">
        <v>524</v>
      </c>
      <c r="F370" s="477">
        <v>678</v>
      </c>
      <c r="G370" s="477">
        <v>613</v>
      </c>
      <c r="H370" s="477">
        <v>126</v>
      </c>
      <c r="I370" s="477">
        <v>34</v>
      </c>
      <c r="J370" s="477">
        <v>215</v>
      </c>
      <c r="K370" s="477">
        <v>664</v>
      </c>
      <c r="L370" s="477">
        <v>513</v>
      </c>
      <c r="M370" s="477">
        <v>575</v>
      </c>
      <c r="N370" s="477">
        <v>14</v>
      </c>
      <c r="O370" s="477">
        <v>103</v>
      </c>
      <c r="P370" s="477">
        <v>168</v>
      </c>
      <c r="Q370" s="477">
        <v>336</v>
      </c>
      <c r="R370" s="477">
        <v>425</v>
      </c>
      <c r="S370" s="477">
        <v>244</v>
      </c>
      <c r="T370" s="477">
        <v>226</v>
      </c>
      <c r="U370" s="477">
        <v>75</v>
      </c>
      <c r="V370" s="477">
        <v>137</v>
      </c>
      <c r="W370" s="477">
        <v>314</v>
      </c>
      <c r="X370" s="477">
        <v>403</v>
      </c>
      <c r="Y370" s="477">
        <v>468</v>
      </c>
      <c r="Z370" s="477">
        <v>636</v>
      </c>
      <c r="AA370" s="477">
        <v>725</v>
      </c>
      <c r="AB370" s="503">
        <v>544</v>
      </c>
      <c r="AC370" s="475">
        <f t="shared" si="214"/>
        <v>4792815</v>
      </c>
      <c r="AD370" s="476"/>
    </row>
    <row r="371" spans="1:30" x14ac:dyDescent="0.25">
      <c r="A371" s="465">
        <v>25</v>
      </c>
      <c r="B371" s="502">
        <v>329</v>
      </c>
      <c r="C371" s="477">
        <v>267</v>
      </c>
      <c r="D371" s="477">
        <v>418</v>
      </c>
      <c r="E371" s="477">
        <v>651</v>
      </c>
      <c r="F371" s="477">
        <v>586</v>
      </c>
      <c r="G371" s="477">
        <v>497</v>
      </c>
      <c r="H371" s="477">
        <v>7</v>
      </c>
      <c r="I371" s="477">
        <v>188</v>
      </c>
      <c r="J371" s="477">
        <v>99</v>
      </c>
      <c r="K371" s="477">
        <v>629</v>
      </c>
      <c r="L371" s="477">
        <v>718</v>
      </c>
      <c r="M371" s="477">
        <v>567</v>
      </c>
      <c r="N371" s="477">
        <v>222</v>
      </c>
      <c r="O371" s="477">
        <v>68</v>
      </c>
      <c r="P371" s="477">
        <v>157</v>
      </c>
      <c r="Q371" s="477">
        <v>298</v>
      </c>
      <c r="R371" s="477">
        <v>390</v>
      </c>
      <c r="S371" s="477">
        <v>479</v>
      </c>
      <c r="T371" s="477">
        <v>110</v>
      </c>
      <c r="U371" s="477">
        <v>199</v>
      </c>
      <c r="V371" s="477">
        <v>48</v>
      </c>
      <c r="W371" s="477">
        <v>441</v>
      </c>
      <c r="X371" s="477">
        <v>287</v>
      </c>
      <c r="Y371" s="477">
        <v>376</v>
      </c>
      <c r="Z371" s="477">
        <v>517</v>
      </c>
      <c r="AA371" s="477">
        <v>609</v>
      </c>
      <c r="AB371" s="503">
        <v>698</v>
      </c>
      <c r="AC371" s="475">
        <f t="shared" si="214"/>
        <v>4792815</v>
      </c>
      <c r="AD371" s="476"/>
    </row>
    <row r="372" spans="1:30" x14ac:dyDescent="0.25">
      <c r="A372" s="465">
        <v>26</v>
      </c>
      <c r="B372" s="502">
        <v>478</v>
      </c>
      <c r="C372" s="477">
        <v>389</v>
      </c>
      <c r="D372" s="477">
        <v>300</v>
      </c>
      <c r="E372" s="477">
        <v>566</v>
      </c>
      <c r="F372" s="477">
        <v>720</v>
      </c>
      <c r="G372" s="477">
        <v>628</v>
      </c>
      <c r="H372" s="477">
        <v>159</v>
      </c>
      <c r="I372" s="477">
        <v>67</v>
      </c>
      <c r="J372" s="477">
        <v>221</v>
      </c>
      <c r="K372" s="477">
        <v>614</v>
      </c>
      <c r="L372" s="477">
        <v>676</v>
      </c>
      <c r="M372" s="477">
        <v>525</v>
      </c>
      <c r="N372" s="477">
        <v>216</v>
      </c>
      <c r="O372" s="477">
        <v>35</v>
      </c>
      <c r="P372" s="477">
        <v>124</v>
      </c>
      <c r="Q372" s="477">
        <v>292</v>
      </c>
      <c r="R372" s="477">
        <v>357</v>
      </c>
      <c r="S372" s="477">
        <v>446</v>
      </c>
      <c r="T372" s="477">
        <v>104</v>
      </c>
      <c r="U372" s="477">
        <v>166</v>
      </c>
      <c r="V372" s="477">
        <v>15</v>
      </c>
      <c r="W372" s="477">
        <v>426</v>
      </c>
      <c r="X372" s="477">
        <v>245</v>
      </c>
      <c r="Y372" s="477">
        <v>334</v>
      </c>
      <c r="Z372" s="477">
        <v>511</v>
      </c>
      <c r="AA372" s="477">
        <v>576</v>
      </c>
      <c r="AB372" s="503">
        <v>665</v>
      </c>
      <c r="AC372" s="475">
        <f t="shared" si="214"/>
        <v>4792815</v>
      </c>
      <c r="AD372" s="476"/>
    </row>
    <row r="373" spans="1:30" x14ac:dyDescent="0.25">
      <c r="A373" s="465">
        <v>27</v>
      </c>
      <c r="B373" s="504">
        <v>288</v>
      </c>
      <c r="C373" s="505">
        <v>439</v>
      </c>
      <c r="D373" s="505">
        <v>377</v>
      </c>
      <c r="E373" s="505">
        <v>607</v>
      </c>
      <c r="F373" s="505">
        <v>518</v>
      </c>
      <c r="G373" s="505">
        <v>699</v>
      </c>
      <c r="H373" s="505">
        <v>200</v>
      </c>
      <c r="I373" s="505">
        <v>111</v>
      </c>
      <c r="J373" s="505">
        <v>46</v>
      </c>
      <c r="K373" s="505">
        <v>581</v>
      </c>
      <c r="L373" s="505">
        <v>670</v>
      </c>
      <c r="M373" s="505">
        <v>492</v>
      </c>
      <c r="N373" s="505">
        <v>174</v>
      </c>
      <c r="O373" s="505">
        <v>20</v>
      </c>
      <c r="P373" s="505">
        <v>82</v>
      </c>
      <c r="Q373" s="505">
        <v>259</v>
      </c>
      <c r="R373" s="505">
        <v>351</v>
      </c>
      <c r="S373" s="505">
        <v>413</v>
      </c>
      <c r="T373" s="505">
        <v>152</v>
      </c>
      <c r="U373" s="505">
        <v>241</v>
      </c>
      <c r="V373" s="505">
        <v>63</v>
      </c>
      <c r="W373" s="505">
        <v>474</v>
      </c>
      <c r="X373" s="505">
        <v>320</v>
      </c>
      <c r="Y373" s="505">
        <v>382</v>
      </c>
      <c r="Z373" s="505">
        <v>550</v>
      </c>
      <c r="AA373" s="505">
        <v>642</v>
      </c>
      <c r="AB373" s="506">
        <v>704</v>
      </c>
      <c r="AC373" s="475">
        <f t="shared" si="214"/>
        <v>4792815</v>
      </c>
      <c r="AD373" s="476"/>
    </row>
    <row r="374" spans="1:30" x14ac:dyDescent="0.25">
      <c r="A374" s="470" t="s">
        <v>1</v>
      </c>
      <c r="B374" s="475">
        <f>SUMSQ(B347:B373)</f>
        <v>4792815</v>
      </c>
      <c r="C374" s="475">
        <f>SUMSQ(C347:C373)</f>
        <v>4792815</v>
      </c>
      <c r="D374" s="475">
        <f t="shared" ref="D374" si="216">SUMSQ(D347:D373)</f>
        <v>4792815</v>
      </c>
      <c r="E374" s="475">
        <f t="shared" ref="E374" si="217">SUMSQ(E347:E373)</f>
        <v>4792815</v>
      </c>
      <c r="F374" s="475">
        <f t="shared" ref="F374" si="218">SUMSQ(F347:F373)</f>
        <v>4792815</v>
      </c>
      <c r="G374" s="475">
        <f t="shared" ref="G374" si="219">SUMSQ(G347:G373)</f>
        <v>4792815</v>
      </c>
      <c r="H374" s="475">
        <f t="shared" ref="H374" si="220">SUMSQ(H347:H373)</f>
        <v>4792815</v>
      </c>
      <c r="I374" s="475">
        <f t="shared" ref="I374" si="221">SUMSQ(I347:I373)</f>
        <v>4792815</v>
      </c>
      <c r="J374" s="475">
        <f t="shared" ref="J374" si="222">SUMSQ(J347:J373)</f>
        <v>4792815</v>
      </c>
      <c r="K374" s="475">
        <f t="shared" ref="K374" si="223">SUMSQ(K347:K373)</f>
        <v>4792815</v>
      </c>
      <c r="L374" s="475">
        <f t="shared" ref="L374" si="224">SUMSQ(L347:L373)</f>
        <v>4792815</v>
      </c>
      <c r="M374" s="475">
        <f t="shared" ref="M374" si="225">SUMSQ(M347:M373)</f>
        <v>4792815</v>
      </c>
      <c r="N374" s="475">
        <f t="shared" ref="N374" si="226">SUMSQ(N347:N373)</f>
        <v>4792815</v>
      </c>
      <c r="O374" s="475">
        <f t="shared" ref="O374" si="227">SUMSQ(O347:O373)</f>
        <v>4792815</v>
      </c>
      <c r="P374" s="475">
        <f t="shared" ref="P374" si="228">SUMSQ(P347:P373)</f>
        <v>4792815</v>
      </c>
      <c r="Q374" s="475">
        <f t="shared" ref="Q374" si="229">SUMSQ(Q347:Q373)</f>
        <v>4792815</v>
      </c>
      <c r="R374" s="475">
        <f t="shared" ref="R374" si="230">SUMSQ(R347:R373)</f>
        <v>4792815</v>
      </c>
      <c r="S374" s="475">
        <f t="shared" ref="S374" si="231">SUMSQ(S347:S373)</f>
        <v>4792815</v>
      </c>
      <c r="T374" s="475">
        <f t="shared" ref="T374" si="232">SUMSQ(T347:T373)</f>
        <v>4792815</v>
      </c>
      <c r="U374" s="475">
        <f t="shared" ref="U374" si="233">SUMSQ(U347:U373)</f>
        <v>4792815</v>
      </c>
      <c r="V374" s="475">
        <f t="shared" ref="V374" si="234">SUMSQ(V347:V373)</f>
        <v>4792815</v>
      </c>
      <c r="W374" s="475">
        <f t="shared" ref="W374" si="235">SUMSQ(W347:W373)</f>
        <v>4792815</v>
      </c>
      <c r="X374" s="475">
        <f t="shared" ref="X374" si="236">SUMSQ(X347:X373)</f>
        <v>4792815</v>
      </c>
      <c r="Y374" s="475">
        <f t="shared" ref="Y374" si="237">SUMSQ(Y347:Y373)</f>
        <v>4792815</v>
      </c>
      <c r="Z374" s="475">
        <f t="shared" ref="Z374" si="238">SUMSQ(Z347:Z373)</f>
        <v>4792815</v>
      </c>
      <c r="AA374" s="475">
        <f t="shared" ref="AA374" si="239">SUMSQ(AA347:AA373)</f>
        <v>4792815</v>
      </c>
      <c r="AB374" s="475">
        <f t="shared" ref="AB374" si="240">SUMSQ(AB347:AB373)</f>
        <v>4792815</v>
      </c>
      <c r="AC374" s="475"/>
      <c r="AD374" s="475"/>
    </row>
    <row r="375" spans="1:30" x14ac:dyDescent="0.25">
      <c r="A375" s="470" t="s">
        <v>351</v>
      </c>
      <c r="O375" s="476">
        <f>O347^3+O348^3+O349^3+O350^3+O351^3+O352^3+O353^3+O354^3+O355^3+O356^3+O357^3+O358^3+O359^3+O360^3+O361^3+O362^3+O363^3+O364^3+O365^3+O366^3+O367^3+O368^3+O369^3+O370^3+O371^3+O372^3+O373^3</f>
        <v>2622267675</v>
      </c>
      <c r="P375" s="476"/>
      <c r="AD375" s="475"/>
    </row>
    <row r="376" spans="1:30" x14ac:dyDescent="0.25">
      <c r="A376" s="466"/>
      <c r="B376" s="471" t="s">
        <v>925</v>
      </c>
      <c r="C376" s="471"/>
      <c r="D376" s="471"/>
      <c r="E376" s="471"/>
      <c r="F376" s="471"/>
      <c r="G376" s="471"/>
      <c r="H376" s="471"/>
      <c r="I376" s="471"/>
      <c r="J376" s="471"/>
      <c r="K376" s="471"/>
      <c r="L376" s="471"/>
      <c r="M376" s="471"/>
      <c r="N376" s="471"/>
      <c r="O376" s="471"/>
      <c r="P376" s="471"/>
      <c r="Q376" s="471"/>
      <c r="R376" s="471"/>
      <c r="S376" s="471"/>
      <c r="T376" s="471"/>
      <c r="U376" s="471"/>
      <c r="V376" s="471"/>
      <c r="W376" s="471"/>
      <c r="X376" s="471"/>
      <c r="Y376" s="471"/>
      <c r="Z376" s="471"/>
      <c r="AA376" s="471"/>
      <c r="AB376" s="471"/>
      <c r="AC376" s="475"/>
      <c r="AD376" s="476"/>
    </row>
    <row r="377" spans="1:30" x14ac:dyDescent="0.25">
      <c r="A377" s="470" t="s">
        <v>2</v>
      </c>
      <c r="B377" s="466">
        <f>B347</f>
        <v>26</v>
      </c>
      <c r="C377" s="466">
        <f>C348</f>
        <v>154</v>
      </c>
      <c r="D377" s="466">
        <f>D349</f>
        <v>213</v>
      </c>
      <c r="E377" s="466">
        <f>E350</f>
        <v>262</v>
      </c>
      <c r="F377" s="466">
        <f>F351</f>
        <v>402</v>
      </c>
      <c r="G377" s="466">
        <f>G352</f>
        <v>458</v>
      </c>
      <c r="H377" s="466">
        <f>H353</f>
        <v>510</v>
      </c>
      <c r="I377" s="466">
        <f>I354</f>
        <v>647</v>
      </c>
      <c r="J377" s="466">
        <f>J355</f>
        <v>694</v>
      </c>
      <c r="K377" s="466">
        <f>K356</f>
        <v>70</v>
      </c>
      <c r="L377" s="466">
        <f>L357</f>
        <v>120</v>
      </c>
      <c r="M377" s="466">
        <f>M358</f>
        <v>176</v>
      </c>
      <c r="N377" s="466">
        <f>N359</f>
        <v>309</v>
      </c>
      <c r="O377" s="466">
        <f>O360</f>
        <v>365</v>
      </c>
      <c r="P377" s="466">
        <f>P361</f>
        <v>421</v>
      </c>
      <c r="Q377" s="466">
        <f>Q362</f>
        <v>554</v>
      </c>
      <c r="R377" s="466">
        <f>R363</f>
        <v>610</v>
      </c>
      <c r="S377" s="466">
        <f>S364</f>
        <v>660</v>
      </c>
      <c r="T377" s="466">
        <f>T365</f>
        <v>36</v>
      </c>
      <c r="U377" s="466">
        <f>U366</f>
        <v>83</v>
      </c>
      <c r="V377" s="466">
        <f>V367</f>
        <v>220</v>
      </c>
      <c r="W377" s="466">
        <f>W368</f>
        <v>272</v>
      </c>
      <c r="X377" s="466">
        <f>X369</f>
        <v>328</v>
      </c>
      <c r="Y377" s="466">
        <f>Y370</f>
        <v>468</v>
      </c>
      <c r="Z377" s="466">
        <f>Z371</f>
        <v>517</v>
      </c>
      <c r="AA377" s="466">
        <f>AA372</f>
        <v>576</v>
      </c>
      <c r="AB377" s="473">
        <f>AB373</f>
        <v>704</v>
      </c>
      <c r="AC377" s="475">
        <f t="shared" ref="AC377" si="241">SUMSQ(B377:AB377)</f>
        <v>4792815</v>
      </c>
      <c r="AD377" s="476">
        <f t="shared" ref="AD377" si="242">B377^3+C377^3+D377^3+E377^3+F377^3+G377^3+H377^3+I377^3+J377^3+K377^3+L377^3+M377^3+N377^3+O377^3+P377^3+Q377^3+R377^3+S377^3+T377^3+U377^3+V377^3+W377^3+X377^3+Y377^3+Z377^3+AA377^3+AB377^3</f>
        <v>2622267675</v>
      </c>
    </row>
    <row r="378" spans="1:30" x14ac:dyDescent="0.25">
      <c r="A378" s="470" t="s">
        <v>3</v>
      </c>
      <c r="B378" s="466">
        <f>B373</f>
        <v>288</v>
      </c>
      <c r="C378" s="466">
        <f>C372</f>
        <v>389</v>
      </c>
      <c r="D378" s="466">
        <f>D371</f>
        <v>418</v>
      </c>
      <c r="E378" s="466">
        <f>E370</f>
        <v>524</v>
      </c>
      <c r="F378" s="466">
        <f>F369</f>
        <v>634</v>
      </c>
      <c r="G378" s="466">
        <f>G368</f>
        <v>666</v>
      </c>
      <c r="H378" s="466">
        <f>H367</f>
        <v>40</v>
      </c>
      <c r="I378" s="466">
        <f>I366</f>
        <v>153</v>
      </c>
      <c r="J378" s="466">
        <f>J365</f>
        <v>173</v>
      </c>
      <c r="K378" s="466">
        <f>K364</f>
        <v>108</v>
      </c>
      <c r="L378" s="466">
        <f>L363</f>
        <v>203</v>
      </c>
      <c r="M378" s="466">
        <f>M362</f>
        <v>55</v>
      </c>
      <c r="N378" s="466">
        <f>N361</f>
        <v>270</v>
      </c>
      <c r="O378" s="466">
        <f>O360</f>
        <v>365</v>
      </c>
      <c r="P378" s="466">
        <f>P359</f>
        <v>460</v>
      </c>
      <c r="Q378" s="466">
        <f>Q358</f>
        <v>675</v>
      </c>
      <c r="R378" s="466">
        <f>R357</f>
        <v>527</v>
      </c>
      <c r="S378" s="466">
        <f>S356</f>
        <v>622</v>
      </c>
      <c r="T378" s="466">
        <f>T355</f>
        <v>557</v>
      </c>
      <c r="U378" s="466">
        <f>U354</f>
        <v>577</v>
      </c>
      <c r="V378" s="466">
        <f>V353</f>
        <v>690</v>
      </c>
      <c r="W378" s="466">
        <f>W352</f>
        <v>64</v>
      </c>
      <c r="X378" s="466">
        <f>X351</f>
        <v>96</v>
      </c>
      <c r="Y378" s="466">
        <f>Y350</f>
        <v>206</v>
      </c>
      <c r="Z378" s="466">
        <f>Z349</f>
        <v>312</v>
      </c>
      <c r="AA378" s="466">
        <f>AA348</f>
        <v>341</v>
      </c>
      <c r="AB378" s="473">
        <f>AB347</f>
        <v>442</v>
      </c>
      <c r="AC378" s="475">
        <f>SUM(B378:AB378)</f>
        <v>9855</v>
      </c>
      <c r="AD378" s="476"/>
    </row>
    <row r="379" spans="1:30" x14ac:dyDescent="0.25">
      <c r="A379" s="465" t="s">
        <v>4</v>
      </c>
    </row>
    <row r="380" spans="1:30" x14ac:dyDescent="0.25">
      <c r="B380" s="481" t="s">
        <v>10</v>
      </c>
      <c r="C380" s="482"/>
      <c r="D380" s="482"/>
      <c r="E380" s="482"/>
      <c r="F380" s="482"/>
      <c r="G380" s="465"/>
      <c r="H380" s="465"/>
      <c r="I380" s="465"/>
      <c r="J380" s="465"/>
      <c r="K380" s="465"/>
      <c r="L380" s="465"/>
      <c r="M380" s="465"/>
      <c r="N380" s="465"/>
      <c r="O380" s="465"/>
      <c r="P380" s="465"/>
      <c r="Q380" s="465"/>
      <c r="R380" s="465"/>
      <c r="S380" s="465"/>
      <c r="T380" s="465"/>
      <c r="U380" s="465"/>
      <c r="V380" s="465"/>
      <c r="W380" s="465"/>
      <c r="X380" s="465"/>
      <c r="Y380" s="465"/>
      <c r="Z380" s="465"/>
      <c r="AA380" s="465"/>
      <c r="AB380" s="465"/>
      <c r="AC380" s="469"/>
    </row>
    <row r="381" spans="1:30" x14ac:dyDescent="0.25">
      <c r="A381" s="465">
        <v>1</v>
      </c>
      <c r="B381" s="507">
        <v>8</v>
      </c>
      <c r="C381" s="508">
        <v>708</v>
      </c>
      <c r="D381" s="508">
        <v>679</v>
      </c>
      <c r="E381" s="508">
        <v>650</v>
      </c>
      <c r="F381" s="508">
        <v>648</v>
      </c>
      <c r="G381" s="508">
        <v>619</v>
      </c>
      <c r="H381" s="508">
        <v>590</v>
      </c>
      <c r="I381" s="508">
        <v>561</v>
      </c>
      <c r="J381" s="508">
        <v>532</v>
      </c>
      <c r="K381" s="508">
        <v>503</v>
      </c>
      <c r="L381" s="508">
        <v>474</v>
      </c>
      <c r="M381" s="508">
        <v>445</v>
      </c>
      <c r="N381" s="508">
        <v>416</v>
      </c>
      <c r="O381" s="508">
        <v>387</v>
      </c>
      <c r="P381" s="508">
        <v>358</v>
      </c>
      <c r="Q381" s="508">
        <v>329</v>
      </c>
      <c r="R381" s="508">
        <v>300</v>
      </c>
      <c r="S381" s="508">
        <v>271</v>
      </c>
      <c r="T381" s="508">
        <v>269</v>
      </c>
      <c r="U381" s="508">
        <v>240</v>
      </c>
      <c r="V381" s="508">
        <v>211</v>
      </c>
      <c r="W381" s="508">
        <v>182</v>
      </c>
      <c r="X381" s="508">
        <v>153</v>
      </c>
      <c r="Y381" s="508">
        <v>124</v>
      </c>
      <c r="Z381" s="508">
        <v>95</v>
      </c>
      <c r="AA381" s="508">
        <v>66</v>
      </c>
      <c r="AB381" s="509">
        <v>37</v>
      </c>
      <c r="AC381" s="475">
        <f t="shared" ref="AC381:AC407" si="243">SUM(B381:AB381)</f>
        <v>9855</v>
      </c>
    </row>
    <row r="382" spans="1:30" x14ac:dyDescent="0.25">
      <c r="A382" s="465">
        <v>2</v>
      </c>
      <c r="B382" s="510">
        <v>61</v>
      </c>
      <c r="C382" s="480">
        <v>32</v>
      </c>
      <c r="D382" s="480">
        <v>3</v>
      </c>
      <c r="E382" s="480">
        <v>703</v>
      </c>
      <c r="F382" s="480">
        <v>701</v>
      </c>
      <c r="G382" s="480">
        <v>672</v>
      </c>
      <c r="H382" s="480">
        <v>643</v>
      </c>
      <c r="I382" s="480">
        <v>614</v>
      </c>
      <c r="J382" s="480">
        <v>585</v>
      </c>
      <c r="K382" s="480">
        <v>556</v>
      </c>
      <c r="L382" s="480">
        <v>527</v>
      </c>
      <c r="M382" s="480">
        <v>498</v>
      </c>
      <c r="N382" s="480">
        <v>469</v>
      </c>
      <c r="O382" s="480">
        <v>440</v>
      </c>
      <c r="P382" s="480">
        <v>411</v>
      </c>
      <c r="Q382" s="480">
        <v>382</v>
      </c>
      <c r="R382" s="480">
        <v>353</v>
      </c>
      <c r="S382" s="480">
        <v>351</v>
      </c>
      <c r="T382" s="480">
        <v>322</v>
      </c>
      <c r="U382" s="480">
        <v>293</v>
      </c>
      <c r="V382" s="480">
        <v>264</v>
      </c>
      <c r="W382" s="480">
        <v>235</v>
      </c>
      <c r="X382" s="480">
        <v>206</v>
      </c>
      <c r="Y382" s="480">
        <v>177</v>
      </c>
      <c r="Z382" s="480">
        <v>148</v>
      </c>
      <c r="AA382" s="480">
        <v>119</v>
      </c>
      <c r="AB382" s="511">
        <v>90</v>
      </c>
      <c r="AC382" s="475">
        <f t="shared" si="243"/>
        <v>9855</v>
      </c>
    </row>
    <row r="383" spans="1:30" x14ac:dyDescent="0.25">
      <c r="A383" s="465">
        <v>3</v>
      </c>
      <c r="B383" s="510">
        <v>114</v>
      </c>
      <c r="C383" s="480">
        <v>85</v>
      </c>
      <c r="D383" s="480">
        <v>56</v>
      </c>
      <c r="E383" s="480">
        <v>54</v>
      </c>
      <c r="F383" s="480">
        <v>25</v>
      </c>
      <c r="G383" s="480">
        <v>725</v>
      </c>
      <c r="H383" s="480">
        <v>696</v>
      </c>
      <c r="I383" s="480">
        <v>667</v>
      </c>
      <c r="J383" s="480">
        <v>638</v>
      </c>
      <c r="K383" s="480">
        <v>609</v>
      </c>
      <c r="L383" s="480">
        <v>580</v>
      </c>
      <c r="M383" s="480">
        <v>551</v>
      </c>
      <c r="N383" s="480">
        <v>522</v>
      </c>
      <c r="O383" s="480">
        <v>493</v>
      </c>
      <c r="P383" s="480">
        <v>464</v>
      </c>
      <c r="Q383" s="480">
        <v>435</v>
      </c>
      <c r="R383" s="480">
        <v>406</v>
      </c>
      <c r="S383" s="480">
        <v>404</v>
      </c>
      <c r="T383" s="480">
        <v>375</v>
      </c>
      <c r="U383" s="480">
        <v>346</v>
      </c>
      <c r="V383" s="480">
        <v>317</v>
      </c>
      <c r="W383" s="480">
        <v>288</v>
      </c>
      <c r="X383" s="480">
        <v>259</v>
      </c>
      <c r="Y383" s="480">
        <v>230</v>
      </c>
      <c r="Z383" s="480">
        <v>201</v>
      </c>
      <c r="AA383" s="480">
        <v>172</v>
      </c>
      <c r="AB383" s="511">
        <v>143</v>
      </c>
      <c r="AC383" s="475">
        <f t="shared" si="243"/>
        <v>9855</v>
      </c>
    </row>
    <row r="384" spans="1:30" x14ac:dyDescent="0.25">
      <c r="A384" s="465">
        <v>4</v>
      </c>
      <c r="B384" s="510">
        <v>167</v>
      </c>
      <c r="C384" s="480">
        <v>138</v>
      </c>
      <c r="D384" s="480">
        <v>109</v>
      </c>
      <c r="E384" s="480">
        <v>107</v>
      </c>
      <c r="F384" s="480">
        <v>78</v>
      </c>
      <c r="G384" s="480">
        <v>49</v>
      </c>
      <c r="H384" s="480">
        <v>20</v>
      </c>
      <c r="I384" s="480">
        <v>720</v>
      </c>
      <c r="J384" s="480">
        <v>691</v>
      </c>
      <c r="K384" s="480">
        <v>662</v>
      </c>
      <c r="L384" s="480">
        <v>633</v>
      </c>
      <c r="M384" s="480">
        <v>604</v>
      </c>
      <c r="N384" s="480">
        <v>575</v>
      </c>
      <c r="O384" s="480">
        <v>546</v>
      </c>
      <c r="P384" s="480">
        <v>517</v>
      </c>
      <c r="Q384" s="480">
        <v>488</v>
      </c>
      <c r="R384" s="480">
        <v>486</v>
      </c>
      <c r="S384" s="480">
        <v>457</v>
      </c>
      <c r="T384" s="480">
        <v>428</v>
      </c>
      <c r="U384" s="480">
        <v>399</v>
      </c>
      <c r="V384" s="480">
        <v>370</v>
      </c>
      <c r="W384" s="480">
        <v>341</v>
      </c>
      <c r="X384" s="480">
        <v>312</v>
      </c>
      <c r="Y384" s="480">
        <v>283</v>
      </c>
      <c r="Z384" s="480">
        <v>254</v>
      </c>
      <c r="AA384" s="480">
        <v>225</v>
      </c>
      <c r="AB384" s="511">
        <v>196</v>
      </c>
      <c r="AC384" s="475">
        <f t="shared" si="243"/>
        <v>9855</v>
      </c>
    </row>
    <row r="385" spans="1:29" x14ac:dyDescent="0.25">
      <c r="A385" s="465">
        <v>5</v>
      </c>
      <c r="B385" s="510">
        <v>220</v>
      </c>
      <c r="C385" s="480">
        <v>191</v>
      </c>
      <c r="D385" s="480">
        <v>189</v>
      </c>
      <c r="E385" s="480">
        <v>160</v>
      </c>
      <c r="F385" s="480">
        <v>131</v>
      </c>
      <c r="G385" s="480">
        <v>102</v>
      </c>
      <c r="H385" s="480">
        <v>73</v>
      </c>
      <c r="I385" s="480">
        <v>44</v>
      </c>
      <c r="J385" s="480">
        <v>15</v>
      </c>
      <c r="K385" s="480">
        <v>715</v>
      </c>
      <c r="L385" s="480">
        <v>686</v>
      </c>
      <c r="M385" s="480">
        <v>657</v>
      </c>
      <c r="N385" s="480">
        <v>628</v>
      </c>
      <c r="O385" s="480">
        <v>599</v>
      </c>
      <c r="P385" s="480">
        <v>570</v>
      </c>
      <c r="Q385" s="480">
        <v>541</v>
      </c>
      <c r="R385" s="480">
        <v>539</v>
      </c>
      <c r="S385" s="480">
        <v>510</v>
      </c>
      <c r="T385" s="480">
        <v>481</v>
      </c>
      <c r="U385" s="480">
        <v>452</v>
      </c>
      <c r="V385" s="480">
        <v>423</v>
      </c>
      <c r="W385" s="480">
        <v>394</v>
      </c>
      <c r="X385" s="480">
        <v>365</v>
      </c>
      <c r="Y385" s="480">
        <v>336</v>
      </c>
      <c r="Z385" s="480">
        <v>307</v>
      </c>
      <c r="AA385" s="480">
        <v>278</v>
      </c>
      <c r="AB385" s="511">
        <v>249</v>
      </c>
      <c r="AC385" s="475">
        <f t="shared" si="243"/>
        <v>9855</v>
      </c>
    </row>
    <row r="386" spans="1:29" x14ac:dyDescent="0.25">
      <c r="A386" s="465">
        <v>6</v>
      </c>
      <c r="B386" s="510">
        <v>273</v>
      </c>
      <c r="C386" s="480">
        <v>244</v>
      </c>
      <c r="D386" s="480">
        <v>242</v>
      </c>
      <c r="E386" s="480">
        <v>213</v>
      </c>
      <c r="F386" s="480">
        <v>184</v>
      </c>
      <c r="G386" s="480">
        <v>155</v>
      </c>
      <c r="H386" s="480">
        <v>126</v>
      </c>
      <c r="I386" s="480">
        <v>97</v>
      </c>
      <c r="J386" s="480">
        <v>68</v>
      </c>
      <c r="K386" s="480">
        <v>39</v>
      </c>
      <c r="L386" s="480">
        <v>10</v>
      </c>
      <c r="M386" s="480">
        <v>710</v>
      </c>
      <c r="N386" s="480">
        <v>681</v>
      </c>
      <c r="O386" s="480">
        <v>652</v>
      </c>
      <c r="P386" s="480">
        <v>623</v>
      </c>
      <c r="Q386" s="480">
        <v>621</v>
      </c>
      <c r="R386" s="480">
        <v>592</v>
      </c>
      <c r="S386" s="480">
        <v>563</v>
      </c>
      <c r="T386" s="480">
        <v>534</v>
      </c>
      <c r="U386" s="480">
        <v>505</v>
      </c>
      <c r="V386" s="480">
        <v>476</v>
      </c>
      <c r="W386" s="480">
        <v>447</v>
      </c>
      <c r="X386" s="480">
        <v>418</v>
      </c>
      <c r="Y386" s="480">
        <v>389</v>
      </c>
      <c r="Z386" s="480">
        <v>360</v>
      </c>
      <c r="AA386" s="480">
        <v>331</v>
      </c>
      <c r="AB386" s="511">
        <v>302</v>
      </c>
      <c r="AC386" s="475">
        <f t="shared" si="243"/>
        <v>9855</v>
      </c>
    </row>
    <row r="387" spans="1:29" x14ac:dyDescent="0.25">
      <c r="A387" s="465">
        <v>7</v>
      </c>
      <c r="B387" s="510">
        <v>326</v>
      </c>
      <c r="C387" s="480">
        <v>324</v>
      </c>
      <c r="D387" s="480">
        <v>295</v>
      </c>
      <c r="E387" s="480">
        <v>266</v>
      </c>
      <c r="F387" s="480">
        <v>237</v>
      </c>
      <c r="G387" s="480">
        <v>208</v>
      </c>
      <c r="H387" s="480">
        <v>179</v>
      </c>
      <c r="I387" s="480">
        <v>150</v>
      </c>
      <c r="J387" s="480">
        <v>121</v>
      </c>
      <c r="K387" s="480">
        <v>92</v>
      </c>
      <c r="L387" s="480">
        <v>63</v>
      </c>
      <c r="M387" s="480">
        <v>34</v>
      </c>
      <c r="N387" s="480">
        <v>5</v>
      </c>
      <c r="O387" s="480">
        <v>705</v>
      </c>
      <c r="P387" s="480">
        <v>676</v>
      </c>
      <c r="Q387" s="480">
        <v>674</v>
      </c>
      <c r="R387" s="480">
        <v>645</v>
      </c>
      <c r="S387" s="480">
        <v>616</v>
      </c>
      <c r="T387" s="480">
        <v>587</v>
      </c>
      <c r="U387" s="480">
        <v>558</v>
      </c>
      <c r="V387" s="480">
        <v>529</v>
      </c>
      <c r="W387" s="480">
        <v>500</v>
      </c>
      <c r="X387" s="480">
        <v>471</v>
      </c>
      <c r="Y387" s="480">
        <v>442</v>
      </c>
      <c r="Z387" s="480">
        <v>413</v>
      </c>
      <c r="AA387" s="480">
        <v>384</v>
      </c>
      <c r="AB387" s="511">
        <v>355</v>
      </c>
      <c r="AC387" s="475">
        <f t="shared" si="243"/>
        <v>9855</v>
      </c>
    </row>
    <row r="388" spans="1:29" x14ac:dyDescent="0.25">
      <c r="A388" s="465">
        <v>8</v>
      </c>
      <c r="B388" s="510">
        <v>379</v>
      </c>
      <c r="C388" s="480">
        <v>377</v>
      </c>
      <c r="D388" s="480">
        <v>348</v>
      </c>
      <c r="E388" s="480">
        <v>319</v>
      </c>
      <c r="F388" s="480">
        <v>290</v>
      </c>
      <c r="G388" s="480">
        <v>261</v>
      </c>
      <c r="H388" s="480">
        <v>232</v>
      </c>
      <c r="I388" s="480">
        <v>203</v>
      </c>
      <c r="J388" s="480">
        <v>174</v>
      </c>
      <c r="K388" s="480">
        <v>145</v>
      </c>
      <c r="L388" s="480">
        <v>116</v>
      </c>
      <c r="M388" s="480">
        <v>87</v>
      </c>
      <c r="N388" s="480">
        <v>58</v>
      </c>
      <c r="O388" s="480">
        <v>29</v>
      </c>
      <c r="P388" s="480">
        <v>27</v>
      </c>
      <c r="Q388" s="480">
        <v>727</v>
      </c>
      <c r="R388" s="480">
        <v>698</v>
      </c>
      <c r="S388" s="480">
        <v>669</v>
      </c>
      <c r="T388" s="480">
        <v>640</v>
      </c>
      <c r="U388" s="480">
        <v>611</v>
      </c>
      <c r="V388" s="480">
        <v>582</v>
      </c>
      <c r="W388" s="480">
        <v>553</v>
      </c>
      <c r="X388" s="480">
        <v>524</v>
      </c>
      <c r="Y388" s="480">
        <v>495</v>
      </c>
      <c r="Z388" s="480">
        <v>466</v>
      </c>
      <c r="AA388" s="480">
        <v>437</v>
      </c>
      <c r="AB388" s="511">
        <v>408</v>
      </c>
      <c r="AC388" s="475">
        <f t="shared" si="243"/>
        <v>9855</v>
      </c>
    </row>
    <row r="389" spans="1:29" x14ac:dyDescent="0.25">
      <c r="A389" s="465">
        <v>9</v>
      </c>
      <c r="B389" s="510">
        <v>459</v>
      </c>
      <c r="C389" s="480">
        <v>430</v>
      </c>
      <c r="D389" s="480">
        <v>401</v>
      </c>
      <c r="E389" s="480">
        <v>372</v>
      </c>
      <c r="F389" s="480">
        <v>343</v>
      </c>
      <c r="G389" s="480">
        <v>314</v>
      </c>
      <c r="H389" s="480">
        <v>285</v>
      </c>
      <c r="I389" s="480">
        <v>256</v>
      </c>
      <c r="J389" s="480">
        <v>227</v>
      </c>
      <c r="K389" s="480">
        <v>198</v>
      </c>
      <c r="L389" s="480">
        <v>169</v>
      </c>
      <c r="M389" s="480">
        <v>140</v>
      </c>
      <c r="N389" s="480">
        <v>111</v>
      </c>
      <c r="O389" s="480">
        <v>82</v>
      </c>
      <c r="P389" s="480">
        <v>80</v>
      </c>
      <c r="Q389" s="480">
        <v>51</v>
      </c>
      <c r="R389" s="480">
        <v>22</v>
      </c>
      <c r="S389" s="480">
        <v>722</v>
      </c>
      <c r="T389" s="480">
        <v>693</v>
      </c>
      <c r="U389" s="480">
        <v>664</v>
      </c>
      <c r="V389" s="480">
        <v>635</v>
      </c>
      <c r="W389" s="480">
        <v>606</v>
      </c>
      <c r="X389" s="480">
        <v>577</v>
      </c>
      <c r="Y389" s="480">
        <v>548</v>
      </c>
      <c r="Z389" s="480">
        <v>519</v>
      </c>
      <c r="AA389" s="480">
        <v>490</v>
      </c>
      <c r="AB389" s="511">
        <v>461</v>
      </c>
      <c r="AC389" s="475">
        <f t="shared" si="243"/>
        <v>9855</v>
      </c>
    </row>
    <row r="390" spans="1:29" x14ac:dyDescent="0.25">
      <c r="A390" s="465">
        <v>10</v>
      </c>
      <c r="B390" s="510">
        <v>512</v>
      </c>
      <c r="C390" s="480">
        <v>483</v>
      </c>
      <c r="D390" s="480">
        <v>454</v>
      </c>
      <c r="E390" s="480">
        <v>425</v>
      </c>
      <c r="F390" s="480">
        <v>396</v>
      </c>
      <c r="G390" s="480">
        <v>367</v>
      </c>
      <c r="H390" s="480">
        <v>338</v>
      </c>
      <c r="I390" s="480">
        <v>309</v>
      </c>
      <c r="J390" s="480">
        <v>280</v>
      </c>
      <c r="K390" s="480">
        <v>251</v>
      </c>
      <c r="L390" s="480">
        <v>222</v>
      </c>
      <c r="M390" s="480">
        <v>193</v>
      </c>
      <c r="N390" s="480">
        <v>164</v>
      </c>
      <c r="O390" s="480">
        <v>162</v>
      </c>
      <c r="P390" s="480">
        <v>133</v>
      </c>
      <c r="Q390" s="480">
        <v>104</v>
      </c>
      <c r="R390" s="480">
        <v>75</v>
      </c>
      <c r="S390" s="480">
        <v>46</v>
      </c>
      <c r="T390" s="480">
        <v>17</v>
      </c>
      <c r="U390" s="480">
        <v>717</v>
      </c>
      <c r="V390" s="480">
        <v>688</v>
      </c>
      <c r="W390" s="480">
        <v>659</v>
      </c>
      <c r="X390" s="480">
        <v>630</v>
      </c>
      <c r="Y390" s="480">
        <v>601</v>
      </c>
      <c r="Z390" s="480">
        <v>572</v>
      </c>
      <c r="AA390" s="480">
        <v>543</v>
      </c>
      <c r="AB390" s="511">
        <v>514</v>
      </c>
      <c r="AC390" s="475">
        <f t="shared" si="243"/>
        <v>9855</v>
      </c>
    </row>
    <row r="391" spans="1:29" x14ac:dyDescent="0.25">
      <c r="A391" s="465">
        <v>11</v>
      </c>
      <c r="B391" s="510">
        <v>565</v>
      </c>
      <c r="C391" s="480">
        <v>536</v>
      </c>
      <c r="D391" s="480">
        <v>507</v>
      </c>
      <c r="E391" s="480">
        <v>478</v>
      </c>
      <c r="F391" s="480">
        <v>449</v>
      </c>
      <c r="G391" s="480">
        <v>420</v>
      </c>
      <c r="H391" s="480">
        <v>391</v>
      </c>
      <c r="I391" s="480">
        <v>362</v>
      </c>
      <c r="J391" s="480">
        <v>333</v>
      </c>
      <c r="K391" s="480">
        <v>304</v>
      </c>
      <c r="L391" s="480">
        <v>275</v>
      </c>
      <c r="M391" s="480">
        <v>246</v>
      </c>
      <c r="N391" s="480">
        <v>217</v>
      </c>
      <c r="O391" s="480">
        <v>215</v>
      </c>
      <c r="P391" s="480">
        <v>186</v>
      </c>
      <c r="Q391" s="480">
        <v>157</v>
      </c>
      <c r="R391" s="480">
        <v>128</v>
      </c>
      <c r="S391" s="480">
        <v>99</v>
      </c>
      <c r="T391" s="480">
        <v>70</v>
      </c>
      <c r="U391" s="480">
        <v>41</v>
      </c>
      <c r="V391" s="480">
        <v>12</v>
      </c>
      <c r="W391" s="480">
        <v>712</v>
      </c>
      <c r="X391" s="480">
        <v>683</v>
      </c>
      <c r="Y391" s="480">
        <v>654</v>
      </c>
      <c r="Z391" s="480">
        <v>625</v>
      </c>
      <c r="AA391" s="480">
        <v>596</v>
      </c>
      <c r="AB391" s="511">
        <v>594</v>
      </c>
      <c r="AC391" s="475">
        <f t="shared" si="243"/>
        <v>9855</v>
      </c>
    </row>
    <row r="392" spans="1:29" x14ac:dyDescent="0.25">
      <c r="A392" s="465">
        <v>12</v>
      </c>
      <c r="B392" s="510">
        <v>618</v>
      </c>
      <c r="C392" s="480">
        <v>589</v>
      </c>
      <c r="D392" s="480">
        <v>560</v>
      </c>
      <c r="E392" s="480">
        <v>531</v>
      </c>
      <c r="F392" s="480">
        <v>502</v>
      </c>
      <c r="G392" s="480">
        <v>473</v>
      </c>
      <c r="H392" s="480">
        <v>444</v>
      </c>
      <c r="I392" s="480">
        <v>415</v>
      </c>
      <c r="J392" s="480">
        <v>386</v>
      </c>
      <c r="K392" s="480">
        <v>357</v>
      </c>
      <c r="L392" s="480">
        <v>328</v>
      </c>
      <c r="M392" s="480">
        <v>299</v>
      </c>
      <c r="N392" s="480">
        <v>297</v>
      </c>
      <c r="O392" s="480">
        <v>268</v>
      </c>
      <c r="P392" s="480">
        <v>239</v>
      </c>
      <c r="Q392" s="480">
        <v>210</v>
      </c>
      <c r="R392" s="480">
        <v>181</v>
      </c>
      <c r="S392" s="480">
        <v>152</v>
      </c>
      <c r="T392" s="480">
        <v>123</v>
      </c>
      <c r="U392" s="480">
        <v>94</v>
      </c>
      <c r="V392" s="480">
        <v>65</v>
      </c>
      <c r="W392" s="480">
        <v>36</v>
      </c>
      <c r="X392" s="480">
        <v>7</v>
      </c>
      <c r="Y392" s="480">
        <v>707</v>
      </c>
      <c r="Z392" s="480">
        <v>678</v>
      </c>
      <c r="AA392" s="480">
        <v>649</v>
      </c>
      <c r="AB392" s="511">
        <v>647</v>
      </c>
      <c r="AC392" s="475">
        <f t="shared" si="243"/>
        <v>9855</v>
      </c>
    </row>
    <row r="393" spans="1:29" x14ac:dyDescent="0.25">
      <c r="A393" s="465">
        <v>13</v>
      </c>
      <c r="B393" s="510">
        <v>671</v>
      </c>
      <c r="C393" s="480">
        <v>642</v>
      </c>
      <c r="D393" s="480">
        <v>613</v>
      </c>
      <c r="E393" s="480">
        <v>584</v>
      </c>
      <c r="F393" s="480">
        <v>555</v>
      </c>
      <c r="G393" s="480">
        <v>526</v>
      </c>
      <c r="H393" s="480">
        <v>497</v>
      </c>
      <c r="I393" s="480">
        <v>468</v>
      </c>
      <c r="J393" s="480">
        <v>439</v>
      </c>
      <c r="K393" s="480">
        <v>410</v>
      </c>
      <c r="L393" s="480">
        <v>381</v>
      </c>
      <c r="M393" s="480">
        <v>352</v>
      </c>
      <c r="N393" s="480">
        <v>350</v>
      </c>
      <c r="O393" s="480">
        <v>321</v>
      </c>
      <c r="P393" s="480">
        <v>292</v>
      </c>
      <c r="Q393" s="480">
        <v>263</v>
      </c>
      <c r="R393" s="480">
        <v>234</v>
      </c>
      <c r="S393" s="480">
        <v>205</v>
      </c>
      <c r="T393" s="480">
        <v>176</v>
      </c>
      <c r="U393" s="480">
        <v>147</v>
      </c>
      <c r="V393" s="480">
        <v>118</v>
      </c>
      <c r="W393" s="480">
        <v>89</v>
      </c>
      <c r="X393" s="480">
        <v>60</v>
      </c>
      <c r="Y393" s="480">
        <v>31</v>
      </c>
      <c r="Z393" s="480">
        <v>2</v>
      </c>
      <c r="AA393" s="480">
        <v>729</v>
      </c>
      <c r="AB393" s="511">
        <v>700</v>
      </c>
      <c r="AC393" s="475">
        <f t="shared" si="243"/>
        <v>9855</v>
      </c>
    </row>
    <row r="394" spans="1:29" x14ac:dyDescent="0.25">
      <c r="A394" s="465">
        <v>14</v>
      </c>
      <c r="B394" s="510">
        <v>724</v>
      </c>
      <c r="C394" s="480">
        <v>695</v>
      </c>
      <c r="D394" s="480">
        <v>666</v>
      </c>
      <c r="E394" s="480">
        <v>637</v>
      </c>
      <c r="F394" s="480">
        <v>608</v>
      </c>
      <c r="G394" s="480">
        <v>579</v>
      </c>
      <c r="H394" s="480">
        <v>550</v>
      </c>
      <c r="I394" s="480">
        <v>521</v>
      </c>
      <c r="J394" s="480">
        <v>492</v>
      </c>
      <c r="K394" s="480">
        <v>463</v>
      </c>
      <c r="L394" s="480">
        <v>434</v>
      </c>
      <c r="M394" s="480">
        <v>432</v>
      </c>
      <c r="N394" s="480">
        <v>403</v>
      </c>
      <c r="O394" s="480">
        <v>374</v>
      </c>
      <c r="P394" s="480">
        <v>345</v>
      </c>
      <c r="Q394" s="480">
        <v>316</v>
      </c>
      <c r="R394" s="480">
        <v>287</v>
      </c>
      <c r="S394" s="480">
        <v>258</v>
      </c>
      <c r="T394" s="480">
        <v>229</v>
      </c>
      <c r="U394" s="480">
        <v>200</v>
      </c>
      <c r="V394" s="480">
        <v>171</v>
      </c>
      <c r="W394" s="480">
        <v>142</v>
      </c>
      <c r="X394" s="480">
        <v>113</v>
      </c>
      <c r="Y394" s="480">
        <v>84</v>
      </c>
      <c r="Z394" s="480">
        <v>55</v>
      </c>
      <c r="AA394" s="480">
        <v>53</v>
      </c>
      <c r="AB394" s="511">
        <v>24</v>
      </c>
      <c r="AC394" s="475">
        <f t="shared" si="243"/>
        <v>9855</v>
      </c>
    </row>
    <row r="395" spans="1:29" x14ac:dyDescent="0.25">
      <c r="A395" s="465">
        <v>15</v>
      </c>
      <c r="B395" s="510">
        <v>48</v>
      </c>
      <c r="C395" s="480">
        <v>19</v>
      </c>
      <c r="D395" s="480">
        <v>719</v>
      </c>
      <c r="E395" s="480">
        <v>690</v>
      </c>
      <c r="F395" s="480">
        <v>661</v>
      </c>
      <c r="G395" s="480">
        <v>632</v>
      </c>
      <c r="H395" s="480">
        <v>603</v>
      </c>
      <c r="I395" s="480">
        <v>574</v>
      </c>
      <c r="J395" s="480">
        <v>545</v>
      </c>
      <c r="K395" s="480">
        <v>516</v>
      </c>
      <c r="L395" s="480">
        <v>487</v>
      </c>
      <c r="M395" s="480">
        <v>485</v>
      </c>
      <c r="N395" s="480">
        <v>456</v>
      </c>
      <c r="O395" s="480">
        <v>427</v>
      </c>
      <c r="P395" s="480">
        <v>398</v>
      </c>
      <c r="Q395" s="480">
        <v>369</v>
      </c>
      <c r="R395" s="480">
        <v>340</v>
      </c>
      <c r="S395" s="480">
        <v>311</v>
      </c>
      <c r="T395" s="480">
        <v>282</v>
      </c>
      <c r="U395" s="480">
        <v>253</v>
      </c>
      <c r="V395" s="480">
        <v>224</v>
      </c>
      <c r="W395" s="480">
        <v>195</v>
      </c>
      <c r="X395" s="480">
        <v>166</v>
      </c>
      <c r="Y395" s="480">
        <v>137</v>
      </c>
      <c r="Z395" s="480">
        <v>135</v>
      </c>
      <c r="AA395" s="480">
        <v>106</v>
      </c>
      <c r="AB395" s="511">
        <v>77</v>
      </c>
      <c r="AC395" s="475">
        <f t="shared" si="243"/>
        <v>9855</v>
      </c>
    </row>
    <row r="396" spans="1:29" x14ac:dyDescent="0.25">
      <c r="A396" s="465">
        <v>16</v>
      </c>
      <c r="B396" s="510">
        <v>101</v>
      </c>
      <c r="C396" s="480">
        <v>72</v>
      </c>
      <c r="D396" s="480">
        <v>43</v>
      </c>
      <c r="E396" s="480">
        <v>14</v>
      </c>
      <c r="F396" s="480">
        <v>714</v>
      </c>
      <c r="G396" s="480">
        <v>685</v>
      </c>
      <c r="H396" s="480">
        <v>656</v>
      </c>
      <c r="I396" s="480">
        <v>627</v>
      </c>
      <c r="J396" s="480">
        <v>598</v>
      </c>
      <c r="K396" s="480">
        <v>569</v>
      </c>
      <c r="L396" s="480">
        <v>567</v>
      </c>
      <c r="M396" s="480">
        <v>538</v>
      </c>
      <c r="N396" s="480">
        <v>509</v>
      </c>
      <c r="O396" s="480">
        <v>480</v>
      </c>
      <c r="P396" s="480">
        <v>451</v>
      </c>
      <c r="Q396" s="480">
        <v>422</v>
      </c>
      <c r="R396" s="480">
        <v>393</v>
      </c>
      <c r="S396" s="480">
        <v>364</v>
      </c>
      <c r="T396" s="480">
        <v>335</v>
      </c>
      <c r="U396" s="480">
        <v>306</v>
      </c>
      <c r="V396" s="480">
        <v>277</v>
      </c>
      <c r="W396" s="480">
        <v>248</v>
      </c>
      <c r="X396" s="480">
        <v>219</v>
      </c>
      <c r="Y396" s="480">
        <v>190</v>
      </c>
      <c r="Z396" s="480">
        <v>188</v>
      </c>
      <c r="AA396" s="480">
        <v>159</v>
      </c>
      <c r="AB396" s="511">
        <v>130</v>
      </c>
      <c r="AC396" s="475">
        <f t="shared" si="243"/>
        <v>9855</v>
      </c>
    </row>
    <row r="397" spans="1:29" x14ac:dyDescent="0.25">
      <c r="A397" s="465">
        <v>17</v>
      </c>
      <c r="B397" s="510">
        <v>154</v>
      </c>
      <c r="C397" s="480">
        <v>125</v>
      </c>
      <c r="D397" s="480">
        <v>96</v>
      </c>
      <c r="E397" s="480">
        <v>67</v>
      </c>
      <c r="F397" s="480">
        <v>38</v>
      </c>
      <c r="G397" s="480">
        <v>9</v>
      </c>
      <c r="H397" s="480">
        <v>709</v>
      </c>
      <c r="I397" s="480">
        <v>680</v>
      </c>
      <c r="J397" s="480">
        <v>651</v>
      </c>
      <c r="K397" s="480">
        <v>622</v>
      </c>
      <c r="L397" s="480">
        <v>620</v>
      </c>
      <c r="M397" s="480">
        <v>591</v>
      </c>
      <c r="N397" s="480">
        <v>562</v>
      </c>
      <c r="O397" s="480">
        <v>533</v>
      </c>
      <c r="P397" s="480">
        <v>504</v>
      </c>
      <c r="Q397" s="480">
        <v>475</v>
      </c>
      <c r="R397" s="480">
        <v>446</v>
      </c>
      <c r="S397" s="480">
        <v>417</v>
      </c>
      <c r="T397" s="480">
        <v>388</v>
      </c>
      <c r="U397" s="480">
        <v>359</v>
      </c>
      <c r="V397" s="480">
        <v>330</v>
      </c>
      <c r="W397" s="480">
        <v>301</v>
      </c>
      <c r="X397" s="480">
        <v>272</v>
      </c>
      <c r="Y397" s="480">
        <v>270</v>
      </c>
      <c r="Z397" s="480">
        <v>241</v>
      </c>
      <c r="AA397" s="480">
        <v>212</v>
      </c>
      <c r="AB397" s="511">
        <v>183</v>
      </c>
      <c r="AC397" s="475">
        <f t="shared" si="243"/>
        <v>9855</v>
      </c>
    </row>
    <row r="398" spans="1:29" x14ac:dyDescent="0.25">
      <c r="A398" s="465">
        <v>18</v>
      </c>
      <c r="B398" s="510">
        <v>207</v>
      </c>
      <c r="C398" s="480">
        <v>178</v>
      </c>
      <c r="D398" s="480">
        <v>149</v>
      </c>
      <c r="E398" s="480">
        <v>120</v>
      </c>
      <c r="F398" s="480">
        <v>91</v>
      </c>
      <c r="G398" s="480">
        <v>62</v>
      </c>
      <c r="H398" s="480">
        <v>33</v>
      </c>
      <c r="I398" s="480">
        <v>4</v>
      </c>
      <c r="J398" s="480">
        <v>704</v>
      </c>
      <c r="K398" s="480">
        <v>702</v>
      </c>
      <c r="L398" s="480">
        <v>673</v>
      </c>
      <c r="M398" s="480">
        <v>644</v>
      </c>
      <c r="N398" s="480">
        <v>615</v>
      </c>
      <c r="O398" s="480">
        <v>586</v>
      </c>
      <c r="P398" s="480">
        <v>557</v>
      </c>
      <c r="Q398" s="480">
        <v>528</v>
      </c>
      <c r="R398" s="480">
        <v>499</v>
      </c>
      <c r="S398" s="480">
        <v>470</v>
      </c>
      <c r="T398" s="480">
        <v>441</v>
      </c>
      <c r="U398" s="480">
        <v>412</v>
      </c>
      <c r="V398" s="480">
        <v>383</v>
      </c>
      <c r="W398" s="480">
        <v>354</v>
      </c>
      <c r="X398" s="480">
        <v>325</v>
      </c>
      <c r="Y398" s="480">
        <v>323</v>
      </c>
      <c r="Z398" s="480">
        <v>294</v>
      </c>
      <c r="AA398" s="480">
        <v>265</v>
      </c>
      <c r="AB398" s="511">
        <v>236</v>
      </c>
      <c r="AC398" s="475">
        <f t="shared" si="243"/>
        <v>9855</v>
      </c>
    </row>
    <row r="399" spans="1:29" x14ac:dyDescent="0.25">
      <c r="A399" s="465">
        <v>19</v>
      </c>
      <c r="B399" s="510">
        <v>260</v>
      </c>
      <c r="C399" s="480">
        <v>231</v>
      </c>
      <c r="D399" s="480">
        <v>202</v>
      </c>
      <c r="E399" s="480">
        <v>173</v>
      </c>
      <c r="F399" s="480">
        <v>144</v>
      </c>
      <c r="G399" s="480">
        <v>115</v>
      </c>
      <c r="H399" s="480">
        <v>86</v>
      </c>
      <c r="I399" s="480">
        <v>57</v>
      </c>
      <c r="J399" s="480">
        <v>28</v>
      </c>
      <c r="K399" s="480">
        <v>26</v>
      </c>
      <c r="L399" s="480">
        <v>726</v>
      </c>
      <c r="M399" s="480">
        <v>697</v>
      </c>
      <c r="N399" s="480">
        <v>668</v>
      </c>
      <c r="O399" s="480">
        <v>639</v>
      </c>
      <c r="P399" s="480">
        <v>610</v>
      </c>
      <c r="Q399" s="480">
        <v>581</v>
      </c>
      <c r="R399" s="480">
        <v>552</v>
      </c>
      <c r="S399" s="480">
        <v>523</v>
      </c>
      <c r="T399" s="480">
        <v>494</v>
      </c>
      <c r="U399" s="480">
        <v>465</v>
      </c>
      <c r="V399" s="480">
        <v>436</v>
      </c>
      <c r="W399" s="480">
        <v>407</v>
      </c>
      <c r="X399" s="480">
        <v>405</v>
      </c>
      <c r="Y399" s="480">
        <v>376</v>
      </c>
      <c r="Z399" s="480">
        <v>347</v>
      </c>
      <c r="AA399" s="480">
        <v>318</v>
      </c>
      <c r="AB399" s="511">
        <v>289</v>
      </c>
      <c r="AC399" s="475">
        <f t="shared" si="243"/>
        <v>9855</v>
      </c>
    </row>
    <row r="400" spans="1:29" x14ac:dyDescent="0.25">
      <c r="A400" s="465">
        <v>20</v>
      </c>
      <c r="B400" s="510">
        <v>313</v>
      </c>
      <c r="C400" s="480">
        <v>284</v>
      </c>
      <c r="D400" s="480">
        <v>255</v>
      </c>
      <c r="E400" s="480">
        <v>226</v>
      </c>
      <c r="F400" s="480">
        <v>197</v>
      </c>
      <c r="G400" s="480">
        <v>168</v>
      </c>
      <c r="H400" s="480">
        <v>139</v>
      </c>
      <c r="I400" s="480">
        <v>110</v>
      </c>
      <c r="J400" s="480">
        <v>108</v>
      </c>
      <c r="K400" s="480">
        <v>79</v>
      </c>
      <c r="L400" s="480">
        <v>50</v>
      </c>
      <c r="M400" s="480">
        <v>21</v>
      </c>
      <c r="N400" s="480">
        <v>721</v>
      </c>
      <c r="O400" s="480">
        <v>692</v>
      </c>
      <c r="P400" s="480">
        <v>663</v>
      </c>
      <c r="Q400" s="480">
        <v>634</v>
      </c>
      <c r="R400" s="480">
        <v>605</v>
      </c>
      <c r="S400" s="480">
        <v>576</v>
      </c>
      <c r="T400" s="480">
        <v>547</v>
      </c>
      <c r="U400" s="480">
        <v>518</v>
      </c>
      <c r="V400" s="480">
        <v>489</v>
      </c>
      <c r="W400" s="480">
        <v>460</v>
      </c>
      <c r="X400" s="480">
        <v>458</v>
      </c>
      <c r="Y400" s="480">
        <v>429</v>
      </c>
      <c r="Z400" s="480">
        <v>400</v>
      </c>
      <c r="AA400" s="480">
        <v>371</v>
      </c>
      <c r="AB400" s="511">
        <v>342</v>
      </c>
      <c r="AC400" s="475">
        <f t="shared" si="243"/>
        <v>9855</v>
      </c>
    </row>
    <row r="401" spans="1:29" x14ac:dyDescent="0.25">
      <c r="A401" s="465">
        <v>21</v>
      </c>
      <c r="B401" s="510">
        <v>366</v>
      </c>
      <c r="C401" s="480">
        <v>337</v>
      </c>
      <c r="D401" s="480">
        <v>308</v>
      </c>
      <c r="E401" s="480">
        <v>279</v>
      </c>
      <c r="F401" s="480">
        <v>250</v>
      </c>
      <c r="G401" s="480">
        <v>221</v>
      </c>
      <c r="H401" s="480">
        <v>192</v>
      </c>
      <c r="I401" s="480">
        <v>163</v>
      </c>
      <c r="J401" s="480">
        <v>161</v>
      </c>
      <c r="K401" s="480">
        <v>132</v>
      </c>
      <c r="L401" s="480">
        <v>103</v>
      </c>
      <c r="M401" s="480">
        <v>74</v>
      </c>
      <c r="N401" s="480">
        <v>45</v>
      </c>
      <c r="O401" s="480">
        <v>16</v>
      </c>
      <c r="P401" s="480">
        <v>716</v>
      </c>
      <c r="Q401" s="480">
        <v>687</v>
      </c>
      <c r="R401" s="480">
        <v>658</v>
      </c>
      <c r="S401" s="480">
        <v>629</v>
      </c>
      <c r="T401" s="480">
        <v>600</v>
      </c>
      <c r="U401" s="480">
        <v>571</v>
      </c>
      <c r="V401" s="480">
        <v>542</v>
      </c>
      <c r="W401" s="480">
        <v>540</v>
      </c>
      <c r="X401" s="480">
        <v>511</v>
      </c>
      <c r="Y401" s="480">
        <v>482</v>
      </c>
      <c r="Z401" s="480">
        <v>453</v>
      </c>
      <c r="AA401" s="480">
        <v>424</v>
      </c>
      <c r="AB401" s="511">
        <v>395</v>
      </c>
      <c r="AC401" s="475">
        <f t="shared" si="243"/>
        <v>9855</v>
      </c>
    </row>
    <row r="402" spans="1:29" x14ac:dyDescent="0.25">
      <c r="A402" s="465">
        <v>22</v>
      </c>
      <c r="B402" s="510">
        <v>419</v>
      </c>
      <c r="C402" s="480">
        <v>390</v>
      </c>
      <c r="D402" s="480">
        <v>361</v>
      </c>
      <c r="E402" s="480">
        <v>332</v>
      </c>
      <c r="F402" s="480">
        <v>303</v>
      </c>
      <c r="G402" s="480">
        <v>274</v>
      </c>
      <c r="H402" s="480">
        <v>245</v>
      </c>
      <c r="I402" s="480">
        <v>243</v>
      </c>
      <c r="J402" s="480">
        <v>214</v>
      </c>
      <c r="K402" s="480">
        <v>185</v>
      </c>
      <c r="L402" s="480">
        <v>156</v>
      </c>
      <c r="M402" s="480">
        <v>127</v>
      </c>
      <c r="N402" s="480">
        <v>98</v>
      </c>
      <c r="O402" s="480">
        <v>69</v>
      </c>
      <c r="P402" s="480">
        <v>40</v>
      </c>
      <c r="Q402" s="480">
        <v>11</v>
      </c>
      <c r="R402" s="480">
        <v>711</v>
      </c>
      <c r="S402" s="480">
        <v>682</v>
      </c>
      <c r="T402" s="480">
        <v>653</v>
      </c>
      <c r="U402" s="480">
        <v>624</v>
      </c>
      <c r="V402" s="480">
        <v>595</v>
      </c>
      <c r="W402" s="480">
        <v>593</v>
      </c>
      <c r="X402" s="480">
        <v>564</v>
      </c>
      <c r="Y402" s="480">
        <v>535</v>
      </c>
      <c r="Z402" s="480">
        <v>506</v>
      </c>
      <c r="AA402" s="480">
        <v>477</v>
      </c>
      <c r="AB402" s="511">
        <v>448</v>
      </c>
      <c r="AC402" s="475">
        <f t="shared" si="243"/>
        <v>9855</v>
      </c>
    </row>
    <row r="403" spans="1:29" x14ac:dyDescent="0.25">
      <c r="A403" s="465">
        <v>23</v>
      </c>
      <c r="B403" s="510">
        <v>472</v>
      </c>
      <c r="C403" s="480">
        <v>443</v>
      </c>
      <c r="D403" s="480">
        <v>414</v>
      </c>
      <c r="E403" s="480">
        <v>385</v>
      </c>
      <c r="F403" s="480">
        <v>356</v>
      </c>
      <c r="G403" s="480">
        <v>327</v>
      </c>
      <c r="H403" s="480">
        <v>298</v>
      </c>
      <c r="I403" s="480">
        <v>296</v>
      </c>
      <c r="J403" s="480">
        <v>267</v>
      </c>
      <c r="K403" s="480">
        <v>238</v>
      </c>
      <c r="L403" s="480">
        <v>209</v>
      </c>
      <c r="M403" s="480">
        <v>180</v>
      </c>
      <c r="N403" s="480">
        <v>151</v>
      </c>
      <c r="O403" s="480">
        <v>122</v>
      </c>
      <c r="P403" s="480">
        <v>93</v>
      </c>
      <c r="Q403" s="480">
        <v>64</v>
      </c>
      <c r="R403" s="480">
        <v>35</v>
      </c>
      <c r="S403" s="480">
        <v>6</v>
      </c>
      <c r="T403" s="480">
        <v>706</v>
      </c>
      <c r="U403" s="480">
        <v>677</v>
      </c>
      <c r="V403" s="480">
        <v>675</v>
      </c>
      <c r="W403" s="480">
        <v>646</v>
      </c>
      <c r="X403" s="480">
        <v>617</v>
      </c>
      <c r="Y403" s="480">
        <v>588</v>
      </c>
      <c r="Z403" s="480">
        <v>559</v>
      </c>
      <c r="AA403" s="480">
        <v>530</v>
      </c>
      <c r="AB403" s="511">
        <v>501</v>
      </c>
      <c r="AC403" s="475">
        <f t="shared" si="243"/>
        <v>9855</v>
      </c>
    </row>
    <row r="404" spans="1:29" x14ac:dyDescent="0.25">
      <c r="A404" s="465">
        <v>24</v>
      </c>
      <c r="B404" s="510">
        <v>525</v>
      </c>
      <c r="C404" s="480">
        <v>496</v>
      </c>
      <c r="D404" s="480">
        <v>467</v>
      </c>
      <c r="E404" s="480">
        <v>438</v>
      </c>
      <c r="F404" s="480">
        <v>409</v>
      </c>
      <c r="G404" s="480">
        <v>380</v>
      </c>
      <c r="H404" s="480">
        <v>378</v>
      </c>
      <c r="I404" s="480">
        <v>349</v>
      </c>
      <c r="J404" s="480">
        <v>320</v>
      </c>
      <c r="K404" s="480">
        <v>291</v>
      </c>
      <c r="L404" s="480">
        <v>262</v>
      </c>
      <c r="M404" s="480">
        <v>233</v>
      </c>
      <c r="N404" s="480">
        <v>204</v>
      </c>
      <c r="O404" s="480">
        <v>175</v>
      </c>
      <c r="P404" s="480">
        <v>146</v>
      </c>
      <c r="Q404" s="480">
        <v>117</v>
      </c>
      <c r="R404" s="480">
        <v>88</v>
      </c>
      <c r="S404" s="480">
        <v>59</v>
      </c>
      <c r="T404" s="480">
        <v>30</v>
      </c>
      <c r="U404" s="480">
        <v>1</v>
      </c>
      <c r="V404" s="480">
        <v>728</v>
      </c>
      <c r="W404" s="480">
        <v>699</v>
      </c>
      <c r="X404" s="480">
        <v>670</v>
      </c>
      <c r="Y404" s="480">
        <v>641</v>
      </c>
      <c r="Z404" s="480">
        <v>612</v>
      </c>
      <c r="AA404" s="480">
        <v>583</v>
      </c>
      <c r="AB404" s="511">
        <v>554</v>
      </c>
      <c r="AC404" s="475">
        <f t="shared" si="243"/>
        <v>9855</v>
      </c>
    </row>
    <row r="405" spans="1:29" x14ac:dyDescent="0.25">
      <c r="A405" s="465">
        <v>25</v>
      </c>
      <c r="B405" s="510">
        <v>578</v>
      </c>
      <c r="C405" s="480">
        <v>549</v>
      </c>
      <c r="D405" s="480">
        <v>520</v>
      </c>
      <c r="E405" s="480">
        <v>491</v>
      </c>
      <c r="F405" s="480">
        <v>462</v>
      </c>
      <c r="G405" s="480">
        <v>433</v>
      </c>
      <c r="H405" s="480">
        <v>431</v>
      </c>
      <c r="I405" s="480">
        <v>402</v>
      </c>
      <c r="J405" s="480">
        <v>373</v>
      </c>
      <c r="K405" s="480">
        <v>344</v>
      </c>
      <c r="L405" s="480">
        <v>315</v>
      </c>
      <c r="M405" s="480">
        <v>286</v>
      </c>
      <c r="N405" s="480">
        <v>257</v>
      </c>
      <c r="O405" s="480">
        <v>228</v>
      </c>
      <c r="P405" s="480">
        <v>199</v>
      </c>
      <c r="Q405" s="480">
        <v>170</v>
      </c>
      <c r="R405" s="480">
        <v>141</v>
      </c>
      <c r="S405" s="480">
        <v>112</v>
      </c>
      <c r="T405" s="480">
        <v>83</v>
      </c>
      <c r="U405" s="480">
        <v>81</v>
      </c>
      <c r="V405" s="480">
        <v>52</v>
      </c>
      <c r="W405" s="480">
        <v>23</v>
      </c>
      <c r="X405" s="480">
        <v>723</v>
      </c>
      <c r="Y405" s="480">
        <v>694</v>
      </c>
      <c r="Z405" s="480">
        <v>665</v>
      </c>
      <c r="AA405" s="480">
        <v>636</v>
      </c>
      <c r="AB405" s="511">
        <v>607</v>
      </c>
      <c r="AC405" s="475">
        <f t="shared" si="243"/>
        <v>9855</v>
      </c>
    </row>
    <row r="406" spans="1:29" x14ac:dyDescent="0.25">
      <c r="A406" s="465">
        <v>26</v>
      </c>
      <c r="B406" s="510">
        <v>631</v>
      </c>
      <c r="C406" s="480">
        <v>602</v>
      </c>
      <c r="D406" s="480">
        <v>573</v>
      </c>
      <c r="E406" s="480">
        <v>544</v>
      </c>
      <c r="F406" s="480">
        <v>515</v>
      </c>
      <c r="G406" s="480">
        <v>513</v>
      </c>
      <c r="H406" s="480">
        <v>484</v>
      </c>
      <c r="I406" s="480">
        <v>455</v>
      </c>
      <c r="J406" s="480">
        <v>426</v>
      </c>
      <c r="K406" s="480">
        <v>397</v>
      </c>
      <c r="L406" s="480">
        <v>368</v>
      </c>
      <c r="M406" s="480">
        <v>339</v>
      </c>
      <c r="N406" s="480">
        <v>310</v>
      </c>
      <c r="O406" s="480">
        <v>281</v>
      </c>
      <c r="P406" s="480">
        <v>252</v>
      </c>
      <c r="Q406" s="480">
        <v>223</v>
      </c>
      <c r="R406" s="480">
        <v>194</v>
      </c>
      <c r="S406" s="480">
        <v>165</v>
      </c>
      <c r="T406" s="480">
        <v>136</v>
      </c>
      <c r="U406" s="480">
        <v>134</v>
      </c>
      <c r="V406" s="480">
        <v>105</v>
      </c>
      <c r="W406" s="480">
        <v>76</v>
      </c>
      <c r="X406" s="480">
        <v>47</v>
      </c>
      <c r="Y406" s="480">
        <v>18</v>
      </c>
      <c r="Z406" s="480">
        <v>718</v>
      </c>
      <c r="AA406" s="480">
        <v>689</v>
      </c>
      <c r="AB406" s="511">
        <v>660</v>
      </c>
      <c r="AC406" s="475">
        <f t="shared" si="243"/>
        <v>9855</v>
      </c>
    </row>
    <row r="407" spans="1:29" x14ac:dyDescent="0.25">
      <c r="A407" s="465">
        <v>27</v>
      </c>
      <c r="B407" s="512">
        <v>684</v>
      </c>
      <c r="C407" s="513">
        <v>655</v>
      </c>
      <c r="D407" s="513">
        <v>626</v>
      </c>
      <c r="E407" s="513">
        <v>597</v>
      </c>
      <c r="F407" s="513">
        <v>568</v>
      </c>
      <c r="G407" s="513">
        <v>566</v>
      </c>
      <c r="H407" s="513">
        <v>537</v>
      </c>
      <c r="I407" s="513">
        <v>508</v>
      </c>
      <c r="J407" s="513">
        <v>479</v>
      </c>
      <c r="K407" s="513">
        <v>450</v>
      </c>
      <c r="L407" s="513">
        <v>421</v>
      </c>
      <c r="M407" s="513">
        <v>392</v>
      </c>
      <c r="N407" s="513">
        <v>363</v>
      </c>
      <c r="O407" s="513">
        <v>334</v>
      </c>
      <c r="P407" s="513">
        <v>305</v>
      </c>
      <c r="Q407" s="513">
        <v>276</v>
      </c>
      <c r="R407" s="513">
        <v>247</v>
      </c>
      <c r="S407" s="513">
        <v>218</v>
      </c>
      <c r="T407" s="513">
        <v>216</v>
      </c>
      <c r="U407" s="513">
        <v>187</v>
      </c>
      <c r="V407" s="513">
        <v>158</v>
      </c>
      <c r="W407" s="513">
        <v>129</v>
      </c>
      <c r="X407" s="513">
        <v>100</v>
      </c>
      <c r="Y407" s="513">
        <v>71</v>
      </c>
      <c r="Z407" s="513">
        <v>42</v>
      </c>
      <c r="AA407" s="513">
        <v>13</v>
      </c>
      <c r="AB407" s="514">
        <v>713</v>
      </c>
      <c r="AC407" s="475">
        <f t="shared" si="243"/>
        <v>9855</v>
      </c>
    </row>
    <row r="408" spans="1:29" x14ac:dyDescent="0.25">
      <c r="A408" s="470" t="s">
        <v>0</v>
      </c>
      <c r="B408" s="475">
        <f t="shared" ref="B408:AB408" si="244">SUM(B381:B407)</f>
        <v>9855</v>
      </c>
      <c r="C408" s="475">
        <f t="shared" si="244"/>
        <v>9855</v>
      </c>
      <c r="D408" s="475">
        <f t="shared" si="244"/>
        <v>9855</v>
      </c>
      <c r="E408" s="475">
        <f t="shared" si="244"/>
        <v>9855</v>
      </c>
      <c r="F408" s="475">
        <f t="shared" si="244"/>
        <v>9855</v>
      </c>
      <c r="G408" s="475">
        <f t="shared" si="244"/>
        <v>9855</v>
      </c>
      <c r="H408" s="475">
        <f t="shared" si="244"/>
        <v>9855</v>
      </c>
      <c r="I408" s="475">
        <f t="shared" si="244"/>
        <v>9855</v>
      </c>
      <c r="J408" s="475">
        <f t="shared" si="244"/>
        <v>9855</v>
      </c>
      <c r="K408" s="475">
        <f t="shared" si="244"/>
        <v>9855</v>
      </c>
      <c r="L408" s="475">
        <f t="shared" si="244"/>
        <v>9855</v>
      </c>
      <c r="M408" s="475">
        <f t="shared" si="244"/>
        <v>9855</v>
      </c>
      <c r="N408" s="475">
        <f t="shared" si="244"/>
        <v>9855</v>
      </c>
      <c r="O408" s="475">
        <f t="shared" si="244"/>
        <v>9855</v>
      </c>
      <c r="P408" s="475">
        <f t="shared" si="244"/>
        <v>9855</v>
      </c>
      <c r="Q408" s="475">
        <f t="shared" si="244"/>
        <v>9855</v>
      </c>
      <c r="R408" s="475">
        <f t="shared" si="244"/>
        <v>9855</v>
      </c>
      <c r="S408" s="475">
        <f t="shared" si="244"/>
        <v>9855</v>
      </c>
      <c r="T408" s="475">
        <f t="shared" si="244"/>
        <v>9855</v>
      </c>
      <c r="U408" s="475">
        <f t="shared" si="244"/>
        <v>9855</v>
      </c>
      <c r="V408" s="475">
        <f t="shared" si="244"/>
        <v>9855</v>
      </c>
      <c r="W408" s="475">
        <f t="shared" si="244"/>
        <v>9855</v>
      </c>
      <c r="X408" s="475">
        <f t="shared" si="244"/>
        <v>9855</v>
      </c>
      <c r="Y408" s="475">
        <f t="shared" si="244"/>
        <v>9855</v>
      </c>
      <c r="Z408" s="475">
        <f t="shared" si="244"/>
        <v>9855</v>
      </c>
      <c r="AA408" s="475">
        <f t="shared" si="244"/>
        <v>9855</v>
      </c>
      <c r="AB408" s="475">
        <f t="shared" si="244"/>
        <v>9855</v>
      </c>
      <c r="AC408" s="475"/>
    </row>
    <row r="409" spans="1:29" x14ac:dyDescent="0.25">
      <c r="A409" s="466"/>
      <c r="B409" s="471"/>
      <c r="C409" s="471"/>
      <c r="D409" s="471"/>
      <c r="E409" s="471"/>
      <c r="F409" s="471"/>
      <c r="G409" s="471"/>
      <c r="H409" s="471"/>
      <c r="I409" s="471"/>
      <c r="J409" s="471"/>
      <c r="K409" s="471"/>
      <c r="L409" s="471"/>
      <c r="M409" s="471"/>
      <c r="N409" s="471"/>
      <c r="O409" s="471"/>
      <c r="P409" s="471"/>
      <c r="Q409" s="471"/>
      <c r="R409" s="471"/>
      <c r="S409" s="471"/>
      <c r="T409" s="471"/>
      <c r="U409" s="471"/>
      <c r="V409" s="471"/>
      <c r="W409" s="471"/>
      <c r="X409" s="471"/>
      <c r="Y409" s="471"/>
      <c r="Z409" s="471"/>
      <c r="AA409" s="471"/>
      <c r="AB409" s="471"/>
      <c r="AC409" s="475"/>
    </row>
    <row r="410" spans="1:29" x14ac:dyDescent="0.25">
      <c r="A410" s="470" t="s">
        <v>2</v>
      </c>
      <c r="B410" s="471">
        <f>B381</f>
        <v>8</v>
      </c>
      <c r="C410" s="471">
        <f>C382</f>
        <v>32</v>
      </c>
      <c r="D410" s="471">
        <f>D383</f>
        <v>56</v>
      </c>
      <c r="E410" s="471">
        <f>E384</f>
        <v>107</v>
      </c>
      <c r="F410" s="471">
        <f>F385</f>
        <v>131</v>
      </c>
      <c r="G410" s="471">
        <f>G386</f>
        <v>155</v>
      </c>
      <c r="H410" s="471">
        <f>H387</f>
        <v>179</v>
      </c>
      <c r="I410" s="471">
        <f>I388</f>
        <v>203</v>
      </c>
      <c r="J410" s="471">
        <f>J389</f>
        <v>227</v>
      </c>
      <c r="K410" s="471">
        <f>K390</f>
        <v>251</v>
      </c>
      <c r="L410" s="471">
        <f>L391</f>
        <v>275</v>
      </c>
      <c r="M410" s="471">
        <f>M392</f>
        <v>299</v>
      </c>
      <c r="N410" s="471">
        <f>N393</f>
        <v>350</v>
      </c>
      <c r="O410" s="471">
        <f>O394</f>
        <v>374</v>
      </c>
      <c r="P410" s="471">
        <f>P395</f>
        <v>398</v>
      </c>
      <c r="Q410" s="471">
        <f>Q396</f>
        <v>422</v>
      </c>
      <c r="R410" s="471">
        <f>R397</f>
        <v>446</v>
      </c>
      <c r="S410" s="471">
        <f>S398</f>
        <v>470</v>
      </c>
      <c r="T410" s="471">
        <f>T399</f>
        <v>494</v>
      </c>
      <c r="U410" s="471">
        <f>U400</f>
        <v>518</v>
      </c>
      <c r="V410" s="471">
        <f>V401</f>
        <v>542</v>
      </c>
      <c r="W410" s="471">
        <f>W402</f>
        <v>593</v>
      </c>
      <c r="X410" s="471">
        <f>X403</f>
        <v>617</v>
      </c>
      <c r="Y410" s="471">
        <f>Y404</f>
        <v>641</v>
      </c>
      <c r="Z410" s="471">
        <f>Z405</f>
        <v>665</v>
      </c>
      <c r="AA410" s="471">
        <f>AA406</f>
        <v>689</v>
      </c>
      <c r="AB410" s="472">
        <f>AB407</f>
        <v>713</v>
      </c>
      <c r="AC410" s="475">
        <f>SUM(B410:AB410)</f>
        <v>9855</v>
      </c>
    </row>
    <row r="411" spans="1:29" x14ac:dyDescent="0.25">
      <c r="A411" s="470" t="s">
        <v>3</v>
      </c>
      <c r="B411" s="466">
        <f>B407</f>
        <v>684</v>
      </c>
      <c r="C411" s="466">
        <f>C406</f>
        <v>602</v>
      </c>
      <c r="D411" s="466">
        <f>D405</f>
        <v>520</v>
      </c>
      <c r="E411" s="466">
        <f>E404</f>
        <v>438</v>
      </c>
      <c r="F411" s="466">
        <f>F403</f>
        <v>356</v>
      </c>
      <c r="G411" s="466">
        <f>G402</f>
        <v>274</v>
      </c>
      <c r="H411" s="466">
        <f>H401</f>
        <v>192</v>
      </c>
      <c r="I411" s="466">
        <f>I400</f>
        <v>110</v>
      </c>
      <c r="J411" s="466">
        <f>J399</f>
        <v>28</v>
      </c>
      <c r="K411" s="466">
        <f>K398</f>
        <v>702</v>
      </c>
      <c r="L411" s="466">
        <f>L397</f>
        <v>620</v>
      </c>
      <c r="M411" s="466">
        <f>M396</f>
        <v>538</v>
      </c>
      <c r="N411" s="466">
        <f>N395</f>
        <v>456</v>
      </c>
      <c r="O411" s="466">
        <f>O394</f>
        <v>374</v>
      </c>
      <c r="P411" s="466">
        <f>P393</f>
        <v>292</v>
      </c>
      <c r="Q411" s="466">
        <f>Q392</f>
        <v>210</v>
      </c>
      <c r="R411" s="466">
        <f>R391</f>
        <v>128</v>
      </c>
      <c r="S411" s="466">
        <f>S390</f>
        <v>46</v>
      </c>
      <c r="T411" s="466">
        <f>T389</f>
        <v>693</v>
      </c>
      <c r="U411" s="466">
        <f>U388</f>
        <v>611</v>
      </c>
      <c r="V411" s="466">
        <f>V387</f>
        <v>529</v>
      </c>
      <c r="W411" s="466">
        <f>W386</f>
        <v>447</v>
      </c>
      <c r="X411" s="466">
        <f>X385</f>
        <v>365</v>
      </c>
      <c r="Y411" s="466">
        <f>Y384</f>
        <v>283</v>
      </c>
      <c r="Z411" s="466">
        <f>Z383</f>
        <v>201</v>
      </c>
      <c r="AA411" s="466">
        <f>AA382</f>
        <v>119</v>
      </c>
      <c r="AB411" s="473">
        <f>AB381</f>
        <v>37</v>
      </c>
      <c r="AC411" s="475">
        <f>SUM(B411:AB411)</f>
        <v>9855</v>
      </c>
    </row>
    <row r="412" spans="1:29" x14ac:dyDescent="0.25">
      <c r="B412" s="470"/>
    </row>
    <row r="413" spans="1:29" x14ac:dyDescent="0.25">
      <c r="B413" s="470"/>
    </row>
    <row r="414" spans="1:29" x14ac:dyDescent="0.25">
      <c r="B414" s="481" t="s">
        <v>9</v>
      </c>
      <c r="C414" s="482"/>
      <c r="D414" s="482"/>
      <c r="E414" s="482"/>
      <c r="F414" s="482"/>
      <c r="G414" s="482"/>
      <c r="H414" s="465"/>
      <c r="I414" s="465"/>
      <c r="J414" s="465"/>
      <c r="K414" s="465"/>
      <c r="L414" s="465"/>
      <c r="M414" s="465"/>
      <c r="N414" s="465"/>
      <c r="O414" s="465"/>
      <c r="P414" s="465"/>
      <c r="Q414" s="465"/>
      <c r="R414" s="465"/>
      <c r="S414" s="465"/>
      <c r="T414" s="465"/>
      <c r="U414" s="465"/>
      <c r="V414" s="465"/>
      <c r="W414" s="465"/>
      <c r="X414" s="465"/>
      <c r="Y414" s="465"/>
      <c r="Z414" s="465"/>
      <c r="AA414" s="465"/>
      <c r="AB414" s="465"/>
      <c r="AC414" s="469"/>
    </row>
    <row r="415" spans="1:29" x14ac:dyDescent="0.25">
      <c r="A415" s="465">
        <v>1</v>
      </c>
      <c r="B415" s="507">
        <v>20</v>
      </c>
      <c r="C415" s="508">
        <v>724</v>
      </c>
      <c r="D415" s="508">
        <v>699</v>
      </c>
      <c r="E415" s="508">
        <v>674</v>
      </c>
      <c r="F415" s="508">
        <v>622</v>
      </c>
      <c r="G415" s="508">
        <v>597</v>
      </c>
      <c r="H415" s="508">
        <v>572</v>
      </c>
      <c r="I415" s="508">
        <v>547</v>
      </c>
      <c r="J415" s="508">
        <v>522</v>
      </c>
      <c r="K415" s="508">
        <v>497</v>
      </c>
      <c r="L415" s="508">
        <v>472</v>
      </c>
      <c r="M415" s="508">
        <v>447</v>
      </c>
      <c r="N415" s="508">
        <v>422</v>
      </c>
      <c r="O415" s="508">
        <v>397</v>
      </c>
      <c r="P415" s="508">
        <v>372</v>
      </c>
      <c r="Q415" s="508">
        <v>347</v>
      </c>
      <c r="R415" s="508">
        <v>322</v>
      </c>
      <c r="S415" s="508">
        <v>297</v>
      </c>
      <c r="T415" s="508">
        <v>245</v>
      </c>
      <c r="U415" s="508">
        <v>220</v>
      </c>
      <c r="V415" s="508">
        <v>195</v>
      </c>
      <c r="W415" s="508">
        <v>170</v>
      </c>
      <c r="X415" s="508">
        <v>145</v>
      </c>
      <c r="Y415" s="508">
        <v>120</v>
      </c>
      <c r="Z415" s="508">
        <v>95</v>
      </c>
      <c r="AA415" s="508">
        <v>70</v>
      </c>
      <c r="AB415" s="509">
        <v>45</v>
      </c>
      <c r="AC415" s="475">
        <f t="shared" ref="AC415:AC441" si="245">SUM(B415:AB415)</f>
        <v>9855</v>
      </c>
    </row>
    <row r="416" spans="1:29" x14ac:dyDescent="0.25">
      <c r="A416" s="465">
        <v>2</v>
      </c>
      <c r="B416" s="510">
        <v>75</v>
      </c>
      <c r="C416" s="480">
        <v>50</v>
      </c>
      <c r="D416" s="480">
        <v>25</v>
      </c>
      <c r="E416" s="480">
        <v>729</v>
      </c>
      <c r="F416" s="480">
        <v>677</v>
      </c>
      <c r="G416" s="480">
        <v>652</v>
      </c>
      <c r="H416" s="480">
        <v>627</v>
      </c>
      <c r="I416" s="480">
        <v>602</v>
      </c>
      <c r="J416" s="480">
        <v>577</v>
      </c>
      <c r="K416" s="480">
        <v>552</v>
      </c>
      <c r="L416" s="480">
        <v>527</v>
      </c>
      <c r="M416" s="480">
        <v>502</v>
      </c>
      <c r="N416" s="480">
        <v>477</v>
      </c>
      <c r="O416" s="480">
        <v>452</v>
      </c>
      <c r="P416" s="480">
        <v>427</v>
      </c>
      <c r="Q416" s="480">
        <v>402</v>
      </c>
      <c r="R416" s="480">
        <v>377</v>
      </c>
      <c r="S416" s="480">
        <v>325</v>
      </c>
      <c r="T416" s="480">
        <v>300</v>
      </c>
      <c r="U416" s="480">
        <v>275</v>
      </c>
      <c r="V416" s="480">
        <v>250</v>
      </c>
      <c r="W416" s="480">
        <v>225</v>
      </c>
      <c r="X416" s="480">
        <v>200</v>
      </c>
      <c r="Y416" s="480">
        <v>175</v>
      </c>
      <c r="Z416" s="480">
        <v>150</v>
      </c>
      <c r="AA416" s="480">
        <v>125</v>
      </c>
      <c r="AB416" s="511">
        <v>100</v>
      </c>
      <c r="AC416" s="475">
        <f t="shared" si="245"/>
        <v>9855</v>
      </c>
    </row>
    <row r="417" spans="1:29" x14ac:dyDescent="0.25">
      <c r="A417" s="465">
        <v>3</v>
      </c>
      <c r="B417" s="510">
        <v>130</v>
      </c>
      <c r="C417" s="480">
        <v>105</v>
      </c>
      <c r="D417" s="480">
        <v>80</v>
      </c>
      <c r="E417" s="480">
        <v>28</v>
      </c>
      <c r="F417" s="480">
        <v>3</v>
      </c>
      <c r="G417" s="480">
        <v>707</v>
      </c>
      <c r="H417" s="480">
        <v>682</v>
      </c>
      <c r="I417" s="480">
        <v>657</v>
      </c>
      <c r="J417" s="480">
        <v>632</v>
      </c>
      <c r="K417" s="480">
        <v>607</v>
      </c>
      <c r="L417" s="480">
        <v>582</v>
      </c>
      <c r="M417" s="480">
        <v>557</v>
      </c>
      <c r="N417" s="480">
        <v>532</v>
      </c>
      <c r="O417" s="480">
        <v>507</v>
      </c>
      <c r="P417" s="480">
        <v>482</v>
      </c>
      <c r="Q417" s="480">
        <v>457</v>
      </c>
      <c r="R417" s="480">
        <v>432</v>
      </c>
      <c r="S417" s="480">
        <v>380</v>
      </c>
      <c r="T417" s="480">
        <v>355</v>
      </c>
      <c r="U417" s="480">
        <v>330</v>
      </c>
      <c r="V417" s="480">
        <v>305</v>
      </c>
      <c r="W417" s="480">
        <v>280</v>
      </c>
      <c r="X417" s="480">
        <v>255</v>
      </c>
      <c r="Y417" s="480">
        <v>230</v>
      </c>
      <c r="Z417" s="480">
        <v>205</v>
      </c>
      <c r="AA417" s="480">
        <v>180</v>
      </c>
      <c r="AB417" s="511">
        <v>155</v>
      </c>
      <c r="AC417" s="475">
        <f t="shared" si="245"/>
        <v>9855</v>
      </c>
    </row>
    <row r="418" spans="1:29" x14ac:dyDescent="0.25">
      <c r="A418" s="465">
        <v>4</v>
      </c>
      <c r="B418" s="510">
        <v>185</v>
      </c>
      <c r="C418" s="480">
        <v>160</v>
      </c>
      <c r="D418" s="480">
        <v>135</v>
      </c>
      <c r="E418" s="480">
        <v>83</v>
      </c>
      <c r="F418" s="480">
        <v>58</v>
      </c>
      <c r="G418" s="480">
        <v>33</v>
      </c>
      <c r="H418" s="480">
        <v>8</v>
      </c>
      <c r="I418" s="480">
        <v>712</v>
      </c>
      <c r="J418" s="480">
        <v>687</v>
      </c>
      <c r="K418" s="480">
        <v>662</v>
      </c>
      <c r="L418" s="480">
        <v>637</v>
      </c>
      <c r="M418" s="480">
        <v>612</v>
      </c>
      <c r="N418" s="480">
        <v>587</v>
      </c>
      <c r="O418" s="480">
        <v>562</v>
      </c>
      <c r="P418" s="480">
        <v>537</v>
      </c>
      <c r="Q418" s="480">
        <v>512</v>
      </c>
      <c r="R418" s="480">
        <v>460</v>
      </c>
      <c r="S418" s="480">
        <v>435</v>
      </c>
      <c r="T418" s="480">
        <v>410</v>
      </c>
      <c r="U418" s="480">
        <v>385</v>
      </c>
      <c r="V418" s="480">
        <v>360</v>
      </c>
      <c r="W418" s="480">
        <v>335</v>
      </c>
      <c r="X418" s="480">
        <v>310</v>
      </c>
      <c r="Y418" s="480">
        <v>285</v>
      </c>
      <c r="Z418" s="480">
        <v>260</v>
      </c>
      <c r="AA418" s="480">
        <v>235</v>
      </c>
      <c r="AB418" s="511">
        <v>210</v>
      </c>
      <c r="AC418" s="475">
        <f t="shared" si="245"/>
        <v>9855</v>
      </c>
    </row>
    <row r="419" spans="1:29" x14ac:dyDescent="0.25">
      <c r="A419" s="465">
        <v>5</v>
      </c>
      <c r="B419" s="510">
        <v>240</v>
      </c>
      <c r="C419" s="480">
        <v>215</v>
      </c>
      <c r="D419" s="480">
        <v>163</v>
      </c>
      <c r="E419" s="480">
        <v>138</v>
      </c>
      <c r="F419" s="480">
        <v>113</v>
      </c>
      <c r="G419" s="480">
        <v>88</v>
      </c>
      <c r="H419" s="480">
        <v>63</v>
      </c>
      <c r="I419" s="480">
        <v>38</v>
      </c>
      <c r="J419" s="480">
        <v>13</v>
      </c>
      <c r="K419" s="480">
        <v>717</v>
      </c>
      <c r="L419" s="480">
        <v>692</v>
      </c>
      <c r="M419" s="480">
        <v>667</v>
      </c>
      <c r="N419" s="480">
        <v>642</v>
      </c>
      <c r="O419" s="480">
        <v>617</v>
      </c>
      <c r="P419" s="480">
        <v>592</v>
      </c>
      <c r="Q419" s="480">
        <v>567</v>
      </c>
      <c r="R419" s="480">
        <v>515</v>
      </c>
      <c r="S419" s="480">
        <v>490</v>
      </c>
      <c r="T419" s="480">
        <v>465</v>
      </c>
      <c r="U419" s="480">
        <v>440</v>
      </c>
      <c r="V419" s="480">
        <v>415</v>
      </c>
      <c r="W419" s="480">
        <v>390</v>
      </c>
      <c r="X419" s="480">
        <v>365</v>
      </c>
      <c r="Y419" s="480">
        <v>340</v>
      </c>
      <c r="Z419" s="480">
        <v>315</v>
      </c>
      <c r="AA419" s="480">
        <v>290</v>
      </c>
      <c r="AB419" s="511">
        <v>265</v>
      </c>
      <c r="AC419" s="475">
        <f t="shared" si="245"/>
        <v>9855</v>
      </c>
    </row>
    <row r="420" spans="1:29" x14ac:dyDescent="0.25">
      <c r="A420" s="465">
        <v>6</v>
      </c>
      <c r="B420" s="510">
        <v>295</v>
      </c>
      <c r="C420" s="480">
        <v>270</v>
      </c>
      <c r="D420" s="480">
        <v>218</v>
      </c>
      <c r="E420" s="480">
        <v>193</v>
      </c>
      <c r="F420" s="480">
        <v>168</v>
      </c>
      <c r="G420" s="480">
        <v>143</v>
      </c>
      <c r="H420" s="480">
        <v>118</v>
      </c>
      <c r="I420" s="480">
        <v>93</v>
      </c>
      <c r="J420" s="480">
        <v>68</v>
      </c>
      <c r="K420" s="480">
        <v>43</v>
      </c>
      <c r="L420" s="480">
        <v>18</v>
      </c>
      <c r="M420" s="480">
        <v>722</v>
      </c>
      <c r="N420" s="480">
        <v>697</v>
      </c>
      <c r="O420" s="480">
        <v>672</v>
      </c>
      <c r="P420" s="480">
        <v>647</v>
      </c>
      <c r="Q420" s="480">
        <v>595</v>
      </c>
      <c r="R420" s="480">
        <v>570</v>
      </c>
      <c r="S420" s="480">
        <v>545</v>
      </c>
      <c r="T420" s="480">
        <v>520</v>
      </c>
      <c r="U420" s="480">
        <v>495</v>
      </c>
      <c r="V420" s="480">
        <v>470</v>
      </c>
      <c r="W420" s="480">
        <v>445</v>
      </c>
      <c r="X420" s="480">
        <v>420</v>
      </c>
      <c r="Y420" s="480">
        <v>395</v>
      </c>
      <c r="Z420" s="480">
        <v>370</v>
      </c>
      <c r="AA420" s="480">
        <v>345</v>
      </c>
      <c r="AB420" s="511">
        <v>320</v>
      </c>
      <c r="AC420" s="475">
        <f t="shared" si="245"/>
        <v>9855</v>
      </c>
    </row>
    <row r="421" spans="1:29" x14ac:dyDescent="0.25">
      <c r="A421" s="465">
        <v>7</v>
      </c>
      <c r="B421" s="510">
        <v>350</v>
      </c>
      <c r="C421" s="480">
        <v>298</v>
      </c>
      <c r="D421" s="480">
        <v>273</v>
      </c>
      <c r="E421" s="480">
        <v>248</v>
      </c>
      <c r="F421" s="480">
        <v>223</v>
      </c>
      <c r="G421" s="480">
        <v>198</v>
      </c>
      <c r="H421" s="480">
        <v>173</v>
      </c>
      <c r="I421" s="480">
        <v>148</v>
      </c>
      <c r="J421" s="480">
        <v>123</v>
      </c>
      <c r="K421" s="480">
        <v>98</v>
      </c>
      <c r="L421" s="480">
        <v>73</v>
      </c>
      <c r="M421" s="480">
        <v>48</v>
      </c>
      <c r="N421" s="480">
        <v>23</v>
      </c>
      <c r="O421" s="480">
        <v>727</v>
      </c>
      <c r="P421" s="480">
        <v>702</v>
      </c>
      <c r="Q421" s="480">
        <v>650</v>
      </c>
      <c r="R421" s="480">
        <v>625</v>
      </c>
      <c r="S421" s="480">
        <v>600</v>
      </c>
      <c r="T421" s="480">
        <v>575</v>
      </c>
      <c r="U421" s="480">
        <v>550</v>
      </c>
      <c r="V421" s="480">
        <v>525</v>
      </c>
      <c r="W421" s="480">
        <v>500</v>
      </c>
      <c r="X421" s="480">
        <v>475</v>
      </c>
      <c r="Y421" s="480">
        <v>450</v>
      </c>
      <c r="Z421" s="480">
        <v>425</v>
      </c>
      <c r="AA421" s="480">
        <v>400</v>
      </c>
      <c r="AB421" s="511">
        <v>375</v>
      </c>
      <c r="AC421" s="475">
        <f t="shared" si="245"/>
        <v>9855</v>
      </c>
    </row>
    <row r="422" spans="1:29" x14ac:dyDescent="0.25">
      <c r="A422" s="465">
        <v>8</v>
      </c>
      <c r="B422" s="510">
        <v>405</v>
      </c>
      <c r="C422" s="480">
        <v>353</v>
      </c>
      <c r="D422" s="480">
        <v>328</v>
      </c>
      <c r="E422" s="480">
        <v>303</v>
      </c>
      <c r="F422" s="480">
        <v>278</v>
      </c>
      <c r="G422" s="480">
        <v>253</v>
      </c>
      <c r="H422" s="480">
        <v>228</v>
      </c>
      <c r="I422" s="480">
        <v>203</v>
      </c>
      <c r="J422" s="480">
        <v>178</v>
      </c>
      <c r="K422" s="480">
        <v>153</v>
      </c>
      <c r="L422" s="480">
        <v>128</v>
      </c>
      <c r="M422" s="480">
        <v>103</v>
      </c>
      <c r="N422" s="480">
        <v>78</v>
      </c>
      <c r="O422" s="480">
        <v>53</v>
      </c>
      <c r="P422" s="480">
        <v>1</v>
      </c>
      <c r="Q422" s="480">
        <v>705</v>
      </c>
      <c r="R422" s="480">
        <v>680</v>
      </c>
      <c r="S422" s="480">
        <v>655</v>
      </c>
      <c r="T422" s="480">
        <v>630</v>
      </c>
      <c r="U422" s="480">
        <v>605</v>
      </c>
      <c r="V422" s="480">
        <v>580</v>
      </c>
      <c r="W422" s="480">
        <v>555</v>
      </c>
      <c r="X422" s="480">
        <v>530</v>
      </c>
      <c r="Y422" s="480">
        <v>505</v>
      </c>
      <c r="Z422" s="480">
        <v>480</v>
      </c>
      <c r="AA422" s="480">
        <v>455</v>
      </c>
      <c r="AB422" s="511">
        <v>430</v>
      </c>
      <c r="AC422" s="475">
        <f t="shared" si="245"/>
        <v>9855</v>
      </c>
    </row>
    <row r="423" spans="1:29" x14ac:dyDescent="0.25">
      <c r="A423" s="465">
        <v>9</v>
      </c>
      <c r="B423" s="510">
        <v>433</v>
      </c>
      <c r="C423" s="480">
        <v>408</v>
      </c>
      <c r="D423" s="480">
        <v>383</v>
      </c>
      <c r="E423" s="480">
        <v>358</v>
      </c>
      <c r="F423" s="480">
        <v>333</v>
      </c>
      <c r="G423" s="480">
        <v>308</v>
      </c>
      <c r="H423" s="480">
        <v>283</v>
      </c>
      <c r="I423" s="480">
        <v>258</v>
      </c>
      <c r="J423" s="480">
        <v>233</v>
      </c>
      <c r="K423" s="480">
        <v>208</v>
      </c>
      <c r="L423" s="480">
        <v>183</v>
      </c>
      <c r="M423" s="480">
        <v>158</v>
      </c>
      <c r="N423" s="480">
        <v>133</v>
      </c>
      <c r="O423" s="480">
        <v>108</v>
      </c>
      <c r="P423" s="480">
        <v>56</v>
      </c>
      <c r="Q423" s="480">
        <v>31</v>
      </c>
      <c r="R423" s="480">
        <v>6</v>
      </c>
      <c r="S423" s="480">
        <v>710</v>
      </c>
      <c r="T423" s="480">
        <v>685</v>
      </c>
      <c r="U423" s="480">
        <v>660</v>
      </c>
      <c r="V423" s="480">
        <v>635</v>
      </c>
      <c r="W423" s="480">
        <v>610</v>
      </c>
      <c r="X423" s="480">
        <v>585</v>
      </c>
      <c r="Y423" s="480">
        <v>560</v>
      </c>
      <c r="Z423" s="480">
        <v>535</v>
      </c>
      <c r="AA423" s="480">
        <v>510</v>
      </c>
      <c r="AB423" s="511">
        <v>485</v>
      </c>
      <c r="AC423" s="475">
        <f t="shared" si="245"/>
        <v>9855</v>
      </c>
    </row>
    <row r="424" spans="1:29" x14ac:dyDescent="0.25">
      <c r="A424" s="465">
        <v>10</v>
      </c>
      <c r="B424" s="510">
        <v>488</v>
      </c>
      <c r="C424" s="480">
        <v>463</v>
      </c>
      <c r="D424" s="480">
        <v>438</v>
      </c>
      <c r="E424" s="480">
        <v>413</v>
      </c>
      <c r="F424" s="480">
        <v>388</v>
      </c>
      <c r="G424" s="480">
        <v>363</v>
      </c>
      <c r="H424" s="480">
        <v>338</v>
      </c>
      <c r="I424" s="480">
        <v>313</v>
      </c>
      <c r="J424" s="480">
        <v>288</v>
      </c>
      <c r="K424" s="480">
        <v>263</v>
      </c>
      <c r="L424" s="480">
        <v>238</v>
      </c>
      <c r="M424" s="480">
        <v>213</v>
      </c>
      <c r="N424" s="480">
        <v>188</v>
      </c>
      <c r="O424" s="480">
        <v>136</v>
      </c>
      <c r="P424" s="480">
        <v>111</v>
      </c>
      <c r="Q424" s="480">
        <v>86</v>
      </c>
      <c r="R424" s="480">
        <v>61</v>
      </c>
      <c r="S424" s="480">
        <v>36</v>
      </c>
      <c r="T424" s="480">
        <v>11</v>
      </c>
      <c r="U424" s="480">
        <v>715</v>
      </c>
      <c r="V424" s="480">
        <v>690</v>
      </c>
      <c r="W424" s="480">
        <v>665</v>
      </c>
      <c r="X424" s="480">
        <v>640</v>
      </c>
      <c r="Y424" s="480">
        <v>615</v>
      </c>
      <c r="Z424" s="480">
        <v>590</v>
      </c>
      <c r="AA424" s="480">
        <v>565</v>
      </c>
      <c r="AB424" s="511">
        <v>540</v>
      </c>
      <c r="AC424" s="475">
        <f t="shared" si="245"/>
        <v>9855</v>
      </c>
    </row>
    <row r="425" spans="1:29" x14ac:dyDescent="0.25">
      <c r="A425" s="465">
        <v>11</v>
      </c>
      <c r="B425" s="510">
        <v>543</v>
      </c>
      <c r="C425" s="480">
        <v>518</v>
      </c>
      <c r="D425" s="480">
        <v>493</v>
      </c>
      <c r="E425" s="480">
        <v>468</v>
      </c>
      <c r="F425" s="480">
        <v>443</v>
      </c>
      <c r="G425" s="480">
        <v>418</v>
      </c>
      <c r="H425" s="480">
        <v>393</v>
      </c>
      <c r="I425" s="480">
        <v>368</v>
      </c>
      <c r="J425" s="480">
        <v>343</v>
      </c>
      <c r="K425" s="480">
        <v>318</v>
      </c>
      <c r="L425" s="480">
        <v>293</v>
      </c>
      <c r="M425" s="480">
        <v>268</v>
      </c>
      <c r="N425" s="480">
        <v>243</v>
      </c>
      <c r="O425" s="480">
        <v>191</v>
      </c>
      <c r="P425" s="480">
        <v>166</v>
      </c>
      <c r="Q425" s="480">
        <v>141</v>
      </c>
      <c r="R425" s="480">
        <v>116</v>
      </c>
      <c r="S425" s="480">
        <v>91</v>
      </c>
      <c r="T425" s="480">
        <v>66</v>
      </c>
      <c r="U425" s="480">
        <v>41</v>
      </c>
      <c r="V425" s="480">
        <v>16</v>
      </c>
      <c r="W425" s="480">
        <v>720</v>
      </c>
      <c r="X425" s="480">
        <v>695</v>
      </c>
      <c r="Y425" s="480">
        <v>670</v>
      </c>
      <c r="Z425" s="480">
        <v>645</v>
      </c>
      <c r="AA425" s="480">
        <v>620</v>
      </c>
      <c r="AB425" s="511">
        <v>568</v>
      </c>
      <c r="AC425" s="475">
        <f t="shared" si="245"/>
        <v>9855</v>
      </c>
    </row>
    <row r="426" spans="1:29" x14ac:dyDescent="0.25">
      <c r="A426" s="465">
        <v>12</v>
      </c>
      <c r="B426" s="510">
        <v>598</v>
      </c>
      <c r="C426" s="480">
        <v>573</v>
      </c>
      <c r="D426" s="480">
        <v>548</v>
      </c>
      <c r="E426" s="480">
        <v>523</v>
      </c>
      <c r="F426" s="480">
        <v>498</v>
      </c>
      <c r="G426" s="480">
        <v>473</v>
      </c>
      <c r="H426" s="480">
        <v>448</v>
      </c>
      <c r="I426" s="480">
        <v>423</v>
      </c>
      <c r="J426" s="480">
        <v>398</v>
      </c>
      <c r="K426" s="480">
        <v>373</v>
      </c>
      <c r="L426" s="480">
        <v>348</v>
      </c>
      <c r="M426" s="480">
        <v>323</v>
      </c>
      <c r="N426" s="480">
        <v>271</v>
      </c>
      <c r="O426" s="480">
        <v>246</v>
      </c>
      <c r="P426" s="480">
        <v>221</v>
      </c>
      <c r="Q426" s="480">
        <v>196</v>
      </c>
      <c r="R426" s="480">
        <v>171</v>
      </c>
      <c r="S426" s="480">
        <v>146</v>
      </c>
      <c r="T426" s="480">
        <v>121</v>
      </c>
      <c r="U426" s="480">
        <v>96</v>
      </c>
      <c r="V426" s="480">
        <v>71</v>
      </c>
      <c r="W426" s="480">
        <v>46</v>
      </c>
      <c r="X426" s="480">
        <v>21</v>
      </c>
      <c r="Y426" s="480">
        <v>725</v>
      </c>
      <c r="Z426" s="480">
        <v>700</v>
      </c>
      <c r="AA426" s="480">
        <v>675</v>
      </c>
      <c r="AB426" s="511">
        <v>623</v>
      </c>
      <c r="AC426" s="475">
        <f t="shared" si="245"/>
        <v>9855</v>
      </c>
    </row>
    <row r="427" spans="1:29" x14ac:dyDescent="0.25">
      <c r="A427" s="465">
        <v>13</v>
      </c>
      <c r="B427" s="510">
        <v>653</v>
      </c>
      <c r="C427" s="480">
        <v>628</v>
      </c>
      <c r="D427" s="480">
        <v>603</v>
      </c>
      <c r="E427" s="480">
        <v>578</v>
      </c>
      <c r="F427" s="480">
        <v>553</v>
      </c>
      <c r="G427" s="480">
        <v>528</v>
      </c>
      <c r="H427" s="480">
        <v>503</v>
      </c>
      <c r="I427" s="480">
        <v>478</v>
      </c>
      <c r="J427" s="480">
        <v>453</v>
      </c>
      <c r="K427" s="480">
        <v>428</v>
      </c>
      <c r="L427" s="480">
        <v>403</v>
      </c>
      <c r="M427" s="480">
        <v>378</v>
      </c>
      <c r="N427" s="480">
        <v>326</v>
      </c>
      <c r="O427" s="480">
        <v>301</v>
      </c>
      <c r="P427" s="480">
        <v>276</v>
      </c>
      <c r="Q427" s="480">
        <v>251</v>
      </c>
      <c r="R427" s="480">
        <v>226</v>
      </c>
      <c r="S427" s="480">
        <v>201</v>
      </c>
      <c r="T427" s="480">
        <v>176</v>
      </c>
      <c r="U427" s="480">
        <v>151</v>
      </c>
      <c r="V427" s="480">
        <v>126</v>
      </c>
      <c r="W427" s="480">
        <v>101</v>
      </c>
      <c r="X427" s="480">
        <v>76</v>
      </c>
      <c r="Y427" s="480">
        <v>51</v>
      </c>
      <c r="Z427" s="480">
        <v>26</v>
      </c>
      <c r="AA427" s="480">
        <v>703</v>
      </c>
      <c r="AB427" s="511">
        <v>678</v>
      </c>
      <c r="AC427" s="475">
        <f t="shared" si="245"/>
        <v>9855</v>
      </c>
    </row>
    <row r="428" spans="1:29" x14ac:dyDescent="0.25">
      <c r="A428" s="465">
        <v>14</v>
      </c>
      <c r="B428" s="510">
        <v>708</v>
      </c>
      <c r="C428" s="480">
        <v>683</v>
      </c>
      <c r="D428" s="480">
        <v>658</v>
      </c>
      <c r="E428" s="480">
        <v>633</v>
      </c>
      <c r="F428" s="480">
        <v>608</v>
      </c>
      <c r="G428" s="480">
        <v>583</v>
      </c>
      <c r="H428" s="480">
        <v>558</v>
      </c>
      <c r="I428" s="480">
        <v>533</v>
      </c>
      <c r="J428" s="480">
        <v>508</v>
      </c>
      <c r="K428" s="480">
        <v>483</v>
      </c>
      <c r="L428" s="480">
        <v>458</v>
      </c>
      <c r="M428" s="480">
        <v>406</v>
      </c>
      <c r="N428" s="480">
        <v>381</v>
      </c>
      <c r="O428" s="480">
        <v>356</v>
      </c>
      <c r="P428" s="480">
        <v>331</v>
      </c>
      <c r="Q428" s="480">
        <v>306</v>
      </c>
      <c r="R428" s="480">
        <v>281</v>
      </c>
      <c r="S428" s="480">
        <v>256</v>
      </c>
      <c r="T428" s="480">
        <v>231</v>
      </c>
      <c r="U428" s="480">
        <v>206</v>
      </c>
      <c r="V428" s="480">
        <v>181</v>
      </c>
      <c r="W428" s="480">
        <v>156</v>
      </c>
      <c r="X428" s="480">
        <v>131</v>
      </c>
      <c r="Y428" s="480">
        <v>106</v>
      </c>
      <c r="Z428" s="480">
        <v>81</v>
      </c>
      <c r="AA428" s="480">
        <v>29</v>
      </c>
      <c r="AB428" s="511">
        <v>4</v>
      </c>
      <c r="AC428" s="475">
        <f t="shared" si="245"/>
        <v>9855</v>
      </c>
    </row>
    <row r="429" spans="1:29" x14ac:dyDescent="0.25">
      <c r="A429" s="465">
        <v>15</v>
      </c>
      <c r="B429" s="510">
        <v>34</v>
      </c>
      <c r="C429" s="480">
        <v>9</v>
      </c>
      <c r="D429" s="480">
        <v>713</v>
      </c>
      <c r="E429" s="480">
        <v>688</v>
      </c>
      <c r="F429" s="480">
        <v>663</v>
      </c>
      <c r="G429" s="480">
        <v>638</v>
      </c>
      <c r="H429" s="480">
        <v>613</v>
      </c>
      <c r="I429" s="480">
        <v>588</v>
      </c>
      <c r="J429" s="480">
        <v>563</v>
      </c>
      <c r="K429" s="480">
        <v>538</v>
      </c>
      <c r="L429" s="480">
        <v>513</v>
      </c>
      <c r="M429" s="480">
        <v>461</v>
      </c>
      <c r="N429" s="480">
        <v>436</v>
      </c>
      <c r="O429" s="480">
        <v>411</v>
      </c>
      <c r="P429" s="480">
        <v>386</v>
      </c>
      <c r="Q429" s="480">
        <v>361</v>
      </c>
      <c r="R429" s="480">
        <v>336</v>
      </c>
      <c r="S429" s="480">
        <v>311</v>
      </c>
      <c r="T429" s="480">
        <v>286</v>
      </c>
      <c r="U429" s="480">
        <v>261</v>
      </c>
      <c r="V429" s="480">
        <v>236</v>
      </c>
      <c r="W429" s="480">
        <v>211</v>
      </c>
      <c r="X429" s="480">
        <v>186</v>
      </c>
      <c r="Y429" s="480">
        <v>161</v>
      </c>
      <c r="Z429" s="480">
        <v>109</v>
      </c>
      <c r="AA429" s="480">
        <v>84</v>
      </c>
      <c r="AB429" s="511">
        <v>59</v>
      </c>
      <c r="AC429" s="475">
        <f t="shared" si="245"/>
        <v>9855</v>
      </c>
    </row>
    <row r="430" spans="1:29" x14ac:dyDescent="0.25">
      <c r="A430" s="465">
        <v>16</v>
      </c>
      <c r="B430" s="510">
        <v>89</v>
      </c>
      <c r="C430" s="480">
        <v>64</v>
      </c>
      <c r="D430" s="480">
        <v>39</v>
      </c>
      <c r="E430" s="480">
        <v>14</v>
      </c>
      <c r="F430" s="480">
        <v>718</v>
      </c>
      <c r="G430" s="480">
        <v>693</v>
      </c>
      <c r="H430" s="480">
        <v>668</v>
      </c>
      <c r="I430" s="480">
        <v>643</v>
      </c>
      <c r="J430" s="480">
        <v>618</v>
      </c>
      <c r="K430" s="480">
        <v>593</v>
      </c>
      <c r="L430" s="480">
        <v>541</v>
      </c>
      <c r="M430" s="480">
        <v>516</v>
      </c>
      <c r="N430" s="480">
        <v>491</v>
      </c>
      <c r="O430" s="480">
        <v>466</v>
      </c>
      <c r="P430" s="480">
        <v>441</v>
      </c>
      <c r="Q430" s="480">
        <v>416</v>
      </c>
      <c r="R430" s="480">
        <v>391</v>
      </c>
      <c r="S430" s="480">
        <v>366</v>
      </c>
      <c r="T430" s="480">
        <v>341</v>
      </c>
      <c r="U430" s="480">
        <v>316</v>
      </c>
      <c r="V430" s="480">
        <v>291</v>
      </c>
      <c r="W430" s="480">
        <v>266</v>
      </c>
      <c r="X430" s="480">
        <v>241</v>
      </c>
      <c r="Y430" s="480">
        <v>216</v>
      </c>
      <c r="Z430" s="480">
        <v>164</v>
      </c>
      <c r="AA430" s="480">
        <v>139</v>
      </c>
      <c r="AB430" s="511">
        <v>114</v>
      </c>
      <c r="AC430" s="475">
        <f t="shared" si="245"/>
        <v>9855</v>
      </c>
    </row>
    <row r="431" spans="1:29" x14ac:dyDescent="0.25">
      <c r="A431" s="465">
        <v>17</v>
      </c>
      <c r="B431" s="510">
        <v>144</v>
      </c>
      <c r="C431" s="480">
        <v>119</v>
      </c>
      <c r="D431" s="480">
        <v>94</v>
      </c>
      <c r="E431" s="480">
        <v>69</v>
      </c>
      <c r="F431" s="480">
        <v>44</v>
      </c>
      <c r="G431" s="480">
        <v>19</v>
      </c>
      <c r="H431" s="480">
        <v>723</v>
      </c>
      <c r="I431" s="480">
        <v>698</v>
      </c>
      <c r="J431" s="480">
        <v>673</v>
      </c>
      <c r="K431" s="480">
        <v>648</v>
      </c>
      <c r="L431" s="480">
        <v>596</v>
      </c>
      <c r="M431" s="480">
        <v>571</v>
      </c>
      <c r="N431" s="480">
        <v>546</v>
      </c>
      <c r="O431" s="480">
        <v>521</v>
      </c>
      <c r="P431" s="480">
        <v>496</v>
      </c>
      <c r="Q431" s="480">
        <v>471</v>
      </c>
      <c r="R431" s="480">
        <v>446</v>
      </c>
      <c r="S431" s="480">
        <v>421</v>
      </c>
      <c r="T431" s="480">
        <v>396</v>
      </c>
      <c r="U431" s="480">
        <v>371</v>
      </c>
      <c r="V431" s="480">
        <v>346</v>
      </c>
      <c r="W431" s="480">
        <v>321</v>
      </c>
      <c r="X431" s="480">
        <v>296</v>
      </c>
      <c r="Y431" s="480">
        <v>244</v>
      </c>
      <c r="Z431" s="480">
        <v>219</v>
      </c>
      <c r="AA431" s="480">
        <v>194</v>
      </c>
      <c r="AB431" s="511">
        <v>169</v>
      </c>
      <c r="AC431" s="475">
        <f t="shared" si="245"/>
        <v>9855</v>
      </c>
    </row>
    <row r="432" spans="1:29" x14ac:dyDescent="0.25">
      <c r="A432" s="465">
        <v>18</v>
      </c>
      <c r="B432" s="510">
        <v>199</v>
      </c>
      <c r="C432" s="480">
        <v>174</v>
      </c>
      <c r="D432" s="480">
        <v>149</v>
      </c>
      <c r="E432" s="480">
        <v>124</v>
      </c>
      <c r="F432" s="480">
        <v>99</v>
      </c>
      <c r="G432" s="480">
        <v>74</v>
      </c>
      <c r="H432" s="480">
        <v>49</v>
      </c>
      <c r="I432" s="480">
        <v>24</v>
      </c>
      <c r="J432" s="480">
        <v>728</v>
      </c>
      <c r="K432" s="480">
        <v>676</v>
      </c>
      <c r="L432" s="480">
        <v>651</v>
      </c>
      <c r="M432" s="480">
        <v>626</v>
      </c>
      <c r="N432" s="480">
        <v>601</v>
      </c>
      <c r="O432" s="480">
        <v>576</v>
      </c>
      <c r="P432" s="480">
        <v>551</v>
      </c>
      <c r="Q432" s="480">
        <v>526</v>
      </c>
      <c r="R432" s="480">
        <v>501</v>
      </c>
      <c r="S432" s="480">
        <v>476</v>
      </c>
      <c r="T432" s="480">
        <v>451</v>
      </c>
      <c r="U432" s="480">
        <v>426</v>
      </c>
      <c r="V432" s="480">
        <v>401</v>
      </c>
      <c r="W432" s="480">
        <v>376</v>
      </c>
      <c r="X432" s="480">
        <v>351</v>
      </c>
      <c r="Y432" s="480">
        <v>299</v>
      </c>
      <c r="Z432" s="480">
        <v>274</v>
      </c>
      <c r="AA432" s="480">
        <v>249</v>
      </c>
      <c r="AB432" s="511">
        <v>224</v>
      </c>
      <c r="AC432" s="475">
        <f t="shared" si="245"/>
        <v>9855</v>
      </c>
    </row>
    <row r="433" spans="1:29" x14ac:dyDescent="0.25">
      <c r="A433" s="465">
        <v>19</v>
      </c>
      <c r="B433" s="510">
        <v>254</v>
      </c>
      <c r="C433" s="480">
        <v>229</v>
      </c>
      <c r="D433" s="480">
        <v>204</v>
      </c>
      <c r="E433" s="480">
        <v>179</v>
      </c>
      <c r="F433" s="480">
        <v>154</v>
      </c>
      <c r="G433" s="480">
        <v>129</v>
      </c>
      <c r="H433" s="480">
        <v>104</v>
      </c>
      <c r="I433" s="480">
        <v>79</v>
      </c>
      <c r="J433" s="480">
        <v>54</v>
      </c>
      <c r="K433" s="480">
        <v>2</v>
      </c>
      <c r="L433" s="480">
        <v>706</v>
      </c>
      <c r="M433" s="480">
        <v>681</v>
      </c>
      <c r="N433" s="480">
        <v>656</v>
      </c>
      <c r="O433" s="480">
        <v>631</v>
      </c>
      <c r="P433" s="480">
        <v>606</v>
      </c>
      <c r="Q433" s="480">
        <v>581</v>
      </c>
      <c r="R433" s="480">
        <v>556</v>
      </c>
      <c r="S433" s="480">
        <v>531</v>
      </c>
      <c r="T433" s="480">
        <v>506</v>
      </c>
      <c r="U433" s="480">
        <v>481</v>
      </c>
      <c r="V433" s="480">
        <v>456</v>
      </c>
      <c r="W433" s="480">
        <v>431</v>
      </c>
      <c r="X433" s="480">
        <v>379</v>
      </c>
      <c r="Y433" s="480">
        <v>354</v>
      </c>
      <c r="Z433" s="480">
        <v>329</v>
      </c>
      <c r="AA433" s="480">
        <v>304</v>
      </c>
      <c r="AB433" s="511">
        <v>279</v>
      </c>
      <c r="AC433" s="475">
        <f t="shared" si="245"/>
        <v>9855</v>
      </c>
    </row>
    <row r="434" spans="1:29" x14ac:dyDescent="0.25">
      <c r="A434" s="465">
        <v>20</v>
      </c>
      <c r="B434" s="510">
        <v>309</v>
      </c>
      <c r="C434" s="480">
        <v>284</v>
      </c>
      <c r="D434" s="480">
        <v>259</v>
      </c>
      <c r="E434" s="480">
        <v>234</v>
      </c>
      <c r="F434" s="480">
        <v>209</v>
      </c>
      <c r="G434" s="480">
        <v>184</v>
      </c>
      <c r="H434" s="480">
        <v>159</v>
      </c>
      <c r="I434" s="480">
        <v>134</v>
      </c>
      <c r="J434" s="480">
        <v>82</v>
      </c>
      <c r="K434" s="480">
        <v>57</v>
      </c>
      <c r="L434" s="480">
        <v>32</v>
      </c>
      <c r="M434" s="480">
        <v>7</v>
      </c>
      <c r="N434" s="480">
        <v>711</v>
      </c>
      <c r="O434" s="480">
        <v>686</v>
      </c>
      <c r="P434" s="480">
        <v>661</v>
      </c>
      <c r="Q434" s="480">
        <v>636</v>
      </c>
      <c r="R434" s="480">
        <v>611</v>
      </c>
      <c r="S434" s="480">
        <v>586</v>
      </c>
      <c r="T434" s="480">
        <v>561</v>
      </c>
      <c r="U434" s="480">
        <v>536</v>
      </c>
      <c r="V434" s="480">
        <v>511</v>
      </c>
      <c r="W434" s="480">
        <v>486</v>
      </c>
      <c r="X434" s="480">
        <v>434</v>
      </c>
      <c r="Y434" s="480">
        <v>409</v>
      </c>
      <c r="Z434" s="480">
        <v>384</v>
      </c>
      <c r="AA434" s="480">
        <v>359</v>
      </c>
      <c r="AB434" s="511">
        <v>334</v>
      </c>
      <c r="AC434" s="475">
        <f t="shared" si="245"/>
        <v>9855</v>
      </c>
    </row>
    <row r="435" spans="1:29" x14ac:dyDescent="0.25">
      <c r="A435" s="465">
        <v>21</v>
      </c>
      <c r="B435" s="510">
        <v>364</v>
      </c>
      <c r="C435" s="480">
        <v>339</v>
      </c>
      <c r="D435" s="480">
        <v>314</v>
      </c>
      <c r="E435" s="480">
        <v>289</v>
      </c>
      <c r="F435" s="480">
        <v>264</v>
      </c>
      <c r="G435" s="480">
        <v>239</v>
      </c>
      <c r="H435" s="480">
        <v>214</v>
      </c>
      <c r="I435" s="480">
        <v>189</v>
      </c>
      <c r="J435" s="480">
        <v>137</v>
      </c>
      <c r="K435" s="480">
        <v>112</v>
      </c>
      <c r="L435" s="480">
        <v>87</v>
      </c>
      <c r="M435" s="480">
        <v>62</v>
      </c>
      <c r="N435" s="480">
        <v>37</v>
      </c>
      <c r="O435" s="480">
        <v>12</v>
      </c>
      <c r="P435" s="480">
        <v>716</v>
      </c>
      <c r="Q435" s="480">
        <v>691</v>
      </c>
      <c r="R435" s="480">
        <v>666</v>
      </c>
      <c r="S435" s="480">
        <v>641</v>
      </c>
      <c r="T435" s="480">
        <v>616</v>
      </c>
      <c r="U435" s="480">
        <v>591</v>
      </c>
      <c r="V435" s="480">
        <v>566</v>
      </c>
      <c r="W435" s="480">
        <v>514</v>
      </c>
      <c r="X435" s="480">
        <v>489</v>
      </c>
      <c r="Y435" s="480">
        <v>464</v>
      </c>
      <c r="Z435" s="480">
        <v>439</v>
      </c>
      <c r="AA435" s="480">
        <v>414</v>
      </c>
      <c r="AB435" s="511">
        <v>389</v>
      </c>
      <c r="AC435" s="475">
        <f t="shared" si="245"/>
        <v>9855</v>
      </c>
    </row>
    <row r="436" spans="1:29" x14ac:dyDescent="0.25">
      <c r="A436" s="465">
        <v>22</v>
      </c>
      <c r="B436" s="510">
        <v>419</v>
      </c>
      <c r="C436" s="480">
        <v>394</v>
      </c>
      <c r="D436" s="480">
        <v>369</v>
      </c>
      <c r="E436" s="480">
        <v>344</v>
      </c>
      <c r="F436" s="480">
        <v>319</v>
      </c>
      <c r="G436" s="480">
        <v>294</v>
      </c>
      <c r="H436" s="480">
        <v>269</v>
      </c>
      <c r="I436" s="480">
        <v>217</v>
      </c>
      <c r="J436" s="480">
        <v>192</v>
      </c>
      <c r="K436" s="480">
        <v>167</v>
      </c>
      <c r="L436" s="480">
        <v>142</v>
      </c>
      <c r="M436" s="480">
        <v>117</v>
      </c>
      <c r="N436" s="480">
        <v>92</v>
      </c>
      <c r="O436" s="480">
        <v>67</v>
      </c>
      <c r="P436" s="480">
        <v>42</v>
      </c>
      <c r="Q436" s="480">
        <v>17</v>
      </c>
      <c r="R436" s="480">
        <v>721</v>
      </c>
      <c r="S436" s="480">
        <v>696</v>
      </c>
      <c r="T436" s="480">
        <v>671</v>
      </c>
      <c r="U436" s="480">
        <v>646</v>
      </c>
      <c r="V436" s="480">
        <v>621</v>
      </c>
      <c r="W436" s="480">
        <v>569</v>
      </c>
      <c r="X436" s="480">
        <v>544</v>
      </c>
      <c r="Y436" s="480">
        <v>519</v>
      </c>
      <c r="Z436" s="480">
        <v>494</v>
      </c>
      <c r="AA436" s="480">
        <v>469</v>
      </c>
      <c r="AB436" s="511">
        <v>444</v>
      </c>
      <c r="AC436" s="475">
        <f t="shared" si="245"/>
        <v>9855</v>
      </c>
    </row>
    <row r="437" spans="1:29" x14ac:dyDescent="0.25">
      <c r="A437" s="465">
        <v>23</v>
      </c>
      <c r="B437" s="510">
        <v>474</v>
      </c>
      <c r="C437" s="480">
        <v>449</v>
      </c>
      <c r="D437" s="480">
        <v>424</v>
      </c>
      <c r="E437" s="480">
        <v>399</v>
      </c>
      <c r="F437" s="480">
        <v>374</v>
      </c>
      <c r="G437" s="480">
        <v>349</v>
      </c>
      <c r="H437" s="480">
        <v>324</v>
      </c>
      <c r="I437" s="480">
        <v>272</v>
      </c>
      <c r="J437" s="480">
        <v>247</v>
      </c>
      <c r="K437" s="480">
        <v>222</v>
      </c>
      <c r="L437" s="480">
        <v>197</v>
      </c>
      <c r="M437" s="480">
        <v>172</v>
      </c>
      <c r="N437" s="480">
        <v>147</v>
      </c>
      <c r="O437" s="480">
        <v>122</v>
      </c>
      <c r="P437" s="480">
        <v>97</v>
      </c>
      <c r="Q437" s="480">
        <v>72</v>
      </c>
      <c r="R437" s="480">
        <v>47</v>
      </c>
      <c r="S437" s="480">
        <v>22</v>
      </c>
      <c r="T437" s="480">
        <v>726</v>
      </c>
      <c r="U437" s="480">
        <v>701</v>
      </c>
      <c r="V437" s="480">
        <v>649</v>
      </c>
      <c r="W437" s="480">
        <v>624</v>
      </c>
      <c r="X437" s="480">
        <v>599</v>
      </c>
      <c r="Y437" s="480">
        <v>574</v>
      </c>
      <c r="Z437" s="480">
        <v>549</v>
      </c>
      <c r="AA437" s="480">
        <v>524</v>
      </c>
      <c r="AB437" s="511">
        <v>499</v>
      </c>
      <c r="AC437" s="475">
        <f t="shared" si="245"/>
        <v>9855</v>
      </c>
    </row>
    <row r="438" spans="1:29" x14ac:dyDescent="0.25">
      <c r="A438" s="465">
        <v>24</v>
      </c>
      <c r="B438" s="510">
        <v>529</v>
      </c>
      <c r="C438" s="480">
        <v>504</v>
      </c>
      <c r="D438" s="480">
        <v>479</v>
      </c>
      <c r="E438" s="480">
        <v>454</v>
      </c>
      <c r="F438" s="480">
        <v>429</v>
      </c>
      <c r="G438" s="480">
        <v>404</v>
      </c>
      <c r="H438" s="480">
        <v>352</v>
      </c>
      <c r="I438" s="480">
        <v>327</v>
      </c>
      <c r="J438" s="480">
        <v>302</v>
      </c>
      <c r="K438" s="480">
        <v>277</v>
      </c>
      <c r="L438" s="480">
        <v>252</v>
      </c>
      <c r="M438" s="480">
        <v>227</v>
      </c>
      <c r="N438" s="480">
        <v>202</v>
      </c>
      <c r="O438" s="480">
        <v>177</v>
      </c>
      <c r="P438" s="480">
        <v>152</v>
      </c>
      <c r="Q438" s="480">
        <v>127</v>
      </c>
      <c r="R438" s="480">
        <v>102</v>
      </c>
      <c r="S438" s="480">
        <v>77</v>
      </c>
      <c r="T438" s="480">
        <v>52</v>
      </c>
      <c r="U438" s="480">
        <v>27</v>
      </c>
      <c r="V438" s="480">
        <v>704</v>
      </c>
      <c r="W438" s="480">
        <v>679</v>
      </c>
      <c r="X438" s="480">
        <v>654</v>
      </c>
      <c r="Y438" s="480">
        <v>629</v>
      </c>
      <c r="Z438" s="480">
        <v>604</v>
      </c>
      <c r="AA438" s="480">
        <v>579</v>
      </c>
      <c r="AB438" s="511">
        <v>554</v>
      </c>
      <c r="AC438" s="475">
        <f t="shared" si="245"/>
        <v>9855</v>
      </c>
    </row>
    <row r="439" spans="1:29" x14ac:dyDescent="0.25">
      <c r="A439" s="465">
        <v>25</v>
      </c>
      <c r="B439" s="510">
        <v>584</v>
      </c>
      <c r="C439" s="480">
        <v>559</v>
      </c>
      <c r="D439" s="480">
        <v>534</v>
      </c>
      <c r="E439" s="480">
        <v>509</v>
      </c>
      <c r="F439" s="480">
        <v>484</v>
      </c>
      <c r="G439" s="480">
        <v>459</v>
      </c>
      <c r="H439" s="480">
        <v>407</v>
      </c>
      <c r="I439" s="480">
        <v>382</v>
      </c>
      <c r="J439" s="480">
        <v>357</v>
      </c>
      <c r="K439" s="480">
        <v>332</v>
      </c>
      <c r="L439" s="480">
        <v>307</v>
      </c>
      <c r="M439" s="480">
        <v>282</v>
      </c>
      <c r="N439" s="480">
        <v>257</v>
      </c>
      <c r="O439" s="480">
        <v>232</v>
      </c>
      <c r="P439" s="480">
        <v>207</v>
      </c>
      <c r="Q439" s="480">
        <v>182</v>
      </c>
      <c r="R439" s="480">
        <v>157</v>
      </c>
      <c r="S439" s="480">
        <v>132</v>
      </c>
      <c r="T439" s="480">
        <v>107</v>
      </c>
      <c r="U439" s="480">
        <v>55</v>
      </c>
      <c r="V439" s="480">
        <v>30</v>
      </c>
      <c r="W439" s="480">
        <v>5</v>
      </c>
      <c r="X439" s="480">
        <v>709</v>
      </c>
      <c r="Y439" s="480">
        <v>684</v>
      </c>
      <c r="Z439" s="480">
        <v>659</v>
      </c>
      <c r="AA439" s="480">
        <v>634</v>
      </c>
      <c r="AB439" s="511">
        <v>609</v>
      </c>
      <c r="AC439" s="475">
        <f t="shared" si="245"/>
        <v>9855</v>
      </c>
    </row>
    <row r="440" spans="1:29" x14ac:dyDescent="0.25">
      <c r="A440" s="465">
        <v>26</v>
      </c>
      <c r="B440" s="510">
        <v>639</v>
      </c>
      <c r="C440" s="480">
        <v>614</v>
      </c>
      <c r="D440" s="480">
        <v>589</v>
      </c>
      <c r="E440" s="480">
        <v>564</v>
      </c>
      <c r="F440" s="480">
        <v>539</v>
      </c>
      <c r="G440" s="480">
        <v>487</v>
      </c>
      <c r="H440" s="480">
        <v>462</v>
      </c>
      <c r="I440" s="480">
        <v>437</v>
      </c>
      <c r="J440" s="480">
        <v>412</v>
      </c>
      <c r="K440" s="480">
        <v>387</v>
      </c>
      <c r="L440" s="480">
        <v>362</v>
      </c>
      <c r="M440" s="480">
        <v>337</v>
      </c>
      <c r="N440" s="480">
        <v>312</v>
      </c>
      <c r="O440" s="480">
        <v>287</v>
      </c>
      <c r="P440" s="480">
        <v>262</v>
      </c>
      <c r="Q440" s="480">
        <v>237</v>
      </c>
      <c r="R440" s="480">
        <v>212</v>
      </c>
      <c r="S440" s="480">
        <v>187</v>
      </c>
      <c r="T440" s="480">
        <v>162</v>
      </c>
      <c r="U440" s="480">
        <v>110</v>
      </c>
      <c r="V440" s="480">
        <v>85</v>
      </c>
      <c r="W440" s="480">
        <v>60</v>
      </c>
      <c r="X440" s="480">
        <v>35</v>
      </c>
      <c r="Y440" s="480">
        <v>10</v>
      </c>
      <c r="Z440" s="480">
        <v>714</v>
      </c>
      <c r="AA440" s="480">
        <v>689</v>
      </c>
      <c r="AB440" s="511">
        <v>664</v>
      </c>
      <c r="AC440" s="475">
        <f t="shared" si="245"/>
        <v>9855</v>
      </c>
    </row>
    <row r="441" spans="1:29" x14ac:dyDescent="0.25">
      <c r="A441" s="465">
        <v>27</v>
      </c>
      <c r="B441" s="512">
        <v>694</v>
      </c>
      <c r="C441" s="513">
        <v>669</v>
      </c>
      <c r="D441" s="513">
        <v>644</v>
      </c>
      <c r="E441" s="513">
        <v>619</v>
      </c>
      <c r="F441" s="513">
        <v>594</v>
      </c>
      <c r="G441" s="513">
        <v>542</v>
      </c>
      <c r="H441" s="513">
        <v>517</v>
      </c>
      <c r="I441" s="513">
        <v>492</v>
      </c>
      <c r="J441" s="513">
        <v>467</v>
      </c>
      <c r="K441" s="513">
        <v>442</v>
      </c>
      <c r="L441" s="513">
        <v>417</v>
      </c>
      <c r="M441" s="513">
        <v>392</v>
      </c>
      <c r="N441" s="513">
        <v>367</v>
      </c>
      <c r="O441" s="513">
        <v>342</v>
      </c>
      <c r="P441" s="513">
        <v>317</v>
      </c>
      <c r="Q441" s="513">
        <v>292</v>
      </c>
      <c r="R441" s="513">
        <v>267</v>
      </c>
      <c r="S441" s="513">
        <v>242</v>
      </c>
      <c r="T441" s="513">
        <v>190</v>
      </c>
      <c r="U441" s="513">
        <v>165</v>
      </c>
      <c r="V441" s="513">
        <v>140</v>
      </c>
      <c r="W441" s="513">
        <v>115</v>
      </c>
      <c r="X441" s="513">
        <v>90</v>
      </c>
      <c r="Y441" s="513">
        <v>65</v>
      </c>
      <c r="Z441" s="513">
        <v>40</v>
      </c>
      <c r="AA441" s="513">
        <v>15</v>
      </c>
      <c r="AB441" s="514">
        <v>719</v>
      </c>
      <c r="AC441" s="475">
        <f t="shared" si="245"/>
        <v>9855</v>
      </c>
    </row>
    <row r="442" spans="1:29" x14ac:dyDescent="0.25">
      <c r="A442" s="470" t="s">
        <v>0</v>
      </c>
      <c r="B442" s="475">
        <f t="shared" ref="B442:AB442" si="246">SUM(B415:B441)</f>
        <v>9855</v>
      </c>
      <c r="C442" s="475">
        <f t="shared" si="246"/>
        <v>9855</v>
      </c>
      <c r="D442" s="475">
        <f t="shared" si="246"/>
        <v>9855</v>
      </c>
      <c r="E442" s="475">
        <f t="shared" si="246"/>
        <v>9855</v>
      </c>
      <c r="F442" s="475">
        <f t="shared" si="246"/>
        <v>9855</v>
      </c>
      <c r="G442" s="475">
        <f t="shared" si="246"/>
        <v>9855</v>
      </c>
      <c r="H442" s="475">
        <f t="shared" si="246"/>
        <v>9855</v>
      </c>
      <c r="I442" s="475">
        <f t="shared" si="246"/>
        <v>9855</v>
      </c>
      <c r="J442" s="475">
        <f t="shared" si="246"/>
        <v>9855</v>
      </c>
      <c r="K442" s="475">
        <f t="shared" si="246"/>
        <v>9855</v>
      </c>
      <c r="L442" s="475">
        <f t="shared" si="246"/>
        <v>9855</v>
      </c>
      <c r="M442" s="475">
        <f t="shared" si="246"/>
        <v>9855</v>
      </c>
      <c r="N442" s="475">
        <f t="shared" si="246"/>
        <v>9855</v>
      </c>
      <c r="O442" s="475">
        <f t="shared" si="246"/>
        <v>9855</v>
      </c>
      <c r="P442" s="475">
        <f t="shared" si="246"/>
        <v>9855</v>
      </c>
      <c r="Q442" s="475">
        <f t="shared" si="246"/>
        <v>9855</v>
      </c>
      <c r="R442" s="475">
        <f t="shared" si="246"/>
        <v>9855</v>
      </c>
      <c r="S442" s="475">
        <f t="shared" si="246"/>
        <v>9855</v>
      </c>
      <c r="T442" s="475">
        <f t="shared" si="246"/>
        <v>9855</v>
      </c>
      <c r="U442" s="475">
        <f t="shared" si="246"/>
        <v>9855</v>
      </c>
      <c r="V442" s="475">
        <f t="shared" si="246"/>
        <v>9855</v>
      </c>
      <c r="W442" s="475">
        <f t="shared" si="246"/>
        <v>9855</v>
      </c>
      <c r="X442" s="475">
        <f t="shared" si="246"/>
        <v>9855</v>
      </c>
      <c r="Y442" s="475">
        <f t="shared" si="246"/>
        <v>9855</v>
      </c>
      <c r="Z442" s="475">
        <f t="shared" si="246"/>
        <v>9855</v>
      </c>
      <c r="AA442" s="475">
        <f t="shared" si="246"/>
        <v>9855</v>
      </c>
      <c r="AB442" s="475">
        <f t="shared" si="246"/>
        <v>9855</v>
      </c>
      <c r="AC442" s="475"/>
    </row>
    <row r="443" spans="1:29" x14ac:dyDescent="0.25">
      <c r="A443" s="466"/>
      <c r="B443" s="471"/>
      <c r="C443" s="471"/>
      <c r="D443" s="471"/>
      <c r="E443" s="471"/>
      <c r="F443" s="471"/>
      <c r="G443" s="471"/>
      <c r="H443" s="471"/>
      <c r="I443" s="471"/>
      <c r="J443" s="471"/>
      <c r="K443" s="471"/>
      <c r="L443" s="471"/>
      <c r="M443" s="471"/>
      <c r="N443" s="471"/>
      <c r="O443" s="471"/>
      <c r="P443" s="471"/>
      <c r="Q443" s="471"/>
      <c r="R443" s="471"/>
      <c r="S443" s="471"/>
      <c r="T443" s="471"/>
      <c r="U443" s="471"/>
      <c r="V443" s="471"/>
      <c r="W443" s="471"/>
      <c r="X443" s="471"/>
      <c r="Y443" s="471"/>
      <c r="Z443" s="471"/>
      <c r="AA443" s="471"/>
      <c r="AB443" s="471"/>
      <c r="AC443" s="475"/>
    </row>
    <row r="444" spans="1:29" x14ac:dyDescent="0.25">
      <c r="A444" s="470" t="s">
        <v>2</v>
      </c>
      <c r="B444" s="471">
        <f>B415</f>
        <v>20</v>
      </c>
      <c r="C444" s="471">
        <f>C416</f>
        <v>50</v>
      </c>
      <c r="D444" s="471">
        <f>D417</f>
        <v>80</v>
      </c>
      <c r="E444" s="471">
        <f>E418</f>
        <v>83</v>
      </c>
      <c r="F444" s="471">
        <f>F419</f>
        <v>113</v>
      </c>
      <c r="G444" s="471">
        <f>G420</f>
        <v>143</v>
      </c>
      <c r="H444" s="471">
        <f>H421</f>
        <v>173</v>
      </c>
      <c r="I444" s="471">
        <f>I422</f>
        <v>203</v>
      </c>
      <c r="J444" s="471">
        <f>J423</f>
        <v>233</v>
      </c>
      <c r="K444" s="471">
        <f>K424</f>
        <v>263</v>
      </c>
      <c r="L444" s="471">
        <f>L425</f>
        <v>293</v>
      </c>
      <c r="M444" s="471">
        <f>M426</f>
        <v>323</v>
      </c>
      <c r="N444" s="471">
        <f>N427</f>
        <v>326</v>
      </c>
      <c r="O444" s="471">
        <f>O428</f>
        <v>356</v>
      </c>
      <c r="P444" s="471">
        <f>P429</f>
        <v>386</v>
      </c>
      <c r="Q444" s="471">
        <f>Q430</f>
        <v>416</v>
      </c>
      <c r="R444" s="471">
        <f>R431</f>
        <v>446</v>
      </c>
      <c r="S444" s="471">
        <f>S432</f>
        <v>476</v>
      </c>
      <c r="T444" s="471">
        <f>T433</f>
        <v>506</v>
      </c>
      <c r="U444" s="471">
        <f>U434</f>
        <v>536</v>
      </c>
      <c r="V444" s="471">
        <f>V435</f>
        <v>566</v>
      </c>
      <c r="W444" s="471">
        <f>W436</f>
        <v>569</v>
      </c>
      <c r="X444" s="471">
        <f>X437</f>
        <v>599</v>
      </c>
      <c r="Y444" s="471">
        <f>Y438</f>
        <v>629</v>
      </c>
      <c r="Z444" s="471">
        <f>Z439</f>
        <v>659</v>
      </c>
      <c r="AA444" s="471">
        <f>AA440</f>
        <v>689</v>
      </c>
      <c r="AB444" s="472">
        <f>AB441</f>
        <v>719</v>
      </c>
      <c r="AC444" s="475">
        <f>SUM(B444:AB444)</f>
        <v>9855</v>
      </c>
    </row>
    <row r="445" spans="1:29" x14ac:dyDescent="0.25">
      <c r="A445" s="470" t="s">
        <v>3</v>
      </c>
      <c r="B445" s="466">
        <f>B441</f>
        <v>694</v>
      </c>
      <c r="C445" s="466">
        <f>C440</f>
        <v>614</v>
      </c>
      <c r="D445" s="466">
        <f>D439</f>
        <v>534</v>
      </c>
      <c r="E445" s="466">
        <f>E438</f>
        <v>454</v>
      </c>
      <c r="F445" s="466">
        <f>F437</f>
        <v>374</v>
      </c>
      <c r="G445" s="466">
        <f>G436</f>
        <v>294</v>
      </c>
      <c r="H445" s="466">
        <f>H435</f>
        <v>214</v>
      </c>
      <c r="I445" s="466">
        <f>I434</f>
        <v>134</v>
      </c>
      <c r="J445" s="466">
        <f>J433</f>
        <v>54</v>
      </c>
      <c r="K445" s="466">
        <f>K432</f>
        <v>676</v>
      </c>
      <c r="L445" s="466">
        <f>L431</f>
        <v>596</v>
      </c>
      <c r="M445" s="466">
        <f>M430</f>
        <v>516</v>
      </c>
      <c r="N445" s="466">
        <f>N429</f>
        <v>436</v>
      </c>
      <c r="O445" s="466">
        <f>O428</f>
        <v>356</v>
      </c>
      <c r="P445" s="466">
        <f>P427</f>
        <v>276</v>
      </c>
      <c r="Q445" s="466">
        <f>Q426</f>
        <v>196</v>
      </c>
      <c r="R445" s="466">
        <f>R425</f>
        <v>116</v>
      </c>
      <c r="S445" s="466">
        <f>S424</f>
        <v>36</v>
      </c>
      <c r="T445" s="466">
        <f>T423</f>
        <v>685</v>
      </c>
      <c r="U445" s="466">
        <f>U422</f>
        <v>605</v>
      </c>
      <c r="V445" s="466">
        <f>V421</f>
        <v>525</v>
      </c>
      <c r="W445" s="466">
        <f>W420</f>
        <v>445</v>
      </c>
      <c r="X445" s="466">
        <f>X419</f>
        <v>365</v>
      </c>
      <c r="Y445" s="466">
        <f>Y418</f>
        <v>285</v>
      </c>
      <c r="Z445" s="466">
        <f>Z417</f>
        <v>205</v>
      </c>
      <c r="AA445" s="466">
        <f>AA416</f>
        <v>125</v>
      </c>
      <c r="AB445" s="473">
        <f>AB415</f>
        <v>45</v>
      </c>
      <c r="AC445" s="475">
        <f>SUM(B445:AB445)</f>
        <v>9855</v>
      </c>
    </row>
    <row r="448" spans="1:29" x14ac:dyDescent="0.25">
      <c r="B448" s="481" t="s">
        <v>11</v>
      </c>
      <c r="C448" s="482"/>
      <c r="D448" s="482"/>
      <c r="E448" s="482"/>
      <c r="F448" s="482"/>
      <c r="G448" s="465"/>
      <c r="H448" s="465"/>
      <c r="I448" s="465"/>
      <c r="J448" s="465"/>
      <c r="K448" s="465"/>
      <c r="L448" s="465"/>
      <c r="M448" s="465"/>
      <c r="N448" s="465"/>
      <c r="O448" s="465"/>
      <c r="P448" s="465"/>
      <c r="Q448" s="465"/>
      <c r="R448" s="465"/>
      <c r="S448" s="465"/>
      <c r="T448" s="465"/>
      <c r="U448" s="465"/>
      <c r="V448" s="465"/>
      <c r="W448" s="465"/>
      <c r="X448" s="465"/>
      <c r="Y448" s="465"/>
      <c r="Z448" s="465"/>
      <c r="AA448" s="465"/>
      <c r="AB448" s="465"/>
      <c r="AC448" s="469"/>
    </row>
    <row r="449" spans="1:29" x14ac:dyDescent="0.25">
      <c r="A449" s="465">
        <v>1</v>
      </c>
      <c r="B449" s="507">
        <v>26</v>
      </c>
      <c r="C449" s="508">
        <v>726</v>
      </c>
      <c r="D449" s="508">
        <v>697</v>
      </c>
      <c r="E449" s="508">
        <v>668</v>
      </c>
      <c r="F449" s="508">
        <v>639</v>
      </c>
      <c r="G449" s="508">
        <v>610</v>
      </c>
      <c r="H449" s="508">
        <v>581</v>
      </c>
      <c r="I449" s="508">
        <v>552</v>
      </c>
      <c r="J449" s="508">
        <v>523</v>
      </c>
      <c r="K449" s="508">
        <v>494</v>
      </c>
      <c r="L449" s="508">
        <v>465</v>
      </c>
      <c r="M449" s="508">
        <v>436</v>
      </c>
      <c r="N449" s="508">
        <v>407</v>
      </c>
      <c r="O449" s="508">
        <v>405</v>
      </c>
      <c r="P449" s="508">
        <v>376</v>
      </c>
      <c r="Q449" s="508">
        <v>347</v>
      </c>
      <c r="R449" s="508">
        <v>318</v>
      </c>
      <c r="S449" s="508">
        <v>289</v>
      </c>
      <c r="T449" s="508">
        <v>260</v>
      </c>
      <c r="U449" s="508">
        <v>231</v>
      </c>
      <c r="V449" s="508">
        <v>202</v>
      </c>
      <c r="W449" s="508">
        <v>173</v>
      </c>
      <c r="X449" s="508">
        <v>144</v>
      </c>
      <c r="Y449" s="508">
        <v>115</v>
      </c>
      <c r="Z449" s="508">
        <v>86</v>
      </c>
      <c r="AA449" s="508">
        <v>57</v>
      </c>
      <c r="AB449" s="509">
        <v>28</v>
      </c>
      <c r="AC449" s="475">
        <f t="shared" ref="AC449:AC475" si="247">SUM(B449:AB449)</f>
        <v>9855</v>
      </c>
    </row>
    <row r="450" spans="1:29" x14ac:dyDescent="0.25">
      <c r="A450" s="465">
        <v>2</v>
      </c>
      <c r="B450" s="510">
        <v>79</v>
      </c>
      <c r="C450" s="480">
        <v>50</v>
      </c>
      <c r="D450" s="480">
        <v>21</v>
      </c>
      <c r="E450" s="480">
        <v>721</v>
      </c>
      <c r="F450" s="480">
        <v>692</v>
      </c>
      <c r="G450" s="480">
        <v>663</v>
      </c>
      <c r="H450" s="480">
        <v>634</v>
      </c>
      <c r="I450" s="480">
        <v>605</v>
      </c>
      <c r="J450" s="480">
        <v>576</v>
      </c>
      <c r="K450" s="480">
        <v>547</v>
      </c>
      <c r="L450" s="480">
        <v>518</v>
      </c>
      <c r="M450" s="480">
        <v>489</v>
      </c>
      <c r="N450" s="480">
        <v>460</v>
      </c>
      <c r="O450" s="480">
        <v>458</v>
      </c>
      <c r="P450" s="480">
        <v>429</v>
      </c>
      <c r="Q450" s="480">
        <v>400</v>
      </c>
      <c r="R450" s="480">
        <v>371</v>
      </c>
      <c r="S450" s="480">
        <v>342</v>
      </c>
      <c r="T450" s="480">
        <v>313</v>
      </c>
      <c r="U450" s="480">
        <v>284</v>
      </c>
      <c r="V450" s="480">
        <v>255</v>
      </c>
      <c r="W450" s="480">
        <v>226</v>
      </c>
      <c r="X450" s="480">
        <v>197</v>
      </c>
      <c r="Y450" s="480">
        <v>168</v>
      </c>
      <c r="Z450" s="480">
        <v>139</v>
      </c>
      <c r="AA450" s="480">
        <v>110</v>
      </c>
      <c r="AB450" s="511">
        <v>108</v>
      </c>
      <c r="AC450" s="475">
        <f t="shared" si="247"/>
        <v>9855</v>
      </c>
    </row>
    <row r="451" spans="1:29" x14ac:dyDescent="0.25">
      <c r="A451" s="465">
        <v>3</v>
      </c>
      <c r="B451" s="510">
        <v>132</v>
      </c>
      <c r="C451" s="480">
        <v>103</v>
      </c>
      <c r="D451" s="480">
        <v>74</v>
      </c>
      <c r="E451" s="480">
        <v>45</v>
      </c>
      <c r="F451" s="480">
        <v>16</v>
      </c>
      <c r="G451" s="480">
        <v>716</v>
      </c>
      <c r="H451" s="480">
        <v>687</v>
      </c>
      <c r="I451" s="480">
        <v>658</v>
      </c>
      <c r="J451" s="480">
        <v>629</v>
      </c>
      <c r="K451" s="480">
        <v>600</v>
      </c>
      <c r="L451" s="480">
        <v>571</v>
      </c>
      <c r="M451" s="480">
        <v>542</v>
      </c>
      <c r="N451" s="480">
        <v>540</v>
      </c>
      <c r="O451" s="480">
        <v>511</v>
      </c>
      <c r="P451" s="480">
        <v>482</v>
      </c>
      <c r="Q451" s="480">
        <v>453</v>
      </c>
      <c r="R451" s="480">
        <v>424</v>
      </c>
      <c r="S451" s="480">
        <v>395</v>
      </c>
      <c r="T451" s="480">
        <v>366</v>
      </c>
      <c r="U451" s="480">
        <v>337</v>
      </c>
      <c r="V451" s="480">
        <v>308</v>
      </c>
      <c r="W451" s="480">
        <v>279</v>
      </c>
      <c r="X451" s="480">
        <v>250</v>
      </c>
      <c r="Y451" s="480">
        <v>221</v>
      </c>
      <c r="Z451" s="480">
        <v>192</v>
      </c>
      <c r="AA451" s="480">
        <v>163</v>
      </c>
      <c r="AB451" s="511">
        <v>161</v>
      </c>
      <c r="AC451" s="475">
        <f t="shared" si="247"/>
        <v>9855</v>
      </c>
    </row>
    <row r="452" spans="1:29" x14ac:dyDescent="0.25">
      <c r="A452" s="465">
        <v>4</v>
      </c>
      <c r="B452" s="510">
        <v>185</v>
      </c>
      <c r="C452" s="480">
        <v>156</v>
      </c>
      <c r="D452" s="480">
        <v>127</v>
      </c>
      <c r="E452" s="480">
        <v>98</v>
      </c>
      <c r="F452" s="480">
        <v>69</v>
      </c>
      <c r="G452" s="480">
        <v>40</v>
      </c>
      <c r="H452" s="480">
        <v>11</v>
      </c>
      <c r="I452" s="480">
        <v>711</v>
      </c>
      <c r="J452" s="480">
        <v>682</v>
      </c>
      <c r="K452" s="480">
        <v>653</v>
      </c>
      <c r="L452" s="480">
        <v>624</v>
      </c>
      <c r="M452" s="480">
        <v>595</v>
      </c>
      <c r="N452" s="480">
        <v>593</v>
      </c>
      <c r="O452" s="480">
        <v>564</v>
      </c>
      <c r="P452" s="480">
        <v>535</v>
      </c>
      <c r="Q452" s="480">
        <v>506</v>
      </c>
      <c r="R452" s="480">
        <v>477</v>
      </c>
      <c r="S452" s="480">
        <v>448</v>
      </c>
      <c r="T452" s="480">
        <v>419</v>
      </c>
      <c r="U452" s="480">
        <v>390</v>
      </c>
      <c r="V452" s="480">
        <v>361</v>
      </c>
      <c r="W452" s="480">
        <v>332</v>
      </c>
      <c r="X452" s="480">
        <v>303</v>
      </c>
      <c r="Y452" s="480">
        <v>274</v>
      </c>
      <c r="Z452" s="480">
        <v>245</v>
      </c>
      <c r="AA452" s="480">
        <v>243</v>
      </c>
      <c r="AB452" s="511">
        <v>214</v>
      </c>
      <c r="AC452" s="475">
        <f t="shared" si="247"/>
        <v>9855</v>
      </c>
    </row>
    <row r="453" spans="1:29" x14ac:dyDescent="0.25">
      <c r="A453" s="465">
        <v>5</v>
      </c>
      <c r="B453" s="510">
        <v>238</v>
      </c>
      <c r="C453" s="480">
        <v>209</v>
      </c>
      <c r="D453" s="480">
        <v>180</v>
      </c>
      <c r="E453" s="480">
        <v>151</v>
      </c>
      <c r="F453" s="480">
        <v>122</v>
      </c>
      <c r="G453" s="480">
        <v>93</v>
      </c>
      <c r="H453" s="480">
        <v>64</v>
      </c>
      <c r="I453" s="480">
        <v>35</v>
      </c>
      <c r="J453" s="480">
        <v>6</v>
      </c>
      <c r="K453" s="480">
        <v>706</v>
      </c>
      <c r="L453" s="480">
        <v>677</v>
      </c>
      <c r="M453" s="480">
        <v>675</v>
      </c>
      <c r="N453" s="480">
        <v>646</v>
      </c>
      <c r="O453" s="480">
        <v>617</v>
      </c>
      <c r="P453" s="480">
        <v>588</v>
      </c>
      <c r="Q453" s="480">
        <v>559</v>
      </c>
      <c r="R453" s="480">
        <v>530</v>
      </c>
      <c r="S453" s="480">
        <v>501</v>
      </c>
      <c r="T453" s="480">
        <v>472</v>
      </c>
      <c r="U453" s="480">
        <v>443</v>
      </c>
      <c r="V453" s="480">
        <v>414</v>
      </c>
      <c r="W453" s="480">
        <v>385</v>
      </c>
      <c r="X453" s="480">
        <v>356</v>
      </c>
      <c r="Y453" s="480">
        <v>327</v>
      </c>
      <c r="Z453" s="480">
        <v>298</v>
      </c>
      <c r="AA453" s="480">
        <v>296</v>
      </c>
      <c r="AB453" s="511">
        <v>267</v>
      </c>
      <c r="AC453" s="475">
        <f t="shared" si="247"/>
        <v>9855</v>
      </c>
    </row>
    <row r="454" spans="1:29" x14ac:dyDescent="0.25">
      <c r="A454" s="465">
        <v>6</v>
      </c>
      <c r="B454" s="510">
        <v>291</v>
      </c>
      <c r="C454" s="480">
        <v>262</v>
      </c>
      <c r="D454" s="480">
        <v>233</v>
      </c>
      <c r="E454" s="480">
        <v>204</v>
      </c>
      <c r="F454" s="480">
        <v>175</v>
      </c>
      <c r="G454" s="480">
        <v>146</v>
      </c>
      <c r="H454" s="480">
        <v>117</v>
      </c>
      <c r="I454" s="480">
        <v>88</v>
      </c>
      <c r="J454" s="480">
        <v>59</v>
      </c>
      <c r="K454" s="480">
        <v>30</v>
      </c>
      <c r="L454" s="480">
        <v>1</v>
      </c>
      <c r="M454" s="480">
        <v>728</v>
      </c>
      <c r="N454" s="480">
        <v>699</v>
      </c>
      <c r="O454" s="480">
        <v>670</v>
      </c>
      <c r="P454" s="480">
        <v>641</v>
      </c>
      <c r="Q454" s="480">
        <v>612</v>
      </c>
      <c r="R454" s="480">
        <v>583</v>
      </c>
      <c r="S454" s="480">
        <v>554</v>
      </c>
      <c r="T454" s="480">
        <v>525</v>
      </c>
      <c r="U454" s="480">
        <v>496</v>
      </c>
      <c r="V454" s="480">
        <v>467</v>
      </c>
      <c r="W454" s="480">
        <v>438</v>
      </c>
      <c r="X454" s="480">
        <v>409</v>
      </c>
      <c r="Y454" s="480">
        <v>380</v>
      </c>
      <c r="Z454" s="480">
        <v>378</v>
      </c>
      <c r="AA454" s="480">
        <v>349</v>
      </c>
      <c r="AB454" s="511">
        <v>320</v>
      </c>
      <c r="AC454" s="475">
        <f t="shared" si="247"/>
        <v>9855</v>
      </c>
    </row>
    <row r="455" spans="1:29" x14ac:dyDescent="0.25">
      <c r="A455" s="465">
        <v>7</v>
      </c>
      <c r="B455" s="510">
        <v>344</v>
      </c>
      <c r="C455" s="480">
        <v>315</v>
      </c>
      <c r="D455" s="480">
        <v>286</v>
      </c>
      <c r="E455" s="480">
        <v>257</v>
      </c>
      <c r="F455" s="480">
        <v>228</v>
      </c>
      <c r="G455" s="480">
        <v>199</v>
      </c>
      <c r="H455" s="480">
        <v>170</v>
      </c>
      <c r="I455" s="480">
        <v>141</v>
      </c>
      <c r="J455" s="480">
        <v>112</v>
      </c>
      <c r="K455" s="480">
        <v>83</v>
      </c>
      <c r="L455" s="480">
        <v>81</v>
      </c>
      <c r="M455" s="480">
        <v>52</v>
      </c>
      <c r="N455" s="480">
        <v>23</v>
      </c>
      <c r="O455" s="480">
        <v>723</v>
      </c>
      <c r="P455" s="480">
        <v>694</v>
      </c>
      <c r="Q455" s="480">
        <v>665</v>
      </c>
      <c r="R455" s="480">
        <v>636</v>
      </c>
      <c r="S455" s="480">
        <v>607</v>
      </c>
      <c r="T455" s="480">
        <v>578</v>
      </c>
      <c r="U455" s="480">
        <v>549</v>
      </c>
      <c r="V455" s="480">
        <v>520</v>
      </c>
      <c r="W455" s="480">
        <v>491</v>
      </c>
      <c r="X455" s="480">
        <v>462</v>
      </c>
      <c r="Y455" s="480">
        <v>433</v>
      </c>
      <c r="Z455" s="480">
        <v>431</v>
      </c>
      <c r="AA455" s="480">
        <v>402</v>
      </c>
      <c r="AB455" s="511">
        <v>373</v>
      </c>
      <c r="AC455" s="475">
        <f t="shared" si="247"/>
        <v>9855</v>
      </c>
    </row>
    <row r="456" spans="1:29" x14ac:dyDescent="0.25">
      <c r="A456" s="465">
        <v>8</v>
      </c>
      <c r="B456" s="510">
        <v>397</v>
      </c>
      <c r="C456" s="480">
        <v>368</v>
      </c>
      <c r="D456" s="480">
        <v>339</v>
      </c>
      <c r="E456" s="480">
        <v>310</v>
      </c>
      <c r="F456" s="480">
        <v>281</v>
      </c>
      <c r="G456" s="480">
        <v>252</v>
      </c>
      <c r="H456" s="480">
        <v>223</v>
      </c>
      <c r="I456" s="480">
        <v>194</v>
      </c>
      <c r="J456" s="480">
        <v>165</v>
      </c>
      <c r="K456" s="480">
        <v>136</v>
      </c>
      <c r="L456" s="480">
        <v>134</v>
      </c>
      <c r="M456" s="480">
        <v>105</v>
      </c>
      <c r="N456" s="480">
        <v>76</v>
      </c>
      <c r="O456" s="480">
        <v>47</v>
      </c>
      <c r="P456" s="480">
        <v>18</v>
      </c>
      <c r="Q456" s="480">
        <v>718</v>
      </c>
      <c r="R456" s="480">
        <v>689</v>
      </c>
      <c r="S456" s="480">
        <v>660</v>
      </c>
      <c r="T456" s="480">
        <v>631</v>
      </c>
      <c r="U456" s="480">
        <v>602</v>
      </c>
      <c r="V456" s="480">
        <v>573</v>
      </c>
      <c r="W456" s="480">
        <v>544</v>
      </c>
      <c r="X456" s="480">
        <v>515</v>
      </c>
      <c r="Y456" s="480">
        <v>513</v>
      </c>
      <c r="Z456" s="480">
        <v>484</v>
      </c>
      <c r="AA456" s="480">
        <v>455</v>
      </c>
      <c r="AB456" s="511">
        <v>426</v>
      </c>
      <c r="AC456" s="475">
        <f t="shared" si="247"/>
        <v>9855</v>
      </c>
    </row>
    <row r="457" spans="1:29" x14ac:dyDescent="0.25">
      <c r="A457" s="465">
        <v>9</v>
      </c>
      <c r="B457" s="510">
        <v>450</v>
      </c>
      <c r="C457" s="480">
        <v>421</v>
      </c>
      <c r="D457" s="480">
        <v>392</v>
      </c>
      <c r="E457" s="480">
        <v>363</v>
      </c>
      <c r="F457" s="480">
        <v>334</v>
      </c>
      <c r="G457" s="480">
        <v>305</v>
      </c>
      <c r="H457" s="480">
        <v>276</v>
      </c>
      <c r="I457" s="480">
        <v>247</v>
      </c>
      <c r="J457" s="480">
        <v>218</v>
      </c>
      <c r="K457" s="480">
        <v>216</v>
      </c>
      <c r="L457" s="480">
        <v>187</v>
      </c>
      <c r="M457" s="480">
        <v>158</v>
      </c>
      <c r="N457" s="480">
        <v>129</v>
      </c>
      <c r="O457" s="480">
        <v>100</v>
      </c>
      <c r="P457" s="480">
        <v>71</v>
      </c>
      <c r="Q457" s="480">
        <v>42</v>
      </c>
      <c r="R457" s="480">
        <v>13</v>
      </c>
      <c r="S457" s="480">
        <v>713</v>
      </c>
      <c r="T457" s="480">
        <v>684</v>
      </c>
      <c r="U457" s="480">
        <v>655</v>
      </c>
      <c r="V457" s="480">
        <v>626</v>
      </c>
      <c r="W457" s="480">
        <v>597</v>
      </c>
      <c r="X457" s="480">
        <v>568</v>
      </c>
      <c r="Y457" s="480">
        <v>566</v>
      </c>
      <c r="Z457" s="480">
        <v>537</v>
      </c>
      <c r="AA457" s="480">
        <v>508</v>
      </c>
      <c r="AB457" s="511">
        <v>479</v>
      </c>
      <c r="AC457" s="475">
        <f t="shared" si="247"/>
        <v>9855</v>
      </c>
    </row>
    <row r="458" spans="1:29" x14ac:dyDescent="0.25">
      <c r="A458" s="465">
        <v>10</v>
      </c>
      <c r="B458" s="510">
        <v>503</v>
      </c>
      <c r="C458" s="480">
        <v>474</v>
      </c>
      <c r="D458" s="480">
        <v>445</v>
      </c>
      <c r="E458" s="480">
        <v>416</v>
      </c>
      <c r="F458" s="480">
        <v>387</v>
      </c>
      <c r="G458" s="480">
        <v>358</v>
      </c>
      <c r="H458" s="480">
        <v>329</v>
      </c>
      <c r="I458" s="480">
        <v>300</v>
      </c>
      <c r="J458" s="480">
        <v>271</v>
      </c>
      <c r="K458" s="480">
        <v>269</v>
      </c>
      <c r="L458" s="480">
        <v>240</v>
      </c>
      <c r="M458" s="480">
        <v>211</v>
      </c>
      <c r="N458" s="480">
        <v>182</v>
      </c>
      <c r="O458" s="480">
        <v>153</v>
      </c>
      <c r="P458" s="480">
        <v>124</v>
      </c>
      <c r="Q458" s="480">
        <v>95</v>
      </c>
      <c r="R458" s="480">
        <v>66</v>
      </c>
      <c r="S458" s="480">
        <v>37</v>
      </c>
      <c r="T458" s="480">
        <v>8</v>
      </c>
      <c r="U458" s="480">
        <v>708</v>
      </c>
      <c r="V458" s="480">
        <v>679</v>
      </c>
      <c r="W458" s="480">
        <v>650</v>
      </c>
      <c r="X458" s="480">
        <v>648</v>
      </c>
      <c r="Y458" s="480">
        <v>619</v>
      </c>
      <c r="Z458" s="480">
        <v>590</v>
      </c>
      <c r="AA458" s="480">
        <v>561</v>
      </c>
      <c r="AB458" s="511">
        <v>532</v>
      </c>
      <c r="AC458" s="475">
        <f t="shared" si="247"/>
        <v>9855</v>
      </c>
    </row>
    <row r="459" spans="1:29" x14ac:dyDescent="0.25">
      <c r="A459" s="465">
        <v>11</v>
      </c>
      <c r="B459" s="510">
        <v>556</v>
      </c>
      <c r="C459" s="480">
        <v>527</v>
      </c>
      <c r="D459" s="480">
        <v>498</v>
      </c>
      <c r="E459" s="480">
        <v>469</v>
      </c>
      <c r="F459" s="480">
        <v>440</v>
      </c>
      <c r="G459" s="480">
        <v>411</v>
      </c>
      <c r="H459" s="480">
        <v>382</v>
      </c>
      <c r="I459" s="480">
        <v>353</v>
      </c>
      <c r="J459" s="480">
        <v>351</v>
      </c>
      <c r="K459" s="480">
        <v>322</v>
      </c>
      <c r="L459" s="480">
        <v>293</v>
      </c>
      <c r="M459" s="480">
        <v>264</v>
      </c>
      <c r="N459" s="480">
        <v>235</v>
      </c>
      <c r="O459" s="480">
        <v>206</v>
      </c>
      <c r="P459" s="480">
        <v>177</v>
      </c>
      <c r="Q459" s="480">
        <v>148</v>
      </c>
      <c r="R459" s="480">
        <v>119</v>
      </c>
      <c r="S459" s="480">
        <v>90</v>
      </c>
      <c r="T459" s="480">
        <v>61</v>
      </c>
      <c r="U459" s="480">
        <v>32</v>
      </c>
      <c r="V459" s="480">
        <v>3</v>
      </c>
      <c r="W459" s="480">
        <v>703</v>
      </c>
      <c r="X459" s="480">
        <v>701</v>
      </c>
      <c r="Y459" s="480">
        <v>672</v>
      </c>
      <c r="Z459" s="480">
        <v>643</v>
      </c>
      <c r="AA459" s="480">
        <v>614</v>
      </c>
      <c r="AB459" s="511">
        <v>585</v>
      </c>
      <c r="AC459" s="475">
        <f t="shared" si="247"/>
        <v>9855</v>
      </c>
    </row>
    <row r="460" spans="1:29" x14ac:dyDescent="0.25">
      <c r="A460" s="465">
        <v>12</v>
      </c>
      <c r="B460" s="510">
        <v>609</v>
      </c>
      <c r="C460" s="480">
        <v>580</v>
      </c>
      <c r="D460" s="480">
        <v>551</v>
      </c>
      <c r="E460" s="480">
        <v>522</v>
      </c>
      <c r="F460" s="480">
        <v>493</v>
      </c>
      <c r="G460" s="480">
        <v>464</v>
      </c>
      <c r="H460" s="480">
        <v>435</v>
      </c>
      <c r="I460" s="480">
        <v>406</v>
      </c>
      <c r="J460" s="480">
        <v>404</v>
      </c>
      <c r="K460" s="480">
        <v>375</v>
      </c>
      <c r="L460" s="480">
        <v>346</v>
      </c>
      <c r="M460" s="480">
        <v>317</v>
      </c>
      <c r="N460" s="480">
        <v>288</v>
      </c>
      <c r="O460" s="480">
        <v>259</v>
      </c>
      <c r="P460" s="480">
        <v>230</v>
      </c>
      <c r="Q460" s="480">
        <v>201</v>
      </c>
      <c r="R460" s="480">
        <v>172</v>
      </c>
      <c r="S460" s="480">
        <v>143</v>
      </c>
      <c r="T460" s="480">
        <v>114</v>
      </c>
      <c r="U460" s="480">
        <v>85</v>
      </c>
      <c r="V460" s="480">
        <v>56</v>
      </c>
      <c r="W460" s="480">
        <v>54</v>
      </c>
      <c r="X460" s="480">
        <v>25</v>
      </c>
      <c r="Y460" s="480">
        <v>725</v>
      </c>
      <c r="Z460" s="480">
        <v>696</v>
      </c>
      <c r="AA460" s="480">
        <v>667</v>
      </c>
      <c r="AB460" s="511">
        <v>638</v>
      </c>
      <c r="AC460" s="475">
        <f t="shared" si="247"/>
        <v>9855</v>
      </c>
    </row>
    <row r="461" spans="1:29" x14ac:dyDescent="0.25">
      <c r="A461" s="465">
        <v>13</v>
      </c>
      <c r="B461" s="510">
        <v>662</v>
      </c>
      <c r="C461" s="480">
        <v>633</v>
      </c>
      <c r="D461" s="480">
        <v>604</v>
      </c>
      <c r="E461" s="480">
        <v>575</v>
      </c>
      <c r="F461" s="480">
        <v>546</v>
      </c>
      <c r="G461" s="480">
        <v>517</v>
      </c>
      <c r="H461" s="480">
        <v>488</v>
      </c>
      <c r="I461" s="480">
        <v>486</v>
      </c>
      <c r="J461" s="480">
        <v>457</v>
      </c>
      <c r="K461" s="480">
        <v>428</v>
      </c>
      <c r="L461" s="480">
        <v>399</v>
      </c>
      <c r="M461" s="480">
        <v>370</v>
      </c>
      <c r="N461" s="480">
        <v>341</v>
      </c>
      <c r="O461" s="480">
        <v>312</v>
      </c>
      <c r="P461" s="480">
        <v>283</v>
      </c>
      <c r="Q461" s="480">
        <v>254</v>
      </c>
      <c r="R461" s="480">
        <v>225</v>
      </c>
      <c r="S461" s="480">
        <v>196</v>
      </c>
      <c r="T461" s="480">
        <v>167</v>
      </c>
      <c r="U461" s="480">
        <v>138</v>
      </c>
      <c r="V461" s="480">
        <v>109</v>
      </c>
      <c r="W461" s="480">
        <v>107</v>
      </c>
      <c r="X461" s="480">
        <v>78</v>
      </c>
      <c r="Y461" s="480">
        <v>49</v>
      </c>
      <c r="Z461" s="480">
        <v>20</v>
      </c>
      <c r="AA461" s="480">
        <v>720</v>
      </c>
      <c r="AB461" s="511">
        <v>691</v>
      </c>
      <c r="AC461" s="475">
        <f t="shared" si="247"/>
        <v>9855</v>
      </c>
    </row>
    <row r="462" spans="1:29" x14ac:dyDescent="0.25">
      <c r="A462" s="465">
        <v>14</v>
      </c>
      <c r="B462" s="510">
        <v>715</v>
      </c>
      <c r="C462" s="480">
        <v>686</v>
      </c>
      <c r="D462" s="480">
        <v>657</v>
      </c>
      <c r="E462" s="480">
        <v>628</v>
      </c>
      <c r="F462" s="480">
        <v>599</v>
      </c>
      <c r="G462" s="480">
        <v>570</v>
      </c>
      <c r="H462" s="480">
        <v>541</v>
      </c>
      <c r="I462" s="480">
        <v>539</v>
      </c>
      <c r="J462" s="480">
        <v>510</v>
      </c>
      <c r="K462" s="480">
        <v>481</v>
      </c>
      <c r="L462" s="480">
        <v>452</v>
      </c>
      <c r="M462" s="480">
        <v>423</v>
      </c>
      <c r="N462" s="480">
        <v>394</v>
      </c>
      <c r="O462" s="480">
        <v>365</v>
      </c>
      <c r="P462" s="480">
        <v>336</v>
      </c>
      <c r="Q462" s="480">
        <v>307</v>
      </c>
      <c r="R462" s="480">
        <v>278</v>
      </c>
      <c r="S462" s="480">
        <v>249</v>
      </c>
      <c r="T462" s="480">
        <v>220</v>
      </c>
      <c r="U462" s="480">
        <v>191</v>
      </c>
      <c r="V462" s="480">
        <v>189</v>
      </c>
      <c r="W462" s="480">
        <v>160</v>
      </c>
      <c r="X462" s="480">
        <v>131</v>
      </c>
      <c r="Y462" s="480">
        <v>102</v>
      </c>
      <c r="Z462" s="480">
        <v>73</v>
      </c>
      <c r="AA462" s="480">
        <v>44</v>
      </c>
      <c r="AB462" s="511">
        <v>15</v>
      </c>
      <c r="AC462" s="475">
        <f t="shared" si="247"/>
        <v>9855</v>
      </c>
    </row>
    <row r="463" spans="1:29" x14ac:dyDescent="0.25">
      <c r="A463" s="465">
        <v>15</v>
      </c>
      <c r="B463" s="510">
        <v>39</v>
      </c>
      <c r="C463" s="480">
        <v>10</v>
      </c>
      <c r="D463" s="480">
        <v>710</v>
      </c>
      <c r="E463" s="480">
        <v>681</v>
      </c>
      <c r="F463" s="480">
        <v>652</v>
      </c>
      <c r="G463" s="480">
        <v>623</v>
      </c>
      <c r="H463" s="480">
        <v>621</v>
      </c>
      <c r="I463" s="480">
        <v>592</v>
      </c>
      <c r="J463" s="480">
        <v>563</v>
      </c>
      <c r="K463" s="480">
        <v>534</v>
      </c>
      <c r="L463" s="480">
        <v>505</v>
      </c>
      <c r="M463" s="480">
        <v>476</v>
      </c>
      <c r="N463" s="480">
        <v>447</v>
      </c>
      <c r="O463" s="480">
        <v>418</v>
      </c>
      <c r="P463" s="480">
        <v>389</v>
      </c>
      <c r="Q463" s="480">
        <v>360</v>
      </c>
      <c r="R463" s="480">
        <v>331</v>
      </c>
      <c r="S463" s="480">
        <v>302</v>
      </c>
      <c r="T463" s="480">
        <v>273</v>
      </c>
      <c r="U463" s="480">
        <v>244</v>
      </c>
      <c r="V463" s="480">
        <v>242</v>
      </c>
      <c r="W463" s="480">
        <v>213</v>
      </c>
      <c r="X463" s="480">
        <v>184</v>
      </c>
      <c r="Y463" s="480">
        <v>155</v>
      </c>
      <c r="Z463" s="480">
        <v>126</v>
      </c>
      <c r="AA463" s="480">
        <v>97</v>
      </c>
      <c r="AB463" s="511">
        <v>68</v>
      </c>
      <c r="AC463" s="475">
        <f t="shared" si="247"/>
        <v>9855</v>
      </c>
    </row>
    <row r="464" spans="1:29" x14ac:dyDescent="0.25">
      <c r="A464" s="465">
        <v>16</v>
      </c>
      <c r="B464" s="510">
        <v>92</v>
      </c>
      <c r="C464" s="480">
        <v>63</v>
      </c>
      <c r="D464" s="480">
        <v>34</v>
      </c>
      <c r="E464" s="480">
        <v>5</v>
      </c>
      <c r="F464" s="480">
        <v>705</v>
      </c>
      <c r="G464" s="480">
        <v>676</v>
      </c>
      <c r="H464" s="480">
        <v>674</v>
      </c>
      <c r="I464" s="480">
        <v>645</v>
      </c>
      <c r="J464" s="480">
        <v>616</v>
      </c>
      <c r="K464" s="480">
        <v>587</v>
      </c>
      <c r="L464" s="480">
        <v>558</v>
      </c>
      <c r="M464" s="480">
        <v>529</v>
      </c>
      <c r="N464" s="480">
        <v>500</v>
      </c>
      <c r="O464" s="480">
        <v>471</v>
      </c>
      <c r="P464" s="480">
        <v>442</v>
      </c>
      <c r="Q464" s="480">
        <v>413</v>
      </c>
      <c r="R464" s="480">
        <v>384</v>
      </c>
      <c r="S464" s="480">
        <v>355</v>
      </c>
      <c r="T464" s="480">
        <v>326</v>
      </c>
      <c r="U464" s="480">
        <v>324</v>
      </c>
      <c r="V464" s="480">
        <v>295</v>
      </c>
      <c r="W464" s="480">
        <v>266</v>
      </c>
      <c r="X464" s="480">
        <v>237</v>
      </c>
      <c r="Y464" s="480">
        <v>208</v>
      </c>
      <c r="Z464" s="480">
        <v>179</v>
      </c>
      <c r="AA464" s="480">
        <v>150</v>
      </c>
      <c r="AB464" s="511">
        <v>121</v>
      </c>
      <c r="AC464" s="475">
        <f t="shared" si="247"/>
        <v>9855</v>
      </c>
    </row>
    <row r="465" spans="1:29" x14ac:dyDescent="0.25">
      <c r="A465" s="465">
        <v>17</v>
      </c>
      <c r="B465" s="510">
        <v>145</v>
      </c>
      <c r="C465" s="480">
        <v>116</v>
      </c>
      <c r="D465" s="480">
        <v>87</v>
      </c>
      <c r="E465" s="480">
        <v>58</v>
      </c>
      <c r="F465" s="480">
        <v>29</v>
      </c>
      <c r="G465" s="480">
        <v>27</v>
      </c>
      <c r="H465" s="480">
        <v>727</v>
      </c>
      <c r="I465" s="480">
        <v>698</v>
      </c>
      <c r="J465" s="480">
        <v>669</v>
      </c>
      <c r="K465" s="480">
        <v>640</v>
      </c>
      <c r="L465" s="480">
        <v>611</v>
      </c>
      <c r="M465" s="480">
        <v>582</v>
      </c>
      <c r="N465" s="480">
        <v>553</v>
      </c>
      <c r="O465" s="480">
        <v>524</v>
      </c>
      <c r="P465" s="480">
        <v>495</v>
      </c>
      <c r="Q465" s="480">
        <v>466</v>
      </c>
      <c r="R465" s="480">
        <v>437</v>
      </c>
      <c r="S465" s="480">
        <v>408</v>
      </c>
      <c r="T465" s="480">
        <v>379</v>
      </c>
      <c r="U465" s="480">
        <v>377</v>
      </c>
      <c r="V465" s="480">
        <v>348</v>
      </c>
      <c r="W465" s="480">
        <v>319</v>
      </c>
      <c r="X465" s="480">
        <v>290</v>
      </c>
      <c r="Y465" s="480">
        <v>261</v>
      </c>
      <c r="Z465" s="480">
        <v>232</v>
      </c>
      <c r="AA465" s="480">
        <v>203</v>
      </c>
      <c r="AB465" s="511">
        <v>174</v>
      </c>
      <c r="AC465" s="475">
        <f t="shared" si="247"/>
        <v>9855</v>
      </c>
    </row>
    <row r="466" spans="1:29" x14ac:dyDescent="0.25">
      <c r="A466" s="465">
        <v>18</v>
      </c>
      <c r="B466" s="510">
        <v>198</v>
      </c>
      <c r="C466" s="480">
        <v>169</v>
      </c>
      <c r="D466" s="480">
        <v>140</v>
      </c>
      <c r="E466" s="480">
        <v>111</v>
      </c>
      <c r="F466" s="480">
        <v>82</v>
      </c>
      <c r="G466" s="480">
        <v>80</v>
      </c>
      <c r="H466" s="480">
        <v>51</v>
      </c>
      <c r="I466" s="480">
        <v>22</v>
      </c>
      <c r="J466" s="480">
        <v>722</v>
      </c>
      <c r="K466" s="480">
        <v>693</v>
      </c>
      <c r="L466" s="480">
        <v>664</v>
      </c>
      <c r="M466" s="480">
        <v>635</v>
      </c>
      <c r="N466" s="480">
        <v>606</v>
      </c>
      <c r="O466" s="480">
        <v>577</v>
      </c>
      <c r="P466" s="480">
        <v>548</v>
      </c>
      <c r="Q466" s="480">
        <v>519</v>
      </c>
      <c r="R466" s="480">
        <v>490</v>
      </c>
      <c r="S466" s="480">
        <v>461</v>
      </c>
      <c r="T466" s="480">
        <v>459</v>
      </c>
      <c r="U466" s="480">
        <v>430</v>
      </c>
      <c r="V466" s="480">
        <v>401</v>
      </c>
      <c r="W466" s="480">
        <v>372</v>
      </c>
      <c r="X466" s="480">
        <v>343</v>
      </c>
      <c r="Y466" s="480">
        <v>314</v>
      </c>
      <c r="Z466" s="480">
        <v>285</v>
      </c>
      <c r="AA466" s="480">
        <v>256</v>
      </c>
      <c r="AB466" s="511">
        <v>227</v>
      </c>
      <c r="AC466" s="475">
        <f t="shared" si="247"/>
        <v>9855</v>
      </c>
    </row>
    <row r="467" spans="1:29" x14ac:dyDescent="0.25">
      <c r="A467" s="465">
        <v>19</v>
      </c>
      <c r="B467" s="510">
        <v>251</v>
      </c>
      <c r="C467" s="480">
        <v>222</v>
      </c>
      <c r="D467" s="480">
        <v>193</v>
      </c>
      <c r="E467" s="480">
        <v>164</v>
      </c>
      <c r="F467" s="480">
        <v>162</v>
      </c>
      <c r="G467" s="480">
        <v>133</v>
      </c>
      <c r="H467" s="480">
        <v>104</v>
      </c>
      <c r="I467" s="480">
        <v>75</v>
      </c>
      <c r="J467" s="480">
        <v>46</v>
      </c>
      <c r="K467" s="480">
        <v>17</v>
      </c>
      <c r="L467" s="480">
        <v>717</v>
      </c>
      <c r="M467" s="480">
        <v>688</v>
      </c>
      <c r="N467" s="480">
        <v>659</v>
      </c>
      <c r="O467" s="480">
        <v>630</v>
      </c>
      <c r="P467" s="480">
        <v>601</v>
      </c>
      <c r="Q467" s="480">
        <v>572</v>
      </c>
      <c r="R467" s="480">
        <v>543</v>
      </c>
      <c r="S467" s="480">
        <v>514</v>
      </c>
      <c r="T467" s="480">
        <v>512</v>
      </c>
      <c r="U467" s="480">
        <v>483</v>
      </c>
      <c r="V467" s="480">
        <v>454</v>
      </c>
      <c r="W467" s="480">
        <v>425</v>
      </c>
      <c r="X467" s="480">
        <v>396</v>
      </c>
      <c r="Y467" s="480">
        <v>367</v>
      </c>
      <c r="Z467" s="480">
        <v>338</v>
      </c>
      <c r="AA467" s="480">
        <v>309</v>
      </c>
      <c r="AB467" s="511">
        <v>280</v>
      </c>
      <c r="AC467" s="475">
        <f t="shared" si="247"/>
        <v>9855</v>
      </c>
    </row>
    <row r="468" spans="1:29" x14ac:dyDescent="0.25">
      <c r="A468" s="465">
        <v>20</v>
      </c>
      <c r="B468" s="510">
        <v>304</v>
      </c>
      <c r="C468" s="480">
        <v>275</v>
      </c>
      <c r="D468" s="480">
        <v>246</v>
      </c>
      <c r="E468" s="480">
        <v>217</v>
      </c>
      <c r="F468" s="480">
        <v>215</v>
      </c>
      <c r="G468" s="480">
        <v>186</v>
      </c>
      <c r="H468" s="480">
        <v>157</v>
      </c>
      <c r="I468" s="480">
        <v>128</v>
      </c>
      <c r="J468" s="480">
        <v>99</v>
      </c>
      <c r="K468" s="480">
        <v>70</v>
      </c>
      <c r="L468" s="480">
        <v>41</v>
      </c>
      <c r="M468" s="480">
        <v>12</v>
      </c>
      <c r="N468" s="480">
        <v>712</v>
      </c>
      <c r="O468" s="480">
        <v>683</v>
      </c>
      <c r="P468" s="480">
        <v>654</v>
      </c>
      <c r="Q468" s="480">
        <v>625</v>
      </c>
      <c r="R468" s="480">
        <v>596</v>
      </c>
      <c r="S468" s="480">
        <v>594</v>
      </c>
      <c r="T468" s="480">
        <v>565</v>
      </c>
      <c r="U468" s="480">
        <v>536</v>
      </c>
      <c r="V468" s="480">
        <v>507</v>
      </c>
      <c r="W468" s="480">
        <v>478</v>
      </c>
      <c r="X468" s="480">
        <v>449</v>
      </c>
      <c r="Y468" s="480">
        <v>420</v>
      </c>
      <c r="Z468" s="480">
        <v>391</v>
      </c>
      <c r="AA468" s="480">
        <v>362</v>
      </c>
      <c r="AB468" s="511">
        <v>333</v>
      </c>
      <c r="AC468" s="475">
        <f t="shared" si="247"/>
        <v>9855</v>
      </c>
    </row>
    <row r="469" spans="1:29" x14ac:dyDescent="0.25">
      <c r="A469" s="465">
        <v>21</v>
      </c>
      <c r="B469" s="510">
        <v>357</v>
      </c>
      <c r="C469" s="480">
        <v>328</v>
      </c>
      <c r="D469" s="480">
        <v>299</v>
      </c>
      <c r="E469" s="480">
        <v>297</v>
      </c>
      <c r="F469" s="480">
        <v>268</v>
      </c>
      <c r="G469" s="480">
        <v>239</v>
      </c>
      <c r="H469" s="480">
        <v>210</v>
      </c>
      <c r="I469" s="480">
        <v>181</v>
      </c>
      <c r="J469" s="480">
        <v>152</v>
      </c>
      <c r="K469" s="480">
        <v>123</v>
      </c>
      <c r="L469" s="480">
        <v>94</v>
      </c>
      <c r="M469" s="480">
        <v>65</v>
      </c>
      <c r="N469" s="480">
        <v>36</v>
      </c>
      <c r="O469" s="480">
        <v>7</v>
      </c>
      <c r="P469" s="480">
        <v>707</v>
      </c>
      <c r="Q469" s="480">
        <v>678</v>
      </c>
      <c r="R469" s="480">
        <v>649</v>
      </c>
      <c r="S469" s="480">
        <v>647</v>
      </c>
      <c r="T469" s="480">
        <v>618</v>
      </c>
      <c r="U469" s="480">
        <v>589</v>
      </c>
      <c r="V469" s="480">
        <v>560</v>
      </c>
      <c r="W469" s="480">
        <v>531</v>
      </c>
      <c r="X469" s="480">
        <v>502</v>
      </c>
      <c r="Y469" s="480">
        <v>473</v>
      </c>
      <c r="Z469" s="480">
        <v>444</v>
      </c>
      <c r="AA469" s="480">
        <v>415</v>
      </c>
      <c r="AB469" s="511">
        <v>386</v>
      </c>
      <c r="AC469" s="475">
        <f t="shared" si="247"/>
        <v>9855</v>
      </c>
    </row>
    <row r="470" spans="1:29" x14ac:dyDescent="0.25">
      <c r="A470" s="465">
        <v>22</v>
      </c>
      <c r="B470" s="510">
        <v>410</v>
      </c>
      <c r="C470" s="480">
        <v>381</v>
      </c>
      <c r="D470" s="480">
        <v>352</v>
      </c>
      <c r="E470" s="480">
        <v>350</v>
      </c>
      <c r="F470" s="480">
        <v>321</v>
      </c>
      <c r="G470" s="480">
        <v>292</v>
      </c>
      <c r="H470" s="480">
        <v>263</v>
      </c>
      <c r="I470" s="480">
        <v>234</v>
      </c>
      <c r="J470" s="480">
        <v>205</v>
      </c>
      <c r="K470" s="480">
        <v>176</v>
      </c>
      <c r="L470" s="480">
        <v>147</v>
      </c>
      <c r="M470" s="480">
        <v>118</v>
      </c>
      <c r="N470" s="480">
        <v>89</v>
      </c>
      <c r="O470" s="480">
        <v>60</v>
      </c>
      <c r="P470" s="480">
        <v>31</v>
      </c>
      <c r="Q470" s="480">
        <v>2</v>
      </c>
      <c r="R470" s="480">
        <v>729</v>
      </c>
      <c r="S470" s="480">
        <v>700</v>
      </c>
      <c r="T470" s="480">
        <v>671</v>
      </c>
      <c r="U470" s="480">
        <v>642</v>
      </c>
      <c r="V470" s="480">
        <v>613</v>
      </c>
      <c r="W470" s="480">
        <v>584</v>
      </c>
      <c r="X470" s="480">
        <v>555</v>
      </c>
      <c r="Y470" s="480">
        <v>526</v>
      </c>
      <c r="Z470" s="480">
        <v>497</v>
      </c>
      <c r="AA470" s="480">
        <v>468</v>
      </c>
      <c r="AB470" s="511">
        <v>439</v>
      </c>
      <c r="AC470" s="475">
        <f t="shared" si="247"/>
        <v>9855</v>
      </c>
    </row>
    <row r="471" spans="1:29" x14ac:dyDescent="0.25">
      <c r="A471" s="465">
        <v>23</v>
      </c>
      <c r="B471" s="510">
        <v>463</v>
      </c>
      <c r="C471" s="480">
        <v>434</v>
      </c>
      <c r="D471" s="480">
        <v>432</v>
      </c>
      <c r="E471" s="480">
        <v>403</v>
      </c>
      <c r="F471" s="480">
        <v>374</v>
      </c>
      <c r="G471" s="480">
        <v>345</v>
      </c>
      <c r="H471" s="480">
        <v>316</v>
      </c>
      <c r="I471" s="480">
        <v>287</v>
      </c>
      <c r="J471" s="480">
        <v>258</v>
      </c>
      <c r="K471" s="480">
        <v>229</v>
      </c>
      <c r="L471" s="480">
        <v>200</v>
      </c>
      <c r="M471" s="480">
        <v>171</v>
      </c>
      <c r="N471" s="480">
        <v>142</v>
      </c>
      <c r="O471" s="480">
        <v>113</v>
      </c>
      <c r="P471" s="480">
        <v>84</v>
      </c>
      <c r="Q471" s="480">
        <v>55</v>
      </c>
      <c r="R471" s="480">
        <v>53</v>
      </c>
      <c r="S471" s="480">
        <v>24</v>
      </c>
      <c r="T471" s="480">
        <v>724</v>
      </c>
      <c r="U471" s="480">
        <v>695</v>
      </c>
      <c r="V471" s="480">
        <v>666</v>
      </c>
      <c r="W471" s="480">
        <v>637</v>
      </c>
      <c r="X471" s="480">
        <v>608</v>
      </c>
      <c r="Y471" s="480">
        <v>579</v>
      </c>
      <c r="Z471" s="480">
        <v>550</v>
      </c>
      <c r="AA471" s="480">
        <v>521</v>
      </c>
      <c r="AB471" s="511">
        <v>492</v>
      </c>
      <c r="AC471" s="475">
        <f t="shared" si="247"/>
        <v>9855</v>
      </c>
    </row>
    <row r="472" spans="1:29" x14ac:dyDescent="0.25">
      <c r="A472" s="465">
        <v>24</v>
      </c>
      <c r="B472" s="510">
        <v>516</v>
      </c>
      <c r="C472" s="480">
        <v>487</v>
      </c>
      <c r="D472" s="480">
        <v>485</v>
      </c>
      <c r="E472" s="480">
        <v>456</v>
      </c>
      <c r="F472" s="480">
        <v>427</v>
      </c>
      <c r="G472" s="480">
        <v>398</v>
      </c>
      <c r="H472" s="480">
        <v>369</v>
      </c>
      <c r="I472" s="480">
        <v>340</v>
      </c>
      <c r="J472" s="480">
        <v>311</v>
      </c>
      <c r="K472" s="480">
        <v>282</v>
      </c>
      <c r="L472" s="480">
        <v>253</v>
      </c>
      <c r="M472" s="480">
        <v>224</v>
      </c>
      <c r="N472" s="480">
        <v>195</v>
      </c>
      <c r="O472" s="480">
        <v>166</v>
      </c>
      <c r="P472" s="480">
        <v>137</v>
      </c>
      <c r="Q472" s="480">
        <v>135</v>
      </c>
      <c r="R472" s="480">
        <v>106</v>
      </c>
      <c r="S472" s="480">
        <v>77</v>
      </c>
      <c r="T472" s="480">
        <v>48</v>
      </c>
      <c r="U472" s="480">
        <v>19</v>
      </c>
      <c r="V472" s="480">
        <v>719</v>
      </c>
      <c r="W472" s="480">
        <v>690</v>
      </c>
      <c r="X472" s="480">
        <v>661</v>
      </c>
      <c r="Y472" s="480">
        <v>632</v>
      </c>
      <c r="Z472" s="480">
        <v>603</v>
      </c>
      <c r="AA472" s="480">
        <v>574</v>
      </c>
      <c r="AB472" s="511">
        <v>545</v>
      </c>
      <c r="AC472" s="475">
        <f t="shared" si="247"/>
        <v>9855</v>
      </c>
    </row>
    <row r="473" spans="1:29" x14ac:dyDescent="0.25">
      <c r="A473" s="465">
        <v>25</v>
      </c>
      <c r="B473" s="510">
        <v>569</v>
      </c>
      <c r="C473" s="480">
        <v>567</v>
      </c>
      <c r="D473" s="480">
        <v>538</v>
      </c>
      <c r="E473" s="480">
        <v>509</v>
      </c>
      <c r="F473" s="480">
        <v>480</v>
      </c>
      <c r="G473" s="480">
        <v>451</v>
      </c>
      <c r="H473" s="480">
        <v>422</v>
      </c>
      <c r="I473" s="480">
        <v>393</v>
      </c>
      <c r="J473" s="480">
        <v>364</v>
      </c>
      <c r="K473" s="480">
        <v>335</v>
      </c>
      <c r="L473" s="480">
        <v>306</v>
      </c>
      <c r="M473" s="480">
        <v>277</v>
      </c>
      <c r="N473" s="480">
        <v>248</v>
      </c>
      <c r="O473" s="480">
        <v>219</v>
      </c>
      <c r="P473" s="480">
        <v>190</v>
      </c>
      <c r="Q473" s="480">
        <v>188</v>
      </c>
      <c r="R473" s="480">
        <v>159</v>
      </c>
      <c r="S473" s="480">
        <v>130</v>
      </c>
      <c r="T473" s="480">
        <v>101</v>
      </c>
      <c r="U473" s="480">
        <v>72</v>
      </c>
      <c r="V473" s="480">
        <v>43</v>
      </c>
      <c r="W473" s="480">
        <v>14</v>
      </c>
      <c r="X473" s="480">
        <v>714</v>
      </c>
      <c r="Y473" s="480">
        <v>685</v>
      </c>
      <c r="Z473" s="480">
        <v>656</v>
      </c>
      <c r="AA473" s="480">
        <v>627</v>
      </c>
      <c r="AB473" s="511">
        <v>598</v>
      </c>
      <c r="AC473" s="475">
        <f t="shared" si="247"/>
        <v>9855</v>
      </c>
    </row>
    <row r="474" spans="1:29" x14ac:dyDescent="0.25">
      <c r="A474" s="465">
        <v>26</v>
      </c>
      <c r="B474" s="510">
        <v>622</v>
      </c>
      <c r="C474" s="480">
        <v>620</v>
      </c>
      <c r="D474" s="480">
        <v>591</v>
      </c>
      <c r="E474" s="480">
        <v>562</v>
      </c>
      <c r="F474" s="480">
        <v>533</v>
      </c>
      <c r="G474" s="480">
        <v>504</v>
      </c>
      <c r="H474" s="480">
        <v>475</v>
      </c>
      <c r="I474" s="480">
        <v>446</v>
      </c>
      <c r="J474" s="480">
        <v>417</v>
      </c>
      <c r="K474" s="480">
        <v>388</v>
      </c>
      <c r="L474" s="480">
        <v>359</v>
      </c>
      <c r="M474" s="480">
        <v>330</v>
      </c>
      <c r="N474" s="480">
        <v>301</v>
      </c>
      <c r="O474" s="480">
        <v>272</v>
      </c>
      <c r="P474" s="480">
        <v>270</v>
      </c>
      <c r="Q474" s="480">
        <v>241</v>
      </c>
      <c r="R474" s="480">
        <v>212</v>
      </c>
      <c r="S474" s="480">
        <v>183</v>
      </c>
      <c r="T474" s="480">
        <v>154</v>
      </c>
      <c r="U474" s="480">
        <v>125</v>
      </c>
      <c r="V474" s="480">
        <v>96</v>
      </c>
      <c r="W474" s="480">
        <v>67</v>
      </c>
      <c r="X474" s="480">
        <v>38</v>
      </c>
      <c r="Y474" s="480">
        <v>9</v>
      </c>
      <c r="Z474" s="480">
        <v>709</v>
      </c>
      <c r="AA474" s="480">
        <v>680</v>
      </c>
      <c r="AB474" s="511">
        <v>651</v>
      </c>
      <c r="AC474" s="475">
        <f t="shared" si="247"/>
        <v>9855</v>
      </c>
    </row>
    <row r="475" spans="1:29" x14ac:dyDescent="0.25">
      <c r="A475" s="465">
        <v>27</v>
      </c>
      <c r="B475" s="512">
        <v>702</v>
      </c>
      <c r="C475" s="513">
        <v>673</v>
      </c>
      <c r="D475" s="513">
        <v>644</v>
      </c>
      <c r="E475" s="513">
        <v>615</v>
      </c>
      <c r="F475" s="513">
        <v>586</v>
      </c>
      <c r="G475" s="513">
        <v>557</v>
      </c>
      <c r="H475" s="513">
        <v>528</v>
      </c>
      <c r="I475" s="513">
        <v>499</v>
      </c>
      <c r="J475" s="513">
        <v>470</v>
      </c>
      <c r="K475" s="513">
        <v>441</v>
      </c>
      <c r="L475" s="513">
        <v>412</v>
      </c>
      <c r="M475" s="513">
        <v>383</v>
      </c>
      <c r="N475" s="513">
        <v>354</v>
      </c>
      <c r="O475" s="513">
        <v>325</v>
      </c>
      <c r="P475" s="513">
        <v>323</v>
      </c>
      <c r="Q475" s="513">
        <v>294</v>
      </c>
      <c r="R475" s="513">
        <v>265</v>
      </c>
      <c r="S475" s="513">
        <v>236</v>
      </c>
      <c r="T475" s="513">
        <v>207</v>
      </c>
      <c r="U475" s="513">
        <v>178</v>
      </c>
      <c r="V475" s="513">
        <v>149</v>
      </c>
      <c r="W475" s="513">
        <v>120</v>
      </c>
      <c r="X475" s="513">
        <v>91</v>
      </c>
      <c r="Y475" s="513">
        <v>62</v>
      </c>
      <c r="Z475" s="513">
        <v>33</v>
      </c>
      <c r="AA475" s="513">
        <v>4</v>
      </c>
      <c r="AB475" s="514">
        <v>704</v>
      </c>
      <c r="AC475" s="475">
        <f t="shared" si="247"/>
        <v>9855</v>
      </c>
    </row>
    <row r="476" spans="1:29" x14ac:dyDescent="0.25">
      <c r="A476" s="470" t="s">
        <v>0</v>
      </c>
      <c r="B476" s="475">
        <f t="shared" ref="B476:AB476" si="248">SUM(B449:B475)</f>
        <v>9855</v>
      </c>
      <c r="C476" s="475">
        <f t="shared" si="248"/>
        <v>9855</v>
      </c>
      <c r="D476" s="475">
        <f t="shared" si="248"/>
        <v>9855</v>
      </c>
      <c r="E476" s="475">
        <f t="shared" si="248"/>
        <v>9855</v>
      </c>
      <c r="F476" s="475">
        <f t="shared" si="248"/>
        <v>9855</v>
      </c>
      <c r="G476" s="475">
        <f t="shared" si="248"/>
        <v>9855</v>
      </c>
      <c r="H476" s="475">
        <f t="shared" si="248"/>
        <v>9855</v>
      </c>
      <c r="I476" s="475">
        <f t="shared" si="248"/>
        <v>9855</v>
      </c>
      <c r="J476" s="475">
        <f t="shared" si="248"/>
        <v>9855</v>
      </c>
      <c r="K476" s="475">
        <f t="shared" si="248"/>
        <v>9855</v>
      </c>
      <c r="L476" s="475">
        <f t="shared" si="248"/>
        <v>9855</v>
      </c>
      <c r="M476" s="475">
        <f t="shared" si="248"/>
        <v>9855</v>
      </c>
      <c r="N476" s="475">
        <f t="shared" si="248"/>
        <v>9855</v>
      </c>
      <c r="O476" s="475">
        <f t="shared" si="248"/>
        <v>9855</v>
      </c>
      <c r="P476" s="475">
        <f t="shared" si="248"/>
        <v>9855</v>
      </c>
      <c r="Q476" s="475">
        <f t="shared" si="248"/>
        <v>9855</v>
      </c>
      <c r="R476" s="475">
        <f t="shared" si="248"/>
        <v>9855</v>
      </c>
      <c r="S476" s="475">
        <f t="shared" si="248"/>
        <v>9855</v>
      </c>
      <c r="T476" s="475">
        <f t="shared" si="248"/>
        <v>9855</v>
      </c>
      <c r="U476" s="475">
        <f t="shared" si="248"/>
        <v>9855</v>
      </c>
      <c r="V476" s="475">
        <f t="shared" si="248"/>
        <v>9855</v>
      </c>
      <c r="W476" s="475">
        <f t="shared" si="248"/>
        <v>9855</v>
      </c>
      <c r="X476" s="475">
        <f t="shared" si="248"/>
        <v>9855</v>
      </c>
      <c r="Y476" s="475">
        <f t="shared" si="248"/>
        <v>9855</v>
      </c>
      <c r="Z476" s="475">
        <f t="shared" si="248"/>
        <v>9855</v>
      </c>
      <c r="AA476" s="475">
        <f t="shared" si="248"/>
        <v>9855</v>
      </c>
      <c r="AB476" s="475">
        <f t="shared" si="248"/>
        <v>9855</v>
      </c>
      <c r="AC476" s="475"/>
    </row>
    <row r="477" spans="1:29" x14ac:dyDescent="0.25">
      <c r="A477" s="466"/>
      <c r="B477" s="471"/>
      <c r="C477" s="471"/>
      <c r="D477" s="471"/>
      <c r="E477" s="471"/>
      <c r="F477" s="471"/>
      <c r="G477" s="471"/>
      <c r="H477" s="471"/>
      <c r="I477" s="471"/>
      <c r="J477" s="471"/>
      <c r="K477" s="471"/>
      <c r="L477" s="471"/>
      <c r="M477" s="471"/>
      <c r="N477" s="471"/>
      <c r="O477" s="471"/>
      <c r="P477" s="471"/>
      <c r="Q477" s="471"/>
      <c r="R477" s="471"/>
      <c r="S477" s="471"/>
      <c r="T477" s="471"/>
      <c r="U477" s="471"/>
      <c r="V477" s="471"/>
      <c r="W477" s="471"/>
      <c r="X477" s="471"/>
      <c r="Y477" s="471"/>
      <c r="Z477" s="471"/>
      <c r="AA477" s="471"/>
      <c r="AB477" s="471"/>
      <c r="AC477" s="475"/>
    </row>
    <row r="478" spans="1:29" x14ac:dyDescent="0.25">
      <c r="A478" s="470" t="s">
        <v>2</v>
      </c>
      <c r="B478" s="471">
        <f>B449</f>
        <v>26</v>
      </c>
      <c r="C478" s="471">
        <f>C450</f>
        <v>50</v>
      </c>
      <c r="D478" s="471">
        <f>D451</f>
        <v>74</v>
      </c>
      <c r="E478" s="471">
        <f>E452</f>
        <v>98</v>
      </c>
      <c r="F478" s="471">
        <f>F453</f>
        <v>122</v>
      </c>
      <c r="G478" s="471">
        <f>G454</f>
        <v>146</v>
      </c>
      <c r="H478" s="471">
        <f>H455</f>
        <v>170</v>
      </c>
      <c r="I478" s="471">
        <f>I456</f>
        <v>194</v>
      </c>
      <c r="J478" s="471">
        <f>J457</f>
        <v>218</v>
      </c>
      <c r="K478" s="471">
        <f>K458</f>
        <v>269</v>
      </c>
      <c r="L478" s="471">
        <f>L459</f>
        <v>293</v>
      </c>
      <c r="M478" s="471">
        <f>M460</f>
        <v>317</v>
      </c>
      <c r="N478" s="471">
        <f>N461</f>
        <v>341</v>
      </c>
      <c r="O478" s="471">
        <f>O462</f>
        <v>365</v>
      </c>
      <c r="P478" s="471">
        <f>P463</f>
        <v>389</v>
      </c>
      <c r="Q478" s="471">
        <f>Q464</f>
        <v>413</v>
      </c>
      <c r="R478" s="471">
        <f>R465</f>
        <v>437</v>
      </c>
      <c r="S478" s="471">
        <f>S466</f>
        <v>461</v>
      </c>
      <c r="T478" s="471">
        <f>T467</f>
        <v>512</v>
      </c>
      <c r="U478" s="471">
        <f>U468</f>
        <v>536</v>
      </c>
      <c r="V478" s="471">
        <f>V469</f>
        <v>560</v>
      </c>
      <c r="W478" s="471">
        <f>W470</f>
        <v>584</v>
      </c>
      <c r="X478" s="471">
        <f>X471</f>
        <v>608</v>
      </c>
      <c r="Y478" s="471">
        <f>Y472</f>
        <v>632</v>
      </c>
      <c r="Z478" s="471">
        <f>Z473</f>
        <v>656</v>
      </c>
      <c r="AA478" s="471">
        <f>AA474</f>
        <v>680</v>
      </c>
      <c r="AB478" s="472">
        <f>AB475</f>
        <v>704</v>
      </c>
      <c r="AC478" s="475">
        <f>SUM(B478:AB478)</f>
        <v>9855</v>
      </c>
    </row>
    <row r="479" spans="1:29" x14ac:dyDescent="0.25">
      <c r="A479" s="470" t="s">
        <v>3</v>
      </c>
      <c r="B479" s="466">
        <f>B475</f>
        <v>702</v>
      </c>
      <c r="C479" s="466">
        <f>C474</f>
        <v>620</v>
      </c>
      <c r="D479" s="466">
        <f>D473</f>
        <v>538</v>
      </c>
      <c r="E479" s="466">
        <f>E472</f>
        <v>456</v>
      </c>
      <c r="F479" s="466">
        <f>F471</f>
        <v>374</v>
      </c>
      <c r="G479" s="466">
        <f>G470</f>
        <v>292</v>
      </c>
      <c r="H479" s="466">
        <f>H469</f>
        <v>210</v>
      </c>
      <c r="I479" s="466">
        <f>I468</f>
        <v>128</v>
      </c>
      <c r="J479" s="466">
        <f>J467</f>
        <v>46</v>
      </c>
      <c r="K479" s="466">
        <f>K466</f>
        <v>693</v>
      </c>
      <c r="L479" s="466">
        <f>L465</f>
        <v>611</v>
      </c>
      <c r="M479" s="466">
        <f>M464</f>
        <v>529</v>
      </c>
      <c r="N479" s="466">
        <f>N463</f>
        <v>447</v>
      </c>
      <c r="O479" s="466">
        <f>O462</f>
        <v>365</v>
      </c>
      <c r="P479" s="466">
        <f>P461</f>
        <v>283</v>
      </c>
      <c r="Q479" s="466">
        <f>Q460</f>
        <v>201</v>
      </c>
      <c r="R479" s="466">
        <f>R459</f>
        <v>119</v>
      </c>
      <c r="S479" s="466">
        <f>S458</f>
        <v>37</v>
      </c>
      <c r="T479" s="466">
        <f>T457</f>
        <v>684</v>
      </c>
      <c r="U479" s="466">
        <f>U456</f>
        <v>602</v>
      </c>
      <c r="V479" s="466">
        <f>V455</f>
        <v>520</v>
      </c>
      <c r="W479" s="466">
        <f>W454</f>
        <v>438</v>
      </c>
      <c r="X479" s="466">
        <f>X453</f>
        <v>356</v>
      </c>
      <c r="Y479" s="466">
        <f>Y452</f>
        <v>274</v>
      </c>
      <c r="Z479" s="466">
        <f>Z451</f>
        <v>192</v>
      </c>
      <c r="AA479" s="466">
        <f>AA450</f>
        <v>110</v>
      </c>
      <c r="AB479" s="473">
        <f>AB449</f>
        <v>28</v>
      </c>
      <c r="AC479" s="475">
        <f>SUM(B479:AB479)</f>
        <v>9855</v>
      </c>
    </row>
    <row r="481" spans="1:29" x14ac:dyDescent="0.25">
      <c r="B481" s="466" t="s">
        <v>4</v>
      </c>
    </row>
    <row r="482" spans="1:29" x14ac:dyDescent="0.25">
      <c r="B482" s="481" t="s">
        <v>12</v>
      </c>
      <c r="C482" s="482"/>
      <c r="D482" s="482"/>
      <c r="E482" s="482"/>
      <c r="F482" s="482"/>
      <c r="G482" s="465"/>
      <c r="H482" s="465"/>
      <c r="I482" s="465"/>
      <c r="J482" s="465"/>
      <c r="K482" s="465"/>
      <c r="L482" s="465"/>
      <c r="M482" s="465"/>
      <c r="N482" s="465"/>
      <c r="O482" s="465"/>
      <c r="P482" s="465"/>
      <c r="Q482" s="465"/>
      <c r="R482" s="465"/>
      <c r="S482" s="465"/>
      <c r="T482" s="465"/>
      <c r="U482" s="465"/>
      <c r="V482" s="465"/>
      <c r="W482" s="465"/>
      <c r="X482" s="465"/>
      <c r="Y482" s="465"/>
      <c r="Z482" s="465"/>
      <c r="AA482" s="465"/>
      <c r="AB482" s="465"/>
      <c r="AC482" s="469"/>
    </row>
    <row r="483" spans="1:29" x14ac:dyDescent="0.25">
      <c r="A483" s="465">
        <v>1</v>
      </c>
      <c r="B483" s="507">
        <v>2</v>
      </c>
      <c r="C483" s="508">
        <v>706</v>
      </c>
      <c r="D483" s="508">
        <v>681</v>
      </c>
      <c r="E483" s="508">
        <v>656</v>
      </c>
      <c r="F483" s="508">
        <v>631</v>
      </c>
      <c r="G483" s="508">
        <v>606</v>
      </c>
      <c r="H483" s="508">
        <v>581</v>
      </c>
      <c r="I483" s="508">
        <v>556</v>
      </c>
      <c r="J483" s="508">
        <v>531</v>
      </c>
      <c r="K483" s="508">
        <v>506</v>
      </c>
      <c r="L483" s="508">
        <v>481</v>
      </c>
      <c r="M483" s="508">
        <v>456</v>
      </c>
      <c r="N483" s="508">
        <v>431</v>
      </c>
      <c r="O483" s="508">
        <v>379</v>
      </c>
      <c r="P483" s="508">
        <v>354</v>
      </c>
      <c r="Q483" s="508">
        <v>329</v>
      </c>
      <c r="R483" s="508">
        <v>304</v>
      </c>
      <c r="S483" s="508">
        <v>279</v>
      </c>
      <c r="T483" s="508">
        <v>254</v>
      </c>
      <c r="U483" s="508">
        <v>229</v>
      </c>
      <c r="V483" s="508">
        <v>204</v>
      </c>
      <c r="W483" s="508">
        <v>179</v>
      </c>
      <c r="X483" s="508">
        <v>154</v>
      </c>
      <c r="Y483" s="508">
        <v>129</v>
      </c>
      <c r="Z483" s="508">
        <v>104</v>
      </c>
      <c r="AA483" s="508">
        <v>79</v>
      </c>
      <c r="AB483" s="509">
        <v>54</v>
      </c>
      <c r="AC483" s="475">
        <f t="shared" ref="AC483:AC509" si="249">SUM(B483:AB483)</f>
        <v>9855</v>
      </c>
    </row>
    <row r="484" spans="1:29" x14ac:dyDescent="0.25">
      <c r="A484" s="465">
        <v>2</v>
      </c>
      <c r="B484" s="510">
        <v>57</v>
      </c>
      <c r="C484" s="480">
        <v>32</v>
      </c>
      <c r="D484" s="480">
        <v>7</v>
      </c>
      <c r="E484" s="480">
        <v>711</v>
      </c>
      <c r="F484" s="480">
        <v>686</v>
      </c>
      <c r="G484" s="480">
        <v>661</v>
      </c>
      <c r="H484" s="480">
        <v>636</v>
      </c>
      <c r="I484" s="480">
        <v>611</v>
      </c>
      <c r="J484" s="480">
        <v>586</v>
      </c>
      <c r="K484" s="480">
        <v>561</v>
      </c>
      <c r="L484" s="480">
        <v>536</v>
      </c>
      <c r="M484" s="480">
        <v>511</v>
      </c>
      <c r="N484" s="480">
        <v>486</v>
      </c>
      <c r="O484" s="480">
        <v>434</v>
      </c>
      <c r="P484" s="480">
        <v>409</v>
      </c>
      <c r="Q484" s="480">
        <v>384</v>
      </c>
      <c r="R484" s="480">
        <v>359</v>
      </c>
      <c r="S484" s="480">
        <v>334</v>
      </c>
      <c r="T484" s="480">
        <v>309</v>
      </c>
      <c r="U484" s="480">
        <v>284</v>
      </c>
      <c r="V484" s="480">
        <v>259</v>
      </c>
      <c r="W484" s="480">
        <v>234</v>
      </c>
      <c r="X484" s="480">
        <v>209</v>
      </c>
      <c r="Y484" s="480">
        <v>184</v>
      </c>
      <c r="Z484" s="480">
        <v>159</v>
      </c>
      <c r="AA484" s="480">
        <v>134</v>
      </c>
      <c r="AB484" s="511">
        <v>82</v>
      </c>
      <c r="AC484" s="475">
        <f t="shared" si="249"/>
        <v>9855</v>
      </c>
    </row>
    <row r="485" spans="1:29" x14ac:dyDescent="0.25">
      <c r="A485" s="465">
        <v>3</v>
      </c>
      <c r="B485" s="510">
        <v>112</v>
      </c>
      <c r="C485" s="480">
        <v>87</v>
      </c>
      <c r="D485" s="480">
        <v>62</v>
      </c>
      <c r="E485" s="480">
        <v>37</v>
      </c>
      <c r="F485" s="480">
        <v>12</v>
      </c>
      <c r="G485" s="480">
        <v>716</v>
      </c>
      <c r="H485" s="480">
        <v>691</v>
      </c>
      <c r="I485" s="480">
        <v>666</v>
      </c>
      <c r="J485" s="480">
        <v>641</v>
      </c>
      <c r="K485" s="480">
        <v>616</v>
      </c>
      <c r="L485" s="480">
        <v>591</v>
      </c>
      <c r="M485" s="480">
        <v>566</v>
      </c>
      <c r="N485" s="480">
        <v>514</v>
      </c>
      <c r="O485" s="480">
        <v>489</v>
      </c>
      <c r="P485" s="480">
        <v>464</v>
      </c>
      <c r="Q485" s="480">
        <v>439</v>
      </c>
      <c r="R485" s="480">
        <v>414</v>
      </c>
      <c r="S485" s="480">
        <v>389</v>
      </c>
      <c r="T485" s="480">
        <v>364</v>
      </c>
      <c r="U485" s="480">
        <v>339</v>
      </c>
      <c r="V485" s="480">
        <v>314</v>
      </c>
      <c r="W485" s="480">
        <v>289</v>
      </c>
      <c r="X485" s="480">
        <v>264</v>
      </c>
      <c r="Y485" s="480">
        <v>239</v>
      </c>
      <c r="Z485" s="480">
        <v>214</v>
      </c>
      <c r="AA485" s="480">
        <v>189</v>
      </c>
      <c r="AB485" s="511">
        <v>137</v>
      </c>
      <c r="AC485" s="475">
        <f t="shared" si="249"/>
        <v>9855</v>
      </c>
    </row>
    <row r="486" spans="1:29" x14ac:dyDescent="0.25">
      <c r="A486" s="465">
        <v>4</v>
      </c>
      <c r="B486" s="510">
        <v>167</v>
      </c>
      <c r="C486" s="480">
        <v>142</v>
      </c>
      <c r="D486" s="480">
        <v>117</v>
      </c>
      <c r="E486" s="480">
        <v>92</v>
      </c>
      <c r="F486" s="480">
        <v>67</v>
      </c>
      <c r="G486" s="480">
        <v>42</v>
      </c>
      <c r="H486" s="480">
        <v>17</v>
      </c>
      <c r="I486" s="480">
        <v>721</v>
      </c>
      <c r="J486" s="480">
        <v>696</v>
      </c>
      <c r="K486" s="480">
        <v>671</v>
      </c>
      <c r="L486" s="480">
        <v>646</v>
      </c>
      <c r="M486" s="480">
        <v>621</v>
      </c>
      <c r="N486" s="480">
        <v>569</v>
      </c>
      <c r="O486" s="480">
        <v>544</v>
      </c>
      <c r="P486" s="480">
        <v>519</v>
      </c>
      <c r="Q486" s="480">
        <v>494</v>
      </c>
      <c r="R486" s="480">
        <v>469</v>
      </c>
      <c r="S486" s="480">
        <v>444</v>
      </c>
      <c r="T486" s="480">
        <v>419</v>
      </c>
      <c r="U486" s="480">
        <v>394</v>
      </c>
      <c r="V486" s="480">
        <v>369</v>
      </c>
      <c r="W486" s="480">
        <v>344</v>
      </c>
      <c r="X486" s="480">
        <v>319</v>
      </c>
      <c r="Y486" s="480">
        <v>294</v>
      </c>
      <c r="Z486" s="480">
        <v>269</v>
      </c>
      <c r="AA486" s="480">
        <v>217</v>
      </c>
      <c r="AB486" s="511">
        <v>192</v>
      </c>
      <c r="AC486" s="475">
        <f t="shared" si="249"/>
        <v>9855</v>
      </c>
    </row>
    <row r="487" spans="1:29" x14ac:dyDescent="0.25">
      <c r="A487" s="465">
        <v>5</v>
      </c>
      <c r="B487" s="510">
        <v>222</v>
      </c>
      <c r="C487" s="480">
        <v>197</v>
      </c>
      <c r="D487" s="480">
        <v>172</v>
      </c>
      <c r="E487" s="480">
        <v>147</v>
      </c>
      <c r="F487" s="480">
        <v>122</v>
      </c>
      <c r="G487" s="480">
        <v>97</v>
      </c>
      <c r="H487" s="480">
        <v>72</v>
      </c>
      <c r="I487" s="480">
        <v>47</v>
      </c>
      <c r="J487" s="480">
        <v>22</v>
      </c>
      <c r="K487" s="480">
        <v>726</v>
      </c>
      <c r="L487" s="480">
        <v>701</v>
      </c>
      <c r="M487" s="480">
        <v>649</v>
      </c>
      <c r="N487" s="480">
        <v>624</v>
      </c>
      <c r="O487" s="480">
        <v>599</v>
      </c>
      <c r="P487" s="480">
        <v>574</v>
      </c>
      <c r="Q487" s="480">
        <v>549</v>
      </c>
      <c r="R487" s="480">
        <v>524</v>
      </c>
      <c r="S487" s="480">
        <v>499</v>
      </c>
      <c r="T487" s="480">
        <v>474</v>
      </c>
      <c r="U487" s="480">
        <v>449</v>
      </c>
      <c r="V487" s="480">
        <v>424</v>
      </c>
      <c r="W487" s="480">
        <v>399</v>
      </c>
      <c r="X487" s="480">
        <v>374</v>
      </c>
      <c r="Y487" s="480">
        <v>349</v>
      </c>
      <c r="Z487" s="480">
        <v>324</v>
      </c>
      <c r="AA487" s="480">
        <v>272</v>
      </c>
      <c r="AB487" s="511">
        <v>247</v>
      </c>
      <c r="AC487" s="475">
        <f t="shared" si="249"/>
        <v>9855</v>
      </c>
    </row>
    <row r="488" spans="1:29" x14ac:dyDescent="0.25">
      <c r="A488" s="465">
        <v>6</v>
      </c>
      <c r="B488" s="510">
        <v>277</v>
      </c>
      <c r="C488" s="480">
        <v>252</v>
      </c>
      <c r="D488" s="480">
        <v>227</v>
      </c>
      <c r="E488" s="480">
        <v>202</v>
      </c>
      <c r="F488" s="480">
        <v>177</v>
      </c>
      <c r="G488" s="480">
        <v>152</v>
      </c>
      <c r="H488" s="480">
        <v>127</v>
      </c>
      <c r="I488" s="480">
        <v>102</v>
      </c>
      <c r="J488" s="480">
        <v>77</v>
      </c>
      <c r="K488" s="480">
        <v>52</v>
      </c>
      <c r="L488" s="480">
        <v>27</v>
      </c>
      <c r="M488" s="480">
        <v>704</v>
      </c>
      <c r="N488" s="480">
        <v>679</v>
      </c>
      <c r="O488" s="480">
        <v>654</v>
      </c>
      <c r="P488" s="480">
        <v>629</v>
      </c>
      <c r="Q488" s="480">
        <v>604</v>
      </c>
      <c r="R488" s="480">
        <v>579</v>
      </c>
      <c r="S488" s="480">
        <v>554</v>
      </c>
      <c r="T488" s="480">
        <v>529</v>
      </c>
      <c r="U488" s="480">
        <v>504</v>
      </c>
      <c r="V488" s="480">
        <v>479</v>
      </c>
      <c r="W488" s="480">
        <v>454</v>
      </c>
      <c r="X488" s="480">
        <v>429</v>
      </c>
      <c r="Y488" s="480">
        <v>404</v>
      </c>
      <c r="Z488" s="480">
        <v>352</v>
      </c>
      <c r="AA488" s="480">
        <v>327</v>
      </c>
      <c r="AB488" s="511">
        <v>302</v>
      </c>
      <c r="AC488" s="475">
        <f t="shared" si="249"/>
        <v>9855</v>
      </c>
    </row>
    <row r="489" spans="1:29" x14ac:dyDescent="0.25">
      <c r="A489" s="465">
        <v>7</v>
      </c>
      <c r="B489" s="510">
        <v>332</v>
      </c>
      <c r="C489" s="480">
        <v>307</v>
      </c>
      <c r="D489" s="480">
        <v>282</v>
      </c>
      <c r="E489" s="480">
        <v>257</v>
      </c>
      <c r="F489" s="480">
        <v>232</v>
      </c>
      <c r="G489" s="480">
        <v>207</v>
      </c>
      <c r="H489" s="480">
        <v>182</v>
      </c>
      <c r="I489" s="480">
        <v>157</v>
      </c>
      <c r="J489" s="480">
        <v>132</v>
      </c>
      <c r="K489" s="480">
        <v>107</v>
      </c>
      <c r="L489" s="480">
        <v>55</v>
      </c>
      <c r="M489" s="480">
        <v>30</v>
      </c>
      <c r="N489" s="480">
        <v>5</v>
      </c>
      <c r="O489" s="480">
        <v>709</v>
      </c>
      <c r="P489" s="480">
        <v>684</v>
      </c>
      <c r="Q489" s="480">
        <v>659</v>
      </c>
      <c r="R489" s="480">
        <v>634</v>
      </c>
      <c r="S489" s="480">
        <v>609</v>
      </c>
      <c r="T489" s="480">
        <v>584</v>
      </c>
      <c r="U489" s="480">
        <v>559</v>
      </c>
      <c r="V489" s="480">
        <v>534</v>
      </c>
      <c r="W489" s="480">
        <v>509</v>
      </c>
      <c r="X489" s="480">
        <v>484</v>
      </c>
      <c r="Y489" s="480">
        <v>459</v>
      </c>
      <c r="Z489" s="480">
        <v>407</v>
      </c>
      <c r="AA489" s="480">
        <v>382</v>
      </c>
      <c r="AB489" s="511">
        <v>357</v>
      </c>
      <c r="AC489" s="475">
        <f t="shared" si="249"/>
        <v>9855</v>
      </c>
    </row>
    <row r="490" spans="1:29" x14ac:dyDescent="0.25">
      <c r="A490" s="465">
        <v>8</v>
      </c>
      <c r="B490" s="510">
        <v>387</v>
      </c>
      <c r="C490" s="480">
        <v>362</v>
      </c>
      <c r="D490" s="480">
        <v>337</v>
      </c>
      <c r="E490" s="480">
        <v>312</v>
      </c>
      <c r="F490" s="480">
        <v>287</v>
      </c>
      <c r="G490" s="480">
        <v>262</v>
      </c>
      <c r="H490" s="480">
        <v>237</v>
      </c>
      <c r="I490" s="480">
        <v>212</v>
      </c>
      <c r="J490" s="480">
        <v>187</v>
      </c>
      <c r="K490" s="480">
        <v>162</v>
      </c>
      <c r="L490" s="480">
        <v>110</v>
      </c>
      <c r="M490" s="480">
        <v>85</v>
      </c>
      <c r="N490" s="480">
        <v>60</v>
      </c>
      <c r="O490" s="480">
        <v>35</v>
      </c>
      <c r="P490" s="480">
        <v>10</v>
      </c>
      <c r="Q490" s="480">
        <v>714</v>
      </c>
      <c r="R490" s="480">
        <v>689</v>
      </c>
      <c r="S490" s="480">
        <v>664</v>
      </c>
      <c r="T490" s="480">
        <v>639</v>
      </c>
      <c r="U490" s="480">
        <v>614</v>
      </c>
      <c r="V490" s="480">
        <v>589</v>
      </c>
      <c r="W490" s="480">
        <v>564</v>
      </c>
      <c r="X490" s="480">
        <v>539</v>
      </c>
      <c r="Y490" s="480">
        <v>487</v>
      </c>
      <c r="Z490" s="480">
        <v>462</v>
      </c>
      <c r="AA490" s="480">
        <v>437</v>
      </c>
      <c r="AB490" s="511">
        <v>412</v>
      </c>
      <c r="AC490" s="475">
        <f t="shared" si="249"/>
        <v>9855</v>
      </c>
    </row>
    <row r="491" spans="1:29" x14ac:dyDescent="0.25">
      <c r="A491" s="465">
        <v>9</v>
      </c>
      <c r="B491" s="510">
        <v>442</v>
      </c>
      <c r="C491" s="480">
        <v>417</v>
      </c>
      <c r="D491" s="480">
        <v>392</v>
      </c>
      <c r="E491" s="480">
        <v>367</v>
      </c>
      <c r="F491" s="480">
        <v>342</v>
      </c>
      <c r="G491" s="480">
        <v>317</v>
      </c>
      <c r="H491" s="480">
        <v>292</v>
      </c>
      <c r="I491" s="480">
        <v>267</v>
      </c>
      <c r="J491" s="480">
        <v>242</v>
      </c>
      <c r="K491" s="480">
        <v>190</v>
      </c>
      <c r="L491" s="480">
        <v>165</v>
      </c>
      <c r="M491" s="480">
        <v>140</v>
      </c>
      <c r="N491" s="480">
        <v>115</v>
      </c>
      <c r="O491" s="480">
        <v>90</v>
      </c>
      <c r="P491" s="480">
        <v>65</v>
      </c>
      <c r="Q491" s="480">
        <v>40</v>
      </c>
      <c r="R491" s="480">
        <v>15</v>
      </c>
      <c r="S491" s="480">
        <v>719</v>
      </c>
      <c r="T491" s="480">
        <v>694</v>
      </c>
      <c r="U491" s="480">
        <v>669</v>
      </c>
      <c r="V491" s="480">
        <v>644</v>
      </c>
      <c r="W491" s="480">
        <v>619</v>
      </c>
      <c r="X491" s="480">
        <v>594</v>
      </c>
      <c r="Y491" s="480">
        <v>542</v>
      </c>
      <c r="Z491" s="480">
        <v>517</v>
      </c>
      <c r="AA491" s="480">
        <v>492</v>
      </c>
      <c r="AB491" s="511">
        <v>467</v>
      </c>
      <c r="AC491" s="475">
        <f t="shared" si="249"/>
        <v>9855</v>
      </c>
    </row>
    <row r="492" spans="1:29" x14ac:dyDescent="0.25">
      <c r="A492" s="465">
        <v>10</v>
      </c>
      <c r="B492" s="510">
        <v>497</v>
      </c>
      <c r="C492" s="480">
        <v>472</v>
      </c>
      <c r="D492" s="480">
        <v>447</v>
      </c>
      <c r="E492" s="480">
        <v>422</v>
      </c>
      <c r="F492" s="480">
        <v>397</v>
      </c>
      <c r="G492" s="480">
        <v>372</v>
      </c>
      <c r="H492" s="480">
        <v>347</v>
      </c>
      <c r="I492" s="480">
        <v>322</v>
      </c>
      <c r="J492" s="480">
        <v>297</v>
      </c>
      <c r="K492" s="480">
        <v>245</v>
      </c>
      <c r="L492" s="480">
        <v>220</v>
      </c>
      <c r="M492" s="480">
        <v>195</v>
      </c>
      <c r="N492" s="480">
        <v>170</v>
      </c>
      <c r="O492" s="480">
        <v>145</v>
      </c>
      <c r="P492" s="480">
        <v>120</v>
      </c>
      <c r="Q492" s="480">
        <v>95</v>
      </c>
      <c r="R492" s="480">
        <v>70</v>
      </c>
      <c r="S492" s="480">
        <v>45</v>
      </c>
      <c r="T492" s="480">
        <v>20</v>
      </c>
      <c r="U492" s="480">
        <v>724</v>
      </c>
      <c r="V492" s="480">
        <v>699</v>
      </c>
      <c r="W492" s="480">
        <v>674</v>
      </c>
      <c r="X492" s="480">
        <v>622</v>
      </c>
      <c r="Y492" s="480">
        <v>597</v>
      </c>
      <c r="Z492" s="480">
        <v>572</v>
      </c>
      <c r="AA492" s="480">
        <v>547</v>
      </c>
      <c r="AB492" s="511">
        <v>522</v>
      </c>
      <c r="AC492" s="475">
        <f t="shared" si="249"/>
        <v>9855</v>
      </c>
    </row>
    <row r="493" spans="1:29" x14ac:dyDescent="0.25">
      <c r="A493" s="465">
        <v>11</v>
      </c>
      <c r="B493" s="510">
        <v>552</v>
      </c>
      <c r="C493" s="480">
        <v>527</v>
      </c>
      <c r="D493" s="480">
        <v>502</v>
      </c>
      <c r="E493" s="480">
        <v>477</v>
      </c>
      <c r="F493" s="480">
        <v>452</v>
      </c>
      <c r="G493" s="480">
        <v>427</v>
      </c>
      <c r="H493" s="480">
        <v>402</v>
      </c>
      <c r="I493" s="480">
        <v>377</v>
      </c>
      <c r="J493" s="480">
        <v>325</v>
      </c>
      <c r="K493" s="480">
        <v>300</v>
      </c>
      <c r="L493" s="480">
        <v>275</v>
      </c>
      <c r="M493" s="480">
        <v>250</v>
      </c>
      <c r="N493" s="480">
        <v>225</v>
      </c>
      <c r="O493" s="480">
        <v>200</v>
      </c>
      <c r="P493" s="480">
        <v>175</v>
      </c>
      <c r="Q493" s="480">
        <v>150</v>
      </c>
      <c r="R493" s="480">
        <v>125</v>
      </c>
      <c r="S493" s="480">
        <v>100</v>
      </c>
      <c r="T493" s="480">
        <v>75</v>
      </c>
      <c r="U493" s="480">
        <v>50</v>
      </c>
      <c r="V493" s="480">
        <v>25</v>
      </c>
      <c r="W493" s="480">
        <v>729</v>
      </c>
      <c r="X493" s="480">
        <v>677</v>
      </c>
      <c r="Y493" s="480">
        <v>652</v>
      </c>
      <c r="Z493" s="480">
        <v>627</v>
      </c>
      <c r="AA493" s="480">
        <v>602</v>
      </c>
      <c r="AB493" s="511">
        <v>577</v>
      </c>
      <c r="AC493" s="475">
        <f t="shared" si="249"/>
        <v>9855</v>
      </c>
    </row>
    <row r="494" spans="1:29" x14ac:dyDescent="0.25">
      <c r="A494" s="465">
        <v>12</v>
      </c>
      <c r="B494" s="510">
        <v>607</v>
      </c>
      <c r="C494" s="480">
        <v>582</v>
      </c>
      <c r="D494" s="480">
        <v>557</v>
      </c>
      <c r="E494" s="480">
        <v>532</v>
      </c>
      <c r="F494" s="480">
        <v>507</v>
      </c>
      <c r="G494" s="480">
        <v>482</v>
      </c>
      <c r="H494" s="480">
        <v>457</v>
      </c>
      <c r="I494" s="480">
        <v>432</v>
      </c>
      <c r="J494" s="480">
        <v>380</v>
      </c>
      <c r="K494" s="480">
        <v>355</v>
      </c>
      <c r="L494" s="480">
        <v>330</v>
      </c>
      <c r="M494" s="480">
        <v>305</v>
      </c>
      <c r="N494" s="480">
        <v>280</v>
      </c>
      <c r="O494" s="480">
        <v>255</v>
      </c>
      <c r="P494" s="480">
        <v>230</v>
      </c>
      <c r="Q494" s="480">
        <v>205</v>
      </c>
      <c r="R494" s="480">
        <v>180</v>
      </c>
      <c r="S494" s="480">
        <v>155</v>
      </c>
      <c r="T494" s="480">
        <v>130</v>
      </c>
      <c r="U494" s="480">
        <v>105</v>
      </c>
      <c r="V494" s="480">
        <v>80</v>
      </c>
      <c r="W494" s="480">
        <v>28</v>
      </c>
      <c r="X494" s="480">
        <v>3</v>
      </c>
      <c r="Y494" s="480">
        <v>707</v>
      </c>
      <c r="Z494" s="480">
        <v>682</v>
      </c>
      <c r="AA494" s="480">
        <v>657</v>
      </c>
      <c r="AB494" s="511">
        <v>632</v>
      </c>
      <c r="AC494" s="475">
        <f t="shared" si="249"/>
        <v>9855</v>
      </c>
    </row>
    <row r="495" spans="1:29" x14ac:dyDescent="0.25">
      <c r="A495" s="465">
        <v>13</v>
      </c>
      <c r="B495" s="510">
        <v>662</v>
      </c>
      <c r="C495" s="480">
        <v>637</v>
      </c>
      <c r="D495" s="480">
        <v>612</v>
      </c>
      <c r="E495" s="480">
        <v>587</v>
      </c>
      <c r="F495" s="480">
        <v>562</v>
      </c>
      <c r="G495" s="480">
        <v>537</v>
      </c>
      <c r="H495" s="480">
        <v>512</v>
      </c>
      <c r="I495" s="480">
        <v>460</v>
      </c>
      <c r="J495" s="480">
        <v>435</v>
      </c>
      <c r="K495" s="480">
        <v>410</v>
      </c>
      <c r="L495" s="480">
        <v>385</v>
      </c>
      <c r="M495" s="480">
        <v>360</v>
      </c>
      <c r="N495" s="480">
        <v>335</v>
      </c>
      <c r="O495" s="480">
        <v>310</v>
      </c>
      <c r="P495" s="480">
        <v>285</v>
      </c>
      <c r="Q495" s="480">
        <v>260</v>
      </c>
      <c r="R495" s="480">
        <v>235</v>
      </c>
      <c r="S495" s="480">
        <v>210</v>
      </c>
      <c r="T495" s="480">
        <v>185</v>
      </c>
      <c r="U495" s="480">
        <v>160</v>
      </c>
      <c r="V495" s="480">
        <v>135</v>
      </c>
      <c r="W495" s="480">
        <v>83</v>
      </c>
      <c r="X495" s="480">
        <v>58</v>
      </c>
      <c r="Y495" s="480">
        <v>33</v>
      </c>
      <c r="Z495" s="480">
        <v>8</v>
      </c>
      <c r="AA495" s="480">
        <v>712</v>
      </c>
      <c r="AB495" s="511">
        <v>687</v>
      </c>
      <c r="AC495" s="475">
        <f t="shared" si="249"/>
        <v>9855</v>
      </c>
    </row>
    <row r="496" spans="1:29" x14ac:dyDescent="0.25">
      <c r="A496" s="465">
        <v>14</v>
      </c>
      <c r="B496" s="510">
        <v>717</v>
      </c>
      <c r="C496" s="480">
        <v>692</v>
      </c>
      <c r="D496" s="480">
        <v>667</v>
      </c>
      <c r="E496" s="480">
        <v>642</v>
      </c>
      <c r="F496" s="480">
        <v>617</v>
      </c>
      <c r="G496" s="480">
        <v>592</v>
      </c>
      <c r="H496" s="480">
        <v>567</v>
      </c>
      <c r="I496" s="480">
        <v>515</v>
      </c>
      <c r="J496" s="480">
        <v>490</v>
      </c>
      <c r="K496" s="480">
        <v>465</v>
      </c>
      <c r="L496" s="480">
        <v>440</v>
      </c>
      <c r="M496" s="480">
        <v>415</v>
      </c>
      <c r="N496" s="480">
        <v>390</v>
      </c>
      <c r="O496" s="480">
        <v>365</v>
      </c>
      <c r="P496" s="480">
        <v>340</v>
      </c>
      <c r="Q496" s="480">
        <v>315</v>
      </c>
      <c r="R496" s="480">
        <v>290</v>
      </c>
      <c r="S496" s="480">
        <v>265</v>
      </c>
      <c r="T496" s="480">
        <v>240</v>
      </c>
      <c r="U496" s="480">
        <v>215</v>
      </c>
      <c r="V496" s="480">
        <v>163</v>
      </c>
      <c r="W496" s="480">
        <v>138</v>
      </c>
      <c r="X496" s="480">
        <v>113</v>
      </c>
      <c r="Y496" s="480">
        <v>88</v>
      </c>
      <c r="Z496" s="480">
        <v>63</v>
      </c>
      <c r="AA496" s="480">
        <v>38</v>
      </c>
      <c r="AB496" s="511">
        <v>13</v>
      </c>
      <c r="AC496" s="475">
        <f t="shared" si="249"/>
        <v>9855</v>
      </c>
    </row>
    <row r="497" spans="1:29" x14ac:dyDescent="0.25">
      <c r="A497" s="465">
        <v>15</v>
      </c>
      <c r="B497" s="510">
        <v>43</v>
      </c>
      <c r="C497" s="480">
        <v>18</v>
      </c>
      <c r="D497" s="480">
        <v>722</v>
      </c>
      <c r="E497" s="480">
        <v>697</v>
      </c>
      <c r="F497" s="480">
        <v>672</v>
      </c>
      <c r="G497" s="480">
        <v>647</v>
      </c>
      <c r="H497" s="480">
        <v>595</v>
      </c>
      <c r="I497" s="480">
        <v>570</v>
      </c>
      <c r="J497" s="480">
        <v>545</v>
      </c>
      <c r="K497" s="480">
        <v>520</v>
      </c>
      <c r="L497" s="480">
        <v>495</v>
      </c>
      <c r="M497" s="480">
        <v>470</v>
      </c>
      <c r="N497" s="480">
        <v>445</v>
      </c>
      <c r="O497" s="480">
        <v>420</v>
      </c>
      <c r="P497" s="480">
        <v>395</v>
      </c>
      <c r="Q497" s="480">
        <v>370</v>
      </c>
      <c r="R497" s="480">
        <v>345</v>
      </c>
      <c r="S497" s="480">
        <v>320</v>
      </c>
      <c r="T497" s="480">
        <v>295</v>
      </c>
      <c r="U497" s="480">
        <v>270</v>
      </c>
      <c r="V497" s="480">
        <v>218</v>
      </c>
      <c r="W497" s="480">
        <v>193</v>
      </c>
      <c r="X497" s="480">
        <v>168</v>
      </c>
      <c r="Y497" s="480">
        <v>143</v>
      </c>
      <c r="Z497" s="480">
        <v>118</v>
      </c>
      <c r="AA497" s="480">
        <v>93</v>
      </c>
      <c r="AB497" s="511">
        <v>68</v>
      </c>
      <c r="AC497" s="475">
        <f t="shared" si="249"/>
        <v>9855</v>
      </c>
    </row>
    <row r="498" spans="1:29" x14ac:dyDescent="0.25">
      <c r="A498" s="465">
        <v>16</v>
      </c>
      <c r="B498" s="510">
        <v>98</v>
      </c>
      <c r="C498" s="480">
        <v>73</v>
      </c>
      <c r="D498" s="480">
        <v>48</v>
      </c>
      <c r="E498" s="480">
        <v>23</v>
      </c>
      <c r="F498" s="480">
        <v>727</v>
      </c>
      <c r="G498" s="480">
        <v>702</v>
      </c>
      <c r="H498" s="480">
        <v>650</v>
      </c>
      <c r="I498" s="480">
        <v>625</v>
      </c>
      <c r="J498" s="480">
        <v>600</v>
      </c>
      <c r="K498" s="480">
        <v>575</v>
      </c>
      <c r="L498" s="480">
        <v>550</v>
      </c>
      <c r="M498" s="480">
        <v>525</v>
      </c>
      <c r="N498" s="480">
        <v>500</v>
      </c>
      <c r="O498" s="480">
        <v>475</v>
      </c>
      <c r="P498" s="480">
        <v>450</v>
      </c>
      <c r="Q498" s="480">
        <v>425</v>
      </c>
      <c r="R498" s="480">
        <v>400</v>
      </c>
      <c r="S498" s="480">
        <v>375</v>
      </c>
      <c r="T498" s="480">
        <v>350</v>
      </c>
      <c r="U498" s="480">
        <v>298</v>
      </c>
      <c r="V498" s="480">
        <v>273</v>
      </c>
      <c r="W498" s="480">
        <v>248</v>
      </c>
      <c r="X498" s="480">
        <v>223</v>
      </c>
      <c r="Y498" s="480">
        <v>198</v>
      </c>
      <c r="Z498" s="480">
        <v>173</v>
      </c>
      <c r="AA498" s="480">
        <v>148</v>
      </c>
      <c r="AB498" s="511">
        <v>123</v>
      </c>
      <c r="AC498" s="475">
        <f t="shared" si="249"/>
        <v>9855</v>
      </c>
    </row>
    <row r="499" spans="1:29" x14ac:dyDescent="0.25">
      <c r="A499" s="465">
        <v>17</v>
      </c>
      <c r="B499" s="510">
        <v>153</v>
      </c>
      <c r="C499" s="480">
        <v>128</v>
      </c>
      <c r="D499" s="480">
        <v>103</v>
      </c>
      <c r="E499" s="480">
        <v>78</v>
      </c>
      <c r="F499" s="480">
        <v>53</v>
      </c>
      <c r="G499" s="480">
        <v>1</v>
      </c>
      <c r="H499" s="480">
        <v>705</v>
      </c>
      <c r="I499" s="480">
        <v>680</v>
      </c>
      <c r="J499" s="480">
        <v>655</v>
      </c>
      <c r="K499" s="480">
        <v>630</v>
      </c>
      <c r="L499" s="480">
        <v>605</v>
      </c>
      <c r="M499" s="480">
        <v>580</v>
      </c>
      <c r="N499" s="480">
        <v>555</v>
      </c>
      <c r="O499" s="480">
        <v>530</v>
      </c>
      <c r="P499" s="480">
        <v>505</v>
      </c>
      <c r="Q499" s="480">
        <v>480</v>
      </c>
      <c r="R499" s="480">
        <v>455</v>
      </c>
      <c r="S499" s="480">
        <v>430</v>
      </c>
      <c r="T499" s="480">
        <v>405</v>
      </c>
      <c r="U499" s="480">
        <v>353</v>
      </c>
      <c r="V499" s="480">
        <v>328</v>
      </c>
      <c r="W499" s="480">
        <v>303</v>
      </c>
      <c r="X499" s="480">
        <v>278</v>
      </c>
      <c r="Y499" s="480">
        <v>253</v>
      </c>
      <c r="Z499" s="480">
        <v>228</v>
      </c>
      <c r="AA499" s="480">
        <v>203</v>
      </c>
      <c r="AB499" s="511">
        <v>178</v>
      </c>
      <c r="AC499" s="475">
        <f t="shared" si="249"/>
        <v>9855</v>
      </c>
    </row>
    <row r="500" spans="1:29" x14ac:dyDescent="0.25">
      <c r="A500" s="465">
        <v>18</v>
      </c>
      <c r="B500" s="510">
        <v>208</v>
      </c>
      <c r="C500" s="480">
        <v>183</v>
      </c>
      <c r="D500" s="480">
        <v>158</v>
      </c>
      <c r="E500" s="480">
        <v>133</v>
      </c>
      <c r="F500" s="480">
        <v>108</v>
      </c>
      <c r="G500" s="480">
        <v>56</v>
      </c>
      <c r="H500" s="480">
        <v>31</v>
      </c>
      <c r="I500" s="480">
        <v>6</v>
      </c>
      <c r="J500" s="480">
        <v>710</v>
      </c>
      <c r="K500" s="480">
        <v>685</v>
      </c>
      <c r="L500" s="480">
        <v>660</v>
      </c>
      <c r="M500" s="480">
        <v>635</v>
      </c>
      <c r="N500" s="480">
        <v>610</v>
      </c>
      <c r="O500" s="480">
        <v>585</v>
      </c>
      <c r="P500" s="480">
        <v>560</v>
      </c>
      <c r="Q500" s="480">
        <v>535</v>
      </c>
      <c r="R500" s="480">
        <v>510</v>
      </c>
      <c r="S500" s="480">
        <v>485</v>
      </c>
      <c r="T500" s="480">
        <v>433</v>
      </c>
      <c r="U500" s="480">
        <v>408</v>
      </c>
      <c r="V500" s="480">
        <v>383</v>
      </c>
      <c r="W500" s="480">
        <v>358</v>
      </c>
      <c r="X500" s="480">
        <v>333</v>
      </c>
      <c r="Y500" s="480">
        <v>308</v>
      </c>
      <c r="Z500" s="480">
        <v>283</v>
      </c>
      <c r="AA500" s="480">
        <v>258</v>
      </c>
      <c r="AB500" s="511">
        <v>233</v>
      </c>
      <c r="AC500" s="475">
        <f t="shared" si="249"/>
        <v>9855</v>
      </c>
    </row>
    <row r="501" spans="1:29" x14ac:dyDescent="0.25">
      <c r="A501" s="465">
        <v>19</v>
      </c>
      <c r="B501" s="510">
        <v>263</v>
      </c>
      <c r="C501" s="480">
        <v>238</v>
      </c>
      <c r="D501" s="480">
        <v>213</v>
      </c>
      <c r="E501" s="480">
        <v>188</v>
      </c>
      <c r="F501" s="480">
        <v>136</v>
      </c>
      <c r="G501" s="480">
        <v>111</v>
      </c>
      <c r="H501" s="480">
        <v>86</v>
      </c>
      <c r="I501" s="480">
        <v>61</v>
      </c>
      <c r="J501" s="480">
        <v>36</v>
      </c>
      <c r="K501" s="480">
        <v>11</v>
      </c>
      <c r="L501" s="480">
        <v>715</v>
      </c>
      <c r="M501" s="480">
        <v>690</v>
      </c>
      <c r="N501" s="480">
        <v>665</v>
      </c>
      <c r="O501" s="480">
        <v>640</v>
      </c>
      <c r="P501" s="480">
        <v>615</v>
      </c>
      <c r="Q501" s="480">
        <v>590</v>
      </c>
      <c r="R501" s="480">
        <v>565</v>
      </c>
      <c r="S501" s="480">
        <v>540</v>
      </c>
      <c r="T501" s="480">
        <v>488</v>
      </c>
      <c r="U501" s="480">
        <v>463</v>
      </c>
      <c r="V501" s="480">
        <v>438</v>
      </c>
      <c r="W501" s="480">
        <v>413</v>
      </c>
      <c r="X501" s="480">
        <v>388</v>
      </c>
      <c r="Y501" s="480">
        <v>363</v>
      </c>
      <c r="Z501" s="480">
        <v>338</v>
      </c>
      <c r="AA501" s="480">
        <v>313</v>
      </c>
      <c r="AB501" s="511">
        <v>288</v>
      </c>
      <c r="AC501" s="475">
        <f t="shared" si="249"/>
        <v>9855</v>
      </c>
    </row>
    <row r="502" spans="1:29" x14ac:dyDescent="0.25">
      <c r="A502" s="465">
        <v>20</v>
      </c>
      <c r="B502" s="510">
        <v>318</v>
      </c>
      <c r="C502" s="480">
        <v>293</v>
      </c>
      <c r="D502" s="480">
        <v>268</v>
      </c>
      <c r="E502" s="480">
        <v>243</v>
      </c>
      <c r="F502" s="480">
        <v>191</v>
      </c>
      <c r="G502" s="480">
        <v>166</v>
      </c>
      <c r="H502" s="480">
        <v>141</v>
      </c>
      <c r="I502" s="480">
        <v>116</v>
      </c>
      <c r="J502" s="480">
        <v>91</v>
      </c>
      <c r="K502" s="480">
        <v>66</v>
      </c>
      <c r="L502" s="480">
        <v>41</v>
      </c>
      <c r="M502" s="480">
        <v>16</v>
      </c>
      <c r="N502" s="480">
        <v>720</v>
      </c>
      <c r="O502" s="480">
        <v>695</v>
      </c>
      <c r="P502" s="480">
        <v>670</v>
      </c>
      <c r="Q502" s="480">
        <v>645</v>
      </c>
      <c r="R502" s="480">
        <v>620</v>
      </c>
      <c r="S502" s="480">
        <v>568</v>
      </c>
      <c r="T502" s="480">
        <v>543</v>
      </c>
      <c r="U502" s="480">
        <v>518</v>
      </c>
      <c r="V502" s="480">
        <v>493</v>
      </c>
      <c r="W502" s="480">
        <v>468</v>
      </c>
      <c r="X502" s="480">
        <v>443</v>
      </c>
      <c r="Y502" s="480">
        <v>418</v>
      </c>
      <c r="Z502" s="480">
        <v>393</v>
      </c>
      <c r="AA502" s="480">
        <v>368</v>
      </c>
      <c r="AB502" s="511">
        <v>343</v>
      </c>
      <c r="AC502" s="475">
        <f t="shared" si="249"/>
        <v>9855</v>
      </c>
    </row>
    <row r="503" spans="1:29" x14ac:dyDescent="0.25">
      <c r="A503" s="465">
        <v>21</v>
      </c>
      <c r="B503" s="510">
        <v>373</v>
      </c>
      <c r="C503" s="480">
        <v>348</v>
      </c>
      <c r="D503" s="480">
        <v>323</v>
      </c>
      <c r="E503" s="480">
        <v>271</v>
      </c>
      <c r="F503" s="480">
        <v>246</v>
      </c>
      <c r="G503" s="480">
        <v>221</v>
      </c>
      <c r="H503" s="480">
        <v>196</v>
      </c>
      <c r="I503" s="480">
        <v>171</v>
      </c>
      <c r="J503" s="480">
        <v>146</v>
      </c>
      <c r="K503" s="480">
        <v>121</v>
      </c>
      <c r="L503" s="480">
        <v>96</v>
      </c>
      <c r="M503" s="480">
        <v>71</v>
      </c>
      <c r="N503" s="480">
        <v>46</v>
      </c>
      <c r="O503" s="480">
        <v>21</v>
      </c>
      <c r="P503" s="480">
        <v>725</v>
      </c>
      <c r="Q503" s="480">
        <v>700</v>
      </c>
      <c r="R503" s="480">
        <v>675</v>
      </c>
      <c r="S503" s="480">
        <v>623</v>
      </c>
      <c r="T503" s="480">
        <v>598</v>
      </c>
      <c r="U503" s="480">
        <v>573</v>
      </c>
      <c r="V503" s="480">
        <v>548</v>
      </c>
      <c r="W503" s="480">
        <v>523</v>
      </c>
      <c r="X503" s="480">
        <v>498</v>
      </c>
      <c r="Y503" s="480">
        <v>473</v>
      </c>
      <c r="Z503" s="480">
        <v>448</v>
      </c>
      <c r="AA503" s="480">
        <v>423</v>
      </c>
      <c r="AB503" s="511">
        <v>398</v>
      </c>
      <c r="AC503" s="475">
        <f t="shared" si="249"/>
        <v>9855</v>
      </c>
    </row>
    <row r="504" spans="1:29" x14ac:dyDescent="0.25">
      <c r="A504" s="465">
        <v>22</v>
      </c>
      <c r="B504" s="510">
        <v>428</v>
      </c>
      <c r="C504" s="480">
        <v>403</v>
      </c>
      <c r="D504" s="480">
        <v>378</v>
      </c>
      <c r="E504" s="480">
        <v>326</v>
      </c>
      <c r="F504" s="480">
        <v>301</v>
      </c>
      <c r="G504" s="480">
        <v>276</v>
      </c>
      <c r="H504" s="480">
        <v>251</v>
      </c>
      <c r="I504" s="480">
        <v>226</v>
      </c>
      <c r="J504" s="480">
        <v>201</v>
      </c>
      <c r="K504" s="480">
        <v>176</v>
      </c>
      <c r="L504" s="480">
        <v>151</v>
      </c>
      <c r="M504" s="480">
        <v>126</v>
      </c>
      <c r="N504" s="480">
        <v>101</v>
      </c>
      <c r="O504" s="480">
        <v>76</v>
      </c>
      <c r="P504" s="480">
        <v>51</v>
      </c>
      <c r="Q504" s="480">
        <v>26</v>
      </c>
      <c r="R504" s="480">
        <v>703</v>
      </c>
      <c r="S504" s="480">
        <v>678</v>
      </c>
      <c r="T504" s="480">
        <v>653</v>
      </c>
      <c r="U504" s="480">
        <v>628</v>
      </c>
      <c r="V504" s="480">
        <v>603</v>
      </c>
      <c r="W504" s="480">
        <v>578</v>
      </c>
      <c r="X504" s="480">
        <v>553</v>
      </c>
      <c r="Y504" s="480">
        <v>528</v>
      </c>
      <c r="Z504" s="480">
        <v>503</v>
      </c>
      <c r="AA504" s="480">
        <v>478</v>
      </c>
      <c r="AB504" s="511">
        <v>453</v>
      </c>
      <c r="AC504" s="475">
        <f t="shared" si="249"/>
        <v>9855</v>
      </c>
    </row>
    <row r="505" spans="1:29" x14ac:dyDescent="0.25">
      <c r="A505" s="465">
        <v>23</v>
      </c>
      <c r="B505" s="510">
        <v>483</v>
      </c>
      <c r="C505" s="480">
        <v>458</v>
      </c>
      <c r="D505" s="480">
        <v>406</v>
      </c>
      <c r="E505" s="480">
        <v>381</v>
      </c>
      <c r="F505" s="480">
        <v>356</v>
      </c>
      <c r="G505" s="480">
        <v>331</v>
      </c>
      <c r="H505" s="480">
        <v>306</v>
      </c>
      <c r="I505" s="480">
        <v>281</v>
      </c>
      <c r="J505" s="480">
        <v>256</v>
      </c>
      <c r="K505" s="480">
        <v>231</v>
      </c>
      <c r="L505" s="480">
        <v>206</v>
      </c>
      <c r="M505" s="480">
        <v>181</v>
      </c>
      <c r="N505" s="480">
        <v>156</v>
      </c>
      <c r="O505" s="480">
        <v>131</v>
      </c>
      <c r="P505" s="480">
        <v>106</v>
      </c>
      <c r="Q505" s="480">
        <v>81</v>
      </c>
      <c r="R505" s="480">
        <v>29</v>
      </c>
      <c r="S505" s="480">
        <v>4</v>
      </c>
      <c r="T505" s="480">
        <v>708</v>
      </c>
      <c r="U505" s="480">
        <v>683</v>
      </c>
      <c r="V505" s="480">
        <v>658</v>
      </c>
      <c r="W505" s="480">
        <v>633</v>
      </c>
      <c r="X505" s="480">
        <v>608</v>
      </c>
      <c r="Y505" s="480">
        <v>583</v>
      </c>
      <c r="Z505" s="480">
        <v>558</v>
      </c>
      <c r="AA505" s="480">
        <v>533</v>
      </c>
      <c r="AB505" s="511">
        <v>508</v>
      </c>
      <c r="AC505" s="475">
        <f t="shared" si="249"/>
        <v>9855</v>
      </c>
    </row>
    <row r="506" spans="1:29" x14ac:dyDescent="0.25">
      <c r="A506" s="465">
        <v>24</v>
      </c>
      <c r="B506" s="510">
        <v>538</v>
      </c>
      <c r="C506" s="480">
        <v>513</v>
      </c>
      <c r="D506" s="480">
        <v>461</v>
      </c>
      <c r="E506" s="480">
        <v>436</v>
      </c>
      <c r="F506" s="480">
        <v>411</v>
      </c>
      <c r="G506" s="480">
        <v>386</v>
      </c>
      <c r="H506" s="480">
        <v>361</v>
      </c>
      <c r="I506" s="480">
        <v>336</v>
      </c>
      <c r="J506" s="480">
        <v>311</v>
      </c>
      <c r="K506" s="480">
        <v>286</v>
      </c>
      <c r="L506" s="480">
        <v>261</v>
      </c>
      <c r="M506" s="480">
        <v>236</v>
      </c>
      <c r="N506" s="480">
        <v>211</v>
      </c>
      <c r="O506" s="480">
        <v>186</v>
      </c>
      <c r="P506" s="480">
        <v>161</v>
      </c>
      <c r="Q506" s="480">
        <v>109</v>
      </c>
      <c r="R506" s="480">
        <v>84</v>
      </c>
      <c r="S506" s="480">
        <v>59</v>
      </c>
      <c r="T506" s="480">
        <v>34</v>
      </c>
      <c r="U506" s="480">
        <v>9</v>
      </c>
      <c r="V506" s="480">
        <v>713</v>
      </c>
      <c r="W506" s="480">
        <v>688</v>
      </c>
      <c r="X506" s="480">
        <v>663</v>
      </c>
      <c r="Y506" s="480">
        <v>638</v>
      </c>
      <c r="Z506" s="480">
        <v>613</v>
      </c>
      <c r="AA506" s="480">
        <v>588</v>
      </c>
      <c r="AB506" s="511">
        <v>563</v>
      </c>
      <c r="AC506" s="475">
        <f t="shared" si="249"/>
        <v>9855</v>
      </c>
    </row>
    <row r="507" spans="1:29" x14ac:dyDescent="0.25">
      <c r="A507" s="465">
        <v>25</v>
      </c>
      <c r="B507" s="510">
        <v>593</v>
      </c>
      <c r="C507" s="480">
        <v>541</v>
      </c>
      <c r="D507" s="480">
        <v>516</v>
      </c>
      <c r="E507" s="480">
        <v>491</v>
      </c>
      <c r="F507" s="480">
        <v>466</v>
      </c>
      <c r="G507" s="480">
        <v>441</v>
      </c>
      <c r="H507" s="480">
        <v>416</v>
      </c>
      <c r="I507" s="480">
        <v>391</v>
      </c>
      <c r="J507" s="480">
        <v>366</v>
      </c>
      <c r="K507" s="480">
        <v>341</v>
      </c>
      <c r="L507" s="480">
        <v>316</v>
      </c>
      <c r="M507" s="480">
        <v>291</v>
      </c>
      <c r="N507" s="480">
        <v>266</v>
      </c>
      <c r="O507" s="480">
        <v>241</v>
      </c>
      <c r="P507" s="480">
        <v>216</v>
      </c>
      <c r="Q507" s="480">
        <v>164</v>
      </c>
      <c r="R507" s="480">
        <v>139</v>
      </c>
      <c r="S507" s="480">
        <v>114</v>
      </c>
      <c r="T507" s="480">
        <v>89</v>
      </c>
      <c r="U507" s="480">
        <v>64</v>
      </c>
      <c r="V507" s="480">
        <v>39</v>
      </c>
      <c r="W507" s="480">
        <v>14</v>
      </c>
      <c r="X507" s="480">
        <v>718</v>
      </c>
      <c r="Y507" s="480">
        <v>693</v>
      </c>
      <c r="Z507" s="480">
        <v>668</v>
      </c>
      <c r="AA507" s="480">
        <v>643</v>
      </c>
      <c r="AB507" s="511">
        <v>618</v>
      </c>
      <c r="AC507" s="475">
        <f t="shared" si="249"/>
        <v>9855</v>
      </c>
    </row>
    <row r="508" spans="1:29" x14ac:dyDescent="0.25">
      <c r="A508" s="465">
        <v>26</v>
      </c>
      <c r="B508" s="510">
        <v>648</v>
      </c>
      <c r="C508" s="480">
        <v>596</v>
      </c>
      <c r="D508" s="480">
        <v>571</v>
      </c>
      <c r="E508" s="480">
        <v>546</v>
      </c>
      <c r="F508" s="480">
        <v>521</v>
      </c>
      <c r="G508" s="480">
        <v>496</v>
      </c>
      <c r="H508" s="480">
        <v>471</v>
      </c>
      <c r="I508" s="480">
        <v>446</v>
      </c>
      <c r="J508" s="480">
        <v>421</v>
      </c>
      <c r="K508" s="480">
        <v>396</v>
      </c>
      <c r="L508" s="480">
        <v>371</v>
      </c>
      <c r="M508" s="480">
        <v>346</v>
      </c>
      <c r="N508" s="480">
        <v>321</v>
      </c>
      <c r="O508" s="480">
        <v>296</v>
      </c>
      <c r="P508" s="480">
        <v>244</v>
      </c>
      <c r="Q508" s="480">
        <v>219</v>
      </c>
      <c r="R508" s="480">
        <v>194</v>
      </c>
      <c r="S508" s="480">
        <v>169</v>
      </c>
      <c r="T508" s="480">
        <v>144</v>
      </c>
      <c r="U508" s="480">
        <v>119</v>
      </c>
      <c r="V508" s="480">
        <v>94</v>
      </c>
      <c r="W508" s="480">
        <v>69</v>
      </c>
      <c r="X508" s="480">
        <v>44</v>
      </c>
      <c r="Y508" s="480">
        <v>19</v>
      </c>
      <c r="Z508" s="480">
        <v>723</v>
      </c>
      <c r="AA508" s="480">
        <v>698</v>
      </c>
      <c r="AB508" s="511">
        <v>673</v>
      </c>
      <c r="AC508" s="475">
        <f t="shared" si="249"/>
        <v>9855</v>
      </c>
    </row>
    <row r="509" spans="1:29" x14ac:dyDescent="0.25">
      <c r="A509" s="465">
        <v>27</v>
      </c>
      <c r="B509" s="512">
        <v>676</v>
      </c>
      <c r="C509" s="513">
        <v>651</v>
      </c>
      <c r="D509" s="513">
        <v>626</v>
      </c>
      <c r="E509" s="513">
        <v>601</v>
      </c>
      <c r="F509" s="513">
        <v>576</v>
      </c>
      <c r="G509" s="513">
        <v>551</v>
      </c>
      <c r="H509" s="513">
        <v>526</v>
      </c>
      <c r="I509" s="513">
        <v>501</v>
      </c>
      <c r="J509" s="513">
        <v>476</v>
      </c>
      <c r="K509" s="513">
        <v>451</v>
      </c>
      <c r="L509" s="513">
        <v>426</v>
      </c>
      <c r="M509" s="513">
        <v>401</v>
      </c>
      <c r="N509" s="513">
        <v>376</v>
      </c>
      <c r="O509" s="513">
        <v>351</v>
      </c>
      <c r="P509" s="513">
        <v>299</v>
      </c>
      <c r="Q509" s="513">
        <v>274</v>
      </c>
      <c r="R509" s="513">
        <v>249</v>
      </c>
      <c r="S509" s="513">
        <v>224</v>
      </c>
      <c r="T509" s="513">
        <v>199</v>
      </c>
      <c r="U509" s="513">
        <v>174</v>
      </c>
      <c r="V509" s="513">
        <v>149</v>
      </c>
      <c r="W509" s="513">
        <v>124</v>
      </c>
      <c r="X509" s="513">
        <v>99</v>
      </c>
      <c r="Y509" s="513">
        <v>74</v>
      </c>
      <c r="Z509" s="513">
        <v>49</v>
      </c>
      <c r="AA509" s="513">
        <v>24</v>
      </c>
      <c r="AB509" s="514">
        <v>728</v>
      </c>
      <c r="AC509" s="475">
        <f t="shared" si="249"/>
        <v>9855</v>
      </c>
    </row>
    <row r="510" spans="1:29" x14ac:dyDescent="0.25">
      <c r="A510" s="470" t="s">
        <v>0</v>
      </c>
      <c r="B510" s="475">
        <f t="shared" ref="B510:AB510" si="250">SUM(B483:B509)</f>
        <v>9855</v>
      </c>
      <c r="C510" s="475">
        <f t="shared" si="250"/>
        <v>9855</v>
      </c>
      <c r="D510" s="475">
        <f t="shared" si="250"/>
        <v>9855</v>
      </c>
      <c r="E510" s="475">
        <f t="shared" si="250"/>
        <v>9855</v>
      </c>
      <c r="F510" s="475">
        <f t="shared" si="250"/>
        <v>9855</v>
      </c>
      <c r="G510" s="475">
        <f t="shared" si="250"/>
        <v>9855</v>
      </c>
      <c r="H510" s="475">
        <f t="shared" si="250"/>
        <v>9855</v>
      </c>
      <c r="I510" s="475">
        <f t="shared" si="250"/>
        <v>9855</v>
      </c>
      <c r="J510" s="475">
        <f t="shared" si="250"/>
        <v>9855</v>
      </c>
      <c r="K510" s="475">
        <f t="shared" si="250"/>
        <v>9855</v>
      </c>
      <c r="L510" s="475">
        <f t="shared" si="250"/>
        <v>9855</v>
      </c>
      <c r="M510" s="475">
        <f t="shared" si="250"/>
        <v>9855</v>
      </c>
      <c r="N510" s="475">
        <f t="shared" si="250"/>
        <v>9855</v>
      </c>
      <c r="O510" s="475">
        <f t="shared" si="250"/>
        <v>9855</v>
      </c>
      <c r="P510" s="475">
        <f t="shared" si="250"/>
        <v>9855</v>
      </c>
      <c r="Q510" s="475">
        <f t="shared" si="250"/>
        <v>9855</v>
      </c>
      <c r="R510" s="475">
        <f t="shared" si="250"/>
        <v>9855</v>
      </c>
      <c r="S510" s="475">
        <f t="shared" si="250"/>
        <v>9855</v>
      </c>
      <c r="T510" s="475">
        <f t="shared" si="250"/>
        <v>9855</v>
      </c>
      <c r="U510" s="475">
        <f t="shared" si="250"/>
        <v>9855</v>
      </c>
      <c r="V510" s="475">
        <f t="shared" si="250"/>
        <v>9855</v>
      </c>
      <c r="W510" s="475">
        <f t="shared" si="250"/>
        <v>9855</v>
      </c>
      <c r="X510" s="475">
        <f t="shared" si="250"/>
        <v>9855</v>
      </c>
      <c r="Y510" s="475">
        <f t="shared" si="250"/>
        <v>9855</v>
      </c>
      <c r="Z510" s="475">
        <f t="shared" si="250"/>
        <v>9855</v>
      </c>
      <c r="AA510" s="475">
        <f t="shared" si="250"/>
        <v>9855</v>
      </c>
      <c r="AB510" s="475">
        <f t="shared" si="250"/>
        <v>9855</v>
      </c>
      <c r="AC510" s="475"/>
    </row>
    <row r="511" spans="1:29" x14ac:dyDescent="0.25">
      <c r="A511" s="466"/>
      <c r="B511" s="471"/>
      <c r="C511" s="471"/>
      <c r="D511" s="471"/>
      <c r="E511" s="471"/>
      <c r="F511" s="471"/>
      <c r="G511" s="471"/>
      <c r="H511" s="471"/>
      <c r="I511" s="471"/>
      <c r="J511" s="471"/>
      <c r="K511" s="471"/>
      <c r="L511" s="471"/>
      <c r="M511" s="471"/>
      <c r="N511" s="471"/>
      <c r="O511" s="471"/>
      <c r="P511" s="471"/>
      <c r="Q511" s="471"/>
      <c r="R511" s="471"/>
      <c r="S511" s="471"/>
      <c r="T511" s="471"/>
      <c r="U511" s="471"/>
      <c r="V511" s="471"/>
      <c r="W511" s="471"/>
      <c r="X511" s="471"/>
      <c r="Y511" s="471"/>
      <c r="Z511" s="471"/>
      <c r="AA511" s="471"/>
      <c r="AB511" s="471"/>
      <c r="AC511" s="475"/>
    </row>
    <row r="512" spans="1:29" x14ac:dyDescent="0.25">
      <c r="A512" s="470" t="s">
        <v>2</v>
      </c>
      <c r="B512" s="471">
        <f>B483</f>
        <v>2</v>
      </c>
      <c r="C512" s="471">
        <f>C484</f>
        <v>32</v>
      </c>
      <c r="D512" s="471">
        <f>D485</f>
        <v>62</v>
      </c>
      <c r="E512" s="471">
        <f>E486</f>
        <v>92</v>
      </c>
      <c r="F512" s="471">
        <f>F487</f>
        <v>122</v>
      </c>
      <c r="G512" s="471">
        <f>G488</f>
        <v>152</v>
      </c>
      <c r="H512" s="471">
        <f>H489</f>
        <v>182</v>
      </c>
      <c r="I512" s="471">
        <f>I490</f>
        <v>212</v>
      </c>
      <c r="J512" s="471">
        <f>J491</f>
        <v>242</v>
      </c>
      <c r="K512" s="471">
        <f>K492</f>
        <v>245</v>
      </c>
      <c r="L512" s="471">
        <f>L493</f>
        <v>275</v>
      </c>
      <c r="M512" s="471">
        <f>M494</f>
        <v>305</v>
      </c>
      <c r="N512" s="471">
        <f>N495</f>
        <v>335</v>
      </c>
      <c r="O512" s="471">
        <f>O496</f>
        <v>365</v>
      </c>
      <c r="P512" s="471">
        <f>P497</f>
        <v>395</v>
      </c>
      <c r="Q512" s="471">
        <f>Q498</f>
        <v>425</v>
      </c>
      <c r="R512" s="471">
        <f>R499</f>
        <v>455</v>
      </c>
      <c r="S512" s="471">
        <f>S500</f>
        <v>485</v>
      </c>
      <c r="T512" s="471">
        <f>T501</f>
        <v>488</v>
      </c>
      <c r="U512" s="471">
        <f>U502</f>
        <v>518</v>
      </c>
      <c r="V512" s="471">
        <f>V503</f>
        <v>548</v>
      </c>
      <c r="W512" s="471">
        <f>W504</f>
        <v>578</v>
      </c>
      <c r="X512" s="471">
        <f>X505</f>
        <v>608</v>
      </c>
      <c r="Y512" s="471">
        <f>Y506</f>
        <v>638</v>
      </c>
      <c r="Z512" s="471">
        <f>Z507</f>
        <v>668</v>
      </c>
      <c r="AA512" s="471">
        <f>AA508</f>
        <v>698</v>
      </c>
      <c r="AB512" s="472">
        <f>AB509</f>
        <v>728</v>
      </c>
      <c r="AC512" s="475">
        <f>SUM(B512:AB512)</f>
        <v>9855</v>
      </c>
    </row>
    <row r="513" spans="1:29" x14ac:dyDescent="0.25">
      <c r="A513" s="470" t="s">
        <v>3</v>
      </c>
      <c r="B513" s="466">
        <f>B509</f>
        <v>676</v>
      </c>
      <c r="C513" s="466">
        <f>C508</f>
        <v>596</v>
      </c>
      <c r="D513" s="466">
        <f>D507</f>
        <v>516</v>
      </c>
      <c r="E513" s="466">
        <f>E506</f>
        <v>436</v>
      </c>
      <c r="F513" s="466">
        <f>F505</f>
        <v>356</v>
      </c>
      <c r="G513" s="466">
        <f>G504</f>
        <v>276</v>
      </c>
      <c r="H513" s="466">
        <f>H503</f>
        <v>196</v>
      </c>
      <c r="I513" s="466">
        <f>I502</f>
        <v>116</v>
      </c>
      <c r="J513" s="466">
        <f>J501</f>
        <v>36</v>
      </c>
      <c r="K513" s="466">
        <f>K500</f>
        <v>685</v>
      </c>
      <c r="L513" s="466">
        <f>L499</f>
        <v>605</v>
      </c>
      <c r="M513" s="466">
        <f>M498</f>
        <v>525</v>
      </c>
      <c r="N513" s="466">
        <f>N497</f>
        <v>445</v>
      </c>
      <c r="O513" s="466">
        <f>O496</f>
        <v>365</v>
      </c>
      <c r="P513" s="466">
        <f>P495</f>
        <v>285</v>
      </c>
      <c r="Q513" s="466">
        <f>Q494</f>
        <v>205</v>
      </c>
      <c r="R513" s="466">
        <f>R493</f>
        <v>125</v>
      </c>
      <c r="S513" s="466">
        <f>S492</f>
        <v>45</v>
      </c>
      <c r="T513" s="466">
        <f>T491</f>
        <v>694</v>
      </c>
      <c r="U513" s="466">
        <f>U490</f>
        <v>614</v>
      </c>
      <c r="V513" s="466">
        <f>V489</f>
        <v>534</v>
      </c>
      <c r="W513" s="466">
        <f>W488</f>
        <v>454</v>
      </c>
      <c r="X513" s="466">
        <f>X487</f>
        <v>374</v>
      </c>
      <c r="Y513" s="466">
        <f>Y486</f>
        <v>294</v>
      </c>
      <c r="Z513" s="466">
        <f>Z485</f>
        <v>214</v>
      </c>
      <c r="AA513" s="466">
        <f>AA484</f>
        <v>134</v>
      </c>
      <c r="AB513" s="473">
        <f>AB483</f>
        <v>54</v>
      </c>
      <c r="AC513" s="475">
        <f>SUM(B513:AB513)</f>
        <v>9855</v>
      </c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C7:AC33 AC70:AC72 AC104:AC106 AC41:AC68 AC75:AC101 AC109:AC136 AC143:AC169 AC177:AC203 AC211:AC237 AC245:AC271 AC279:AC305 AC313:AC339 AC347:AC374 AC381:AC408 AC415:AC441 AC449:AC475 AC483:AC509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ED53F-7A23-473B-B9FD-360091BBFA5F}">
  <sheetPr>
    <tabColor rgb="FF0070C0"/>
  </sheetPr>
  <dimension ref="A1:AD862"/>
  <sheetViews>
    <sheetView workbookViewId="0">
      <pane xSplit="1" ySplit="5" topLeftCell="B6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5" x14ac:dyDescent="0.25"/>
  <cols>
    <col min="1" max="1" width="4.7109375" style="465" customWidth="1"/>
    <col min="2" max="29" width="8.7109375" style="466" customWidth="1"/>
    <col min="30" max="16384" width="9.140625" style="466"/>
  </cols>
  <sheetData>
    <row r="1" spans="1:30" s="465" customFormat="1" ht="21" x14ac:dyDescent="0.35">
      <c r="B1" s="6" t="s">
        <v>921</v>
      </c>
      <c r="C1" s="474"/>
      <c r="D1" s="474"/>
      <c r="E1" s="474"/>
      <c r="F1" s="474"/>
      <c r="G1" s="474"/>
      <c r="H1" s="474"/>
      <c r="I1" s="466"/>
    </row>
    <row r="2" spans="1:30" x14ac:dyDescent="0.25">
      <c r="B2" s="467" t="s">
        <v>922</v>
      </c>
      <c r="L2" s="466" t="s">
        <v>8</v>
      </c>
    </row>
    <row r="3" spans="1:30" x14ac:dyDescent="0.25">
      <c r="B3" s="467"/>
      <c r="L3" s="466" t="s">
        <v>923</v>
      </c>
    </row>
    <row r="4" spans="1:30" x14ac:dyDescent="0.25">
      <c r="B4" s="468" t="s">
        <v>960</v>
      </c>
      <c r="L4" s="466" t="s">
        <v>924</v>
      </c>
    </row>
    <row r="5" spans="1:30" s="465" customFormat="1" x14ac:dyDescent="0.25">
      <c r="B5" s="465">
        <v>1</v>
      </c>
      <c r="C5" s="465">
        <v>2</v>
      </c>
      <c r="D5" s="465">
        <v>3</v>
      </c>
      <c r="E5" s="465">
        <v>4</v>
      </c>
      <c r="F5" s="465">
        <v>5</v>
      </c>
      <c r="G5" s="465">
        <v>6</v>
      </c>
      <c r="H5" s="465">
        <v>7</v>
      </c>
      <c r="I5" s="465">
        <v>8</v>
      </c>
      <c r="J5" s="465">
        <v>9</v>
      </c>
      <c r="K5" s="465">
        <v>10</v>
      </c>
      <c r="L5" s="465">
        <v>11</v>
      </c>
      <c r="M5" s="465">
        <v>12</v>
      </c>
      <c r="N5" s="465">
        <v>13</v>
      </c>
      <c r="O5" s="465">
        <v>14</v>
      </c>
      <c r="P5" s="465">
        <v>15</v>
      </c>
      <c r="Q5" s="465">
        <v>16</v>
      </c>
      <c r="R5" s="465">
        <v>17</v>
      </c>
      <c r="S5" s="465">
        <v>18</v>
      </c>
      <c r="T5" s="465">
        <v>19</v>
      </c>
      <c r="U5" s="465">
        <v>20</v>
      </c>
      <c r="V5" s="465">
        <v>21</v>
      </c>
      <c r="W5" s="465">
        <v>22</v>
      </c>
      <c r="X5" s="465">
        <v>23</v>
      </c>
      <c r="Y5" s="465">
        <v>24</v>
      </c>
      <c r="Z5" s="465">
        <v>25</v>
      </c>
      <c r="AA5" s="465">
        <v>26</v>
      </c>
      <c r="AB5" s="465">
        <v>27</v>
      </c>
      <c r="AC5" s="469" t="s">
        <v>1</v>
      </c>
    </row>
    <row r="6" spans="1:30" s="465" customFormat="1" x14ac:dyDescent="0.25">
      <c r="B6" s="481" t="s">
        <v>935</v>
      </c>
      <c r="AC6" s="469"/>
      <c r="AD6" s="465" t="s">
        <v>4</v>
      </c>
    </row>
    <row r="7" spans="1:30" x14ac:dyDescent="0.25">
      <c r="A7" s="465">
        <v>1</v>
      </c>
      <c r="B7" s="483">
        <v>19</v>
      </c>
      <c r="C7" s="484">
        <v>319</v>
      </c>
      <c r="D7" s="484">
        <v>538</v>
      </c>
      <c r="E7" s="484">
        <v>603</v>
      </c>
      <c r="F7" s="484">
        <v>84</v>
      </c>
      <c r="G7" s="484">
        <v>384</v>
      </c>
      <c r="H7" s="484">
        <v>473</v>
      </c>
      <c r="I7" s="484">
        <v>692</v>
      </c>
      <c r="J7" s="484">
        <v>173</v>
      </c>
      <c r="K7" s="484">
        <v>703</v>
      </c>
      <c r="L7" s="484">
        <v>193</v>
      </c>
      <c r="M7" s="484">
        <v>412</v>
      </c>
      <c r="N7" s="484">
        <v>261</v>
      </c>
      <c r="O7" s="484">
        <v>552</v>
      </c>
      <c r="P7" s="484">
        <v>42</v>
      </c>
      <c r="Q7" s="484">
        <v>131</v>
      </c>
      <c r="R7" s="484">
        <v>350</v>
      </c>
      <c r="S7" s="484">
        <v>641</v>
      </c>
      <c r="T7" s="484">
        <v>361</v>
      </c>
      <c r="U7" s="484">
        <v>580</v>
      </c>
      <c r="V7" s="484">
        <v>151</v>
      </c>
      <c r="W7" s="484">
        <v>243</v>
      </c>
      <c r="X7" s="484">
        <v>453</v>
      </c>
      <c r="Y7" s="484">
        <v>672</v>
      </c>
      <c r="Z7" s="484">
        <v>491</v>
      </c>
      <c r="AA7" s="484">
        <v>62</v>
      </c>
      <c r="AB7" s="485">
        <v>272</v>
      </c>
      <c r="AC7" s="475">
        <f>SUMSQ(B7:AB7)</f>
        <v>4792815</v>
      </c>
    </row>
    <row r="8" spans="1:30" x14ac:dyDescent="0.25">
      <c r="A8" s="465">
        <v>2</v>
      </c>
      <c r="B8" s="486">
        <v>543</v>
      </c>
      <c r="C8" s="478">
        <v>33</v>
      </c>
      <c r="D8" s="478">
        <v>252</v>
      </c>
      <c r="E8" s="478">
        <v>341</v>
      </c>
      <c r="F8" s="478">
        <v>632</v>
      </c>
      <c r="G8" s="478">
        <v>122</v>
      </c>
      <c r="H8" s="478">
        <v>211</v>
      </c>
      <c r="I8" s="478">
        <v>430</v>
      </c>
      <c r="J8" s="478">
        <v>721</v>
      </c>
      <c r="K8" s="478">
        <v>444</v>
      </c>
      <c r="L8" s="478">
        <v>663</v>
      </c>
      <c r="M8" s="478">
        <v>234</v>
      </c>
      <c r="N8" s="478">
        <v>80</v>
      </c>
      <c r="O8" s="478">
        <v>290</v>
      </c>
      <c r="P8" s="478">
        <v>509</v>
      </c>
      <c r="Q8" s="478">
        <v>571</v>
      </c>
      <c r="R8" s="478">
        <v>142</v>
      </c>
      <c r="S8" s="478">
        <v>352</v>
      </c>
      <c r="T8" s="478">
        <v>102</v>
      </c>
      <c r="U8" s="478">
        <v>402</v>
      </c>
      <c r="V8" s="478">
        <v>621</v>
      </c>
      <c r="W8" s="478">
        <v>683</v>
      </c>
      <c r="X8" s="478">
        <v>164</v>
      </c>
      <c r="Y8" s="478">
        <v>464</v>
      </c>
      <c r="Z8" s="478">
        <v>310</v>
      </c>
      <c r="AA8" s="478">
        <v>529</v>
      </c>
      <c r="AB8" s="487">
        <v>10</v>
      </c>
      <c r="AC8" s="475">
        <f t="shared" ref="AC8:AC66" si="0">SUMSQ(B8:AB8)</f>
        <v>4792815</v>
      </c>
    </row>
    <row r="9" spans="1:30" x14ac:dyDescent="0.25">
      <c r="A9" s="465">
        <v>3</v>
      </c>
      <c r="B9" s="486">
        <v>281</v>
      </c>
      <c r="C9" s="478">
        <v>500</v>
      </c>
      <c r="D9" s="478">
        <v>71</v>
      </c>
      <c r="E9" s="478">
        <v>160</v>
      </c>
      <c r="F9" s="478">
        <v>370</v>
      </c>
      <c r="G9" s="478">
        <v>589</v>
      </c>
      <c r="H9" s="478">
        <v>654</v>
      </c>
      <c r="I9" s="478">
        <v>225</v>
      </c>
      <c r="J9" s="478">
        <v>435</v>
      </c>
      <c r="K9" s="478">
        <v>182</v>
      </c>
      <c r="L9" s="478">
        <v>482</v>
      </c>
      <c r="M9" s="478">
        <v>701</v>
      </c>
      <c r="N9" s="478">
        <v>520</v>
      </c>
      <c r="O9" s="478">
        <v>1</v>
      </c>
      <c r="P9" s="478">
        <v>301</v>
      </c>
      <c r="Q9" s="478">
        <v>393</v>
      </c>
      <c r="R9" s="478">
        <v>612</v>
      </c>
      <c r="S9" s="478">
        <v>93</v>
      </c>
      <c r="T9" s="478">
        <v>623</v>
      </c>
      <c r="U9" s="478">
        <v>113</v>
      </c>
      <c r="V9" s="478">
        <v>332</v>
      </c>
      <c r="W9" s="478">
        <v>421</v>
      </c>
      <c r="X9" s="478">
        <v>712</v>
      </c>
      <c r="Y9" s="478">
        <v>202</v>
      </c>
      <c r="Z9" s="478">
        <v>51</v>
      </c>
      <c r="AA9" s="478">
        <v>270</v>
      </c>
      <c r="AB9" s="487">
        <v>561</v>
      </c>
      <c r="AC9" s="475">
        <f t="shared" si="0"/>
        <v>4792815</v>
      </c>
    </row>
    <row r="10" spans="1:30" x14ac:dyDescent="0.25">
      <c r="A10" s="465">
        <v>4</v>
      </c>
      <c r="B10" s="486">
        <v>323</v>
      </c>
      <c r="C10" s="478">
        <v>533</v>
      </c>
      <c r="D10" s="478">
        <v>23</v>
      </c>
      <c r="E10" s="478">
        <v>85</v>
      </c>
      <c r="F10" s="478">
        <v>385</v>
      </c>
      <c r="G10" s="478">
        <v>595</v>
      </c>
      <c r="H10" s="478">
        <v>687</v>
      </c>
      <c r="I10" s="478">
        <v>177</v>
      </c>
      <c r="J10" s="478">
        <v>477</v>
      </c>
      <c r="K10" s="478">
        <v>197</v>
      </c>
      <c r="L10" s="478">
        <v>407</v>
      </c>
      <c r="M10" s="478">
        <v>707</v>
      </c>
      <c r="N10" s="478">
        <v>553</v>
      </c>
      <c r="O10" s="478">
        <v>43</v>
      </c>
      <c r="P10" s="478">
        <v>253</v>
      </c>
      <c r="Q10" s="478">
        <v>345</v>
      </c>
      <c r="R10" s="478">
        <v>645</v>
      </c>
      <c r="S10" s="478">
        <v>135</v>
      </c>
      <c r="T10" s="478">
        <v>584</v>
      </c>
      <c r="U10" s="478">
        <v>146</v>
      </c>
      <c r="V10" s="478">
        <v>365</v>
      </c>
      <c r="W10" s="478">
        <v>454</v>
      </c>
      <c r="X10" s="478">
        <v>673</v>
      </c>
      <c r="Y10" s="478">
        <v>235</v>
      </c>
      <c r="Z10" s="478">
        <v>57</v>
      </c>
      <c r="AA10" s="478">
        <v>276</v>
      </c>
      <c r="AB10" s="487">
        <v>495</v>
      </c>
      <c r="AC10" s="475">
        <f t="shared" si="0"/>
        <v>4792815</v>
      </c>
    </row>
    <row r="11" spans="1:30" x14ac:dyDescent="0.25">
      <c r="A11" s="465">
        <v>5</v>
      </c>
      <c r="B11" s="486">
        <v>34</v>
      </c>
      <c r="C11" s="478">
        <v>244</v>
      </c>
      <c r="D11" s="478">
        <v>544</v>
      </c>
      <c r="E11" s="478">
        <v>636</v>
      </c>
      <c r="F11" s="478">
        <v>126</v>
      </c>
      <c r="G11" s="478">
        <v>336</v>
      </c>
      <c r="H11" s="478">
        <v>425</v>
      </c>
      <c r="I11" s="478">
        <v>725</v>
      </c>
      <c r="J11" s="478">
        <v>215</v>
      </c>
      <c r="K11" s="478">
        <v>664</v>
      </c>
      <c r="L11" s="478">
        <v>226</v>
      </c>
      <c r="M11" s="478">
        <v>445</v>
      </c>
      <c r="N11" s="478">
        <v>294</v>
      </c>
      <c r="O11" s="478">
        <v>513</v>
      </c>
      <c r="P11" s="478">
        <v>75</v>
      </c>
      <c r="Q11" s="478">
        <v>137</v>
      </c>
      <c r="R11" s="478">
        <v>356</v>
      </c>
      <c r="S11" s="478">
        <v>575</v>
      </c>
      <c r="T11" s="478">
        <v>403</v>
      </c>
      <c r="U11" s="478">
        <v>613</v>
      </c>
      <c r="V11" s="478">
        <v>103</v>
      </c>
      <c r="W11" s="478">
        <v>168</v>
      </c>
      <c r="X11" s="478">
        <v>468</v>
      </c>
      <c r="Y11" s="478">
        <v>678</v>
      </c>
      <c r="Z11" s="478">
        <v>524</v>
      </c>
      <c r="AA11" s="478">
        <v>14</v>
      </c>
      <c r="AB11" s="487">
        <v>314</v>
      </c>
      <c r="AC11" s="475">
        <f t="shared" si="0"/>
        <v>4792815</v>
      </c>
    </row>
    <row r="12" spans="1:30" x14ac:dyDescent="0.25">
      <c r="A12" s="465">
        <v>6</v>
      </c>
      <c r="B12" s="486">
        <v>504</v>
      </c>
      <c r="C12" s="478">
        <v>66</v>
      </c>
      <c r="D12" s="478">
        <v>285</v>
      </c>
      <c r="E12" s="478">
        <v>374</v>
      </c>
      <c r="F12" s="478">
        <v>593</v>
      </c>
      <c r="G12" s="478">
        <v>155</v>
      </c>
      <c r="H12" s="478">
        <v>217</v>
      </c>
      <c r="I12" s="478">
        <v>436</v>
      </c>
      <c r="J12" s="478">
        <v>655</v>
      </c>
      <c r="K12" s="478">
        <v>486</v>
      </c>
      <c r="L12" s="478">
        <v>696</v>
      </c>
      <c r="M12" s="478">
        <v>186</v>
      </c>
      <c r="N12" s="478">
        <v>5</v>
      </c>
      <c r="O12" s="478">
        <v>305</v>
      </c>
      <c r="P12" s="478">
        <v>515</v>
      </c>
      <c r="Q12" s="478">
        <v>604</v>
      </c>
      <c r="R12" s="478">
        <v>94</v>
      </c>
      <c r="S12" s="478">
        <v>394</v>
      </c>
      <c r="T12" s="478">
        <v>117</v>
      </c>
      <c r="U12" s="478">
        <v>327</v>
      </c>
      <c r="V12" s="478">
        <v>627</v>
      </c>
      <c r="W12" s="478">
        <v>716</v>
      </c>
      <c r="X12" s="478">
        <v>206</v>
      </c>
      <c r="Y12" s="478">
        <v>416</v>
      </c>
      <c r="Z12" s="478">
        <v>262</v>
      </c>
      <c r="AA12" s="478">
        <v>562</v>
      </c>
      <c r="AB12" s="487">
        <v>52</v>
      </c>
      <c r="AC12" s="475">
        <f t="shared" si="0"/>
        <v>4792815</v>
      </c>
    </row>
    <row r="13" spans="1:30" x14ac:dyDescent="0.25">
      <c r="A13" s="465">
        <v>7</v>
      </c>
      <c r="B13" s="486">
        <v>537</v>
      </c>
      <c r="C13" s="478">
        <v>27</v>
      </c>
      <c r="D13" s="478">
        <v>318</v>
      </c>
      <c r="E13" s="478">
        <v>380</v>
      </c>
      <c r="F13" s="478">
        <v>599</v>
      </c>
      <c r="G13" s="478">
        <v>89</v>
      </c>
      <c r="H13" s="478">
        <v>178</v>
      </c>
      <c r="I13" s="478">
        <v>469</v>
      </c>
      <c r="J13" s="478">
        <v>688</v>
      </c>
      <c r="K13" s="478">
        <v>411</v>
      </c>
      <c r="L13" s="478">
        <v>711</v>
      </c>
      <c r="M13" s="478">
        <v>192</v>
      </c>
      <c r="N13" s="478">
        <v>38</v>
      </c>
      <c r="O13" s="478">
        <v>257</v>
      </c>
      <c r="P13" s="478">
        <v>557</v>
      </c>
      <c r="Q13" s="478">
        <v>646</v>
      </c>
      <c r="R13" s="478">
        <v>127</v>
      </c>
      <c r="S13" s="478">
        <v>346</v>
      </c>
      <c r="T13" s="478">
        <v>150</v>
      </c>
      <c r="U13" s="478">
        <v>369</v>
      </c>
      <c r="V13" s="478">
        <v>579</v>
      </c>
      <c r="W13" s="478">
        <v>668</v>
      </c>
      <c r="X13" s="478">
        <v>239</v>
      </c>
      <c r="Y13" s="478">
        <v>458</v>
      </c>
      <c r="Z13" s="478">
        <v>277</v>
      </c>
      <c r="AA13" s="478">
        <v>487</v>
      </c>
      <c r="AB13" s="487">
        <v>58</v>
      </c>
      <c r="AC13" s="475">
        <f t="shared" si="0"/>
        <v>4792815</v>
      </c>
    </row>
    <row r="14" spans="1:30" x14ac:dyDescent="0.25">
      <c r="A14" s="465">
        <v>8</v>
      </c>
      <c r="B14" s="486">
        <v>248</v>
      </c>
      <c r="C14" s="478">
        <v>548</v>
      </c>
      <c r="D14" s="478">
        <v>29</v>
      </c>
      <c r="E14" s="478">
        <v>118</v>
      </c>
      <c r="F14" s="478">
        <v>337</v>
      </c>
      <c r="G14" s="478">
        <v>637</v>
      </c>
      <c r="H14" s="478">
        <v>729</v>
      </c>
      <c r="I14" s="478">
        <v>210</v>
      </c>
      <c r="J14" s="478">
        <v>429</v>
      </c>
      <c r="K14" s="478">
        <v>230</v>
      </c>
      <c r="L14" s="478">
        <v>449</v>
      </c>
      <c r="M14" s="478">
        <v>659</v>
      </c>
      <c r="N14" s="478">
        <v>505</v>
      </c>
      <c r="O14" s="478">
        <v>76</v>
      </c>
      <c r="P14" s="478">
        <v>295</v>
      </c>
      <c r="Q14" s="478">
        <v>360</v>
      </c>
      <c r="R14" s="478">
        <v>570</v>
      </c>
      <c r="S14" s="478">
        <v>141</v>
      </c>
      <c r="T14" s="478">
        <v>617</v>
      </c>
      <c r="U14" s="478">
        <v>107</v>
      </c>
      <c r="V14" s="478">
        <v>398</v>
      </c>
      <c r="W14" s="478">
        <v>460</v>
      </c>
      <c r="X14" s="478">
        <v>679</v>
      </c>
      <c r="Y14" s="478">
        <v>169</v>
      </c>
      <c r="Z14" s="478">
        <v>18</v>
      </c>
      <c r="AA14" s="478">
        <v>309</v>
      </c>
      <c r="AB14" s="487">
        <v>528</v>
      </c>
      <c r="AC14" s="475">
        <f t="shared" si="0"/>
        <v>4792815</v>
      </c>
    </row>
    <row r="15" spans="1:30" x14ac:dyDescent="0.25">
      <c r="A15" s="465">
        <v>9</v>
      </c>
      <c r="B15" s="486">
        <v>67</v>
      </c>
      <c r="C15" s="478">
        <v>286</v>
      </c>
      <c r="D15" s="478">
        <v>496</v>
      </c>
      <c r="E15" s="478">
        <v>588</v>
      </c>
      <c r="F15" s="478">
        <v>159</v>
      </c>
      <c r="G15" s="478">
        <v>378</v>
      </c>
      <c r="H15" s="478">
        <v>440</v>
      </c>
      <c r="I15" s="478">
        <v>650</v>
      </c>
      <c r="J15" s="478">
        <v>221</v>
      </c>
      <c r="K15" s="478">
        <v>697</v>
      </c>
      <c r="L15" s="478">
        <v>187</v>
      </c>
      <c r="M15" s="478">
        <v>478</v>
      </c>
      <c r="N15" s="478">
        <v>300</v>
      </c>
      <c r="O15" s="478">
        <v>519</v>
      </c>
      <c r="P15" s="478">
        <v>9</v>
      </c>
      <c r="Q15" s="478">
        <v>98</v>
      </c>
      <c r="R15" s="478">
        <v>389</v>
      </c>
      <c r="S15" s="478">
        <v>608</v>
      </c>
      <c r="T15" s="478">
        <v>328</v>
      </c>
      <c r="U15" s="478">
        <v>628</v>
      </c>
      <c r="V15" s="478">
        <v>109</v>
      </c>
      <c r="W15" s="478">
        <v>201</v>
      </c>
      <c r="X15" s="478">
        <v>420</v>
      </c>
      <c r="Y15" s="478">
        <v>720</v>
      </c>
      <c r="Z15" s="478">
        <v>566</v>
      </c>
      <c r="AA15" s="478">
        <v>47</v>
      </c>
      <c r="AB15" s="487">
        <v>266</v>
      </c>
      <c r="AC15" s="475">
        <f t="shared" si="0"/>
        <v>4792815</v>
      </c>
    </row>
    <row r="16" spans="1:30" x14ac:dyDescent="0.25">
      <c r="A16" s="465">
        <v>10</v>
      </c>
      <c r="B16" s="486">
        <v>620</v>
      </c>
      <c r="C16" s="478">
        <v>101</v>
      </c>
      <c r="D16" s="478">
        <v>401</v>
      </c>
      <c r="E16" s="478">
        <v>463</v>
      </c>
      <c r="F16" s="478">
        <v>682</v>
      </c>
      <c r="G16" s="478">
        <v>163</v>
      </c>
      <c r="H16" s="478">
        <v>12</v>
      </c>
      <c r="I16" s="478">
        <v>312</v>
      </c>
      <c r="J16" s="478">
        <v>531</v>
      </c>
      <c r="K16" s="478">
        <v>251</v>
      </c>
      <c r="L16" s="478">
        <v>542</v>
      </c>
      <c r="M16" s="478">
        <v>32</v>
      </c>
      <c r="N16" s="478">
        <v>121</v>
      </c>
      <c r="O16" s="478">
        <v>340</v>
      </c>
      <c r="P16" s="478">
        <v>631</v>
      </c>
      <c r="Q16" s="478">
        <v>723</v>
      </c>
      <c r="R16" s="478">
        <v>213</v>
      </c>
      <c r="S16" s="478">
        <v>432</v>
      </c>
      <c r="T16" s="478">
        <v>233</v>
      </c>
      <c r="U16" s="478">
        <v>443</v>
      </c>
      <c r="V16" s="478">
        <v>662</v>
      </c>
      <c r="W16" s="478">
        <v>508</v>
      </c>
      <c r="X16" s="478">
        <v>79</v>
      </c>
      <c r="Y16" s="478">
        <v>289</v>
      </c>
      <c r="Z16" s="478">
        <v>354</v>
      </c>
      <c r="AA16" s="478">
        <v>573</v>
      </c>
      <c r="AB16" s="487">
        <v>144</v>
      </c>
      <c r="AC16" s="475">
        <f t="shared" si="0"/>
        <v>4792815</v>
      </c>
    </row>
    <row r="17" spans="1:29" x14ac:dyDescent="0.25">
      <c r="A17" s="465">
        <v>11</v>
      </c>
      <c r="B17" s="486">
        <v>331</v>
      </c>
      <c r="C17" s="478">
        <v>622</v>
      </c>
      <c r="D17" s="478">
        <v>112</v>
      </c>
      <c r="E17" s="478">
        <v>204</v>
      </c>
      <c r="F17" s="478">
        <v>423</v>
      </c>
      <c r="G17" s="478">
        <v>714</v>
      </c>
      <c r="H17" s="478">
        <v>560</v>
      </c>
      <c r="I17" s="478">
        <v>50</v>
      </c>
      <c r="J17" s="478">
        <v>269</v>
      </c>
      <c r="K17" s="478">
        <v>70</v>
      </c>
      <c r="L17" s="478">
        <v>280</v>
      </c>
      <c r="M17" s="478">
        <v>499</v>
      </c>
      <c r="N17" s="478">
        <v>591</v>
      </c>
      <c r="O17" s="478">
        <v>162</v>
      </c>
      <c r="P17" s="478">
        <v>372</v>
      </c>
      <c r="Q17" s="478">
        <v>434</v>
      </c>
      <c r="R17" s="478">
        <v>653</v>
      </c>
      <c r="S17" s="478">
        <v>224</v>
      </c>
      <c r="T17" s="478">
        <v>700</v>
      </c>
      <c r="U17" s="478">
        <v>181</v>
      </c>
      <c r="V17" s="478">
        <v>481</v>
      </c>
      <c r="W17" s="478">
        <v>303</v>
      </c>
      <c r="X17" s="478">
        <v>522</v>
      </c>
      <c r="Y17" s="478">
        <v>3</v>
      </c>
      <c r="Z17" s="478">
        <v>92</v>
      </c>
      <c r="AA17" s="478">
        <v>392</v>
      </c>
      <c r="AB17" s="487">
        <v>611</v>
      </c>
      <c r="AC17" s="475">
        <f t="shared" si="0"/>
        <v>4792815</v>
      </c>
    </row>
    <row r="18" spans="1:29" x14ac:dyDescent="0.25">
      <c r="A18" s="465">
        <v>12</v>
      </c>
      <c r="B18" s="486">
        <v>153</v>
      </c>
      <c r="C18" s="478">
        <v>363</v>
      </c>
      <c r="D18" s="478">
        <v>582</v>
      </c>
      <c r="E18" s="478">
        <v>671</v>
      </c>
      <c r="F18" s="478">
        <v>242</v>
      </c>
      <c r="G18" s="478">
        <v>452</v>
      </c>
      <c r="H18" s="478">
        <v>271</v>
      </c>
      <c r="I18" s="478">
        <v>490</v>
      </c>
      <c r="J18" s="478">
        <v>61</v>
      </c>
      <c r="K18" s="478">
        <v>540</v>
      </c>
      <c r="L18" s="478">
        <v>21</v>
      </c>
      <c r="M18" s="478">
        <v>321</v>
      </c>
      <c r="N18" s="478">
        <v>383</v>
      </c>
      <c r="O18" s="478">
        <v>602</v>
      </c>
      <c r="P18" s="478">
        <v>83</v>
      </c>
      <c r="Q18" s="478">
        <v>172</v>
      </c>
      <c r="R18" s="478">
        <v>472</v>
      </c>
      <c r="S18" s="478">
        <v>691</v>
      </c>
      <c r="T18" s="478">
        <v>414</v>
      </c>
      <c r="U18" s="478">
        <v>705</v>
      </c>
      <c r="V18" s="478">
        <v>195</v>
      </c>
      <c r="W18" s="478">
        <v>41</v>
      </c>
      <c r="X18" s="478">
        <v>260</v>
      </c>
      <c r="Y18" s="478">
        <v>551</v>
      </c>
      <c r="Z18" s="478">
        <v>640</v>
      </c>
      <c r="AA18" s="478">
        <v>130</v>
      </c>
      <c r="AB18" s="487">
        <v>349</v>
      </c>
      <c r="AC18" s="475">
        <f t="shared" si="0"/>
        <v>4792815</v>
      </c>
    </row>
    <row r="19" spans="1:29" x14ac:dyDescent="0.25">
      <c r="A19" s="465">
        <v>13</v>
      </c>
      <c r="B19" s="486">
        <v>105</v>
      </c>
      <c r="C19" s="478">
        <v>405</v>
      </c>
      <c r="D19" s="478">
        <v>615</v>
      </c>
      <c r="E19" s="478">
        <v>677</v>
      </c>
      <c r="F19" s="478">
        <v>167</v>
      </c>
      <c r="G19" s="478">
        <v>467</v>
      </c>
      <c r="H19" s="478">
        <v>313</v>
      </c>
      <c r="I19" s="478">
        <v>523</v>
      </c>
      <c r="J19" s="478">
        <v>13</v>
      </c>
      <c r="K19" s="478">
        <v>546</v>
      </c>
      <c r="L19" s="478">
        <v>36</v>
      </c>
      <c r="M19" s="478">
        <v>246</v>
      </c>
      <c r="N19" s="478">
        <v>335</v>
      </c>
      <c r="O19" s="478">
        <v>635</v>
      </c>
      <c r="P19" s="478">
        <v>125</v>
      </c>
      <c r="Q19" s="478">
        <v>214</v>
      </c>
      <c r="R19" s="478">
        <v>424</v>
      </c>
      <c r="S19" s="478">
        <v>724</v>
      </c>
      <c r="T19" s="478">
        <v>447</v>
      </c>
      <c r="U19" s="478">
        <v>666</v>
      </c>
      <c r="V19" s="478">
        <v>228</v>
      </c>
      <c r="W19" s="478">
        <v>74</v>
      </c>
      <c r="X19" s="478">
        <v>293</v>
      </c>
      <c r="Y19" s="478">
        <v>512</v>
      </c>
      <c r="Z19" s="478">
        <v>574</v>
      </c>
      <c r="AA19" s="478">
        <v>136</v>
      </c>
      <c r="AB19" s="487">
        <v>355</v>
      </c>
      <c r="AC19" s="475">
        <f t="shared" si="0"/>
        <v>4792815</v>
      </c>
    </row>
    <row r="20" spans="1:29" x14ac:dyDescent="0.25">
      <c r="A20" s="465">
        <v>14</v>
      </c>
      <c r="B20" s="486">
        <v>626</v>
      </c>
      <c r="C20" s="478">
        <v>116</v>
      </c>
      <c r="D20" s="478">
        <v>326</v>
      </c>
      <c r="E20" s="478">
        <v>415</v>
      </c>
      <c r="F20" s="478">
        <v>715</v>
      </c>
      <c r="G20" s="478">
        <v>205</v>
      </c>
      <c r="H20" s="478">
        <v>54</v>
      </c>
      <c r="I20" s="478">
        <v>264</v>
      </c>
      <c r="J20" s="478">
        <v>564</v>
      </c>
      <c r="K20" s="478">
        <v>284</v>
      </c>
      <c r="L20" s="478">
        <v>503</v>
      </c>
      <c r="M20" s="478">
        <v>65</v>
      </c>
      <c r="N20" s="478">
        <v>154</v>
      </c>
      <c r="O20" s="478">
        <v>373</v>
      </c>
      <c r="P20" s="478">
        <v>592</v>
      </c>
      <c r="Q20" s="478">
        <v>657</v>
      </c>
      <c r="R20" s="478">
        <v>219</v>
      </c>
      <c r="S20" s="478">
        <v>438</v>
      </c>
      <c r="T20" s="478">
        <v>185</v>
      </c>
      <c r="U20" s="478">
        <v>485</v>
      </c>
      <c r="V20" s="478">
        <v>695</v>
      </c>
      <c r="W20" s="478">
        <v>514</v>
      </c>
      <c r="X20" s="478">
        <v>4</v>
      </c>
      <c r="Y20" s="478">
        <v>304</v>
      </c>
      <c r="Z20" s="478">
        <v>396</v>
      </c>
      <c r="AA20" s="478">
        <v>606</v>
      </c>
      <c r="AB20" s="487">
        <v>96</v>
      </c>
      <c r="AC20" s="475">
        <f t="shared" si="0"/>
        <v>4792815</v>
      </c>
    </row>
    <row r="21" spans="1:29" x14ac:dyDescent="0.25">
      <c r="A21" s="465">
        <v>15</v>
      </c>
      <c r="B21" s="486">
        <v>364</v>
      </c>
      <c r="C21" s="478">
        <v>583</v>
      </c>
      <c r="D21" s="478">
        <v>145</v>
      </c>
      <c r="E21" s="478">
        <v>237</v>
      </c>
      <c r="F21" s="478">
        <v>456</v>
      </c>
      <c r="G21" s="478">
        <v>675</v>
      </c>
      <c r="H21" s="478">
        <v>494</v>
      </c>
      <c r="I21" s="478">
        <v>56</v>
      </c>
      <c r="J21" s="478">
        <v>275</v>
      </c>
      <c r="K21" s="478">
        <v>22</v>
      </c>
      <c r="L21" s="478">
        <v>322</v>
      </c>
      <c r="M21" s="478">
        <v>532</v>
      </c>
      <c r="N21" s="478">
        <v>597</v>
      </c>
      <c r="O21" s="478">
        <v>87</v>
      </c>
      <c r="P21" s="478">
        <v>387</v>
      </c>
      <c r="Q21" s="478">
        <v>476</v>
      </c>
      <c r="R21" s="478">
        <v>686</v>
      </c>
      <c r="S21" s="478">
        <v>176</v>
      </c>
      <c r="T21" s="478">
        <v>706</v>
      </c>
      <c r="U21" s="478">
        <v>196</v>
      </c>
      <c r="V21" s="478">
        <v>406</v>
      </c>
      <c r="W21" s="478">
        <v>255</v>
      </c>
      <c r="X21" s="478">
        <v>555</v>
      </c>
      <c r="Y21" s="478">
        <v>45</v>
      </c>
      <c r="Z21" s="478">
        <v>134</v>
      </c>
      <c r="AA21" s="478">
        <v>344</v>
      </c>
      <c r="AB21" s="487">
        <v>644</v>
      </c>
      <c r="AC21" s="475">
        <f t="shared" si="0"/>
        <v>4792815</v>
      </c>
    </row>
    <row r="22" spans="1:29" x14ac:dyDescent="0.25">
      <c r="A22" s="465">
        <v>16</v>
      </c>
      <c r="B22" s="486">
        <v>397</v>
      </c>
      <c r="C22" s="478">
        <v>616</v>
      </c>
      <c r="D22" s="478">
        <v>106</v>
      </c>
      <c r="E22" s="478">
        <v>171</v>
      </c>
      <c r="F22" s="478">
        <v>462</v>
      </c>
      <c r="G22" s="478">
        <v>681</v>
      </c>
      <c r="H22" s="478">
        <v>527</v>
      </c>
      <c r="I22" s="478">
        <v>17</v>
      </c>
      <c r="J22" s="478">
        <v>308</v>
      </c>
      <c r="K22" s="478">
        <v>28</v>
      </c>
      <c r="L22" s="478">
        <v>247</v>
      </c>
      <c r="M22" s="478">
        <v>547</v>
      </c>
      <c r="N22" s="478">
        <v>639</v>
      </c>
      <c r="O22" s="478">
        <v>120</v>
      </c>
      <c r="P22" s="478">
        <v>339</v>
      </c>
      <c r="Q22" s="478">
        <v>428</v>
      </c>
      <c r="R22" s="478">
        <v>728</v>
      </c>
      <c r="S22" s="478">
        <v>209</v>
      </c>
      <c r="T22" s="478">
        <v>658</v>
      </c>
      <c r="U22" s="478">
        <v>229</v>
      </c>
      <c r="V22" s="478">
        <v>448</v>
      </c>
      <c r="W22" s="478">
        <v>297</v>
      </c>
      <c r="X22" s="478">
        <v>507</v>
      </c>
      <c r="Y22" s="478">
        <v>78</v>
      </c>
      <c r="Z22" s="478">
        <v>140</v>
      </c>
      <c r="AA22" s="478">
        <v>359</v>
      </c>
      <c r="AB22" s="487">
        <v>569</v>
      </c>
      <c r="AC22" s="475">
        <f t="shared" si="0"/>
        <v>4792815</v>
      </c>
    </row>
    <row r="23" spans="1:29" x14ac:dyDescent="0.25">
      <c r="A23" s="465">
        <v>17</v>
      </c>
      <c r="B23" s="486">
        <v>111</v>
      </c>
      <c r="C23" s="478">
        <v>330</v>
      </c>
      <c r="D23" s="478">
        <v>630</v>
      </c>
      <c r="E23" s="478">
        <v>719</v>
      </c>
      <c r="F23" s="478">
        <v>200</v>
      </c>
      <c r="G23" s="478">
        <v>419</v>
      </c>
      <c r="H23" s="478">
        <v>265</v>
      </c>
      <c r="I23" s="478">
        <v>565</v>
      </c>
      <c r="J23" s="478">
        <v>46</v>
      </c>
      <c r="K23" s="478">
        <v>498</v>
      </c>
      <c r="L23" s="478">
        <v>69</v>
      </c>
      <c r="M23" s="478">
        <v>288</v>
      </c>
      <c r="N23" s="478">
        <v>377</v>
      </c>
      <c r="O23" s="478">
        <v>587</v>
      </c>
      <c r="P23" s="478">
        <v>158</v>
      </c>
      <c r="Q23" s="478">
        <v>220</v>
      </c>
      <c r="R23" s="478">
        <v>439</v>
      </c>
      <c r="S23" s="478">
        <v>649</v>
      </c>
      <c r="T23" s="478">
        <v>480</v>
      </c>
      <c r="U23" s="478">
        <v>699</v>
      </c>
      <c r="V23" s="478">
        <v>189</v>
      </c>
      <c r="W23" s="478">
        <v>8</v>
      </c>
      <c r="X23" s="478">
        <v>299</v>
      </c>
      <c r="Y23" s="478">
        <v>518</v>
      </c>
      <c r="Z23" s="478">
        <v>607</v>
      </c>
      <c r="AA23" s="478">
        <v>97</v>
      </c>
      <c r="AB23" s="487">
        <v>388</v>
      </c>
      <c r="AC23" s="475">
        <f t="shared" si="0"/>
        <v>4792815</v>
      </c>
    </row>
    <row r="24" spans="1:29" x14ac:dyDescent="0.25">
      <c r="A24" s="465">
        <v>18</v>
      </c>
      <c r="B24" s="486">
        <v>578</v>
      </c>
      <c r="C24" s="478">
        <v>149</v>
      </c>
      <c r="D24" s="478">
        <v>368</v>
      </c>
      <c r="E24" s="478">
        <v>457</v>
      </c>
      <c r="F24" s="478">
        <v>667</v>
      </c>
      <c r="G24" s="478">
        <v>238</v>
      </c>
      <c r="H24" s="478">
        <v>60</v>
      </c>
      <c r="I24" s="478">
        <v>279</v>
      </c>
      <c r="J24" s="478">
        <v>489</v>
      </c>
      <c r="K24" s="478">
        <v>317</v>
      </c>
      <c r="L24" s="478">
        <v>536</v>
      </c>
      <c r="M24" s="478">
        <v>26</v>
      </c>
      <c r="N24" s="478">
        <v>88</v>
      </c>
      <c r="O24" s="478">
        <v>379</v>
      </c>
      <c r="P24" s="478">
        <v>598</v>
      </c>
      <c r="Q24" s="478">
        <v>690</v>
      </c>
      <c r="R24" s="478">
        <v>180</v>
      </c>
      <c r="S24" s="478">
        <v>471</v>
      </c>
      <c r="T24" s="478">
        <v>191</v>
      </c>
      <c r="U24" s="478">
        <v>410</v>
      </c>
      <c r="V24" s="478">
        <v>710</v>
      </c>
      <c r="W24" s="478">
        <v>556</v>
      </c>
      <c r="X24" s="478">
        <v>37</v>
      </c>
      <c r="Y24" s="478">
        <v>256</v>
      </c>
      <c r="Z24" s="478">
        <v>348</v>
      </c>
      <c r="AA24" s="478">
        <v>648</v>
      </c>
      <c r="AB24" s="487">
        <v>129</v>
      </c>
      <c r="AC24" s="475">
        <f t="shared" si="0"/>
        <v>4792815</v>
      </c>
    </row>
    <row r="25" spans="1:29" x14ac:dyDescent="0.25">
      <c r="A25" s="465">
        <v>19</v>
      </c>
      <c r="B25" s="486">
        <v>483</v>
      </c>
      <c r="C25" s="478">
        <v>702</v>
      </c>
      <c r="D25" s="478">
        <v>183</v>
      </c>
      <c r="E25" s="478">
        <v>2</v>
      </c>
      <c r="F25" s="478">
        <v>302</v>
      </c>
      <c r="G25" s="478">
        <v>521</v>
      </c>
      <c r="H25" s="478">
        <v>610</v>
      </c>
      <c r="I25" s="478">
        <v>91</v>
      </c>
      <c r="J25" s="478">
        <v>391</v>
      </c>
      <c r="K25" s="478">
        <v>114</v>
      </c>
      <c r="L25" s="478">
        <v>333</v>
      </c>
      <c r="M25" s="478">
        <v>624</v>
      </c>
      <c r="N25" s="478">
        <v>713</v>
      </c>
      <c r="O25" s="478">
        <v>203</v>
      </c>
      <c r="P25" s="478">
        <v>422</v>
      </c>
      <c r="Q25" s="478">
        <v>268</v>
      </c>
      <c r="R25" s="478">
        <v>559</v>
      </c>
      <c r="S25" s="478">
        <v>49</v>
      </c>
      <c r="T25" s="478">
        <v>501</v>
      </c>
      <c r="U25" s="478">
        <v>72</v>
      </c>
      <c r="V25" s="478">
        <v>282</v>
      </c>
      <c r="W25" s="478">
        <v>371</v>
      </c>
      <c r="X25" s="478">
        <v>590</v>
      </c>
      <c r="Y25" s="478">
        <v>161</v>
      </c>
      <c r="Z25" s="478">
        <v>223</v>
      </c>
      <c r="AA25" s="478">
        <v>433</v>
      </c>
      <c r="AB25" s="487">
        <v>652</v>
      </c>
      <c r="AC25" s="475">
        <f t="shared" si="0"/>
        <v>4792815</v>
      </c>
    </row>
    <row r="26" spans="1:29" x14ac:dyDescent="0.25">
      <c r="A26" s="465">
        <v>20</v>
      </c>
      <c r="B26" s="486">
        <v>194</v>
      </c>
      <c r="C26" s="478">
        <v>413</v>
      </c>
      <c r="D26" s="478">
        <v>704</v>
      </c>
      <c r="E26" s="478">
        <v>550</v>
      </c>
      <c r="F26" s="478">
        <v>40</v>
      </c>
      <c r="G26" s="478">
        <v>259</v>
      </c>
      <c r="H26" s="478">
        <v>351</v>
      </c>
      <c r="I26" s="478">
        <v>642</v>
      </c>
      <c r="J26" s="478">
        <v>132</v>
      </c>
      <c r="K26" s="478">
        <v>581</v>
      </c>
      <c r="L26" s="478">
        <v>152</v>
      </c>
      <c r="M26" s="478">
        <v>362</v>
      </c>
      <c r="N26" s="478">
        <v>451</v>
      </c>
      <c r="O26" s="478">
        <v>670</v>
      </c>
      <c r="P26" s="478">
        <v>241</v>
      </c>
      <c r="Q26" s="478">
        <v>63</v>
      </c>
      <c r="R26" s="478">
        <v>273</v>
      </c>
      <c r="S26" s="478">
        <v>492</v>
      </c>
      <c r="T26" s="478">
        <v>320</v>
      </c>
      <c r="U26" s="478">
        <v>539</v>
      </c>
      <c r="V26" s="478">
        <v>20</v>
      </c>
      <c r="W26" s="478">
        <v>82</v>
      </c>
      <c r="X26" s="478">
        <v>382</v>
      </c>
      <c r="Y26" s="478">
        <v>601</v>
      </c>
      <c r="Z26" s="478">
        <v>693</v>
      </c>
      <c r="AA26" s="478">
        <v>174</v>
      </c>
      <c r="AB26" s="487">
        <v>474</v>
      </c>
      <c r="AC26" s="475">
        <f t="shared" si="0"/>
        <v>4792815</v>
      </c>
    </row>
    <row r="27" spans="1:29" x14ac:dyDescent="0.25">
      <c r="A27" s="465">
        <v>21</v>
      </c>
      <c r="B27" s="486">
        <v>661</v>
      </c>
      <c r="C27" s="478">
        <v>232</v>
      </c>
      <c r="D27" s="478">
        <v>442</v>
      </c>
      <c r="E27" s="478">
        <v>291</v>
      </c>
      <c r="F27" s="478">
        <v>510</v>
      </c>
      <c r="G27" s="478">
        <v>81</v>
      </c>
      <c r="H27" s="478">
        <v>143</v>
      </c>
      <c r="I27" s="478">
        <v>353</v>
      </c>
      <c r="J27" s="478">
        <v>572</v>
      </c>
      <c r="K27" s="478">
        <v>400</v>
      </c>
      <c r="L27" s="478">
        <v>619</v>
      </c>
      <c r="M27" s="478">
        <v>100</v>
      </c>
      <c r="N27" s="478">
        <v>165</v>
      </c>
      <c r="O27" s="478">
        <v>465</v>
      </c>
      <c r="P27" s="478">
        <v>684</v>
      </c>
      <c r="Q27" s="478">
        <v>530</v>
      </c>
      <c r="R27" s="478">
        <v>11</v>
      </c>
      <c r="S27" s="478">
        <v>311</v>
      </c>
      <c r="T27" s="478">
        <v>31</v>
      </c>
      <c r="U27" s="478">
        <v>250</v>
      </c>
      <c r="V27" s="478">
        <v>541</v>
      </c>
      <c r="W27" s="478">
        <v>633</v>
      </c>
      <c r="X27" s="478">
        <v>123</v>
      </c>
      <c r="Y27" s="478">
        <v>342</v>
      </c>
      <c r="Z27" s="478">
        <v>431</v>
      </c>
      <c r="AA27" s="478">
        <v>722</v>
      </c>
      <c r="AB27" s="487">
        <v>212</v>
      </c>
      <c r="AC27" s="475">
        <f t="shared" si="0"/>
        <v>4792815</v>
      </c>
    </row>
    <row r="28" spans="1:29" x14ac:dyDescent="0.25">
      <c r="A28" s="465">
        <v>22</v>
      </c>
      <c r="B28" s="486">
        <v>694</v>
      </c>
      <c r="C28" s="478">
        <v>184</v>
      </c>
      <c r="D28" s="478">
        <v>484</v>
      </c>
      <c r="E28" s="478">
        <v>306</v>
      </c>
      <c r="F28" s="478">
        <v>516</v>
      </c>
      <c r="G28" s="478">
        <v>6</v>
      </c>
      <c r="H28" s="478">
        <v>95</v>
      </c>
      <c r="I28" s="478">
        <v>395</v>
      </c>
      <c r="J28" s="478">
        <v>605</v>
      </c>
      <c r="K28" s="478">
        <v>325</v>
      </c>
      <c r="L28" s="478">
        <v>625</v>
      </c>
      <c r="M28" s="478">
        <v>115</v>
      </c>
      <c r="N28" s="478">
        <v>207</v>
      </c>
      <c r="O28" s="478">
        <v>417</v>
      </c>
      <c r="P28" s="478">
        <v>717</v>
      </c>
      <c r="Q28" s="478">
        <v>563</v>
      </c>
      <c r="R28" s="478">
        <v>53</v>
      </c>
      <c r="S28" s="478">
        <v>263</v>
      </c>
      <c r="T28" s="478">
        <v>64</v>
      </c>
      <c r="U28" s="478">
        <v>283</v>
      </c>
      <c r="V28" s="478">
        <v>502</v>
      </c>
      <c r="W28" s="478">
        <v>594</v>
      </c>
      <c r="X28" s="478">
        <v>156</v>
      </c>
      <c r="Y28" s="478">
        <v>375</v>
      </c>
      <c r="Z28" s="478">
        <v>437</v>
      </c>
      <c r="AA28" s="478">
        <v>656</v>
      </c>
      <c r="AB28" s="487">
        <v>218</v>
      </c>
      <c r="AC28" s="475">
        <f t="shared" si="0"/>
        <v>4792815</v>
      </c>
    </row>
    <row r="29" spans="1:29" x14ac:dyDescent="0.25">
      <c r="A29" s="465">
        <v>23</v>
      </c>
      <c r="B29" s="486">
        <v>408</v>
      </c>
      <c r="C29" s="478">
        <v>708</v>
      </c>
      <c r="D29" s="478">
        <v>198</v>
      </c>
      <c r="E29" s="478">
        <v>44</v>
      </c>
      <c r="F29" s="478">
        <v>254</v>
      </c>
      <c r="G29" s="478">
        <v>554</v>
      </c>
      <c r="H29" s="478">
        <v>643</v>
      </c>
      <c r="I29" s="478">
        <v>133</v>
      </c>
      <c r="J29" s="478">
        <v>343</v>
      </c>
      <c r="K29" s="478">
        <v>147</v>
      </c>
      <c r="L29" s="478">
        <v>366</v>
      </c>
      <c r="M29" s="478">
        <v>585</v>
      </c>
      <c r="N29" s="478">
        <v>674</v>
      </c>
      <c r="O29" s="478">
        <v>236</v>
      </c>
      <c r="P29" s="478">
        <v>455</v>
      </c>
      <c r="Q29" s="478">
        <v>274</v>
      </c>
      <c r="R29" s="478">
        <v>493</v>
      </c>
      <c r="S29" s="478">
        <v>55</v>
      </c>
      <c r="T29" s="478">
        <v>534</v>
      </c>
      <c r="U29" s="478">
        <v>24</v>
      </c>
      <c r="V29" s="478">
        <v>324</v>
      </c>
      <c r="W29" s="478">
        <v>386</v>
      </c>
      <c r="X29" s="478">
        <v>596</v>
      </c>
      <c r="Y29" s="478">
        <v>86</v>
      </c>
      <c r="Z29" s="478">
        <v>175</v>
      </c>
      <c r="AA29" s="478">
        <v>475</v>
      </c>
      <c r="AB29" s="487">
        <v>685</v>
      </c>
      <c r="AC29" s="475">
        <f t="shared" si="0"/>
        <v>4792815</v>
      </c>
    </row>
    <row r="30" spans="1:29" x14ac:dyDescent="0.25">
      <c r="A30" s="465">
        <v>24</v>
      </c>
      <c r="B30" s="486">
        <v>227</v>
      </c>
      <c r="C30" s="478">
        <v>446</v>
      </c>
      <c r="D30" s="478">
        <v>665</v>
      </c>
      <c r="E30" s="478">
        <v>511</v>
      </c>
      <c r="F30" s="478">
        <v>73</v>
      </c>
      <c r="G30" s="478">
        <v>292</v>
      </c>
      <c r="H30" s="478">
        <v>357</v>
      </c>
      <c r="I30" s="478">
        <v>576</v>
      </c>
      <c r="J30" s="478">
        <v>138</v>
      </c>
      <c r="K30" s="478">
        <v>614</v>
      </c>
      <c r="L30" s="478">
        <v>104</v>
      </c>
      <c r="M30" s="478">
        <v>404</v>
      </c>
      <c r="N30" s="478">
        <v>466</v>
      </c>
      <c r="O30" s="478">
        <v>676</v>
      </c>
      <c r="P30" s="478">
        <v>166</v>
      </c>
      <c r="Q30" s="478">
        <v>15</v>
      </c>
      <c r="R30" s="478">
        <v>315</v>
      </c>
      <c r="S30" s="478">
        <v>525</v>
      </c>
      <c r="T30" s="478">
        <v>245</v>
      </c>
      <c r="U30" s="478">
        <v>545</v>
      </c>
      <c r="V30" s="478">
        <v>35</v>
      </c>
      <c r="W30" s="478">
        <v>124</v>
      </c>
      <c r="X30" s="478">
        <v>334</v>
      </c>
      <c r="Y30" s="478">
        <v>634</v>
      </c>
      <c r="Z30" s="478">
        <v>726</v>
      </c>
      <c r="AA30" s="478">
        <v>216</v>
      </c>
      <c r="AB30" s="487">
        <v>426</v>
      </c>
      <c r="AC30" s="475">
        <f t="shared" si="0"/>
        <v>4792815</v>
      </c>
    </row>
    <row r="31" spans="1:29" x14ac:dyDescent="0.25">
      <c r="A31" s="465">
        <v>25</v>
      </c>
      <c r="B31" s="486">
        <v>188</v>
      </c>
      <c r="C31" s="478">
        <v>479</v>
      </c>
      <c r="D31" s="478">
        <v>698</v>
      </c>
      <c r="E31" s="478">
        <v>517</v>
      </c>
      <c r="F31" s="478">
        <v>7</v>
      </c>
      <c r="G31" s="478">
        <v>298</v>
      </c>
      <c r="H31" s="478">
        <v>390</v>
      </c>
      <c r="I31" s="478">
        <v>609</v>
      </c>
      <c r="J31" s="478">
        <v>99</v>
      </c>
      <c r="K31" s="478">
        <v>629</v>
      </c>
      <c r="L31" s="478">
        <v>110</v>
      </c>
      <c r="M31" s="478">
        <v>329</v>
      </c>
      <c r="N31" s="478">
        <v>418</v>
      </c>
      <c r="O31" s="478">
        <v>718</v>
      </c>
      <c r="P31" s="478">
        <v>199</v>
      </c>
      <c r="Q31" s="478">
        <v>48</v>
      </c>
      <c r="R31" s="478">
        <v>267</v>
      </c>
      <c r="S31" s="478">
        <v>567</v>
      </c>
      <c r="T31" s="478">
        <v>287</v>
      </c>
      <c r="U31" s="478">
        <v>497</v>
      </c>
      <c r="V31" s="478">
        <v>68</v>
      </c>
      <c r="W31" s="478">
        <v>157</v>
      </c>
      <c r="X31" s="478">
        <v>376</v>
      </c>
      <c r="Y31" s="478">
        <v>586</v>
      </c>
      <c r="Z31" s="478">
        <v>651</v>
      </c>
      <c r="AA31" s="478">
        <v>222</v>
      </c>
      <c r="AB31" s="487">
        <v>441</v>
      </c>
      <c r="AC31" s="475">
        <f t="shared" si="0"/>
        <v>4792815</v>
      </c>
    </row>
    <row r="32" spans="1:29" x14ac:dyDescent="0.25">
      <c r="A32" s="465">
        <v>26</v>
      </c>
      <c r="B32" s="486">
        <v>709</v>
      </c>
      <c r="C32" s="478">
        <v>190</v>
      </c>
      <c r="D32" s="478">
        <v>409</v>
      </c>
      <c r="E32" s="478">
        <v>258</v>
      </c>
      <c r="F32" s="478">
        <v>558</v>
      </c>
      <c r="G32" s="478">
        <v>39</v>
      </c>
      <c r="H32" s="478">
        <v>128</v>
      </c>
      <c r="I32" s="478">
        <v>347</v>
      </c>
      <c r="J32" s="478">
        <v>647</v>
      </c>
      <c r="K32" s="478">
        <v>367</v>
      </c>
      <c r="L32" s="478">
        <v>577</v>
      </c>
      <c r="M32" s="478">
        <v>148</v>
      </c>
      <c r="N32" s="478">
        <v>240</v>
      </c>
      <c r="O32" s="478">
        <v>459</v>
      </c>
      <c r="P32" s="478">
        <v>669</v>
      </c>
      <c r="Q32" s="478">
        <v>488</v>
      </c>
      <c r="R32" s="478">
        <v>59</v>
      </c>
      <c r="S32" s="478">
        <v>278</v>
      </c>
      <c r="T32" s="478">
        <v>25</v>
      </c>
      <c r="U32" s="478">
        <v>316</v>
      </c>
      <c r="V32" s="478">
        <v>535</v>
      </c>
      <c r="W32" s="478">
        <v>600</v>
      </c>
      <c r="X32" s="478">
        <v>90</v>
      </c>
      <c r="Y32" s="478">
        <v>381</v>
      </c>
      <c r="Z32" s="478">
        <v>470</v>
      </c>
      <c r="AA32" s="478">
        <v>689</v>
      </c>
      <c r="AB32" s="487">
        <v>179</v>
      </c>
      <c r="AC32" s="475">
        <f t="shared" si="0"/>
        <v>4792815</v>
      </c>
    </row>
    <row r="33" spans="1:29" x14ac:dyDescent="0.25">
      <c r="A33" s="465">
        <v>27</v>
      </c>
      <c r="B33" s="488">
        <v>450</v>
      </c>
      <c r="C33" s="489">
        <v>660</v>
      </c>
      <c r="D33" s="489">
        <v>231</v>
      </c>
      <c r="E33" s="489">
        <v>77</v>
      </c>
      <c r="F33" s="489">
        <v>296</v>
      </c>
      <c r="G33" s="489">
        <v>506</v>
      </c>
      <c r="H33" s="489">
        <v>568</v>
      </c>
      <c r="I33" s="489">
        <v>139</v>
      </c>
      <c r="J33" s="489">
        <v>358</v>
      </c>
      <c r="K33" s="489">
        <v>108</v>
      </c>
      <c r="L33" s="489">
        <v>399</v>
      </c>
      <c r="M33" s="489">
        <v>618</v>
      </c>
      <c r="N33" s="489">
        <v>680</v>
      </c>
      <c r="O33" s="489">
        <v>170</v>
      </c>
      <c r="P33" s="489">
        <v>461</v>
      </c>
      <c r="Q33" s="489">
        <v>307</v>
      </c>
      <c r="R33" s="489">
        <v>526</v>
      </c>
      <c r="S33" s="489">
        <v>16</v>
      </c>
      <c r="T33" s="489">
        <v>549</v>
      </c>
      <c r="U33" s="489">
        <v>30</v>
      </c>
      <c r="V33" s="489">
        <v>249</v>
      </c>
      <c r="W33" s="489">
        <v>338</v>
      </c>
      <c r="X33" s="489">
        <v>638</v>
      </c>
      <c r="Y33" s="489">
        <v>119</v>
      </c>
      <c r="Z33" s="489">
        <v>208</v>
      </c>
      <c r="AA33" s="489">
        <v>427</v>
      </c>
      <c r="AB33" s="490">
        <v>727</v>
      </c>
      <c r="AC33" s="475">
        <f t="shared" si="0"/>
        <v>4792815</v>
      </c>
    </row>
    <row r="34" spans="1:29" x14ac:dyDescent="0.25">
      <c r="A34" s="470" t="s">
        <v>1</v>
      </c>
      <c r="B34" s="475">
        <f>SUMSQ(B7:B33)</f>
        <v>4792815</v>
      </c>
      <c r="C34" s="475">
        <f t="shared" ref="C34:AB34" si="1">SUMSQ(C7:C33)</f>
        <v>4792815</v>
      </c>
      <c r="D34" s="475">
        <f t="shared" si="1"/>
        <v>4792815</v>
      </c>
      <c r="E34" s="475">
        <f t="shared" si="1"/>
        <v>4792815</v>
      </c>
      <c r="F34" s="475">
        <f t="shared" si="1"/>
        <v>4792815</v>
      </c>
      <c r="G34" s="475">
        <f t="shared" si="1"/>
        <v>4792815</v>
      </c>
      <c r="H34" s="475">
        <f t="shared" si="1"/>
        <v>4792815</v>
      </c>
      <c r="I34" s="475">
        <f t="shared" si="1"/>
        <v>4792815</v>
      </c>
      <c r="J34" s="475">
        <f t="shared" si="1"/>
        <v>4792815</v>
      </c>
      <c r="K34" s="475">
        <f t="shared" si="1"/>
        <v>4792815</v>
      </c>
      <c r="L34" s="475">
        <f t="shared" si="1"/>
        <v>4792815</v>
      </c>
      <c r="M34" s="475">
        <f t="shared" si="1"/>
        <v>4792815</v>
      </c>
      <c r="N34" s="475">
        <f t="shared" si="1"/>
        <v>4792815</v>
      </c>
      <c r="O34" s="475">
        <f t="shared" si="1"/>
        <v>4792815</v>
      </c>
      <c r="P34" s="475">
        <f t="shared" si="1"/>
        <v>4792815</v>
      </c>
      <c r="Q34" s="475">
        <f t="shared" si="1"/>
        <v>4792815</v>
      </c>
      <c r="R34" s="475">
        <f t="shared" si="1"/>
        <v>4792815</v>
      </c>
      <c r="S34" s="475">
        <f t="shared" si="1"/>
        <v>4792815</v>
      </c>
      <c r="T34" s="475">
        <f t="shared" si="1"/>
        <v>4792815</v>
      </c>
      <c r="U34" s="475">
        <f t="shared" si="1"/>
        <v>4792815</v>
      </c>
      <c r="V34" s="475">
        <f t="shared" si="1"/>
        <v>4792815</v>
      </c>
      <c r="W34" s="475">
        <f t="shared" si="1"/>
        <v>4792815</v>
      </c>
      <c r="X34" s="475">
        <f t="shared" si="1"/>
        <v>4792815</v>
      </c>
      <c r="Y34" s="475">
        <f t="shared" si="1"/>
        <v>4792815</v>
      </c>
      <c r="Z34" s="475">
        <f t="shared" si="1"/>
        <v>4792815</v>
      </c>
      <c r="AA34" s="475">
        <f t="shared" si="1"/>
        <v>4792815</v>
      </c>
      <c r="AB34" s="475">
        <f t="shared" si="1"/>
        <v>4792815</v>
      </c>
      <c r="AC34" s="475"/>
    </row>
    <row r="35" spans="1:29" x14ac:dyDescent="0.25">
      <c r="A35" s="466"/>
      <c r="B35" s="471" t="s">
        <v>925</v>
      </c>
      <c r="C35" s="471"/>
      <c r="D35" s="471"/>
      <c r="E35" s="471"/>
      <c r="F35" s="471"/>
      <c r="G35" s="471"/>
      <c r="H35" s="471"/>
      <c r="I35" s="471"/>
      <c r="J35" s="471"/>
      <c r="K35" s="471"/>
      <c r="L35" s="471"/>
      <c r="M35" s="471"/>
      <c r="N35" s="471"/>
      <c r="O35" s="471"/>
      <c r="P35" s="471"/>
      <c r="Q35" s="471"/>
      <c r="R35" s="471"/>
      <c r="S35" s="471"/>
      <c r="T35" s="471"/>
      <c r="U35" s="471"/>
      <c r="V35" s="471"/>
      <c r="W35" s="471"/>
      <c r="X35" s="471"/>
      <c r="Y35" s="471"/>
      <c r="Z35" s="471"/>
      <c r="AA35" s="471"/>
      <c r="AB35" s="471"/>
      <c r="AC35" s="475"/>
    </row>
    <row r="36" spans="1:29" x14ac:dyDescent="0.25">
      <c r="A36" s="470" t="s">
        <v>2</v>
      </c>
      <c r="B36" s="466">
        <f>B7</f>
        <v>19</v>
      </c>
      <c r="C36" s="466">
        <f>C8</f>
        <v>33</v>
      </c>
      <c r="D36" s="466">
        <f>D9</f>
        <v>71</v>
      </c>
      <c r="E36" s="466">
        <f>E10</f>
        <v>85</v>
      </c>
      <c r="F36" s="466">
        <f>F11</f>
        <v>126</v>
      </c>
      <c r="G36" s="466">
        <f>G12</f>
        <v>155</v>
      </c>
      <c r="H36" s="466">
        <f>H13</f>
        <v>178</v>
      </c>
      <c r="I36" s="466">
        <f>I14</f>
        <v>210</v>
      </c>
      <c r="J36" s="466">
        <f>J15</f>
        <v>221</v>
      </c>
      <c r="K36" s="466">
        <f>K16</f>
        <v>251</v>
      </c>
      <c r="L36" s="466">
        <f>L17</f>
        <v>280</v>
      </c>
      <c r="M36" s="466">
        <f>M18</f>
        <v>321</v>
      </c>
      <c r="N36" s="466">
        <f>N19</f>
        <v>335</v>
      </c>
      <c r="O36" s="466">
        <f>O20</f>
        <v>373</v>
      </c>
      <c r="P36" s="466">
        <f>P21</f>
        <v>387</v>
      </c>
      <c r="Q36" s="466">
        <f>Q22</f>
        <v>428</v>
      </c>
      <c r="R36" s="466">
        <f>R23</f>
        <v>439</v>
      </c>
      <c r="S36" s="466">
        <f>S24</f>
        <v>471</v>
      </c>
      <c r="T36" s="466">
        <f>T25</f>
        <v>501</v>
      </c>
      <c r="U36" s="466">
        <f>U26</f>
        <v>539</v>
      </c>
      <c r="V36" s="466">
        <f>V27</f>
        <v>541</v>
      </c>
      <c r="W36" s="466">
        <f>W28</f>
        <v>594</v>
      </c>
      <c r="X36" s="466">
        <f>X29</f>
        <v>596</v>
      </c>
      <c r="Y36" s="466">
        <f>Y30</f>
        <v>634</v>
      </c>
      <c r="Z36" s="466">
        <f>Z31</f>
        <v>651</v>
      </c>
      <c r="AA36" s="466">
        <f>AA32</f>
        <v>689</v>
      </c>
      <c r="AB36" s="473">
        <f>AB33</f>
        <v>727</v>
      </c>
      <c r="AC36" s="475">
        <f t="shared" si="0"/>
        <v>4792815</v>
      </c>
    </row>
    <row r="37" spans="1:29" x14ac:dyDescent="0.25">
      <c r="A37" s="470" t="s">
        <v>3</v>
      </c>
      <c r="B37" s="466">
        <f>B33</f>
        <v>450</v>
      </c>
      <c r="C37" s="466">
        <f>C32</f>
        <v>190</v>
      </c>
      <c r="D37" s="466">
        <f>D31</f>
        <v>698</v>
      </c>
      <c r="E37" s="466">
        <f>E30</f>
        <v>511</v>
      </c>
      <c r="F37" s="466">
        <f>F29</f>
        <v>254</v>
      </c>
      <c r="G37" s="466">
        <f>G28</f>
        <v>6</v>
      </c>
      <c r="H37" s="466">
        <f>H27</f>
        <v>143</v>
      </c>
      <c r="I37" s="466">
        <f>I26</f>
        <v>642</v>
      </c>
      <c r="J37" s="466">
        <f>J25</f>
        <v>391</v>
      </c>
      <c r="K37" s="466">
        <f>K24</f>
        <v>317</v>
      </c>
      <c r="L37" s="466">
        <f>L23</f>
        <v>69</v>
      </c>
      <c r="M37" s="466">
        <f>M22</f>
        <v>547</v>
      </c>
      <c r="N37" s="466">
        <f>N21</f>
        <v>597</v>
      </c>
      <c r="O37" s="466">
        <f>O20</f>
        <v>373</v>
      </c>
      <c r="P37" s="466">
        <f>P19</f>
        <v>125</v>
      </c>
      <c r="Q37" s="466">
        <f>Q18</f>
        <v>172</v>
      </c>
      <c r="R37" s="466">
        <f>R17</f>
        <v>653</v>
      </c>
      <c r="S37" s="466">
        <f>S16</f>
        <v>432</v>
      </c>
      <c r="T37" s="466">
        <f>T15</f>
        <v>328</v>
      </c>
      <c r="U37" s="466">
        <f>U14</f>
        <v>107</v>
      </c>
      <c r="V37" s="466">
        <f>V13</f>
        <v>579</v>
      </c>
      <c r="W37" s="466">
        <f>W12</f>
        <v>716</v>
      </c>
      <c r="X37" s="466">
        <f>X11</f>
        <v>468</v>
      </c>
      <c r="Y37" s="466">
        <f>Y10</f>
        <v>235</v>
      </c>
      <c r="Z37" s="466">
        <f>Z9</f>
        <v>51</v>
      </c>
      <c r="AA37" s="466">
        <f>AA8</f>
        <v>529</v>
      </c>
      <c r="AB37" s="473">
        <f>AB7</f>
        <v>272</v>
      </c>
      <c r="AC37" s="475">
        <f t="shared" si="0"/>
        <v>4792815</v>
      </c>
    </row>
    <row r="38" spans="1:29" x14ac:dyDescent="0.25">
      <c r="B38" s="470"/>
      <c r="C38" s="466" t="s">
        <v>4</v>
      </c>
      <c r="AC38" s="475"/>
    </row>
    <row r="39" spans="1:29" x14ac:dyDescent="0.25">
      <c r="B39" s="481" t="s">
        <v>936</v>
      </c>
      <c r="C39" s="465"/>
      <c r="D39" s="465"/>
      <c r="E39" s="465"/>
      <c r="F39" s="465"/>
      <c r="G39" s="465"/>
      <c r="H39" s="465"/>
      <c r="I39" s="465"/>
      <c r="J39" s="465"/>
      <c r="K39" s="465"/>
      <c r="L39" s="465"/>
      <c r="M39" s="465"/>
      <c r="N39" s="465"/>
      <c r="O39" s="465"/>
      <c r="P39" s="465"/>
      <c r="Q39" s="465"/>
      <c r="R39" s="465"/>
      <c r="S39" s="465"/>
      <c r="T39" s="465"/>
      <c r="U39" s="465"/>
      <c r="V39" s="465"/>
      <c r="W39" s="465"/>
      <c r="X39" s="465"/>
      <c r="Y39" s="465"/>
      <c r="Z39" s="465"/>
      <c r="AA39" s="465"/>
      <c r="AB39" s="465"/>
      <c r="AC39" s="475"/>
    </row>
    <row r="40" spans="1:29" x14ac:dyDescent="0.25">
      <c r="A40" s="465">
        <v>1</v>
      </c>
      <c r="B40" s="483">
        <v>16</v>
      </c>
      <c r="C40" s="484">
        <v>450</v>
      </c>
      <c r="D40" s="484">
        <v>638</v>
      </c>
      <c r="E40" s="484">
        <v>296</v>
      </c>
      <c r="F40" s="484">
        <v>727</v>
      </c>
      <c r="G40" s="484">
        <v>108</v>
      </c>
      <c r="H40" s="484">
        <v>549</v>
      </c>
      <c r="I40" s="484">
        <v>170</v>
      </c>
      <c r="J40" s="484">
        <v>358</v>
      </c>
      <c r="K40" s="484">
        <v>526</v>
      </c>
      <c r="L40" s="484">
        <v>231</v>
      </c>
      <c r="M40" s="484">
        <v>338</v>
      </c>
      <c r="N40" s="484">
        <v>77</v>
      </c>
      <c r="O40" s="484">
        <v>427</v>
      </c>
      <c r="P40" s="484">
        <v>618</v>
      </c>
      <c r="Q40" s="484">
        <v>249</v>
      </c>
      <c r="R40" s="484">
        <v>680</v>
      </c>
      <c r="S40" s="484">
        <v>139</v>
      </c>
      <c r="T40" s="484">
        <v>307</v>
      </c>
      <c r="U40" s="484">
        <v>660</v>
      </c>
      <c r="V40" s="484">
        <v>119</v>
      </c>
      <c r="W40" s="484">
        <v>506</v>
      </c>
      <c r="X40" s="484">
        <v>208</v>
      </c>
      <c r="Y40" s="484">
        <v>399</v>
      </c>
      <c r="Z40" s="484">
        <v>30</v>
      </c>
      <c r="AA40" s="484">
        <v>461</v>
      </c>
      <c r="AB40" s="485">
        <v>568</v>
      </c>
      <c r="AC40" s="475">
        <f t="shared" si="0"/>
        <v>4792815</v>
      </c>
    </row>
    <row r="41" spans="1:29" x14ac:dyDescent="0.25">
      <c r="A41" s="465">
        <v>2</v>
      </c>
      <c r="B41" s="486">
        <v>575</v>
      </c>
      <c r="C41" s="478">
        <v>34</v>
      </c>
      <c r="D41" s="478">
        <v>468</v>
      </c>
      <c r="E41" s="478">
        <v>126</v>
      </c>
      <c r="F41" s="478">
        <v>314</v>
      </c>
      <c r="G41" s="478">
        <v>664</v>
      </c>
      <c r="H41" s="478">
        <v>403</v>
      </c>
      <c r="I41" s="478">
        <v>513</v>
      </c>
      <c r="J41" s="478">
        <v>215</v>
      </c>
      <c r="K41" s="478">
        <v>356</v>
      </c>
      <c r="L41" s="478">
        <v>544</v>
      </c>
      <c r="M41" s="478">
        <v>168</v>
      </c>
      <c r="N41" s="478">
        <v>636</v>
      </c>
      <c r="O41" s="478">
        <v>14</v>
      </c>
      <c r="P41" s="478">
        <v>445</v>
      </c>
      <c r="Q41" s="478">
        <v>103</v>
      </c>
      <c r="R41" s="478">
        <v>294</v>
      </c>
      <c r="S41" s="478">
        <v>725</v>
      </c>
      <c r="T41" s="478">
        <v>137</v>
      </c>
      <c r="U41" s="478">
        <v>244</v>
      </c>
      <c r="V41" s="478">
        <v>678</v>
      </c>
      <c r="W41" s="478">
        <v>336</v>
      </c>
      <c r="X41" s="478">
        <v>524</v>
      </c>
      <c r="Y41" s="478">
        <v>226</v>
      </c>
      <c r="Z41" s="478">
        <v>613</v>
      </c>
      <c r="AA41" s="478">
        <v>75</v>
      </c>
      <c r="AB41" s="487">
        <v>425</v>
      </c>
      <c r="AC41" s="475">
        <f t="shared" si="0"/>
        <v>4792815</v>
      </c>
    </row>
    <row r="42" spans="1:29" x14ac:dyDescent="0.25">
      <c r="A42" s="465">
        <v>3</v>
      </c>
      <c r="B42" s="486">
        <v>432</v>
      </c>
      <c r="C42" s="478">
        <v>620</v>
      </c>
      <c r="D42" s="478">
        <v>79</v>
      </c>
      <c r="E42" s="478">
        <v>682</v>
      </c>
      <c r="F42" s="478">
        <v>144</v>
      </c>
      <c r="G42" s="478">
        <v>251</v>
      </c>
      <c r="H42" s="478">
        <v>233</v>
      </c>
      <c r="I42" s="478">
        <v>340</v>
      </c>
      <c r="J42" s="478">
        <v>531</v>
      </c>
      <c r="K42" s="478">
        <v>213</v>
      </c>
      <c r="L42" s="478">
        <v>401</v>
      </c>
      <c r="M42" s="478">
        <v>508</v>
      </c>
      <c r="N42" s="478">
        <v>463</v>
      </c>
      <c r="O42" s="478">
        <v>573</v>
      </c>
      <c r="P42" s="478">
        <v>32</v>
      </c>
      <c r="Q42" s="478">
        <v>662</v>
      </c>
      <c r="R42" s="478">
        <v>121</v>
      </c>
      <c r="S42" s="478">
        <v>312</v>
      </c>
      <c r="T42" s="478">
        <v>723</v>
      </c>
      <c r="U42" s="478">
        <v>101</v>
      </c>
      <c r="V42" s="478">
        <v>289</v>
      </c>
      <c r="W42" s="478">
        <v>163</v>
      </c>
      <c r="X42" s="478">
        <v>354</v>
      </c>
      <c r="Y42" s="478">
        <v>542</v>
      </c>
      <c r="Z42" s="478">
        <v>443</v>
      </c>
      <c r="AA42" s="478">
        <v>631</v>
      </c>
      <c r="AB42" s="487">
        <v>12</v>
      </c>
      <c r="AC42" s="475">
        <f t="shared" si="0"/>
        <v>4792815</v>
      </c>
    </row>
    <row r="43" spans="1:29" x14ac:dyDescent="0.25">
      <c r="A43" s="465">
        <v>4</v>
      </c>
      <c r="B43" s="486">
        <v>641</v>
      </c>
      <c r="C43" s="478">
        <v>19</v>
      </c>
      <c r="D43" s="478">
        <v>453</v>
      </c>
      <c r="E43" s="478">
        <v>84</v>
      </c>
      <c r="F43" s="478">
        <v>272</v>
      </c>
      <c r="G43" s="478">
        <v>703</v>
      </c>
      <c r="H43" s="478">
        <v>361</v>
      </c>
      <c r="I43" s="478">
        <v>552</v>
      </c>
      <c r="J43" s="478">
        <v>173</v>
      </c>
      <c r="K43" s="478">
        <v>350</v>
      </c>
      <c r="L43" s="478">
        <v>538</v>
      </c>
      <c r="M43" s="478">
        <v>243</v>
      </c>
      <c r="N43" s="478">
        <v>603</v>
      </c>
      <c r="O43" s="478">
        <v>62</v>
      </c>
      <c r="P43" s="478">
        <v>412</v>
      </c>
      <c r="Q43" s="478">
        <v>151</v>
      </c>
      <c r="R43" s="478">
        <v>261</v>
      </c>
      <c r="S43" s="478">
        <v>692</v>
      </c>
      <c r="T43" s="478">
        <v>131</v>
      </c>
      <c r="U43" s="478">
        <v>319</v>
      </c>
      <c r="V43" s="478">
        <v>672</v>
      </c>
      <c r="W43" s="478">
        <v>384</v>
      </c>
      <c r="X43" s="478">
        <v>491</v>
      </c>
      <c r="Y43" s="478">
        <v>193</v>
      </c>
      <c r="Z43" s="478">
        <v>580</v>
      </c>
      <c r="AA43" s="478">
        <v>42</v>
      </c>
      <c r="AB43" s="487">
        <v>473</v>
      </c>
      <c r="AC43" s="475">
        <f t="shared" si="0"/>
        <v>4792815</v>
      </c>
    </row>
    <row r="44" spans="1:29" x14ac:dyDescent="0.25">
      <c r="A44" s="465">
        <v>5</v>
      </c>
      <c r="B44" s="486">
        <v>471</v>
      </c>
      <c r="C44" s="478">
        <v>578</v>
      </c>
      <c r="D44" s="478">
        <v>37</v>
      </c>
      <c r="E44" s="478">
        <v>667</v>
      </c>
      <c r="F44" s="478">
        <v>129</v>
      </c>
      <c r="G44" s="478">
        <v>317</v>
      </c>
      <c r="H44" s="478">
        <v>191</v>
      </c>
      <c r="I44" s="478">
        <v>379</v>
      </c>
      <c r="J44" s="478">
        <v>489</v>
      </c>
      <c r="K44" s="478">
        <v>180</v>
      </c>
      <c r="L44" s="478">
        <v>368</v>
      </c>
      <c r="M44" s="478">
        <v>556</v>
      </c>
      <c r="N44" s="478">
        <v>457</v>
      </c>
      <c r="O44" s="478">
        <v>648</v>
      </c>
      <c r="P44" s="478">
        <v>26</v>
      </c>
      <c r="Q44" s="478">
        <v>710</v>
      </c>
      <c r="R44" s="478">
        <v>88</v>
      </c>
      <c r="S44" s="478">
        <v>279</v>
      </c>
      <c r="T44" s="478">
        <v>690</v>
      </c>
      <c r="U44" s="478">
        <v>149</v>
      </c>
      <c r="V44" s="478">
        <v>256</v>
      </c>
      <c r="W44" s="478">
        <v>238</v>
      </c>
      <c r="X44" s="478">
        <v>348</v>
      </c>
      <c r="Y44" s="478">
        <v>536</v>
      </c>
      <c r="Z44" s="478">
        <v>410</v>
      </c>
      <c r="AA44" s="478">
        <v>598</v>
      </c>
      <c r="AB44" s="487">
        <v>60</v>
      </c>
      <c r="AC44" s="475">
        <f t="shared" si="0"/>
        <v>4792815</v>
      </c>
    </row>
    <row r="45" spans="1:29" x14ac:dyDescent="0.25">
      <c r="A45" s="465">
        <v>6</v>
      </c>
      <c r="B45" s="486">
        <v>55</v>
      </c>
      <c r="C45" s="478">
        <v>408</v>
      </c>
      <c r="D45" s="478">
        <v>596</v>
      </c>
      <c r="E45" s="478">
        <v>254</v>
      </c>
      <c r="F45" s="478">
        <v>685</v>
      </c>
      <c r="G45" s="478">
        <v>147</v>
      </c>
      <c r="H45" s="478">
        <v>534</v>
      </c>
      <c r="I45" s="478">
        <v>236</v>
      </c>
      <c r="J45" s="478">
        <v>343</v>
      </c>
      <c r="K45" s="478">
        <v>493</v>
      </c>
      <c r="L45" s="478">
        <v>198</v>
      </c>
      <c r="M45" s="478">
        <v>386</v>
      </c>
      <c r="N45" s="478">
        <v>44</v>
      </c>
      <c r="O45" s="478">
        <v>475</v>
      </c>
      <c r="P45" s="478">
        <v>585</v>
      </c>
      <c r="Q45" s="478">
        <v>324</v>
      </c>
      <c r="R45" s="478">
        <v>674</v>
      </c>
      <c r="S45" s="478">
        <v>133</v>
      </c>
      <c r="T45" s="478">
        <v>274</v>
      </c>
      <c r="U45" s="478">
        <v>708</v>
      </c>
      <c r="V45" s="478">
        <v>86</v>
      </c>
      <c r="W45" s="478">
        <v>554</v>
      </c>
      <c r="X45" s="478">
        <v>175</v>
      </c>
      <c r="Y45" s="478">
        <v>366</v>
      </c>
      <c r="Z45" s="478">
        <v>24</v>
      </c>
      <c r="AA45" s="478">
        <v>455</v>
      </c>
      <c r="AB45" s="487">
        <v>643</v>
      </c>
      <c r="AC45" s="475">
        <f t="shared" si="0"/>
        <v>4792815</v>
      </c>
    </row>
    <row r="46" spans="1:29" x14ac:dyDescent="0.25">
      <c r="A46" s="465">
        <v>7</v>
      </c>
      <c r="B46" s="486">
        <v>438</v>
      </c>
      <c r="C46" s="478">
        <v>626</v>
      </c>
      <c r="D46" s="478">
        <v>4</v>
      </c>
      <c r="E46" s="478">
        <v>715</v>
      </c>
      <c r="F46" s="478">
        <v>96</v>
      </c>
      <c r="G46" s="478">
        <v>284</v>
      </c>
      <c r="H46" s="478">
        <v>185</v>
      </c>
      <c r="I46" s="478">
        <v>373</v>
      </c>
      <c r="J46" s="478">
        <v>564</v>
      </c>
      <c r="K46" s="478">
        <v>219</v>
      </c>
      <c r="L46" s="478">
        <v>326</v>
      </c>
      <c r="M46" s="478">
        <v>514</v>
      </c>
      <c r="N46" s="478">
        <v>415</v>
      </c>
      <c r="O46" s="478">
        <v>606</v>
      </c>
      <c r="P46" s="478">
        <v>65</v>
      </c>
      <c r="Q46" s="478">
        <v>695</v>
      </c>
      <c r="R46" s="478">
        <v>154</v>
      </c>
      <c r="S46" s="478">
        <v>264</v>
      </c>
      <c r="T46" s="478">
        <v>657</v>
      </c>
      <c r="U46" s="478">
        <v>116</v>
      </c>
      <c r="V46" s="478">
        <v>304</v>
      </c>
      <c r="W46" s="478">
        <v>205</v>
      </c>
      <c r="X46" s="478">
        <v>396</v>
      </c>
      <c r="Y46" s="478">
        <v>503</v>
      </c>
      <c r="Z46" s="478">
        <v>485</v>
      </c>
      <c r="AA46" s="478">
        <v>592</v>
      </c>
      <c r="AB46" s="487">
        <v>54</v>
      </c>
      <c r="AC46" s="475">
        <f t="shared" si="0"/>
        <v>4792815</v>
      </c>
    </row>
    <row r="47" spans="1:29" x14ac:dyDescent="0.25">
      <c r="A47" s="465">
        <v>8</v>
      </c>
      <c r="B47" s="486">
        <v>49</v>
      </c>
      <c r="C47" s="478">
        <v>483</v>
      </c>
      <c r="D47" s="478">
        <v>590</v>
      </c>
      <c r="E47" s="478">
        <v>302</v>
      </c>
      <c r="F47" s="478">
        <v>652</v>
      </c>
      <c r="G47" s="478">
        <v>114</v>
      </c>
      <c r="H47" s="478">
        <v>501</v>
      </c>
      <c r="I47" s="478">
        <v>203</v>
      </c>
      <c r="J47" s="478">
        <v>391</v>
      </c>
      <c r="K47" s="478">
        <v>559</v>
      </c>
      <c r="L47" s="478">
        <v>183</v>
      </c>
      <c r="M47" s="478">
        <v>371</v>
      </c>
      <c r="N47" s="478">
        <v>2</v>
      </c>
      <c r="O47" s="478">
        <v>433</v>
      </c>
      <c r="P47" s="478">
        <v>624</v>
      </c>
      <c r="Q47" s="478">
        <v>282</v>
      </c>
      <c r="R47" s="478">
        <v>713</v>
      </c>
      <c r="S47" s="478">
        <v>91</v>
      </c>
      <c r="T47" s="478">
        <v>268</v>
      </c>
      <c r="U47" s="478">
        <v>702</v>
      </c>
      <c r="V47" s="478">
        <v>161</v>
      </c>
      <c r="W47" s="478">
        <v>521</v>
      </c>
      <c r="X47" s="478">
        <v>223</v>
      </c>
      <c r="Y47" s="478">
        <v>333</v>
      </c>
      <c r="Z47" s="478">
        <v>72</v>
      </c>
      <c r="AA47" s="478">
        <v>422</v>
      </c>
      <c r="AB47" s="487">
        <v>610</v>
      </c>
      <c r="AC47" s="475">
        <f t="shared" si="0"/>
        <v>4792815</v>
      </c>
    </row>
    <row r="48" spans="1:29" x14ac:dyDescent="0.25">
      <c r="A48" s="465">
        <v>9</v>
      </c>
      <c r="B48" s="486">
        <v>608</v>
      </c>
      <c r="C48" s="478">
        <v>67</v>
      </c>
      <c r="D48" s="478">
        <v>420</v>
      </c>
      <c r="E48" s="478">
        <v>159</v>
      </c>
      <c r="F48" s="478">
        <v>266</v>
      </c>
      <c r="G48" s="478">
        <v>697</v>
      </c>
      <c r="H48" s="478">
        <v>328</v>
      </c>
      <c r="I48" s="478">
        <v>519</v>
      </c>
      <c r="J48" s="478">
        <v>221</v>
      </c>
      <c r="K48" s="478">
        <v>389</v>
      </c>
      <c r="L48" s="478">
        <v>496</v>
      </c>
      <c r="M48" s="478">
        <v>201</v>
      </c>
      <c r="N48" s="478">
        <v>588</v>
      </c>
      <c r="O48" s="478">
        <v>47</v>
      </c>
      <c r="P48" s="478">
        <v>478</v>
      </c>
      <c r="Q48" s="478">
        <v>109</v>
      </c>
      <c r="R48" s="478">
        <v>300</v>
      </c>
      <c r="S48" s="478">
        <v>650</v>
      </c>
      <c r="T48" s="478">
        <v>98</v>
      </c>
      <c r="U48" s="478">
        <v>286</v>
      </c>
      <c r="V48" s="478">
        <v>720</v>
      </c>
      <c r="W48" s="478">
        <v>378</v>
      </c>
      <c r="X48" s="478">
        <v>566</v>
      </c>
      <c r="Y48" s="478">
        <v>187</v>
      </c>
      <c r="Z48" s="478">
        <v>628</v>
      </c>
      <c r="AA48" s="478">
        <v>9</v>
      </c>
      <c r="AB48" s="487">
        <v>440</v>
      </c>
      <c r="AC48" s="475">
        <f t="shared" si="0"/>
        <v>4792815</v>
      </c>
    </row>
    <row r="49" spans="1:30" x14ac:dyDescent="0.25">
      <c r="A49" s="465">
        <v>10</v>
      </c>
      <c r="B49" s="486">
        <v>567</v>
      </c>
      <c r="C49" s="478">
        <v>188</v>
      </c>
      <c r="D49" s="478">
        <v>376</v>
      </c>
      <c r="E49" s="478">
        <v>7</v>
      </c>
      <c r="F49" s="478">
        <v>441</v>
      </c>
      <c r="G49" s="478">
        <v>629</v>
      </c>
      <c r="H49" s="478">
        <v>287</v>
      </c>
      <c r="I49" s="478">
        <v>718</v>
      </c>
      <c r="J49" s="478">
        <v>99</v>
      </c>
      <c r="K49" s="478">
        <v>267</v>
      </c>
      <c r="L49" s="478">
        <v>698</v>
      </c>
      <c r="M49" s="478">
        <v>157</v>
      </c>
      <c r="N49" s="478">
        <v>517</v>
      </c>
      <c r="O49" s="478">
        <v>222</v>
      </c>
      <c r="P49" s="478">
        <v>329</v>
      </c>
      <c r="Q49" s="478">
        <v>68</v>
      </c>
      <c r="R49" s="478">
        <v>418</v>
      </c>
      <c r="S49" s="478">
        <v>609</v>
      </c>
      <c r="T49" s="478">
        <v>48</v>
      </c>
      <c r="U49" s="478">
        <v>479</v>
      </c>
      <c r="V49" s="478">
        <v>586</v>
      </c>
      <c r="W49" s="478">
        <v>298</v>
      </c>
      <c r="X49" s="478">
        <v>651</v>
      </c>
      <c r="Y49" s="478">
        <v>110</v>
      </c>
      <c r="Z49" s="478">
        <v>497</v>
      </c>
      <c r="AA49" s="478">
        <v>199</v>
      </c>
      <c r="AB49" s="487">
        <v>390</v>
      </c>
      <c r="AC49" s="475">
        <f t="shared" si="0"/>
        <v>4792815</v>
      </c>
    </row>
    <row r="50" spans="1:30" x14ac:dyDescent="0.25">
      <c r="A50" s="465">
        <v>11</v>
      </c>
      <c r="B50" s="486">
        <v>394</v>
      </c>
      <c r="C50" s="478">
        <v>504</v>
      </c>
      <c r="D50" s="478">
        <v>206</v>
      </c>
      <c r="E50" s="478">
        <v>593</v>
      </c>
      <c r="F50" s="478">
        <v>52</v>
      </c>
      <c r="G50" s="478">
        <v>486</v>
      </c>
      <c r="H50" s="478">
        <v>117</v>
      </c>
      <c r="I50" s="478">
        <v>305</v>
      </c>
      <c r="J50" s="478">
        <v>655</v>
      </c>
      <c r="K50" s="478">
        <v>94</v>
      </c>
      <c r="L50" s="478">
        <v>285</v>
      </c>
      <c r="M50" s="478">
        <v>716</v>
      </c>
      <c r="N50" s="478">
        <v>374</v>
      </c>
      <c r="O50" s="478">
        <v>562</v>
      </c>
      <c r="P50" s="478">
        <v>186</v>
      </c>
      <c r="Q50" s="478">
        <v>627</v>
      </c>
      <c r="R50" s="478">
        <v>5</v>
      </c>
      <c r="S50" s="478">
        <v>436</v>
      </c>
      <c r="T50" s="478">
        <v>604</v>
      </c>
      <c r="U50" s="478">
        <v>66</v>
      </c>
      <c r="V50" s="478">
        <v>416</v>
      </c>
      <c r="W50" s="478">
        <v>155</v>
      </c>
      <c r="X50" s="478">
        <v>262</v>
      </c>
      <c r="Y50" s="478">
        <v>696</v>
      </c>
      <c r="Z50" s="478">
        <v>327</v>
      </c>
      <c r="AA50" s="478">
        <v>515</v>
      </c>
      <c r="AB50" s="487">
        <v>217</v>
      </c>
      <c r="AC50" s="475">
        <f t="shared" si="0"/>
        <v>4792815</v>
      </c>
    </row>
    <row r="51" spans="1:30" x14ac:dyDescent="0.25">
      <c r="A51" s="465">
        <v>12</v>
      </c>
      <c r="B51" s="486">
        <v>224</v>
      </c>
      <c r="C51" s="478">
        <v>331</v>
      </c>
      <c r="D51" s="478">
        <v>522</v>
      </c>
      <c r="E51" s="478">
        <v>423</v>
      </c>
      <c r="F51" s="478">
        <v>611</v>
      </c>
      <c r="G51" s="478">
        <v>70</v>
      </c>
      <c r="H51" s="478">
        <v>700</v>
      </c>
      <c r="I51" s="478">
        <v>162</v>
      </c>
      <c r="J51" s="478">
        <v>269</v>
      </c>
      <c r="K51" s="478">
        <v>653</v>
      </c>
      <c r="L51" s="478">
        <v>112</v>
      </c>
      <c r="M51" s="478">
        <v>303</v>
      </c>
      <c r="N51" s="478">
        <v>204</v>
      </c>
      <c r="O51" s="478">
        <v>392</v>
      </c>
      <c r="P51" s="478">
        <v>499</v>
      </c>
      <c r="Q51" s="478">
        <v>481</v>
      </c>
      <c r="R51" s="478">
        <v>591</v>
      </c>
      <c r="S51" s="478">
        <v>50</v>
      </c>
      <c r="T51" s="478">
        <v>434</v>
      </c>
      <c r="U51" s="478">
        <v>622</v>
      </c>
      <c r="V51" s="478">
        <v>3</v>
      </c>
      <c r="W51" s="478">
        <v>714</v>
      </c>
      <c r="X51" s="478">
        <v>92</v>
      </c>
      <c r="Y51" s="478">
        <v>280</v>
      </c>
      <c r="Z51" s="478">
        <v>181</v>
      </c>
      <c r="AA51" s="478">
        <v>372</v>
      </c>
      <c r="AB51" s="487">
        <v>560</v>
      </c>
      <c r="AC51" s="475">
        <f t="shared" si="0"/>
        <v>4792815</v>
      </c>
    </row>
    <row r="52" spans="1:30" x14ac:dyDescent="0.25">
      <c r="A52" s="465">
        <v>13</v>
      </c>
      <c r="B52" s="486">
        <v>352</v>
      </c>
      <c r="C52" s="478">
        <v>543</v>
      </c>
      <c r="D52" s="478">
        <v>164</v>
      </c>
      <c r="E52" s="478">
        <v>632</v>
      </c>
      <c r="F52" s="478">
        <v>10</v>
      </c>
      <c r="G52" s="478">
        <v>444</v>
      </c>
      <c r="H52" s="478">
        <v>102</v>
      </c>
      <c r="I52" s="478">
        <v>290</v>
      </c>
      <c r="J52" s="478">
        <v>721</v>
      </c>
      <c r="K52" s="478">
        <v>142</v>
      </c>
      <c r="L52" s="478">
        <v>252</v>
      </c>
      <c r="M52" s="478">
        <v>683</v>
      </c>
      <c r="N52" s="478">
        <v>341</v>
      </c>
      <c r="O52" s="478">
        <v>529</v>
      </c>
      <c r="P52" s="478">
        <v>234</v>
      </c>
      <c r="Q52" s="478">
        <v>621</v>
      </c>
      <c r="R52" s="478">
        <v>80</v>
      </c>
      <c r="S52" s="478">
        <v>430</v>
      </c>
      <c r="T52" s="478">
        <v>571</v>
      </c>
      <c r="U52" s="478">
        <v>33</v>
      </c>
      <c r="V52" s="478">
        <v>464</v>
      </c>
      <c r="W52" s="478">
        <v>122</v>
      </c>
      <c r="X52" s="478">
        <v>310</v>
      </c>
      <c r="Y52" s="478">
        <v>663</v>
      </c>
      <c r="Z52" s="478">
        <v>402</v>
      </c>
      <c r="AA52" s="478">
        <v>509</v>
      </c>
      <c r="AB52" s="487">
        <v>211</v>
      </c>
      <c r="AC52" s="475">
        <f t="shared" si="0"/>
        <v>4792815</v>
      </c>
      <c r="AD52" s="476"/>
    </row>
    <row r="53" spans="1:30" x14ac:dyDescent="0.25">
      <c r="A53" s="465">
        <v>14</v>
      </c>
      <c r="B53" s="486">
        <v>209</v>
      </c>
      <c r="C53" s="478">
        <v>397</v>
      </c>
      <c r="D53" s="478">
        <v>507</v>
      </c>
      <c r="E53" s="478">
        <v>462</v>
      </c>
      <c r="F53" s="478">
        <v>569</v>
      </c>
      <c r="G53" s="478">
        <v>28</v>
      </c>
      <c r="H53" s="478">
        <v>658</v>
      </c>
      <c r="I53" s="478">
        <v>120</v>
      </c>
      <c r="J53" s="478">
        <v>308</v>
      </c>
      <c r="K53" s="478">
        <v>728</v>
      </c>
      <c r="L53" s="478">
        <v>106</v>
      </c>
      <c r="M53" s="478">
        <v>297</v>
      </c>
      <c r="N53" s="478">
        <v>171</v>
      </c>
      <c r="O53" s="478">
        <v>359</v>
      </c>
      <c r="P53" s="478">
        <v>547</v>
      </c>
      <c r="Q53" s="478">
        <v>448</v>
      </c>
      <c r="R53" s="478">
        <v>639</v>
      </c>
      <c r="S53" s="478">
        <v>17</v>
      </c>
      <c r="T53" s="478">
        <v>428</v>
      </c>
      <c r="U53" s="478">
        <v>616</v>
      </c>
      <c r="V53" s="478">
        <v>78</v>
      </c>
      <c r="W53" s="478">
        <v>681</v>
      </c>
      <c r="X53" s="478">
        <v>140</v>
      </c>
      <c r="Y53" s="478">
        <v>247</v>
      </c>
      <c r="Z53" s="478">
        <v>229</v>
      </c>
      <c r="AA53" s="478">
        <v>339</v>
      </c>
      <c r="AB53" s="487">
        <v>527</v>
      </c>
      <c r="AC53" s="475">
        <f t="shared" si="0"/>
        <v>4792815</v>
      </c>
      <c r="AD53" s="476"/>
    </row>
    <row r="54" spans="1:30" x14ac:dyDescent="0.25">
      <c r="A54" s="465">
        <v>15</v>
      </c>
      <c r="B54" s="486">
        <v>525</v>
      </c>
      <c r="C54" s="478">
        <v>227</v>
      </c>
      <c r="D54" s="478">
        <v>334</v>
      </c>
      <c r="E54" s="478">
        <v>73</v>
      </c>
      <c r="F54" s="478">
        <v>426</v>
      </c>
      <c r="G54" s="478">
        <v>614</v>
      </c>
      <c r="H54" s="478">
        <v>245</v>
      </c>
      <c r="I54" s="478">
        <v>676</v>
      </c>
      <c r="J54" s="478">
        <v>138</v>
      </c>
      <c r="K54" s="478">
        <v>315</v>
      </c>
      <c r="L54" s="478">
        <v>665</v>
      </c>
      <c r="M54" s="478">
        <v>124</v>
      </c>
      <c r="N54" s="478">
        <v>511</v>
      </c>
      <c r="O54" s="478">
        <v>216</v>
      </c>
      <c r="P54" s="478">
        <v>404</v>
      </c>
      <c r="Q54" s="478">
        <v>35</v>
      </c>
      <c r="R54" s="478">
        <v>466</v>
      </c>
      <c r="S54" s="478">
        <v>576</v>
      </c>
      <c r="T54" s="478">
        <v>15</v>
      </c>
      <c r="U54" s="478">
        <v>446</v>
      </c>
      <c r="V54" s="478">
        <v>634</v>
      </c>
      <c r="W54" s="478">
        <v>292</v>
      </c>
      <c r="X54" s="478">
        <v>726</v>
      </c>
      <c r="Y54" s="478">
        <v>104</v>
      </c>
      <c r="Z54" s="478">
        <v>545</v>
      </c>
      <c r="AA54" s="478">
        <v>166</v>
      </c>
      <c r="AB54" s="487">
        <v>357</v>
      </c>
      <c r="AC54" s="475">
        <f t="shared" si="0"/>
        <v>4792815</v>
      </c>
      <c r="AD54" s="476"/>
    </row>
    <row r="55" spans="1:30" x14ac:dyDescent="0.25">
      <c r="A55" s="465">
        <v>16</v>
      </c>
      <c r="B55" s="486">
        <v>176</v>
      </c>
      <c r="C55" s="478">
        <v>364</v>
      </c>
      <c r="D55" s="478">
        <v>555</v>
      </c>
      <c r="E55" s="478">
        <v>456</v>
      </c>
      <c r="F55" s="478">
        <v>644</v>
      </c>
      <c r="G55" s="478">
        <v>22</v>
      </c>
      <c r="H55" s="478">
        <v>706</v>
      </c>
      <c r="I55" s="478">
        <v>87</v>
      </c>
      <c r="J55" s="478">
        <v>275</v>
      </c>
      <c r="K55" s="478">
        <v>686</v>
      </c>
      <c r="L55" s="478">
        <v>145</v>
      </c>
      <c r="M55" s="478">
        <v>255</v>
      </c>
      <c r="N55" s="478">
        <v>237</v>
      </c>
      <c r="O55" s="478">
        <v>344</v>
      </c>
      <c r="P55" s="478">
        <v>532</v>
      </c>
      <c r="Q55" s="478">
        <v>406</v>
      </c>
      <c r="R55" s="478">
        <v>597</v>
      </c>
      <c r="S55" s="478">
        <v>56</v>
      </c>
      <c r="T55" s="478">
        <v>476</v>
      </c>
      <c r="U55" s="478">
        <v>583</v>
      </c>
      <c r="V55" s="478">
        <v>45</v>
      </c>
      <c r="W55" s="478">
        <v>675</v>
      </c>
      <c r="X55" s="478">
        <v>134</v>
      </c>
      <c r="Y55" s="478">
        <v>322</v>
      </c>
      <c r="Z55" s="478">
        <v>196</v>
      </c>
      <c r="AA55" s="478">
        <v>387</v>
      </c>
      <c r="AB55" s="487">
        <v>494</v>
      </c>
      <c r="AC55" s="475">
        <f t="shared" si="0"/>
        <v>4792815</v>
      </c>
      <c r="AD55" s="476"/>
    </row>
    <row r="56" spans="1:30" x14ac:dyDescent="0.25">
      <c r="A56" s="465">
        <v>17</v>
      </c>
      <c r="B56" s="486">
        <v>492</v>
      </c>
      <c r="C56" s="478">
        <v>194</v>
      </c>
      <c r="D56" s="478">
        <v>382</v>
      </c>
      <c r="E56" s="478">
        <v>40</v>
      </c>
      <c r="F56" s="478">
        <v>474</v>
      </c>
      <c r="G56" s="478">
        <v>581</v>
      </c>
      <c r="H56" s="478">
        <v>320</v>
      </c>
      <c r="I56" s="478">
        <v>670</v>
      </c>
      <c r="J56" s="478">
        <v>132</v>
      </c>
      <c r="K56" s="478">
        <v>273</v>
      </c>
      <c r="L56" s="478">
        <v>704</v>
      </c>
      <c r="M56" s="478">
        <v>82</v>
      </c>
      <c r="N56" s="478">
        <v>550</v>
      </c>
      <c r="O56" s="478">
        <v>174</v>
      </c>
      <c r="P56" s="478">
        <v>362</v>
      </c>
      <c r="Q56" s="478">
        <v>20</v>
      </c>
      <c r="R56" s="478">
        <v>451</v>
      </c>
      <c r="S56" s="478">
        <v>642</v>
      </c>
      <c r="T56" s="478">
        <v>63</v>
      </c>
      <c r="U56" s="478">
        <v>413</v>
      </c>
      <c r="V56" s="478">
        <v>601</v>
      </c>
      <c r="W56" s="478">
        <v>259</v>
      </c>
      <c r="X56" s="478">
        <v>693</v>
      </c>
      <c r="Y56" s="478">
        <v>152</v>
      </c>
      <c r="Z56" s="478">
        <v>539</v>
      </c>
      <c r="AA56" s="478">
        <v>241</v>
      </c>
      <c r="AB56" s="487">
        <v>351</v>
      </c>
      <c r="AC56" s="475">
        <f t="shared" si="0"/>
        <v>4792815</v>
      </c>
      <c r="AD56" s="476"/>
    </row>
    <row r="57" spans="1:30" x14ac:dyDescent="0.25">
      <c r="A57" s="465">
        <v>18</v>
      </c>
      <c r="B57" s="486">
        <v>346</v>
      </c>
      <c r="C57" s="478">
        <v>537</v>
      </c>
      <c r="D57" s="478">
        <v>239</v>
      </c>
      <c r="E57" s="478">
        <v>599</v>
      </c>
      <c r="F57" s="478">
        <v>58</v>
      </c>
      <c r="G57" s="478">
        <v>411</v>
      </c>
      <c r="H57" s="478">
        <v>150</v>
      </c>
      <c r="I57" s="478">
        <v>257</v>
      </c>
      <c r="J57" s="478">
        <v>688</v>
      </c>
      <c r="K57" s="478">
        <v>127</v>
      </c>
      <c r="L57" s="478">
        <v>318</v>
      </c>
      <c r="M57" s="478">
        <v>668</v>
      </c>
      <c r="N57" s="478">
        <v>380</v>
      </c>
      <c r="O57" s="478">
        <v>487</v>
      </c>
      <c r="P57" s="478">
        <v>192</v>
      </c>
      <c r="Q57" s="478">
        <v>579</v>
      </c>
      <c r="R57" s="478">
        <v>38</v>
      </c>
      <c r="S57" s="478">
        <v>469</v>
      </c>
      <c r="T57" s="478">
        <v>646</v>
      </c>
      <c r="U57" s="478">
        <v>27</v>
      </c>
      <c r="V57" s="478">
        <v>458</v>
      </c>
      <c r="W57" s="478">
        <v>89</v>
      </c>
      <c r="X57" s="478">
        <v>277</v>
      </c>
      <c r="Y57" s="478">
        <v>711</v>
      </c>
      <c r="Z57" s="478">
        <v>369</v>
      </c>
      <c r="AA57" s="478">
        <v>557</v>
      </c>
      <c r="AB57" s="487">
        <v>178</v>
      </c>
      <c r="AC57" s="475">
        <f t="shared" si="0"/>
        <v>4792815</v>
      </c>
      <c r="AD57" s="476"/>
    </row>
    <row r="58" spans="1:30" x14ac:dyDescent="0.25">
      <c r="A58" s="465">
        <v>19</v>
      </c>
      <c r="B58" s="486">
        <v>278</v>
      </c>
      <c r="C58" s="478">
        <v>709</v>
      </c>
      <c r="D58" s="478">
        <v>90</v>
      </c>
      <c r="E58" s="478">
        <v>558</v>
      </c>
      <c r="F58" s="478">
        <v>179</v>
      </c>
      <c r="G58" s="478">
        <v>367</v>
      </c>
      <c r="H58" s="478">
        <v>25</v>
      </c>
      <c r="I58" s="478">
        <v>459</v>
      </c>
      <c r="J58" s="478">
        <v>647</v>
      </c>
      <c r="K58" s="478">
        <v>59</v>
      </c>
      <c r="L58" s="478">
        <v>409</v>
      </c>
      <c r="M58" s="478">
        <v>600</v>
      </c>
      <c r="N58" s="478">
        <v>258</v>
      </c>
      <c r="O58" s="478">
        <v>689</v>
      </c>
      <c r="P58" s="478">
        <v>148</v>
      </c>
      <c r="Q58" s="478">
        <v>535</v>
      </c>
      <c r="R58" s="478">
        <v>240</v>
      </c>
      <c r="S58" s="478">
        <v>347</v>
      </c>
      <c r="T58" s="478">
        <v>488</v>
      </c>
      <c r="U58" s="478">
        <v>190</v>
      </c>
      <c r="V58" s="478">
        <v>381</v>
      </c>
      <c r="W58" s="478">
        <v>39</v>
      </c>
      <c r="X58" s="478">
        <v>470</v>
      </c>
      <c r="Y58" s="478">
        <v>577</v>
      </c>
      <c r="Z58" s="478">
        <v>316</v>
      </c>
      <c r="AA58" s="478">
        <v>669</v>
      </c>
      <c r="AB58" s="487">
        <v>128</v>
      </c>
      <c r="AC58" s="475">
        <f t="shared" si="0"/>
        <v>4792815</v>
      </c>
      <c r="AD58" s="476"/>
    </row>
    <row r="59" spans="1:30" x14ac:dyDescent="0.25">
      <c r="A59" s="465">
        <v>20</v>
      </c>
      <c r="B59" s="486">
        <v>135</v>
      </c>
      <c r="C59" s="478">
        <v>323</v>
      </c>
      <c r="D59" s="478">
        <v>673</v>
      </c>
      <c r="E59" s="478">
        <v>385</v>
      </c>
      <c r="F59" s="478">
        <v>495</v>
      </c>
      <c r="G59" s="478">
        <v>197</v>
      </c>
      <c r="H59" s="478">
        <v>584</v>
      </c>
      <c r="I59" s="478">
        <v>43</v>
      </c>
      <c r="J59" s="478">
        <v>477</v>
      </c>
      <c r="K59" s="478">
        <v>645</v>
      </c>
      <c r="L59" s="478">
        <v>23</v>
      </c>
      <c r="M59" s="478">
        <v>454</v>
      </c>
      <c r="N59" s="478">
        <v>85</v>
      </c>
      <c r="O59" s="478">
        <v>276</v>
      </c>
      <c r="P59" s="478">
        <v>707</v>
      </c>
      <c r="Q59" s="478">
        <v>365</v>
      </c>
      <c r="R59" s="478">
        <v>553</v>
      </c>
      <c r="S59" s="478">
        <v>177</v>
      </c>
      <c r="T59" s="478">
        <v>345</v>
      </c>
      <c r="U59" s="478">
        <v>533</v>
      </c>
      <c r="V59" s="478">
        <v>235</v>
      </c>
      <c r="W59" s="478">
        <v>595</v>
      </c>
      <c r="X59" s="478">
        <v>57</v>
      </c>
      <c r="Y59" s="478">
        <v>407</v>
      </c>
      <c r="Z59" s="478">
        <v>146</v>
      </c>
      <c r="AA59" s="478">
        <v>253</v>
      </c>
      <c r="AB59" s="487">
        <v>687</v>
      </c>
      <c r="AC59" s="475">
        <f t="shared" si="0"/>
        <v>4792815</v>
      </c>
      <c r="AD59" s="476"/>
    </row>
    <row r="60" spans="1:30" x14ac:dyDescent="0.25">
      <c r="A60" s="465">
        <v>21</v>
      </c>
      <c r="B60" s="486">
        <v>691</v>
      </c>
      <c r="C60" s="478">
        <v>153</v>
      </c>
      <c r="D60" s="478">
        <v>260</v>
      </c>
      <c r="E60" s="478">
        <v>242</v>
      </c>
      <c r="F60" s="478">
        <v>349</v>
      </c>
      <c r="G60" s="478">
        <v>540</v>
      </c>
      <c r="H60" s="478">
        <v>414</v>
      </c>
      <c r="I60" s="478">
        <v>602</v>
      </c>
      <c r="J60" s="478">
        <v>61</v>
      </c>
      <c r="K60" s="478">
        <v>472</v>
      </c>
      <c r="L60" s="478">
        <v>582</v>
      </c>
      <c r="M60" s="478">
        <v>41</v>
      </c>
      <c r="N60" s="478">
        <v>671</v>
      </c>
      <c r="O60" s="478">
        <v>130</v>
      </c>
      <c r="P60" s="478">
        <v>321</v>
      </c>
      <c r="Q60" s="478">
        <v>195</v>
      </c>
      <c r="R60" s="478">
        <v>383</v>
      </c>
      <c r="S60" s="478">
        <v>490</v>
      </c>
      <c r="T60" s="478">
        <v>172</v>
      </c>
      <c r="U60" s="478">
        <v>363</v>
      </c>
      <c r="V60" s="478">
        <v>551</v>
      </c>
      <c r="W60" s="478">
        <v>452</v>
      </c>
      <c r="X60" s="478">
        <v>640</v>
      </c>
      <c r="Y60" s="478">
        <v>21</v>
      </c>
      <c r="Z60" s="478">
        <v>705</v>
      </c>
      <c r="AA60" s="478">
        <v>83</v>
      </c>
      <c r="AB60" s="487">
        <v>271</v>
      </c>
      <c r="AC60" s="475">
        <f t="shared" si="0"/>
        <v>4792815</v>
      </c>
      <c r="AD60" s="476"/>
    </row>
    <row r="61" spans="1:30" x14ac:dyDescent="0.25">
      <c r="A61" s="465">
        <v>22</v>
      </c>
      <c r="B61" s="486">
        <v>93</v>
      </c>
      <c r="C61" s="478">
        <v>281</v>
      </c>
      <c r="D61" s="478">
        <v>712</v>
      </c>
      <c r="E61" s="478">
        <v>370</v>
      </c>
      <c r="F61" s="478">
        <v>561</v>
      </c>
      <c r="G61" s="478">
        <v>182</v>
      </c>
      <c r="H61" s="478">
        <v>623</v>
      </c>
      <c r="I61" s="478">
        <v>1</v>
      </c>
      <c r="J61" s="478">
        <v>435</v>
      </c>
      <c r="K61" s="478">
        <v>612</v>
      </c>
      <c r="L61" s="478">
        <v>71</v>
      </c>
      <c r="M61" s="478">
        <v>421</v>
      </c>
      <c r="N61" s="478">
        <v>160</v>
      </c>
      <c r="O61" s="478">
        <v>270</v>
      </c>
      <c r="P61" s="478">
        <v>701</v>
      </c>
      <c r="Q61" s="478">
        <v>332</v>
      </c>
      <c r="R61" s="478">
        <v>520</v>
      </c>
      <c r="S61" s="478">
        <v>225</v>
      </c>
      <c r="T61" s="478">
        <v>393</v>
      </c>
      <c r="U61" s="478">
        <v>500</v>
      </c>
      <c r="V61" s="478">
        <v>202</v>
      </c>
      <c r="W61" s="478">
        <v>589</v>
      </c>
      <c r="X61" s="478">
        <v>51</v>
      </c>
      <c r="Y61" s="478">
        <v>482</v>
      </c>
      <c r="Z61" s="478">
        <v>113</v>
      </c>
      <c r="AA61" s="478">
        <v>301</v>
      </c>
      <c r="AB61" s="487">
        <v>654</v>
      </c>
      <c r="AC61" s="475">
        <f t="shared" si="0"/>
        <v>4792815</v>
      </c>
      <c r="AD61" s="476"/>
    </row>
    <row r="62" spans="1:30" x14ac:dyDescent="0.25">
      <c r="A62" s="465">
        <v>23</v>
      </c>
      <c r="B62" s="486">
        <v>649</v>
      </c>
      <c r="C62" s="478">
        <v>111</v>
      </c>
      <c r="D62" s="478">
        <v>299</v>
      </c>
      <c r="E62" s="478">
        <v>200</v>
      </c>
      <c r="F62" s="478">
        <v>388</v>
      </c>
      <c r="G62" s="478">
        <v>498</v>
      </c>
      <c r="H62" s="478">
        <v>480</v>
      </c>
      <c r="I62" s="478">
        <v>587</v>
      </c>
      <c r="J62" s="478">
        <v>46</v>
      </c>
      <c r="K62" s="478">
        <v>439</v>
      </c>
      <c r="L62" s="478">
        <v>630</v>
      </c>
      <c r="M62" s="478">
        <v>8</v>
      </c>
      <c r="N62" s="478">
        <v>719</v>
      </c>
      <c r="O62" s="478">
        <v>97</v>
      </c>
      <c r="P62" s="478">
        <v>288</v>
      </c>
      <c r="Q62" s="478">
        <v>189</v>
      </c>
      <c r="R62" s="478">
        <v>377</v>
      </c>
      <c r="S62" s="478">
        <v>565</v>
      </c>
      <c r="T62" s="478">
        <v>220</v>
      </c>
      <c r="U62" s="478">
        <v>330</v>
      </c>
      <c r="V62" s="478">
        <v>518</v>
      </c>
      <c r="W62" s="478">
        <v>419</v>
      </c>
      <c r="X62" s="478">
        <v>607</v>
      </c>
      <c r="Y62" s="478">
        <v>69</v>
      </c>
      <c r="Z62" s="478">
        <v>699</v>
      </c>
      <c r="AA62" s="478">
        <v>158</v>
      </c>
      <c r="AB62" s="487">
        <v>265</v>
      </c>
      <c r="AC62" s="475">
        <f t="shared" si="0"/>
        <v>4792815</v>
      </c>
      <c r="AD62" s="476"/>
    </row>
    <row r="63" spans="1:30" x14ac:dyDescent="0.25">
      <c r="A63" s="465">
        <v>24</v>
      </c>
      <c r="B63" s="486">
        <v>263</v>
      </c>
      <c r="C63" s="478">
        <v>694</v>
      </c>
      <c r="D63" s="478">
        <v>156</v>
      </c>
      <c r="E63" s="478">
        <v>516</v>
      </c>
      <c r="F63" s="478">
        <v>218</v>
      </c>
      <c r="G63" s="478">
        <v>325</v>
      </c>
      <c r="H63" s="478">
        <v>64</v>
      </c>
      <c r="I63" s="478">
        <v>417</v>
      </c>
      <c r="J63" s="478">
        <v>605</v>
      </c>
      <c r="K63" s="478">
        <v>53</v>
      </c>
      <c r="L63" s="478">
        <v>484</v>
      </c>
      <c r="M63" s="478">
        <v>594</v>
      </c>
      <c r="N63" s="478">
        <v>306</v>
      </c>
      <c r="O63" s="478">
        <v>656</v>
      </c>
      <c r="P63" s="478">
        <v>115</v>
      </c>
      <c r="Q63" s="478">
        <v>502</v>
      </c>
      <c r="R63" s="478">
        <v>207</v>
      </c>
      <c r="S63" s="478">
        <v>395</v>
      </c>
      <c r="T63" s="478">
        <v>563</v>
      </c>
      <c r="U63" s="478">
        <v>184</v>
      </c>
      <c r="V63" s="478">
        <v>375</v>
      </c>
      <c r="W63" s="478">
        <v>6</v>
      </c>
      <c r="X63" s="478">
        <v>437</v>
      </c>
      <c r="Y63" s="478">
        <v>625</v>
      </c>
      <c r="Z63" s="478">
        <v>283</v>
      </c>
      <c r="AA63" s="478">
        <v>717</v>
      </c>
      <c r="AB63" s="487">
        <v>95</v>
      </c>
      <c r="AC63" s="475">
        <f t="shared" si="0"/>
        <v>4792815</v>
      </c>
      <c r="AD63" s="476"/>
    </row>
    <row r="64" spans="1:30" x14ac:dyDescent="0.25">
      <c r="A64" s="465">
        <v>25</v>
      </c>
      <c r="B64" s="486">
        <v>724</v>
      </c>
      <c r="C64" s="478">
        <v>105</v>
      </c>
      <c r="D64" s="478">
        <v>293</v>
      </c>
      <c r="E64" s="478">
        <v>167</v>
      </c>
      <c r="F64" s="478">
        <v>355</v>
      </c>
      <c r="G64" s="478">
        <v>546</v>
      </c>
      <c r="H64" s="478">
        <v>447</v>
      </c>
      <c r="I64" s="478">
        <v>635</v>
      </c>
      <c r="J64" s="478">
        <v>13</v>
      </c>
      <c r="K64" s="478">
        <v>424</v>
      </c>
      <c r="L64" s="478">
        <v>615</v>
      </c>
      <c r="M64" s="478">
        <v>74</v>
      </c>
      <c r="N64" s="478">
        <v>677</v>
      </c>
      <c r="O64" s="478">
        <v>136</v>
      </c>
      <c r="P64" s="478">
        <v>246</v>
      </c>
      <c r="Q64" s="478">
        <v>228</v>
      </c>
      <c r="R64" s="478">
        <v>335</v>
      </c>
      <c r="S64" s="478">
        <v>523</v>
      </c>
      <c r="T64" s="478">
        <v>214</v>
      </c>
      <c r="U64" s="478">
        <v>405</v>
      </c>
      <c r="V64" s="478">
        <v>512</v>
      </c>
      <c r="W64" s="478">
        <v>467</v>
      </c>
      <c r="X64" s="478">
        <v>574</v>
      </c>
      <c r="Y64" s="478">
        <v>36</v>
      </c>
      <c r="Z64" s="478">
        <v>666</v>
      </c>
      <c r="AA64" s="478">
        <v>125</v>
      </c>
      <c r="AB64" s="487">
        <v>313</v>
      </c>
      <c r="AC64" s="475">
        <f t="shared" si="0"/>
        <v>4792815</v>
      </c>
      <c r="AD64" s="476"/>
    </row>
    <row r="65" spans="1:30" x14ac:dyDescent="0.25">
      <c r="A65" s="465">
        <v>26</v>
      </c>
      <c r="B65" s="486">
        <v>311</v>
      </c>
      <c r="C65" s="478">
        <v>661</v>
      </c>
      <c r="D65" s="478">
        <v>123</v>
      </c>
      <c r="E65" s="478">
        <v>510</v>
      </c>
      <c r="F65" s="478">
        <v>212</v>
      </c>
      <c r="G65" s="478">
        <v>400</v>
      </c>
      <c r="H65" s="478">
        <v>31</v>
      </c>
      <c r="I65" s="478">
        <v>465</v>
      </c>
      <c r="J65" s="478">
        <v>572</v>
      </c>
      <c r="K65" s="478">
        <v>11</v>
      </c>
      <c r="L65" s="478">
        <v>442</v>
      </c>
      <c r="M65" s="478">
        <v>633</v>
      </c>
      <c r="N65" s="478">
        <v>291</v>
      </c>
      <c r="O65" s="478">
        <v>722</v>
      </c>
      <c r="P65" s="478">
        <v>100</v>
      </c>
      <c r="Q65" s="478">
        <v>541</v>
      </c>
      <c r="R65" s="478">
        <v>165</v>
      </c>
      <c r="S65" s="478">
        <v>353</v>
      </c>
      <c r="T65" s="478">
        <v>530</v>
      </c>
      <c r="U65" s="478">
        <v>232</v>
      </c>
      <c r="V65" s="478">
        <v>342</v>
      </c>
      <c r="W65" s="478">
        <v>81</v>
      </c>
      <c r="X65" s="478">
        <v>431</v>
      </c>
      <c r="Y65" s="478">
        <v>619</v>
      </c>
      <c r="Z65" s="478">
        <v>250</v>
      </c>
      <c r="AA65" s="478">
        <v>684</v>
      </c>
      <c r="AB65" s="487">
        <v>143</v>
      </c>
      <c r="AC65" s="475">
        <f t="shared" si="0"/>
        <v>4792815</v>
      </c>
      <c r="AD65" s="476"/>
    </row>
    <row r="66" spans="1:30" x14ac:dyDescent="0.25">
      <c r="A66" s="465">
        <v>27</v>
      </c>
      <c r="B66" s="488">
        <v>141</v>
      </c>
      <c r="C66" s="489">
        <v>248</v>
      </c>
      <c r="D66" s="489">
        <v>679</v>
      </c>
      <c r="E66" s="489">
        <v>337</v>
      </c>
      <c r="F66" s="489">
        <v>528</v>
      </c>
      <c r="G66" s="489">
        <v>230</v>
      </c>
      <c r="H66" s="489">
        <v>617</v>
      </c>
      <c r="I66" s="489">
        <v>76</v>
      </c>
      <c r="J66" s="489">
        <v>429</v>
      </c>
      <c r="K66" s="489">
        <v>570</v>
      </c>
      <c r="L66" s="489">
        <v>29</v>
      </c>
      <c r="M66" s="489">
        <v>460</v>
      </c>
      <c r="N66" s="489">
        <v>118</v>
      </c>
      <c r="O66" s="489">
        <v>309</v>
      </c>
      <c r="P66" s="489">
        <v>659</v>
      </c>
      <c r="Q66" s="489">
        <v>398</v>
      </c>
      <c r="R66" s="489">
        <v>505</v>
      </c>
      <c r="S66" s="489">
        <v>210</v>
      </c>
      <c r="T66" s="489">
        <v>360</v>
      </c>
      <c r="U66" s="489">
        <v>548</v>
      </c>
      <c r="V66" s="489">
        <v>169</v>
      </c>
      <c r="W66" s="489">
        <v>637</v>
      </c>
      <c r="X66" s="489">
        <v>18</v>
      </c>
      <c r="Y66" s="489">
        <v>449</v>
      </c>
      <c r="Z66" s="489">
        <v>107</v>
      </c>
      <c r="AA66" s="489">
        <v>295</v>
      </c>
      <c r="AB66" s="490">
        <v>729</v>
      </c>
      <c r="AC66" s="475">
        <f t="shared" si="0"/>
        <v>4792815</v>
      </c>
      <c r="AD66" s="476"/>
    </row>
    <row r="67" spans="1:30" x14ac:dyDescent="0.25">
      <c r="A67" s="470" t="s">
        <v>1</v>
      </c>
      <c r="B67" s="475">
        <f>SUMSQ(B40:B66)</f>
        <v>4792815</v>
      </c>
      <c r="C67" s="475">
        <f>SUMSQ(C40:C66)</f>
        <v>4792815</v>
      </c>
      <c r="D67" s="475">
        <f t="shared" ref="D67:AB67" si="2">SUMSQ(D40:D66)</f>
        <v>4792815</v>
      </c>
      <c r="E67" s="475">
        <f t="shared" si="2"/>
        <v>4792815</v>
      </c>
      <c r="F67" s="475">
        <f t="shared" si="2"/>
        <v>4792815</v>
      </c>
      <c r="G67" s="475">
        <f t="shared" si="2"/>
        <v>4792815</v>
      </c>
      <c r="H67" s="475">
        <f t="shared" si="2"/>
        <v>4792815</v>
      </c>
      <c r="I67" s="475">
        <f t="shared" si="2"/>
        <v>4792815</v>
      </c>
      <c r="J67" s="475">
        <f t="shared" si="2"/>
        <v>4792815</v>
      </c>
      <c r="K67" s="475">
        <f t="shared" si="2"/>
        <v>4792815</v>
      </c>
      <c r="L67" s="475">
        <f t="shared" si="2"/>
        <v>4792815</v>
      </c>
      <c r="M67" s="475">
        <f t="shared" si="2"/>
        <v>4792815</v>
      </c>
      <c r="N67" s="475">
        <f t="shared" si="2"/>
        <v>4792815</v>
      </c>
      <c r="O67" s="475">
        <f t="shared" si="2"/>
        <v>4792815</v>
      </c>
      <c r="P67" s="475">
        <f t="shared" si="2"/>
        <v>4792815</v>
      </c>
      <c r="Q67" s="475">
        <f t="shared" si="2"/>
        <v>4792815</v>
      </c>
      <c r="R67" s="475">
        <f t="shared" si="2"/>
        <v>4792815</v>
      </c>
      <c r="S67" s="475">
        <f t="shared" si="2"/>
        <v>4792815</v>
      </c>
      <c r="T67" s="475">
        <f t="shared" si="2"/>
        <v>4792815</v>
      </c>
      <c r="U67" s="475">
        <f t="shared" si="2"/>
        <v>4792815</v>
      </c>
      <c r="V67" s="475">
        <f t="shared" si="2"/>
        <v>4792815</v>
      </c>
      <c r="W67" s="475">
        <f t="shared" si="2"/>
        <v>4792815</v>
      </c>
      <c r="X67" s="475">
        <f t="shared" si="2"/>
        <v>4792815</v>
      </c>
      <c r="Y67" s="475">
        <f t="shared" si="2"/>
        <v>4792815</v>
      </c>
      <c r="Z67" s="475">
        <f t="shared" si="2"/>
        <v>4792815</v>
      </c>
      <c r="AA67" s="475">
        <f t="shared" si="2"/>
        <v>4792815</v>
      </c>
      <c r="AB67" s="475">
        <f t="shared" si="2"/>
        <v>4792815</v>
      </c>
      <c r="AC67" s="475"/>
      <c r="AD67" s="476"/>
    </row>
    <row r="68" spans="1:30" x14ac:dyDescent="0.25">
      <c r="A68" s="466"/>
      <c r="B68" s="471" t="s">
        <v>925</v>
      </c>
      <c r="C68" s="471"/>
      <c r="D68" s="471"/>
      <c r="E68" s="471"/>
      <c r="F68" s="471"/>
      <c r="G68" s="471"/>
      <c r="H68" s="471"/>
      <c r="I68" s="471"/>
      <c r="J68" s="471"/>
      <c r="K68" s="471"/>
      <c r="L68" s="471"/>
      <c r="M68" s="471"/>
      <c r="N68" s="471"/>
      <c r="O68" s="471"/>
      <c r="P68" s="471"/>
      <c r="Q68" s="471"/>
      <c r="R68" s="471"/>
      <c r="S68" s="471"/>
      <c r="T68" s="471"/>
      <c r="U68" s="471"/>
      <c r="V68" s="471"/>
      <c r="W68" s="471"/>
      <c r="X68" s="471"/>
      <c r="Y68" s="471"/>
      <c r="Z68" s="471"/>
      <c r="AA68" s="471"/>
      <c r="AB68" s="471"/>
      <c r="AC68" s="475"/>
    </row>
    <row r="69" spans="1:30" x14ac:dyDescent="0.25">
      <c r="A69" s="470" t="s">
        <v>2</v>
      </c>
      <c r="B69" s="466">
        <f>B40</f>
        <v>16</v>
      </c>
      <c r="C69" s="466">
        <f>C41</f>
        <v>34</v>
      </c>
      <c r="D69" s="466">
        <f>D42</f>
        <v>79</v>
      </c>
      <c r="E69" s="466">
        <f>E43</f>
        <v>84</v>
      </c>
      <c r="F69" s="466">
        <f>F44</f>
        <v>129</v>
      </c>
      <c r="G69" s="466">
        <f>G45</f>
        <v>147</v>
      </c>
      <c r="H69" s="466">
        <f>H46</f>
        <v>185</v>
      </c>
      <c r="I69" s="466">
        <f>I47</f>
        <v>203</v>
      </c>
      <c r="J69" s="466">
        <f>J48</f>
        <v>221</v>
      </c>
      <c r="K69" s="466">
        <f>K49</f>
        <v>267</v>
      </c>
      <c r="L69" s="466">
        <f>L50</f>
        <v>285</v>
      </c>
      <c r="M69" s="466">
        <f>M51</f>
        <v>303</v>
      </c>
      <c r="N69" s="466">
        <f>N52</f>
        <v>341</v>
      </c>
      <c r="O69" s="466">
        <f>O53</f>
        <v>359</v>
      </c>
      <c r="P69" s="466">
        <f>P54</f>
        <v>404</v>
      </c>
      <c r="Q69" s="466">
        <f>Q55</f>
        <v>406</v>
      </c>
      <c r="R69" s="466">
        <f>R56</f>
        <v>451</v>
      </c>
      <c r="S69" s="466">
        <f>S57</f>
        <v>469</v>
      </c>
      <c r="T69" s="466">
        <f>T58</f>
        <v>488</v>
      </c>
      <c r="U69" s="466">
        <f>U59</f>
        <v>533</v>
      </c>
      <c r="V69" s="466">
        <f>V60</f>
        <v>551</v>
      </c>
      <c r="W69" s="466">
        <f>W61</f>
        <v>589</v>
      </c>
      <c r="X69" s="466">
        <f>X62</f>
        <v>607</v>
      </c>
      <c r="Y69" s="466">
        <f>Y63</f>
        <v>625</v>
      </c>
      <c r="Z69" s="466">
        <f>Z64</f>
        <v>666</v>
      </c>
      <c r="AA69" s="466">
        <f>AA65</f>
        <v>684</v>
      </c>
      <c r="AB69" s="473">
        <f>AB66</f>
        <v>729</v>
      </c>
      <c r="AC69" s="475">
        <f t="shared" ref="AC69:AC70" si="3">SUMSQ(B69:AB69)</f>
        <v>4792815</v>
      </c>
    </row>
    <row r="70" spans="1:30" x14ac:dyDescent="0.25">
      <c r="A70" s="470" t="s">
        <v>3</v>
      </c>
      <c r="B70" s="466">
        <f>B66</f>
        <v>141</v>
      </c>
      <c r="C70" s="466">
        <f>C65</f>
        <v>661</v>
      </c>
      <c r="D70" s="466">
        <f>D64</f>
        <v>293</v>
      </c>
      <c r="E70" s="466">
        <f>E63</f>
        <v>516</v>
      </c>
      <c r="F70" s="466">
        <f>F62</f>
        <v>388</v>
      </c>
      <c r="G70" s="466">
        <f>G61</f>
        <v>182</v>
      </c>
      <c r="H70" s="466">
        <f>H60</f>
        <v>414</v>
      </c>
      <c r="I70" s="466">
        <f>I59</f>
        <v>43</v>
      </c>
      <c r="J70" s="466">
        <f>J58</f>
        <v>647</v>
      </c>
      <c r="K70" s="466">
        <f>K57</f>
        <v>127</v>
      </c>
      <c r="L70" s="466">
        <f>L56</f>
        <v>704</v>
      </c>
      <c r="M70" s="466">
        <f>M55</f>
        <v>255</v>
      </c>
      <c r="N70" s="466">
        <f>N54</f>
        <v>511</v>
      </c>
      <c r="O70" s="466">
        <f>O53</f>
        <v>359</v>
      </c>
      <c r="P70" s="466">
        <f>P52</f>
        <v>234</v>
      </c>
      <c r="Q70" s="466">
        <f>Q51</f>
        <v>481</v>
      </c>
      <c r="R70" s="466">
        <f>R50</f>
        <v>5</v>
      </c>
      <c r="S70" s="466">
        <f>S49</f>
        <v>609</v>
      </c>
      <c r="T70" s="466">
        <f>T48</f>
        <v>98</v>
      </c>
      <c r="U70" s="466">
        <f>U47</f>
        <v>702</v>
      </c>
      <c r="V70" s="466">
        <f>V46</f>
        <v>304</v>
      </c>
      <c r="W70" s="466">
        <f>W45</f>
        <v>554</v>
      </c>
      <c r="X70" s="466">
        <f>X44</f>
        <v>348</v>
      </c>
      <c r="Y70" s="466">
        <f>Y43</f>
        <v>193</v>
      </c>
      <c r="Z70" s="466">
        <f>Z42</f>
        <v>443</v>
      </c>
      <c r="AA70" s="466">
        <f>AA41</f>
        <v>75</v>
      </c>
      <c r="AB70" s="473">
        <f>AB40</f>
        <v>568</v>
      </c>
      <c r="AC70" s="475">
        <f t="shared" si="3"/>
        <v>4792815</v>
      </c>
    </row>
    <row r="72" spans="1:30" x14ac:dyDescent="0.25">
      <c r="B72" s="481" t="s">
        <v>937</v>
      </c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5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9"/>
    </row>
    <row r="73" spans="1:30" x14ac:dyDescent="0.25">
      <c r="A73" s="465">
        <v>1</v>
      </c>
      <c r="B73" s="483">
        <v>3</v>
      </c>
      <c r="C73" s="484">
        <v>303</v>
      </c>
      <c r="D73" s="484">
        <v>522</v>
      </c>
      <c r="E73" s="484">
        <v>611</v>
      </c>
      <c r="F73" s="484">
        <v>92</v>
      </c>
      <c r="G73" s="484">
        <v>392</v>
      </c>
      <c r="H73" s="484">
        <v>481</v>
      </c>
      <c r="I73" s="484">
        <v>700</v>
      </c>
      <c r="J73" s="484">
        <v>181</v>
      </c>
      <c r="K73" s="484">
        <v>714</v>
      </c>
      <c r="L73" s="484">
        <v>204</v>
      </c>
      <c r="M73" s="484">
        <v>423</v>
      </c>
      <c r="N73" s="484">
        <v>269</v>
      </c>
      <c r="O73" s="484">
        <v>560</v>
      </c>
      <c r="P73" s="484">
        <v>50</v>
      </c>
      <c r="Q73" s="484">
        <v>112</v>
      </c>
      <c r="R73" s="484">
        <v>331</v>
      </c>
      <c r="S73" s="484">
        <v>622</v>
      </c>
      <c r="T73" s="484">
        <v>372</v>
      </c>
      <c r="U73" s="484">
        <v>591</v>
      </c>
      <c r="V73" s="484">
        <v>162</v>
      </c>
      <c r="W73" s="484">
        <v>224</v>
      </c>
      <c r="X73" s="484">
        <v>434</v>
      </c>
      <c r="Y73" s="484">
        <v>653</v>
      </c>
      <c r="Z73" s="484">
        <v>499</v>
      </c>
      <c r="AA73" s="484">
        <v>70</v>
      </c>
      <c r="AB73" s="485">
        <v>280</v>
      </c>
      <c r="AC73" s="475">
        <f>SUMSQ(B73:AB73)</f>
        <v>4792815</v>
      </c>
    </row>
    <row r="74" spans="1:30" x14ac:dyDescent="0.25">
      <c r="A74" s="465">
        <v>2</v>
      </c>
      <c r="B74" s="486">
        <v>551</v>
      </c>
      <c r="C74" s="478">
        <v>41</v>
      </c>
      <c r="D74" s="478">
        <v>260</v>
      </c>
      <c r="E74" s="478">
        <v>349</v>
      </c>
      <c r="F74" s="478">
        <v>640</v>
      </c>
      <c r="G74" s="478">
        <v>130</v>
      </c>
      <c r="H74" s="478">
        <v>195</v>
      </c>
      <c r="I74" s="478">
        <v>414</v>
      </c>
      <c r="J74" s="478">
        <v>705</v>
      </c>
      <c r="K74" s="478">
        <v>452</v>
      </c>
      <c r="L74" s="478">
        <v>671</v>
      </c>
      <c r="M74" s="478">
        <v>242</v>
      </c>
      <c r="N74" s="478">
        <v>61</v>
      </c>
      <c r="O74" s="478">
        <v>271</v>
      </c>
      <c r="P74" s="478">
        <v>490</v>
      </c>
      <c r="Q74" s="478">
        <v>582</v>
      </c>
      <c r="R74" s="478">
        <v>153</v>
      </c>
      <c r="S74" s="478">
        <v>363</v>
      </c>
      <c r="T74" s="478">
        <v>83</v>
      </c>
      <c r="U74" s="478">
        <v>383</v>
      </c>
      <c r="V74" s="478">
        <v>602</v>
      </c>
      <c r="W74" s="478">
        <v>691</v>
      </c>
      <c r="X74" s="478">
        <v>172</v>
      </c>
      <c r="Y74" s="478">
        <v>472</v>
      </c>
      <c r="Z74" s="478">
        <v>321</v>
      </c>
      <c r="AA74" s="478">
        <v>540</v>
      </c>
      <c r="AB74" s="487">
        <v>21</v>
      </c>
      <c r="AC74" s="475">
        <f t="shared" ref="AC74:AC99" si="4">SUMSQ(B74:AB74)</f>
        <v>4792815</v>
      </c>
    </row>
    <row r="75" spans="1:30" x14ac:dyDescent="0.25">
      <c r="A75" s="465">
        <v>3</v>
      </c>
      <c r="B75" s="486">
        <v>289</v>
      </c>
      <c r="C75" s="478">
        <v>508</v>
      </c>
      <c r="D75" s="478">
        <v>79</v>
      </c>
      <c r="E75" s="478">
        <v>144</v>
      </c>
      <c r="F75" s="478">
        <v>354</v>
      </c>
      <c r="G75" s="478">
        <v>573</v>
      </c>
      <c r="H75" s="478">
        <v>662</v>
      </c>
      <c r="I75" s="478">
        <v>233</v>
      </c>
      <c r="J75" s="478">
        <v>443</v>
      </c>
      <c r="K75" s="478">
        <v>163</v>
      </c>
      <c r="L75" s="478">
        <v>463</v>
      </c>
      <c r="M75" s="478">
        <v>682</v>
      </c>
      <c r="N75" s="478">
        <v>531</v>
      </c>
      <c r="O75" s="478">
        <v>12</v>
      </c>
      <c r="P75" s="478">
        <v>312</v>
      </c>
      <c r="Q75" s="478">
        <v>401</v>
      </c>
      <c r="R75" s="478">
        <v>620</v>
      </c>
      <c r="S75" s="478">
        <v>101</v>
      </c>
      <c r="T75" s="478">
        <v>631</v>
      </c>
      <c r="U75" s="478">
        <v>121</v>
      </c>
      <c r="V75" s="478">
        <v>340</v>
      </c>
      <c r="W75" s="478">
        <v>432</v>
      </c>
      <c r="X75" s="478">
        <v>723</v>
      </c>
      <c r="Y75" s="478">
        <v>213</v>
      </c>
      <c r="Z75" s="478">
        <v>32</v>
      </c>
      <c r="AA75" s="478">
        <v>251</v>
      </c>
      <c r="AB75" s="487">
        <v>542</v>
      </c>
      <c r="AC75" s="475">
        <f t="shared" si="4"/>
        <v>4792815</v>
      </c>
    </row>
    <row r="76" spans="1:30" x14ac:dyDescent="0.25">
      <c r="A76" s="465">
        <v>4</v>
      </c>
      <c r="B76" s="486">
        <v>304</v>
      </c>
      <c r="C76" s="478">
        <v>514</v>
      </c>
      <c r="D76" s="478">
        <v>4</v>
      </c>
      <c r="E76" s="478">
        <v>96</v>
      </c>
      <c r="F76" s="478">
        <v>396</v>
      </c>
      <c r="G76" s="478">
        <v>606</v>
      </c>
      <c r="H76" s="478">
        <v>695</v>
      </c>
      <c r="I76" s="478">
        <v>185</v>
      </c>
      <c r="J76" s="478">
        <v>485</v>
      </c>
      <c r="K76" s="478">
        <v>205</v>
      </c>
      <c r="L76" s="478">
        <v>415</v>
      </c>
      <c r="M76" s="478">
        <v>715</v>
      </c>
      <c r="N76" s="478">
        <v>564</v>
      </c>
      <c r="O76" s="478">
        <v>54</v>
      </c>
      <c r="P76" s="478">
        <v>264</v>
      </c>
      <c r="Q76" s="478">
        <v>326</v>
      </c>
      <c r="R76" s="478">
        <v>626</v>
      </c>
      <c r="S76" s="478">
        <v>116</v>
      </c>
      <c r="T76" s="478">
        <v>592</v>
      </c>
      <c r="U76" s="478">
        <v>154</v>
      </c>
      <c r="V76" s="478">
        <v>373</v>
      </c>
      <c r="W76" s="478">
        <v>438</v>
      </c>
      <c r="X76" s="478">
        <v>657</v>
      </c>
      <c r="Y76" s="478">
        <v>219</v>
      </c>
      <c r="Z76" s="478">
        <v>65</v>
      </c>
      <c r="AA76" s="478">
        <v>284</v>
      </c>
      <c r="AB76" s="487">
        <v>503</v>
      </c>
      <c r="AC76" s="475">
        <f t="shared" si="4"/>
        <v>4792815</v>
      </c>
    </row>
    <row r="77" spans="1:30" x14ac:dyDescent="0.25">
      <c r="A77" s="465">
        <v>5</v>
      </c>
      <c r="B77" s="486">
        <v>45</v>
      </c>
      <c r="C77" s="478">
        <v>255</v>
      </c>
      <c r="D77" s="478">
        <v>555</v>
      </c>
      <c r="E77" s="478">
        <v>644</v>
      </c>
      <c r="F77" s="478">
        <v>134</v>
      </c>
      <c r="G77" s="478">
        <v>344</v>
      </c>
      <c r="H77" s="478">
        <v>406</v>
      </c>
      <c r="I77" s="478">
        <v>706</v>
      </c>
      <c r="J77" s="478">
        <v>196</v>
      </c>
      <c r="K77" s="478">
        <v>675</v>
      </c>
      <c r="L77" s="478">
        <v>237</v>
      </c>
      <c r="M77" s="478">
        <v>456</v>
      </c>
      <c r="N77" s="478">
        <v>275</v>
      </c>
      <c r="O77" s="478">
        <v>494</v>
      </c>
      <c r="P77" s="478">
        <v>56</v>
      </c>
      <c r="Q77" s="478">
        <v>145</v>
      </c>
      <c r="R77" s="478">
        <v>364</v>
      </c>
      <c r="S77" s="478">
        <v>583</v>
      </c>
      <c r="T77" s="478">
        <v>387</v>
      </c>
      <c r="U77" s="478">
        <v>597</v>
      </c>
      <c r="V77" s="478">
        <v>87</v>
      </c>
      <c r="W77" s="478">
        <v>176</v>
      </c>
      <c r="X77" s="478">
        <v>476</v>
      </c>
      <c r="Y77" s="478">
        <v>686</v>
      </c>
      <c r="Z77" s="478">
        <v>532</v>
      </c>
      <c r="AA77" s="478">
        <v>22</v>
      </c>
      <c r="AB77" s="487">
        <v>322</v>
      </c>
      <c r="AC77" s="475">
        <f t="shared" si="4"/>
        <v>4792815</v>
      </c>
    </row>
    <row r="78" spans="1:30" x14ac:dyDescent="0.25">
      <c r="A78" s="465">
        <v>6</v>
      </c>
      <c r="B78" s="486">
        <v>512</v>
      </c>
      <c r="C78" s="478">
        <v>74</v>
      </c>
      <c r="D78" s="478">
        <v>293</v>
      </c>
      <c r="E78" s="478">
        <v>355</v>
      </c>
      <c r="F78" s="478">
        <v>574</v>
      </c>
      <c r="G78" s="478">
        <v>136</v>
      </c>
      <c r="H78" s="478">
        <v>228</v>
      </c>
      <c r="I78" s="478">
        <v>447</v>
      </c>
      <c r="J78" s="478">
        <v>666</v>
      </c>
      <c r="K78" s="478">
        <v>467</v>
      </c>
      <c r="L78" s="478">
        <v>677</v>
      </c>
      <c r="M78" s="478">
        <v>167</v>
      </c>
      <c r="N78" s="478">
        <v>13</v>
      </c>
      <c r="O78" s="478">
        <v>313</v>
      </c>
      <c r="P78" s="478">
        <v>523</v>
      </c>
      <c r="Q78" s="478">
        <v>615</v>
      </c>
      <c r="R78" s="478">
        <v>105</v>
      </c>
      <c r="S78" s="478">
        <v>405</v>
      </c>
      <c r="T78" s="478">
        <v>125</v>
      </c>
      <c r="U78" s="478">
        <v>335</v>
      </c>
      <c r="V78" s="478">
        <v>635</v>
      </c>
      <c r="W78" s="478">
        <v>724</v>
      </c>
      <c r="X78" s="478">
        <v>214</v>
      </c>
      <c r="Y78" s="478">
        <v>424</v>
      </c>
      <c r="Z78" s="478">
        <v>246</v>
      </c>
      <c r="AA78" s="478">
        <v>546</v>
      </c>
      <c r="AB78" s="487">
        <v>36</v>
      </c>
      <c r="AC78" s="475">
        <f t="shared" si="4"/>
        <v>4792815</v>
      </c>
    </row>
    <row r="79" spans="1:30" x14ac:dyDescent="0.25">
      <c r="A79" s="465">
        <v>7</v>
      </c>
      <c r="B79" s="486">
        <v>518</v>
      </c>
      <c r="C79" s="478">
        <v>8</v>
      </c>
      <c r="D79" s="478">
        <v>299</v>
      </c>
      <c r="E79" s="478">
        <v>388</v>
      </c>
      <c r="F79" s="478">
        <v>607</v>
      </c>
      <c r="G79" s="478">
        <v>97</v>
      </c>
      <c r="H79" s="478">
        <v>189</v>
      </c>
      <c r="I79" s="478">
        <v>480</v>
      </c>
      <c r="J79" s="478">
        <v>699</v>
      </c>
      <c r="K79" s="478">
        <v>419</v>
      </c>
      <c r="L79" s="478">
        <v>719</v>
      </c>
      <c r="M79" s="478">
        <v>200</v>
      </c>
      <c r="N79" s="478">
        <v>46</v>
      </c>
      <c r="O79" s="478">
        <v>265</v>
      </c>
      <c r="P79" s="478">
        <v>565</v>
      </c>
      <c r="Q79" s="478">
        <v>630</v>
      </c>
      <c r="R79" s="478">
        <v>111</v>
      </c>
      <c r="S79" s="478">
        <v>330</v>
      </c>
      <c r="T79" s="478">
        <v>158</v>
      </c>
      <c r="U79" s="478">
        <v>377</v>
      </c>
      <c r="V79" s="478">
        <v>587</v>
      </c>
      <c r="W79" s="478">
        <v>649</v>
      </c>
      <c r="X79" s="478">
        <v>220</v>
      </c>
      <c r="Y79" s="478">
        <v>439</v>
      </c>
      <c r="Z79" s="478">
        <v>288</v>
      </c>
      <c r="AA79" s="478">
        <v>498</v>
      </c>
      <c r="AB79" s="487">
        <v>69</v>
      </c>
      <c r="AC79" s="475">
        <f t="shared" si="4"/>
        <v>4792815</v>
      </c>
    </row>
    <row r="80" spans="1:30" x14ac:dyDescent="0.25">
      <c r="A80" s="465">
        <v>8</v>
      </c>
      <c r="B80" s="486">
        <v>256</v>
      </c>
      <c r="C80" s="478">
        <v>556</v>
      </c>
      <c r="D80" s="478">
        <v>37</v>
      </c>
      <c r="E80" s="478">
        <v>129</v>
      </c>
      <c r="F80" s="478">
        <v>348</v>
      </c>
      <c r="G80" s="478">
        <v>648</v>
      </c>
      <c r="H80" s="478">
        <v>710</v>
      </c>
      <c r="I80" s="478">
        <v>191</v>
      </c>
      <c r="J80" s="478">
        <v>410</v>
      </c>
      <c r="K80" s="478">
        <v>238</v>
      </c>
      <c r="L80" s="478">
        <v>457</v>
      </c>
      <c r="M80" s="478">
        <v>667</v>
      </c>
      <c r="N80" s="478">
        <v>489</v>
      </c>
      <c r="O80" s="478">
        <v>60</v>
      </c>
      <c r="P80" s="478">
        <v>279</v>
      </c>
      <c r="Q80" s="478">
        <v>368</v>
      </c>
      <c r="R80" s="478">
        <v>578</v>
      </c>
      <c r="S80" s="478">
        <v>149</v>
      </c>
      <c r="T80" s="478">
        <v>598</v>
      </c>
      <c r="U80" s="478">
        <v>88</v>
      </c>
      <c r="V80" s="478">
        <v>379</v>
      </c>
      <c r="W80" s="478">
        <v>471</v>
      </c>
      <c r="X80" s="478">
        <v>690</v>
      </c>
      <c r="Y80" s="478">
        <v>180</v>
      </c>
      <c r="Z80" s="478">
        <v>26</v>
      </c>
      <c r="AA80" s="478">
        <v>317</v>
      </c>
      <c r="AB80" s="487">
        <v>536</v>
      </c>
      <c r="AC80" s="475">
        <f t="shared" si="4"/>
        <v>4792815</v>
      </c>
    </row>
    <row r="81" spans="1:29" x14ac:dyDescent="0.25">
      <c r="A81" s="465">
        <v>9</v>
      </c>
      <c r="B81" s="486">
        <v>78</v>
      </c>
      <c r="C81" s="478">
        <v>297</v>
      </c>
      <c r="D81" s="478">
        <v>507</v>
      </c>
      <c r="E81" s="478">
        <v>569</v>
      </c>
      <c r="F81" s="478">
        <v>140</v>
      </c>
      <c r="G81" s="478">
        <v>359</v>
      </c>
      <c r="H81" s="478">
        <v>448</v>
      </c>
      <c r="I81" s="478">
        <v>658</v>
      </c>
      <c r="J81" s="478">
        <v>229</v>
      </c>
      <c r="K81" s="478">
        <v>681</v>
      </c>
      <c r="L81" s="478">
        <v>171</v>
      </c>
      <c r="M81" s="478">
        <v>462</v>
      </c>
      <c r="N81" s="478">
        <v>308</v>
      </c>
      <c r="O81" s="478">
        <v>527</v>
      </c>
      <c r="P81" s="478">
        <v>17</v>
      </c>
      <c r="Q81" s="478">
        <v>106</v>
      </c>
      <c r="R81" s="478">
        <v>397</v>
      </c>
      <c r="S81" s="478">
        <v>616</v>
      </c>
      <c r="T81" s="478">
        <v>339</v>
      </c>
      <c r="U81" s="478">
        <v>639</v>
      </c>
      <c r="V81" s="478">
        <v>120</v>
      </c>
      <c r="W81" s="478">
        <v>209</v>
      </c>
      <c r="X81" s="478">
        <v>428</v>
      </c>
      <c r="Y81" s="478">
        <v>728</v>
      </c>
      <c r="Z81" s="478">
        <v>547</v>
      </c>
      <c r="AA81" s="478">
        <v>28</v>
      </c>
      <c r="AB81" s="487">
        <v>247</v>
      </c>
      <c r="AC81" s="475">
        <f t="shared" si="4"/>
        <v>4792815</v>
      </c>
    </row>
    <row r="82" spans="1:29" x14ac:dyDescent="0.25">
      <c r="A82" s="465">
        <v>10</v>
      </c>
      <c r="B82" s="486">
        <v>601</v>
      </c>
      <c r="C82" s="478">
        <v>82</v>
      </c>
      <c r="D82" s="478">
        <v>382</v>
      </c>
      <c r="E82" s="478">
        <v>474</v>
      </c>
      <c r="F82" s="478">
        <v>693</v>
      </c>
      <c r="G82" s="478">
        <v>174</v>
      </c>
      <c r="H82" s="478">
        <v>20</v>
      </c>
      <c r="I82" s="478">
        <v>320</v>
      </c>
      <c r="J82" s="478">
        <v>539</v>
      </c>
      <c r="K82" s="478">
        <v>259</v>
      </c>
      <c r="L82" s="478">
        <v>550</v>
      </c>
      <c r="M82" s="478">
        <v>40</v>
      </c>
      <c r="N82" s="478">
        <v>132</v>
      </c>
      <c r="O82" s="478">
        <v>351</v>
      </c>
      <c r="P82" s="478">
        <v>642</v>
      </c>
      <c r="Q82" s="478">
        <v>704</v>
      </c>
      <c r="R82" s="478">
        <v>194</v>
      </c>
      <c r="S82" s="478">
        <v>413</v>
      </c>
      <c r="T82" s="478">
        <v>241</v>
      </c>
      <c r="U82" s="478">
        <v>451</v>
      </c>
      <c r="V82" s="478">
        <v>670</v>
      </c>
      <c r="W82" s="478">
        <v>492</v>
      </c>
      <c r="X82" s="478">
        <v>63</v>
      </c>
      <c r="Y82" s="478">
        <v>273</v>
      </c>
      <c r="Z82" s="478">
        <v>362</v>
      </c>
      <c r="AA82" s="478">
        <v>581</v>
      </c>
      <c r="AB82" s="487">
        <v>152</v>
      </c>
      <c r="AC82" s="475">
        <f t="shared" si="4"/>
        <v>4792815</v>
      </c>
    </row>
    <row r="83" spans="1:29" x14ac:dyDescent="0.25">
      <c r="A83" s="465">
        <v>11</v>
      </c>
      <c r="B83" s="486">
        <v>342</v>
      </c>
      <c r="C83" s="478">
        <v>633</v>
      </c>
      <c r="D83" s="478">
        <v>123</v>
      </c>
      <c r="E83" s="478">
        <v>212</v>
      </c>
      <c r="F83" s="478">
        <v>431</v>
      </c>
      <c r="G83" s="478">
        <v>722</v>
      </c>
      <c r="H83" s="478">
        <v>541</v>
      </c>
      <c r="I83" s="478">
        <v>31</v>
      </c>
      <c r="J83" s="478">
        <v>250</v>
      </c>
      <c r="K83" s="478">
        <v>81</v>
      </c>
      <c r="L83" s="478">
        <v>291</v>
      </c>
      <c r="M83" s="478">
        <v>510</v>
      </c>
      <c r="N83" s="478">
        <v>572</v>
      </c>
      <c r="O83" s="478">
        <v>143</v>
      </c>
      <c r="P83" s="478">
        <v>353</v>
      </c>
      <c r="Q83" s="478">
        <v>442</v>
      </c>
      <c r="R83" s="478">
        <v>661</v>
      </c>
      <c r="S83" s="478">
        <v>232</v>
      </c>
      <c r="T83" s="478">
        <v>684</v>
      </c>
      <c r="U83" s="478">
        <v>165</v>
      </c>
      <c r="V83" s="478">
        <v>465</v>
      </c>
      <c r="W83" s="478">
        <v>311</v>
      </c>
      <c r="X83" s="478">
        <v>530</v>
      </c>
      <c r="Y83" s="478">
        <v>11</v>
      </c>
      <c r="Z83" s="478">
        <v>100</v>
      </c>
      <c r="AA83" s="478">
        <v>400</v>
      </c>
      <c r="AB83" s="487">
        <v>619</v>
      </c>
      <c r="AC83" s="475">
        <f t="shared" si="4"/>
        <v>4792815</v>
      </c>
    </row>
    <row r="84" spans="1:29" x14ac:dyDescent="0.25">
      <c r="A84" s="465">
        <v>12</v>
      </c>
      <c r="B84" s="486">
        <v>161</v>
      </c>
      <c r="C84" s="478">
        <v>371</v>
      </c>
      <c r="D84" s="478">
        <v>590</v>
      </c>
      <c r="E84" s="478">
        <v>652</v>
      </c>
      <c r="F84" s="478">
        <v>223</v>
      </c>
      <c r="G84" s="478">
        <v>433</v>
      </c>
      <c r="H84" s="478">
        <v>282</v>
      </c>
      <c r="I84" s="478">
        <v>501</v>
      </c>
      <c r="J84" s="478">
        <v>72</v>
      </c>
      <c r="K84" s="478">
        <v>521</v>
      </c>
      <c r="L84" s="478">
        <v>2</v>
      </c>
      <c r="M84" s="478">
        <v>302</v>
      </c>
      <c r="N84" s="478">
        <v>391</v>
      </c>
      <c r="O84" s="478">
        <v>610</v>
      </c>
      <c r="P84" s="478">
        <v>91</v>
      </c>
      <c r="Q84" s="478">
        <v>183</v>
      </c>
      <c r="R84" s="478">
        <v>483</v>
      </c>
      <c r="S84" s="478">
        <v>702</v>
      </c>
      <c r="T84" s="478">
        <v>422</v>
      </c>
      <c r="U84" s="478">
        <v>713</v>
      </c>
      <c r="V84" s="478">
        <v>203</v>
      </c>
      <c r="W84" s="478">
        <v>49</v>
      </c>
      <c r="X84" s="478">
        <v>268</v>
      </c>
      <c r="Y84" s="478">
        <v>559</v>
      </c>
      <c r="Z84" s="478">
        <v>624</v>
      </c>
      <c r="AA84" s="478">
        <v>114</v>
      </c>
      <c r="AB84" s="487">
        <v>333</v>
      </c>
      <c r="AC84" s="475">
        <f t="shared" si="4"/>
        <v>4792815</v>
      </c>
    </row>
    <row r="85" spans="1:29" x14ac:dyDescent="0.25">
      <c r="A85" s="465">
        <v>13</v>
      </c>
      <c r="B85" s="486">
        <v>86</v>
      </c>
      <c r="C85" s="478">
        <v>386</v>
      </c>
      <c r="D85" s="478">
        <v>596</v>
      </c>
      <c r="E85" s="478">
        <v>685</v>
      </c>
      <c r="F85" s="478">
        <v>175</v>
      </c>
      <c r="G85" s="478">
        <v>475</v>
      </c>
      <c r="H85" s="478">
        <v>324</v>
      </c>
      <c r="I85" s="478">
        <v>534</v>
      </c>
      <c r="J85" s="478">
        <v>24</v>
      </c>
      <c r="K85" s="478">
        <v>554</v>
      </c>
      <c r="L85" s="478">
        <v>44</v>
      </c>
      <c r="M85" s="478">
        <v>254</v>
      </c>
      <c r="N85" s="478">
        <v>343</v>
      </c>
      <c r="O85" s="478">
        <v>643</v>
      </c>
      <c r="P85" s="478">
        <v>133</v>
      </c>
      <c r="Q85" s="478">
        <v>198</v>
      </c>
      <c r="R85" s="478">
        <v>408</v>
      </c>
      <c r="S85" s="478">
        <v>708</v>
      </c>
      <c r="T85" s="478">
        <v>455</v>
      </c>
      <c r="U85" s="478">
        <v>674</v>
      </c>
      <c r="V85" s="478">
        <v>236</v>
      </c>
      <c r="W85" s="478">
        <v>55</v>
      </c>
      <c r="X85" s="478">
        <v>274</v>
      </c>
      <c r="Y85" s="478">
        <v>493</v>
      </c>
      <c r="Z85" s="478">
        <v>585</v>
      </c>
      <c r="AA85" s="478">
        <v>147</v>
      </c>
      <c r="AB85" s="487">
        <v>366</v>
      </c>
      <c r="AC85" s="475">
        <f t="shared" si="4"/>
        <v>4792815</v>
      </c>
    </row>
    <row r="86" spans="1:29" x14ac:dyDescent="0.25">
      <c r="A86" s="465">
        <v>14</v>
      </c>
      <c r="B86" s="486">
        <v>634</v>
      </c>
      <c r="C86" s="478">
        <v>124</v>
      </c>
      <c r="D86" s="478">
        <v>334</v>
      </c>
      <c r="E86" s="478">
        <v>426</v>
      </c>
      <c r="F86" s="478">
        <v>726</v>
      </c>
      <c r="G86" s="478">
        <v>216</v>
      </c>
      <c r="H86" s="478">
        <v>35</v>
      </c>
      <c r="I86" s="478">
        <v>245</v>
      </c>
      <c r="J86" s="478">
        <v>545</v>
      </c>
      <c r="K86" s="478">
        <v>292</v>
      </c>
      <c r="L86" s="478">
        <v>511</v>
      </c>
      <c r="M86" s="478">
        <v>73</v>
      </c>
      <c r="N86" s="478">
        <v>138</v>
      </c>
      <c r="O86" s="478">
        <v>357</v>
      </c>
      <c r="P86" s="478">
        <v>576</v>
      </c>
      <c r="Q86" s="478">
        <v>665</v>
      </c>
      <c r="R86" s="478">
        <v>227</v>
      </c>
      <c r="S86" s="478">
        <v>446</v>
      </c>
      <c r="T86" s="478">
        <v>166</v>
      </c>
      <c r="U86" s="478">
        <v>466</v>
      </c>
      <c r="V86" s="478">
        <v>676</v>
      </c>
      <c r="W86" s="478">
        <v>525</v>
      </c>
      <c r="X86" s="478">
        <v>15</v>
      </c>
      <c r="Y86" s="478">
        <v>315</v>
      </c>
      <c r="Z86" s="478">
        <v>404</v>
      </c>
      <c r="AA86" s="478">
        <v>614</v>
      </c>
      <c r="AB86" s="487">
        <v>104</v>
      </c>
      <c r="AC86" s="475">
        <f t="shared" si="4"/>
        <v>4792815</v>
      </c>
    </row>
    <row r="87" spans="1:29" x14ac:dyDescent="0.25">
      <c r="A87" s="465">
        <v>15</v>
      </c>
      <c r="B87" s="486">
        <v>375</v>
      </c>
      <c r="C87" s="478">
        <v>594</v>
      </c>
      <c r="D87" s="478">
        <v>156</v>
      </c>
      <c r="E87" s="478">
        <v>218</v>
      </c>
      <c r="F87" s="478">
        <v>437</v>
      </c>
      <c r="G87" s="478">
        <v>656</v>
      </c>
      <c r="H87" s="478">
        <v>502</v>
      </c>
      <c r="I87" s="478">
        <v>64</v>
      </c>
      <c r="J87" s="478">
        <v>283</v>
      </c>
      <c r="K87" s="478">
        <v>6</v>
      </c>
      <c r="L87" s="478">
        <v>306</v>
      </c>
      <c r="M87" s="478">
        <v>516</v>
      </c>
      <c r="N87" s="478">
        <v>605</v>
      </c>
      <c r="O87" s="478">
        <v>95</v>
      </c>
      <c r="P87" s="478">
        <v>395</v>
      </c>
      <c r="Q87" s="478">
        <v>484</v>
      </c>
      <c r="R87" s="478">
        <v>694</v>
      </c>
      <c r="S87" s="478">
        <v>184</v>
      </c>
      <c r="T87" s="478">
        <v>717</v>
      </c>
      <c r="U87" s="478">
        <v>207</v>
      </c>
      <c r="V87" s="478">
        <v>417</v>
      </c>
      <c r="W87" s="478">
        <v>263</v>
      </c>
      <c r="X87" s="478">
        <v>563</v>
      </c>
      <c r="Y87" s="478">
        <v>53</v>
      </c>
      <c r="Z87" s="478">
        <v>115</v>
      </c>
      <c r="AA87" s="478">
        <v>325</v>
      </c>
      <c r="AB87" s="487">
        <v>625</v>
      </c>
      <c r="AC87" s="475">
        <f t="shared" si="4"/>
        <v>4792815</v>
      </c>
    </row>
    <row r="88" spans="1:29" x14ac:dyDescent="0.25">
      <c r="A88" s="465">
        <v>16</v>
      </c>
      <c r="B88" s="486">
        <v>381</v>
      </c>
      <c r="C88" s="478">
        <v>600</v>
      </c>
      <c r="D88" s="478">
        <v>90</v>
      </c>
      <c r="E88" s="478">
        <v>179</v>
      </c>
      <c r="F88" s="478">
        <v>470</v>
      </c>
      <c r="G88" s="478">
        <v>689</v>
      </c>
      <c r="H88" s="478">
        <v>535</v>
      </c>
      <c r="I88" s="478">
        <v>25</v>
      </c>
      <c r="J88" s="478">
        <v>316</v>
      </c>
      <c r="K88" s="478">
        <v>39</v>
      </c>
      <c r="L88" s="478">
        <v>258</v>
      </c>
      <c r="M88" s="478">
        <v>558</v>
      </c>
      <c r="N88" s="478">
        <v>647</v>
      </c>
      <c r="O88" s="478">
        <v>128</v>
      </c>
      <c r="P88" s="478">
        <v>347</v>
      </c>
      <c r="Q88" s="478">
        <v>409</v>
      </c>
      <c r="R88" s="478">
        <v>709</v>
      </c>
      <c r="S88" s="478">
        <v>190</v>
      </c>
      <c r="T88" s="478">
        <v>669</v>
      </c>
      <c r="U88" s="478">
        <v>240</v>
      </c>
      <c r="V88" s="478">
        <v>459</v>
      </c>
      <c r="W88" s="478">
        <v>278</v>
      </c>
      <c r="X88" s="478">
        <v>488</v>
      </c>
      <c r="Y88" s="478">
        <v>59</v>
      </c>
      <c r="Z88" s="478">
        <v>148</v>
      </c>
      <c r="AA88" s="478">
        <v>367</v>
      </c>
      <c r="AB88" s="487">
        <v>577</v>
      </c>
      <c r="AC88" s="475">
        <f t="shared" si="4"/>
        <v>4792815</v>
      </c>
    </row>
    <row r="89" spans="1:29" x14ac:dyDescent="0.25">
      <c r="A89" s="465">
        <v>17</v>
      </c>
      <c r="B89" s="486">
        <v>119</v>
      </c>
      <c r="C89" s="478">
        <v>338</v>
      </c>
      <c r="D89" s="478">
        <v>638</v>
      </c>
      <c r="E89" s="478">
        <v>727</v>
      </c>
      <c r="F89" s="478">
        <v>208</v>
      </c>
      <c r="G89" s="478">
        <v>427</v>
      </c>
      <c r="H89" s="478">
        <v>249</v>
      </c>
      <c r="I89" s="478">
        <v>549</v>
      </c>
      <c r="J89" s="478">
        <v>30</v>
      </c>
      <c r="K89" s="478">
        <v>506</v>
      </c>
      <c r="L89" s="478">
        <v>77</v>
      </c>
      <c r="M89" s="478">
        <v>296</v>
      </c>
      <c r="N89" s="478">
        <v>358</v>
      </c>
      <c r="O89" s="478">
        <v>568</v>
      </c>
      <c r="P89" s="478">
        <v>139</v>
      </c>
      <c r="Q89" s="478">
        <v>231</v>
      </c>
      <c r="R89" s="478">
        <v>450</v>
      </c>
      <c r="S89" s="478">
        <v>660</v>
      </c>
      <c r="T89" s="478">
        <v>461</v>
      </c>
      <c r="U89" s="478">
        <v>680</v>
      </c>
      <c r="V89" s="478">
        <v>170</v>
      </c>
      <c r="W89" s="478">
        <v>16</v>
      </c>
      <c r="X89" s="478">
        <v>307</v>
      </c>
      <c r="Y89" s="478">
        <v>526</v>
      </c>
      <c r="Z89" s="478">
        <v>618</v>
      </c>
      <c r="AA89" s="478">
        <v>108</v>
      </c>
      <c r="AB89" s="487">
        <v>399</v>
      </c>
      <c r="AC89" s="475">
        <f t="shared" si="4"/>
        <v>4792815</v>
      </c>
    </row>
    <row r="90" spans="1:29" x14ac:dyDescent="0.25">
      <c r="A90" s="465">
        <v>18</v>
      </c>
      <c r="B90" s="486">
        <v>586</v>
      </c>
      <c r="C90" s="478">
        <v>157</v>
      </c>
      <c r="D90" s="478">
        <v>376</v>
      </c>
      <c r="E90" s="478">
        <v>441</v>
      </c>
      <c r="F90" s="478">
        <v>651</v>
      </c>
      <c r="G90" s="478">
        <v>222</v>
      </c>
      <c r="H90" s="478">
        <v>68</v>
      </c>
      <c r="I90" s="478">
        <v>287</v>
      </c>
      <c r="J90" s="478">
        <v>497</v>
      </c>
      <c r="K90" s="478">
        <v>298</v>
      </c>
      <c r="L90" s="478">
        <v>517</v>
      </c>
      <c r="M90" s="478">
        <v>7</v>
      </c>
      <c r="N90" s="478">
        <v>99</v>
      </c>
      <c r="O90" s="478">
        <v>390</v>
      </c>
      <c r="P90" s="478">
        <v>609</v>
      </c>
      <c r="Q90" s="478">
        <v>698</v>
      </c>
      <c r="R90" s="478">
        <v>188</v>
      </c>
      <c r="S90" s="478">
        <v>479</v>
      </c>
      <c r="T90" s="478">
        <v>199</v>
      </c>
      <c r="U90" s="478">
        <v>418</v>
      </c>
      <c r="V90" s="478">
        <v>718</v>
      </c>
      <c r="W90" s="478">
        <v>567</v>
      </c>
      <c r="X90" s="478">
        <v>48</v>
      </c>
      <c r="Y90" s="478">
        <v>267</v>
      </c>
      <c r="Z90" s="478">
        <v>329</v>
      </c>
      <c r="AA90" s="478">
        <v>629</v>
      </c>
      <c r="AB90" s="487">
        <v>110</v>
      </c>
      <c r="AC90" s="475">
        <f t="shared" si="4"/>
        <v>4792815</v>
      </c>
    </row>
    <row r="91" spans="1:29" x14ac:dyDescent="0.25">
      <c r="A91" s="465">
        <v>19</v>
      </c>
      <c r="B91" s="486">
        <v>464</v>
      </c>
      <c r="C91" s="478">
        <v>683</v>
      </c>
      <c r="D91" s="478">
        <v>164</v>
      </c>
      <c r="E91" s="478">
        <v>10</v>
      </c>
      <c r="F91" s="478">
        <v>310</v>
      </c>
      <c r="G91" s="478">
        <v>529</v>
      </c>
      <c r="H91" s="478">
        <v>621</v>
      </c>
      <c r="I91" s="478">
        <v>102</v>
      </c>
      <c r="J91" s="478">
        <v>402</v>
      </c>
      <c r="K91" s="478">
        <v>122</v>
      </c>
      <c r="L91" s="478">
        <v>341</v>
      </c>
      <c r="M91" s="478">
        <v>632</v>
      </c>
      <c r="N91" s="478">
        <v>721</v>
      </c>
      <c r="O91" s="478">
        <v>211</v>
      </c>
      <c r="P91" s="478">
        <v>430</v>
      </c>
      <c r="Q91" s="478">
        <v>252</v>
      </c>
      <c r="R91" s="478">
        <v>543</v>
      </c>
      <c r="S91" s="478">
        <v>33</v>
      </c>
      <c r="T91" s="478">
        <v>509</v>
      </c>
      <c r="U91" s="478">
        <v>80</v>
      </c>
      <c r="V91" s="478">
        <v>290</v>
      </c>
      <c r="W91" s="478">
        <v>352</v>
      </c>
      <c r="X91" s="478">
        <v>571</v>
      </c>
      <c r="Y91" s="478">
        <v>142</v>
      </c>
      <c r="Z91" s="478">
        <v>234</v>
      </c>
      <c r="AA91" s="478">
        <v>444</v>
      </c>
      <c r="AB91" s="487">
        <v>663</v>
      </c>
      <c r="AC91" s="475">
        <f t="shared" si="4"/>
        <v>4792815</v>
      </c>
    </row>
    <row r="92" spans="1:29" x14ac:dyDescent="0.25">
      <c r="A92" s="465">
        <v>20</v>
      </c>
      <c r="B92" s="486">
        <v>202</v>
      </c>
      <c r="C92" s="478">
        <v>421</v>
      </c>
      <c r="D92" s="478">
        <v>712</v>
      </c>
      <c r="E92" s="478">
        <v>561</v>
      </c>
      <c r="F92" s="478">
        <v>51</v>
      </c>
      <c r="G92" s="478">
        <v>270</v>
      </c>
      <c r="H92" s="478">
        <v>332</v>
      </c>
      <c r="I92" s="478">
        <v>623</v>
      </c>
      <c r="J92" s="478">
        <v>113</v>
      </c>
      <c r="K92" s="478">
        <v>589</v>
      </c>
      <c r="L92" s="478">
        <v>160</v>
      </c>
      <c r="M92" s="478">
        <v>370</v>
      </c>
      <c r="N92" s="478">
        <v>435</v>
      </c>
      <c r="O92" s="478">
        <v>654</v>
      </c>
      <c r="P92" s="478">
        <v>225</v>
      </c>
      <c r="Q92" s="478">
        <v>71</v>
      </c>
      <c r="R92" s="478">
        <v>281</v>
      </c>
      <c r="S92" s="478">
        <v>500</v>
      </c>
      <c r="T92" s="478">
        <v>301</v>
      </c>
      <c r="U92" s="478">
        <v>520</v>
      </c>
      <c r="V92" s="478">
        <v>1</v>
      </c>
      <c r="W92" s="478">
        <v>93</v>
      </c>
      <c r="X92" s="478">
        <v>393</v>
      </c>
      <c r="Y92" s="478">
        <v>612</v>
      </c>
      <c r="Z92" s="478">
        <v>701</v>
      </c>
      <c r="AA92" s="478">
        <v>182</v>
      </c>
      <c r="AB92" s="487">
        <v>482</v>
      </c>
      <c r="AC92" s="475">
        <f t="shared" si="4"/>
        <v>4792815</v>
      </c>
    </row>
    <row r="93" spans="1:29" x14ac:dyDescent="0.25">
      <c r="A93" s="465">
        <v>21</v>
      </c>
      <c r="B93" s="486">
        <v>672</v>
      </c>
      <c r="C93" s="478">
        <v>243</v>
      </c>
      <c r="D93" s="478">
        <v>453</v>
      </c>
      <c r="E93" s="478">
        <v>272</v>
      </c>
      <c r="F93" s="478">
        <v>491</v>
      </c>
      <c r="G93" s="478">
        <v>62</v>
      </c>
      <c r="H93" s="478">
        <v>151</v>
      </c>
      <c r="I93" s="478">
        <v>361</v>
      </c>
      <c r="J93" s="478">
        <v>580</v>
      </c>
      <c r="K93" s="478">
        <v>384</v>
      </c>
      <c r="L93" s="478">
        <v>603</v>
      </c>
      <c r="M93" s="478">
        <v>84</v>
      </c>
      <c r="N93" s="478">
        <v>173</v>
      </c>
      <c r="O93" s="478">
        <v>473</v>
      </c>
      <c r="P93" s="478">
        <v>692</v>
      </c>
      <c r="Q93" s="478">
        <v>538</v>
      </c>
      <c r="R93" s="478">
        <v>19</v>
      </c>
      <c r="S93" s="478">
        <v>319</v>
      </c>
      <c r="T93" s="478">
        <v>42</v>
      </c>
      <c r="U93" s="478">
        <v>261</v>
      </c>
      <c r="V93" s="478">
        <v>552</v>
      </c>
      <c r="W93" s="478">
        <v>641</v>
      </c>
      <c r="X93" s="478">
        <v>131</v>
      </c>
      <c r="Y93" s="478">
        <v>350</v>
      </c>
      <c r="Z93" s="478">
        <v>412</v>
      </c>
      <c r="AA93" s="478">
        <v>703</v>
      </c>
      <c r="AB93" s="487">
        <v>193</v>
      </c>
      <c r="AC93" s="475">
        <f t="shared" si="4"/>
        <v>4792815</v>
      </c>
    </row>
    <row r="94" spans="1:29" x14ac:dyDescent="0.25">
      <c r="A94" s="465">
        <v>22</v>
      </c>
      <c r="B94" s="486">
        <v>678</v>
      </c>
      <c r="C94" s="478">
        <v>168</v>
      </c>
      <c r="D94" s="478">
        <v>468</v>
      </c>
      <c r="E94" s="478">
        <v>314</v>
      </c>
      <c r="F94" s="478">
        <v>524</v>
      </c>
      <c r="G94" s="478">
        <v>14</v>
      </c>
      <c r="H94" s="478">
        <v>103</v>
      </c>
      <c r="I94" s="478">
        <v>403</v>
      </c>
      <c r="J94" s="478">
        <v>613</v>
      </c>
      <c r="K94" s="478">
        <v>336</v>
      </c>
      <c r="L94" s="478">
        <v>636</v>
      </c>
      <c r="M94" s="478">
        <v>126</v>
      </c>
      <c r="N94" s="478">
        <v>215</v>
      </c>
      <c r="O94" s="478">
        <v>425</v>
      </c>
      <c r="P94" s="478">
        <v>725</v>
      </c>
      <c r="Q94" s="478">
        <v>544</v>
      </c>
      <c r="R94" s="478">
        <v>34</v>
      </c>
      <c r="S94" s="478">
        <v>244</v>
      </c>
      <c r="T94" s="478">
        <v>75</v>
      </c>
      <c r="U94" s="478">
        <v>294</v>
      </c>
      <c r="V94" s="478">
        <v>513</v>
      </c>
      <c r="W94" s="478">
        <v>575</v>
      </c>
      <c r="X94" s="478">
        <v>137</v>
      </c>
      <c r="Y94" s="478">
        <v>356</v>
      </c>
      <c r="Z94" s="478">
        <v>445</v>
      </c>
      <c r="AA94" s="478">
        <v>664</v>
      </c>
      <c r="AB94" s="487">
        <v>226</v>
      </c>
      <c r="AC94" s="475">
        <f t="shared" si="4"/>
        <v>4792815</v>
      </c>
    </row>
    <row r="95" spans="1:29" x14ac:dyDescent="0.25">
      <c r="A95" s="465">
        <v>23</v>
      </c>
      <c r="B95" s="486">
        <v>416</v>
      </c>
      <c r="C95" s="478">
        <v>716</v>
      </c>
      <c r="D95" s="478">
        <v>206</v>
      </c>
      <c r="E95" s="478">
        <v>52</v>
      </c>
      <c r="F95" s="478">
        <v>262</v>
      </c>
      <c r="G95" s="478">
        <v>562</v>
      </c>
      <c r="H95" s="478">
        <v>627</v>
      </c>
      <c r="I95" s="478">
        <v>117</v>
      </c>
      <c r="J95" s="478">
        <v>327</v>
      </c>
      <c r="K95" s="478">
        <v>155</v>
      </c>
      <c r="L95" s="478">
        <v>374</v>
      </c>
      <c r="M95" s="478">
        <v>593</v>
      </c>
      <c r="N95" s="478">
        <v>655</v>
      </c>
      <c r="O95" s="478">
        <v>217</v>
      </c>
      <c r="P95" s="478">
        <v>436</v>
      </c>
      <c r="Q95" s="478">
        <v>285</v>
      </c>
      <c r="R95" s="478">
        <v>504</v>
      </c>
      <c r="S95" s="478">
        <v>66</v>
      </c>
      <c r="T95" s="478">
        <v>515</v>
      </c>
      <c r="U95" s="478">
        <v>5</v>
      </c>
      <c r="V95" s="478">
        <v>305</v>
      </c>
      <c r="W95" s="478">
        <v>394</v>
      </c>
      <c r="X95" s="478">
        <v>604</v>
      </c>
      <c r="Y95" s="478">
        <v>94</v>
      </c>
      <c r="Z95" s="478">
        <v>186</v>
      </c>
      <c r="AA95" s="478">
        <v>486</v>
      </c>
      <c r="AB95" s="487">
        <v>696</v>
      </c>
      <c r="AC95" s="475">
        <f t="shared" si="4"/>
        <v>4792815</v>
      </c>
    </row>
    <row r="96" spans="1:29" x14ac:dyDescent="0.25">
      <c r="A96" s="465">
        <v>24</v>
      </c>
      <c r="B96" s="486">
        <v>235</v>
      </c>
      <c r="C96" s="478">
        <v>454</v>
      </c>
      <c r="D96" s="478">
        <v>673</v>
      </c>
      <c r="E96" s="478">
        <v>495</v>
      </c>
      <c r="F96" s="478">
        <v>57</v>
      </c>
      <c r="G96" s="478">
        <v>276</v>
      </c>
      <c r="H96" s="478">
        <v>365</v>
      </c>
      <c r="I96" s="478">
        <v>584</v>
      </c>
      <c r="J96" s="478">
        <v>146</v>
      </c>
      <c r="K96" s="478">
        <v>595</v>
      </c>
      <c r="L96" s="478">
        <v>85</v>
      </c>
      <c r="M96" s="478">
        <v>385</v>
      </c>
      <c r="N96" s="478">
        <v>477</v>
      </c>
      <c r="O96" s="478">
        <v>687</v>
      </c>
      <c r="P96" s="478">
        <v>177</v>
      </c>
      <c r="Q96" s="478">
        <v>23</v>
      </c>
      <c r="R96" s="478">
        <v>323</v>
      </c>
      <c r="S96" s="478">
        <v>533</v>
      </c>
      <c r="T96" s="478">
        <v>253</v>
      </c>
      <c r="U96" s="478">
        <v>553</v>
      </c>
      <c r="V96" s="478">
        <v>43</v>
      </c>
      <c r="W96" s="478">
        <v>135</v>
      </c>
      <c r="X96" s="478">
        <v>345</v>
      </c>
      <c r="Y96" s="478">
        <v>645</v>
      </c>
      <c r="Z96" s="478">
        <v>707</v>
      </c>
      <c r="AA96" s="478">
        <v>197</v>
      </c>
      <c r="AB96" s="487">
        <v>407</v>
      </c>
      <c r="AC96" s="475">
        <f t="shared" si="4"/>
        <v>4792815</v>
      </c>
    </row>
    <row r="97" spans="1:29" x14ac:dyDescent="0.25">
      <c r="A97" s="465">
        <v>25</v>
      </c>
      <c r="B97" s="486">
        <v>169</v>
      </c>
      <c r="C97" s="478">
        <v>460</v>
      </c>
      <c r="D97" s="478">
        <v>679</v>
      </c>
      <c r="E97" s="478">
        <v>528</v>
      </c>
      <c r="F97" s="478">
        <v>18</v>
      </c>
      <c r="G97" s="478">
        <v>309</v>
      </c>
      <c r="H97" s="478">
        <v>398</v>
      </c>
      <c r="I97" s="478">
        <v>617</v>
      </c>
      <c r="J97" s="478">
        <v>107</v>
      </c>
      <c r="K97" s="478">
        <v>637</v>
      </c>
      <c r="L97" s="478">
        <v>118</v>
      </c>
      <c r="M97" s="478">
        <v>337</v>
      </c>
      <c r="N97" s="478">
        <v>429</v>
      </c>
      <c r="O97" s="478">
        <v>729</v>
      </c>
      <c r="P97" s="478">
        <v>210</v>
      </c>
      <c r="Q97" s="478">
        <v>29</v>
      </c>
      <c r="R97" s="478">
        <v>248</v>
      </c>
      <c r="S97" s="478">
        <v>548</v>
      </c>
      <c r="T97" s="478">
        <v>295</v>
      </c>
      <c r="U97" s="478">
        <v>505</v>
      </c>
      <c r="V97" s="478">
        <v>76</v>
      </c>
      <c r="W97" s="478">
        <v>141</v>
      </c>
      <c r="X97" s="478">
        <v>360</v>
      </c>
      <c r="Y97" s="478">
        <v>570</v>
      </c>
      <c r="Z97" s="478">
        <v>659</v>
      </c>
      <c r="AA97" s="478">
        <v>230</v>
      </c>
      <c r="AB97" s="487">
        <v>449</v>
      </c>
      <c r="AC97" s="475">
        <f t="shared" si="4"/>
        <v>4792815</v>
      </c>
    </row>
    <row r="98" spans="1:29" x14ac:dyDescent="0.25">
      <c r="A98" s="465">
        <v>26</v>
      </c>
      <c r="B98" s="486">
        <v>720</v>
      </c>
      <c r="C98" s="478">
        <v>201</v>
      </c>
      <c r="D98" s="478">
        <v>420</v>
      </c>
      <c r="E98" s="478">
        <v>266</v>
      </c>
      <c r="F98" s="478">
        <v>566</v>
      </c>
      <c r="G98" s="478">
        <v>47</v>
      </c>
      <c r="H98" s="478">
        <v>109</v>
      </c>
      <c r="I98" s="478">
        <v>328</v>
      </c>
      <c r="J98" s="478">
        <v>628</v>
      </c>
      <c r="K98" s="478">
        <v>378</v>
      </c>
      <c r="L98" s="478">
        <v>588</v>
      </c>
      <c r="M98" s="478">
        <v>159</v>
      </c>
      <c r="N98" s="478">
        <v>221</v>
      </c>
      <c r="O98" s="478">
        <v>440</v>
      </c>
      <c r="P98" s="478">
        <v>650</v>
      </c>
      <c r="Q98" s="478">
        <v>496</v>
      </c>
      <c r="R98" s="478">
        <v>67</v>
      </c>
      <c r="S98" s="478">
        <v>286</v>
      </c>
      <c r="T98" s="478">
        <v>9</v>
      </c>
      <c r="U98" s="478">
        <v>300</v>
      </c>
      <c r="V98" s="478">
        <v>519</v>
      </c>
      <c r="W98" s="478">
        <v>608</v>
      </c>
      <c r="X98" s="478">
        <v>98</v>
      </c>
      <c r="Y98" s="478">
        <v>389</v>
      </c>
      <c r="Z98" s="478">
        <v>478</v>
      </c>
      <c r="AA98" s="478">
        <v>697</v>
      </c>
      <c r="AB98" s="487">
        <v>187</v>
      </c>
      <c r="AC98" s="475">
        <f t="shared" si="4"/>
        <v>4792815</v>
      </c>
    </row>
    <row r="99" spans="1:29" x14ac:dyDescent="0.25">
      <c r="A99" s="465">
        <v>27</v>
      </c>
      <c r="B99" s="488">
        <v>458</v>
      </c>
      <c r="C99" s="489">
        <v>668</v>
      </c>
      <c r="D99" s="489">
        <v>239</v>
      </c>
      <c r="E99" s="489">
        <v>58</v>
      </c>
      <c r="F99" s="489">
        <v>277</v>
      </c>
      <c r="G99" s="489">
        <v>487</v>
      </c>
      <c r="H99" s="489">
        <v>579</v>
      </c>
      <c r="I99" s="489">
        <v>150</v>
      </c>
      <c r="J99" s="489">
        <v>369</v>
      </c>
      <c r="K99" s="489">
        <v>89</v>
      </c>
      <c r="L99" s="489">
        <v>380</v>
      </c>
      <c r="M99" s="489">
        <v>599</v>
      </c>
      <c r="N99" s="489">
        <v>688</v>
      </c>
      <c r="O99" s="489">
        <v>178</v>
      </c>
      <c r="P99" s="489">
        <v>469</v>
      </c>
      <c r="Q99" s="489">
        <v>318</v>
      </c>
      <c r="R99" s="489">
        <v>537</v>
      </c>
      <c r="S99" s="489">
        <v>27</v>
      </c>
      <c r="T99" s="489">
        <v>557</v>
      </c>
      <c r="U99" s="489">
        <v>38</v>
      </c>
      <c r="V99" s="489">
        <v>257</v>
      </c>
      <c r="W99" s="489">
        <v>346</v>
      </c>
      <c r="X99" s="489">
        <v>646</v>
      </c>
      <c r="Y99" s="489">
        <v>127</v>
      </c>
      <c r="Z99" s="489">
        <v>192</v>
      </c>
      <c r="AA99" s="489">
        <v>411</v>
      </c>
      <c r="AB99" s="490">
        <v>711</v>
      </c>
      <c r="AC99" s="475">
        <f t="shared" si="4"/>
        <v>4792815</v>
      </c>
    </row>
    <row r="100" spans="1:29" x14ac:dyDescent="0.25">
      <c r="A100" s="470" t="s">
        <v>1</v>
      </c>
      <c r="B100" s="475">
        <f>SUMSQ(B73:B99)</f>
        <v>4792815</v>
      </c>
      <c r="C100" s="475">
        <f t="shared" ref="C100" si="5">SUMSQ(C73:C99)</f>
        <v>4792815</v>
      </c>
      <c r="D100" s="475">
        <f t="shared" ref="D100" si="6">SUMSQ(D73:D99)</f>
        <v>4792815</v>
      </c>
      <c r="E100" s="475">
        <f t="shared" ref="E100" si="7">SUMSQ(E73:E99)</f>
        <v>4792815</v>
      </c>
      <c r="F100" s="475">
        <f t="shared" ref="F100" si="8">SUMSQ(F73:F99)</f>
        <v>4792815</v>
      </c>
      <c r="G100" s="475">
        <f t="shared" ref="G100" si="9">SUMSQ(G73:G99)</f>
        <v>4792815</v>
      </c>
      <c r="H100" s="475">
        <f t="shared" ref="H100" si="10">SUMSQ(H73:H99)</f>
        <v>4792815</v>
      </c>
      <c r="I100" s="475">
        <f t="shared" ref="I100" si="11">SUMSQ(I73:I99)</f>
        <v>4792815</v>
      </c>
      <c r="J100" s="475">
        <f t="shared" ref="J100" si="12">SUMSQ(J73:J99)</f>
        <v>4792815</v>
      </c>
      <c r="K100" s="475">
        <f t="shared" ref="K100" si="13">SUMSQ(K73:K99)</f>
        <v>4792815</v>
      </c>
      <c r="L100" s="475">
        <f t="shared" ref="L100" si="14">SUMSQ(L73:L99)</f>
        <v>4792815</v>
      </c>
      <c r="M100" s="475">
        <f t="shared" ref="M100" si="15">SUMSQ(M73:M99)</f>
        <v>4792815</v>
      </c>
      <c r="N100" s="475">
        <f t="shared" ref="N100" si="16">SUMSQ(N73:N99)</f>
        <v>4792815</v>
      </c>
      <c r="O100" s="475">
        <f t="shared" ref="O100" si="17">SUMSQ(O73:O99)</f>
        <v>4792815</v>
      </c>
      <c r="P100" s="475">
        <f t="shared" ref="P100" si="18">SUMSQ(P73:P99)</f>
        <v>4792815</v>
      </c>
      <c r="Q100" s="475">
        <f t="shared" ref="Q100" si="19">SUMSQ(Q73:Q99)</f>
        <v>4792815</v>
      </c>
      <c r="R100" s="475">
        <f t="shared" ref="R100" si="20">SUMSQ(R73:R99)</f>
        <v>4792815</v>
      </c>
      <c r="S100" s="475">
        <f t="shared" ref="S100" si="21">SUMSQ(S73:S99)</f>
        <v>4792815</v>
      </c>
      <c r="T100" s="475">
        <f t="shared" ref="T100" si="22">SUMSQ(T73:T99)</f>
        <v>4792815</v>
      </c>
      <c r="U100" s="475">
        <f t="shared" ref="U100" si="23">SUMSQ(U73:U99)</f>
        <v>4792815</v>
      </c>
      <c r="V100" s="475">
        <f t="shared" ref="V100" si="24">SUMSQ(V73:V99)</f>
        <v>4792815</v>
      </c>
      <c r="W100" s="475">
        <f t="shared" ref="W100" si="25">SUMSQ(W73:W99)</f>
        <v>4792815</v>
      </c>
      <c r="X100" s="475">
        <f t="shared" ref="X100" si="26">SUMSQ(X73:X99)</f>
        <v>4792815</v>
      </c>
      <c r="Y100" s="475">
        <f t="shared" ref="Y100" si="27">SUMSQ(Y73:Y99)</f>
        <v>4792815</v>
      </c>
      <c r="Z100" s="475">
        <f t="shared" ref="Z100" si="28">SUMSQ(Z73:Z99)</f>
        <v>4792815</v>
      </c>
      <c r="AA100" s="475">
        <f t="shared" ref="AA100" si="29">SUMSQ(AA73:AA99)</f>
        <v>4792815</v>
      </c>
      <c r="AB100" s="475">
        <f t="shared" ref="AB100" si="30">SUMSQ(AB73:AB99)</f>
        <v>4792815</v>
      </c>
      <c r="AC100" s="475"/>
    </row>
    <row r="101" spans="1:29" x14ac:dyDescent="0.25">
      <c r="A101" s="466"/>
      <c r="B101" s="471" t="s">
        <v>925</v>
      </c>
      <c r="C101" s="471"/>
      <c r="D101" s="471"/>
      <c r="E101" s="471"/>
      <c r="F101" s="471"/>
      <c r="G101" s="471"/>
      <c r="H101" s="471"/>
      <c r="I101" s="471"/>
      <c r="J101" s="471"/>
      <c r="K101" s="471"/>
      <c r="L101" s="471"/>
      <c r="M101" s="471"/>
      <c r="N101" s="471"/>
      <c r="O101" s="471"/>
      <c r="P101" s="471"/>
      <c r="Q101" s="471"/>
      <c r="R101" s="471"/>
      <c r="S101" s="471"/>
      <c r="T101" s="471"/>
      <c r="U101" s="471"/>
      <c r="V101" s="471"/>
      <c r="W101" s="471"/>
      <c r="X101" s="471"/>
      <c r="Y101" s="471"/>
      <c r="Z101" s="471"/>
      <c r="AA101" s="471"/>
      <c r="AB101" s="471"/>
      <c r="AC101" s="475"/>
    </row>
    <row r="102" spans="1:29" x14ac:dyDescent="0.25">
      <c r="A102" s="470" t="s">
        <v>2</v>
      </c>
      <c r="B102" s="466">
        <f>B73</f>
        <v>3</v>
      </c>
      <c r="C102" s="466">
        <f>C74</f>
        <v>41</v>
      </c>
      <c r="D102" s="466">
        <f>D75</f>
        <v>79</v>
      </c>
      <c r="E102" s="466">
        <f>E76</f>
        <v>96</v>
      </c>
      <c r="F102" s="466">
        <f>F77</f>
        <v>134</v>
      </c>
      <c r="G102" s="466">
        <f>G78</f>
        <v>136</v>
      </c>
      <c r="H102" s="466">
        <f>H79</f>
        <v>189</v>
      </c>
      <c r="I102" s="466">
        <f>I80</f>
        <v>191</v>
      </c>
      <c r="J102" s="466">
        <f>J81</f>
        <v>229</v>
      </c>
      <c r="K102" s="466">
        <f>K82</f>
        <v>259</v>
      </c>
      <c r="L102" s="466">
        <f>L83</f>
        <v>291</v>
      </c>
      <c r="M102" s="466">
        <f>M84</f>
        <v>302</v>
      </c>
      <c r="N102" s="466">
        <f>N85</f>
        <v>343</v>
      </c>
      <c r="O102" s="466">
        <f>O86</f>
        <v>357</v>
      </c>
      <c r="P102" s="466">
        <f>P87</f>
        <v>395</v>
      </c>
      <c r="Q102" s="466">
        <f>Q88</f>
        <v>409</v>
      </c>
      <c r="R102" s="466">
        <f>R89</f>
        <v>450</v>
      </c>
      <c r="S102" s="466">
        <f>S90</f>
        <v>479</v>
      </c>
      <c r="T102" s="466">
        <f>T91</f>
        <v>509</v>
      </c>
      <c r="U102" s="466">
        <f>U92</f>
        <v>520</v>
      </c>
      <c r="V102" s="466">
        <f>V93</f>
        <v>552</v>
      </c>
      <c r="W102" s="466">
        <f>W94</f>
        <v>575</v>
      </c>
      <c r="X102" s="466">
        <f>X95</f>
        <v>604</v>
      </c>
      <c r="Y102" s="466">
        <f>Y96</f>
        <v>645</v>
      </c>
      <c r="Z102" s="466">
        <f>Z97</f>
        <v>659</v>
      </c>
      <c r="AA102" s="466">
        <f>AA98</f>
        <v>697</v>
      </c>
      <c r="AB102" s="473">
        <f>AB99</f>
        <v>711</v>
      </c>
      <c r="AC102" s="475">
        <f t="shared" ref="AC102:AC103" si="31">SUMSQ(B102:AB102)</f>
        <v>4792815</v>
      </c>
    </row>
    <row r="103" spans="1:29" x14ac:dyDescent="0.25">
      <c r="A103" s="470" t="s">
        <v>3</v>
      </c>
      <c r="B103" s="466">
        <f>B99</f>
        <v>458</v>
      </c>
      <c r="C103" s="466">
        <f>C98</f>
        <v>201</v>
      </c>
      <c r="D103" s="466">
        <f>D97</f>
        <v>679</v>
      </c>
      <c r="E103" s="466">
        <f>E96</f>
        <v>495</v>
      </c>
      <c r="F103" s="466">
        <f>F95</f>
        <v>262</v>
      </c>
      <c r="G103" s="466">
        <f>G94</f>
        <v>14</v>
      </c>
      <c r="H103" s="466">
        <f>H93</f>
        <v>151</v>
      </c>
      <c r="I103" s="466">
        <f>I92</f>
        <v>623</v>
      </c>
      <c r="J103" s="466">
        <f>J91</f>
        <v>402</v>
      </c>
      <c r="K103" s="466">
        <f>K90</f>
        <v>298</v>
      </c>
      <c r="L103" s="466">
        <f>L89</f>
        <v>77</v>
      </c>
      <c r="M103" s="466">
        <f>M88</f>
        <v>558</v>
      </c>
      <c r="N103" s="466">
        <f>N87</f>
        <v>605</v>
      </c>
      <c r="O103" s="466">
        <f>O86</f>
        <v>357</v>
      </c>
      <c r="P103" s="466">
        <f>P85</f>
        <v>133</v>
      </c>
      <c r="Q103" s="466">
        <f>Q84</f>
        <v>183</v>
      </c>
      <c r="R103" s="466">
        <f>R83</f>
        <v>661</v>
      </c>
      <c r="S103" s="466">
        <f>S82</f>
        <v>413</v>
      </c>
      <c r="T103" s="466">
        <f>T81</f>
        <v>339</v>
      </c>
      <c r="U103" s="466">
        <f>U80</f>
        <v>88</v>
      </c>
      <c r="V103" s="466">
        <f>V79</f>
        <v>587</v>
      </c>
      <c r="W103" s="466">
        <f>W78</f>
        <v>724</v>
      </c>
      <c r="X103" s="466">
        <f>X77</f>
        <v>476</v>
      </c>
      <c r="Y103" s="466">
        <f>Y76</f>
        <v>219</v>
      </c>
      <c r="Z103" s="466">
        <f>Z75</f>
        <v>32</v>
      </c>
      <c r="AA103" s="466">
        <f>AA74</f>
        <v>540</v>
      </c>
      <c r="AB103" s="473">
        <f>AB73</f>
        <v>280</v>
      </c>
      <c r="AC103" s="475">
        <f t="shared" si="31"/>
        <v>4792815</v>
      </c>
    </row>
    <row r="104" spans="1:29" x14ac:dyDescent="0.25">
      <c r="B104" s="470"/>
      <c r="C104" s="466" t="s">
        <v>4</v>
      </c>
      <c r="AC104" s="475"/>
    </row>
    <row r="105" spans="1:29" x14ac:dyDescent="0.25">
      <c r="B105" s="481" t="s">
        <v>938</v>
      </c>
      <c r="C105" s="465"/>
      <c r="D105" s="465"/>
      <c r="E105" s="465"/>
      <c r="F105" s="465"/>
      <c r="G105" s="465"/>
      <c r="H105" s="465"/>
      <c r="I105" s="465"/>
      <c r="J105" s="465"/>
      <c r="K105" s="465"/>
      <c r="L105" s="465"/>
      <c r="M105" s="465"/>
      <c r="N105" s="465"/>
      <c r="O105" s="465"/>
      <c r="P105" s="465"/>
      <c r="Q105" s="465"/>
      <c r="R105" s="465"/>
      <c r="S105" s="465"/>
      <c r="T105" s="465"/>
      <c r="U105" s="465"/>
      <c r="V105" s="465"/>
      <c r="W105" s="465"/>
      <c r="X105" s="465"/>
      <c r="Y105" s="465"/>
      <c r="Z105" s="465"/>
      <c r="AA105" s="465"/>
      <c r="AB105" s="465"/>
      <c r="AC105" s="475"/>
    </row>
    <row r="106" spans="1:29" x14ac:dyDescent="0.25">
      <c r="A106" s="465">
        <v>1</v>
      </c>
      <c r="B106" s="483">
        <v>1</v>
      </c>
      <c r="C106" s="484">
        <v>435</v>
      </c>
      <c r="D106" s="484">
        <v>623</v>
      </c>
      <c r="E106" s="484">
        <v>281</v>
      </c>
      <c r="F106" s="484">
        <v>712</v>
      </c>
      <c r="G106" s="484">
        <v>93</v>
      </c>
      <c r="H106" s="484">
        <v>561</v>
      </c>
      <c r="I106" s="484">
        <v>182</v>
      </c>
      <c r="J106" s="484">
        <v>370</v>
      </c>
      <c r="K106" s="484">
        <v>520</v>
      </c>
      <c r="L106" s="484">
        <v>225</v>
      </c>
      <c r="M106" s="484">
        <v>332</v>
      </c>
      <c r="N106" s="484">
        <v>71</v>
      </c>
      <c r="O106" s="484">
        <v>421</v>
      </c>
      <c r="P106" s="484">
        <v>612</v>
      </c>
      <c r="Q106" s="484">
        <v>270</v>
      </c>
      <c r="R106" s="484">
        <v>701</v>
      </c>
      <c r="S106" s="484">
        <v>160</v>
      </c>
      <c r="T106" s="484">
        <v>301</v>
      </c>
      <c r="U106" s="484">
        <v>654</v>
      </c>
      <c r="V106" s="484">
        <v>113</v>
      </c>
      <c r="W106" s="484">
        <v>500</v>
      </c>
      <c r="X106" s="484">
        <v>202</v>
      </c>
      <c r="Y106" s="484">
        <v>393</v>
      </c>
      <c r="Z106" s="484">
        <v>51</v>
      </c>
      <c r="AA106" s="484">
        <v>482</v>
      </c>
      <c r="AB106" s="485">
        <v>589</v>
      </c>
      <c r="AC106" s="475">
        <f t="shared" ref="AC106:AC132" si="32">SUMSQ(B106:AB106)</f>
        <v>4792815</v>
      </c>
    </row>
    <row r="107" spans="1:29" x14ac:dyDescent="0.25">
      <c r="A107" s="465">
        <v>2</v>
      </c>
      <c r="B107" s="486">
        <v>587</v>
      </c>
      <c r="C107" s="478">
        <v>46</v>
      </c>
      <c r="D107" s="478">
        <v>480</v>
      </c>
      <c r="E107" s="478">
        <v>111</v>
      </c>
      <c r="F107" s="478">
        <v>299</v>
      </c>
      <c r="G107" s="478">
        <v>649</v>
      </c>
      <c r="H107" s="478">
        <v>388</v>
      </c>
      <c r="I107" s="478">
        <v>498</v>
      </c>
      <c r="J107" s="478">
        <v>200</v>
      </c>
      <c r="K107" s="478">
        <v>377</v>
      </c>
      <c r="L107" s="478">
        <v>565</v>
      </c>
      <c r="M107" s="478">
        <v>189</v>
      </c>
      <c r="N107" s="478">
        <v>630</v>
      </c>
      <c r="O107" s="478">
        <v>8</v>
      </c>
      <c r="P107" s="478">
        <v>439</v>
      </c>
      <c r="Q107" s="478">
        <v>97</v>
      </c>
      <c r="R107" s="478">
        <v>288</v>
      </c>
      <c r="S107" s="478">
        <v>719</v>
      </c>
      <c r="T107" s="478">
        <v>158</v>
      </c>
      <c r="U107" s="478">
        <v>265</v>
      </c>
      <c r="V107" s="478">
        <v>699</v>
      </c>
      <c r="W107" s="478">
        <v>330</v>
      </c>
      <c r="X107" s="478">
        <v>518</v>
      </c>
      <c r="Y107" s="478">
        <v>220</v>
      </c>
      <c r="Z107" s="478">
        <v>607</v>
      </c>
      <c r="AA107" s="478">
        <v>69</v>
      </c>
      <c r="AB107" s="487">
        <v>419</v>
      </c>
      <c r="AC107" s="475">
        <f t="shared" si="32"/>
        <v>4792815</v>
      </c>
    </row>
    <row r="108" spans="1:29" x14ac:dyDescent="0.25">
      <c r="A108" s="465">
        <v>3</v>
      </c>
      <c r="B108" s="486">
        <v>417</v>
      </c>
      <c r="C108" s="478">
        <v>605</v>
      </c>
      <c r="D108" s="478">
        <v>64</v>
      </c>
      <c r="E108" s="478">
        <v>694</v>
      </c>
      <c r="F108" s="478">
        <v>156</v>
      </c>
      <c r="G108" s="478">
        <v>263</v>
      </c>
      <c r="H108" s="478">
        <v>218</v>
      </c>
      <c r="I108" s="478">
        <v>325</v>
      </c>
      <c r="J108" s="478">
        <v>516</v>
      </c>
      <c r="K108" s="478">
        <v>207</v>
      </c>
      <c r="L108" s="478">
        <v>395</v>
      </c>
      <c r="M108" s="478">
        <v>502</v>
      </c>
      <c r="N108" s="478">
        <v>484</v>
      </c>
      <c r="O108" s="478">
        <v>594</v>
      </c>
      <c r="P108" s="478">
        <v>53</v>
      </c>
      <c r="Q108" s="478">
        <v>656</v>
      </c>
      <c r="R108" s="478">
        <v>115</v>
      </c>
      <c r="S108" s="478">
        <v>306</v>
      </c>
      <c r="T108" s="478">
        <v>717</v>
      </c>
      <c r="U108" s="478">
        <v>95</v>
      </c>
      <c r="V108" s="478">
        <v>283</v>
      </c>
      <c r="W108" s="478">
        <v>184</v>
      </c>
      <c r="X108" s="478">
        <v>375</v>
      </c>
      <c r="Y108" s="478">
        <v>563</v>
      </c>
      <c r="Z108" s="478">
        <v>437</v>
      </c>
      <c r="AA108" s="478">
        <v>625</v>
      </c>
      <c r="AB108" s="487">
        <v>6</v>
      </c>
      <c r="AC108" s="475">
        <f t="shared" si="32"/>
        <v>4792815</v>
      </c>
    </row>
    <row r="109" spans="1:29" x14ac:dyDescent="0.25">
      <c r="A109" s="465">
        <v>4</v>
      </c>
      <c r="B109" s="486">
        <v>635</v>
      </c>
      <c r="C109" s="478">
        <v>13</v>
      </c>
      <c r="D109" s="478">
        <v>447</v>
      </c>
      <c r="E109" s="478">
        <v>105</v>
      </c>
      <c r="F109" s="478">
        <v>293</v>
      </c>
      <c r="G109" s="478">
        <v>724</v>
      </c>
      <c r="H109" s="478">
        <v>355</v>
      </c>
      <c r="I109" s="478">
        <v>546</v>
      </c>
      <c r="J109" s="478">
        <v>167</v>
      </c>
      <c r="K109" s="478">
        <v>335</v>
      </c>
      <c r="L109" s="478">
        <v>523</v>
      </c>
      <c r="M109" s="478">
        <v>228</v>
      </c>
      <c r="N109" s="478">
        <v>615</v>
      </c>
      <c r="O109" s="478">
        <v>74</v>
      </c>
      <c r="P109" s="478">
        <v>424</v>
      </c>
      <c r="Q109" s="478">
        <v>136</v>
      </c>
      <c r="R109" s="478">
        <v>246</v>
      </c>
      <c r="S109" s="478">
        <v>677</v>
      </c>
      <c r="T109" s="478">
        <v>125</v>
      </c>
      <c r="U109" s="478">
        <v>313</v>
      </c>
      <c r="V109" s="478">
        <v>666</v>
      </c>
      <c r="W109" s="478">
        <v>405</v>
      </c>
      <c r="X109" s="478">
        <v>512</v>
      </c>
      <c r="Y109" s="478">
        <v>214</v>
      </c>
      <c r="Z109" s="478">
        <v>574</v>
      </c>
      <c r="AA109" s="478">
        <v>36</v>
      </c>
      <c r="AB109" s="487">
        <v>467</v>
      </c>
      <c r="AC109" s="475">
        <f t="shared" si="32"/>
        <v>4792815</v>
      </c>
    </row>
    <row r="110" spans="1:29" x14ac:dyDescent="0.25">
      <c r="A110" s="465">
        <v>5</v>
      </c>
      <c r="B110" s="486">
        <v>465</v>
      </c>
      <c r="C110" s="478">
        <v>572</v>
      </c>
      <c r="D110" s="478">
        <v>31</v>
      </c>
      <c r="E110" s="478">
        <v>661</v>
      </c>
      <c r="F110" s="478">
        <v>123</v>
      </c>
      <c r="G110" s="478">
        <v>311</v>
      </c>
      <c r="H110" s="478">
        <v>212</v>
      </c>
      <c r="I110" s="478">
        <v>400</v>
      </c>
      <c r="J110" s="478">
        <v>510</v>
      </c>
      <c r="K110" s="478">
        <v>165</v>
      </c>
      <c r="L110" s="478">
        <v>353</v>
      </c>
      <c r="M110" s="478">
        <v>541</v>
      </c>
      <c r="N110" s="478">
        <v>442</v>
      </c>
      <c r="O110" s="478">
        <v>633</v>
      </c>
      <c r="P110" s="478">
        <v>11</v>
      </c>
      <c r="Q110" s="478">
        <v>722</v>
      </c>
      <c r="R110" s="478">
        <v>100</v>
      </c>
      <c r="S110" s="478">
        <v>291</v>
      </c>
      <c r="T110" s="478">
        <v>684</v>
      </c>
      <c r="U110" s="478">
        <v>143</v>
      </c>
      <c r="V110" s="478">
        <v>250</v>
      </c>
      <c r="W110" s="478">
        <v>232</v>
      </c>
      <c r="X110" s="478">
        <v>342</v>
      </c>
      <c r="Y110" s="478">
        <v>530</v>
      </c>
      <c r="Z110" s="478">
        <v>431</v>
      </c>
      <c r="AA110" s="478">
        <v>619</v>
      </c>
      <c r="AB110" s="487">
        <v>81</v>
      </c>
      <c r="AC110" s="475">
        <f t="shared" si="32"/>
        <v>4792815</v>
      </c>
    </row>
    <row r="111" spans="1:29" x14ac:dyDescent="0.25">
      <c r="A111" s="465">
        <v>6</v>
      </c>
      <c r="B111" s="486">
        <v>76</v>
      </c>
      <c r="C111" s="478">
        <v>429</v>
      </c>
      <c r="D111" s="478">
        <v>617</v>
      </c>
      <c r="E111" s="478">
        <v>248</v>
      </c>
      <c r="F111" s="478">
        <v>679</v>
      </c>
      <c r="G111" s="478">
        <v>141</v>
      </c>
      <c r="H111" s="478">
        <v>528</v>
      </c>
      <c r="I111" s="478">
        <v>230</v>
      </c>
      <c r="J111" s="478">
        <v>337</v>
      </c>
      <c r="K111" s="478">
        <v>505</v>
      </c>
      <c r="L111" s="478">
        <v>210</v>
      </c>
      <c r="M111" s="478">
        <v>398</v>
      </c>
      <c r="N111" s="478">
        <v>29</v>
      </c>
      <c r="O111" s="478">
        <v>460</v>
      </c>
      <c r="P111" s="478">
        <v>570</v>
      </c>
      <c r="Q111" s="478">
        <v>309</v>
      </c>
      <c r="R111" s="478">
        <v>659</v>
      </c>
      <c r="S111" s="478">
        <v>118</v>
      </c>
      <c r="T111" s="478">
        <v>295</v>
      </c>
      <c r="U111" s="478">
        <v>729</v>
      </c>
      <c r="V111" s="478">
        <v>107</v>
      </c>
      <c r="W111" s="478">
        <v>548</v>
      </c>
      <c r="X111" s="478">
        <v>169</v>
      </c>
      <c r="Y111" s="478">
        <v>360</v>
      </c>
      <c r="Z111" s="478">
        <v>18</v>
      </c>
      <c r="AA111" s="478">
        <v>449</v>
      </c>
      <c r="AB111" s="487">
        <v>637</v>
      </c>
      <c r="AC111" s="475">
        <f t="shared" si="32"/>
        <v>4792815</v>
      </c>
    </row>
    <row r="112" spans="1:29" x14ac:dyDescent="0.25">
      <c r="A112" s="465">
        <v>7</v>
      </c>
      <c r="B112" s="486">
        <v>459</v>
      </c>
      <c r="C112" s="478">
        <v>647</v>
      </c>
      <c r="D112" s="478">
        <v>25</v>
      </c>
      <c r="E112" s="478">
        <v>709</v>
      </c>
      <c r="F112" s="478">
        <v>90</v>
      </c>
      <c r="G112" s="478">
        <v>278</v>
      </c>
      <c r="H112" s="478">
        <v>179</v>
      </c>
      <c r="I112" s="478">
        <v>367</v>
      </c>
      <c r="J112" s="478">
        <v>558</v>
      </c>
      <c r="K112" s="478">
        <v>240</v>
      </c>
      <c r="L112" s="478">
        <v>347</v>
      </c>
      <c r="M112" s="478">
        <v>535</v>
      </c>
      <c r="N112" s="478">
        <v>409</v>
      </c>
      <c r="O112" s="478">
        <v>600</v>
      </c>
      <c r="P112" s="478">
        <v>59</v>
      </c>
      <c r="Q112" s="478">
        <v>689</v>
      </c>
      <c r="R112" s="478">
        <v>148</v>
      </c>
      <c r="S112" s="478">
        <v>258</v>
      </c>
      <c r="T112" s="478">
        <v>669</v>
      </c>
      <c r="U112" s="478">
        <v>128</v>
      </c>
      <c r="V112" s="478">
        <v>316</v>
      </c>
      <c r="W112" s="478">
        <v>190</v>
      </c>
      <c r="X112" s="478">
        <v>381</v>
      </c>
      <c r="Y112" s="478">
        <v>488</v>
      </c>
      <c r="Z112" s="478">
        <v>470</v>
      </c>
      <c r="AA112" s="478">
        <v>577</v>
      </c>
      <c r="AB112" s="487">
        <v>39</v>
      </c>
      <c r="AC112" s="475">
        <f t="shared" si="32"/>
        <v>4792815</v>
      </c>
    </row>
    <row r="113" spans="1:29" x14ac:dyDescent="0.25">
      <c r="A113" s="465">
        <v>8</v>
      </c>
      <c r="B113" s="486">
        <v>43</v>
      </c>
      <c r="C113" s="478">
        <v>477</v>
      </c>
      <c r="D113" s="478">
        <v>584</v>
      </c>
      <c r="E113" s="478">
        <v>323</v>
      </c>
      <c r="F113" s="478">
        <v>673</v>
      </c>
      <c r="G113" s="478">
        <v>135</v>
      </c>
      <c r="H113" s="478">
        <v>495</v>
      </c>
      <c r="I113" s="478">
        <v>197</v>
      </c>
      <c r="J113" s="478">
        <v>385</v>
      </c>
      <c r="K113" s="478">
        <v>553</v>
      </c>
      <c r="L113" s="478">
        <v>177</v>
      </c>
      <c r="M113" s="478">
        <v>365</v>
      </c>
      <c r="N113" s="478">
        <v>23</v>
      </c>
      <c r="O113" s="478">
        <v>454</v>
      </c>
      <c r="P113" s="478">
        <v>645</v>
      </c>
      <c r="Q113" s="478">
        <v>276</v>
      </c>
      <c r="R113" s="478">
        <v>707</v>
      </c>
      <c r="S113" s="478">
        <v>85</v>
      </c>
      <c r="T113" s="478">
        <v>253</v>
      </c>
      <c r="U113" s="478">
        <v>687</v>
      </c>
      <c r="V113" s="478">
        <v>146</v>
      </c>
      <c r="W113" s="478">
        <v>533</v>
      </c>
      <c r="X113" s="478">
        <v>235</v>
      </c>
      <c r="Y113" s="478">
        <v>345</v>
      </c>
      <c r="Z113" s="478">
        <v>57</v>
      </c>
      <c r="AA113" s="478">
        <v>407</v>
      </c>
      <c r="AB113" s="487">
        <v>595</v>
      </c>
      <c r="AC113" s="475">
        <f t="shared" si="32"/>
        <v>4792815</v>
      </c>
    </row>
    <row r="114" spans="1:29" x14ac:dyDescent="0.25">
      <c r="A114" s="465">
        <v>9</v>
      </c>
      <c r="B114" s="486">
        <v>602</v>
      </c>
      <c r="C114" s="478">
        <v>61</v>
      </c>
      <c r="D114" s="478">
        <v>414</v>
      </c>
      <c r="E114" s="478">
        <v>153</v>
      </c>
      <c r="F114" s="478">
        <v>260</v>
      </c>
      <c r="G114" s="478">
        <v>691</v>
      </c>
      <c r="H114" s="478">
        <v>349</v>
      </c>
      <c r="I114" s="478">
        <v>540</v>
      </c>
      <c r="J114" s="478">
        <v>242</v>
      </c>
      <c r="K114" s="478">
        <v>383</v>
      </c>
      <c r="L114" s="478">
        <v>490</v>
      </c>
      <c r="M114" s="478">
        <v>195</v>
      </c>
      <c r="N114" s="478">
        <v>582</v>
      </c>
      <c r="O114" s="478">
        <v>41</v>
      </c>
      <c r="P114" s="478">
        <v>472</v>
      </c>
      <c r="Q114" s="478">
        <v>130</v>
      </c>
      <c r="R114" s="478">
        <v>321</v>
      </c>
      <c r="S114" s="478">
        <v>671</v>
      </c>
      <c r="T114" s="478">
        <v>83</v>
      </c>
      <c r="U114" s="478">
        <v>271</v>
      </c>
      <c r="V114" s="478">
        <v>705</v>
      </c>
      <c r="W114" s="478">
        <v>363</v>
      </c>
      <c r="X114" s="478">
        <v>551</v>
      </c>
      <c r="Y114" s="478">
        <v>172</v>
      </c>
      <c r="Z114" s="478">
        <v>640</v>
      </c>
      <c r="AA114" s="478">
        <v>21</v>
      </c>
      <c r="AB114" s="487">
        <v>452</v>
      </c>
      <c r="AC114" s="475">
        <f t="shared" si="32"/>
        <v>4792815</v>
      </c>
    </row>
    <row r="115" spans="1:29" x14ac:dyDescent="0.25">
      <c r="A115" s="465">
        <v>10</v>
      </c>
      <c r="B115" s="486">
        <v>552</v>
      </c>
      <c r="C115" s="478">
        <v>173</v>
      </c>
      <c r="D115" s="478">
        <v>361</v>
      </c>
      <c r="E115" s="478">
        <v>19</v>
      </c>
      <c r="F115" s="478">
        <v>453</v>
      </c>
      <c r="G115" s="478">
        <v>641</v>
      </c>
      <c r="H115" s="478">
        <v>272</v>
      </c>
      <c r="I115" s="478">
        <v>703</v>
      </c>
      <c r="J115" s="478">
        <v>84</v>
      </c>
      <c r="K115" s="478">
        <v>261</v>
      </c>
      <c r="L115" s="478">
        <v>692</v>
      </c>
      <c r="M115" s="478">
        <v>151</v>
      </c>
      <c r="N115" s="478">
        <v>538</v>
      </c>
      <c r="O115" s="478">
        <v>243</v>
      </c>
      <c r="P115" s="478">
        <v>350</v>
      </c>
      <c r="Q115" s="478">
        <v>62</v>
      </c>
      <c r="R115" s="478">
        <v>412</v>
      </c>
      <c r="S115" s="478">
        <v>603</v>
      </c>
      <c r="T115" s="478">
        <v>42</v>
      </c>
      <c r="U115" s="478">
        <v>473</v>
      </c>
      <c r="V115" s="478">
        <v>580</v>
      </c>
      <c r="W115" s="478">
        <v>319</v>
      </c>
      <c r="X115" s="478">
        <v>672</v>
      </c>
      <c r="Y115" s="478">
        <v>131</v>
      </c>
      <c r="Z115" s="478">
        <v>491</v>
      </c>
      <c r="AA115" s="478">
        <v>193</v>
      </c>
      <c r="AB115" s="487">
        <v>384</v>
      </c>
      <c r="AC115" s="475">
        <f t="shared" si="32"/>
        <v>4792815</v>
      </c>
    </row>
    <row r="116" spans="1:29" x14ac:dyDescent="0.25">
      <c r="A116" s="465">
        <v>11</v>
      </c>
      <c r="B116" s="486">
        <v>379</v>
      </c>
      <c r="C116" s="478">
        <v>489</v>
      </c>
      <c r="D116" s="478">
        <v>191</v>
      </c>
      <c r="E116" s="478">
        <v>578</v>
      </c>
      <c r="F116" s="478">
        <v>37</v>
      </c>
      <c r="G116" s="478">
        <v>471</v>
      </c>
      <c r="H116" s="478">
        <v>129</v>
      </c>
      <c r="I116" s="478">
        <v>317</v>
      </c>
      <c r="J116" s="478">
        <v>667</v>
      </c>
      <c r="K116" s="478">
        <v>88</v>
      </c>
      <c r="L116" s="478">
        <v>279</v>
      </c>
      <c r="M116" s="478">
        <v>710</v>
      </c>
      <c r="N116" s="478">
        <v>368</v>
      </c>
      <c r="O116" s="478">
        <v>556</v>
      </c>
      <c r="P116" s="478">
        <v>180</v>
      </c>
      <c r="Q116" s="478">
        <v>648</v>
      </c>
      <c r="R116" s="478">
        <v>26</v>
      </c>
      <c r="S116" s="478">
        <v>457</v>
      </c>
      <c r="T116" s="478">
        <v>598</v>
      </c>
      <c r="U116" s="478">
        <v>60</v>
      </c>
      <c r="V116" s="478">
        <v>410</v>
      </c>
      <c r="W116" s="478">
        <v>149</v>
      </c>
      <c r="X116" s="478">
        <v>256</v>
      </c>
      <c r="Y116" s="478">
        <v>690</v>
      </c>
      <c r="Z116" s="478">
        <v>348</v>
      </c>
      <c r="AA116" s="478">
        <v>536</v>
      </c>
      <c r="AB116" s="487">
        <v>238</v>
      </c>
      <c r="AC116" s="475">
        <f t="shared" si="32"/>
        <v>4792815</v>
      </c>
    </row>
    <row r="117" spans="1:29" x14ac:dyDescent="0.25">
      <c r="A117" s="465">
        <v>12</v>
      </c>
      <c r="B117" s="486">
        <v>236</v>
      </c>
      <c r="C117" s="478">
        <v>343</v>
      </c>
      <c r="D117" s="478">
        <v>534</v>
      </c>
      <c r="E117" s="478">
        <v>408</v>
      </c>
      <c r="F117" s="478">
        <v>596</v>
      </c>
      <c r="G117" s="478">
        <v>55</v>
      </c>
      <c r="H117" s="478">
        <v>685</v>
      </c>
      <c r="I117" s="478">
        <v>147</v>
      </c>
      <c r="J117" s="478">
        <v>254</v>
      </c>
      <c r="K117" s="478">
        <v>674</v>
      </c>
      <c r="L117" s="478">
        <v>133</v>
      </c>
      <c r="M117" s="478">
        <v>324</v>
      </c>
      <c r="N117" s="478">
        <v>198</v>
      </c>
      <c r="O117" s="478">
        <v>386</v>
      </c>
      <c r="P117" s="478">
        <v>493</v>
      </c>
      <c r="Q117" s="478">
        <v>475</v>
      </c>
      <c r="R117" s="478">
        <v>585</v>
      </c>
      <c r="S117" s="478">
        <v>44</v>
      </c>
      <c r="T117" s="478">
        <v>455</v>
      </c>
      <c r="U117" s="478">
        <v>643</v>
      </c>
      <c r="V117" s="478">
        <v>24</v>
      </c>
      <c r="W117" s="478">
        <v>708</v>
      </c>
      <c r="X117" s="478">
        <v>86</v>
      </c>
      <c r="Y117" s="478">
        <v>274</v>
      </c>
      <c r="Z117" s="478">
        <v>175</v>
      </c>
      <c r="AA117" s="478">
        <v>366</v>
      </c>
      <c r="AB117" s="487">
        <v>554</v>
      </c>
      <c r="AC117" s="475">
        <f t="shared" si="32"/>
        <v>4792815</v>
      </c>
    </row>
    <row r="118" spans="1:29" x14ac:dyDescent="0.25">
      <c r="A118" s="465">
        <v>13</v>
      </c>
      <c r="B118" s="486">
        <v>373</v>
      </c>
      <c r="C118" s="478">
        <v>564</v>
      </c>
      <c r="D118" s="478">
        <v>185</v>
      </c>
      <c r="E118" s="478">
        <v>626</v>
      </c>
      <c r="F118" s="478">
        <v>4</v>
      </c>
      <c r="G118" s="478">
        <v>438</v>
      </c>
      <c r="H118" s="478">
        <v>96</v>
      </c>
      <c r="I118" s="478">
        <v>284</v>
      </c>
      <c r="J118" s="478">
        <v>715</v>
      </c>
      <c r="K118" s="478">
        <v>154</v>
      </c>
      <c r="L118" s="478">
        <v>264</v>
      </c>
      <c r="M118" s="478">
        <v>695</v>
      </c>
      <c r="N118" s="478">
        <v>326</v>
      </c>
      <c r="O118" s="478">
        <v>514</v>
      </c>
      <c r="P118" s="478">
        <v>219</v>
      </c>
      <c r="Q118" s="478">
        <v>606</v>
      </c>
      <c r="R118" s="478">
        <v>65</v>
      </c>
      <c r="S118" s="478">
        <v>415</v>
      </c>
      <c r="T118" s="478">
        <v>592</v>
      </c>
      <c r="U118" s="478">
        <v>54</v>
      </c>
      <c r="V118" s="478">
        <v>485</v>
      </c>
      <c r="W118" s="478">
        <v>116</v>
      </c>
      <c r="X118" s="478">
        <v>304</v>
      </c>
      <c r="Y118" s="478">
        <v>657</v>
      </c>
      <c r="Z118" s="478">
        <v>396</v>
      </c>
      <c r="AA118" s="478">
        <v>503</v>
      </c>
      <c r="AB118" s="487">
        <v>205</v>
      </c>
      <c r="AC118" s="475">
        <f t="shared" si="32"/>
        <v>4792815</v>
      </c>
    </row>
    <row r="119" spans="1:29" x14ac:dyDescent="0.25">
      <c r="A119" s="465">
        <v>14</v>
      </c>
      <c r="B119" s="486">
        <v>203</v>
      </c>
      <c r="C119" s="478">
        <v>391</v>
      </c>
      <c r="D119" s="478">
        <v>501</v>
      </c>
      <c r="E119" s="478">
        <v>483</v>
      </c>
      <c r="F119" s="478">
        <v>590</v>
      </c>
      <c r="G119" s="478">
        <v>49</v>
      </c>
      <c r="H119" s="478">
        <v>652</v>
      </c>
      <c r="I119" s="478">
        <v>114</v>
      </c>
      <c r="J119" s="478">
        <v>302</v>
      </c>
      <c r="K119" s="478">
        <v>713</v>
      </c>
      <c r="L119" s="478">
        <v>91</v>
      </c>
      <c r="M119" s="478">
        <v>282</v>
      </c>
      <c r="N119" s="478">
        <v>183</v>
      </c>
      <c r="O119" s="478">
        <v>371</v>
      </c>
      <c r="P119" s="478">
        <v>559</v>
      </c>
      <c r="Q119" s="478">
        <v>433</v>
      </c>
      <c r="R119" s="478">
        <v>624</v>
      </c>
      <c r="S119" s="478">
        <v>2</v>
      </c>
      <c r="T119" s="478">
        <v>422</v>
      </c>
      <c r="U119" s="478">
        <v>610</v>
      </c>
      <c r="V119" s="478">
        <v>72</v>
      </c>
      <c r="W119" s="478">
        <v>702</v>
      </c>
      <c r="X119" s="478">
        <v>161</v>
      </c>
      <c r="Y119" s="478">
        <v>268</v>
      </c>
      <c r="Z119" s="478">
        <v>223</v>
      </c>
      <c r="AA119" s="478">
        <v>333</v>
      </c>
      <c r="AB119" s="487">
        <v>521</v>
      </c>
      <c r="AC119" s="475">
        <f t="shared" si="32"/>
        <v>4792815</v>
      </c>
    </row>
    <row r="120" spans="1:29" x14ac:dyDescent="0.25">
      <c r="A120" s="465">
        <v>15</v>
      </c>
      <c r="B120" s="486">
        <v>519</v>
      </c>
      <c r="C120" s="478">
        <v>221</v>
      </c>
      <c r="D120" s="478">
        <v>328</v>
      </c>
      <c r="E120" s="478">
        <v>67</v>
      </c>
      <c r="F120" s="478">
        <v>420</v>
      </c>
      <c r="G120" s="478">
        <v>608</v>
      </c>
      <c r="H120" s="478">
        <v>266</v>
      </c>
      <c r="I120" s="478">
        <v>697</v>
      </c>
      <c r="J120" s="478">
        <v>159</v>
      </c>
      <c r="K120" s="478">
        <v>300</v>
      </c>
      <c r="L120" s="478">
        <v>650</v>
      </c>
      <c r="M120" s="478">
        <v>109</v>
      </c>
      <c r="N120" s="478">
        <v>496</v>
      </c>
      <c r="O120" s="478">
        <v>201</v>
      </c>
      <c r="P120" s="478">
        <v>389</v>
      </c>
      <c r="Q120" s="478">
        <v>47</v>
      </c>
      <c r="R120" s="478">
        <v>478</v>
      </c>
      <c r="S120" s="478">
        <v>588</v>
      </c>
      <c r="T120" s="478">
        <v>9</v>
      </c>
      <c r="U120" s="478">
        <v>440</v>
      </c>
      <c r="V120" s="478">
        <v>628</v>
      </c>
      <c r="W120" s="478">
        <v>286</v>
      </c>
      <c r="X120" s="478">
        <v>720</v>
      </c>
      <c r="Y120" s="478">
        <v>98</v>
      </c>
      <c r="Z120" s="478">
        <v>566</v>
      </c>
      <c r="AA120" s="478">
        <v>187</v>
      </c>
      <c r="AB120" s="487">
        <v>378</v>
      </c>
      <c r="AC120" s="475">
        <f t="shared" si="32"/>
        <v>4792815</v>
      </c>
    </row>
    <row r="121" spans="1:29" x14ac:dyDescent="0.25">
      <c r="A121" s="465">
        <v>16</v>
      </c>
      <c r="B121" s="486">
        <v>170</v>
      </c>
      <c r="C121" s="478">
        <v>358</v>
      </c>
      <c r="D121" s="478">
        <v>549</v>
      </c>
      <c r="E121" s="478">
        <v>450</v>
      </c>
      <c r="F121" s="478">
        <v>638</v>
      </c>
      <c r="G121" s="478">
        <v>16</v>
      </c>
      <c r="H121" s="478">
        <v>727</v>
      </c>
      <c r="I121" s="478">
        <v>108</v>
      </c>
      <c r="J121" s="478">
        <v>296</v>
      </c>
      <c r="K121" s="478">
        <v>680</v>
      </c>
      <c r="L121" s="478">
        <v>139</v>
      </c>
      <c r="M121" s="478">
        <v>249</v>
      </c>
      <c r="N121" s="478">
        <v>231</v>
      </c>
      <c r="O121" s="478">
        <v>338</v>
      </c>
      <c r="P121" s="478">
        <v>526</v>
      </c>
      <c r="Q121" s="478">
        <v>427</v>
      </c>
      <c r="R121" s="478">
        <v>618</v>
      </c>
      <c r="S121" s="478">
        <v>77</v>
      </c>
      <c r="T121" s="478">
        <v>461</v>
      </c>
      <c r="U121" s="478">
        <v>568</v>
      </c>
      <c r="V121" s="478">
        <v>30</v>
      </c>
      <c r="W121" s="478">
        <v>660</v>
      </c>
      <c r="X121" s="478">
        <v>119</v>
      </c>
      <c r="Y121" s="478">
        <v>307</v>
      </c>
      <c r="Z121" s="478">
        <v>208</v>
      </c>
      <c r="AA121" s="478">
        <v>399</v>
      </c>
      <c r="AB121" s="487">
        <v>506</v>
      </c>
      <c r="AC121" s="475">
        <f t="shared" si="32"/>
        <v>4792815</v>
      </c>
    </row>
    <row r="122" spans="1:29" x14ac:dyDescent="0.25">
      <c r="A122" s="465">
        <v>17</v>
      </c>
      <c r="B122" s="486">
        <v>513</v>
      </c>
      <c r="C122" s="478">
        <v>215</v>
      </c>
      <c r="D122" s="478">
        <v>403</v>
      </c>
      <c r="E122" s="478">
        <v>34</v>
      </c>
      <c r="F122" s="478">
        <v>468</v>
      </c>
      <c r="G122" s="478">
        <v>575</v>
      </c>
      <c r="H122" s="478">
        <v>314</v>
      </c>
      <c r="I122" s="478">
        <v>664</v>
      </c>
      <c r="J122" s="478">
        <v>126</v>
      </c>
      <c r="K122" s="478">
        <v>294</v>
      </c>
      <c r="L122" s="478">
        <v>725</v>
      </c>
      <c r="M122" s="478">
        <v>103</v>
      </c>
      <c r="N122" s="478">
        <v>544</v>
      </c>
      <c r="O122" s="478">
        <v>168</v>
      </c>
      <c r="P122" s="478">
        <v>356</v>
      </c>
      <c r="Q122" s="478">
        <v>14</v>
      </c>
      <c r="R122" s="478">
        <v>445</v>
      </c>
      <c r="S122" s="478">
        <v>636</v>
      </c>
      <c r="T122" s="478">
        <v>75</v>
      </c>
      <c r="U122" s="478">
        <v>425</v>
      </c>
      <c r="V122" s="478">
        <v>613</v>
      </c>
      <c r="W122" s="478">
        <v>244</v>
      </c>
      <c r="X122" s="478">
        <v>678</v>
      </c>
      <c r="Y122" s="478">
        <v>137</v>
      </c>
      <c r="Z122" s="478">
        <v>524</v>
      </c>
      <c r="AA122" s="478">
        <v>226</v>
      </c>
      <c r="AB122" s="487">
        <v>336</v>
      </c>
      <c r="AC122" s="475">
        <f t="shared" si="32"/>
        <v>4792815</v>
      </c>
    </row>
    <row r="123" spans="1:29" x14ac:dyDescent="0.25">
      <c r="A123" s="465">
        <v>18</v>
      </c>
      <c r="B123" s="486">
        <v>340</v>
      </c>
      <c r="C123" s="478">
        <v>531</v>
      </c>
      <c r="D123" s="478">
        <v>233</v>
      </c>
      <c r="E123" s="478">
        <v>620</v>
      </c>
      <c r="F123" s="478">
        <v>79</v>
      </c>
      <c r="G123" s="478">
        <v>432</v>
      </c>
      <c r="H123" s="478">
        <v>144</v>
      </c>
      <c r="I123" s="478">
        <v>251</v>
      </c>
      <c r="J123" s="478">
        <v>682</v>
      </c>
      <c r="K123" s="478">
        <v>121</v>
      </c>
      <c r="L123" s="478">
        <v>312</v>
      </c>
      <c r="M123" s="478">
        <v>662</v>
      </c>
      <c r="N123" s="478">
        <v>401</v>
      </c>
      <c r="O123" s="478">
        <v>508</v>
      </c>
      <c r="P123" s="478">
        <v>213</v>
      </c>
      <c r="Q123" s="478">
        <v>573</v>
      </c>
      <c r="R123" s="478">
        <v>32</v>
      </c>
      <c r="S123" s="478">
        <v>463</v>
      </c>
      <c r="T123" s="478">
        <v>631</v>
      </c>
      <c r="U123" s="478">
        <v>12</v>
      </c>
      <c r="V123" s="478">
        <v>443</v>
      </c>
      <c r="W123" s="478">
        <v>101</v>
      </c>
      <c r="X123" s="478">
        <v>289</v>
      </c>
      <c r="Y123" s="478">
        <v>723</v>
      </c>
      <c r="Z123" s="478">
        <v>354</v>
      </c>
      <c r="AA123" s="478">
        <v>542</v>
      </c>
      <c r="AB123" s="487">
        <v>163</v>
      </c>
      <c r="AC123" s="475">
        <f t="shared" si="32"/>
        <v>4792815</v>
      </c>
    </row>
    <row r="124" spans="1:29" x14ac:dyDescent="0.25">
      <c r="A124" s="465">
        <v>19</v>
      </c>
      <c r="B124" s="486">
        <v>290</v>
      </c>
      <c r="C124" s="478">
        <v>721</v>
      </c>
      <c r="D124" s="478">
        <v>102</v>
      </c>
      <c r="E124" s="478">
        <v>543</v>
      </c>
      <c r="F124" s="478">
        <v>164</v>
      </c>
      <c r="G124" s="478">
        <v>352</v>
      </c>
      <c r="H124" s="478">
        <v>10</v>
      </c>
      <c r="I124" s="478">
        <v>444</v>
      </c>
      <c r="J124" s="478">
        <v>632</v>
      </c>
      <c r="K124" s="478">
        <v>80</v>
      </c>
      <c r="L124" s="478">
        <v>430</v>
      </c>
      <c r="M124" s="478">
        <v>621</v>
      </c>
      <c r="N124" s="478">
        <v>252</v>
      </c>
      <c r="O124" s="478">
        <v>683</v>
      </c>
      <c r="P124" s="478">
        <v>142</v>
      </c>
      <c r="Q124" s="478">
        <v>529</v>
      </c>
      <c r="R124" s="478">
        <v>234</v>
      </c>
      <c r="S124" s="478">
        <v>341</v>
      </c>
      <c r="T124" s="478">
        <v>509</v>
      </c>
      <c r="U124" s="478">
        <v>211</v>
      </c>
      <c r="V124" s="478">
        <v>402</v>
      </c>
      <c r="W124" s="478">
        <v>33</v>
      </c>
      <c r="X124" s="478">
        <v>464</v>
      </c>
      <c r="Y124" s="478">
        <v>571</v>
      </c>
      <c r="Z124" s="478">
        <v>310</v>
      </c>
      <c r="AA124" s="478">
        <v>663</v>
      </c>
      <c r="AB124" s="487">
        <v>122</v>
      </c>
      <c r="AC124" s="475">
        <f t="shared" si="32"/>
        <v>4792815</v>
      </c>
    </row>
    <row r="125" spans="1:29" x14ac:dyDescent="0.25">
      <c r="A125" s="465">
        <v>20</v>
      </c>
      <c r="B125" s="486">
        <v>120</v>
      </c>
      <c r="C125" s="478">
        <v>308</v>
      </c>
      <c r="D125" s="478">
        <v>658</v>
      </c>
      <c r="E125" s="478">
        <v>397</v>
      </c>
      <c r="F125" s="478">
        <v>507</v>
      </c>
      <c r="G125" s="478">
        <v>209</v>
      </c>
      <c r="H125" s="478">
        <v>569</v>
      </c>
      <c r="I125" s="478">
        <v>28</v>
      </c>
      <c r="J125" s="478">
        <v>462</v>
      </c>
      <c r="K125" s="478">
        <v>639</v>
      </c>
      <c r="L125" s="478">
        <v>17</v>
      </c>
      <c r="M125" s="478">
        <v>448</v>
      </c>
      <c r="N125" s="478">
        <v>106</v>
      </c>
      <c r="O125" s="478">
        <v>297</v>
      </c>
      <c r="P125" s="478">
        <v>728</v>
      </c>
      <c r="Q125" s="478">
        <v>359</v>
      </c>
      <c r="R125" s="478">
        <v>547</v>
      </c>
      <c r="S125" s="478">
        <v>171</v>
      </c>
      <c r="T125" s="478">
        <v>339</v>
      </c>
      <c r="U125" s="478">
        <v>527</v>
      </c>
      <c r="V125" s="478">
        <v>229</v>
      </c>
      <c r="W125" s="478">
        <v>616</v>
      </c>
      <c r="X125" s="478">
        <v>78</v>
      </c>
      <c r="Y125" s="478">
        <v>428</v>
      </c>
      <c r="Z125" s="478">
        <v>140</v>
      </c>
      <c r="AA125" s="478">
        <v>247</v>
      </c>
      <c r="AB125" s="487">
        <v>681</v>
      </c>
      <c r="AC125" s="475">
        <f t="shared" si="32"/>
        <v>4792815</v>
      </c>
    </row>
    <row r="126" spans="1:29" x14ac:dyDescent="0.25">
      <c r="A126" s="465">
        <v>21</v>
      </c>
      <c r="B126" s="486">
        <v>676</v>
      </c>
      <c r="C126" s="478">
        <v>138</v>
      </c>
      <c r="D126" s="478">
        <v>245</v>
      </c>
      <c r="E126" s="478">
        <v>227</v>
      </c>
      <c r="F126" s="478">
        <v>334</v>
      </c>
      <c r="G126" s="478">
        <v>525</v>
      </c>
      <c r="H126" s="478">
        <v>426</v>
      </c>
      <c r="I126" s="478">
        <v>614</v>
      </c>
      <c r="J126" s="478">
        <v>73</v>
      </c>
      <c r="K126" s="478">
        <v>466</v>
      </c>
      <c r="L126" s="478">
        <v>576</v>
      </c>
      <c r="M126" s="478">
        <v>35</v>
      </c>
      <c r="N126" s="478">
        <v>665</v>
      </c>
      <c r="O126" s="478">
        <v>124</v>
      </c>
      <c r="P126" s="478">
        <v>315</v>
      </c>
      <c r="Q126" s="478">
        <v>216</v>
      </c>
      <c r="R126" s="478">
        <v>404</v>
      </c>
      <c r="S126" s="478">
        <v>511</v>
      </c>
      <c r="T126" s="478">
        <v>166</v>
      </c>
      <c r="U126" s="478">
        <v>357</v>
      </c>
      <c r="V126" s="478">
        <v>545</v>
      </c>
      <c r="W126" s="478">
        <v>446</v>
      </c>
      <c r="X126" s="478">
        <v>634</v>
      </c>
      <c r="Y126" s="478">
        <v>15</v>
      </c>
      <c r="Z126" s="478">
        <v>726</v>
      </c>
      <c r="AA126" s="478">
        <v>104</v>
      </c>
      <c r="AB126" s="487">
        <v>292</v>
      </c>
      <c r="AC126" s="475">
        <f t="shared" si="32"/>
        <v>4792815</v>
      </c>
    </row>
    <row r="127" spans="1:29" x14ac:dyDescent="0.25">
      <c r="A127" s="465">
        <v>22</v>
      </c>
      <c r="B127" s="486">
        <v>87</v>
      </c>
      <c r="C127" s="478">
        <v>275</v>
      </c>
      <c r="D127" s="478">
        <v>706</v>
      </c>
      <c r="E127" s="478">
        <v>364</v>
      </c>
      <c r="F127" s="478">
        <v>555</v>
      </c>
      <c r="G127" s="478">
        <v>176</v>
      </c>
      <c r="H127" s="478">
        <v>644</v>
      </c>
      <c r="I127" s="478">
        <v>22</v>
      </c>
      <c r="J127" s="478">
        <v>456</v>
      </c>
      <c r="K127" s="478">
        <v>597</v>
      </c>
      <c r="L127" s="478">
        <v>56</v>
      </c>
      <c r="M127" s="478">
        <v>406</v>
      </c>
      <c r="N127" s="478">
        <v>145</v>
      </c>
      <c r="O127" s="478">
        <v>255</v>
      </c>
      <c r="P127" s="478">
        <v>686</v>
      </c>
      <c r="Q127" s="478">
        <v>344</v>
      </c>
      <c r="R127" s="478">
        <v>532</v>
      </c>
      <c r="S127" s="478">
        <v>237</v>
      </c>
      <c r="T127" s="478">
        <v>387</v>
      </c>
      <c r="U127" s="478">
        <v>494</v>
      </c>
      <c r="V127" s="478">
        <v>196</v>
      </c>
      <c r="W127" s="478">
        <v>583</v>
      </c>
      <c r="X127" s="478">
        <v>45</v>
      </c>
      <c r="Y127" s="478">
        <v>476</v>
      </c>
      <c r="Z127" s="478">
        <v>134</v>
      </c>
      <c r="AA127" s="478">
        <v>322</v>
      </c>
      <c r="AB127" s="487">
        <v>675</v>
      </c>
      <c r="AC127" s="475">
        <f t="shared" si="32"/>
        <v>4792815</v>
      </c>
    </row>
    <row r="128" spans="1:29" x14ac:dyDescent="0.25">
      <c r="A128" s="465">
        <v>23</v>
      </c>
      <c r="B128" s="486">
        <v>670</v>
      </c>
      <c r="C128" s="478">
        <v>132</v>
      </c>
      <c r="D128" s="478">
        <v>320</v>
      </c>
      <c r="E128" s="478">
        <v>194</v>
      </c>
      <c r="F128" s="478">
        <v>382</v>
      </c>
      <c r="G128" s="478">
        <v>492</v>
      </c>
      <c r="H128" s="478">
        <v>474</v>
      </c>
      <c r="I128" s="478">
        <v>581</v>
      </c>
      <c r="J128" s="478">
        <v>40</v>
      </c>
      <c r="K128" s="478">
        <v>451</v>
      </c>
      <c r="L128" s="478">
        <v>642</v>
      </c>
      <c r="M128" s="478">
        <v>20</v>
      </c>
      <c r="N128" s="478">
        <v>704</v>
      </c>
      <c r="O128" s="478">
        <v>82</v>
      </c>
      <c r="P128" s="478">
        <v>273</v>
      </c>
      <c r="Q128" s="478">
        <v>174</v>
      </c>
      <c r="R128" s="478">
        <v>362</v>
      </c>
      <c r="S128" s="478">
        <v>550</v>
      </c>
      <c r="T128" s="478">
        <v>241</v>
      </c>
      <c r="U128" s="478">
        <v>351</v>
      </c>
      <c r="V128" s="478">
        <v>539</v>
      </c>
      <c r="W128" s="478">
        <v>413</v>
      </c>
      <c r="X128" s="478">
        <v>601</v>
      </c>
      <c r="Y128" s="478">
        <v>63</v>
      </c>
      <c r="Z128" s="478">
        <v>693</v>
      </c>
      <c r="AA128" s="478">
        <v>152</v>
      </c>
      <c r="AB128" s="487">
        <v>259</v>
      </c>
      <c r="AC128" s="475">
        <f t="shared" si="32"/>
        <v>4792815</v>
      </c>
    </row>
    <row r="129" spans="1:29" x14ac:dyDescent="0.25">
      <c r="A129" s="465">
        <v>24</v>
      </c>
      <c r="B129" s="486">
        <v>257</v>
      </c>
      <c r="C129" s="478">
        <v>688</v>
      </c>
      <c r="D129" s="478">
        <v>150</v>
      </c>
      <c r="E129" s="478">
        <v>537</v>
      </c>
      <c r="F129" s="478">
        <v>239</v>
      </c>
      <c r="G129" s="478">
        <v>346</v>
      </c>
      <c r="H129" s="478">
        <v>58</v>
      </c>
      <c r="I129" s="478">
        <v>411</v>
      </c>
      <c r="J129" s="478">
        <v>599</v>
      </c>
      <c r="K129" s="478">
        <v>38</v>
      </c>
      <c r="L129" s="478">
        <v>469</v>
      </c>
      <c r="M129" s="478">
        <v>579</v>
      </c>
      <c r="N129" s="478">
        <v>318</v>
      </c>
      <c r="O129" s="478">
        <v>668</v>
      </c>
      <c r="P129" s="478">
        <v>127</v>
      </c>
      <c r="Q129" s="478">
        <v>487</v>
      </c>
      <c r="R129" s="478">
        <v>192</v>
      </c>
      <c r="S129" s="478">
        <v>380</v>
      </c>
      <c r="T129" s="478">
        <v>557</v>
      </c>
      <c r="U129" s="478">
        <v>178</v>
      </c>
      <c r="V129" s="478">
        <v>369</v>
      </c>
      <c r="W129" s="478">
        <v>27</v>
      </c>
      <c r="X129" s="478">
        <v>458</v>
      </c>
      <c r="Y129" s="478">
        <v>646</v>
      </c>
      <c r="Z129" s="478">
        <v>277</v>
      </c>
      <c r="AA129" s="478">
        <v>711</v>
      </c>
      <c r="AB129" s="487">
        <v>89</v>
      </c>
      <c r="AC129" s="475">
        <f t="shared" si="32"/>
        <v>4792815</v>
      </c>
    </row>
    <row r="130" spans="1:29" x14ac:dyDescent="0.25">
      <c r="A130" s="465">
        <v>25</v>
      </c>
      <c r="B130" s="486">
        <v>718</v>
      </c>
      <c r="C130" s="478">
        <v>99</v>
      </c>
      <c r="D130" s="478">
        <v>287</v>
      </c>
      <c r="E130" s="478">
        <v>188</v>
      </c>
      <c r="F130" s="478">
        <v>376</v>
      </c>
      <c r="G130" s="478">
        <v>567</v>
      </c>
      <c r="H130" s="478">
        <v>441</v>
      </c>
      <c r="I130" s="478">
        <v>629</v>
      </c>
      <c r="J130" s="478">
        <v>7</v>
      </c>
      <c r="K130" s="478">
        <v>418</v>
      </c>
      <c r="L130" s="478">
        <v>609</v>
      </c>
      <c r="M130" s="478">
        <v>68</v>
      </c>
      <c r="N130" s="478">
        <v>698</v>
      </c>
      <c r="O130" s="478">
        <v>157</v>
      </c>
      <c r="P130" s="478">
        <v>267</v>
      </c>
      <c r="Q130" s="478">
        <v>222</v>
      </c>
      <c r="R130" s="478">
        <v>329</v>
      </c>
      <c r="S130" s="478">
        <v>517</v>
      </c>
      <c r="T130" s="478">
        <v>199</v>
      </c>
      <c r="U130" s="478">
        <v>390</v>
      </c>
      <c r="V130" s="478">
        <v>497</v>
      </c>
      <c r="W130" s="478">
        <v>479</v>
      </c>
      <c r="X130" s="478">
        <v>586</v>
      </c>
      <c r="Y130" s="478">
        <v>48</v>
      </c>
      <c r="Z130" s="478">
        <v>651</v>
      </c>
      <c r="AA130" s="478">
        <v>110</v>
      </c>
      <c r="AB130" s="487">
        <v>298</v>
      </c>
      <c r="AC130" s="475">
        <f t="shared" si="32"/>
        <v>4792815</v>
      </c>
    </row>
    <row r="131" spans="1:29" x14ac:dyDescent="0.25">
      <c r="A131" s="465">
        <v>26</v>
      </c>
      <c r="B131" s="486">
        <v>305</v>
      </c>
      <c r="C131" s="478">
        <v>655</v>
      </c>
      <c r="D131" s="478">
        <v>117</v>
      </c>
      <c r="E131" s="478">
        <v>504</v>
      </c>
      <c r="F131" s="478">
        <v>206</v>
      </c>
      <c r="G131" s="478">
        <v>394</v>
      </c>
      <c r="H131" s="478">
        <v>52</v>
      </c>
      <c r="I131" s="478">
        <v>486</v>
      </c>
      <c r="J131" s="478">
        <v>593</v>
      </c>
      <c r="K131" s="478">
        <v>5</v>
      </c>
      <c r="L131" s="478">
        <v>436</v>
      </c>
      <c r="M131" s="478">
        <v>627</v>
      </c>
      <c r="N131" s="478">
        <v>285</v>
      </c>
      <c r="O131" s="478">
        <v>716</v>
      </c>
      <c r="P131" s="478">
        <v>94</v>
      </c>
      <c r="Q131" s="478">
        <v>562</v>
      </c>
      <c r="R131" s="478">
        <v>186</v>
      </c>
      <c r="S131" s="478">
        <v>374</v>
      </c>
      <c r="T131" s="478">
        <v>515</v>
      </c>
      <c r="U131" s="478">
        <v>217</v>
      </c>
      <c r="V131" s="478">
        <v>327</v>
      </c>
      <c r="W131" s="478">
        <v>66</v>
      </c>
      <c r="X131" s="478">
        <v>416</v>
      </c>
      <c r="Y131" s="478">
        <v>604</v>
      </c>
      <c r="Z131" s="478">
        <v>262</v>
      </c>
      <c r="AA131" s="478">
        <v>696</v>
      </c>
      <c r="AB131" s="487">
        <v>155</v>
      </c>
      <c r="AC131" s="475">
        <f t="shared" si="32"/>
        <v>4792815</v>
      </c>
    </row>
    <row r="132" spans="1:29" x14ac:dyDescent="0.25">
      <c r="A132" s="465">
        <v>27</v>
      </c>
      <c r="B132" s="488">
        <v>162</v>
      </c>
      <c r="C132" s="489">
        <v>269</v>
      </c>
      <c r="D132" s="489">
        <v>700</v>
      </c>
      <c r="E132" s="489">
        <v>331</v>
      </c>
      <c r="F132" s="489">
        <v>522</v>
      </c>
      <c r="G132" s="489">
        <v>224</v>
      </c>
      <c r="H132" s="489">
        <v>611</v>
      </c>
      <c r="I132" s="489">
        <v>70</v>
      </c>
      <c r="J132" s="489">
        <v>423</v>
      </c>
      <c r="K132" s="489">
        <v>591</v>
      </c>
      <c r="L132" s="489">
        <v>50</v>
      </c>
      <c r="M132" s="489">
        <v>481</v>
      </c>
      <c r="N132" s="489">
        <v>112</v>
      </c>
      <c r="O132" s="489">
        <v>303</v>
      </c>
      <c r="P132" s="489">
        <v>653</v>
      </c>
      <c r="Q132" s="489">
        <v>392</v>
      </c>
      <c r="R132" s="489">
        <v>499</v>
      </c>
      <c r="S132" s="489">
        <v>204</v>
      </c>
      <c r="T132" s="489">
        <v>372</v>
      </c>
      <c r="U132" s="489">
        <v>560</v>
      </c>
      <c r="V132" s="489">
        <v>181</v>
      </c>
      <c r="W132" s="489">
        <v>622</v>
      </c>
      <c r="X132" s="489">
        <v>3</v>
      </c>
      <c r="Y132" s="489">
        <v>434</v>
      </c>
      <c r="Z132" s="489">
        <v>92</v>
      </c>
      <c r="AA132" s="489">
        <v>280</v>
      </c>
      <c r="AB132" s="490">
        <v>714</v>
      </c>
      <c r="AC132" s="475">
        <f t="shared" si="32"/>
        <v>4792815</v>
      </c>
    </row>
    <row r="133" spans="1:29" x14ac:dyDescent="0.25">
      <c r="A133" s="470" t="s">
        <v>1</v>
      </c>
      <c r="B133" s="475">
        <f>SUMSQ(B106:B132)</f>
        <v>4792815</v>
      </c>
      <c r="C133" s="475">
        <f>SUMSQ(C106:C132)</f>
        <v>4792815</v>
      </c>
      <c r="D133" s="475">
        <f t="shared" ref="D133" si="33">SUMSQ(D106:D132)</f>
        <v>4792815</v>
      </c>
      <c r="E133" s="475">
        <f t="shared" ref="E133" si="34">SUMSQ(E106:E132)</f>
        <v>4792815</v>
      </c>
      <c r="F133" s="475">
        <f t="shared" ref="F133" si="35">SUMSQ(F106:F132)</f>
        <v>4792815</v>
      </c>
      <c r="G133" s="475">
        <f t="shared" ref="G133" si="36">SUMSQ(G106:G132)</f>
        <v>4792815</v>
      </c>
      <c r="H133" s="475">
        <f t="shared" ref="H133" si="37">SUMSQ(H106:H132)</f>
        <v>4792815</v>
      </c>
      <c r="I133" s="475">
        <f t="shared" ref="I133" si="38">SUMSQ(I106:I132)</f>
        <v>4792815</v>
      </c>
      <c r="J133" s="475">
        <f t="shared" ref="J133" si="39">SUMSQ(J106:J132)</f>
        <v>4792815</v>
      </c>
      <c r="K133" s="475">
        <f t="shared" ref="K133" si="40">SUMSQ(K106:K132)</f>
        <v>4792815</v>
      </c>
      <c r="L133" s="475">
        <f t="shared" ref="L133" si="41">SUMSQ(L106:L132)</f>
        <v>4792815</v>
      </c>
      <c r="M133" s="475">
        <f t="shared" ref="M133" si="42">SUMSQ(M106:M132)</f>
        <v>4792815</v>
      </c>
      <c r="N133" s="475">
        <f t="shared" ref="N133" si="43">SUMSQ(N106:N132)</f>
        <v>4792815</v>
      </c>
      <c r="O133" s="475">
        <f t="shared" ref="O133" si="44">SUMSQ(O106:O132)</f>
        <v>4792815</v>
      </c>
      <c r="P133" s="475">
        <f t="shared" ref="P133" si="45">SUMSQ(P106:P132)</f>
        <v>4792815</v>
      </c>
      <c r="Q133" s="475">
        <f t="shared" ref="Q133" si="46">SUMSQ(Q106:Q132)</f>
        <v>4792815</v>
      </c>
      <c r="R133" s="475">
        <f t="shared" ref="R133" si="47">SUMSQ(R106:R132)</f>
        <v>4792815</v>
      </c>
      <c r="S133" s="475">
        <f t="shared" ref="S133" si="48">SUMSQ(S106:S132)</f>
        <v>4792815</v>
      </c>
      <c r="T133" s="475">
        <f t="shared" ref="T133" si="49">SUMSQ(T106:T132)</f>
        <v>4792815</v>
      </c>
      <c r="U133" s="475">
        <f t="shared" ref="U133" si="50">SUMSQ(U106:U132)</f>
        <v>4792815</v>
      </c>
      <c r="V133" s="475">
        <f t="shared" ref="V133" si="51">SUMSQ(V106:V132)</f>
        <v>4792815</v>
      </c>
      <c r="W133" s="475">
        <f t="shared" ref="W133" si="52">SUMSQ(W106:W132)</f>
        <v>4792815</v>
      </c>
      <c r="X133" s="475">
        <f t="shared" ref="X133" si="53">SUMSQ(X106:X132)</f>
        <v>4792815</v>
      </c>
      <c r="Y133" s="475">
        <f t="shared" ref="Y133" si="54">SUMSQ(Y106:Y132)</f>
        <v>4792815</v>
      </c>
      <c r="Z133" s="475">
        <f t="shared" ref="Z133" si="55">SUMSQ(Z106:Z132)</f>
        <v>4792815</v>
      </c>
      <c r="AA133" s="475">
        <f t="shared" ref="AA133" si="56">SUMSQ(AA106:AA132)</f>
        <v>4792815</v>
      </c>
      <c r="AB133" s="475">
        <f t="shared" ref="AB133" si="57">SUMSQ(AB106:AB132)</f>
        <v>4792815</v>
      </c>
      <c r="AC133" s="475"/>
    </row>
    <row r="134" spans="1:29" x14ac:dyDescent="0.25">
      <c r="A134" s="466"/>
      <c r="B134" s="471" t="s">
        <v>925</v>
      </c>
      <c r="C134" s="471"/>
      <c r="D134" s="471"/>
      <c r="E134" s="471"/>
      <c r="F134" s="471"/>
      <c r="G134" s="471"/>
      <c r="H134" s="471"/>
      <c r="I134" s="471"/>
      <c r="J134" s="471"/>
      <c r="K134" s="471"/>
      <c r="L134" s="471"/>
      <c r="M134" s="471"/>
      <c r="N134" s="471"/>
      <c r="O134" s="471"/>
      <c r="P134" s="471"/>
      <c r="Q134" s="471"/>
      <c r="R134" s="471"/>
      <c r="S134" s="471"/>
      <c r="T134" s="471"/>
      <c r="U134" s="471"/>
      <c r="V134" s="471"/>
      <c r="W134" s="471"/>
      <c r="X134" s="471"/>
      <c r="Y134" s="471"/>
      <c r="Z134" s="471"/>
      <c r="AA134" s="471"/>
      <c r="AB134" s="471"/>
      <c r="AC134" s="475"/>
    </row>
    <row r="135" spans="1:29" x14ac:dyDescent="0.25">
      <c r="A135" s="470" t="s">
        <v>2</v>
      </c>
      <c r="B135" s="466">
        <f>B106</f>
        <v>1</v>
      </c>
      <c r="C135" s="466">
        <f>C107</f>
        <v>46</v>
      </c>
      <c r="D135" s="466">
        <f>D108</f>
        <v>64</v>
      </c>
      <c r="E135" s="466">
        <f>E109</f>
        <v>105</v>
      </c>
      <c r="F135" s="466">
        <f>F110</f>
        <v>123</v>
      </c>
      <c r="G135" s="466">
        <f>G111</f>
        <v>141</v>
      </c>
      <c r="H135" s="466">
        <f>H112</f>
        <v>179</v>
      </c>
      <c r="I135" s="466">
        <f>I113</f>
        <v>197</v>
      </c>
      <c r="J135" s="466">
        <f>J114</f>
        <v>242</v>
      </c>
      <c r="K135" s="466">
        <f>K115</f>
        <v>261</v>
      </c>
      <c r="L135" s="466">
        <f>L116</f>
        <v>279</v>
      </c>
      <c r="M135" s="466">
        <f>M117</f>
        <v>324</v>
      </c>
      <c r="N135" s="466">
        <f>N118</f>
        <v>326</v>
      </c>
      <c r="O135" s="466">
        <f>O119</f>
        <v>371</v>
      </c>
      <c r="P135" s="466">
        <f>P120</f>
        <v>389</v>
      </c>
      <c r="Q135" s="466">
        <f>Q121</f>
        <v>427</v>
      </c>
      <c r="R135" s="466">
        <f>R122</f>
        <v>445</v>
      </c>
      <c r="S135" s="466">
        <f>S123</f>
        <v>463</v>
      </c>
      <c r="T135" s="466">
        <f>T124</f>
        <v>509</v>
      </c>
      <c r="U135" s="466">
        <f>U125</f>
        <v>527</v>
      </c>
      <c r="V135" s="466">
        <f>V126</f>
        <v>545</v>
      </c>
      <c r="W135" s="466">
        <f>W127</f>
        <v>583</v>
      </c>
      <c r="X135" s="466">
        <f>X128</f>
        <v>601</v>
      </c>
      <c r="Y135" s="466">
        <f>Y129</f>
        <v>646</v>
      </c>
      <c r="Z135" s="466">
        <f>Z130</f>
        <v>651</v>
      </c>
      <c r="AA135" s="466">
        <f>AA131</f>
        <v>696</v>
      </c>
      <c r="AB135" s="473">
        <f>AB132</f>
        <v>714</v>
      </c>
      <c r="AC135" s="475">
        <f t="shared" ref="AC135:AC136" si="58">SUMSQ(B135:AB135)</f>
        <v>4792815</v>
      </c>
    </row>
    <row r="136" spans="1:29" x14ac:dyDescent="0.25">
      <c r="A136" s="470" t="s">
        <v>3</v>
      </c>
      <c r="B136" s="466">
        <f>B132</f>
        <v>162</v>
      </c>
      <c r="C136" s="466">
        <f>C131</f>
        <v>655</v>
      </c>
      <c r="D136" s="466">
        <f>D130</f>
        <v>287</v>
      </c>
      <c r="E136" s="466">
        <f>E129</f>
        <v>537</v>
      </c>
      <c r="F136" s="466">
        <f>F128</f>
        <v>382</v>
      </c>
      <c r="G136" s="466">
        <f>G127</f>
        <v>176</v>
      </c>
      <c r="H136" s="466">
        <f>H126</f>
        <v>426</v>
      </c>
      <c r="I136" s="466">
        <f>I125</f>
        <v>28</v>
      </c>
      <c r="J136" s="466">
        <f>J124</f>
        <v>632</v>
      </c>
      <c r="K136" s="466">
        <f>K123</f>
        <v>121</v>
      </c>
      <c r="L136" s="466">
        <f>L122</f>
        <v>725</v>
      </c>
      <c r="M136" s="466">
        <f>M121</f>
        <v>249</v>
      </c>
      <c r="N136" s="466">
        <f>N120</f>
        <v>496</v>
      </c>
      <c r="O136" s="466">
        <f>O119</f>
        <v>371</v>
      </c>
      <c r="P136" s="466">
        <f>P118</f>
        <v>219</v>
      </c>
      <c r="Q136" s="466">
        <f>Q117</f>
        <v>475</v>
      </c>
      <c r="R136" s="466">
        <f>R116</f>
        <v>26</v>
      </c>
      <c r="S136" s="466">
        <f>S115</f>
        <v>603</v>
      </c>
      <c r="T136" s="466">
        <f>T114</f>
        <v>83</v>
      </c>
      <c r="U136" s="466">
        <f>U113</f>
        <v>687</v>
      </c>
      <c r="V136" s="466">
        <f>V112</f>
        <v>316</v>
      </c>
      <c r="W136" s="466">
        <f>W111</f>
        <v>548</v>
      </c>
      <c r="X136" s="466">
        <f>X110</f>
        <v>342</v>
      </c>
      <c r="Y136" s="466">
        <f>Y109</f>
        <v>214</v>
      </c>
      <c r="Z136" s="466">
        <f>Z108</f>
        <v>437</v>
      </c>
      <c r="AA136" s="466">
        <f>AA107</f>
        <v>69</v>
      </c>
      <c r="AB136" s="473">
        <f>AB106</f>
        <v>589</v>
      </c>
      <c r="AC136" s="475">
        <f t="shared" si="58"/>
        <v>4792815</v>
      </c>
    </row>
    <row r="138" spans="1:29" x14ac:dyDescent="0.25">
      <c r="B138" s="481" t="s">
        <v>939</v>
      </c>
      <c r="C138" s="465"/>
      <c r="D138" s="465"/>
      <c r="E138" s="465"/>
      <c r="F138" s="465"/>
      <c r="G138" s="465"/>
      <c r="H138" s="465"/>
      <c r="I138" s="465"/>
      <c r="J138" s="465"/>
      <c r="K138" s="465"/>
      <c r="L138" s="465"/>
      <c r="M138" s="465"/>
      <c r="N138" s="465"/>
      <c r="O138" s="465"/>
      <c r="P138" s="465"/>
      <c r="Q138" s="465"/>
      <c r="R138" s="465"/>
      <c r="S138" s="465"/>
      <c r="T138" s="465"/>
      <c r="U138" s="465"/>
      <c r="V138" s="465"/>
      <c r="W138" s="465"/>
      <c r="X138" s="465"/>
      <c r="Y138" s="465"/>
      <c r="Z138" s="465"/>
      <c r="AA138" s="465"/>
      <c r="AB138" s="465"/>
      <c r="AC138" s="469"/>
    </row>
    <row r="139" spans="1:29" x14ac:dyDescent="0.25">
      <c r="A139" s="465">
        <v>1</v>
      </c>
      <c r="B139" s="483">
        <v>5</v>
      </c>
      <c r="C139" s="484">
        <v>350</v>
      </c>
      <c r="D139" s="484">
        <v>659</v>
      </c>
      <c r="E139" s="484">
        <v>121</v>
      </c>
      <c r="F139" s="484">
        <v>439</v>
      </c>
      <c r="G139" s="484">
        <v>532</v>
      </c>
      <c r="H139" s="484">
        <v>240</v>
      </c>
      <c r="I139" s="484">
        <v>315</v>
      </c>
      <c r="J139" s="484">
        <v>624</v>
      </c>
      <c r="K139" s="484">
        <v>556</v>
      </c>
      <c r="L139" s="484">
        <v>136</v>
      </c>
      <c r="M139" s="484">
        <v>481</v>
      </c>
      <c r="N139" s="484">
        <v>594</v>
      </c>
      <c r="O139" s="484">
        <v>174</v>
      </c>
      <c r="P139" s="484">
        <v>249</v>
      </c>
      <c r="Q139" s="484">
        <v>683</v>
      </c>
      <c r="R139" s="484">
        <v>47</v>
      </c>
      <c r="S139" s="484">
        <v>365</v>
      </c>
      <c r="T139" s="484">
        <v>291</v>
      </c>
      <c r="U139" s="484">
        <v>609</v>
      </c>
      <c r="V139" s="484">
        <v>198</v>
      </c>
      <c r="W139" s="484">
        <v>380</v>
      </c>
      <c r="X139" s="484">
        <v>725</v>
      </c>
      <c r="Y139" s="484">
        <v>71</v>
      </c>
      <c r="Z139" s="484">
        <v>415</v>
      </c>
      <c r="AA139" s="484">
        <v>490</v>
      </c>
      <c r="AB139" s="485">
        <v>106</v>
      </c>
      <c r="AC139" s="475">
        <f>SUMSQ(B139:AB139)</f>
        <v>4792815</v>
      </c>
    </row>
    <row r="140" spans="1:29" x14ac:dyDescent="0.25">
      <c r="A140" s="465">
        <v>2</v>
      </c>
      <c r="B140" s="486">
        <v>681</v>
      </c>
      <c r="C140" s="478">
        <v>54</v>
      </c>
      <c r="D140" s="478">
        <v>363</v>
      </c>
      <c r="E140" s="478">
        <v>554</v>
      </c>
      <c r="F140" s="478">
        <v>143</v>
      </c>
      <c r="G140" s="478">
        <v>479</v>
      </c>
      <c r="H140" s="478">
        <v>589</v>
      </c>
      <c r="I140" s="478">
        <v>178</v>
      </c>
      <c r="J140" s="478">
        <v>244</v>
      </c>
      <c r="K140" s="478">
        <v>422</v>
      </c>
      <c r="L140" s="478">
        <v>488</v>
      </c>
      <c r="M140" s="478">
        <v>104</v>
      </c>
      <c r="N140" s="478">
        <v>295</v>
      </c>
      <c r="O140" s="478">
        <v>604</v>
      </c>
      <c r="P140" s="478">
        <v>193</v>
      </c>
      <c r="Q140" s="478">
        <v>387</v>
      </c>
      <c r="R140" s="478">
        <v>723</v>
      </c>
      <c r="S140" s="478">
        <v>69</v>
      </c>
      <c r="T140" s="478">
        <v>235</v>
      </c>
      <c r="U140" s="478">
        <v>310</v>
      </c>
      <c r="V140" s="478">
        <v>628</v>
      </c>
      <c r="W140" s="478">
        <v>3</v>
      </c>
      <c r="X140" s="478">
        <v>348</v>
      </c>
      <c r="Y140" s="478">
        <v>666</v>
      </c>
      <c r="Z140" s="478">
        <v>119</v>
      </c>
      <c r="AA140" s="478">
        <v>437</v>
      </c>
      <c r="AB140" s="487">
        <v>539</v>
      </c>
      <c r="AC140" s="475">
        <f t="shared" ref="AC140:AC165" si="59">SUMSQ(B140:AB140)</f>
        <v>4792815</v>
      </c>
    </row>
    <row r="141" spans="1:29" x14ac:dyDescent="0.25">
      <c r="A141" s="465">
        <v>3</v>
      </c>
      <c r="B141" s="486">
        <v>382</v>
      </c>
      <c r="C141" s="478">
        <v>727</v>
      </c>
      <c r="D141" s="478">
        <v>64</v>
      </c>
      <c r="E141" s="478">
        <v>420</v>
      </c>
      <c r="F141" s="478">
        <v>495</v>
      </c>
      <c r="G141" s="478">
        <v>102</v>
      </c>
      <c r="H141" s="478">
        <v>293</v>
      </c>
      <c r="I141" s="478">
        <v>611</v>
      </c>
      <c r="J141" s="478">
        <v>191</v>
      </c>
      <c r="K141" s="478">
        <v>126</v>
      </c>
      <c r="L141" s="478">
        <v>435</v>
      </c>
      <c r="M141" s="478">
        <v>537</v>
      </c>
      <c r="N141" s="478">
        <v>242</v>
      </c>
      <c r="O141" s="478">
        <v>308</v>
      </c>
      <c r="P141" s="478">
        <v>626</v>
      </c>
      <c r="Q141" s="478">
        <v>7</v>
      </c>
      <c r="R141" s="478">
        <v>343</v>
      </c>
      <c r="S141" s="478">
        <v>661</v>
      </c>
      <c r="T141" s="478">
        <v>587</v>
      </c>
      <c r="U141" s="478">
        <v>176</v>
      </c>
      <c r="V141" s="478">
        <v>251</v>
      </c>
      <c r="W141" s="478">
        <v>676</v>
      </c>
      <c r="X141" s="478">
        <v>49</v>
      </c>
      <c r="Y141" s="478">
        <v>367</v>
      </c>
      <c r="Z141" s="478">
        <v>552</v>
      </c>
      <c r="AA141" s="478">
        <v>141</v>
      </c>
      <c r="AB141" s="487">
        <v>486</v>
      </c>
      <c r="AC141" s="475">
        <f t="shared" si="59"/>
        <v>4792815</v>
      </c>
    </row>
    <row r="142" spans="1:29" x14ac:dyDescent="0.25">
      <c r="A142" s="465">
        <v>4</v>
      </c>
      <c r="B142" s="486">
        <v>79</v>
      </c>
      <c r="C142" s="478">
        <v>388</v>
      </c>
      <c r="D142" s="478">
        <v>706</v>
      </c>
      <c r="E142" s="478">
        <v>90</v>
      </c>
      <c r="F142" s="478">
        <v>426</v>
      </c>
      <c r="G142" s="478">
        <v>501</v>
      </c>
      <c r="H142" s="478">
        <v>206</v>
      </c>
      <c r="I142" s="478">
        <v>272</v>
      </c>
      <c r="J142" s="478">
        <v>617</v>
      </c>
      <c r="K142" s="478">
        <v>516</v>
      </c>
      <c r="L142" s="478">
        <v>132</v>
      </c>
      <c r="M142" s="478">
        <v>450</v>
      </c>
      <c r="N142" s="478">
        <v>632</v>
      </c>
      <c r="O142" s="478">
        <v>221</v>
      </c>
      <c r="P142" s="478">
        <v>323</v>
      </c>
      <c r="Q142" s="478">
        <v>667</v>
      </c>
      <c r="R142" s="478">
        <v>13</v>
      </c>
      <c r="S142" s="478">
        <v>331</v>
      </c>
      <c r="T142" s="478">
        <v>257</v>
      </c>
      <c r="U142" s="478">
        <v>575</v>
      </c>
      <c r="V142" s="478">
        <v>182</v>
      </c>
      <c r="W142" s="478">
        <v>373</v>
      </c>
      <c r="X142" s="478">
        <v>691</v>
      </c>
      <c r="Y142" s="478">
        <v>28</v>
      </c>
      <c r="Z142" s="478">
        <v>465</v>
      </c>
      <c r="AA142" s="478">
        <v>567</v>
      </c>
      <c r="AB142" s="487">
        <v>147</v>
      </c>
      <c r="AC142" s="475">
        <f t="shared" si="59"/>
        <v>4792815</v>
      </c>
    </row>
    <row r="143" spans="1:29" x14ac:dyDescent="0.25">
      <c r="A143" s="465">
        <v>5</v>
      </c>
      <c r="B143" s="486">
        <v>674</v>
      </c>
      <c r="C143" s="478">
        <v>11</v>
      </c>
      <c r="D143" s="478">
        <v>329</v>
      </c>
      <c r="E143" s="478">
        <v>520</v>
      </c>
      <c r="F143" s="478">
        <v>127</v>
      </c>
      <c r="G143" s="478">
        <v>445</v>
      </c>
      <c r="H143" s="478">
        <v>639</v>
      </c>
      <c r="I143" s="478">
        <v>219</v>
      </c>
      <c r="J143" s="478">
        <v>321</v>
      </c>
      <c r="K143" s="478">
        <v>460</v>
      </c>
      <c r="L143" s="478">
        <v>562</v>
      </c>
      <c r="M143" s="478">
        <v>151</v>
      </c>
      <c r="N143" s="478">
        <v>255</v>
      </c>
      <c r="O143" s="478">
        <v>573</v>
      </c>
      <c r="P143" s="478">
        <v>189</v>
      </c>
      <c r="Q143" s="478">
        <v>371</v>
      </c>
      <c r="R143" s="478">
        <v>689</v>
      </c>
      <c r="S143" s="478">
        <v>35</v>
      </c>
      <c r="T143" s="478">
        <v>204</v>
      </c>
      <c r="U143" s="478">
        <v>279</v>
      </c>
      <c r="V143" s="478">
        <v>615</v>
      </c>
      <c r="W143" s="478">
        <v>77</v>
      </c>
      <c r="X143" s="478">
        <v>395</v>
      </c>
      <c r="Y143" s="478">
        <v>704</v>
      </c>
      <c r="Z143" s="478">
        <v>85</v>
      </c>
      <c r="AA143" s="478">
        <v>430</v>
      </c>
      <c r="AB143" s="487">
        <v>496</v>
      </c>
      <c r="AC143" s="475">
        <f t="shared" si="59"/>
        <v>4792815</v>
      </c>
    </row>
    <row r="144" spans="1:29" x14ac:dyDescent="0.25">
      <c r="A144" s="465">
        <v>6</v>
      </c>
      <c r="B144" s="486">
        <v>378</v>
      </c>
      <c r="C144" s="478">
        <v>687</v>
      </c>
      <c r="D144" s="478">
        <v>33</v>
      </c>
      <c r="E144" s="478">
        <v>467</v>
      </c>
      <c r="F144" s="478">
        <v>560</v>
      </c>
      <c r="G144" s="478">
        <v>149</v>
      </c>
      <c r="H144" s="478">
        <v>259</v>
      </c>
      <c r="I144" s="478">
        <v>568</v>
      </c>
      <c r="J144" s="478">
        <v>184</v>
      </c>
      <c r="K144" s="478">
        <v>83</v>
      </c>
      <c r="L144" s="478">
        <v>428</v>
      </c>
      <c r="M144" s="478">
        <v>503</v>
      </c>
      <c r="N144" s="478">
        <v>199</v>
      </c>
      <c r="O144" s="478">
        <v>274</v>
      </c>
      <c r="P144" s="478">
        <v>619</v>
      </c>
      <c r="Q144" s="478">
        <v>75</v>
      </c>
      <c r="R144" s="478">
        <v>393</v>
      </c>
      <c r="S144" s="478">
        <v>711</v>
      </c>
      <c r="T144" s="478">
        <v>634</v>
      </c>
      <c r="U144" s="478">
        <v>223</v>
      </c>
      <c r="V144" s="478">
        <v>316</v>
      </c>
      <c r="W144" s="478">
        <v>672</v>
      </c>
      <c r="X144" s="478">
        <v>18</v>
      </c>
      <c r="Y144" s="478">
        <v>327</v>
      </c>
      <c r="Z144" s="478">
        <v>518</v>
      </c>
      <c r="AA144" s="478">
        <v>134</v>
      </c>
      <c r="AB144" s="487">
        <v>443</v>
      </c>
      <c r="AC144" s="475">
        <f t="shared" si="59"/>
        <v>4792815</v>
      </c>
    </row>
    <row r="145" spans="1:29" x14ac:dyDescent="0.25">
      <c r="A145" s="465">
        <v>7</v>
      </c>
      <c r="B145" s="486">
        <v>39</v>
      </c>
      <c r="C145" s="478">
        <v>357</v>
      </c>
      <c r="D145" s="478">
        <v>702</v>
      </c>
      <c r="E145" s="478">
        <v>155</v>
      </c>
      <c r="F145" s="478">
        <v>473</v>
      </c>
      <c r="G145" s="478">
        <v>548</v>
      </c>
      <c r="H145" s="478">
        <v>163</v>
      </c>
      <c r="I145" s="478">
        <v>265</v>
      </c>
      <c r="J145" s="478">
        <v>583</v>
      </c>
      <c r="K145" s="478">
        <v>509</v>
      </c>
      <c r="L145" s="478">
        <v>98</v>
      </c>
      <c r="M145" s="478">
        <v>407</v>
      </c>
      <c r="N145" s="478">
        <v>598</v>
      </c>
      <c r="O145" s="478">
        <v>214</v>
      </c>
      <c r="P145" s="478">
        <v>280</v>
      </c>
      <c r="Q145" s="478">
        <v>717</v>
      </c>
      <c r="R145" s="478">
        <v>63</v>
      </c>
      <c r="S145" s="478">
        <v>399</v>
      </c>
      <c r="T145" s="478">
        <v>304</v>
      </c>
      <c r="U145" s="478">
        <v>640</v>
      </c>
      <c r="V145" s="478">
        <v>229</v>
      </c>
      <c r="W145" s="478">
        <v>342</v>
      </c>
      <c r="X145" s="478">
        <v>651</v>
      </c>
      <c r="Y145" s="478">
        <v>24</v>
      </c>
      <c r="Z145" s="478">
        <v>458</v>
      </c>
      <c r="AA145" s="478">
        <v>524</v>
      </c>
      <c r="AB145" s="487">
        <v>113</v>
      </c>
      <c r="AC145" s="475">
        <f t="shared" si="59"/>
        <v>4792815</v>
      </c>
    </row>
    <row r="146" spans="1:29" x14ac:dyDescent="0.25">
      <c r="A146" s="465">
        <v>8</v>
      </c>
      <c r="B146" s="486">
        <v>712</v>
      </c>
      <c r="C146" s="478">
        <v>58</v>
      </c>
      <c r="D146" s="478">
        <v>403</v>
      </c>
      <c r="E146" s="478">
        <v>507</v>
      </c>
      <c r="F146" s="478">
        <v>96</v>
      </c>
      <c r="G146" s="478">
        <v>414</v>
      </c>
      <c r="H146" s="478">
        <v>596</v>
      </c>
      <c r="I146" s="478">
        <v>212</v>
      </c>
      <c r="J146" s="478">
        <v>287</v>
      </c>
      <c r="K146" s="478">
        <v>456</v>
      </c>
      <c r="L146" s="478">
        <v>531</v>
      </c>
      <c r="M146" s="478">
        <v>111</v>
      </c>
      <c r="N146" s="478">
        <v>302</v>
      </c>
      <c r="O146" s="478">
        <v>647</v>
      </c>
      <c r="P146" s="478">
        <v>227</v>
      </c>
      <c r="Q146" s="478">
        <v>337</v>
      </c>
      <c r="R146" s="478">
        <v>655</v>
      </c>
      <c r="S146" s="478">
        <v>19</v>
      </c>
      <c r="T146" s="478">
        <v>170</v>
      </c>
      <c r="U146" s="478">
        <v>263</v>
      </c>
      <c r="V146" s="478">
        <v>581</v>
      </c>
      <c r="W146" s="478">
        <v>43</v>
      </c>
      <c r="X146" s="478">
        <v>352</v>
      </c>
      <c r="Y146" s="478">
        <v>697</v>
      </c>
      <c r="Z146" s="478">
        <v>162</v>
      </c>
      <c r="AA146" s="478">
        <v>471</v>
      </c>
      <c r="AB146" s="487">
        <v>546</v>
      </c>
      <c r="AC146" s="475">
        <f t="shared" si="59"/>
        <v>4792815</v>
      </c>
    </row>
    <row r="147" spans="1:29" x14ac:dyDescent="0.25">
      <c r="A147" s="465">
        <v>9</v>
      </c>
      <c r="B147" s="486">
        <v>335</v>
      </c>
      <c r="C147" s="478">
        <v>653</v>
      </c>
      <c r="D147" s="478">
        <v>26</v>
      </c>
      <c r="E147" s="478">
        <v>451</v>
      </c>
      <c r="F147" s="478">
        <v>526</v>
      </c>
      <c r="G147" s="478">
        <v>115</v>
      </c>
      <c r="H147" s="478">
        <v>300</v>
      </c>
      <c r="I147" s="478">
        <v>645</v>
      </c>
      <c r="J147" s="478">
        <v>234</v>
      </c>
      <c r="K147" s="478">
        <v>157</v>
      </c>
      <c r="L147" s="478">
        <v>475</v>
      </c>
      <c r="M147" s="478">
        <v>541</v>
      </c>
      <c r="N147" s="478">
        <v>168</v>
      </c>
      <c r="O147" s="478">
        <v>270</v>
      </c>
      <c r="P147" s="478">
        <v>579</v>
      </c>
      <c r="Q147" s="478">
        <v>41</v>
      </c>
      <c r="R147" s="478">
        <v>359</v>
      </c>
      <c r="S147" s="478">
        <v>695</v>
      </c>
      <c r="T147" s="478">
        <v>603</v>
      </c>
      <c r="U147" s="478">
        <v>210</v>
      </c>
      <c r="V147" s="478">
        <v>285</v>
      </c>
      <c r="W147" s="478">
        <v>719</v>
      </c>
      <c r="X147" s="478">
        <v>56</v>
      </c>
      <c r="Y147" s="478">
        <v>401</v>
      </c>
      <c r="Z147" s="478">
        <v>511</v>
      </c>
      <c r="AA147" s="478">
        <v>91</v>
      </c>
      <c r="AB147" s="487">
        <v>409</v>
      </c>
      <c r="AC147" s="475">
        <f t="shared" si="59"/>
        <v>4792815</v>
      </c>
    </row>
    <row r="148" spans="1:29" x14ac:dyDescent="0.25">
      <c r="A148" s="465">
        <v>10</v>
      </c>
      <c r="B148" s="486">
        <v>527</v>
      </c>
      <c r="C148" s="478">
        <v>116</v>
      </c>
      <c r="D148" s="478">
        <v>452</v>
      </c>
      <c r="E148" s="478">
        <v>643</v>
      </c>
      <c r="F148" s="478">
        <v>232</v>
      </c>
      <c r="G148" s="478">
        <v>298</v>
      </c>
      <c r="H148" s="478">
        <v>654</v>
      </c>
      <c r="I148" s="478">
        <v>27</v>
      </c>
      <c r="J148" s="478">
        <v>336</v>
      </c>
      <c r="K148" s="478">
        <v>268</v>
      </c>
      <c r="L148" s="478">
        <v>577</v>
      </c>
      <c r="M148" s="478">
        <v>166</v>
      </c>
      <c r="N148" s="478">
        <v>360</v>
      </c>
      <c r="O148" s="478">
        <v>696</v>
      </c>
      <c r="P148" s="478">
        <v>42</v>
      </c>
      <c r="Q148" s="478">
        <v>476</v>
      </c>
      <c r="R148" s="478">
        <v>542</v>
      </c>
      <c r="S148" s="478">
        <v>158</v>
      </c>
      <c r="T148" s="478">
        <v>57</v>
      </c>
      <c r="U148" s="478">
        <v>402</v>
      </c>
      <c r="V148" s="478">
        <v>720</v>
      </c>
      <c r="W148" s="478">
        <v>92</v>
      </c>
      <c r="X148" s="478">
        <v>410</v>
      </c>
      <c r="Y148" s="478">
        <v>512</v>
      </c>
      <c r="Z148" s="478">
        <v>208</v>
      </c>
      <c r="AA148" s="478">
        <v>283</v>
      </c>
      <c r="AB148" s="487">
        <v>601</v>
      </c>
      <c r="AC148" s="475">
        <f t="shared" si="59"/>
        <v>4792815</v>
      </c>
    </row>
    <row r="149" spans="1:29" x14ac:dyDescent="0.25">
      <c r="A149" s="465">
        <v>11</v>
      </c>
      <c r="B149" s="486">
        <v>474</v>
      </c>
      <c r="C149" s="478">
        <v>549</v>
      </c>
      <c r="D149" s="478">
        <v>156</v>
      </c>
      <c r="E149" s="478">
        <v>266</v>
      </c>
      <c r="F149" s="478">
        <v>584</v>
      </c>
      <c r="G149" s="478">
        <v>164</v>
      </c>
      <c r="H149" s="478">
        <v>355</v>
      </c>
      <c r="I149" s="478">
        <v>700</v>
      </c>
      <c r="J149" s="478">
        <v>37</v>
      </c>
      <c r="K149" s="478">
        <v>215</v>
      </c>
      <c r="L149" s="478">
        <v>281</v>
      </c>
      <c r="M149" s="478">
        <v>599</v>
      </c>
      <c r="N149" s="478">
        <v>61</v>
      </c>
      <c r="O149" s="478">
        <v>397</v>
      </c>
      <c r="P149" s="478">
        <v>715</v>
      </c>
      <c r="Q149" s="478">
        <v>99</v>
      </c>
      <c r="R149" s="478">
        <v>408</v>
      </c>
      <c r="S149" s="478">
        <v>510</v>
      </c>
      <c r="T149" s="478">
        <v>649</v>
      </c>
      <c r="U149" s="478">
        <v>22</v>
      </c>
      <c r="V149" s="478">
        <v>340</v>
      </c>
      <c r="W149" s="478">
        <v>525</v>
      </c>
      <c r="X149" s="478">
        <v>114</v>
      </c>
      <c r="Y149" s="478">
        <v>459</v>
      </c>
      <c r="Z149" s="478">
        <v>641</v>
      </c>
      <c r="AA149" s="478">
        <v>230</v>
      </c>
      <c r="AB149" s="487">
        <v>305</v>
      </c>
      <c r="AC149" s="475">
        <f t="shared" si="59"/>
        <v>4792815</v>
      </c>
    </row>
    <row r="150" spans="1:29" x14ac:dyDescent="0.25">
      <c r="A150" s="465">
        <v>12</v>
      </c>
      <c r="B150" s="486">
        <v>94</v>
      </c>
      <c r="C150" s="478">
        <v>412</v>
      </c>
      <c r="D150" s="478">
        <v>505</v>
      </c>
      <c r="E150" s="478">
        <v>213</v>
      </c>
      <c r="F150" s="478">
        <v>288</v>
      </c>
      <c r="G150" s="478">
        <v>597</v>
      </c>
      <c r="H150" s="478">
        <v>59</v>
      </c>
      <c r="I150" s="478">
        <v>404</v>
      </c>
      <c r="J150" s="478">
        <v>713</v>
      </c>
      <c r="K150" s="478">
        <v>648</v>
      </c>
      <c r="L150" s="478">
        <v>228</v>
      </c>
      <c r="M150" s="478">
        <v>303</v>
      </c>
      <c r="N150" s="478">
        <v>656</v>
      </c>
      <c r="O150" s="478">
        <v>20</v>
      </c>
      <c r="P150" s="478">
        <v>338</v>
      </c>
      <c r="Q150" s="478">
        <v>529</v>
      </c>
      <c r="R150" s="478">
        <v>109</v>
      </c>
      <c r="S150" s="478">
        <v>454</v>
      </c>
      <c r="T150" s="478">
        <v>353</v>
      </c>
      <c r="U150" s="478">
        <v>698</v>
      </c>
      <c r="V150" s="478">
        <v>44</v>
      </c>
      <c r="W150" s="478">
        <v>469</v>
      </c>
      <c r="X150" s="478">
        <v>544</v>
      </c>
      <c r="Y150" s="478">
        <v>160</v>
      </c>
      <c r="Z150" s="478">
        <v>264</v>
      </c>
      <c r="AA150" s="478">
        <v>582</v>
      </c>
      <c r="AB150" s="487">
        <v>171</v>
      </c>
      <c r="AC150" s="475">
        <f t="shared" si="59"/>
        <v>4792815</v>
      </c>
    </row>
    <row r="151" spans="1:29" x14ac:dyDescent="0.25">
      <c r="A151" s="465">
        <v>13</v>
      </c>
      <c r="B151" s="486">
        <v>493</v>
      </c>
      <c r="C151" s="478">
        <v>100</v>
      </c>
      <c r="D151" s="478">
        <v>418</v>
      </c>
      <c r="E151" s="478">
        <v>612</v>
      </c>
      <c r="F151" s="478">
        <v>192</v>
      </c>
      <c r="G151" s="478">
        <v>294</v>
      </c>
      <c r="H151" s="478">
        <v>728</v>
      </c>
      <c r="I151" s="478">
        <v>65</v>
      </c>
      <c r="J151" s="478">
        <v>383</v>
      </c>
      <c r="K151" s="478">
        <v>309</v>
      </c>
      <c r="L151" s="478">
        <v>627</v>
      </c>
      <c r="M151" s="478">
        <v>243</v>
      </c>
      <c r="N151" s="478">
        <v>344</v>
      </c>
      <c r="O151" s="478">
        <v>662</v>
      </c>
      <c r="P151" s="478">
        <v>8</v>
      </c>
      <c r="Q151" s="478">
        <v>433</v>
      </c>
      <c r="R151" s="478">
        <v>535</v>
      </c>
      <c r="S151" s="478">
        <v>124</v>
      </c>
      <c r="T151" s="478">
        <v>50</v>
      </c>
      <c r="U151" s="478">
        <v>368</v>
      </c>
      <c r="V151" s="478">
        <v>677</v>
      </c>
      <c r="W151" s="478">
        <v>139</v>
      </c>
      <c r="X151" s="478">
        <v>484</v>
      </c>
      <c r="Y151" s="478">
        <v>550</v>
      </c>
      <c r="Z151" s="478">
        <v>177</v>
      </c>
      <c r="AA151" s="478">
        <v>252</v>
      </c>
      <c r="AB151" s="487">
        <v>588</v>
      </c>
      <c r="AC151" s="475">
        <f t="shared" si="59"/>
        <v>4792815</v>
      </c>
    </row>
    <row r="152" spans="1:29" x14ac:dyDescent="0.25">
      <c r="A152" s="465">
        <v>14</v>
      </c>
      <c r="B152" s="486">
        <v>440</v>
      </c>
      <c r="C152" s="478">
        <v>533</v>
      </c>
      <c r="D152" s="478">
        <v>122</v>
      </c>
      <c r="E152" s="478">
        <v>313</v>
      </c>
      <c r="F152" s="478">
        <v>622</v>
      </c>
      <c r="G152" s="478">
        <v>238</v>
      </c>
      <c r="H152" s="478">
        <v>351</v>
      </c>
      <c r="I152" s="478">
        <v>660</v>
      </c>
      <c r="J152" s="478">
        <v>6</v>
      </c>
      <c r="K152" s="478">
        <v>172</v>
      </c>
      <c r="L152" s="478">
        <v>247</v>
      </c>
      <c r="M152" s="478">
        <v>592</v>
      </c>
      <c r="N152" s="478">
        <v>48</v>
      </c>
      <c r="O152" s="478">
        <v>366</v>
      </c>
      <c r="P152" s="478">
        <v>684</v>
      </c>
      <c r="Q152" s="478">
        <v>137</v>
      </c>
      <c r="R152" s="478">
        <v>482</v>
      </c>
      <c r="S152" s="478">
        <v>557</v>
      </c>
      <c r="T152" s="478">
        <v>726</v>
      </c>
      <c r="U152" s="478">
        <v>72</v>
      </c>
      <c r="V152" s="478">
        <v>381</v>
      </c>
      <c r="W152" s="478">
        <v>491</v>
      </c>
      <c r="X152" s="478">
        <v>107</v>
      </c>
      <c r="Y152" s="478">
        <v>416</v>
      </c>
      <c r="Z152" s="478">
        <v>607</v>
      </c>
      <c r="AA152" s="478">
        <v>196</v>
      </c>
      <c r="AB152" s="487">
        <v>289</v>
      </c>
      <c r="AC152" s="475">
        <f t="shared" si="59"/>
        <v>4792815</v>
      </c>
    </row>
    <row r="153" spans="1:29" x14ac:dyDescent="0.25">
      <c r="A153" s="465">
        <v>15</v>
      </c>
      <c r="B153" s="486">
        <v>144</v>
      </c>
      <c r="C153" s="478">
        <v>480</v>
      </c>
      <c r="D153" s="478">
        <v>555</v>
      </c>
      <c r="E153" s="478">
        <v>179</v>
      </c>
      <c r="F153" s="478">
        <v>245</v>
      </c>
      <c r="G153" s="478">
        <v>590</v>
      </c>
      <c r="H153" s="478">
        <v>52</v>
      </c>
      <c r="I153" s="478">
        <v>361</v>
      </c>
      <c r="J153" s="478">
        <v>679</v>
      </c>
      <c r="K153" s="478">
        <v>605</v>
      </c>
      <c r="L153" s="478">
        <v>194</v>
      </c>
      <c r="M153" s="478">
        <v>296</v>
      </c>
      <c r="N153" s="478">
        <v>721</v>
      </c>
      <c r="O153" s="478">
        <v>67</v>
      </c>
      <c r="P153" s="478">
        <v>385</v>
      </c>
      <c r="Q153" s="478">
        <v>489</v>
      </c>
      <c r="R153" s="478">
        <v>105</v>
      </c>
      <c r="S153" s="478">
        <v>423</v>
      </c>
      <c r="T153" s="478">
        <v>346</v>
      </c>
      <c r="U153" s="478">
        <v>664</v>
      </c>
      <c r="V153" s="478">
        <v>1</v>
      </c>
      <c r="W153" s="478">
        <v>438</v>
      </c>
      <c r="X153" s="478">
        <v>540</v>
      </c>
      <c r="Y153" s="478">
        <v>120</v>
      </c>
      <c r="Z153" s="478">
        <v>311</v>
      </c>
      <c r="AA153" s="478">
        <v>629</v>
      </c>
      <c r="AB153" s="487">
        <v>236</v>
      </c>
      <c r="AC153" s="475">
        <f t="shared" si="59"/>
        <v>4792815</v>
      </c>
    </row>
    <row r="154" spans="1:29" x14ac:dyDescent="0.25">
      <c r="A154" s="465">
        <v>16</v>
      </c>
      <c r="B154" s="486">
        <v>561</v>
      </c>
      <c r="C154" s="478">
        <v>150</v>
      </c>
      <c r="D154" s="478">
        <v>468</v>
      </c>
      <c r="E154" s="478">
        <v>569</v>
      </c>
      <c r="F154" s="478">
        <v>185</v>
      </c>
      <c r="G154" s="478">
        <v>260</v>
      </c>
      <c r="H154" s="478">
        <v>685</v>
      </c>
      <c r="I154" s="478">
        <v>31</v>
      </c>
      <c r="J154" s="478">
        <v>376</v>
      </c>
      <c r="K154" s="478">
        <v>275</v>
      </c>
      <c r="L154" s="478">
        <v>620</v>
      </c>
      <c r="M154" s="478">
        <v>200</v>
      </c>
      <c r="N154" s="478">
        <v>391</v>
      </c>
      <c r="O154" s="478">
        <v>709</v>
      </c>
      <c r="P154" s="478">
        <v>73</v>
      </c>
      <c r="Q154" s="478">
        <v>429</v>
      </c>
      <c r="R154" s="478">
        <v>504</v>
      </c>
      <c r="S154" s="478">
        <v>84</v>
      </c>
      <c r="T154" s="478">
        <v>16</v>
      </c>
      <c r="U154" s="478">
        <v>325</v>
      </c>
      <c r="V154" s="478">
        <v>670</v>
      </c>
      <c r="W154" s="478">
        <v>135</v>
      </c>
      <c r="X154" s="478">
        <v>444</v>
      </c>
      <c r="Y154" s="478">
        <v>519</v>
      </c>
      <c r="Z154" s="478">
        <v>224</v>
      </c>
      <c r="AA154" s="478">
        <v>317</v>
      </c>
      <c r="AB154" s="487">
        <v>635</v>
      </c>
      <c r="AC154" s="475">
        <f t="shared" si="59"/>
        <v>4792815</v>
      </c>
    </row>
    <row r="155" spans="1:29" x14ac:dyDescent="0.25">
      <c r="A155" s="465">
        <v>17</v>
      </c>
      <c r="B155" s="486">
        <v>424</v>
      </c>
      <c r="C155" s="478">
        <v>499</v>
      </c>
      <c r="D155" s="478">
        <v>88</v>
      </c>
      <c r="E155" s="478">
        <v>273</v>
      </c>
      <c r="F155" s="478">
        <v>618</v>
      </c>
      <c r="G155" s="478">
        <v>207</v>
      </c>
      <c r="H155" s="478">
        <v>389</v>
      </c>
      <c r="I155" s="478">
        <v>707</v>
      </c>
      <c r="J155" s="478">
        <v>80</v>
      </c>
      <c r="K155" s="478">
        <v>222</v>
      </c>
      <c r="L155" s="478">
        <v>324</v>
      </c>
      <c r="M155" s="478">
        <v>633</v>
      </c>
      <c r="N155" s="478">
        <v>14</v>
      </c>
      <c r="O155" s="478">
        <v>332</v>
      </c>
      <c r="P155" s="478">
        <v>668</v>
      </c>
      <c r="Q155" s="478">
        <v>130</v>
      </c>
      <c r="R155" s="478">
        <v>448</v>
      </c>
      <c r="S155" s="478">
        <v>514</v>
      </c>
      <c r="T155" s="478">
        <v>692</v>
      </c>
      <c r="U155" s="478">
        <v>29</v>
      </c>
      <c r="V155" s="478">
        <v>374</v>
      </c>
      <c r="W155" s="478">
        <v>565</v>
      </c>
      <c r="X155" s="478">
        <v>145</v>
      </c>
      <c r="Y155" s="478">
        <v>463</v>
      </c>
      <c r="Z155" s="478">
        <v>576</v>
      </c>
      <c r="AA155" s="478">
        <v>183</v>
      </c>
      <c r="AB155" s="487">
        <v>258</v>
      </c>
      <c r="AC155" s="475">
        <f t="shared" si="59"/>
        <v>4792815</v>
      </c>
    </row>
    <row r="156" spans="1:29" x14ac:dyDescent="0.25">
      <c r="A156" s="465">
        <v>18</v>
      </c>
      <c r="B156" s="486">
        <v>128</v>
      </c>
      <c r="C156" s="478">
        <v>446</v>
      </c>
      <c r="D156" s="478">
        <v>521</v>
      </c>
      <c r="E156" s="478">
        <v>217</v>
      </c>
      <c r="F156" s="478">
        <v>319</v>
      </c>
      <c r="G156" s="478">
        <v>637</v>
      </c>
      <c r="H156" s="478">
        <v>12</v>
      </c>
      <c r="I156" s="478">
        <v>330</v>
      </c>
      <c r="J156" s="478">
        <v>675</v>
      </c>
      <c r="K156" s="478">
        <v>571</v>
      </c>
      <c r="L156" s="478">
        <v>187</v>
      </c>
      <c r="M156" s="478">
        <v>253</v>
      </c>
      <c r="N156" s="478">
        <v>690</v>
      </c>
      <c r="O156" s="478">
        <v>36</v>
      </c>
      <c r="P156" s="478">
        <v>372</v>
      </c>
      <c r="Q156" s="478">
        <v>563</v>
      </c>
      <c r="R156" s="478">
        <v>152</v>
      </c>
      <c r="S156" s="478">
        <v>461</v>
      </c>
      <c r="T156" s="478">
        <v>396</v>
      </c>
      <c r="U156" s="478">
        <v>705</v>
      </c>
      <c r="V156" s="478">
        <v>78</v>
      </c>
      <c r="W156" s="478">
        <v>431</v>
      </c>
      <c r="X156" s="478">
        <v>497</v>
      </c>
      <c r="Y156" s="478">
        <v>86</v>
      </c>
      <c r="Z156" s="478">
        <v>277</v>
      </c>
      <c r="AA156" s="478">
        <v>613</v>
      </c>
      <c r="AB156" s="487">
        <v>202</v>
      </c>
      <c r="AC156" s="475">
        <f t="shared" si="59"/>
        <v>4792815</v>
      </c>
    </row>
    <row r="157" spans="1:29" x14ac:dyDescent="0.25">
      <c r="A157" s="465">
        <v>19</v>
      </c>
      <c r="B157" s="486">
        <v>320</v>
      </c>
      <c r="C157" s="478">
        <v>638</v>
      </c>
      <c r="D157" s="478">
        <v>218</v>
      </c>
      <c r="E157" s="478">
        <v>328</v>
      </c>
      <c r="F157" s="478">
        <v>673</v>
      </c>
      <c r="G157" s="478">
        <v>10</v>
      </c>
      <c r="H157" s="478">
        <v>447</v>
      </c>
      <c r="I157" s="478">
        <v>522</v>
      </c>
      <c r="J157" s="478">
        <v>129</v>
      </c>
      <c r="K157" s="478">
        <v>34</v>
      </c>
      <c r="L157" s="478">
        <v>370</v>
      </c>
      <c r="M157" s="478">
        <v>688</v>
      </c>
      <c r="N157" s="478">
        <v>153</v>
      </c>
      <c r="O157" s="478">
        <v>462</v>
      </c>
      <c r="P157" s="478">
        <v>564</v>
      </c>
      <c r="Q157" s="478">
        <v>188</v>
      </c>
      <c r="R157" s="478">
        <v>254</v>
      </c>
      <c r="S157" s="478">
        <v>572</v>
      </c>
      <c r="T157" s="478">
        <v>498</v>
      </c>
      <c r="U157" s="478">
        <v>87</v>
      </c>
      <c r="V157" s="478">
        <v>432</v>
      </c>
      <c r="W157" s="478">
        <v>614</v>
      </c>
      <c r="X157" s="478">
        <v>203</v>
      </c>
      <c r="Y157" s="478">
        <v>278</v>
      </c>
      <c r="Z157" s="478">
        <v>703</v>
      </c>
      <c r="AA157" s="478">
        <v>76</v>
      </c>
      <c r="AB157" s="487">
        <v>394</v>
      </c>
      <c r="AC157" s="475">
        <f t="shared" si="59"/>
        <v>4792815</v>
      </c>
    </row>
    <row r="158" spans="1:29" x14ac:dyDescent="0.25">
      <c r="A158" s="465">
        <v>20</v>
      </c>
      <c r="B158" s="486">
        <v>186</v>
      </c>
      <c r="C158" s="478">
        <v>261</v>
      </c>
      <c r="D158" s="478">
        <v>570</v>
      </c>
      <c r="E158" s="478">
        <v>32</v>
      </c>
      <c r="F158" s="478">
        <v>377</v>
      </c>
      <c r="G158" s="478">
        <v>686</v>
      </c>
      <c r="H158" s="478">
        <v>148</v>
      </c>
      <c r="I158" s="478">
        <v>466</v>
      </c>
      <c r="J158" s="478">
        <v>559</v>
      </c>
      <c r="K158" s="478">
        <v>710</v>
      </c>
      <c r="L158" s="478">
        <v>74</v>
      </c>
      <c r="M158" s="478">
        <v>392</v>
      </c>
      <c r="N158" s="478">
        <v>502</v>
      </c>
      <c r="O158" s="478">
        <v>82</v>
      </c>
      <c r="P158" s="478">
        <v>427</v>
      </c>
      <c r="Q158" s="478">
        <v>621</v>
      </c>
      <c r="R158" s="478">
        <v>201</v>
      </c>
      <c r="S158" s="478">
        <v>276</v>
      </c>
      <c r="T158" s="478">
        <v>442</v>
      </c>
      <c r="U158" s="478">
        <v>517</v>
      </c>
      <c r="V158" s="478">
        <v>133</v>
      </c>
      <c r="W158" s="478">
        <v>318</v>
      </c>
      <c r="X158" s="478">
        <v>636</v>
      </c>
      <c r="Y158" s="478">
        <v>225</v>
      </c>
      <c r="Z158" s="478">
        <v>326</v>
      </c>
      <c r="AA158" s="478">
        <v>671</v>
      </c>
      <c r="AB158" s="487">
        <v>17</v>
      </c>
      <c r="AC158" s="475">
        <f t="shared" si="59"/>
        <v>4792815</v>
      </c>
    </row>
    <row r="159" spans="1:29" x14ac:dyDescent="0.25">
      <c r="A159" s="465">
        <v>21</v>
      </c>
      <c r="B159" s="486">
        <v>616</v>
      </c>
      <c r="C159" s="478">
        <v>205</v>
      </c>
      <c r="D159" s="478">
        <v>271</v>
      </c>
      <c r="E159" s="478">
        <v>708</v>
      </c>
      <c r="F159" s="478">
        <v>81</v>
      </c>
      <c r="G159" s="478">
        <v>390</v>
      </c>
      <c r="H159" s="478">
        <v>500</v>
      </c>
      <c r="I159" s="478">
        <v>89</v>
      </c>
      <c r="J159" s="478">
        <v>425</v>
      </c>
      <c r="K159" s="478">
        <v>333</v>
      </c>
      <c r="L159" s="478">
        <v>669</v>
      </c>
      <c r="M159" s="478">
        <v>15</v>
      </c>
      <c r="N159" s="478">
        <v>449</v>
      </c>
      <c r="O159" s="478">
        <v>515</v>
      </c>
      <c r="P159" s="478">
        <v>131</v>
      </c>
      <c r="Q159" s="478">
        <v>322</v>
      </c>
      <c r="R159" s="478">
        <v>631</v>
      </c>
      <c r="S159" s="478">
        <v>220</v>
      </c>
      <c r="T159" s="478">
        <v>146</v>
      </c>
      <c r="U159" s="478">
        <v>464</v>
      </c>
      <c r="V159" s="478">
        <v>566</v>
      </c>
      <c r="W159" s="478">
        <v>181</v>
      </c>
      <c r="X159" s="478">
        <v>256</v>
      </c>
      <c r="Y159" s="478">
        <v>574</v>
      </c>
      <c r="Z159" s="478">
        <v>30</v>
      </c>
      <c r="AA159" s="478">
        <v>375</v>
      </c>
      <c r="AB159" s="487">
        <v>693</v>
      </c>
      <c r="AC159" s="475">
        <f t="shared" si="59"/>
        <v>4792815</v>
      </c>
    </row>
    <row r="160" spans="1:29" x14ac:dyDescent="0.25">
      <c r="A160" s="465">
        <v>22</v>
      </c>
      <c r="B160" s="486">
        <v>286</v>
      </c>
      <c r="C160" s="478">
        <v>595</v>
      </c>
      <c r="D160" s="478">
        <v>211</v>
      </c>
      <c r="E160" s="478">
        <v>405</v>
      </c>
      <c r="F160" s="478">
        <v>714</v>
      </c>
      <c r="G160" s="478">
        <v>60</v>
      </c>
      <c r="H160" s="478">
        <v>413</v>
      </c>
      <c r="I160" s="478">
        <v>506</v>
      </c>
      <c r="J160" s="478">
        <v>95</v>
      </c>
      <c r="K160" s="478">
        <v>21</v>
      </c>
      <c r="L160" s="478">
        <v>339</v>
      </c>
      <c r="M160" s="478">
        <v>657</v>
      </c>
      <c r="N160" s="478">
        <v>110</v>
      </c>
      <c r="O160" s="478">
        <v>455</v>
      </c>
      <c r="P160" s="478">
        <v>530</v>
      </c>
      <c r="Q160" s="478">
        <v>226</v>
      </c>
      <c r="R160" s="478">
        <v>301</v>
      </c>
      <c r="S160" s="478">
        <v>646</v>
      </c>
      <c r="T160" s="478">
        <v>545</v>
      </c>
      <c r="U160" s="478">
        <v>161</v>
      </c>
      <c r="V160" s="478">
        <v>470</v>
      </c>
      <c r="W160" s="478">
        <v>580</v>
      </c>
      <c r="X160" s="478">
        <v>169</v>
      </c>
      <c r="Y160" s="478">
        <v>262</v>
      </c>
      <c r="Z160" s="478">
        <v>699</v>
      </c>
      <c r="AA160" s="478">
        <v>45</v>
      </c>
      <c r="AB160" s="487">
        <v>354</v>
      </c>
      <c r="AC160" s="475">
        <f t="shared" si="59"/>
        <v>4792815</v>
      </c>
    </row>
    <row r="161" spans="1:29" x14ac:dyDescent="0.25">
      <c r="A161" s="465">
        <v>23</v>
      </c>
      <c r="B161" s="486">
        <v>233</v>
      </c>
      <c r="C161" s="478">
        <v>299</v>
      </c>
      <c r="D161" s="478">
        <v>644</v>
      </c>
      <c r="E161" s="478">
        <v>25</v>
      </c>
      <c r="F161" s="478">
        <v>334</v>
      </c>
      <c r="G161" s="478">
        <v>652</v>
      </c>
      <c r="H161" s="478">
        <v>117</v>
      </c>
      <c r="I161" s="478">
        <v>453</v>
      </c>
      <c r="J161" s="478">
        <v>528</v>
      </c>
      <c r="K161" s="478">
        <v>694</v>
      </c>
      <c r="L161" s="478">
        <v>40</v>
      </c>
      <c r="M161" s="478">
        <v>358</v>
      </c>
      <c r="N161" s="478">
        <v>543</v>
      </c>
      <c r="O161" s="478">
        <v>159</v>
      </c>
      <c r="P161" s="478">
        <v>477</v>
      </c>
      <c r="Q161" s="478">
        <v>578</v>
      </c>
      <c r="R161" s="478">
        <v>167</v>
      </c>
      <c r="S161" s="478">
        <v>269</v>
      </c>
      <c r="T161" s="478">
        <v>411</v>
      </c>
      <c r="U161" s="478">
        <v>513</v>
      </c>
      <c r="V161" s="478">
        <v>93</v>
      </c>
      <c r="W161" s="478">
        <v>284</v>
      </c>
      <c r="X161" s="478">
        <v>602</v>
      </c>
      <c r="Y161" s="478">
        <v>209</v>
      </c>
      <c r="Z161" s="478">
        <v>400</v>
      </c>
      <c r="AA161" s="478">
        <v>718</v>
      </c>
      <c r="AB161" s="487">
        <v>55</v>
      </c>
      <c r="AC161" s="475">
        <f t="shared" si="59"/>
        <v>4792815</v>
      </c>
    </row>
    <row r="162" spans="1:29" x14ac:dyDescent="0.25">
      <c r="A162" s="465">
        <v>24</v>
      </c>
      <c r="B162" s="486">
        <v>585</v>
      </c>
      <c r="C162" s="478">
        <v>165</v>
      </c>
      <c r="D162" s="478">
        <v>267</v>
      </c>
      <c r="E162" s="478">
        <v>701</v>
      </c>
      <c r="F162" s="478">
        <v>38</v>
      </c>
      <c r="G162" s="478">
        <v>356</v>
      </c>
      <c r="H162" s="478">
        <v>547</v>
      </c>
      <c r="I162" s="478">
        <v>154</v>
      </c>
      <c r="J162" s="478">
        <v>472</v>
      </c>
      <c r="K162" s="478">
        <v>398</v>
      </c>
      <c r="L162" s="478">
        <v>716</v>
      </c>
      <c r="M162" s="478">
        <v>62</v>
      </c>
      <c r="N162" s="478">
        <v>406</v>
      </c>
      <c r="O162" s="478">
        <v>508</v>
      </c>
      <c r="P162" s="478">
        <v>97</v>
      </c>
      <c r="Q162" s="478">
        <v>282</v>
      </c>
      <c r="R162" s="478">
        <v>600</v>
      </c>
      <c r="S162" s="478">
        <v>216</v>
      </c>
      <c r="T162" s="478">
        <v>112</v>
      </c>
      <c r="U162" s="478">
        <v>457</v>
      </c>
      <c r="V162" s="478">
        <v>523</v>
      </c>
      <c r="W162" s="478">
        <v>231</v>
      </c>
      <c r="X162" s="478">
        <v>306</v>
      </c>
      <c r="Y162" s="478">
        <v>642</v>
      </c>
      <c r="Z162" s="478">
        <v>23</v>
      </c>
      <c r="AA162" s="478">
        <v>341</v>
      </c>
      <c r="AB162" s="487">
        <v>650</v>
      </c>
      <c r="AC162" s="475">
        <f t="shared" si="59"/>
        <v>4792815</v>
      </c>
    </row>
    <row r="163" spans="1:29" x14ac:dyDescent="0.25">
      <c r="A163" s="465">
        <v>25</v>
      </c>
      <c r="B163" s="486">
        <v>246</v>
      </c>
      <c r="C163" s="478">
        <v>591</v>
      </c>
      <c r="D163" s="478">
        <v>180</v>
      </c>
      <c r="E163" s="478">
        <v>362</v>
      </c>
      <c r="F163" s="478">
        <v>680</v>
      </c>
      <c r="G163" s="478">
        <v>53</v>
      </c>
      <c r="H163" s="478">
        <v>478</v>
      </c>
      <c r="I163" s="478">
        <v>553</v>
      </c>
      <c r="J163" s="478">
        <v>142</v>
      </c>
      <c r="K163" s="478">
        <v>68</v>
      </c>
      <c r="L163" s="478">
        <v>386</v>
      </c>
      <c r="M163" s="478">
        <v>722</v>
      </c>
      <c r="N163" s="478">
        <v>103</v>
      </c>
      <c r="O163" s="478">
        <v>421</v>
      </c>
      <c r="P163" s="478">
        <v>487</v>
      </c>
      <c r="Q163" s="478">
        <v>195</v>
      </c>
      <c r="R163" s="478">
        <v>297</v>
      </c>
      <c r="S163" s="478">
        <v>606</v>
      </c>
      <c r="T163" s="478">
        <v>538</v>
      </c>
      <c r="U163" s="478">
        <v>118</v>
      </c>
      <c r="V163" s="478">
        <v>436</v>
      </c>
      <c r="W163" s="478">
        <v>630</v>
      </c>
      <c r="X163" s="478">
        <v>237</v>
      </c>
      <c r="Y163" s="478">
        <v>312</v>
      </c>
      <c r="Z163" s="478">
        <v>665</v>
      </c>
      <c r="AA163" s="478">
        <v>2</v>
      </c>
      <c r="AB163" s="487">
        <v>347</v>
      </c>
      <c r="AC163" s="475">
        <f t="shared" si="59"/>
        <v>4792815</v>
      </c>
    </row>
    <row r="164" spans="1:29" x14ac:dyDescent="0.25">
      <c r="A164" s="465">
        <v>26</v>
      </c>
      <c r="B164" s="486">
        <v>190</v>
      </c>
      <c r="C164" s="478">
        <v>292</v>
      </c>
      <c r="D164" s="478">
        <v>610</v>
      </c>
      <c r="E164" s="478">
        <v>66</v>
      </c>
      <c r="F164" s="478">
        <v>384</v>
      </c>
      <c r="G164" s="478">
        <v>729</v>
      </c>
      <c r="H164" s="478">
        <v>101</v>
      </c>
      <c r="I164" s="478">
        <v>419</v>
      </c>
      <c r="J164" s="478">
        <v>494</v>
      </c>
      <c r="K164" s="478">
        <v>663</v>
      </c>
      <c r="L164" s="478">
        <v>9</v>
      </c>
      <c r="M164" s="478">
        <v>345</v>
      </c>
      <c r="N164" s="478">
        <v>536</v>
      </c>
      <c r="O164" s="478">
        <v>125</v>
      </c>
      <c r="P164" s="478">
        <v>434</v>
      </c>
      <c r="Q164" s="478">
        <v>625</v>
      </c>
      <c r="R164" s="478">
        <v>241</v>
      </c>
      <c r="S164" s="478">
        <v>307</v>
      </c>
      <c r="T164" s="478">
        <v>485</v>
      </c>
      <c r="U164" s="478">
        <v>551</v>
      </c>
      <c r="V164" s="478">
        <v>140</v>
      </c>
      <c r="W164" s="478">
        <v>250</v>
      </c>
      <c r="X164" s="478">
        <v>586</v>
      </c>
      <c r="Y164" s="478">
        <v>175</v>
      </c>
      <c r="Z164" s="478">
        <v>369</v>
      </c>
      <c r="AA164" s="478">
        <v>678</v>
      </c>
      <c r="AB164" s="487">
        <v>51</v>
      </c>
      <c r="AC164" s="475">
        <f t="shared" si="59"/>
        <v>4792815</v>
      </c>
    </row>
    <row r="165" spans="1:29" x14ac:dyDescent="0.25">
      <c r="A165" s="465">
        <v>27</v>
      </c>
      <c r="B165" s="488">
        <v>623</v>
      </c>
      <c r="C165" s="489">
        <v>239</v>
      </c>
      <c r="D165" s="489">
        <v>314</v>
      </c>
      <c r="E165" s="489">
        <v>658</v>
      </c>
      <c r="F165" s="489">
        <v>4</v>
      </c>
      <c r="G165" s="489">
        <v>349</v>
      </c>
      <c r="H165" s="489">
        <v>534</v>
      </c>
      <c r="I165" s="489">
        <v>123</v>
      </c>
      <c r="J165" s="489">
        <v>441</v>
      </c>
      <c r="K165" s="489">
        <v>364</v>
      </c>
      <c r="L165" s="489">
        <v>682</v>
      </c>
      <c r="M165" s="489">
        <v>46</v>
      </c>
      <c r="N165" s="489">
        <v>483</v>
      </c>
      <c r="O165" s="489">
        <v>558</v>
      </c>
      <c r="P165" s="489">
        <v>138</v>
      </c>
      <c r="Q165" s="489">
        <v>248</v>
      </c>
      <c r="R165" s="489">
        <v>593</v>
      </c>
      <c r="S165" s="489">
        <v>173</v>
      </c>
      <c r="T165" s="489">
        <v>108</v>
      </c>
      <c r="U165" s="489">
        <v>417</v>
      </c>
      <c r="V165" s="489">
        <v>492</v>
      </c>
      <c r="W165" s="489">
        <v>197</v>
      </c>
      <c r="X165" s="489">
        <v>290</v>
      </c>
      <c r="Y165" s="489">
        <v>608</v>
      </c>
      <c r="Z165" s="489">
        <v>70</v>
      </c>
      <c r="AA165" s="489">
        <v>379</v>
      </c>
      <c r="AB165" s="490">
        <v>724</v>
      </c>
      <c r="AC165" s="475">
        <f t="shared" si="59"/>
        <v>4792815</v>
      </c>
    </row>
    <row r="166" spans="1:29" x14ac:dyDescent="0.25">
      <c r="A166" s="470" t="s">
        <v>1</v>
      </c>
      <c r="B166" s="475">
        <f>SUMSQ(B139:B165)</f>
        <v>4792815</v>
      </c>
      <c r="C166" s="475">
        <f t="shared" ref="C166" si="60">SUMSQ(C139:C165)</f>
        <v>4792815</v>
      </c>
      <c r="D166" s="475">
        <f t="shared" ref="D166" si="61">SUMSQ(D139:D165)</f>
        <v>4792815</v>
      </c>
      <c r="E166" s="475">
        <f t="shared" ref="E166" si="62">SUMSQ(E139:E165)</f>
        <v>4792815</v>
      </c>
      <c r="F166" s="475">
        <f t="shared" ref="F166" si="63">SUMSQ(F139:F165)</f>
        <v>4792815</v>
      </c>
      <c r="G166" s="475">
        <f t="shared" ref="G166" si="64">SUMSQ(G139:G165)</f>
        <v>4792815</v>
      </c>
      <c r="H166" s="475">
        <f t="shared" ref="H166" si="65">SUMSQ(H139:H165)</f>
        <v>4792815</v>
      </c>
      <c r="I166" s="475">
        <f t="shared" ref="I166" si="66">SUMSQ(I139:I165)</f>
        <v>4792815</v>
      </c>
      <c r="J166" s="475">
        <f t="shared" ref="J166" si="67">SUMSQ(J139:J165)</f>
        <v>4792815</v>
      </c>
      <c r="K166" s="475">
        <f t="shared" ref="K166" si="68">SUMSQ(K139:K165)</f>
        <v>4792815</v>
      </c>
      <c r="L166" s="475">
        <f t="shared" ref="L166" si="69">SUMSQ(L139:L165)</f>
        <v>4792815</v>
      </c>
      <c r="M166" s="475">
        <f t="shared" ref="M166" si="70">SUMSQ(M139:M165)</f>
        <v>4792815</v>
      </c>
      <c r="N166" s="475">
        <f t="shared" ref="N166" si="71">SUMSQ(N139:N165)</f>
        <v>4792815</v>
      </c>
      <c r="O166" s="475">
        <f t="shared" ref="O166" si="72">SUMSQ(O139:O165)</f>
        <v>4792815</v>
      </c>
      <c r="P166" s="475">
        <f t="shared" ref="P166" si="73">SUMSQ(P139:P165)</f>
        <v>4792815</v>
      </c>
      <c r="Q166" s="475">
        <f t="shared" ref="Q166" si="74">SUMSQ(Q139:Q165)</f>
        <v>4792815</v>
      </c>
      <c r="R166" s="475">
        <f t="shared" ref="R166" si="75">SUMSQ(R139:R165)</f>
        <v>4792815</v>
      </c>
      <c r="S166" s="475">
        <f t="shared" ref="S166" si="76">SUMSQ(S139:S165)</f>
        <v>4792815</v>
      </c>
      <c r="T166" s="475">
        <f t="shared" ref="T166" si="77">SUMSQ(T139:T165)</f>
        <v>4792815</v>
      </c>
      <c r="U166" s="475">
        <f t="shared" ref="U166" si="78">SUMSQ(U139:U165)</f>
        <v>4792815</v>
      </c>
      <c r="V166" s="475">
        <f t="shared" ref="V166" si="79">SUMSQ(V139:V165)</f>
        <v>4792815</v>
      </c>
      <c r="W166" s="475">
        <f t="shared" ref="W166" si="80">SUMSQ(W139:W165)</f>
        <v>4792815</v>
      </c>
      <c r="X166" s="475">
        <f t="shared" ref="X166" si="81">SUMSQ(X139:X165)</f>
        <v>4792815</v>
      </c>
      <c r="Y166" s="475">
        <f t="shared" ref="Y166" si="82">SUMSQ(Y139:Y165)</f>
        <v>4792815</v>
      </c>
      <c r="Z166" s="475">
        <f t="shared" ref="Z166" si="83">SUMSQ(Z139:Z165)</f>
        <v>4792815</v>
      </c>
      <c r="AA166" s="475">
        <f t="shared" ref="AA166" si="84">SUMSQ(AA139:AA165)</f>
        <v>4792815</v>
      </c>
      <c r="AB166" s="475">
        <f t="shared" ref="AB166" si="85">SUMSQ(AB139:AB165)</f>
        <v>4792815</v>
      </c>
      <c r="AC166" s="475"/>
    </row>
    <row r="167" spans="1:29" x14ac:dyDescent="0.25">
      <c r="A167" s="466"/>
      <c r="B167" s="471" t="s">
        <v>925</v>
      </c>
      <c r="C167" s="471"/>
      <c r="D167" s="471"/>
      <c r="E167" s="471"/>
      <c r="F167" s="471"/>
      <c r="G167" s="471"/>
      <c r="H167" s="471"/>
      <c r="I167" s="471"/>
      <c r="J167" s="471"/>
      <c r="K167" s="471"/>
      <c r="L167" s="471"/>
      <c r="M167" s="471"/>
      <c r="N167" s="471"/>
      <c r="O167" s="471"/>
      <c r="P167" s="471"/>
      <c r="Q167" s="471"/>
      <c r="R167" s="471"/>
      <c r="S167" s="471"/>
      <c r="T167" s="471"/>
      <c r="U167" s="471"/>
      <c r="V167" s="471"/>
      <c r="W167" s="471"/>
      <c r="X167" s="471"/>
      <c r="Y167" s="471"/>
      <c r="Z167" s="471"/>
      <c r="AA167" s="471"/>
      <c r="AB167" s="471"/>
      <c r="AC167" s="475"/>
    </row>
    <row r="168" spans="1:29" x14ac:dyDescent="0.25">
      <c r="A168" s="470" t="s">
        <v>2</v>
      </c>
      <c r="B168" s="466">
        <f>B139</f>
        <v>5</v>
      </c>
      <c r="C168" s="466">
        <f>C140</f>
        <v>54</v>
      </c>
      <c r="D168" s="466">
        <f>D141</f>
        <v>64</v>
      </c>
      <c r="E168" s="466">
        <f>E142</f>
        <v>90</v>
      </c>
      <c r="F168" s="466">
        <f>F143</f>
        <v>127</v>
      </c>
      <c r="G168" s="466">
        <f>G144</f>
        <v>149</v>
      </c>
      <c r="H168" s="466">
        <f>H145</f>
        <v>163</v>
      </c>
      <c r="I168" s="466">
        <f>I146</f>
        <v>212</v>
      </c>
      <c r="J168" s="466">
        <f>J147</f>
        <v>234</v>
      </c>
      <c r="K168" s="466">
        <f>K148</f>
        <v>268</v>
      </c>
      <c r="L168" s="466">
        <f>L149</f>
        <v>281</v>
      </c>
      <c r="M168" s="466">
        <f>M150</f>
        <v>303</v>
      </c>
      <c r="N168" s="466">
        <f>N151</f>
        <v>344</v>
      </c>
      <c r="O168" s="466">
        <f>O152</f>
        <v>366</v>
      </c>
      <c r="P168" s="466">
        <f>P153</f>
        <v>385</v>
      </c>
      <c r="Q168" s="466">
        <f>Q154</f>
        <v>429</v>
      </c>
      <c r="R168" s="466">
        <f>R155</f>
        <v>448</v>
      </c>
      <c r="S168" s="466">
        <f>S156</f>
        <v>461</v>
      </c>
      <c r="T168" s="466">
        <f>T157</f>
        <v>498</v>
      </c>
      <c r="U168" s="466">
        <f>U158</f>
        <v>517</v>
      </c>
      <c r="V168" s="466">
        <f>V159</f>
        <v>566</v>
      </c>
      <c r="W168" s="466">
        <f>W160</f>
        <v>580</v>
      </c>
      <c r="X168" s="466">
        <f>X161</f>
        <v>602</v>
      </c>
      <c r="Y168" s="466">
        <f>Y162</f>
        <v>642</v>
      </c>
      <c r="Z168" s="466">
        <f>Z163</f>
        <v>665</v>
      </c>
      <c r="AA168" s="466">
        <f>AA164</f>
        <v>678</v>
      </c>
      <c r="AB168" s="473">
        <f>AB165</f>
        <v>724</v>
      </c>
      <c r="AC168" s="475">
        <f t="shared" ref="AC168:AC169" si="86">SUMSQ(B168:AB168)</f>
        <v>4792815</v>
      </c>
    </row>
    <row r="169" spans="1:29" x14ac:dyDescent="0.25">
      <c r="A169" s="470" t="s">
        <v>3</v>
      </c>
      <c r="B169" s="466">
        <f>B165</f>
        <v>623</v>
      </c>
      <c r="C169" s="466">
        <f>C164</f>
        <v>292</v>
      </c>
      <c r="D169" s="466">
        <f>D163</f>
        <v>180</v>
      </c>
      <c r="E169" s="466">
        <f>E162</f>
        <v>701</v>
      </c>
      <c r="F169" s="466">
        <f>F161</f>
        <v>334</v>
      </c>
      <c r="G169" s="466">
        <f>G160</f>
        <v>60</v>
      </c>
      <c r="H169" s="466">
        <f>H159</f>
        <v>500</v>
      </c>
      <c r="I169" s="466">
        <f>I158</f>
        <v>466</v>
      </c>
      <c r="J169" s="466">
        <f>J157</f>
        <v>129</v>
      </c>
      <c r="K169" s="466">
        <f>K156</f>
        <v>571</v>
      </c>
      <c r="L169" s="466">
        <f>L155</f>
        <v>324</v>
      </c>
      <c r="M169" s="466">
        <f>M154</f>
        <v>200</v>
      </c>
      <c r="N169" s="466">
        <f>N153</f>
        <v>721</v>
      </c>
      <c r="O169" s="466">
        <f>O152</f>
        <v>366</v>
      </c>
      <c r="P169" s="466">
        <f>P151</f>
        <v>8</v>
      </c>
      <c r="Q169" s="466">
        <f>Q150</f>
        <v>529</v>
      </c>
      <c r="R169" s="466">
        <f>R149</f>
        <v>408</v>
      </c>
      <c r="S169" s="466">
        <f>S148</f>
        <v>158</v>
      </c>
      <c r="T169" s="466">
        <f>T147</f>
        <v>603</v>
      </c>
      <c r="U169" s="466">
        <f>U146</f>
        <v>263</v>
      </c>
      <c r="V169" s="466">
        <f>V145</f>
        <v>229</v>
      </c>
      <c r="W169" s="466">
        <f>W144</f>
        <v>672</v>
      </c>
      <c r="X169" s="466">
        <f>X143</f>
        <v>395</v>
      </c>
      <c r="Y169" s="466">
        <f>Y142</f>
        <v>28</v>
      </c>
      <c r="Z169" s="466">
        <f>Z141</f>
        <v>552</v>
      </c>
      <c r="AA169" s="466">
        <f>AA140</f>
        <v>437</v>
      </c>
      <c r="AB169" s="473">
        <f>AB139</f>
        <v>106</v>
      </c>
      <c r="AC169" s="475">
        <f t="shared" si="86"/>
        <v>4792815</v>
      </c>
    </row>
    <row r="170" spans="1:29" x14ac:dyDescent="0.25">
      <c r="B170" s="470"/>
      <c r="C170" s="466" t="s">
        <v>4</v>
      </c>
      <c r="AC170" s="475"/>
    </row>
    <row r="171" spans="1:29" x14ac:dyDescent="0.25">
      <c r="B171" s="481" t="s">
        <v>940</v>
      </c>
      <c r="C171" s="465"/>
      <c r="D171" s="465"/>
      <c r="E171" s="465"/>
      <c r="F171" s="465"/>
      <c r="G171" s="465"/>
      <c r="H171" s="465"/>
      <c r="I171" s="465"/>
      <c r="J171" s="465"/>
      <c r="K171" s="465"/>
      <c r="L171" s="465"/>
      <c r="M171" s="465"/>
      <c r="N171" s="465"/>
      <c r="O171" s="465"/>
      <c r="P171" s="465"/>
      <c r="Q171" s="465"/>
      <c r="R171" s="465"/>
      <c r="S171" s="465"/>
      <c r="T171" s="465"/>
      <c r="U171" s="465"/>
      <c r="V171" s="465"/>
      <c r="W171" s="465"/>
      <c r="X171" s="465"/>
      <c r="Y171" s="465"/>
      <c r="Z171" s="465"/>
      <c r="AA171" s="465"/>
      <c r="AB171" s="465"/>
      <c r="AC171" s="475"/>
    </row>
    <row r="172" spans="1:29" x14ac:dyDescent="0.25">
      <c r="A172" s="465">
        <v>1</v>
      </c>
      <c r="B172" s="483">
        <v>5</v>
      </c>
      <c r="C172" s="484">
        <v>556</v>
      </c>
      <c r="D172" s="484">
        <v>291</v>
      </c>
      <c r="E172" s="484">
        <v>594</v>
      </c>
      <c r="F172" s="484">
        <v>380</v>
      </c>
      <c r="G172" s="484">
        <v>121</v>
      </c>
      <c r="H172" s="484">
        <v>415</v>
      </c>
      <c r="I172" s="484">
        <v>240</v>
      </c>
      <c r="J172" s="484">
        <v>683</v>
      </c>
      <c r="K172" s="484">
        <v>365</v>
      </c>
      <c r="L172" s="484">
        <v>106</v>
      </c>
      <c r="M172" s="484">
        <v>624</v>
      </c>
      <c r="N172" s="484">
        <v>198</v>
      </c>
      <c r="O172" s="484">
        <v>659</v>
      </c>
      <c r="P172" s="484">
        <v>481</v>
      </c>
      <c r="Q172" s="484">
        <v>532</v>
      </c>
      <c r="R172" s="484">
        <v>249</v>
      </c>
      <c r="S172" s="484">
        <v>71</v>
      </c>
      <c r="T172" s="484">
        <v>725</v>
      </c>
      <c r="U172" s="484">
        <v>439</v>
      </c>
      <c r="V172" s="484">
        <v>174</v>
      </c>
      <c r="W172" s="484">
        <v>315</v>
      </c>
      <c r="X172" s="484">
        <v>47</v>
      </c>
      <c r="Y172" s="484">
        <v>490</v>
      </c>
      <c r="Z172" s="484">
        <v>136</v>
      </c>
      <c r="AA172" s="484">
        <v>609</v>
      </c>
      <c r="AB172" s="485">
        <v>350</v>
      </c>
      <c r="AC172" s="475">
        <f t="shared" ref="AC172:AC198" si="87">SUMSQ(B172:AB172)</f>
        <v>4792815</v>
      </c>
    </row>
    <row r="173" spans="1:29" x14ac:dyDescent="0.25">
      <c r="A173" s="465">
        <v>2</v>
      </c>
      <c r="B173" s="486">
        <v>320</v>
      </c>
      <c r="C173" s="478">
        <v>34</v>
      </c>
      <c r="D173" s="478">
        <v>498</v>
      </c>
      <c r="E173" s="478">
        <v>153</v>
      </c>
      <c r="F173" s="478">
        <v>614</v>
      </c>
      <c r="G173" s="478">
        <v>328</v>
      </c>
      <c r="H173" s="478">
        <v>703</v>
      </c>
      <c r="I173" s="478">
        <v>447</v>
      </c>
      <c r="J173" s="478">
        <v>188</v>
      </c>
      <c r="K173" s="478">
        <v>572</v>
      </c>
      <c r="L173" s="478">
        <v>394</v>
      </c>
      <c r="M173" s="478">
        <v>129</v>
      </c>
      <c r="N173" s="478">
        <v>432</v>
      </c>
      <c r="O173" s="478">
        <v>218</v>
      </c>
      <c r="P173" s="478">
        <v>688</v>
      </c>
      <c r="Q173" s="478">
        <v>10</v>
      </c>
      <c r="R173" s="478">
        <v>564</v>
      </c>
      <c r="S173" s="478">
        <v>278</v>
      </c>
      <c r="T173" s="478">
        <v>203</v>
      </c>
      <c r="U173" s="478">
        <v>673</v>
      </c>
      <c r="V173" s="478">
        <v>462</v>
      </c>
      <c r="W173" s="478">
        <v>522</v>
      </c>
      <c r="X173" s="478">
        <v>254</v>
      </c>
      <c r="Y173" s="478">
        <v>76</v>
      </c>
      <c r="Z173" s="478">
        <v>370</v>
      </c>
      <c r="AA173" s="478">
        <v>87</v>
      </c>
      <c r="AB173" s="487">
        <v>638</v>
      </c>
      <c r="AC173" s="475">
        <f t="shared" si="87"/>
        <v>4792815</v>
      </c>
    </row>
    <row r="174" spans="1:29" x14ac:dyDescent="0.25">
      <c r="A174" s="465">
        <v>3</v>
      </c>
      <c r="B174" s="486">
        <v>527</v>
      </c>
      <c r="C174" s="478">
        <v>268</v>
      </c>
      <c r="D174" s="478">
        <v>57</v>
      </c>
      <c r="E174" s="478">
        <v>360</v>
      </c>
      <c r="F174" s="478">
        <v>92</v>
      </c>
      <c r="G174" s="478">
        <v>643</v>
      </c>
      <c r="H174" s="478">
        <v>208</v>
      </c>
      <c r="I174" s="478">
        <v>654</v>
      </c>
      <c r="J174" s="478">
        <v>476</v>
      </c>
      <c r="K174" s="478">
        <v>158</v>
      </c>
      <c r="L174" s="478">
        <v>601</v>
      </c>
      <c r="M174" s="478">
        <v>336</v>
      </c>
      <c r="N174" s="478">
        <v>720</v>
      </c>
      <c r="O174" s="478">
        <v>452</v>
      </c>
      <c r="P174" s="478">
        <v>166</v>
      </c>
      <c r="Q174" s="478">
        <v>298</v>
      </c>
      <c r="R174" s="478">
        <v>42</v>
      </c>
      <c r="S174" s="478">
        <v>512</v>
      </c>
      <c r="T174" s="478">
        <v>410</v>
      </c>
      <c r="U174" s="478">
        <v>232</v>
      </c>
      <c r="V174" s="478">
        <v>696</v>
      </c>
      <c r="W174" s="478">
        <v>27</v>
      </c>
      <c r="X174" s="478">
        <v>542</v>
      </c>
      <c r="Y174" s="478">
        <v>283</v>
      </c>
      <c r="Z174" s="478">
        <v>577</v>
      </c>
      <c r="AA174" s="478">
        <v>402</v>
      </c>
      <c r="AB174" s="487">
        <v>116</v>
      </c>
      <c r="AC174" s="475">
        <f t="shared" si="87"/>
        <v>4792815</v>
      </c>
    </row>
    <row r="175" spans="1:29" x14ac:dyDescent="0.25">
      <c r="A175" s="465">
        <v>4</v>
      </c>
      <c r="B175" s="486">
        <v>246</v>
      </c>
      <c r="C175" s="478">
        <v>68</v>
      </c>
      <c r="D175" s="478">
        <v>538</v>
      </c>
      <c r="E175" s="478">
        <v>103</v>
      </c>
      <c r="F175" s="478">
        <v>630</v>
      </c>
      <c r="G175" s="478">
        <v>362</v>
      </c>
      <c r="H175" s="478">
        <v>665</v>
      </c>
      <c r="I175" s="478">
        <v>478</v>
      </c>
      <c r="J175" s="478">
        <v>195</v>
      </c>
      <c r="K175" s="478">
        <v>606</v>
      </c>
      <c r="L175" s="478">
        <v>347</v>
      </c>
      <c r="M175" s="478">
        <v>142</v>
      </c>
      <c r="N175" s="478">
        <v>436</v>
      </c>
      <c r="O175" s="478">
        <v>180</v>
      </c>
      <c r="P175" s="478">
        <v>722</v>
      </c>
      <c r="Q175" s="478">
        <v>53</v>
      </c>
      <c r="R175" s="478">
        <v>487</v>
      </c>
      <c r="S175" s="478">
        <v>312</v>
      </c>
      <c r="T175" s="478">
        <v>237</v>
      </c>
      <c r="U175" s="478">
        <v>680</v>
      </c>
      <c r="V175" s="478">
        <v>421</v>
      </c>
      <c r="W175" s="478">
        <v>553</v>
      </c>
      <c r="X175" s="478">
        <v>297</v>
      </c>
      <c r="Y175" s="478">
        <v>2</v>
      </c>
      <c r="Z175" s="478">
        <v>386</v>
      </c>
      <c r="AA175" s="478">
        <v>118</v>
      </c>
      <c r="AB175" s="487">
        <v>591</v>
      </c>
      <c r="AC175" s="475">
        <f t="shared" si="87"/>
        <v>4792815</v>
      </c>
    </row>
    <row r="176" spans="1:29" x14ac:dyDescent="0.25">
      <c r="A176" s="465">
        <v>5</v>
      </c>
      <c r="B176" s="486">
        <v>561</v>
      </c>
      <c r="C176" s="478">
        <v>275</v>
      </c>
      <c r="D176" s="478">
        <v>16</v>
      </c>
      <c r="E176" s="478">
        <v>391</v>
      </c>
      <c r="F176" s="478">
        <v>135</v>
      </c>
      <c r="G176" s="478">
        <v>569</v>
      </c>
      <c r="H176" s="478">
        <v>224</v>
      </c>
      <c r="I176" s="478">
        <v>685</v>
      </c>
      <c r="J176" s="478">
        <v>429</v>
      </c>
      <c r="K176" s="478">
        <v>84</v>
      </c>
      <c r="L176" s="478">
        <v>635</v>
      </c>
      <c r="M176" s="478">
        <v>376</v>
      </c>
      <c r="N176" s="478">
        <v>670</v>
      </c>
      <c r="O176" s="478">
        <v>468</v>
      </c>
      <c r="P176" s="478">
        <v>200</v>
      </c>
      <c r="Q176" s="478">
        <v>260</v>
      </c>
      <c r="R176" s="478">
        <v>73</v>
      </c>
      <c r="S176" s="478">
        <v>519</v>
      </c>
      <c r="T176" s="478">
        <v>444</v>
      </c>
      <c r="U176" s="478">
        <v>185</v>
      </c>
      <c r="V176" s="478">
        <v>709</v>
      </c>
      <c r="W176" s="478">
        <v>31</v>
      </c>
      <c r="X176" s="478">
        <v>504</v>
      </c>
      <c r="Y176" s="478">
        <v>317</v>
      </c>
      <c r="Z176" s="478">
        <v>620</v>
      </c>
      <c r="AA176" s="478">
        <v>325</v>
      </c>
      <c r="AB176" s="487">
        <v>150</v>
      </c>
      <c r="AC176" s="475">
        <f t="shared" si="87"/>
        <v>4792815</v>
      </c>
    </row>
    <row r="177" spans="1:29" x14ac:dyDescent="0.25">
      <c r="A177" s="465">
        <v>6</v>
      </c>
      <c r="B177" s="486">
        <v>39</v>
      </c>
      <c r="C177" s="478">
        <v>509</v>
      </c>
      <c r="D177" s="478">
        <v>304</v>
      </c>
      <c r="E177" s="478">
        <v>598</v>
      </c>
      <c r="F177" s="478">
        <v>342</v>
      </c>
      <c r="G177" s="478">
        <v>155</v>
      </c>
      <c r="H177" s="478">
        <v>458</v>
      </c>
      <c r="I177" s="478">
        <v>163</v>
      </c>
      <c r="J177" s="478">
        <v>717</v>
      </c>
      <c r="K177" s="478">
        <v>399</v>
      </c>
      <c r="L177" s="478">
        <v>113</v>
      </c>
      <c r="M177" s="478">
        <v>583</v>
      </c>
      <c r="N177" s="478">
        <v>229</v>
      </c>
      <c r="O177" s="478">
        <v>702</v>
      </c>
      <c r="P177" s="478">
        <v>407</v>
      </c>
      <c r="Q177" s="478">
        <v>548</v>
      </c>
      <c r="R177" s="478">
        <v>280</v>
      </c>
      <c r="S177" s="478">
        <v>24</v>
      </c>
      <c r="T177" s="478">
        <v>651</v>
      </c>
      <c r="U177" s="478">
        <v>473</v>
      </c>
      <c r="V177" s="478">
        <v>214</v>
      </c>
      <c r="W177" s="478">
        <v>265</v>
      </c>
      <c r="X177" s="478">
        <v>63</v>
      </c>
      <c r="Y177" s="478">
        <v>524</v>
      </c>
      <c r="Z177" s="478">
        <v>98</v>
      </c>
      <c r="AA177" s="478">
        <v>640</v>
      </c>
      <c r="AB177" s="487">
        <v>357</v>
      </c>
      <c r="AC177" s="475">
        <f t="shared" si="87"/>
        <v>4792815</v>
      </c>
    </row>
    <row r="178" spans="1:29" x14ac:dyDescent="0.25">
      <c r="A178" s="465">
        <v>7</v>
      </c>
      <c r="B178" s="486">
        <v>493</v>
      </c>
      <c r="C178" s="478">
        <v>309</v>
      </c>
      <c r="D178" s="478">
        <v>50</v>
      </c>
      <c r="E178" s="478">
        <v>344</v>
      </c>
      <c r="F178" s="478">
        <v>139</v>
      </c>
      <c r="G178" s="478">
        <v>612</v>
      </c>
      <c r="H178" s="478">
        <v>177</v>
      </c>
      <c r="I178" s="478">
        <v>728</v>
      </c>
      <c r="J178" s="478">
        <v>433</v>
      </c>
      <c r="K178" s="478">
        <v>124</v>
      </c>
      <c r="L178" s="478">
        <v>588</v>
      </c>
      <c r="M178" s="478">
        <v>383</v>
      </c>
      <c r="N178" s="478">
        <v>677</v>
      </c>
      <c r="O178" s="478">
        <v>418</v>
      </c>
      <c r="P178" s="478">
        <v>243</v>
      </c>
      <c r="Q178" s="478">
        <v>294</v>
      </c>
      <c r="R178" s="478">
        <v>8</v>
      </c>
      <c r="S178" s="478">
        <v>550</v>
      </c>
      <c r="T178" s="478">
        <v>484</v>
      </c>
      <c r="U178" s="478">
        <v>192</v>
      </c>
      <c r="V178" s="478">
        <v>662</v>
      </c>
      <c r="W178" s="478">
        <v>65</v>
      </c>
      <c r="X178" s="478">
        <v>535</v>
      </c>
      <c r="Y178" s="478">
        <v>252</v>
      </c>
      <c r="Z178" s="478">
        <v>627</v>
      </c>
      <c r="AA178" s="478">
        <v>368</v>
      </c>
      <c r="AB178" s="487">
        <v>100</v>
      </c>
      <c r="AC178" s="475">
        <f t="shared" si="87"/>
        <v>4792815</v>
      </c>
    </row>
    <row r="179" spans="1:29" x14ac:dyDescent="0.25">
      <c r="A179" s="465">
        <v>8</v>
      </c>
      <c r="B179" s="486">
        <v>79</v>
      </c>
      <c r="C179" s="478">
        <v>516</v>
      </c>
      <c r="D179" s="478">
        <v>257</v>
      </c>
      <c r="E179" s="478">
        <v>632</v>
      </c>
      <c r="F179" s="478">
        <v>373</v>
      </c>
      <c r="G179" s="478">
        <v>90</v>
      </c>
      <c r="H179" s="478">
        <v>465</v>
      </c>
      <c r="I179" s="478">
        <v>206</v>
      </c>
      <c r="J179" s="478">
        <v>667</v>
      </c>
      <c r="K179" s="478">
        <v>331</v>
      </c>
      <c r="L179" s="478">
        <v>147</v>
      </c>
      <c r="M179" s="478">
        <v>617</v>
      </c>
      <c r="N179" s="478">
        <v>182</v>
      </c>
      <c r="O179" s="478">
        <v>706</v>
      </c>
      <c r="P179" s="478">
        <v>450</v>
      </c>
      <c r="Q179" s="478">
        <v>501</v>
      </c>
      <c r="R179" s="478">
        <v>323</v>
      </c>
      <c r="S179" s="478">
        <v>28</v>
      </c>
      <c r="T179" s="478">
        <v>691</v>
      </c>
      <c r="U179" s="478">
        <v>426</v>
      </c>
      <c r="V179" s="478">
        <v>221</v>
      </c>
      <c r="W179" s="478">
        <v>272</v>
      </c>
      <c r="X179" s="478">
        <v>13</v>
      </c>
      <c r="Y179" s="478">
        <v>567</v>
      </c>
      <c r="Z179" s="478">
        <v>132</v>
      </c>
      <c r="AA179" s="478">
        <v>575</v>
      </c>
      <c r="AB179" s="487">
        <v>388</v>
      </c>
      <c r="AC179" s="475">
        <f t="shared" si="87"/>
        <v>4792815</v>
      </c>
    </row>
    <row r="180" spans="1:29" x14ac:dyDescent="0.25">
      <c r="A180" s="465">
        <v>9</v>
      </c>
      <c r="B180" s="486">
        <v>286</v>
      </c>
      <c r="C180" s="478">
        <v>21</v>
      </c>
      <c r="D180" s="478">
        <v>545</v>
      </c>
      <c r="E180" s="478">
        <v>110</v>
      </c>
      <c r="F180" s="478">
        <v>580</v>
      </c>
      <c r="G180" s="478">
        <v>405</v>
      </c>
      <c r="H180" s="478">
        <v>699</v>
      </c>
      <c r="I180" s="478">
        <v>413</v>
      </c>
      <c r="J180" s="478">
        <v>226</v>
      </c>
      <c r="K180" s="478">
        <v>646</v>
      </c>
      <c r="L180" s="478">
        <v>354</v>
      </c>
      <c r="M180" s="478">
        <v>95</v>
      </c>
      <c r="N180" s="478">
        <v>470</v>
      </c>
      <c r="O180" s="478">
        <v>211</v>
      </c>
      <c r="P180" s="478">
        <v>657</v>
      </c>
      <c r="Q180" s="478">
        <v>60</v>
      </c>
      <c r="R180" s="478">
        <v>530</v>
      </c>
      <c r="S180" s="478">
        <v>262</v>
      </c>
      <c r="T180" s="478">
        <v>169</v>
      </c>
      <c r="U180" s="478">
        <v>714</v>
      </c>
      <c r="V180" s="478">
        <v>455</v>
      </c>
      <c r="W180" s="478">
        <v>506</v>
      </c>
      <c r="X180" s="478">
        <v>301</v>
      </c>
      <c r="Y180" s="478">
        <v>45</v>
      </c>
      <c r="Z180" s="478">
        <v>339</v>
      </c>
      <c r="AA180" s="478">
        <v>161</v>
      </c>
      <c r="AB180" s="487">
        <v>595</v>
      </c>
      <c r="AC180" s="475">
        <f t="shared" si="87"/>
        <v>4792815</v>
      </c>
    </row>
    <row r="181" spans="1:29" x14ac:dyDescent="0.25">
      <c r="A181" s="465">
        <v>10</v>
      </c>
      <c r="B181" s="486">
        <v>233</v>
      </c>
      <c r="C181" s="478">
        <v>694</v>
      </c>
      <c r="D181" s="478">
        <v>411</v>
      </c>
      <c r="E181" s="478">
        <v>543</v>
      </c>
      <c r="F181" s="478">
        <v>284</v>
      </c>
      <c r="G181" s="478">
        <v>25</v>
      </c>
      <c r="H181" s="478">
        <v>400</v>
      </c>
      <c r="I181" s="478">
        <v>117</v>
      </c>
      <c r="J181" s="478">
        <v>578</v>
      </c>
      <c r="K181" s="478">
        <v>269</v>
      </c>
      <c r="L181" s="478">
        <v>55</v>
      </c>
      <c r="M181" s="478">
        <v>528</v>
      </c>
      <c r="N181" s="478">
        <v>93</v>
      </c>
      <c r="O181" s="478">
        <v>644</v>
      </c>
      <c r="P181" s="478">
        <v>358</v>
      </c>
      <c r="Q181" s="478">
        <v>652</v>
      </c>
      <c r="R181" s="478">
        <v>477</v>
      </c>
      <c r="S181" s="478">
        <v>209</v>
      </c>
      <c r="T181" s="478">
        <v>602</v>
      </c>
      <c r="U181" s="478">
        <v>334</v>
      </c>
      <c r="V181" s="478">
        <v>159</v>
      </c>
      <c r="W181" s="478">
        <v>453</v>
      </c>
      <c r="X181" s="478">
        <v>167</v>
      </c>
      <c r="Y181" s="478">
        <v>718</v>
      </c>
      <c r="Z181" s="478">
        <v>40</v>
      </c>
      <c r="AA181" s="478">
        <v>513</v>
      </c>
      <c r="AB181" s="487">
        <v>299</v>
      </c>
      <c r="AC181" s="475">
        <f t="shared" si="87"/>
        <v>4792815</v>
      </c>
    </row>
    <row r="182" spans="1:29" x14ac:dyDescent="0.25">
      <c r="A182" s="465">
        <v>11</v>
      </c>
      <c r="B182" s="486">
        <v>440</v>
      </c>
      <c r="C182" s="478">
        <v>172</v>
      </c>
      <c r="D182" s="478">
        <v>726</v>
      </c>
      <c r="E182" s="478">
        <v>48</v>
      </c>
      <c r="F182" s="478">
        <v>491</v>
      </c>
      <c r="G182" s="478">
        <v>313</v>
      </c>
      <c r="H182" s="478">
        <v>607</v>
      </c>
      <c r="I182" s="478">
        <v>351</v>
      </c>
      <c r="J182" s="478">
        <v>137</v>
      </c>
      <c r="K182" s="478">
        <v>557</v>
      </c>
      <c r="L182" s="478">
        <v>289</v>
      </c>
      <c r="M182" s="478">
        <v>6</v>
      </c>
      <c r="N182" s="478">
        <v>381</v>
      </c>
      <c r="O182" s="478">
        <v>122</v>
      </c>
      <c r="P182" s="478">
        <v>592</v>
      </c>
      <c r="Q182" s="478">
        <v>238</v>
      </c>
      <c r="R182" s="478">
        <v>684</v>
      </c>
      <c r="S182" s="478">
        <v>416</v>
      </c>
      <c r="T182" s="478">
        <v>107</v>
      </c>
      <c r="U182" s="478">
        <v>622</v>
      </c>
      <c r="V182" s="478">
        <v>366</v>
      </c>
      <c r="W182" s="478">
        <v>660</v>
      </c>
      <c r="X182" s="478">
        <v>482</v>
      </c>
      <c r="Y182" s="478">
        <v>196</v>
      </c>
      <c r="Z182" s="478">
        <v>247</v>
      </c>
      <c r="AA182" s="478">
        <v>72</v>
      </c>
      <c r="AB182" s="487">
        <v>533</v>
      </c>
      <c r="AC182" s="475">
        <f t="shared" si="87"/>
        <v>4792815</v>
      </c>
    </row>
    <row r="183" spans="1:29" x14ac:dyDescent="0.25">
      <c r="A183" s="465">
        <v>12</v>
      </c>
      <c r="B183" s="486">
        <v>674</v>
      </c>
      <c r="C183" s="478">
        <v>460</v>
      </c>
      <c r="D183" s="478">
        <v>204</v>
      </c>
      <c r="E183" s="478">
        <v>255</v>
      </c>
      <c r="F183" s="478">
        <v>77</v>
      </c>
      <c r="G183" s="478">
        <v>520</v>
      </c>
      <c r="H183" s="478">
        <v>85</v>
      </c>
      <c r="I183" s="478">
        <v>639</v>
      </c>
      <c r="J183" s="478">
        <v>371</v>
      </c>
      <c r="K183" s="478">
        <v>35</v>
      </c>
      <c r="L183" s="478">
        <v>496</v>
      </c>
      <c r="M183" s="478">
        <v>321</v>
      </c>
      <c r="N183" s="478">
        <v>615</v>
      </c>
      <c r="O183" s="478">
        <v>329</v>
      </c>
      <c r="P183" s="478">
        <v>151</v>
      </c>
      <c r="Q183" s="478">
        <v>445</v>
      </c>
      <c r="R183" s="478">
        <v>189</v>
      </c>
      <c r="S183" s="478">
        <v>704</v>
      </c>
      <c r="T183" s="478">
        <v>395</v>
      </c>
      <c r="U183" s="478">
        <v>127</v>
      </c>
      <c r="V183" s="478">
        <v>573</v>
      </c>
      <c r="W183" s="478">
        <v>219</v>
      </c>
      <c r="X183" s="478">
        <v>689</v>
      </c>
      <c r="Y183" s="478">
        <v>430</v>
      </c>
      <c r="Z183" s="478">
        <v>562</v>
      </c>
      <c r="AA183" s="478">
        <v>279</v>
      </c>
      <c r="AB183" s="487">
        <v>11</v>
      </c>
      <c r="AC183" s="475">
        <f t="shared" si="87"/>
        <v>4792815</v>
      </c>
    </row>
    <row r="184" spans="1:29" x14ac:dyDescent="0.25">
      <c r="A184" s="465">
        <v>13</v>
      </c>
      <c r="B184" s="486">
        <v>474</v>
      </c>
      <c r="C184" s="478">
        <v>215</v>
      </c>
      <c r="D184" s="478">
        <v>649</v>
      </c>
      <c r="E184" s="478">
        <v>61</v>
      </c>
      <c r="F184" s="478">
        <v>525</v>
      </c>
      <c r="G184" s="478">
        <v>266</v>
      </c>
      <c r="H184" s="478">
        <v>641</v>
      </c>
      <c r="I184" s="478">
        <v>355</v>
      </c>
      <c r="J184" s="478">
        <v>99</v>
      </c>
      <c r="K184" s="478">
        <v>510</v>
      </c>
      <c r="L184" s="478">
        <v>305</v>
      </c>
      <c r="M184" s="478">
        <v>37</v>
      </c>
      <c r="N184" s="478">
        <v>340</v>
      </c>
      <c r="O184" s="478">
        <v>156</v>
      </c>
      <c r="P184" s="478">
        <v>599</v>
      </c>
      <c r="Q184" s="478">
        <v>164</v>
      </c>
      <c r="R184" s="478">
        <v>715</v>
      </c>
      <c r="S184" s="478">
        <v>459</v>
      </c>
      <c r="T184" s="478">
        <v>114</v>
      </c>
      <c r="U184" s="478">
        <v>584</v>
      </c>
      <c r="V184" s="478">
        <v>397</v>
      </c>
      <c r="W184" s="478">
        <v>700</v>
      </c>
      <c r="X184" s="478">
        <v>408</v>
      </c>
      <c r="Y184" s="478">
        <v>230</v>
      </c>
      <c r="Z184" s="478">
        <v>281</v>
      </c>
      <c r="AA184" s="478">
        <v>22</v>
      </c>
      <c r="AB184" s="487">
        <v>549</v>
      </c>
      <c r="AC184" s="475">
        <f t="shared" si="87"/>
        <v>4792815</v>
      </c>
    </row>
    <row r="185" spans="1:29" x14ac:dyDescent="0.25">
      <c r="A185" s="465">
        <v>14</v>
      </c>
      <c r="B185" s="486">
        <v>681</v>
      </c>
      <c r="C185" s="478">
        <v>422</v>
      </c>
      <c r="D185" s="478">
        <v>235</v>
      </c>
      <c r="E185" s="478">
        <v>295</v>
      </c>
      <c r="F185" s="478">
        <v>3</v>
      </c>
      <c r="G185" s="478">
        <v>554</v>
      </c>
      <c r="H185" s="478">
        <v>119</v>
      </c>
      <c r="I185" s="478">
        <v>589</v>
      </c>
      <c r="J185" s="478">
        <v>387</v>
      </c>
      <c r="K185" s="478">
        <v>69</v>
      </c>
      <c r="L185" s="478">
        <v>539</v>
      </c>
      <c r="M185" s="478">
        <v>244</v>
      </c>
      <c r="N185" s="478">
        <v>628</v>
      </c>
      <c r="O185" s="478">
        <v>363</v>
      </c>
      <c r="P185" s="478">
        <v>104</v>
      </c>
      <c r="Q185" s="478">
        <v>479</v>
      </c>
      <c r="R185" s="478">
        <v>193</v>
      </c>
      <c r="S185" s="478">
        <v>666</v>
      </c>
      <c r="T185" s="478">
        <v>348</v>
      </c>
      <c r="U185" s="478">
        <v>143</v>
      </c>
      <c r="V185" s="478">
        <v>604</v>
      </c>
      <c r="W185" s="478">
        <v>178</v>
      </c>
      <c r="X185" s="478">
        <v>723</v>
      </c>
      <c r="Y185" s="478">
        <v>437</v>
      </c>
      <c r="Z185" s="478">
        <v>488</v>
      </c>
      <c r="AA185" s="478">
        <v>310</v>
      </c>
      <c r="AB185" s="487">
        <v>54</v>
      </c>
      <c r="AC185" s="475">
        <f t="shared" si="87"/>
        <v>4792815</v>
      </c>
    </row>
    <row r="186" spans="1:29" x14ac:dyDescent="0.25">
      <c r="A186" s="465">
        <v>15</v>
      </c>
      <c r="B186" s="486">
        <v>186</v>
      </c>
      <c r="C186" s="478">
        <v>710</v>
      </c>
      <c r="D186" s="478">
        <v>442</v>
      </c>
      <c r="E186" s="478">
        <v>502</v>
      </c>
      <c r="F186" s="478">
        <v>318</v>
      </c>
      <c r="G186" s="478">
        <v>32</v>
      </c>
      <c r="H186" s="478">
        <v>326</v>
      </c>
      <c r="I186" s="478">
        <v>148</v>
      </c>
      <c r="J186" s="478">
        <v>621</v>
      </c>
      <c r="K186" s="478">
        <v>276</v>
      </c>
      <c r="L186" s="478">
        <v>17</v>
      </c>
      <c r="M186" s="478">
        <v>559</v>
      </c>
      <c r="N186" s="478">
        <v>133</v>
      </c>
      <c r="O186" s="478">
        <v>570</v>
      </c>
      <c r="P186" s="478">
        <v>392</v>
      </c>
      <c r="Q186" s="478">
        <v>686</v>
      </c>
      <c r="R186" s="478">
        <v>427</v>
      </c>
      <c r="S186" s="478">
        <v>225</v>
      </c>
      <c r="T186" s="478">
        <v>636</v>
      </c>
      <c r="U186" s="478">
        <v>377</v>
      </c>
      <c r="V186" s="478">
        <v>82</v>
      </c>
      <c r="W186" s="478">
        <v>466</v>
      </c>
      <c r="X186" s="478">
        <v>201</v>
      </c>
      <c r="Y186" s="478">
        <v>671</v>
      </c>
      <c r="Z186" s="478">
        <v>74</v>
      </c>
      <c r="AA186" s="478">
        <v>517</v>
      </c>
      <c r="AB186" s="487">
        <v>261</v>
      </c>
      <c r="AC186" s="475">
        <f t="shared" si="87"/>
        <v>4792815</v>
      </c>
    </row>
    <row r="187" spans="1:29" x14ac:dyDescent="0.25">
      <c r="A187" s="465">
        <v>16</v>
      </c>
      <c r="B187" s="486">
        <v>712</v>
      </c>
      <c r="C187" s="478">
        <v>456</v>
      </c>
      <c r="D187" s="478">
        <v>170</v>
      </c>
      <c r="E187" s="478">
        <v>302</v>
      </c>
      <c r="F187" s="478">
        <v>43</v>
      </c>
      <c r="G187" s="478">
        <v>507</v>
      </c>
      <c r="H187" s="478">
        <v>162</v>
      </c>
      <c r="I187" s="478">
        <v>596</v>
      </c>
      <c r="J187" s="478">
        <v>337</v>
      </c>
      <c r="K187" s="478">
        <v>19</v>
      </c>
      <c r="L187" s="478">
        <v>546</v>
      </c>
      <c r="M187" s="478">
        <v>287</v>
      </c>
      <c r="N187" s="478">
        <v>581</v>
      </c>
      <c r="O187" s="478">
        <v>403</v>
      </c>
      <c r="P187" s="478">
        <v>111</v>
      </c>
      <c r="Q187" s="478">
        <v>414</v>
      </c>
      <c r="R187" s="478">
        <v>227</v>
      </c>
      <c r="S187" s="478">
        <v>697</v>
      </c>
      <c r="T187" s="478">
        <v>352</v>
      </c>
      <c r="U187" s="478">
        <v>96</v>
      </c>
      <c r="V187" s="478">
        <v>647</v>
      </c>
      <c r="W187" s="478">
        <v>212</v>
      </c>
      <c r="X187" s="478">
        <v>655</v>
      </c>
      <c r="Y187" s="478">
        <v>471</v>
      </c>
      <c r="Z187" s="478">
        <v>531</v>
      </c>
      <c r="AA187" s="478">
        <v>263</v>
      </c>
      <c r="AB187" s="487">
        <v>58</v>
      </c>
      <c r="AC187" s="475">
        <f t="shared" si="87"/>
        <v>4792815</v>
      </c>
    </row>
    <row r="188" spans="1:29" x14ac:dyDescent="0.25">
      <c r="A188" s="465">
        <v>17</v>
      </c>
      <c r="B188" s="486">
        <v>190</v>
      </c>
      <c r="C188" s="478">
        <v>663</v>
      </c>
      <c r="D188" s="478">
        <v>485</v>
      </c>
      <c r="E188" s="478">
        <v>536</v>
      </c>
      <c r="F188" s="478">
        <v>250</v>
      </c>
      <c r="G188" s="478">
        <v>66</v>
      </c>
      <c r="H188" s="478">
        <v>369</v>
      </c>
      <c r="I188" s="478">
        <v>101</v>
      </c>
      <c r="J188" s="478">
        <v>625</v>
      </c>
      <c r="K188" s="478">
        <v>307</v>
      </c>
      <c r="L188" s="478">
        <v>51</v>
      </c>
      <c r="M188" s="478">
        <v>494</v>
      </c>
      <c r="N188" s="478">
        <v>140</v>
      </c>
      <c r="O188" s="478">
        <v>610</v>
      </c>
      <c r="P188" s="478">
        <v>345</v>
      </c>
      <c r="Q188" s="478">
        <v>729</v>
      </c>
      <c r="R188" s="478">
        <v>434</v>
      </c>
      <c r="S188" s="478">
        <v>175</v>
      </c>
      <c r="T188" s="478">
        <v>586</v>
      </c>
      <c r="U188" s="478">
        <v>384</v>
      </c>
      <c r="V188" s="478">
        <v>125</v>
      </c>
      <c r="W188" s="478">
        <v>419</v>
      </c>
      <c r="X188" s="478">
        <v>241</v>
      </c>
      <c r="Y188" s="478">
        <v>678</v>
      </c>
      <c r="Z188" s="478">
        <v>9</v>
      </c>
      <c r="AA188" s="478">
        <v>551</v>
      </c>
      <c r="AB188" s="487">
        <v>292</v>
      </c>
      <c r="AC188" s="475">
        <f t="shared" si="87"/>
        <v>4792815</v>
      </c>
    </row>
    <row r="189" spans="1:29" x14ac:dyDescent="0.25">
      <c r="A189" s="465">
        <v>18</v>
      </c>
      <c r="B189" s="486">
        <v>424</v>
      </c>
      <c r="C189" s="478">
        <v>222</v>
      </c>
      <c r="D189" s="478">
        <v>692</v>
      </c>
      <c r="E189" s="478">
        <v>14</v>
      </c>
      <c r="F189" s="478">
        <v>565</v>
      </c>
      <c r="G189" s="478">
        <v>273</v>
      </c>
      <c r="H189" s="478">
        <v>576</v>
      </c>
      <c r="I189" s="478">
        <v>389</v>
      </c>
      <c r="J189" s="478">
        <v>130</v>
      </c>
      <c r="K189" s="478">
        <v>514</v>
      </c>
      <c r="L189" s="478">
        <v>258</v>
      </c>
      <c r="M189" s="478">
        <v>80</v>
      </c>
      <c r="N189" s="478">
        <v>374</v>
      </c>
      <c r="O189" s="478">
        <v>88</v>
      </c>
      <c r="P189" s="478">
        <v>633</v>
      </c>
      <c r="Q189" s="478">
        <v>207</v>
      </c>
      <c r="R189" s="478">
        <v>668</v>
      </c>
      <c r="S189" s="478">
        <v>463</v>
      </c>
      <c r="T189" s="478">
        <v>145</v>
      </c>
      <c r="U189" s="478">
        <v>618</v>
      </c>
      <c r="V189" s="478">
        <v>332</v>
      </c>
      <c r="W189" s="478">
        <v>707</v>
      </c>
      <c r="X189" s="478">
        <v>448</v>
      </c>
      <c r="Y189" s="478">
        <v>183</v>
      </c>
      <c r="Z189" s="478">
        <v>324</v>
      </c>
      <c r="AA189" s="478">
        <v>29</v>
      </c>
      <c r="AB189" s="487">
        <v>499</v>
      </c>
      <c r="AC189" s="475">
        <f t="shared" si="87"/>
        <v>4792815</v>
      </c>
    </row>
    <row r="190" spans="1:29" x14ac:dyDescent="0.25">
      <c r="A190" s="465">
        <v>19</v>
      </c>
      <c r="B190" s="486">
        <v>128</v>
      </c>
      <c r="C190" s="478">
        <v>571</v>
      </c>
      <c r="D190" s="478">
        <v>396</v>
      </c>
      <c r="E190" s="478">
        <v>690</v>
      </c>
      <c r="F190" s="478">
        <v>431</v>
      </c>
      <c r="G190" s="478">
        <v>217</v>
      </c>
      <c r="H190" s="478">
        <v>277</v>
      </c>
      <c r="I190" s="478">
        <v>12</v>
      </c>
      <c r="J190" s="478">
        <v>563</v>
      </c>
      <c r="K190" s="478">
        <v>461</v>
      </c>
      <c r="L190" s="478">
        <v>202</v>
      </c>
      <c r="M190" s="478">
        <v>675</v>
      </c>
      <c r="N190" s="478">
        <v>78</v>
      </c>
      <c r="O190" s="478">
        <v>521</v>
      </c>
      <c r="P190" s="478">
        <v>253</v>
      </c>
      <c r="Q190" s="478">
        <v>637</v>
      </c>
      <c r="R190" s="478">
        <v>372</v>
      </c>
      <c r="S190" s="478">
        <v>86</v>
      </c>
      <c r="T190" s="478">
        <v>497</v>
      </c>
      <c r="U190" s="478">
        <v>319</v>
      </c>
      <c r="V190" s="478">
        <v>36</v>
      </c>
      <c r="W190" s="478">
        <v>330</v>
      </c>
      <c r="X190" s="478">
        <v>152</v>
      </c>
      <c r="Y190" s="478">
        <v>613</v>
      </c>
      <c r="Z190" s="478">
        <v>187</v>
      </c>
      <c r="AA190" s="478">
        <v>705</v>
      </c>
      <c r="AB190" s="487">
        <v>446</v>
      </c>
      <c r="AC190" s="475">
        <f t="shared" si="87"/>
        <v>4792815</v>
      </c>
    </row>
    <row r="191" spans="1:29" x14ac:dyDescent="0.25">
      <c r="A191" s="465">
        <v>20</v>
      </c>
      <c r="B191" s="486">
        <v>335</v>
      </c>
      <c r="C191" s="478">
        <v>157</v>
      </c>
      <c r="D191" s="478">
        <v>603</v>
      </c>
      <c r="E191" s="478">
        <v>168</v>
      </c>
      <c r="F191" s="478">
        <v>719</v>
      </c>
      <c r="G191" s="478">
        <v>451</v>
      </c>
      <c r="H191" s="478">
        <v>511</v>
      </c>
      <c r="I191" s="478">
        <v>300</v>
      </c>
      <c r="J191" s="478">
        <v>41</v>
      </c>
      <c r="K191" s="478">
        <v>695</v>
      </c>
      <c r="L191" s="478">
        <v>409</v>
      </c>
      <c r="M191" s="478">
        <v>234</v>
      </c>
      <c r="N191" s="478">
        <v>285</v>
      </c>
      <c r="O191" s="478">
        <v>26</v>
      </c>
      <c r="P191" s="478">
        <v>541</v>
      </c>
      <c r="Q191" s="478">
        <v>115</v>
      </c>
      <c r="R191" s="478">
        <v>579</v>
      </c>
      <c r="S191" s="478">
        <v>401</v>
      </c>
      <c r="T191" s="478">
        <v>56</v>
      </c>
      <c r="U191" s="478">
        <v>526</v>
      </c>
      <c r="V191" s="478">
        <v>270</v>
      </c>
      <c r="W191" s="478">
        <v>645</v>
      </c>
      <c r="X191" s="478">
        <v>359</v>
      </c>
      <c r="Y191" s="478">
        <v>91</v>
      </c>
      <c r="Z191" s="478">
        <v>475</v>
      </c>
      <c r="AA191" s="478">
        <v>210</v>
      </c>
      <c r="AB191" s="487">
        <v>653</v>
      </c>
      <c r="AC191" s="475">
        <f t="shared" si="87"/>
        <v>4792815</v>
      </c>
    </row>
    <row r="192" spans="1:29" x14ac:dyDescent="0.25">
      <c r="A192" s="465">
        <v>21</v>
      </c>
      <c r="B192" s="486">
        <v>623</v>
      </c>
      <c r="C192" s="478">
        <v>364</v>
      </c>
      <c r="D192" s="478">
        <v>108</v>
      </c>
      <c r="E192" s="478">
        <v>483</v>
      </c>
      <c r="F192" s="478">
        <v>197</v>
      </c>
      <c r="G192" s="478">
        <v>658</v>
      </c>
      <c r="H192" s="478">
        <v>70</v>
      </c>
      <c r="I192" s="478">
        <v>534</v>
      </c>
      <c r="J192" s="478">
        <v>248</v>
      </c>
      <c r="K192" s="478">
        <v>173</v>
      </c>
      <c r="L192" s="478">
        <v>724</v>
      </c>
      <c r="M192" s="478">
        <v>441</v>
      </c>
      <c r="N192" s="478">
        <v>492</v>
      </c>
      <c r="O192" s="478">
        <v>314</v>
      </c>
      <c r="P192" s="478">
        <v>46</v>
      </c>
      <c r="Q192" s="478">
        <v>349</v>
      </c>
      <c r="R192" s="478">
        <v>138</v>
      </c>
      <c r="S192" s="478">
        <v>608</v>
      </c>
      <c r="T192" s="478">
        <v>290</v>
      </c>
      <c r="U192" s="478">
        <v>4</v>
      </c>
      <c r="V192" s="478">
        <v>558</v>
      </c>
      <c r="W192" s="478">
        <v>123</v>
      </c>
      <c r="X192" s="478">
        <v>593</v>
      </c>
      <c r="Y192" s="478">
        <v>379</v>
      </c>
      <c r="Z192" s="478">
        <v>682</v>
      </c>
      <c r="AA192" s="478">
        <v>417</v>
      </c>
      <c r="AB192" s="487">
        <v>239</v>
      </c>
      <c r="AC192" s="475">
        <f t="shared" si="87"/>
        <v>4792815</v>
      </c>
    </row>
    <row r="193" spans="1:29" x14ac:dyDescent="0.25">
      <c r="A193" s="465">
        <v>22</v>
      </c>
      <c r="B193" s="486">
        <v>378</v>
      </c>
      <c r="C193" s="478">
        <v>83</v>
      </c>
      <c r="D193" s="478">
        <v>634</v>
      </c>
      <c r="E193" s="478">
        <v>199</v>
      </c>
      <c r="F193" s="478">
        <v>672</v>
      </c>
      <c r="G193" s="478">
        <v>467</v>
      </c>
      <c r="H193" s="478">
        <v>518</v>
      </c>
      <c r="I193" s="478">
        <v>259</v>
      </c>
      <c r="J193" s="478">
        <v>75</v>
      </c>
      <c r="K193" s="478">
        <v>711</v>
      </c>
      <c r="L193" s="478">
        <v>443</v>
      </c>
      <c r="M193" s="478">
        <v>184</v>
      </c>
      <c r="N193" s="478">
        <v>316</v>
      </c>
      <c r="O193" s="478">
        <v>33</v>
      </c>
      <c r="P193" s="478">
        <v>503</v>
      </c>
      <c r="Q193" s="478">
        <v>149</v>
      </c>
      <c r="R193" s="478">
        <v>619</v>
      </c>
      <c r="S193" s="478">
        <v>327</v>
      </c>
      <c r="T193" s="478">
        <v>18</v>
      </c>
      <c r="U193" s="478">
        <v>560</v>
      </c>
      <c r="V193" s="478">
        <v>274</v>
      </c>
      <c r="W193" s="478">
        <v>568</v>
      </c>
      <c r="X193" s="478">
        <v>393</v>
      </c>
      <c r="Y193" s="478">
        <v>134</v>
      </c>
      <c r="Z193" s="478">
        <v>428</v>
      </c>
      <c r="AA193" s="478">
        <v>223</v>
      </c>
      <c r="AB193" s="487">
        <v>687</v>
      </c>
      <c r="AC193" s="475">
        <f t="shared" si="87"/>
        <v>4792815</v>
      </c>
    </row>
    <row r="194" spans="1:29" x14ac:dyDescent="0.25">
      <c r="A194" s="465">
        <v>23</v>
      </c>
      <c r="B194" s="486">
        <v>585</v>
      </c>
      <c r="C194" s="478">
        <v>398</v>
      </c>
      <c r="D194" s="478">
        <v>112</v>
      </c>
      <c r="E194" s="478">
        <v>406</v>
      </c>
      <c r="F194" s="478">
        <v>231</v>
      </c>
      <c r="G194" s="478">
        <v>701</v>
      </c>
      <c r="H194" s="478">
        <v>23</v>
      </c>
      <c r="I194" s="478">
        <v>547</v>
      </c>
      <c r="J194" s="478">
        <v>282</v>
      </c>
      <c r="K194" s="478">
        <v>216</v>
      </c>
      <c r="L194" s="478">
        <v>650</v>
      </c>
      <c r="M194" s="478">
        <v>472</v>
      </c>
      <c r="N194" s="478">
        <v>523</v>
      </c>
      <c r="O194" s="478">
        <v>267</v>
      </c>
      <c r="P194" s="478">
        <v>62</v>
      </c>
      <c r="Q194" s="478">
        <v>356</v>
      </c>
      <c r="R194" s="478">
        <v>97</v>
      </c>
      <c r="S194" s="478">
        <v>642</v>
      </c>
      <c r="T194" s="478">
        <v>306</v>
      </c>
      <c r="U194" s="478">
        <v>38</v>
      </c>
      <c r="V194" s="478">
        <v>508</v>
      </c>
      <c r="W194" s="478">
        <v>154</v>
      </c>
      <c r="X194" s="478">
        <v>600</v>
      </c>
      <c r="Y194" s="478">
        <v>341</v>
      </c>
      <c r="Z194" s="478">
        <v>716</v>
      </c>
      <c r="AA194" s="478">
        <v>457</v>
      </c>
      <c r="AB194" s="487">
        <v>165</v>
      </c>
      <c r="AC194" s="475">
        <f t="shared" si="87"/>
        <v>4792815</v>
      </c>
    </row>
    <row r="195" spans="1:29" x14ac:dyDescent="0.25">
      <c r="A195" s="465">
        <v>24</v>
      </c>
      <c r="B195" s="486">
        <v>144</v>
      </c>
      <c r="C195" s="478">
        <v>605</v>
      </c>
      <c r="D195" s="478">
        <v>346</v>
      </c>
      <c r="E195" s="478">
        <v>721</v>
      </c>
      <c r="F195" s="478">
        <v>438</v>
      </c>
      <c r="G195" s="478">
        <v>179</v>
      </c>
      <c r="H195" s="478">
        <v>311</v>
      </c>
      <c r="I195" s="478">
        <v>52</v>
      </c>
      <c r="J195" s="478">
        <v>489</v>
      </c>
      <c r="K195" s="478">
        <v>423</v>
      </c>
      <c r="L195" s="478">
        <v>236</v>
      </c>
      <c r="M195" s="478">
        <v>679</v>
      </c>
      <c r="N195" s="478">
        <v>1</v>
      </c>
      <c r="O195" s="478">
        <v>555</v>
      </c>
      <c r="P195" s="478">
        <v>296</v>
      </c>
      <c r="Q195" s="478">
        <v>590</v>
      </c>
      <c r="R195" s="478">
        <v>385</v>
      </c>
      <c r="S195" s="478">
        <v>120</v>
      </c>
      <c r="T195" s="478">
        <v>540</v>
      </c>
      <c r="U195" s="478">
        <v>245</v>
      </c>
      <c r="V195" s="478">
        <v>67</v>
      </c>
      <c r="W195" s="478">
        <v>361</v>
      </c>
      <c r="X195" s="478">
        <v>105</v>
      </c>
      <c r="Y195" s="478">
        <v>629</v>
      </c>
      <c r="Z195" s="478">
        <v>194</v>
      </c>
      <c r="AA195" s="478">
        <v>664</v>
      </c>
      <c r="AB195" s="487">
        <v>480</v>
      </c>
      <c r="AC195" s="475">
        <f t="shared" si="87"/>
        <v>4792815</v>
      </c>
    </row>
    <row r="196" spans="1:29" x14ac:dyDescent="0.25">
      <c r="A196" s="465">
        <v>25</v>
      </c>
      <c r="B196" s="486">
        <v>616</v>
      </c>
      <c r="C196" s="478">
        <v>333</v>
      </c>
      <c r="D196" s="478">
        <v>146</v>
      </c>
      <c r="E196" s="478">
        <v>449</v>
      </c>
      <c r="F196" s="478">
        <v>181</v>
      </c>
      <c r="G196" s="478">
        <v>708</v>
      </c>
      <c r="H196" s="478">
        <v>30</v>
      </c>
      <c r="I196" s="478">
        <v>500</v>
      </c>
      <c r="J196" s="478">
        <v>322</v>
      </c>
      <c r="K196" s="478">
        <v>220</v>
      </c>
      <c r="L196" s="478">
        <v>693</v>
      </c>
      <c r="M196" s="478">
        <v>425</v>
      </c>
      <c r="N196" s="478">
        <v>566</v>
      </c>
      <c r="O196" s="478">
        <v>271</v>
      </c>
      <c r="P196" s="478">
        <v>15</v>
      </c>
      <c r="Q196" s="478">
        <v>390</v>
      </c>
      <c r="R196" s="478">
        <v>131</v>
      </c>
      <c r="S196" s="478">
        <v>574</v>
      </c>
      <c r="T196" s="478">
        <v>256</v>
      </c>
      <c r="U196" s="478">
        <v>81</v>
      </c>
      <c r="V196" s="478">
        <v>515</v>
      </c>
      <c r="W196" s="478">
        <v>89</v>
      </c>
      <c r="X196" s="478">
        <v>631</v>
      </c>
      <c r="Y196" s="478">
        <v>375</v>
      </c>
      <c r="Z196" s="478">
        <v>669</v>
      </c>
      <c r="AA196" s="478">
        <v>464</v>
      </c>
      <c r="AB196" s="487">
        <v>205</v>
      </c>
      <c r="AC196" s="475">
        <f t="shared" si="87"/>
        <v>4792815</v>
      </c>
    </row>
    <row r="197" spans="1:29" x14ac:dyDescent="0.25">
      <c r="A197" s="465">
        <v>26</v>
      </c>
      <c r="B197" s="486">
        <v>94</v>
      </c>
      <c r="C197" s="478">
        <v>648</v>
      </c>
      <c r="D197" s="478">
        <v>353</v>
      </c>
      <c r="E197" s="478">
        <v>656</v>
      </c>
      <c r="F197" s="478">
        <v>469</v>
      </c>
      <c r="G197" s="478">
        <v>213</v>
      </c>
      <c r="H197" s="478">
        <v>264</v>
      </c>
      <c r="I197" s="478">
        <v>59</v>
      </c>
      <c r="J197" s="478">
        <v>529</v>
      </c>
      <c r="K197" s="478">
        <v>454</v>
      </c>
      <c r="L197" s="478">
        <v>171</v>
      </c>
      <c r="M197" s="478">
        <v>713</v>
      </c>
      <c r="N197" s="478">
        <v>44</v>
      </c>
      <c r="O197" s="478">
        <v>505</v>
      </c>
      <c r="P197" s="478">
        <v>303</v>
      </c>
      <c r="Q197" s="478">
        <v>597</v>
      </c>
      <c r="R197" s="478">
        <v>338</v>
      </c>
      <c r="S197" s="478">
        <v>160</v>
      </c>
      <c r="T197" s="478">
        <v>544</v>
      </c>
      <c r="U197" s="478">
        <v>288</v>
      </c>
      <c r="V197" s="478">
        <v>20</v>
      </c>
      <c r="W197" s="478">
        <v>404</v>
      </c>
      <c r="X197" s="478">
        <v>109</v>
      </c>
      <c r="Y197" s="478">
        <v>582</v>
      </c>
      <c r="Z197" s="478">
        <v>228</v>
      </c>
      <c r="AA197" s="478">
        <v>698</v>
      </c>
      <c r="AB197" s="487">
        <v>412</v>
      </c>
      <c r="AC197" s="475">
        <f t="shared" si="87"/>
        <v>4792815</v>
      </c>
    </row>
    <row r="198" spans="1:29" x14ac:dyDescent="0.25">
      <c r="A198" s="465">
        <v>27</v>
      </c>
      <c r="B198" s="488">
        <v>382</v>
      </c>
      <c r="C198" s="489">
        <v>126</v>
      </c>
      <c r="D198" s="489">
        <v>587</v>
      </c>
      <c r="E198" s="489">
        <v>242</v>
      </c>
      <c r="F198" s="489">
        <v>676</v>
      </c>
      <c r="G198" s="489">
        <v>420</v>
      </c>
      <c r="H198" s="489">
        <v>552</v>
      </c>
      <c r="I198" s="489">
        <v>293</v>
      </c>
      <c r="J198" s="489">
        <v>7</v>
      </c>
      <c r="K198" s="489">
        <v>661</v>
      </c>
      <c r="L198" s="489">
        <v>486</v>
      </c>
      <c r="M198" s="489">
        <v>191</v>
      </c>
      <c r="N198" s="489">
        <v>251</v>
      </c>
      <c r="O198" s="489">
        <v>64</v>
      </c>
      <c r="P198" s="489">
        <v>537</v>
      </c>
      <c r="Q198" s="489">
        <v>102</v>
      </c>
      <c r="R198" s="489">
        <v>626</v>
      </c>
      <c r="S198" s="489">
        <v>367</v>
      </c>
      <c r="T198" s="489">
        <v>49</v>
      </c>
      <c r="U198" s="489">
        <v>495</v>
      </c>
      <c r="V198" s="489">
        <v>308</v>
      </c>
      <c r="W198" s="489">
        <v>611</v>
      </c>
      <c r="X198" s="489">
        <v>343</v>
      </c>
      <c r="Y198" s="489">
        <v>141</v>
      </c>
      <c r="Z198" s="489">
        <v>435</v>
      </c>
      <c r="AA198" s="489">
        <v>176</v>
      </c>
      <c r="AB198" s="490">
        <v>727</v>
      </c>
      <c r="AC198" s="475">
        <f t="shared" si="87"/>
        <v>4792815</v>
      </c>
    </row>
    <row r="199" spans="1:29" x14ac:dyDescent="0.25">
      <c r="A199" s="470" t="s">
        <v>1</v>
      </c>
      <c r="B199" s="475">
        <f>SUMSQ(B172:B198)</f>
        <v>4792815</v>
      </c>
      <c r="C199" s="475">
        <f>SUMSQ(C172:C198)</f>
        <v>4792815</v>
      </c>
      <c r="D199" s="475">
        <f t="shared" ref="D199" si="88">SUMSQ(D172:D198)</f>
        <v>4792815</v>
      </c>
      <c r="E199" s="475">
        <f t="shared" ref="E199" si="89">SUMSQ(E172:E198)</f>
        <v>4792815</v>
      </c>
      <c r="F199" s="475">
        <f t="shared" ref="F199" si="90">SUMSQ(F172:F198)</f>
        <v>4792815</v>
      </c>
      <c r="G199" s="475">
        <f t="shared" ref="G199" si="91">SUMSQ(G172:G198)</f>
        <v>4792815</v>
      </c>
      <c r="H199" s="475">
        <f t="shared" ref="H199" si="92">SUMSQ(H172:H198)</f>
        <v>4792815</v>
      </c>
      <c r="I199" s="475">
        <f t="shared" ref="I199" si="93">SUMSQ(I172:I198)</f>
        <v>4792815</v>
      </c>
      <c r="J199" s="475">
        <f t="shared" ref="J199" si="94">SUMSQ(J172:J198)</f>
        <v>4792815</v>
      </c>
      <c r="K199" s="475">
        <f t="shared" ref="K199" si="95">SUMSQ(K172:K198)</f>
        <v>4792815</v>
      </c>
      <c r="L199" s="475">
        <f t="shared" ref="L199" si="96">SUMSQ(L172:L198)</f>
        <v>4792815</v>
      </c>
      <c r="M199" s="475">
        <f t="shared" ref="M199" si="97">SUMSQ(M172:M198)</f>
        <v>4792815</v>
      </c>
      <c r="N199" s="475">
        <f t="shared" ref="N199" si="98">SUMSQ(N172:N198)</f>
        <v>4792815</v>
      </c>
      <c r="O199" s="475">
        <f t="shared" ref="O199" si="99">SUMSQ(O172:O198)</f>
        <v>4792815</v>
      </c>
      <c r="P199" s="475">
        <f t="shared" ref="P199" si="100">SUMSQ(P172:P198)</f>
        <v>4792815</v>
      </c>
      <c r="Q199" s="475">
        <f t="shared" ref="Q199" si="101">SUMSQ(Q172:Q198)</f>
        <v>4792815</v>
      </c>
      <c r="R199" s="475">
        <f t="shared" ref="R199" si="102">SUMSQ(R172:R198)</f>
        <v>4792815</v>
      </c>
      <c r="S199" s="475">
        <f t="shared" ref="S199" si="103">SUMSQ(S172:S198)</f>
        <v>4792815</v>
      </c>
      <c r="T199" s="475">
        <f t="shared" ref="T199" si="104">SUMSQ(T172:T198)</f>
        <v>4792815</v>
      </c>
      <c r="U199" s="475">
        <f t="shared" ref="U199" si="105">SUMSQ(U172:U198)</f>
        <v>4792815</v>
      </c>
      <c r="V199" s="475">
        <f t="shared" ref="V199" si="106">SUMSQ(V172:V198)</f>
        <v>4792815</v>
      </c>
      <c r="W199" s="475">
        <f t="shared" ref="W199" si="107">SUMSQ(W172:W198)</f>
        <v>4792815</v>
      </c>
      <c r="X199" s="475">
        <f t="shared" ref="X199" si="108">SUMSQ(X172:X198)</f>
        <v>4792815</v>
      </c>
      <c r="Y199" s="475">
        <f t="shared" ref="Y199" si="109">SUMSQ(Y172:Y198)</f>
        <v>4792815</v>
      </c>
      <c r="Z199" s="475">
        <f t="shared" ref="Z199" si="110">SUMSQ(Z172:Z198)</f>
        <v>4792815</v>
      </c>
      <c r="AA199" s="475">
        <f t="shared" ref="AA199" si="111">SUMSQ(AA172:AA198)</f>
        <v>4792815</v>
      </c>
      <c r="AB199" s="475">
        <f t="shared" ref="AB199" si="112">SUMSQ(AB172:AB198)</f>
        <v>4792815</v>
      </c>
      <c r="AC199" s="475"/>
    </row>
    <row r="200" spans="1:29" x14ac:dyDescent="0.25">
      <c r="A200" s="466"/>
      <c r="B200" s="471" t="s">
        <v>925</v>
      </c>
      <c r="C200" s="471"/>
      <c r="D200" s="471"/>
      <c r="E200" s="471"/>
      <c r="F200" s="471"/>
      <c r="G200" s="471"/>
      <c r="H200" s="471"/>
      <c r="I200" s="471"/>
      <c r="J200" s="471"/>
      <c r="K200" s="471"/>
      <c r="L200" s="471"/>
      <c r="M200" s="471"/>
      <c r="N200" s="471"/>
      <c r="O200" s="471"/>
      <c r="P200" s="471"/>
      <c r="Q200" s="471"/>
      <c r="R200" s="471"/>
      <c r="S200" s="471"/>
      <c r="T200" s="471"/>
      <c r="U200" s="471"/>
      <c r="V200" s="471"/>
      <c r="W200" s="471"/>
      <c r="X200" s="471"/>
      <c r="Y200" s="471"/>
      <c r="Z200" s="471"/>
      <c r="AA200" s="471"/>
      <c r="AB200" s="471"/>
      <c r="AC200" s="475"/>
    </row>
    <row r="201" spans="1:29" x14ac:dyDescent="0.25">
      <c r="A201" s="470" t="s">
        <v>2</v>
      </c>
      <c r="B201" s="466">
        <f>B172</f>
        <v>5</v>
      </c>
      <c r="C201" s="466">
        <f>C173</f>
        <v>34</v>
      </c>
      <c r="D201" s="466">
        <f>D174</f>
        <v>57</v>
      </c>
      <c r="E201" s="466">
        <f>E175</f>
        <v>103</v>
      </c>
      <c r="F201" s="466">
        <f>F176</f>
        <v>135</v>
      </c>
      <c r="G201" s="466">
        <f>G177</f>
        <v>155</v>
      </c>
      <c r="H201" s="466">
        <f>H178</f>
        <v>177</v>
      </c>
      <c r="I201" s="466">
        <f>I179</f>
        <v>206</v>
      </c>
      <c r="J201" s="466">
        <f>J180</f>
        <v>226</v>
      </c>
      <c r="K201" s="466">
        <f>K181</f>
        <v>269</v>
      </c>
      <c r="L201" s="466">
        <f>L182</f>
        <v>289</v>
      </c>
      <c r="M201" s="466">
        <f>M183</f>
        <v>321</v>
      </c>
      <c r="N201" s="466">
        <f>N184</f>
        <v>340</v>
      </c>
      <c r="O201" s="466">
        <f>O185</f>
        <v>363</v>
      </c>
      <c r="P201" s="466">
        <f>P186</f>
        <v>392</v>
      </c>
      <c r="Q201" s="466">
        <f>Q187</f>
        <v>414</v>
      </c>
      <c r="R201" s="466">
        <f>R188</f>
        <v>434</v>
      </c>
      <c r="S201" s="466">
        <f>S189</f>
        <v>463</v>
      </c>
      <c r="T201" s="466">
        <f>T190</f>
        <v>497</v>
      </c>
      <c r="U201" s="466">
        <f>U191</f>
        <v>526</v>
      </c>
      <c r="V201" s="466">
        <f>V192</f>
        <v>558</v>
      </c>
      <c r="W201" s="466">
        <f>W193</f>
        <v>568</v>
      </c>
      <c r="X201" s="466">
        <f>X194</f>
        <v>600</v>
      </c>
      <c r="Y201" s="466">
        <f>Y195</f>
        <v>629</v>
      </c>
      <c r="Z201" s="466">
        <f>Z196</f>
        <v>669</v>
      </c>
      <c r="AA201" s="466">
        <f>AA197</f>
        <v>698</v>
      </c>
      <c r="AB201" s="473">
        <f>AB198</f>
        <v>727</v>
      </c>
      <c r="AC201" s="475">
        <f t="shared" ref="AC201:AC202" si="113">SUMSQ(B201:AB201)</f>
        <v>4792815</v>
      </c>
    </row>
    <row r="202" spans="1:29" x14ac:dyDescent="0.25">
      <c r="A202" s="470" t="s">
        <v>3</v>
      </c>
      <c r="B202" s="466">
        <f>B198</f>
        <v>382</v>
      </c>
      <c r="C202" s="466">
        <f>C197</f>
        <v>648</v>
      </c>
      <c r="D202" s="466">
        <f>D196</f>
        <v>146</v>
      </c>
      <c r="E202" s="466">
        <f>E195</f>
        <v>721</v>
      </c>
      <c r="F202" s="466">
        <f>F194</f>
        <v>231</v>
      </c>
      <c r="G202" s="466">
        <f>G193</f>
        <v>467</v>
      </c>
      <c r="H202" s="466">
        <f>H192</f>
        <v>70</v>
      </c>
      <c r="I202" s="466">
        <f>I191</f>
        <v>300</v>
      </c>
      <c r="J202" s="466">
        <f>J190</f>
        <v>563</v>
      </c>
      <c r="K202" s="466">
        <f>K189</f>
        <v>514</v>
      </c>
      <c r="L202" s="466">
        <f>L188</f>
        <v>51</v>
      </c>
      <c r="M202" s="466">
        <f>M187</f>
        <v>287</v>
      </c>
      <c r="N202" s="466">
        <f>N186</f>
        <v>133</v>
      </c>
      <c r="O202" s="466">
        <f>O185</f>
        <v>363</v>
      </c>
      <c r="P202" s="466">
        <f>P184</f>
        <v>599</v>
      </c>
      <c r="Q202" s="466">
        <f>Q183</f>
        <v>445</v>
      </c>
      <c r="R202" s="466">
        <f>R182</f>
        <v>684</v>
      </c>
      <c r="S202" s="466">
        <f>S181</f>
        <v>209</v>
      </c>
      <c r="T202" s="466">
        <f>T180</f>
        <v>169</v>
      </c>
      <c r="U202" s="466">
        <f>U179</f>
        <v>426</v>
      </c>
      <c r="V202" s="466">
        <f>V178</f>
        <v>662</v>
      </c>
      <c r="W202" s="466">
        <f>W177</f>
        <v>265</v>
      </c>
      <c r="X202" s="466">
        <f>X176</f>
        <v>504</v>
      </c>
      <c r="Y202" s="466">
        <f>Y175</f>
        <v>2</v>
      </c>
      <c r="Z202" s="466">
        <f>Z174</f>
        <v>577</v>
      </c>
      <c r="AA202" s="466">
        <f>AA173</f>
        <v>87</v>
      </c>
      <c r="AB202" s="473">
        <f>AB172</f>
        <v>350</v>
      </c>
      <c r="AC202" s="475">
        <f t="shared" si="113"/>
        <v>4792815</v>
      </c>
    </row>
    <row r="204" spans="1:29" x14ac:dyDescent="0.25">
      <c r="B204" s="481" t="s">
        <v>941</v>
      </c>
      <c r="C204" s="465"/>
      <c r="D204" s="465"/>
      <c r="E204" s="465"/>
      <c r="F204" s="465"/>
      <c r="G204" s="465"/>
      <c r="H204" s="465"/>
      <c r="I204" s="465"/>
      <c r="J204" s="465"/>
      <c r="K204" s="465"/>
      <c r="L204" s="465"/>
      <c r="M204" s="465"/>
      <c r="N204" s="465"/>
      <c r="O204" s="465"/>
      <c r="P204" s="465"/>
      <c r="Q204" s="465"/>
      <c r="R204" s="465"/>
      <c r="S204" s="465"/>
      <c r="T204" s="465"/>
      <c r="U204" s="465"/>
      <c r="V204" s="465"/>
      <c r="W204" s="465"/>
      <c r="X204" s="465"/>
      <c r="Y204" s="465"/>
      <c r="Z204" s="465"/>
      <c r="AA204" s="465"/>
      <c r="AB204" s="465"/>
      <c r="AC204" s="469"/>
    </row>
    <row r="205" spans="1:29" x14ac:dyDescent="0.25">
      <c r="A205" s="465">
        <v>1</v>
      </c>
      <c r="B205" s="483">
        <v>27</v>
      </c>
      <c r="C205" s="484">
        <v>288</v>
      </c>
      <c r="D205" s="484">
        <v>549</v>
      </c>
      <c r="E205" s="484">
        <v>610</v>
      </c>
      <c r="F205" s="484">
        <v>142</v>
      </c>
      <c r="G205" s="484">
        <v>349</v>
      </c>
      <c r="H205" s="484">
        <v>467</v>
      </c>
      <c r="I205" s="484">
        <v>674</v>
      </c>
      <c r="J205" s="484">
        <v>206</v>
      </c>
      <c r="K205" s="484">
        <v>600</v>
      </c>
      <c r="L205" s="484">
        <v>159</v>
      </c>
      <c r="M205" s="484">
        <v>339</v>
      </c>
      <c r="N205" s="484">
        <v>481</v>
      </c>
      <c r="O205" s="484">
        <v>661</v>
      </c>
      <c r="P205" s="484">
        <v>193</v>
      </c>
      <c r="Q205" s="484">
        <v>14</v>
      </c>
      <c r="R205" s="484">
        <v>275</v>
      </c>
      <c r="S205" s="484">
        <v>563</v>
      </c>
      <c r="T205" s="484">
        <v>471</v>
      </c>
      <c r="U205" s="484">
        <v>651</v>
      </c>
      <c r="V205" s="484">
        <v>210</v>
      </c>
      <c r="W205" s="484">
        <v>1</v>
      </c>
      <c r="X205" s="484">
        <v>289</v>
      </c>
      <c r="Y205" s="484">
        <v>550</v>
      </c>
      <c r="Z205" s="484">
        <v>614</v>
      </c>
      <c r="AA205" s="484">
        <v>146</v>
      </c>
      <c r="AB205" s="485">
        <v>326</v>
      </c>
      <c r="AC205" s="475">
        <f>SUMSQ(B205:AB205)</f>
        <v>4792815</v>
      </c>
    </row>
    <row r="206" spans="1:29" x14ac:dyDescent="0.25">
      <c r="A206" s="465">
        <v>2</v>
      </c>
      <c r="B206" s="486">
        <v>497</v>
      </c>
      <c r="C206" s="478">
        <v>29</v>
      </c>
      <c r="D206" s="478">
        <v>317</v>
      </c>
      <c r="E206" s="478">
        <v>354</v>
      </c>
      <c r="F206" s="478">
        <v>642</v>
      </c>
      <c r="G206" s="478">
        <v>93</v>
      </c>
      <c r="H206" s="478">
        <v>235</v>
      </c>
      <c r="I206" s="478">
        <v>415</v>
      </c>
      <c r="J206" s="478">
        <v>676</v>
      </c>
      <c r="K206" s="478">
        <v>377</v>
      </c>
      <c r="L206" s="478">
        <v>638</v>
      </c>
      <c r="M206" s="478">
        <v>89</v>
      </c>
      <c r="N206" s="478">
        <v>234</v>
      </c>
      <c r="O206" s="478">
        <v>414</v>
      </c>
      <c r="P206" s="478">
        <v>702</v>
      </c>
      <c r="Q206" s="478">
        <v>493</v>
      </c>
      <c r="R206" s="478">
        <v>52</v>
      </c>
      <c r="S206" s="478">
        <v>313</v>
      </c>
      <c r="T206" s="478">
        <v>221</v>
      </c>
      <c r="U206" s="478">
        <v>428</v>
      </c>
      <c r="V206" s="478">
        <v>689</v>
      </c>
      <c r="W206" s="478">
        <v>510</v>
      </c>
      <c r="X206" s="478">
        <v>42</v>
      </c>
      <c r="Y206" s="478">
        <v>303</v>
      </c>
      <c r="Z206" s="478">
        <v>364</v>
      </c>
      <c r="AA206" s="478">
        <v>625</v>
      </c>
      <c r="AB206" s="487">
        <v>103</v>
      </c>
      <c r="AC206" s="475">
        <f t="shared" ref="AC206:AC231" si="114">SUMSQ(B206:AB206)</f>
        <v>4792815</v>
      </c>
    </row>
    <row r="207" spans="1:29" x14ac:dyDescent="0.25">
      <c r="A207" s="465">
        <v>3</v>
      </c>
      <c r="B207" s="486">
        <v>247</v>
      </c>
      <c r="C207" s="478">
        <v>535</v>
      </c>
      <c r="D207" s="478">
        <v>67</v>
      </c>
      <c r="E207" s="478">
        <v>131</v>
      </c>
      <c r="F207" s="478">
        <v>392</v>
      </c>
      <c r="G207" s="478">
        <v>572</v>
      </c>
      <c r="H207" s="478">
        <v>717</v>
      </c>
      <c r="I207" s="478">
        <v>168</v>
      </c>
      <c r="J207" s="478">
        <v>456</v>
      </c>
      <c r="K207" s="478">
        <v>118</v>
      </c>
      <c r="L207" s="478">
        <v>379</v>
      </c>
      <c r="M207" s="478">
        <v>586</v>
      </c>
      <c r="N207" s="478">
        <v>704</v>
      </c>
      <c r="O207" s="478">
        <v>182</v>
      </c>
      <c r="P207" s="478">
        <v>443</v>
      </c>
      <c r="Q207" s="478">
        <v>264</v>
      </c>
      <c r="R207" s="478">
        <v>525</v>
      </c>
      <c r="S207" s="478">
        <v>57</v>
      </c>
      <c r="T207" s="478">
        <v>727</v>
      </c>
      <c r="U207" s="478">
        <v>178</v>
      </c>
      <c r="V207" s="478">
        <v>439</v>
      </c>
      <c r="W207" s="478">
        <v>260</v>
      </c>
      <c r="X207" s="478">
        <v>521</v>
      </c>
      <c r="Y207" s="478">
        <v>80</v>
      </c>
      <c r="Z207" s="478">
        <v>117</v>
      </c>
      <c r="AA207" s="478">
        <v>405</v>
      </c>
      <c r="AB207" s="487">
        <v>585</v>
      </c>
      <c r="AC207" s="475">
        <f t="shared" si="114"/>
        <v>4792815</v>
      </c>
    </row>
    <row r="208" spans="1:29" x14ac:dyDescent="0.25">
      <c r="A208" s="465">
        <v>4</v>
      </c>
      <c r="B208" s="486">
        <v>309</v>
      </c>
      <c r="C208" s="478">
        <v>489</v>
      </c>
      <c r="D208" s="478">
        <v>48</v>
      </c>
      <c r="E208" s="478">
        <v>82</v>
      </c>
      <c r="F208" s="478">
        <v>370</v>
      </c>
      <c r="G208" s="478">
        <v>631</v>
      </c>
      <c r="H208" s="478">
        <v>695</v>
      </c>
      <c r="I208" s="478">
        <v>227</v>
      </c>
      <c r="J208" s="478">
        <v>407</v>
      </c>
      <c r="K208" s="478">
        <v>108</v>
      </c>
      <c r="L208" s="478">
        <v>369</v>
      </c>
      <c r="M208" s="478">
        <v>630</v>
      </c>
      <c r="N208" s="478">
        <v>691</v>
      </c>
      <c r="O208" s="478">
        <v>223</v>
      </c>
      <c r="P208" s="478">
        <v>430</v>
      </c>
      <c r="Q208" s="478">
        <v>305</v>
      </c>
      <c r="R208" s="478">
        <v>512</v>
      </c>
      <c r="S208" s="478">
        <v>44</v>
      </c>
      <c r="T208" s="478">
        <v>681</v>
      </c>
      <c r="U208" s="478">
        <v>240</v>
      </c>
      <c r="V208" s="478">
        <v>420</v>
      </c>
      <c r="W208" s="478">
        <v>319</v>
      </c>
      <c r="X208" s="478">
        <v>499</v>
      </c>
      <c r="Y208" s="478">
        <v>31</v>
      </c>
      <c r="Z208" s="478">
        <v>95</v>
      </c>
      <c r="AA208" s="478">
        <v>356</v>
      </c>
      <c r="AB208" s="487">
        <v>644</v>
      </c>
      <c r="AC208" s="475">
        <f t="shared" si="114"/>
        <v>4792815</v>
      </c>
    </row>
    <row r="209" spans="1:29" x14ac:dyDescent="0.25">
      <c r="A209" s="465">
        <v>5</v>
      </c>
      <c r="B209" s="486">
        <v>59</v>
      </c>
      <c r="C209" s="478">
        <v>266</v>
      </c>
      <c r="D209" s="478">
        <v>527</v>
      </c>
      <c r="E209" s="478">
        <v>591</v>
      </c>
      <c r="F209" s="478">
        <v>123</v>
      </c>
      <c r="G209" s="478">
        <v>384</v>
      </c>
      <c r="H209" s="478">
        <v>445</v>
      </c>
      <c r="I209" s="478">
        <v>706</v>
      </c>
      <c r="J209" s="478">
        <v>184</v>
      </c>
      <c r="K209" s="478">
        <v>578</v>
      </c>
      <c r="L209" s="478">
        <v>110</v>
      </c>
      <c r="M209" s="478">
        <v>398</v>
      </c>
      <c r="N209" s="478">
        <v>435</v>
      </c>
      <c r="O209" s="478">
        <v>723</v>
      </c>
      <c r="P209" s="478">
        <v>174</v>
      </c>
      <c r="Q209" s="478">
        <v>73</v>
      </c>
      <c r="R209" s="478">
        <v>253</v>
      </c>
      <c r="S209" s="478">
        <v>514</v>
      </c>
      <c r="T209" s="478">
        <v>458</v>
      </c>
      <c r="U209" s="478">
        <v>719</v>
      </c>
      <c r="V209" s="478">
        <v>170</v>
      </c>
      <c r="W209" s="478">
        <v>72</v>
      </c>
      <c r="X209" s="478">
        <v>252</v>
      </c>
      <c r="Y209" s="478">
        <v>540</v>
      </c>
      <c r="Z209" s="478">
        <v>574</v>
      </c>
      <c r="AA209" s="478">
        <v>133</v>
      </c>
      <c r="AB209" s="487">
        <v>394</v>
      </c>
      <c r="AC209" s="475">
        <f t="shared" si="114"/>
        <v>4792815</v>
      </c>
    </row>
    <row r="210" spans="1:29" x14ac:dyDescent="0.25">
      <c r="A210" s="465">
        <v>6</v>
      </c>
      <c r="B210" s="486">
        <v>565</v>
      </c>
      <c r="C210" s="478">
        <v>16</v>
      </c>
      <c r="D210" s="478">
        <v>277</v>
      </c>
      <c r="E210" s="478">
        <v>341</v>
      </c>
      <c r="F210" s="478">
        <v>602</v>
      </c>
      <c r="G210" s="478">
        <v>161</v>
      </c>
      <c r="H210" s="478">
        <v>198</v>
      </c>
      <c r="I210" s="478">
        <v>486</v>
      </c>
      <c r="J210" s="478">
        <v>666</v>
      </c>
      <c r="K210" s="478">
        <v>328</v>
      </c>
      <c r="L210" s="478">
        <v>616</v>
      </c>
      <c r="M210" s="478">
        <v>148</v>
      </c>
      <c r="N210" s="478">
        <v>212</v>
      </c>
      <c r="O210" s="478">
        <v>473</v>
      </c>
      <c r="P210" s="478">
        <v>653</v>
      </c>
      <c r="Q210" s="478">
        <v>555</v>
      </c>
      <c r="R210" s="478">
        <v>6</v>
      </c>
      <c r="S210" s="478">
        <v>294</v>
      </c>
      <c r="T210" s="478">
        <v>199</v>
      </c>
      <c r="U210" s="478">
        <v>460</v>
      </c>
      <c r="V210" s="478">
        <v>667</v>
      </c>
      <c r="W210" s="478">
        <v>542</v>
      </c>
      <c r="X210" s="478">
        <v>20</v>
      </c>
      <c r="Y210" s="478">
        <v>281</v>
      </c>
      <c r="Z210" s="478">
        <v>345</v>
      </c>
      <c r="AA210" s="478">
        <v>606</v>
      </c>
      <c r="AB210" s="487">
        <v>138</v>
      </c>
      <c r="AC210" s="475">
        <f t="shared" si="114"/>
        <v>4792815</v>
      </c>
    </row>
    <row r="211" spans="1:29" x14ac:dyDescent="0.25">
      <c r="A211" s="465">
        <v>7</v>
      </c>
      <c r="B211" s="486">
        <v>519</v>
      </c>
      <c r="C211" s="478">
        <v>78</v>
      </c>
      <c r="D211" s="478">
        <v>258</v>
      </c>
      <c r="E211" s="478">
        <v>400</v>
      </c>
      <c r="F211" s="478">
        <v>580</v>
      </c>
      <c r="G211" s="478">
        <v>112</v>
      </c>
      <c r="H211" s="478">
        <v>176</v>
      </c>
      <c r="I211" s="478">
        <v>437</v>
      </c>
      <c r="J211" s="478">
        <v>725</v>
      </c>
      <c r="K211" s="478">
        <v>390</v>
      </c>
      <c r="L211" s="478">
        <v>570</v>
      </c>
      <c r="M211" s="478">
        <v>129</v>
      </c>
      <c r="N211" s="478">
        <v>163</v>
      </c>
      <c r="O211" s="478">
        <v>451</v>
      </c>
      <c r="P211" s="478">
        <v>712</v>
      </c>
      <c r="Q211" s="478">
        <v>533</v>
      </c>
      <c r="R211" s="478">
        <v>65</v>
      </c>
      <c r="S211" s="478">
        <v>245</v>
      </c>
      <c r="T211" s="478">
        <v>189</v>
      </c>
      <c r="U211" s="478">
        <v>450</v>
      </c>
      <c r="V211" s="478">
        <v>711</v>
      </c>
      <c r="W211" s="478">
        <v>529</v>
      </c>
      <c r="X211" s="478">
        <v>61</v>
      </c>
      <c r="Y211" s="478">
        <v>268</v>
      </c>
      <c r="Z211" s="478">
        <v>386</v>
      </c>
      <c r="AA211" s="478">
        <v>593</v>
      </c>
      <c r="AB211" s="487">
        <v>125</v>
      </c>
      <c r="AC211" s="475">
        <f t="shared" si="114"/>
        <v>4792815</v>
      </c>
    </row>
    <row r="212" spans="1:29" x14ac:dyDescent="0.25">
      <c r="A212" s="465">
        <v>8</v>
      </c>
      <c r="B212" s="486">
        <v>296</v>
      </c>
      <c r="C212" s="478">
        <v>557</v>
      </c>
      <c r="D212" s="478">
        <v>8</v>
      </c>
      <c r="E212" s="478">
        <v>153</v>
      </c>
      <c r="F212" s="478">
        <v>333</v>
      </c>
      <c r="G212" s="478">
        <v>621</v>
      </c>
      <c r="H212" s="478">
        <v>655</v>
      </c>
      <c r="I212" s="478">
        <v>214</v>
      </c>
      <c r="J212" s="478">
        <v>475</v>
      </c>
      <c r="K212" s="478">
        <v>140</v>
      </c>
      <c r="L212" s="478">
        <v>347</v>
      </c>
      <c r="M212" s="478">
        <v>608</v>
      </c>
      <c r="N212" s="478">
        <v>672</v>
      </c>
      <c r="O212" s="478">
        <v>204</v>
      </c>
      <c r="P212" s="478">
        <v>465</v>
      </c>
      <c r="Q212" s="478">
        <v>283</v>
      </c>
      <c r="R212" s="478">
        <v>544</v>
      </c>
      <c r="S212" s="478">
        <v>22</v>
      </c>
      <c r="T212" s="478">
        <v>659</v>
      </c>
      <c r="U212" s="478">
        <v>191</v>
      </c>
      <c r="V212" s="478">
        <v>479</v>
      </c>
      <c r="W212" s="478">
        <v>273</v>
      </c>
      <c r="X212" s="478">
        <v>561</v>
      </c>
      <c r="Y212" s="478">
        <v>12</v>
      </c>
      <c r="Z212" s="478">
        <v>154</v>
      </c>
      <c r="AA212" s="478">
        <v>334</v>
      </c>
      <c r="AB212" s="487">
        <v>595</v>
      </c>
      <c r="AC212" s="475">
        <f t="shared" si="114"/>
        <v>4792815</v>
      </c>
    </row>
    <row r="213" spans="1:29" x14ac:dyDescent="0.25">
      <c r="A213" s="465">
        <v>9</v>
      </c>
      <c r="B213" s="486">
        <v>37</v>
      </c>
      <c r="C213" s="478">
        <v>298</v>
      </c>
      <c r="D213" s="478">
        <v>505</v>
      </c>
      <c r="E213" s="478">
        <v>623</v>
      </c>
      <c r="F213" s="478">
        <v>101</v>
      </c>
      <c r="G213" s="478">
        <v>362</v>
      </c>
      <c r="H213" s="478">
        <v>426</v>
      </c>
      <c r="I213" s="478">
        <v>687</v>
      </c>
      <c r="J213" s="478">
        <v>219</v>
      </c>
      <c r="K213" s="478">
        <v>646</v>
      </c>
      <c r="L213" s="478">
        <v>97</v>
      </c>
      <c r="M213" s="478">
        <v>358</v>
      </c>
      <c r="N213" s="478">
        <v>422</v>
      </c>
      <c r="O213" s="478">
        <v>683</v>
      </c>
      <c r="P213" s="478">
        <v>242</v>
      </c>
      <c r="Q213" s="478">
        <v>36</v>
      </c>
      <c r="R213" s="478">
        <v>324</v>
      </c>
      <c r="S213" s="478">
        <v>504</v>
      </c>
      <c r="T213" s="478">
        <v>409</v>
      </c>
      <c r="U213" s="478">
        <v>697</v>
      </c>
      <c r="V213" s="478">
        <v>229</v>
      </c>
      <c r="W213" s="478">
        <v>50</v>
      </c>
      <c r="X213" s="478">
        <v>311</v>
      </c>
      <c r="Y213" s="478">
        <v>491</v>
      </c>
      <c r="Z213" s="478">
        <v>636</v>
      </c>
      <c r="AA213" s="478">
        <v>87</v>
      </c>
      <c r="AB213" s="487">
        <v>375</v>
      </c>
      <c r="AC213" s="475">
        <f t="shared" si="114"/>
        <v>4792815</v>
      </c>
    </row>
    <row r="214" spans="1:29" x14ac:dyDescent="0.25">
      <c r="A214" s="465">
        <v>10</v>
      </c>
      <c r="B214" s="486">
        <v>716</v>
      </c>
      <c r="C214" s="478">
        <v>167</v>
      </c>
      <c r="D214" s="478">
        <v>455</v>
      </c>
      <c r="E214" s="478">
        <v>249</v>
      </c>
      <c r="F214" s="478">
        <v>537</v>
      </c>
      <c r="G214" s="478">
        <v>69</v>
      </c>
      <c r="H214" s="478">
        <v>130</v>
      </c>
      <c r="I214" s="478">
        <v>391</v>
      </c>
      <c r="J214" s="478">
        <v>571</v>
      </c>
      <c r="K214" s="478">
        <v>263</v>
      </c>
      <c r="L214" s="478">
        <v>524</v>
      </c>
      <c r="M214" s="478">
        <v>56</v>
      </c>
      <c r="N214" s="478">
        <v>120</v>
      </c>
      <c r="O214" s="478">
        <v>381</v>
      </c>
      <c r="P214" s="478">
        <v>588</v>
      </c>
      <c r="Q214" s="478">
        <v>703</v>
      </c>
      <c r="R214" s="478">
        <v>181</v>
      </c>
      <c r="S214" s="478">
        <v>442</v>
      </c>
      <c r="T214" s="478">
        <v>116</v>
      </c>
      <c r="U214" s="478">
        <v>404</v>
      </c>
      <c r="V214" s="478">
        <v>584</v>
      </c>
      <c r="W214" s="478">
        <v>729</v>
      </c>
      <c r="X214" s="478">
        <v>180</v>
      </c>
      <c r="Y214" s="478">
        <v>441</v>
      </c>
      <c r="Z214" s="478">
        <v>259</v>
      </c>
      <c r="AA214" s="478">
        <v>520</v>
      </c>
      <c r="AB214" s="487">
        <v>79</v>
      </c>
      <c r="AC214" s="475">
        <f t="shared" si="114"/>
        <v>4792815</v>
      </c>
    </row>
    <row r="215" spans="1:29" x14ac:dyDescent="0.25">
      <c r="A215" s="465">
        <v>11</v>
      </c>
      <c r="B215" s="486">
        <v>466</v>
      </c>
      <c r="C215" s="478">
        <v>673</v>
      </c>
      <c r="D215" s="478">
        <v>205</v>
      </c>
      <c r="E215" s="478">
        <v>26</v>
      </c>
      <c r="F215" s="478">
        <v>287</v>
      </c>
      <c r="G215" s="478">
        <v>548</v>
      </c>
      <c r="H215" s="478">
        <v>612</v>
      </c>
      <c r="I215" s="478">
        <v>144</v>
      </c>
      <c r="J215" s="478">
        <v>351</v>
      </c>
      <c r="K215" s="478">
        <v>13</v>
      </c>
      <c r="L215" s="478">
        <v>274</v>
      </c>
      <c r="M215" s="478">
        <v>562</v>
      </c>
      <c r="N215" s="478">
        <v>599</v>
      </c>
      <c r="O215" s="478">
        <v>158</v>
      </c>
      <c r="P215" s="478">
        <v>338</v>
      </c>
      <c r="Q215" s="478">
        <v>483</v>
      </c>
      <c r="R215" s="478">
        <v>663</v>
      </c>
      <c r="S215" s="478">
        <v>195</v>
      </c>
      <c r="T215" s="478">
        <v>613</v>
      </c>
      <c r="U215" s="478">
        <v>145</v>
      </c>
      <c r="V215" s="478">
        <v>325</v>
      </c>
      <c r="W215" s="478">
        <v>470</v>
      </c>
      <c r="X215" s="478">
        <v>650</v>
      </c>
      <c r="Y215" s="478">
        <v>209</v>
      </c>
      <c r="Z215" s="478">
        <v>3</v>
      </c>
      <c r="AA215" s="478">
        <v>291</v>
      </c>
      <c r="AB215" s="487">
        <v>552</v>
      </c>
      <c r="AC215" s="475">
        <f t="shared" si="114"/>
        <v>4792815</v>
      </c>
    </row>
    <row r="216" spans="1:29" x14ac:dyDescent="0.25">
      <c r="A216" s="465">
        <v>12</v>
      </c>
      <c r="B216" s="486">
        <v>237</v>
      </c>
      <c r="C216" s="478">
        <v>417</v>
      </c>
      <c r="D216" s="478">
        <v>678</v>
      </c>
      <c r="E216" s="478">
        <v>496</v>
      </c>
      <c r="F216" s="478">
        <v>28</v>
      </c>
      <c r="G216" s="478">
        <v>316</v>
      </c>
      <c r="H216" s="478">
        <v>353</v>
      </c>
      <c r="I216" s="478">
        <v>641</v>
      </c>
      <c r="J216" s="478">
        <v>92</v>
      </c>
      <c r="K216" s="478">
        <v>495</v>
      </c>
      <c r="L216" s="478">
        <v>54</v>
      </c>
      <c r="M216" s="478">
        <v>315</v>
      </c>
      <c r="N216" s="478">
        <v>376</v>
      </c>
      <c r="O216" s="478">
        <v>637</v>
      </c>
      <c r="P216" s="478">
        <v>88</v>
      </c>
      <c r="Q216" s="478">
        <v>233</v>
      </c>
      <c r="R216" s="478">
        <v>413</v>
      </c>
      <c r="S216" s="478">
        <v>701</v>
      </c>
      <c r="T216" s="478">
        <v>366</v>
      </c>
      <c r="U216" s="478">
        <v>627</v>
      </c>
      <c r="V216" s="478">
        <v>105</v>
      </c>
      <c r="W216" s="478">
        <v>220</v>
      </c>
      <c r="X216" s="478">
        <v>427</v>
      </c>
      <c r="Y216" s="478">
        <v>688</v>
      </c>
      <c r="Z216" s="478">
        <v>509</v>
      </c>
      <c r="AA216" s="478">
        <v>41</v>
      </c>
      <c r="AB216" s="487">
        <v>302</v>
      </c>
      <c r="AC216" s="475">
        <f t="shared" si="114"/>
        <v>4792815</v>
      </c>
    </row>
    <row r="217" spans="1:29" x14ac:dyDescent="0.25">
      <c r="A217" s="465">
        <v>13</v>
      </c>
      <c r="B217" s="486">
        <v>197</v>
      </c>
      <c r="C217" s="478">
        <v>485</v>
      </c>
      <c r="D217" s="478">
        <v>665</v>
      </c>
      <c r="E217" s="478">
        <v>567</v>
      </c>
      <c r="F217" s="478">
        <v>18</v>
      </c>
      <c r="G217" s="478">
        <v>279</v>
      </c>
      <c r="H217" s="478">
        <v>340</v>
      </c>
      <c r="I217" s="478">
        <v>601</v>
      </c>
      <c r="J217" s="478">
        <v>160</v>
      </c>
      <c r="K217" s="478">
        <v>554</v>
      </c>
      <c r="L217" s="478">
        <v>5</v>
      </c>
      <c r="M217" s="478">
        <v>293</v>
      </c>
      <c r="N217" s="478">
        <v>330</v>
      </c>
      <c r="O217" s="478">
        <v>618</v>
      </c>
      <c r="P217" s="478">
        <v>150</v>
      </c>
      <c r="Q217" s="478">
        <v>211</v>
      </c>
      <c r="R217" s="478">
        <v>472</v>
      </c>
      <c r="S217" s="478">
        <v>652</v>
      </c>
      <c r="T217" s="478">
        <v>344</v>
      </c>
      <c r="U217" s="478">
        <v>605</v>
      </c>
      <c r="V217" s="478">
        <v>137</v>
      </c>
      <c r="W217" s="478">
        <v>201</v>
      </c>
      <c r="X217" s="478">
        <v>462</v>
      </c>
      <c r="Y217" s="478">
        <v>669</v>
      </c>
      <c r="Z217" s="478">
        <v>541</v>
      </c>
      <c r="AA217" s="478">
        <v>19</v>
      </c>
      <c r="AB217" s="487">
        <v>280</v>
      </c>
      <c r="AC217" s="475">
        <f t="shared" si="114"/>
        <v>4792815</v>
      </c>
    </row>
    <row r="218" spans="1:29" x14ac:dyDescent="0.25">
      <c r="A218" s="465">
        <v>14</v>
      </c>
      <c r="B218" s="486">
        <v>694</v>
      </c>
      <c r="C218" s="478">
        <v>226</v>
      </c>
      <c r="D218" s="478">
        <v>406</v>
      </c>
      <c r="E218" s="478">
        <v>308</v>
      </c>
      <c r="F218" s="478">
        <v>488</v>
      </c>
      <c r="G218" s="478">
        <v>47</v>
      </c>
      <c r="H218" s="478">
        <v>84</v>
      </c>
      <c r="I218" s="478">
        <v>372</v>
      </c>
      <c r="J218" s="478">
        <v>633</v>
      </c>
      <c r="K218" s="478">
        <v>304</v>
      </c>
      <c r="L218" s="478">
        <v>511</v>
      </c>
      <c r="M218" s="478">
        <v>43</v>
      </c>
      <c r="N218" s="478">
        <v>107</v>
      </c>
      <c r="O218" s="478">
        <v>368</v>
      </c>
      <c r="P218" s="478">
        <v>629</v>
      </c>
      <c r="Q218" s="478">
        <v>693</v>
      </c>
      <c r="R218" s="478">
        <v>225</v>
      </c>
      <c r="S218" s="478">
        <v>432</v>
      </c>
      <c r="T218" s="478">
        <v>94</v>
      </c>
      <c r="U218" s="478">
        <v>355</v>
      </c>
      <c r="V218" s="478">
        <v>643</v>
      </c>
      <c r="W218" s="478">
        <v>680</v>
      </c>
      <c r="X218" s="478">
        <v>239</v>
      </c>
      <c r="Y218" s="478">
        <v>419</v>
      </c>
      <c r="Z218" s="478">
        <v>321</v>
      </c>
      <c r="AA218" s="478">
        <v>501</v>
      </c>
      <c r="AB218" s="487">
        <v>33</v>
      </c>
      <c r="AC218" s="475">
        <f t="shared" si="114"/>
        <v>4792815</v>
      </c>
    </row>
    <row r="219" spans="1:29" x14ac:dyDescent="0.25">
      <c r="A219" s="465">
        <v>15</v>
      </c>
      <c r="B219" s="486">
        <v>447</v>
      </c>
      <c r="C219" s="478">
        <v>708</v>
      </c>
      <c r="D219" s="478">
        <v>186</v>
      </c>
      <c r="E219" s="478">
        <v>58</v>
      </c>
      <c r="F219" s="478">
        <v>265</v>
      </c>
      <c r="G219" s="478">
        <v>526</v>
      </c>
      <c r="H219" s="478">
        <v>590</v>
      </c>
      <c r="I219" s="478">
        <v>122</v>
      </c>
      <c r="J219" s="478">
        <v>383</v>
      </c>
      <c r="K219" s="478">
        <v>75</v>
      </c>
      <c r="L219" s="478">
        <v>255</v>
      </c>
      <c r="M219" s="478">
        <v>516</v>
      </c>
      <c r="N219" s="478">
        <v>577</v>
      </c>
      <c r="O219" s="478">
        <v>109</v>
      </c>
      <c r="P219" s="478">
        <v>397</v>
      </c>
      <c r="Q219" s="478">
        <v>434</v>
      </c>
      <c r="R219" s="478">
        <v>722</v>
      </c>
      <c r="S219" s="478">
        <v>173</v>
      </c>
      <c r="T219" s="478">
        <v>576</v>
      </c>
      <c r="U219" s="478">
        <v>135</v>
      </c>
      <c r="V219" s="478">
        <v>396</v>
      </c>
      <c r="W219" s="478">
        <v>457</v>
      </c>
      <c r="X219" s="478">
        <v>718</v>
      </c>
      <c r="Y219" s="478">
        <v>169</v>
      </c>
      <c r="Z219" s="478">
        <v>71</v>
      </c>
      <c r="AA219" s="478">
        <v>251</v>
      </c>
      <c r="AB219" s="487">
        <v>539</v>
      </c>
      <c r="AC219" s="475">
        <f t="shared" si="114"/>
        <v>4792815</v>
      </c>
    </row>
    <row r="220" spans="1:29" x14ac:dyDescent="0.25">
      <c r="A220" s="465">
        <v>16</v>
      </c>
      <c r="B220" s="486">
        <v>425</v>
      </c>
      <c r="C220" s="478">
        <v>686</v>
      </c>
      <c r="D220" s="478">
        <v>218</v>
      </c>
      <c r="E220" s="478">
        <v>39</v>
      </c>
      <c r="F220" s="478">
        <v>300</v>
      </c>
      <c r="G220" s="478">
        <v>507</v>
      </c>
      <c r="H220" s="478">
        <v>622</v>
      </c>
      <c r="I220" s="478">
        <v>100</v>
      </c>
      <c r="J220" s="478">
        <v>361</v>
      </c>
      <c r="K220" s="478">
        <v>35</v>
      </c>
      <c r="L220" s="478">
        <v>323</v>
      </c>
      <c r="M220" s="478">
        <v>503</v>
      </c>
      <c r="N220" s="478">
        <v>648</v>
      </c>
      <c r="O220" s="478">
        <v>99</v>
      </c>
      <c r="P220" s="478">
        <v>360</v>
      </c>
      <c r="Q220" s="478">
        <v>421</v>
      </c>
      <c r="R220" s="478">
        <v>682</v>
      </c>
      <c r="S220" s="478">
        <v>241</v>
      </c>
      <c r="T220" s="478">
        <v>635</v>
      </c>
      <c r="U220" s="478">
        <v>86</v>
      </c>
      <c r="V220" s="478">
        <v>374</v>
      </c>
      <c r="W220" s="478">
        <v>411</v>
      </c>
      <c r="X220" s="478">
        <v>699</v>
      </c>
      <c r="Y220" s="478">
        <v>231</v>
      </c>
      <c r="Z220" s="478">
        <v>49</v>
      </c>
      <c r="AA220" s="478">
        <v>310</v>
      </c>
      <c r="AB220" s="487">
        <v>490</v>
      </c>
      <c r="AC220" s="475">
        <f t="shared" si="114"/>
        <v>4792815</v>
      </c>
    </row>
    <row r="221" spans="1:29" x14ac:dyDescent="0.25">
      <c r="A221" s="465">
        <v>17</v>
      </c>
      <c r="B221" s="486">
        <v>175</v>
      </c>
      <c r="C221" s="478">
        <v>436</v>
      </c>
      <c r="D221" s="478">
        <v>724</v>
      </c>
      <c r="E221" s="478">
        <v>518</v>
      </c>
      <c r="F221" s="478">
        <v>77</v>
      </c>
      <c r="G221" s="478">
        <v>257</v>
      </c>
      <c r="H221" s="478">
        <v>402</v>
      </c>
      <c r="I221" s="478">
        <v>582</v>
      </c>
      <c r="J221" s="478">
        <v>114</v>
      </c>
      <c r="K221" s="478">
        <v>532</v>
      </c>
      <c r="L221" s="478">
        <v>64</v>
      </c>
      <c r="M221" s="478">
        <v>244</v>
      </c>
      <c r="N221" s="478">
        <v>389</v>
      </c>
      <c r="O221" s="478">
        <v>569</v>
      </c>
      <c r="P221" s="478">
        <v>128</v>
      </c>
      <c r="Q221" s="478">
        <v>165</v>
      </c>
      <c r="R221" s="478">
        <v>453</v>
      </c>
      <c r="S221" s="478">
        <v>714</v>
      </c>
      <c r="T221" s="478">
        <v>385</v>
      </c>
      <c r="U221" s="478">
        <v>592</v>
      </c>
      <c r="V221" s="478">
        <v>124</v>
      </c>
      <c r="W221" s="478">
        <v>188</v>
      </c>
      <c r="X221" s="478">
        <v>449</v>
      </c>
      <c r="Y221" s="478">
        <v>710</v>
      </c>
      <c r="Z221" s="478">
        <v>531</v>
      </c>
      <c r="AA221" s="478">
        <v>63</v>
      </c>
      <c r="AB221" s="487">
        <v>270</v>
      </c>
      <c r="AC221" s="475">
        <f t="shared" si="114"/>
        <v>4792815</v>
      </c>
    </row>
    <row r="222" spans="1:29" x14ac:dyDescent="0.25">
      <c r="A222" s="465">
        <v>18</v>
      </c>
      <c r="B222" s="486">
        <v>657</v>
      </c>
      <c r="C222" s="478">
        <v>216</v>
      </c>
      <c r="D222" s="478">
        <v>477</v>
      </c>
      <c r="E222" s="478">
        <v>295</v>
      </c>
      <c r="F222" s="478">
        <v>556</v>
      </c>
      <c r="G222" s="478">
        <v>7</v>
      </c>
      <c r="H222" s="478">
        <v>152</v>
      </c>
      <c r="I222" s="478">
        <v>332</v>
      </c>
      <c r="J222" s="478">
        <v>620</v>
      </c>
      <c r="K222" s="478">
        <v>285</v>
      </c>
      <c r="L222" s="478">
        <v>546</v>
      </c>
      <c r="M222" s="478">
        <v>24</v>
      </c>
      <c r="N222" s="478">
        <v>139</v>
      </c>
      <c r="O222" s="478">
        <v>346</v>
      </c>
      <c r="P222" s="478">
        <v>607</v>
      </c>
      <c r="Q222" s="478">
        <v>671</v>
      </c>
      <c r="R222" s="478">
        <v>203</v>
      </c>
      <c r="S222" s="478">
        <v>464</v>
      </c>
      <c r="T222" s="478">
        <v>156</v>
      </c>
      <c r="U222" s="478">
        <v>336</v>
      </c>
      <c r="V222" s="478">
        <v>597</v>
      </c>
      <c r="W222" s="478">
        <v>658</v>
      </c>
      <c r="X222" s="478">
        <v>190</v>
      </c>
      <c r="Y222" s="478">
        <v>478</v>
      </c>
      <c r="Z222" s="478">
        <v>272</v>
      </c>
      <c r="AA222" s="478">
        <v>560</v>
      </c>
      <c r="AB222" s="487">
        <v>11</v>
      </c>
      <c r="AC222" s="475">
        <f t="shared" si="114"/>
        <v>4792815</v>
      </c>
    </row>
    <row r="223" spans="1:29" x14ac:dyDescent="0.25">
      <c r="A223" s="465">
        <v>19</v>
      </c>
      <c r="B223" s="486">
        <v>352</v>
      </c>
      <c r="C223" s="478">
        <v>640</v>
      </c>
      <c r="D223" s="478">
        <v>91</v>
      </c>
      <c r="E223" s="478">
        <v>236</v>
      </c>
      <c r="F223" s="478">
        <v>416</v>
      </c>
      <c r="G223" s="478">
        <v>677</v>
      </c>
      <c r="H223" s="478">
        <v>498</v>
      </c>
      <c r="I223" s="478">
        <v>30</v>
      </c>
      <c r="J223" s="478">
        <v>318</v>
      </c>
      <c r="K223" s="478">
        <v>232</v>
      </c>
      <c r="L223" s="478">
        <v>412</v>
      </c>
      <c r="M223" s="478">
        <v>700</v>
      </c>
      <c r="N223" s="478">
        <v>494</v>
      </c>
      <c r="O223" s="478">
        <v>53</v>
      </c>
      <c r="P223" s="478">
        <v>314</v>
      </c>
      <c r="Q223" s="478">
        <v>378</v>
      </c>
      <c r="R223" s="478">
        <v>639</v>
      </c>
      <c r="S223" s="478">
        <v>90</v>
      </c>
      <c r="T223" s="478">
        <v>508</v>
      </c>
      <c r="U223" s="478">
        <v>40</v>
      </c>
      <c r="V223" s="478">
        <v>301</v>
      </c>
      <c r="W223" s="478">
        <v>365</v>
      </c>
      <c r="X223" s="478">
        <v>626</v>
      </c>
      <c r="Y223" s="478">
        <v>104</v>
      </c>
      <c r="Z223" s="478">
        <v>222</v>
      </c>
      <c r="AA223" s="478">
        <v>429</v>
      </c>
      <c r="AB223" s="487">
        <v>690</v>
      </c>
      <c r="AC223" s="475">
        <f t="shared" si="114"/>
        <v>4792815</v>
      </c>
    </row>
    <row r="224" spans="1:29" x14ac:dyDescent="0.25">
      <c r="A224" s="465">
        <v>20</v>
      </c>
      <c r="B224" s="486">
        <v>132</v>
      </c>
      <c r="C224" s="478">
        <v>393</v>
      </c>
      <c r="D224" s="478">
        <v>573</v>
      </c>
      <c r="E224" s="478">
        <v>715</v>
      </c>
      <c r="F224" s="478">
        <v>166</v>
      </c>
      <c r="G224" s="478">
        <v>454</v>
      </c>
      <c r="H224" s="478">
        <v>248</v>
      </c>
      <c r="I224" s="478">
        <v>536</v>
      </c>
      <c r="J224" s="478">
        <v>68</v>
      </c>
      <c r="K224" s="478">
        <v>705</v>
      </c>
      <c r="L224" s="478">
        <v>183</v>
      </c>
      <c r="M224" s="478">
        <v>444</v>
      </c>
      <c r="N224" s="478">
        <v>262</v>
      </c>
      <c r="O224" s="478">
        <v>523</v>
      </c>
      <c r="P224" s="478">
        <v>55</v>
      </c>
      <c r="Q224" s="478">
        <v>119</v>
      </c>
      <c r="R224" s="478">
        <v>380</v>
      </c>
      <c r="S224" s="478">
        <v>587</v>
      </c>
      <c r="T224" s="478">
        <v>261</v>
      </c>
      <c r="U224" s="478">
        <v>522</v>
      </c>
      <c r="V224" s="478">
        <v>81</v>
      </c>
      <c r="W224" s="478">
        <v>115</v>
      </c>
      <c r="X224" s="478">
        <v>403</v>
      </c>
      <c r="Y224" s="478">
        <v>583</v>
      </c>
      <c r="Z224" s="478">
        <v>728</v>
      </c>
      <c r="AA224" s="478">
        <v>179</v>
      </c>
      <c r="AB224" s="487">
        <v>440</v>
      </c>
      <c r="AC224" s="475">
        <f t="shared" si="114"/>
        <v>4792815</v>
      </c>
    </row>
    <row r="225" spans="1:29" x14ac:dyDescent="0.25">
      <c r="A225" s="465">
        <v>21</v>
      </c>
      <c r="B225" s="486">
        <v>611</v>
      </c>
      <c r="C225" s="478">
        <v>143</v>
      </c>
      <c r="D225" s="478">
        <v>350</v>
      </c>
      <c r="E225" s="478">
        <v>468</v>
      </c>
      <c r="F225" s="478">
        <v>675</v>
      </c>
      <c r="G225" s="478">
        <v>207</v>
      </c>
      <c r="H225" s="478">
        <v>25</v>
      </c>
      <c r="I225" s="478">
        <v>286</v>
      </c>
      <c r="J225" s="478">
        <v>547</v>
      </c>
      <c r="K225" s="478">
        <v>482</v>
      </c>
      <c r="L225" s="478">
        <v>662</v>
      </c>
      <c r="M225" s="478">
        <v>194</v>
      </c>
      <c r="N225" s="478">
        <v>15</v>
      </c>
      <c r="O225" s="478">
        <v>276</v>
      </c>
      <c r="P225" s="478">
        <v>564</v>
      </c>
      <c r="Q225" s="478">
        <v>598</v>
      </c>
      <c r="R225" s="478">
        <v>157</v>
      </c>
      <c r="S225" s="478">
        <v>337</v>
      </c>
      <c r="T225" s="478">
        <v>2</v>
      </c>
      <c r="U225" s="478">
        <v>290</v>
      </c>
      <c r="V225" s="478">
        <v>551</v>
      </c>
      <c r="W225" s="478">
        <v>615</v>
      </c>
      <c r="X225" s="478">
        <v>147</v>
      </c>
      <c r="Y225" s="478">
        <v>327</v>
      </c>
      <c r="Z225" s="478">
        <v>469</v>
      </c>
      <c r="AA225" s="478">
        <v>649</v>
      </c>
      <c r="AB225" s="487">
        <v>208</v>
      </c>
      <c r="AC225" s="475">
        <f t="shared" si="114"/>
        <v>4792815</v>
      </c>
    </row>
    <row r="226" spans="1:29" x14ac:dyDescent="0.25">
      <c r="A226" s="465">
        <v>22</v>
      </c>
      <c r="B226" s="486">
        <v>589</v>
      </c>
      <c r="C226" s="478">
        <v>121</v>
      </c>
      <c r="D226" s="478">
        <v>382</v>
      </c>
      <c r="E226" s="478">
        <v>446</v>
      </c>
      <c r="F226" s="478">
        <v>707</v>
      </c>
      <c r="G226" s="478">
        <v>185</v>
      </c>
      <c r="H226" s="478">
        <v>60</v>
      </c>
      <c r="I226" s="478">
        <v>267</v>
      </c>
      <c r="J226" s="478">
        <v>528</v>
      </c>
      <c r="K226" s="478">
        <v>433</v>
      </c>
      <c r="L226" s="478">
        <v>721</v>
      </c>
      <c r="M226" s="478">
        <v>172</v>
      </c>
      <c r="N226" s="478">
        <v>74</v>
      </c>
      <c r="O226" s="478">
        <v>254</v>
      </c>
      <c r="P226" s="478">
        <v>515</v>
      </c>
      <c r="Q226" s="478">
        <v>579</v>
      </c>
      <c r="R226" s="478">
        <v>111</v>
      </c>
      <c r="S226" s="478">
        <v>399</v>
      </c>
      <c r="T226" s="478">
        <v>70</v>
      </c>
      <c r="U226" s="478">
        <v>250</v>
      </c>
      <c r="V226" s="478">
        <v>538</v>
      </c>
      <c r="W226" s="478">
        <v>575</v>
      </c>
      <c r="X226" s="478">
        <v>134</v>
      </c>
      <c r="Y226" s="478">
        <v>395</v>
      </c>
      <c r="Z226" s="478">
        <v>459</v>
      </c>
      <c r="AA226" s="478">
        <v>720</v>
      </c>
      <c r="AB226" s="487">
        <v>171</v>
      </c>
      <c r="AC226" s="475">
        <f t="shared" si="114"/>
        <v>4792815</v>
      </c>
    </row>
    <row r="227" spans="1:29" x14ac:dyDescent="0.25">
      <c r="A227" s="465">
        <v>23</v>
      </c>
      <c r="B227" s="486">
        <v>342</v>
      </c>
      <c r="C227" s="478">
        <v>603</v>
      </c>
      <c r="D227" s="478">
        <v>162</v>
      </c>
      <c r="E227" s="478">
        <v>196</v>
      </c>
      <c r="F227" s="478">
        <v>484</v>
      </c>
      <c r="G227" s="478">
        <v>664</v>
      </c>
      <c r="H227" s="478">
        <v>566</v>
      </c>
      <c r="I227" s="478">
        <v>17</v>
      </c>
      <c r="J227" s="478">
        <v>278</v>
      </c>
      <c r="K227" s="478">
        <v>213</v>
      </c>
      <c r="L227" s="478">
        <v>474</v>
      </c>
      <c r="M227" s="478">
        <v>654</v>
      </c>
      <c r="N227" s="478">
        <v>553</v>
      </c>
      <c r="O227" s="478">
        <v>4</v>
      </c>
      <c r="P227" s="478">
        <v>292</v>
      </c>
      <c r="Q227" s="478">
        <v>329</v>
      </c>
      <c r="R227" s="478">
        <v>617</v>
      </c>
      <c r="S227" s="478">
        <v>149</v>
      </c>
      <c r="T227" s="478">
        <v>543</v>
      </c>
      <c r="U227" s="478">
        <v>21</v>
      </c>
      <c r="V227" s="478">
        <v>282</v>
      </c>
      <c r="W227" s="478">
        <v>343</v>
      </c>
      <c r="X227" s="478">
        <v>604</v>
      </c>
      <c r="Y227" s="478">
        <v>136</v>
      </c>
      <c r="Z227" s="478">
        <v>200</v>
      </c>
      <c r="AA227" s="478">
        <v>461</v>
      </c>
      <c r="AB227" s="487">
        <v>668</v>
      </c>
      <c r="AC227" s="475">
        <f t="shared" si="114"/>
        <v>4792815</v>
      </c>
    </row>
    <row r="228" spans="1:29" x14ac:dyDescent="0.25">
      <c r="A228" s="465">
        <v>24</v>
      </c>
      <c r="B228" s="486">
        <v>83</v>
      </c>
      <c r="C228" s="478">
        <v>371</v>
      </c>
      <c r="D228" s="478">
        <v>632</v>
      </c>
      <c r="E228" s="478">
        <v>696</v>
      </c>
      <c r="F228" s="478">
        <v>228</v>
      </c>
      <c r="G228" s="478">
        <v>408</v>
      </c>
      <c r="H228" s="478">
        <v>307</v>
      </c>
      <c r="I228" s="478">
        <v>487</v>
      </c>
      <c r="J228" s="478">
        <v>46</v>
      </c>
      <c r="K228" s="478">
        <v>692</v>
      </c>
      <c r="L228" s="478">
        <v>224</v>
      </c>
      <c r="M228" s="478">
        <v>431</v>
      </c>
      <c r="N228" s="478">
        <v>306</v>
      </c>
      <c r="O228" s="478">
        <v>513</v>
      </c>
      <c r="P228" s="478">
        <v>45</v>
      </c>
      <c r="Q228" s="478">
        <v>106</v>
      </c>
      <c r="R228" s="478">
        <v>367</v>
      </c>
      <c r="S228" s="478">
        <v>628</v>
      </c>
      <c r="T228" s="478">
        <v>320</v>
      </c>
      <c r="U228" s="478">
        <v>500</v>
      </c>
      <c r="V228" s="478">
        <v>32</v>
      </c>
      <c r="W228" s="478">
        <v>96</v>
      </c>
      <c r="X228" s="478">
        <v>357</v>
      </c>
      <c r="Y228" s="478">
        <v>645</v>
      </c>
      <c r="Z228" s="478">
        <v>679</v>
      </c>
      <c r="AA228" s="478">
        <v>238</v>
      </c>
      <c r="AB228" s="487">
        <v>418</v>
      </c>
      <c r="AC228" s="475">
        <f t="shared" si="114"/>
        <v>4792815</v>
      </c>
    </row>
    <row r="229" spans="1:29" x14ac:dyDescent="0.25">
      <c r="A229" s="465">
        <v>25</v>
      </c>
      <c r="B229" s="486">
        <v>151</v>
      </c>
      <c r="C229" s="478">
        <v>331</v>
      </c>
      <c r="D229" s="478">
        <v>619</v>
      </c>
      <c r="E229" s="478">
        <v>656</v>
      </c>
      <c r="F229" s="478">
        <v>215</v>
      </c>
      <c r="G229" s="478">
        <v>476</v>
      </c>
      <c r="H229" s="478">
        <v>297</v>
      </c>
      <c r="I229" s="478">
        <v>558</v>
      </c>
      <c r="J229" s="478">
        <v>9</v>
      </c>
      <c r="K229" s="478">
        <v>670</v>
      </c>
      <c r="L229" s="478">
        <v>202</v>
      </c>
      <c r="M229" s="478">
        <v>463</v>
      </c>
      <c r="N229" s="478">
        <v>284</v>
      </c>
      <c r="O229" s="478">
        <v>545</v>
      </c>
      <c r="P229" s="478">
        <v>23</v>
      </c>
      <c r="Q229" s="478">
        <v>141</v>
      </c>
      <c r="R229" s="478">
        <v>348</v>
      </c>
      <c r="S229" s="478">
        <v>609</v>
      </c>
      <c r="T229" s="478">
        <v>271</v>
      </c>
      <c r="U229" s="478">
        <v>559</v>
      </c>
      <c r="V229" s="478">
        <v>10</v>
      </c>
      <c r="W229" s="478">
        <v>155</v>
      </c>
      <c r="X229" s="478">
        <v>335</v>
      </c>
      <c r="Y229" s="478">
        <v>596</v>
      </c>
      <c r="Z229" s="478">
        <v>660</v>
      </c>
      <c r="AA229" s="478">
        <v>192</v>
      </c>
      <c r="AB229" s="487">
        <v>480</v>
      </c>
      <c r="AC229" s="475">
        <f t="shared" si="114"/>
        <v>4792815</v>
      </c>
    </row>
    <row r="230" spans="1:29" x14ac:dyDescent="0.25">
      <c r="A230" s="465">
        <v>26</v>
      </c>
      <c r="B230" s="486">
        <v>624</v>
      </c>
      <c r="C230" s="478">
        <v>102</v>
      </c>
      <c r="D230" s="478">
        <v>363</v>
      </c>
      <c r="E230" s="478">
        <v>424</v>
      </c>
      <c r="F230" s="478">
        <v>685</v>
      </c>
      <c r="G230" s="478">
        <v>217</v>
      </c>
      <c r="H230" s="478">
        <v>38</v>
      </c>
      <c r="I230" s="478">
        <v>299</v>
      </c>
      <c r="J230" s="478">
        <v>506</v>
      </c>
      <c r="K230" s="478">
        <v>423</v>
      </c>
      <c r="L230" s="478">
        <v>684</v>
      </c>
      <c r="M230" s="478">
        <v>243</v>
      </c>
      <c r="N230" s="478">
        <v>34</v>
      </c>
      <c r="O230" s="478">
        <v>322</v>
      </c>
      <c r="P230" s="478">
        <v>502</v>
      </c>
      <c r="Q230" s="478">
        <v>647</v>
      </c>
      <c r="R230" s="478">
        <v>98</v>
      </c>
      <c r="S230" s="478">
        <v>359</v>
      </c>
      <c r="T230" s="478">
        <v>51</v>
      </c>
      <c r="U230" s="478">
        <v>312</v>
      </c>
      <c r="V230" s="478">
        <v>492</v>
      </c>
      <c r="W230" s="478">
        <v>634</v>
      </c>
      <c r="X230" s="478">
        <v>85</v>
      </c>
      <c r="Y230" s="478">
        <v>373</v>
      </c>
      <c r="Z230" s="478">
        <v>410</v>
      </c>
      <c r="AA230" s="478">
        <v>698</v>
      </c>
      <c r="AB230" s="487">
        <v>230</v>
      </c>
      <c r="AC230" s="475">
        <f t="shared" si="114"/>
        <v>4792815</v>
      </c>
    </row>
    <row r="231" spans="1:29" x14ac:dyDescent="0.25">
      <c r="A231" s="465">
        <v>27</v>
      </c>
      <c r="B231" s="488">
        <v>401</v>
      </c>
      <c r="C231" s="489">
        <v>581</v>
      </c>
      <c r="D231" s="489">
        <v>113</v>
      </c>
      <c r="E231" s="489">
        <v>177</v>
      </c>
      <c r="F231" s="489">
        <v>438</v>
      </c>
      <c r="G231" s="489">
        <v>726</v>
      </c>
      <c r="H231" s="489">
        <v>517</v>
      </c>
      <c r="I231" s="489">
        <v>76</v>
      </c>
      <c r="J231" s="489">
        <v>256</v>
      </c>
      <c r="K231" s="489">
        <v>164</v>
      </c>
      <c r="L231" s="489">
        <v>452</v>
      </c>
      <c r="M231" s="489">
        <v>713</v>
      </c>
      <c r="N231" s="489">
        <v>534</v>
      </c>
      <c r="O231" s="489">
        <v>66</v>
      </c>
      <c r="P231" s="489">
        <v>246</v>
      </c>
      <c r="Q231" s="489">
        <v>388</v>
      </c>
      <c r="R231" s="489">
        <v>568</v>
      </c>
      <c r="S231" s="489">
        <v>127</v>
      </c>
      <c r="T231" s="489">
        <v>530</v>
      </c>
      <c r="U231" s="489">
        <v>62</v>
      </c>
      <c r="V231" s="489">
        <v>269</v>
      </c>
      <c r="W231" s="489">
        <v>387</v>
      </c>
      <c r="X231" s="489">
        <v>594</v>
      </c>
      <c r="Y231" s="489">
        <v>126</v>
      </c>
      <c r="Z231" s="489">
        <v>187</v>
      </c>
      <c r="AA231" s="489">
        <v>448</v>
      </c>
      <c r="AB231" s="490">
        <v>709</v>
      </c>
      <c r="AC231" s="475">
        <f t="shared" si="114"/>
        <v>4792815</v>
      </c>
    </row>
    <row r="232" spans="1:29" x14ac:dyDescent="0.25">
      <c r="A232" s="470" t="s">
        <v>1</v>
      </c>
      <c r="B232" s="475">
        <f>SUMSQ(B205:B231)</f>
        <v>4792815</v>
      </c>
      <c r="C232" s="475">
        <f t="shared" ref="C232" si="115">SUMSQ(C205:C231)</f>
        <v>4792815</v>
      </c>
      <c r="D232" s="475">
        <f t="shared" ref="D232" si="116">SUMSQ(D205:D231)</f>
        <v>4792815</v>
      </c>
      <c r="E232" s="475">
        <f t="shared" ref="E232" si="117">SUMSQ(E205:E231)</f>
        <v>4792815</v>
      </c>
      <c r="F232" s="475">
        <f t="shared" ref="F232" si="118">SUMSQ(F205:F231)</f>
        <v>4792815</v>
      </c>
      <c r="G232" s="475">
        <f t="shared" ref="G232" si="119">SUMSQ(G205:G231)</f>
        <v>4792815</v>
      </c>
      <c r="H232" s="475">
        <f t="shared" ref="H232" si="120">SUMSQ(H205:H231)</f>
        <v>4792815</v>
      </c>
      <c r="I232" s="475">
        <f t="shared" ref="I232" si="121">SUMSQ(I205:I231)</f>
        <v>4792815</v>
      </c>
      <c r="J232" s="475">
        <f t="shared" ref="J232" si="122">SUMSQ(J205:J231)</f>
        <v>4792815</v>
      </c>
      <c r="K232" s="475">
        <f t="shared" ref="K232" si="123">SUMSQ(K205:K231)</f>
        <v>4792815</v>
      </c>
      <c r="L232" s="475">
        <f t="shared" ref="L232" si="124">SUMSQ(L205:L231)</f>
        <v>4792815</v>
      </c>
      <c r="M232" s="475">
        <f t="shared" ref="M232" si="125">SUMSQ(M205:M231)</f>
        <v>4792815</v>
      </c>
      <c r="N232" s="475">
        <f t="shared" ref="N232" si="126">SUMSQ(N205:N231)</f>
        <v>4792815</v>
      </c>
      <c r="O232" s="475">
        <f t="shared" ref="O232" si="127">SUMSQ(O205:O231)</f>
        <v>4792815</v>
      </c>
      <c r="P232" s="475">
        <f t="shared" ref="P232" si="128">SUMSQ(P205:P231)</f>
        <v>4792815</v>
      </c>
      <c r="Q232" s="475">
        <f t="shared" ref="Q232" si="129">SUMSQ(Q205:Q231)</f>
        <v>4792815</v>
      </c>
      <c r="R232" s="475">
        <f t="shared" ref="R232" si="130">SUMSQ(R205:R231)</f>
        <v>4792815</v>
      </c>
      <c r="S232" s="475">
        <f t="shared" ref="S232" si="131">SUMSQ(S205:S231)</f>
        <v>4792815</v>
      </c>
      <c r="T232" s="475">
        <f t="shared" ref="T232" si="132">SUMSQ(T205:T231)</f>
        <v>4792815</v>
      </c>
      <c r="U232" s="475">
        <f t="shared" ref="U232" si="133">SUMSQ(U205:U231)</f>
        <v>4792815</v>
      </c>
      <c r="V232" s="475">
        <f t="shared" ref="V232" si="134">SUMSQ(V205:V231)</f>
        <v>4792815</v>
      </c>
      <c r="W232" s="475">
        <f t="shared" ref="W232" si="135">SUMSQ(W205:W231)</f>
        <v>4792815</v>
      </c>
      <c r="X232" s="475">
        <f t="shared" ref="X232" si="136">SUMSQ(X205:X231)</f>
        <v>4792815</v>
      </c>
      <c r="Y232" s="475">
        <f t="shared" ref="Y232" si="137">SUMSQ(Y205:Y231)</f>
        <v>4792815</v>
      </c>
      <c r="Z232" s="475">
        <f t="shared" ref="Z232" si="138">SUMSQ(Z205:Z231)</f>
        <v>4792815</v>
      </c>
      <c r="AA232" s="475">
        <f t="shared" ref="AA232" si="139">SUMSQ(AA205:AA231)</f>
        <v>4792815</v>
      </c>
      <c r="AB232" s="475">
        <f t="shared" ref="AB232" si="140">SUMSQ(AB205:AB231)</f>
        <v>4792815</v>
      </c>
      <c r="AC232" s="475"/>
    </row>
    <row r="233" spans="1:29" x14ac:dyDescent="0.25">
      <c r="A233" s="466"/>
      <c r="B233" s="471" t="s">
        <v>925</v>
      </c>
      <c r="C233" s="471"/>
      <c r="D233" s="471"/>
      <c r="E233" s="471"/>
      <c r="F233" s="471"/>
      <c r="G233" s="471"/>
      <c r="H233" s="471"/>
      <c r="I233" s="471"/>
      <c r="J233" s="471"/>
      <c r="K233" s="471"/>
      <c r="L233" s="471"/>
      <c r="M233" s="471"/>
      <c r="N233" s="471"/>
      <c r="O233" s="471"/>
      <c r="P233" s="471"/>
      <c r="Q233" s="471"/>
      <c r="R233" s="471"/>
      <c r="S233" s="471"/>
      <c r="T233" s="471"/>
      <c r="U233" s="471"/>
      <c r="V233" s="471"/>
      <c r="W233" s="471"/>
      <c r="X233" s="471"/>
      <c r="Y233" s="471"/>
      <c r="Z233" s="471"/>
      <c r="AA233" s="471"/>
      <c r="AB233" s="471"/>
      <c r="AC233" s="475"/>
    </row>
    <row r="234" spans="1:29" x14ac:dyDescent="0.25">
      <c r="A234" s="470" t="s">
        <v>2</v>
      </c>
      <c r="B234" s="466">
        <f>B205</f>
        <v>27</v>
      </c>
      <c r="C234" s="466">
        <f>C206</f>
        <v>29</v>
      </c>
      <c r="D234" s="466">
        <f>D207</f>
        <v>67</v>
      </c>
      <c r="E234" s="466">
        <f>E208</f>
        <v>82</v>
      </c>
      <c r="F234" s="466">
        <f>F209</f>
        <v>123</v>
      </c>
      <c r="G234" s="466">
        <f>G210</f>
        <v>161</v>
      </c>
      <c r="H234" s="466">
        <f>H211</f>
        <v>176</v>
      </c>
      <c r="I234" s="466">
        <f>I212</f>
        <v>214</v>
      </c>
      <c r="J234" s="466">
        <f>J213</f>
        <v>219</v>
      </c>
      <c r="K234" s="466">
        <f>K214</f>
        <v>263</v>
      </c>
      <c r="L234" s="466">
        <f>L215</f>
        <v>274</v>
      </c>
      <c r="M234" s="466">
        <f>M216</f>
        <v>315</v>
      </c>
      <c r="N234" s="466">
        <f>N217</f>
        <v>330</v>
      </c>
      <c r="O234" s="466">
        <f>O218</f>
        <v>368</v>
      </c>
      <c r="P234" s="466">
        <f>P219</f>
        <v>397</v>
      </c>
      <c r="Q234" s="466">
        <f>Q220</f>
        <v>421</v>
      </c>
      <c r="R234" s="466">
        <f>R221</f>
        <v>453</v>
      </c>
      <c r="S234" s="466">
        <f>S222</f>
        <v>464</v>
      </c>
      <c r="T234" s="466">
        <f>T223</f>
        <v>508</v>
      </c>
      <c r="U234" s="466">
        <f>U224</f>
        <v>522</v>
      </c>
      <c r="V234" s="466">
        <f>V225</f>
        <v>551</v>
      </c>
      <c r="W234" s="466">
        <f>W226</f>
        <v>575</v>
      </c>
      <c r="X234" s="466">
        <f>X227</f>
        <v>604</v>
      </c>
      <c r="Y234" s="466">
        <f>Y228</f>
        <v>645</v>
      </c>
      <c r="Z234" s="466">
        <f>Z229</f>
        <v>660</v>
      </c>
      <c r="AA234" s="466">
        <f>AA230</f>
        <v>698</v>
      </c>
      <c r="AB234" s="473">
        <f>AB231</f>
        <v>709</v>
      </c>
      <c r="AC234" s="475">
        <f t="shared" ref="AC234:AC235" si="141">SUMSQ(B234:AB234)</f>
        <v>4792815</v>
      </c>
    </row>
    <row r="235" spans="1:29" x14ac:dyDescent="0.25">
      <c r="A235" s="470" t="s">
        <v>3</v>
      </c>
      <c r="B235" s="466">
        <f>B231</f>
        <v>401</v>
      </c>
      <c r="C235" s="466">
        <f>C230</f>
        <v>102</v>
      </c>
      <c r="D235" s="466">
        <f>D229</f>
        <v>619</v>
      </c>
      <c r="E235" s="466">
        <f>E228</f>
        <v>696</v>
      </c>
      <c r="F235" s="466">
        <f>F227</f>
        <v>484</v>
      </c>
      <c r="G235" s="466">
        <f>G226</f>
        <v>185</v>
      </c>
      <c r="H235" s="466">
        <f>H225</f>
        <v>25</v>
      </c>
      <c r="I235" s="466">
        <f>I224</f>
        <v>536</v>
      </c>
      <c r="J235" s="466">
        <f>J223</f>
        <v>318</v>
      </c>
      <c r="K235" s="466">
        <f>K222</f>
        <v>285</v>
      </c>
      <c r="L235" s="466">
        <f>L221</f>
        <v>64</v>
      </c>
      <c r="M235" s="466">
        <f>M220</f>
        <v>503</v>
      </c>
      <c r="N235" s="466">
        <f>N219</f>
        <v>577</v>
      </c>
      <c r="O235" s="466">
        <f>O218</f>
        <v>368</v>
      </c>
      <c r="P235" s="466">
        <f>P217</f>
        <v>150</v>
      </c>
      <c r="Q235" s="466">
        <f>Q216</f>
        <v>233</v>
      </c>
      <c r="R235" s="466">
        <f>R215</f>
        <v>663</v>
      </c>
      <c r="S235" s="466">
        <f>S214</f>
        <v>442</v>
      </c>
      <c r="T235" s="466">
        <f>T213</f>
        <v>409</v>
      </c>
      <c r="U235" s="466">
        <f>U212</f>
        <v>191</v>
      </c>
      <c r="V235" s="466">
        <f>V211</f>
        <v>711</v>
      </c>
      <c r="W235" s="466">
        <f>W210</f>
        <v>542</v>
      </c>
      <c r="X235" s="466">
        <f>X209</f>
        <v>252</v>
      </c>
      <c r="Y235" s="466">
        <f>Y208</f>
        <v>31</v>
      </c>
      <c r="Z235" s="466">
        <f>Z207</f>
        <v>117</v>
      </c>
      <c r="AA235" s="466">
        <f>AA206</f>
        <v>625</v>
      </c>
      <c r="AB235" s="473">
        <f>AB205</f>
        <v>326</v>
      </c>
      <c r="AC235" s="475">
        <f t="shared" si="141"/>
        <v>4792815</v>
      </c>
    </row>
    <row r="236" spans="1:29" x14ac:dyDescent="0.25">
      <c r="B236" s="470"/>
      <c r="C236" s="466" t="s">
        <v>4</v>
      </c>
      <c r="AC236" s="475"/>
    </row>
    <row r="237" spans="1:29" x14ac:dyDescent="0.25">
      <c r="B237" s="481" t="s">
        <v>942</v>
      </c>
      <c r="C237" s="465"/>
      <c r="D237" s="465"/>
      <c r="E237" s="465"/>
      <c r="F237" s="465"/>
      <c r="G237" s="465"/>
      <c r="H237" s="465"/>
      <c r="I237" s="465"/>
      <c r="J237" s="465"/>
      <c r="K237" s="465"/>
      <c r="L237" s="465"/>
      <c r="M237" s="465"/>
      <c r="N237" s="465"/>
      <c r="O237" s="465"/>
      <c r="P237" s="465"/>
      <c r="Q237" s="465"/>
      <c r="R237" s="465"/>
      <c r="S237" s="465"/>
      <c r="T237" s="465"/>
      <c r="U237" s="465"/>
      <c r="V237" s="465"/>
      <c r="W237" s="465"/>
      <c r="X237" s="465"/>
      <c r="Y237" s="465"/>
      <c r="Z237" s="465"/>
      <c r="AA237" s="465"/>
      <c r="AB237" s="465"/>
      <c r="AC237" s="475"/>
    </row>
    <row r="238" spans="1:29" x14ac:dyDescent="0.25">
      <c r="A238" s="465">
        <v>1</v>
      </c>
      <c r="B238" s="483">
        <v>6</v>
      </c>
      <c r="C238" s="484">
        <v>341</v>
      </c>
      <c r="D238" s="484">
        <v>667</v>
      </c>
      <c r="E238" s="484">
        <v>148</v>
      </c>
      <c r="F238" s="484">
        <v>486</v>
      </c>
      <c r="G238" s="484">
        <v>542</v>
      </c>
      <c r="H238" s="484">
        <v>212</v>
      </c>
      <c r="I238" s="484">
        <v>277</v>
      </c>
      <c r="J238" s="484">
        <v>606</v>
      </c>
      <c r="K238" s="484">
        <v>161</v>
      </c>
      <c r="L238" s="484">
        <v>460</v>
      </c>
      <c r="M238" s="484">
        <v>555</v>
      </c>
      <c r="N238" s="484">
        <v>198</v>
      </c>
      <c r="O238" s="484">
        <v>281</v>
      </c>
      <c r="P238" s="484">
        <v>616</v>
      </c>
      <c r="Q238" s="484">
        <v>16</v>
      </c>
      <c r="R238" s="484">
        <v>345</v>
      </c>
      <c r="S238" s="484">
        <v>653</v>
      </c>
      <c r="T238" s="484">
        <v>199</v>
      </c>
      <c r="U238" s="484">
        <v>294</v>
      </c>
      <c r="V238" s="484">
        <v>602</v>
      </c>
      <c r="W238" s="484">
        <v>20</v>
      </c>
      <c r="X238" s="484">
        <v>328</v>
      </c>
      <c r="Y238" s="484">
        <v>666</v>
      </c>
      <c r="Z238" s="484">
        <v>138</v>
      </c>
      <c r="AA238" s="484">
        <v>473</v>
      </c>
      <c r="AB238" s="485">
        <v>565</v>
      </c>
      <c r="AC238" s="475">
        <f t="shared" ref="AC238:AC264" si="142">SUMSQ(B238:AB238)</f>
        <v>4792815</v>
      </c>
    </row>
    <row r="239" spans="1:29" x14ac:dyDescent="0.25">
      <c r="A239" s="465">
        <v>2</v>
      </c>
      <c r="B239" s="486">
        <v>682</v>
      </c>
      <c r="C239" s="478">
        <v>39</v>
      </c>
      <c r="D239" s="478">
        <v>374</v>
      </c>
      <c r="E239" s="478">
        <v>503</v>
      </c>
      <c r="F239" s="478">
        <v>100</v>
      </c>
      <c r="G239" s="478">
        <v>411</v>
      </c>
      <c r="H239" s="478">
        <v>648</v>
      </c>
      <c r="I239" s="478">
        <v>218</v>
      </c>
      <c r="J239" s="478">
        <v>310</v>
      </c>
      <c r="K239" s="478">
        <v>507</v>
      </c>
      <c r="L239" s="478">
        <v>86</v>
      </c>
      <c r="M239" s="478">
        <v>421</v>
      </c>
      <c r="N239" s="478">
        <v>622</v>
      </c>
      <c r="O239" s="478">
        <v>231</v>
      </c>
      <c r="P239" s="478">
        <v>323</v>
      </c>
      <c r="Q239" s="478">
        <v>686</v>
      </c>
      <c r="R239" s="478">
        <v>49</v>
      </c>
      <c r="S239" s="478">
        <v>360</v>
      </c>
      <c r="T239" s="478">
        <v>635</v>
      </c>
      <c r="U239" s="478">
        <v>241</v>
      </c>
      <c r="V239" s="478">
        <v>300</v>
      </c>
      <c r="W239" s="478">
        <v>699</v>
      </c>
      <c r="X239" s="478">
        <v>35</v>
      </c>
      <c r="Y239" s="478">
        <v>361</v>
      </c>
      <c r="Z239" s="478">
        <v>490</v>
      </c>
      <c r="AA239" s="478">
        <v>99</v>
      </c>
      <c r="AB239" s="487">
        <v>425</v>
      </c>
      <c r="AC239" s="475">
        <f t="shared" si="142"/>
        <v>4792815</v>
      </c>
    </row>
    <row r="240" spans="1:29" x14ac:dyDescent="0.25">
      <c r="A240" s="465">
        <v>3</v>
      </c>
      <c r="B240" s="486">
        <v>380</v>
      </c>
      <c r="C240" s="478">
        <v>715</v>
      </c>
      <c r="D240" s="478">
        <v>81</v>
      </c>
      <c r="E240" s="478">
        <v>444</v>
      </c>
      <c r="F240" s="478">
        <v>536</v>
      </c>
      <c r="G240" s="478">
        <v>115</v>
      </c>
      <c r="H240" s="478">
        <v>262</v>
      </c>
      <c r="I240" s="478">
        <v>573</v>
      </c>
      <c r="J240" s="478">
        <v>179</v>
      </c>
      <c r="K240" s="478">
        <v>454</v>
      </c>
      <c r="L240" s="478">
        <v>522</v>
      </c>
      <c r="M240" s="478">
        <v>119</v>
      </c>
      <c r="N240" s="478">
        <v>248</v>
      </c>
      <c r="O240" s="478">
        <v>583</v>
      </c>
      <c r="P240" s="478">
        <v>183</v>
      </c>
      <c r="Q240" s="478">
        <v>393</v>
      </c>
      <c r="R240" s="478">
        <v>728</v>
      </c>
      <c r="S240" s="478">
        <v>55</v>
      </c>
      <c r="T240" s="478">
        <v>261</v>
      </c>
      <c r="U240" s="478">
        <v>587</v>
      </c>
      <c r="V240" s="478">
        <v>166</v>
      </c>
      <c r="W240" s="478">
        <v>403</v>
      </c>
      <c r="X240" s="478">
        <v>705</v>
      </c>
      <c r="Y240" s="478">
        <v>68</v>
      </c>
      <c r="Z240" s="478">
        <v>440</v>
      </c>
      <c r="AA240" s="478">
        <v>523</v>
      </c>
      <c r="AB240" s="487">
        <v>132</v>
      </c>
      <c r="AC240" s="475">
        <f t="shared" si="142"/>
        <v>4792815</v>
      </c>
    </row>
    <row r="241" spans="1:29" x14ac:dyDescent="0.25">
      <c r="A241" s="465">
        <v>4</v>
      </c>
      <c r="B241" s="486">
        <v>52</v>
      </c>
      <c r="C241" s="478">
        <v>354</v>
      </c>
      <c r="D241" s="478">
        <v>689</v>
      </c>
      <c r="E241" s="478">
        <v>89</v>
      </c>
      <c r="F241" s="478">
        <v>415</v>
      </c>
      <c r="G241" s="478">
        <v>510</v>
      </c>
      <c r="H241" s="478">
        <v>234</v>
      </c>
      <c r="I241" s="478">
        <v>317</v>
      </c>
      <c r="J241" s="478">
        <v>625</v>
      </c>
      <c r="K241" s="478">
        <v>93</v>
      </c>
      <c r="L241" s="478">
        <v>428</v>
      </c>
      <c r="M241" s="478">
        <v>493</v>
      </c>
      <c r="N241" s="478">
        <v>235</v>
      </c>
      <c r="O241" s="478">
        <v>303</v>
      </c>
      <c r="P241" s="478">
        <v>638</v>
      </c>
      <c r="Q241" s="478">
        <v>29</v>
      </c>
      <c r="R241" s="478">
        <v>364</v>
      </c>
      <c r="S241" s="478">
        <v>702</v>
      </c>
      <c r="T241" s="478">
        <v>221</v>
      </c>
      <c r="U241" s="478">
        <v>313</v>
      </c>
      <c r="V241" s="478">
        <v>642</v>
      </c>
      <c r="W241" s="478">
        <v>42</v>
      </c>
      <c r="X241" s="478">
        <v>377</v>
      </c>
      <c r="Y241" s="478">
        <v>676</v>
      </c>
      <c r="Z241" s="478">
        <v>103</v>
      </c>
      <c r="AA241" s="478">
        <v>414</v>
      </c>
      <c r="AB241" s="487">
        <v>497</v>
      </c>
      <c r="AC241" s="475">
        <f t="shared" si="142"/>
        <v>4792815</v>
      </c>
    </row>
    <row r="242" spans="1:29" x14ac:dyDescent="0.25">
      <c r="A242" s="465">
        <v>5</v>
      </c>
      <c r="B242" s="486">
        <v>722</v>
      </c>
      <c r="C242" s="478">
        <v>58</v>
      </c>
      <c r="D242" s="478">
        <v>396</v>
      </c>
      <c r="E242" s="478">
        <v>516</v>
      </c>
      <c r="F242" s="478">
        <v>122</v>
      </c>
      <c r="G242" s="478">
        <v>457</v>
      </c>
      <c r="H242" s="478">
        <v>577</v>
      </c>
      <c r="I242" s="478">
        <v>186</v>
      </c>
      <c r="J242" s="478">
        <v>251</v>
      </c>
      <c r="K242" s="478">
        <v>526</v>
      </c>
      <c r="L242" s="478">
        <v>135</v>
      </c>
      <c r="M242" s="478">
        <v>434</v>
      </c>
      <c r="N242" s="478">
        <v>590</v>
      </c>
      <c r="O242" s="478">
        <v>169</v>
      </c>
      <c r="P242" s="478">
        <v>255</v>
      </c>
      <c r="Q242" s="478">
        <v>708</v>
      </c>
      <c r="R242" s="478">
        <v>71</v>
      </c>
      <c r="S242" s="478">
        <v>397</v>
      </c>
      <c r="T242" s="478">
        <v>576</v>
      </c>
      <c r="U242" s="478">
        <v>173</v>
      </c>
      <c r="V242" s="478">
        <v>265</v>
      </c>
      <c r="W242" s="478">
        <v>718</v>
      </c>
      <c r="X242" s="478">
        <v>75</v>
      </c>
      <c r="Y242" s="478">
        <v>383</v>
      </c>
      <c r="Z242" s="478">
        <v>539</v>
      </c>
      <c r="AA242" s="478">
        <v>109</v>
      </c>
      <c r="AB242" s="487">
        <v>447</v>
      </c>
      <c r="AC242" s="475">
        <f t="shared" si="142"/>
        <v>4792815</v>
      </c>
    </row>
    <row r="243" spans="1:29" x14ac:dyDescent="0.25">
      <c r="A243" s="465">
        <v>6</v>
      </c>
      <c r="B243" s="486">
        <v>348</v>
      </c>
      <c r="C243" s="478">
        <v>656</v>
      </c>
      <c r="D243" s="478">
        <v>10</v>
      </c>
      <c r="E243" s="478">
        <v>463</v>
      </c>
      <c r="F243" s="478">
        <v>558</v>
      </c>
      <c r="G243" s="478">
        <v>155</v>
      </c>
      <c r="H243" s="478">
        <v>284</v>
      </c>
      <c r="I243" s="478">
        <v>619</v>
      </c>
      <c r="J243" s="478">
        <v>192</v>
      </c>
      <c r="K243" s="478">
        <v>476</v>
      </c>
      <c r="L243" s="478">
        <v>559</v>
      </c>
      <c r="M243" s="478">
        <v>141</v>
      </c>
      <c r="N243" s="478">
        <v>297</v>
      </c>
      <c r="O243" s="478">
        <v>596</v>
      </c>
      <c r="P243" s="478">
        <v>202</v>
      </c>
      <c r="Q243" s="478">
        <v>331</v>
      </c>
      <c r="R243" s="478">
        <v>660</v>
      </c>
      <c r="S243" s="478">
        <v>23</v>
      </c>
      <c r="T243" s="478">
        <v>271</v>
      </c>
      <c r="U243" s="478">
        <v>609</v>
      </c>
      <c r="V243" s="478">
        <v>215</v>
      </c>
      <c r="W243" s="478">
        <v>335</v>
      </c>
      <c r="X243" s="478">
        <v>670</v>
      </c>
      <c r="Y243" s="478">
        <v>9</v>
      </c>
      <c r="Z243" s="478">
        <v>480</v>
      </c>
      <c r="AA243" s="478">
        <v>545</v>
      </c>
      <c r="AB243" s="487">
        <v>151</v>
      </c>
      <c r="AC243" s="475">
        <f t="shared" si="142"/>
        <v>4792815</v>
      </c>
    </row>
    <row r="244" spans="1:29" x14ac:dyDescent="0.25">
      <c r="A244" s="465">
        <v>7</v>
      </c>
      <c r="B244" s="486">
        <v>65</v>
      </c>
      <c r="C244" s="478">
        <v>400</v>
      </c>
      <c r="D244" s="478">
        <v>711</v>
      </c>
      <c r="E244" s="478">
        <v>129</v>
      </c>
      <c r="F244" s="478">
        <v>437</v>
      </c>
      <c r="G244" s="478">
        <v>529</v>
      </c>
      <c r="H244" s="478">
        <v>163</v>
      </c>
      <c r="I244" s="478">
        <v>258</v>
      </c>
      <c r="J244" s="478">
        <v>593</v>
      </c>
      <c r="K244" s="478">
        <v>112</v>
      </c>
      <c r="L244" s="478">
        <v>450</v>
      </c>
      <c r="M244" s="478">
        <v>533</v>
      </c>
      <c r="N244" s="478">
        <v>176</v>
      </c>
      <c r="O244" s="478">
        <v>268</v>
      </c>
      <c r="P244" s="478">
        <v>570</v>
      </c>
      <c r="Q244" s="478">
        <v>78</v>
      </c>
      <c r="R244" s="478">
        <v>386</v>
      </c>
      <c r="S244" s="478">
        <v>712</v>
      </c>
      <c r="T244" s="478">
        <v>189</v>
      </c>
      <c r="U244" s="478">
        <v>245</v>
      </c>
      <c r="V244" s="478">
        <v>580</v>
      </c>
      <c r="W244" s="478">
        <v>61</v>
      </c>
      <c r="X244" s="478">
        <v>390</v>
      </c>
      <c r="Y244" s="478">
        <v>725</v>
      </c>
      <c r="Z244" s="478">
        <v>125</v>
      </c>
      <c r="AA244" s="478">
        <v>451</v>
      </c>
      <c r="AB244" s="487">
        <v>519</v>
      </c>
      <c r="AC244" s="475">
        <f t="shared" si="142"/>
        <v>4792815</v>
      </c>
    </row>
    <row r="245" spans="1:29" x14ac:dyDescent="0.25">
      <c r="A245" s="465">
        <v>8</v>
      </c>
      <c r="B245" s="486">
        <v>663</v>
      </c>
      <c r="C245" s="478">
        <v>26</v>
      </c>
      <c r="D245" s="478">
        <v>325</v>
      </c>
      <c r="E245" s="478">
        <v>562</v>
      </c>
      <c r="F245" s="478">
        <v>144</v>
      </c>
      <c r="G245" s="478">
        <v>470</v>
      </c>
      <c r="H245" s="478">
        <v>599</v>
      </c>
      <c r="I245" s="478">
        <v>205</v>
      </c>
      <c r="J245" s="478">
        <v>291</v>
      </c>
      <c r="K245" s="478">
        <v>548</v>
      </c>
      <c r="L245" s="478">
        <v>145</v>
      </c>
      <c r="M245" s="478">
        <v>483</v>
      </c>
      <c r="N245" s="478">
        <v>612</v>
      </c>
      <c r="O245" s="478">
        <v>209</v>
      </c>
      <c r="P245" s="478">
        <v>274</v>
      </c>
      <c r="Q245" s="478">
        <v>673</v>
      </c>
      <c r="R245" s="478">
        <v>3</v>
      </c>
      <c r="S245" s="478">
        <v>338</v>
      </c>
      <c r="T245" s="478">
        <v>613</v>
      </c>
      <c r="U245" s="478">
        <v>195</v>
      </c>
      <c r="V245" s="478">
        <v>287</v>
      </c>
      <c r="W245" s="478">
        <v>650</v>
      </c>
      <c r="X245" s="478">
        <v>13</v>
      </c>
      <c r="Y245" s="478">
        <v>351</v>
      </c>
      <c r="Z245" s="478">
        <v>552</v>
      </c>
      <c r="AA245" s="478">
        <v>158</v>
      </c>
      <c r="AB245" s="487">
        <v>466</v>
      </c>
      <c r="AC245" s="475">
        <f t="shared" si="142"/>
        <v>4792815</v>
      </c>
    </row>
    <row r="246" spans="1:29" x14ac:dyDescent="0.25">
      <c r="A246" s="465">
        <v>9</v>
      </c>
      <c r="B246" s="486">
        <v>367</v>
      </c>
      <c r="C246" s="478">
        <v>696</v>
      </c>
      <c r="D246" s="478">
        <v>32</v>
      </c>
      <c r="E246" s="478">
        <v>431</v>
      </c>
      <c r="F246" s="478">
        <v>487</v>
      </c>
      <c r="G246" s="478">
        <v>96</v>
      </c>
      <c r="H246" s="478">
        <v>306</v>
      </c>
      <c r="I246" s="478">
        <v>632</v>
      </c>
      <c r="J246" s="478">
        <v>238</v>
      </c>
      <c r="K246" s="478">
        <v>408</v>
      </c>
      <c r="L246" s="478">
        <v>500</v>
      </c>
      <c r="M246" s="478">
        <v>106</v>
      </c>
      <c r="N246" s="478">
        <v>307</v>
      </c>
      <c r="O246" s="478">
        <v>645</v>
      </c>
      <c r="P246" s="478">
        <v>224</v>
      </c>
      <c r="Q246" s="478">
        <v>371</v>
      </c>
      <c r="R246" s="478">
        <v>679</v>
      </c>
      <c r="S246" s="478">
        <v>45</v>
      </c>
      <c r="T246" s="478">
        <v>320</v>
      </c>
      <c r="U246" s="478">
        <v>628</v>
      </c>
      <c r="V246" s="478">
        <v>228</v>
      </c>
      <c r="W246" s="478">
        <v>357</v>
      </c>
      <c r="X246" s="478">
        <v>692</v>
      </c>
      <c r="Y246" s="478">
        <v>46</v>
      </c>
      <c r="Z246" s="478">
        <v>418</v>
      </c>
      <c r="AA246" s="478">
        <v>513</v>
      </c>
      <c r="AB246" s="487">
        <v>83</v>
      </c>
      <c r="AC246" s="475">
        <f t="shared" si="142"/>
        <v>4792815</v>
      </c>
    </row>
    <row r="247" spans="1:29" x14ac:dyDescent="0.25">
      <c r="A247" s="465">
        <v>10</v>
      </c>
      <c r="B247" s="486">
        <v>453</v>
      </c>
      <c r="C247" s="478">
        <v>518</v>
      </c>
      <c r="D247" s="478">
        <v>124</v>
      </c>
      <c r="E247" s="478">
        <v>244</v>
      </c>
      <c r="F247" s="478">
        <v>582</v>
      </c>
      <c r="G247" s="478">
        <v>188</v>
      </c>
      <c r="H247" s="478">
        <v>389</v>
      </c>
      <c r="I247" s="478">
        <v>724</v>
      </c>
      <c r="J247" s="478">
        <v>63</v>
      </c>
      <c r="K247" s="478">
        <v>257</v>
      </c>
      <c r="L247" s="478">
        <v>592</v>
      </c>
      <c r="M247" s="478">
        <v>165</v>
      </c>
      <c r="N247" s="478">
        <v>402</v>
      </c>
      <c r="O247" s="478">
        <v>710</v>
      </c>
      <c r="P247" s="478">
        <v>64</v>
      </c>
      <c r="Q247" s="478">
        <v>436</v>
      </c>
      <c r="R247" s="478">
        <v>531</v>
      </c>
      <c r="S247" s="478">
        <v>128</v>
      </c>
      <c r="T247" s="478">
        <v>385</v>
      </c>
      <c r="U247" s="478">
        <v>714</v>
      </c>
      <c r="V247" s="478">
        <v>77</v>
      </c>
      <c r="W247" s="478">
        <v>449</v>
      </c>
      <c r="X247" s="478">
        <v>532</v>
      </c>
      <c r="Y247" s="478">
        <v>114</v>
      </c>
      <c r="Z247" s="478">
        <v>270</v>
      </c>
      <c r="AA247" s="478">
        <v>569</v>
      </c>
      <c r="AB247" s="487">
        <v>175</v>
      </c>
      <c r="AC247" s="475">
        <f t="shared" si="142"/>
        <v>4792815</v>
      </c>
    </row>
    <row r="248" spans="1:29" x14ac:dyDescent="0.25">
      <c r="A248" s="465">
        <v>11</v>
      </c>
      <c r="B248" s="486">
        <v>157</v>
      </c>
      <c r="C248" s="478">
        <v>468</v>
      </c>
      <c r="D248" s="478">
        <v>551</v>
      </c>
      <c r="E248" s="478">
        <v>194</v>
      </c>
      <c r="F248" s="478">
        <v>286</v>
      </c>
      <c r="G248" s="478">
        <v>615</v>
      </c>
      <c r="H248" s="478">
        <v>15</v>
      </c>
      <c r="I248" s="478">
        <v>350</v>
      </c>
      <c r="J248" s="478">
        <v>649</v>
      </c>
      <c r="K248" s="478">
        <v>207</v>
      </c>
      <c r="L248" s="478">
        <v>290</v>
      </c>
      <c r="M248" s="478">
        <v>598</v>
      </c>
      <c r="N248" s="478">
        <v>25</v>
      </c>
      <c r="O248" s="478">
        <v>327</v>
      </c>
      <c r="P248" s="478">
        <v>662</v>
      </c>
      <c r="Q248" s="478">
        <v>143</v>
      </c>
      <c r="R248" s="478">
        <v>469</v>
      </c>
      <c r="S248" s="478">
        <v>564</v>
      </c>
      <c r="T248" s="478">
        <v>2</v>
      </c>
      <c r="U248" s="478">
        <v>337</v>
      </c>
      <c r="V248" s="478">
        <v>675</v>
      </c>
      <c r="W248" s="478">
        <v>147</v>
      </c>
      <c r="X248" s="478">
        <v>482</v>
      </c>
      <c r="Y248" s="478">
        <v>547</v>
      </c>
      <c r="Z248" s="478">
        <v>208</v>
      </c>
      <c r="AA248" s="478">
        <v>276</v>
      </c>
      <c r="AB248" s="487">
        <v>611</v>
      </c>
      <c r="AC248" s="475">
        <f t="shared" si="142"/>
        <v>4792815</v>
      </c>
    </row>
    <row r="249" spans="1:29" x14ac:dyDescent="0.25">
      <c r="A249" s="465">
        <v>12</v>
      </c>
      <c r="B249" s="486">
        <v>512</v>
      </c>
      <c r="C249" s="478">
        <v>82</v>
      </c>
      <c r="D249" s="478">
        <v>420</v>
      </c>
      <c r="E249" s="478">
        <v>630</v>
      </c>
      <c r="F249" s="478">
        <v>227</v>
      </c>
      <c r="G249" s="478">
        <v>319</v>
      </c>
      <c r="H249" s="478">
        <v>691</v>
      </c>
      <c r="I249" s="478">
        <v>48</v>
      </c>
      <c r="J249" s="478">
        <v>356</v>
      </c>
      <c r="K249" s="478">
        <v>631</v>
      </c>
      <c r="L249" s="478">
        <v>240</v>
      </c>
      <c r="M249" s="478">
        <v>305</v>
      </c>
      <c r="N249" s="478">
        <v>695</v>
      </c>
      <c r="O249" s="478">
        <v>31</v>
      </c>
      <c r="P249" s="478">
        <v>369</v>
      </c>
      <c r="Q249" s="478">
        <v>489</v>
      </c>
      <c r="R249" s="478">
        <v>95</v>
      </c>
      <c r="S249" s="478">
        <v>430</v>
      </c>
      <c r="T249" s="478">
        <v>681</v>
      </c>
      <c r="U249" s="478">
        <v>44</v>
      </c>
      <c r="V249" s="478">
        <v>370</v>
      </c>
      <c r="W249" s="478">
        <v>499</v>
      </c>
      <c r="X249" s="478">
        <v>108</v>
      </c>
      <c r="Y249" s="478">
        <v>407</v>
      </c>
      <c r="Z249" s="478">
        <v>644</v>
      </c>
      <c r="AA249" s="478">
        <v>223</v>
      </c>
      <c r="AB249" s="487">
        <v>309</v>
      </c>
      <c r="AC249" s="475">
        <f t="shared" si="142"/>
        <v>4792815</v>
      </c>
    </row>
    <row r="250" spans="1:29" x14ac:dyDescent="0.25">
      <c r="A250" s="465">
        <v>13</v>
      </c>
      <c r="B250" s="486">
        <v>472</v>
      </c>
      <c r="C250" s="478">
        <v>567</v>
      </c>
      <c r="D250" s="478">
        <v>137</v>
      </c>
      <c r="E250" s="478">
        <v>293</v>
      </c>
      <c r="F250" s="478">
        <v>601</v>
      </c>
      <c r="G250" s="478">
        <v>201</v>
      </c>
      <c r="H250" s="478">
        <v>330</v>
      </c>
      <c r="I250" s="478">
        <v>665</v>
      </c>
      <c r="J250" s="478">
        <v>19</v>
      </c>
      <c r="K250" s="478">
        <v>279</v>
      </c>
      <c r="L250" s="478">
        <v>605</v>
      </c>
      <c r="M250" s="478">
        <v>211</v>
      </c>
      <c r="N250" s="478">
        <v>340</v>
      </c>
      <c r="O250" s="478">
        <v>669</v>
      </c>
      <c r="P250" s="478">
        <v>5</v>
      </c>
      <c r="Q250" s="478">
        <v>485</v>
      </c>
      <c r="R250" s="478">
        <v>541</v>
      </c>
      <c r="S250" s="478">
        <v>150</v>
      </c>
      <c r="T250" s="478">
        <v>344</v>
      </c>
      <c r="U250" s="478">
        <v>652</v>
      </c>
      <c r="V250" s="478">
        <v>18</v>
      </c>
      <c r="W250" s="478">
        <v>462</v>
      </c>
      <c r="X250" s="478">
        <v>554</v>
      </c>
      <c r="Y250" s="478">
        <v>160</v>
      </c>
      <c r="Z250" s="478">
        <v>280</v>
      </c>
      <c r="AA250" s="478">
        <v>618</v>
      </c>
      <c r="AB250" s="487">
        <v>197</v>
      </c>
      <c r="AC250" s="475">
        <f t="shared" si="142"/>
        <v>4792815</v>
      </c>
    </row>
    <row r="251" spans="1:29" x14ac:dyDescent="0.25">
      <c r="A251" s="465">
        <v>14</v>
      </c>
      <c r="B251" s="486">
        <v>98</v>
      </c>
      <c r="C251" s="478">
        <v>424</v>
      </c>
      <c r="D251" s="478">
        <v>492</v>
      </c>
      <c r="E251" s="478">
        <v>243</v>
      </c>
      <c r="F251" s="478">
        <v>299</v>
      </c>
      <c r="G251" s="478">
        <v>634</v>
      </c>
      <c r="H251" s="478">
        <v>34</v>
      </c>
      <c r="I251" s="478">
        <v>363</v>
      </c>
      <c r="J251" s="478">
        <v>698</v>
      </c>
      <c r="K251" s="478">
        <v>217</v>
      </c>
      <c r="L251" s="478">
        <v>312</v>
      </c>
      <c r="M251" s="478">
        <v>647</v>
      </c>
      <c r="N251" s="478">
        <v>38</v>
      </c>
      <c r="O251" s="478">
        <v>373</v>
      </c>
      <c r="P251" s="478">
        <v>684</v>
      </c>
      <c r="Q251" s="478">
        <v>102</v>
      </c>
      <c r="R251" s="478">
        <v>410</v>
      </c>
      <c r="S251" s="478">
        <v>502</v>
      </c>
      <c r="T251" s="478">
        <v>51</v>
      </c>
      <c r="U251" s="478">
        <v>359</v>
      </c>
      <c r="V251" s="478">
        <v>685</v>
      </c>
      <c r="W251" s="478">
        <v>85</v>
      </c>
      <c r="X251" s="478">
        <v>423</v>
      </c>
      <c r="Y251" s="478">
        <v>506</v>
      </c>
      <c r="Z251" s="478">
        <v>230</v>
      </c>
      <c r="AA251" s="478">
        <v>322</v>
      </c>
      <c r="AB251" s="487">
        <v>624</v>
      </c>
      <c r="AC251" s="475">
        <f t="shared" si="142"/>
        <v>4792815</v>
      </c>
    </row>
    <row r="252" spans="1:29" x14ac:dyDescent="0.25">
      <c r="A252" s="465">
        <v>15</v>
      </c>
      <c r="B252" s="486">
        <v>525</v>
      </c>
      <c r="C252" s="478">
        <v>131</v>
      </c>
      <c r="D252" s="478">
        <v>439</v>
      </c>
      <c r="E252" s="478">
        <v>586</v>
      </c>
      <c r="F252" s="478">
        <v>168</v>
      </c>
      <c r="G252" s="478">
        <v>260</v>
      </c>
      <c r="H252" s="478">
        <v>704</v>
      </c>
      <c r="I252" s="478">
        <v>67</v>
      </c>
      <c r="J252" s="478">
        <v>405</v>
      </c>
      <c r="K252" s="478">
        <v>572</v>
      </c>
      <c r="L252" s="478">
        <v>178</v>
      </c>
      <c r="M252" s="478">
        <v>264</v>
      </c>
      <c r="N252" s="478">
        <v>717</v>
      </c>
      <c r="O252" s="478">
        <v>80</v>
      </c>
      <c r="P252" s="478">
        <v>379</v>
      </c>
      <c r="Q252" s="478">
        <v>535</v>
      </c>
      <c r="R252" s="478">
        <v>117</v>
      </c>
      <c r="S252" s="478">
        <v>443</v>
      </c>
      <c r="T252" s="478">
        <v>727</v>
      </c>
      <c r="U252" s="478">
        <v>57</v>
      </c>
      <c r="V252" s="478">
        <v>392</v>
      </c>
      <c r="W252" s="478">
        <v>521</v>
      </c>
      <c r="X252" s="478">
        <v>118</v>
      </c>
      <c r="Y252" s="478">
        <v>456</v>
      </c>
      <c r="Z252" s="478">
        <v>585</v>
      </c>
      <c r="AA252" s="478">
        <v>182</v>
      </c>
      <c r="AB252" s="487">
        <v>247</v>
      </c>
      <c r="AC252" s="475">
        <f t="shared" si="142"/>
        <v>4792815</v>
      </c>
    </row>
    <row r="253" spans="1:29" x14ac:dyDescent="0.25">
      <c r="A253" s="465">
        <v>16</v>
      </c>
      <c r="B253" s="486">
        <v>413</v>
      </c>
      <c r="C253" s="478">
        <v>496</v>
      </c>
      <c r="D253" s="478">
        <v>105</v>
      </c>
      <c r="E253" s="478">
        <v>315</v>
      </c>
      <c r="F253" s="478">
        <v>641</v>
      </c>
      <c r="G253" s="478">
        <v>220</v>
      </c>
      <c r="H253" s="478">
        <v>376</v>
      </c>
      <c r="I253" s="478">
        <v>678</v>
      </c>
      <c r="J253" s="478">
        <v>41</v>
      </c>
      <c r="K253" s="478">
        <v>316</v>
      </c>
      <c r="L253" s="478">
        <v>627</v>
      </c>
      <c r="M253" s="478">
        <v>233</v>
      </c>
      <c r="N253" s="478">
        <v>353</v>
      </c>
      <c r="O253" s="478">
        <v>688</v>
      </c>
      <c r="P253" s="478">
        <v>54</v>
      </c>
      <c r="Q253" s="478">
        <v>417</v>
      </c>
      <c r="R253" s="478">
        <v>509</v>
      </c>
      <c r="S253" s="478">
        <v>88</v>
      </c>
      <c r="T253" s="478">
        <v>366</v>
      </c>
      <c r="U253" s="478">
        <v>701</v>
      </c>
      <c r="V253" s="478">
        <v>28</v>
      </c>
      <c r="W253" s="478">
        <v>427</v>
      </c>
      <c r="X253" s="478">
        <v>495</v>
      </c>
      <c r="Y253" s="478">
        <v>92</v>
      </c>
      <c r="Z253" s="478">
        <v>302</v>
      </c>
      <c r="AA253" s="478">
        <v>637</v>
      </c>
      <c r="AB253" s="487">
        <v>237</v>
      </c>
      <c r="AC253" s="475">
        <f t="shared" si="142"/>
        <v>4792815</v>
      </c>
    </row>
    <row r="254" spans="1:29" x14ac:dyDescent="0.25">
      <c r="A254" s="465">
        <v>17</v>
      </c>
      <c r="B254" s="486">
        <v>111</v>
      </c>
      <c r="C254" s="478">
        <v>446</v>
      </c>
      <c r="D254" s="478">
        <v>538</v>
      </c>
      <c r="E254" s="478">
        <v>172</v>
      </c>
      <c r="F254" s="478">
        <v>267</v>
      </c>
      <c r="G254" s="478">
        <v>575</v>
      </c>
      <c r="H254" s="478">
        <v>74</v>
      </c>
      <c r="I254" s="478">
        <v>382</v>
      </c>
      <c r="J254" s="478">
        <v>720</v>
      </c>
      <c r="K254" s="478">
        <v>185</v>
      </c>
      <c r="L254" s="478">
        <v>250</v>
      </c>
      <c r="M254" s="478">
        <v>579</v>
      </c>
      <c r="N254" s="478">
        <v>60</v>
      </c>
      <c r="O254" s="478">
        <v>395</v>
      </c>
      <c r="P254" s="478">
        <v>721</v>
      </c>
      <c r="Q254" s="478">
        <v>121</v>
      </c>
      <c r="R254" s="478">
        <v>459</v>
      </c>
      <c r="S254" s="478">
        <v>515</v>
      </c>
      <c r="T254" s="478">
        <v>70</v>
      </c>
      <c r="U254" s="478">
        <v>399</v>
      </c>
      <c r="V254" s="478">
        <v>707</v>
      </c>
      <c r="W254" s="478">
        <v>134</v>
      </c>
      <c r="X254" s="478">
        <v>433</v>
      </c>
      <c r="Y254" s="478">
        <v>528</v>
      </c>
      <c r="Z254" s="478">
        <v>171</v>
      </c>
      <c r="AA254" s="478">
        <v>254</v>
      </c>
      <c r="AB254" s="487">
        <v>589</v>
      </c>
      <c r="AC254" s="475">
        <f t="shared" si="142"/>
        <v>4792815</v>
      </c>
    </row>
    <row r="255" spans="1:29" x14ac:dyDescent="0.25">
      <c r="A255" s="465">
        <v>18</v>
      </c>
      <c r="B255" s="486">
        <v>544</v>
      </c>
      <c r="C255" s="478">
        <v>153</v>
      </c>
      <c r="D255" s="478">
        <v>479</v>
      </c>
      <c r="E255" s="478">
        <v>608</v>
      </c>
      <c r="F255" s="478">
        <v>214</v>
      </c>
      <c r="G255" s="478">
        <v>273</v>
      </c>
      <c r="H255" s="478">
        <v>672</v>
      </c>
      <c r="I255" s="478">
        <v>8</v>
      </c>
      <c r="J255" s="478">
        <v>334</v>
      </c>
      <c r="K255" s="478">
        <v>621</v>
      </c>
      <c r="L255" s="478">
        <v>191</v>
      </c>
      <c r="M255" s="478">
        <v>283</v>
      </c>
      <c r="N255" s="478">
        <v>655</v>
      </c>
      <c r="O255" s="478">
        <v>12</v>
      </c>
      <c r="P255" s="478">
        <v>347</v>
      </c>
      <c r="Q255" s="478">
        <v>557</v>
      </c>
      <c r="R255" s="478">
        <v>154</v>
      </c>
      <c r="S255" s="478">
        <v>465</v>
      </c>
      <c r="T255" s="478">
        <v>659</v>
      </c>
      <c r="U255" s="478">
        <v>22</v>
      </c>
      <c r="V255" s="478">
        <v>333</v>
      </c>
      <c r="W255" s="478">
        <v>561</v>
      </c>
      <c r="X255" s="478">
        <v>140</v>
      </c>
      <c r="Y255" s="478">
        <v>475</v>
      </c>
      <c r="Z255" s="478">
        <v>595</v>
      </c>
      <c r="AA255" s="478">
        <v>204</v>
      </c>
      <c r="AB255" s="487">
        <v>296</v>
      </c>
      <c r="AC255" s="475">
        <f t="shared" si="142"/>
        <v>4792815</v>
      </c>
    </row>
    <row r="256" spans="1:29" x14ac:dyDescent="0.25">
      <c r="A256" s="465">
        <v>19</v>
      </c>
      <c r="B256" s="486">
        <v>639</v>
      </c>
      <c r="C256" s="478">
        <v>236</v>
      </c>
      <c r="D256" s="478">
        <v>301</v>
      </c>
      <c r="E256" s="478">
        <v>700</v>
      </c>
      <c r="F256" s="478">
        <v>30</v>
      </c>
      <c r="G256" s="478">
        <v>365</v>
      </c>
      <c r="H256" s="478">
        <v>494</v>
      </c>
      <c r="I256" s="478">
        <v>91</v>
      </c>
      <c r="J256" s="478">
        <v>429</v>
      </c>
      <c r="K256" s="478">
        <v>677</v>
      </c>
      <c r="L256" s="478">
        <v>40</v>
      </c>
      <c r="M256" s="478">
        <v>378</v>
      </c>
      <c r="N256" s="478">
        <v>498</v>
      </c>
      <c r="O256" s="478">
        <v>104</v>
      </c>
      <c r="P256" s="478">
        <v>412</v>
      </c>
      <c r="Q256" s="478">
        <v>640</v>
      </c>
      <c r="R256" s="478">
        <v>222</v>
      </c>
      <c r="S256" s="478">
        <v>314</v>
      </c>
      <c r="T256" s="478">
        <v>508</v>
      </c>
      <c r="U256" s="478">
        <v>90</v>
      </c>
      <c r="V256" s="478">
        <v>416</v>
      </c>
      <c r="W256" s="478">
        <v>626</v>
      </c>
      <c r="X256" s="478">
        <v>232</v>
      </c>
      <c r="Y256" s="478">
        <v>318</v>
      </c>
      <c r="Z256" s="478">
        <v>690</v>
      </c>
      <c r="AA256" s="478">
        <v>53</v>
      </c>
      <c r="AB256" s="487">
        <v>352</v>
      </c>
      <c r="AC256" s="475">
        <f t="shared" si="142"/>
        <v>4792815</v>
      </c>
    </row>
    <row r="257" spans="1:29" x14ac:dyDescent="0.25">
      <c r="A257" s="465">
        <v>20</v>
      </c>
      <c r="B257" s="486">
        <v>253</v>
      </c>
      <c r="C257" s="478">
        <v>591</v>
      </c>
      <c r="D257" s="478">
        <v>170</v>
      </c>
      <c r="E257" s="478">
        <v>398</v>
      </c>
      <c r="F257" s="478">
        <v>706</v>
      </c>
      <c r="G257" s="478">
        <v>72</v>
      </c>
      <c r="H257" s="478">
        <v>435</v>
      </c>
      <c r="I257" s="478">
        <v>527</v>
      </c>
      <c r="J257" s="478">
        <v>133</v>
      </c>
      <c r="K257" s="478">
        <v>384</v>
      </c>
      <c r="L257" s="478">
        <v>719</v>
      </c>
      <c r="M257" s="478">
        <v>73</v>
      </c>
      <c r="N257" s="478">
        <v>445</v>
      </c>
      <c r="O257" s="478">
        <v>540</v>
      </c>
      <c r="P257" s="478">
        <v>110</v>
      </c>
      <c r="Q257" s="478">
        <v>266</v>
      </c>
      <c r="R257" s="478">
        <v>574</v>
      </c>
      <c r="S257" s="478">
        <v>174</v>
      </c>
      <c r="T257" s="478">
        <v>458</v>
      </c>
      <c r="U257" s="478">
        <v>514</v>
      </c>
      <c r="V257" s="478">
        <v>123</v>
      </c>
      <c r="W257" s="478">
        <v>252</v>
      </c>
      <c r="X257" s="478">
        <v>578</v>
      </c>
      <c r="Y257" s="478">
        <v>184</v>
      </c>
      <c r="Z257" s="478">
        <v>394</v>
      </c>
      <c r="AA257" s="478">
        <v>723</v>
      </c>
      <c r="AB257" s="487">
        <v>59</v>
      </c>
      <c r="AC257" s="475">
        <f t="shared" si="142"/>
        <v>4792815</v>
      </c>
    </row>
    <row r="258" spans="1:29" x14ac:dyDescent="0.25">
      <c r="A258" s="465">
        <v>21</v>
      </c>
      <c r="B258" s="486">
        <v>203</v>
      </c>
      <c r="C258" s="478">
        <v>295</v>
      </c>
      <c r="D258" s="478">
        <v>597</v>
      </c>
      <c r="E258" s="478">
        <v>24</v>
      </c>
      <c r="F258" s="478">
        <v>332</v>
      </c>
      <c r="G258" s="478">
        <v>658</v>
      </c>
      <c r="H258" s="478">
        <v>139</v>
      </c>
      <c r="I258" s="478">
        <v>477</v>
      </c>
      <c r="J258" s="478">
        <v>560</v>
      </c>
      <c r="K258" s="478">
        <v>7</v>
      </c>
      <c r="L258" s="478">
        <v>336</v>
      </c>
      <c r="M258" s="478">
        <v>671</v>
      </c>
      <c r="N258" s="478">
        <v>152</v>
      </c>
      <c r="O258" s="478">
        <v>478</v>
      </c>
      <c r="P258" s="478">
        <v>546</v>
      </c>
      <c r="Q258" s="478">
        <v>216</v>
      </c>
      <c r="R258" s="478">
        <v>272</v>
      </c>
      <c r="S258" s="478">
        <v>607</v>
      </c>
      <c r="T258" s="478">
        <v>156</v>
      </c>
      <c r="U258" s="478">
        <v>464</v>
      </c>
      <c r="V258" s="478">
        <v>556</v>
      </c>
      <c r="W258" s="478">
        <v>190</v>
      </c>
      <c r="X258" s="478">
        <v>285</v>
      </c>
      <c r="Y258" s="478">
        <v>620</v>
      </c>
      <c r="Z258" s="478">
        <v>11</v>
      </c>
      <c r="AA258" s="478">
        <v>346</v>
      </c>
      <c r="AB258" s="487">
        <v>657</v>
      </c>
      <c r="AC258" s="475">
        <f t="shared" si="142"/>
        <v>4792815</v>
      </c>
    </row>
    <row r="259" spans="1:29" x14ac:dyDescent="0.25">
      <c r="A259" s="465">
        <v>22</v>
      </c>
      <c r="B259" s="486">
        <v>568</v>
      </c>
      <c r="C259" s="478">
        <v>177</v>
      </c>
      <c r="D259" s="478">
        <v>269</v>
      </c>
      <c r="E259" s="478">
        <v>713</v>
      </c>
      <c r="F259" s="478">
        <v>76</v>
      </c>
      <c r="G259" s="478">
        <v>387</v>
      </c>
      <c r="H259" s="478">
        <v>534</v>
      </c>
      <c r="I259" s="478">
        <v>113</v>
      </c>
      <c r="J259" s="478">
        <v>448</v>
      </c>
      <c r="K259" s="478">
        <v>726</v>
      </c>
      <c r="L259" s="478">
        <v>62</v>
      </c>
      <c r="M259" s="478">
        <v>388</v>
      </c>
      <c r="N259" s="478">
        <v>517</v>
      </c>
      <c r="O259" s="478">
        <v>126</v>
      </c>
      <c r="P259" s="478">
        <v>452</v>
      </c>
      <c r="Q259" s="478">
        <v>581</v>
      </c>
      <c r="R259" s="478">
        <v>187</v>
      </c>
      <c r="S259" s="478">
        <v>246</v>
      </c>
      <c r="T259" s="478">
        <v>530</v>
      </c>
      <c r="U259" s="478">
        <v>127</v>
      </c>
      <c r="V259" s="478">
        <v>438</v>
      </c>
      <c r="W259" s="478">
        <v>594</v>
      </c>
      <c r="X259" s="478">
        <v>164</v>
      </c>
      <c r="Y259" s="478">
        <v>256</v>
      </c>
      <c r="Z259" s="478">
        <v>709</v>
      </c>
      <c r="AA259" s="478">
        <v>66</v>
      </c>
      <c r="AB259" s="487">
        <v>401</v>
      </c>
      <c r="AC259" s="475">
        <f t="shared" si="142"/>
        <v>4792815</v>
      </c>
    </row>
    <row r="260" spans="1:29" x14ac:dyDescent="0.25">
      <c r="A260" s="465">
        <v>23</v>
      </c>
      <c r="B260" s="486">
        <v>275</v>
      </c>
      <c r="C260" s="478">
        <v>610</v>
      </c>
      <c r="D260" s="478">
        <v>210</v>
      </c>
      <c r="E260" s="478">
        <v>339</v>
      </c>
      <c r="F260" s="478">
        <v>674</v>
      </c>
      <c r="G260" s="478">
        <v>1</v>
      </c>
      <c r="H260" s="478">
        <v>481</v>
      </c>
      <c r="I260" s="478">
        <v>549</v>
      </c>
      <c r="J260" s="478">
        <v>146</v>
      </c>
      <c r="K260" s="478">
        <v>349</v>
      </c>
      <c r="L260" s="478">
        <v>651</v>
      </c>
      <c r="M260" s="478">
        <v>14</v>
      </c>
      <c r="N260" s="478">
        <v>467</v>
      </c>
      <c r="O260" s="478">
        <v>550</v>
      </c>
      <c r="P260" s="478">
        <v>159</v>
      </c>
      <c r="Q260" s="478">
        <v>288</v>
      </c>
      <c r="R260" s="478">
        <v>614</v>
      </c>
      <c r="S260" s="478">
        <v>193</v>
      </c>
      <c r="T260" s="478">
        <v>471</v>
      </c>
      <c r="U260" s="478">
        <v>563</v>
      </c>
      <c r="V260" s="478">
        <v>142</v>
      </c>
      <c r="W260" s="478">
        <v>289</v>
      </c>
      <c r="X260" s="478">
        <v>600</v>
      </c>
      <c r="Y260" s="478">
        <v>206</v>
      </c>
      <c r="Z260" s="478">
        <v>326</v>
      </c>
      <c r="AA260" s="478">
        <v>661</v>
      </c>
      <c r="AB260" s="487">
        <v>27</v>
      </c>
      <c r="AC260" s="475">
        <f t="shared" si="142"/>
        <v>4792815</v>
      </c>
    </row>
    <row r="261" spans="1:29" x14ac:dyDescent="0.25">
      <c r="A261" s="465">
        <v>24</v>
      </c>
      <c r="B261" s="486">
        <v>225</v>
      </c>
      <c r="C261" s="478">
        <v>308</v>
      </c>
      <c r="D261" s="478">
        <v>643</v>
      </c>
      <c r="E261" s="478">
        <v>43</v>
      </c>
      <c r="F261" s="478">
        <v>372</v>
      </c>
      <c r="G261" s="478">
        <v>680</v>
      </c>
      <c r="H261" s="478">
        <v>107</v>
      </c>
      <c r="I261" s="478">
        <v>406</v>
      </c>
      <c r="J261" s="478">
        <v>501</v>
      </c>
      <c r="K261" s="478">
        <v>47</v>
      </c>
      <c r="L261" s="478">
        <v>355</v>
      </c>
      <c r="M261" s="478">
        <v>693</v>
      </c>
      <c r="N261" s="478">
        <v>84</v>
      </c>
      <c r="O261" s="478">
        <v>419</v>
      </c>
      <c r="P261" s="478">
        <v>511</v>
      </c>
      <c r="Q261" s="478">
        <v>226</v>
      </c>
      <c r="R261" s="478">
        <v>321</v>
      </c>
      <c r="S261" s="478">
        <v>629</v>
      </c>
      <c r="T261" s="478">
        <v>94</v>
      </c>
      <c r="U261" s="478">
        <v>432</v>
      </c>
      <c r="V261" s="478">
        <v>488</v>
      </c>
      <c r="W261" s="478">
        <v>239</v>
      </c>
      <c r="X261" s="478">
        <v>304</v>
      </c>
      <c r="Y261" s="478">
        <v>633</v>
      </c>
      <c r="Z261" s="478">
        <v>33</v>
      </c>
      <c r="AA261" s="478">
        <v>368</v>
      </c>
      <c r="AB261" s="487">
        <v>694</v>
      </c>
      <c r="AC261" s="475">
        <f t="shared" si="142"/>
        <v>4792815</v>
      </c>
    </row>
    <row r="262" spans="1:29" x14ac:dyDescent="0.25">
      <c r="A262" s="465">
        <v>25</v>
      </c>
      <c r="B262" s="486">
        <v>617</v>
      </c>
      <c r="C262" s="478">
        <v>196</v>
      </c>
      <c r="D262" s="478">
        <v>282</v>
      </c>
      <c r="E262" s="478">
        <v>654</v>
      </c>
      <c r="F262" s="478">
        <v>17</v>
      </c>
      <c r="G262" s="478">
        <v>343</v>
      </c>
      <c r="H262" s="478">
        <v>553</v>
      </c>
      <c r="I262" s="478">
        <v>162</v>
      </c>
      <c r="J262" s="478">
        <v>461</v>
      </c>
      <c r="K262" s="478">
        <v>664</v>
      </c>
      <c r="L262" s="478">
        <v>21</v>
      </c>
      <c r="M262" s="478">
        <v>329</v>
      </c>
      <c r="N262" s="478">
        <v>566</v>
      </c>
      <c r="O262" s="478">
        <v>136</v>
      </c>
      <c r="P262" s="478">
        <v>474</v>
      </c>
      <c r="Q262" s="478">
        <v>603</v>
      </c>
      <c r="R262" s="478">
        <v>200</v>
      </c>
      <c r="S262" s="478">
        <v>292</v>
      </c>
      <c r="T262" s="478">
        <v>543</v>
      </c>
      <c r="U262" s="478">
        <v>149</v>
      </c>
      <c r="V262" s="478">
        <v>484</v>
      </c>
      <c r="W262" s="478">
        <v>604</v>
      </c>
      <c r="X262" s="478">
        <v>213</v>
      </c>
      <c r="Y262" s="478">
        <v>278</v>
      </c>
      <c r="Z262" s="478">
        <v>668</v>
      </c>
      <c r="AA262" s="478">
        <v>4</v>
      </c>
      <c r="AB262" s="487">
        <v>342</v>
      </c>
      <c r="AC262" s="475">
        <f t="shared" si="142"/>
        <v>4792815</v>
      </c>
    </row>
    <row r="263" spans="1:29" x14ac:dyDescent="0.25">
      <c r="A263" s="465">
        <v>26</v>
      </c>
      <c r="B263" s="486">
        <v>324</v>
      </c>
      <c r="C263" s="478">
        <v>623</v>
      </c>
      <c r="D263" s="478">
        <v>229</v>
      </c>
      <c r="E263" s="478">
        <v>358</v>
      </c>
      <c r="F263" s="478">
        <v>687</v>
      </c>
      <c r="G263" s="478">
        <v>50</v>
      </c>
      <c r="H263" s="478">
        <v>422</v>
      </c>
      <c r="I263" s="478">
        <v>505</v>
      </c>
      <c r="J263" s="478">
        <v>87</v>
      </c>
      <c r="K263" s="478">
        <v>362</v>
      </c>
      <c r="L263" s="478">
        <v>697</v>
      </c>
      <c r="M263" s="478">
        <v>36</v>
      </c>
      <c r="N263" s="478">
        <v>426</v>
      </c>
      <c r="O263" s="478">
        <v>491</v>
      </c>
      <c r="P263" s="478">
        <v>97</v>
      </c>
      <c r="Q263" s="478">
        <v>298</v>
      </c>
      <c r="R263" s="478">
        <v>636</v>
      </c>
      <c r="S263" s="478">
        <v>242</v>
      </c>
      <c r="T263" s="478">
        <v>409</v>
      </c>
      <c r="U263" s="478">
        <v>504</v>
      </c>
      <c r="V263" s="478">
        <v>101</v>
      </c>
      <c r="W263" s="478">
        <v>311</v>
      </c>
      <c r="X263" s="478">
        <v>646</v>
      </c>
      <c r="Y263" s="478">
        <v>219</v>
      </c>
      <c r="Z263" s="478">
        <v>375</v>
      </c>
      <c r="AA263" s="478">
        <v>683</v>
      </c>
      <c r="AB263" s="487">
        <v>37</v>
      </c>
      <c r="AC263" s="475">
        <f t="shared" si="142"/>
        <v>4792815</v>
      </c>
    </row>
    <row r="264" spans="1:29" x14ac:dyDescent="0.25">
      <c r="A264" s="465">
        <v>27</v>
      </c>
      <c r="B264" s="488">
        <v>181</v>
      </c>
      <c r="C264" s="489">
        <v>249</v>
      </c>
      <c r="D264" s="489">
        <v>584</v>
      </c>
      <c r="E264" s="489">
        <v>56</v>
      </c>
      <c r="F264" s="489">
        <v>391</v>
      </c>
      <c r="G264" s="489">
        <v>729</v>
      </c>
      <c r="H264" s="489">
        <v>120</v>
      </c>
      <c r="I264" s="489">
        <v>455</v>
      </c>
      <c r="J264" s="489">
        <v>520</v>
      </c>
      <c r="K264" s="489">
        <v>69</v>
      </c>
      <c r="L264" s="489">
        <v>404</v>
      </c>
      <c r="M264" s="489">
        <v>703</v>
      </c>
      <c r="N264" s="489">
        <v>130</v>
      </c>
      <c r="O264" s="489">
        <v>441</v>
      </c>
      <c r="P264" s="489">
        <v>524</v>
      </c>
      <c r="Q264" s="489">
        <v>167</v>
      </c>
      <c r="R264" s="489">
        <v>259</v>
      </c>
      <c r="S264" s="489">
        <v>588</v>
      </c>
      <c r="T264" s="489">
        <v>116</v>
      </c>
      <c r="U264" s="489">
        <v>442</v>
      </c>
      <c r="V264" s="489">
        <v>537</v>
      </c>
      <c r="W264" s="489">
        <v>180</v>
      </c>
      <c r="X264" s="489">
        <v>263</v>
      </c>
      <c r="Y264" s="489">
        <v>571</v>
      </c>
      <c r="Z264" s="489">
        <v>79</v>
      </c>
      <c r="AA264" s="489">
        <v>381</v>
      </c>
      <c r="AB264" s="490">
        <v>716</v>
      </c>
      <c r="AC264" s="475">
        <f t="shared" si="142"/>
        <v>4792815</v>
      </c>
    </row>
    <row r="265" spans="1:29" x14ac:dyDescent="0.25">
      <c r="A265" s="470" t="s">
        <v>1</v>
      </c>
      <c r="B265" s="475">
        <f>SUMSQ(B238:B264)</f>
        <v>4792815</v>
      </c>
      <c r="C265" s="475">
        <f>SUMSQ(C238:C264)</f>
        <v>4792815</v>
      </c>
      <c r="D265" s="475">
        <f t="shared" ref="D265" si="143">SUMSQ(D238:D264)</f>
        <v>4792815</v>
      </c>
      <c r="E265" s="475">
        <f t="shared" ref="E265" si="144">SUMSQ(E238:E264)</f>
        <v>4792815</v>
      </c>
      <c r="F265" s="475">
        <f t="shared" ref="F265" si="145">SUMSQ(F238:F264)</f>
        <v>4792815</v>
      </c>
      <c r="G265" s="475">
        <f t="shared" ref="G265" si="146">SUMSQ(G238:G264)</f>
        <v>4792815</v>
      </c>
      <c r="H265" s="475">
        <f t="shared" ref="H265" si="147">SUMSQ(H238:H264)</f>
        <v>4792815</v>
      </c>
      <c r="I265" s="475">
        <f t="shared" ref="I265" si="148">SUMSQ(I238:I264)</f>
        <v>4792815</v>
      </c>
      <c r="J265" s="475">
        <f t="shared" ref="J265" si="149">SUMSQ(J238:J264)</f>
        <v>4792815</v>
      </c>
      <c r="K265" s="475">
        <f t="shared" ref="K265" si="150">SUMSQ(K238:K264)</f>
        <v>4792815</v>
      </c>
      <c r="L265" s="475">
        <f t="shared" ref="L265" si="151">SUMSQ(L238:L264)</f>
        <v>4792815</v>
      </c>
      <c r="M265" s="475">
        <f t="shared" ref="M265" si="152">SUMSQ(M238:M264)</f>
        <v>4792815</v>
      </c>
      <c r="N265" s="475">
        <f t="shared" ref="N265" si="153">SUMSQ(N238:N264)</f>
        <v>4792815</v>
      </c>
      <c r="O265" s="475">
        <f t="shared" ref="O265" si="154">SUMSQ(O238:O264)</f>
        <v>4792815</v>
      </c>
      <c r="P265" s="475">
        <f t="shared" ref="P265" si="155">SUMSQ(P238:P264)</f>
        <v>4792815</v>
      </c>
      <c r="Q265" s="475">
        <f t="shared" ref="Q265" si="156">SUMSQ(Q238:Q264)</f>
        <v>4792815</v>
      </c>
      <c r="R265" s="475">
        <f t="shared" ref="R265" si="157">SUMSQ(R238:R264)</f>
        <v>4792815</v>
      </c>
      <c r="S265" s="475">
        <f t="shared" ref="S265" si="158">SUMSQ(S238:S264)</f>
        <v>4792815</v>
      </c>
      <c r="T265" s="475">
        <f t="shared" ref="T265" si="159">SUMSQ(T238:T264)</f>
        <v>4792815</v>
      </c>
      <c r="U265" s="475">
        <f t="shared" ref="U265" si="160">SUMSQ(U238:U264)</f>
        <v>4792815</v>
      </c>
      <c r="V265" s="475">
        <f t="shared" ref="V265" si="161">SUMSQ(V238:V264)</f>
        <v>4792815</v>
      </c>
      <c r="W265" s="475">
        <f t="shared" ref="W265" si="162">SUMSQ(W238:W264)</f>
        <v>4792815</v>
      </c>
      <c r="X265" s="475">
        <f t="shared" ref="X265" si="163">SUMSQ(X238:X264)</f>
        <v>4792815</v>
      </c>
      <c r="Y265" s="475">
        <f t="shared" ref="Y265" si="164">SUMSQ(Y238:Y264)</f>
        <v>4792815</v>
      </c>
      <c r="Z265" s="475">
        <f t="shared" ref="Z265" si="165">SUMSQ(Z238:Z264)</f>
        <v>4792815</v>
      </c>
      <c r="AA265" s="475">
        <f t="shared" ref="AA265" si="166">SUMSQ(AA238:AA264)</f>
        <v>4792815</v>
      </c>
      <c r="AB265" s="475">
        <f t="shared" ref="AB265" si="167">SUMSQ(AB238:AB264)</f>
        <v>4792815</v>
      </c>
      <c r="AC265" s="475"/>
    </row>
    <row r="266" spans="1:29" x14ac:dyDescent="0.25">
      <c r="A266" s="466"/>
      <c r="B266" s="471" t="s">
        <v>925</v>
      </c>
      <c r="C266" s="471"/>
      <c r="D266" s="471"/>
      <c r="E266" s="471"/>
      <c r="F266" s="471"/>
      <c r="G266" s="471"/>
      <c r="H266" s="471"/>
      <c r="I266" s="471"/>
      <c r="J266" s="471"/>
      <c r="K266" s="471"/>
      <c r="L266" s="471"/>
      <c r="M266" s="471"/>
      <c r="N266" s="471"/>
      <c r="O266" s="471"/>
      <c r="P266" s="471"/>
      <c r="Q266" s="471"/>
      <c r="R266" s="471"/>
      <c r="S266" s="471"/>
      <c r="T266" s="471"/>
      <c r="U266" s="471"/>
      <c r="V266" s="471"/>
      <c r="W266" s="471"/>
      <c r="X266" s="471"/>
      <c r="Y266" s="471"/>
      <c r="Z266" s="471"/>
      <c r="AA266" s="471"/>
      <c r="AB266" s="471"/>
      <c r="AC266" s="475"/>
    </row>
    <row r="267" spans="1:29" x14ac:dyDescent="0.25">
      <c r="A267" s="470" t="s">
        <v>2</v>
      </c>
      <c r="B267" s="466">
        <f>B238</f>
        <v>6</v>
      </c>
      <c r="C267" s="466">
        <f>C239</f>
        <v>39</v>
      </c>
      <c r="D267" s="466">
        <f>D240</f>
        <v>81</v>
      </c>
      <c r="E267" s="466">
        <f>E241</f>
        <v>89</v>
      </c>
      <c r="F267" s="466">
        <f>F242</f>
        <v>122</v>
      </c>
      <c r="G267" s="466">
        <f>G243</f>
        <v>155</v>
      </c>
      <c r="H267" s="466">
        <f>H244</f>
        <v>163</v>
      </c>
      <c r="I267" s="466">
        <f>I245</f>
        <v>205</v>
      </c>
      <c r="J267" s="466">
        <f>J246</f>
        <v>238</v>
      </c>
      <c r="K267" s="466">
        <f>K247</f>
        <v>257</v>
      </c>
      <c r="L267" s="466">
        <f>L248</f>
        <v>290</v>
      </c>
      <c r="M267" s="466">
        <f>M249</f>
        <v>305</v>
      </c>
      <c r="N267" s="466">
        <f>N250</f>
        <v>340</v>
      </c>
      <c r="O267" s="466">
        <f>O251</f>
        <v>373</v>
      </c>
      <c r="P267" s="466">
        <f>P252</f>
        <v>379</v>
      </c>
      <c r="Q267" s="466">
        <f>Q253</f>
        <v>417</v>
      </c>
      <c r="R267" s="466">
        <f>R254</f>
        <v>459</v>
      </c>
      <c r="S267" s="466">
        <f>S255</f>
        <v>465</v>
      </c>
      <c r="T267" s="466">
        <f>T256</f>
        <v>508</v>
      </c>
      <c r="U267" s="466">
        <f>U257</f>
        <v>514</v>
      </c>
      <c r="V267" s="466">
        <f>V258</f>
        <v>556</v>
      </c>
      <c r="W267" s="466">
        <f>W259</f>
        <v>594</v>
      </c>
      <c r="X267" s="466">
        <f>X260</f>
        <v>600</v>
      </c>
      <c r="Y267" s="466">
        <f>Y261</f>
        <v>633</v>
      </c>
      <c r="Z267" s="466">
        <f>Z262</f>
        <v>668</v>
      </c>
      <c r="AA267" s="466">
        <f>AA263</f>
        <v>683</v>
      </c>
      <c r="AB267" s="473">
        <f>AB264</f>
        <v>716</v>
      </c>
      <c r="AC267" s="475">
        <f t="shared" ref="AC267:AC268" si="168">SUMSQ(B267:AB267)</f>
        <v>4792815</v>
      </c>
    </row>
    <row r="268" spans="1:29" x14ac:dyDescent="0.25">
      <c r="A268" s="470" t="s">
        <v>3</v>
      </c>
      <c r="B268" s="466">
        <f>B264</f>
        <v>181</v>
      </c>
      <c r="C268" s="466">
        <f>C263</f>
        <v>623</v>
      </c>
      <c r="D268" s="466">
        <f>D262</f>
        <v>282</v>
      </c>
      <c r="E268" s="466">
        <f>E261</f>
        <v>43</v>
      </c>
      <c r="F268" s="466">
        <f>F260</f>
        <v>674</v>
      </c>
      <c r="G268" s="466">
        <f>G259</f>
        <v>387</v>
      </c>
      <c r="H268" s="466">
        <f>H258</f>
        <v>139</v>
      </c>
      <c r="I268" s="466">
        <f>I257</f>
        <v>527</v>
      </c>
      <c r="J268" s="466">
        <f>J256</f>
        <v>429</v>
      </c>
      <c r="K268" s="466">
        <f>K255</f>
        <v>621</v>
      </c>
      <c r="L268" s="466">
        <f>L254</f>
        <v>250</v>
      </c>
      <c r="M268" s="466">
        <f>M253</f>
        <v>233</v>
      </c>
      <c r="N268" s="466">
        <f>N252</f>
        <v>717</v>
      </c>
      <c r="O268" s="466">
        <f>O251</f>
        <v>373</v>
      </c>
      <c r="P268" s="466">
        <f>P250</f>
        <v>5</v>
      </c>
      <c r="Q268" s="466">
        <f>Q249</f>
        <v>489</v>
      </c>
      <c r="R268" s="466">
        <f>R248</f>
        <v>469</v>
      </c>
      <c r="S268" s="466">
        <f>S247</f>
        <v>128</v>
      </c>
      <c r="T268" s="466">
        <f>T246</f>
        <v>320</v>
      </c>
      <c r="U268" s="466">
        <f>U245</f>
        <v>195</v>
      </c>
      <c r="V268" s="466">
        <f>V244</f>
        <v>580</v>
      </c>
      <c r="W268" s="466">
        <f>W243</f>
        <v>335</v>
      </c>
      <c r="X268" s="466">
        <f>X242</f>
        <v>75</v>
      </c>
      <c r="Y268" s="466">
        <f>Y241</f>
        <v>676</v>
      </c>
      <c r="Z268" s="466">
        <f>Z240</f>
        <v>440</v>
      </c>
      <c r="AA268" s="466">
        <f>AA239</f>
        <v>99</v>
      </c>
      <c r="AB268" s="473">
        <f>AB238</f>
        <v>565</v>
      </c>
      <c r="AC268" s="475">
        <f t="shared" si="168"/>
        <v>4792815</v>
      </c>
    </row>
    <row r="270" spans="1:29" x14ac:dyDescent="0.25">
      <c r="B270" s="481" t="s">
        <v>943</v>
      </c>
      <c r="C270" s="465"/>
      <c r="D270" s="465"/>
      <c r="E270" s="465"/>
      <c r="F270" s="465"/>
      <c r="G270" s="465"/>
      <c r="H270" s="465"/>
      <c r="I270" s="465"/>
      <c r="J270" s="465"/>
      <c r="K270" s="465"/>
      <c r="L270" s="465"/>
      <c r="M270" s="465"/>
      <c r="N270" s="465"/>
      <c r="O270" s="465"/>
      <c r="P270" s="465"/>
      <c r="Q270" s="465"/>
      <c r="R270" s="465"/>
      <c r="S270" s="465"/>
      <c r="T270" s="465"/>
      <c r="U270" s="465"/>
      <c r="V270" s="465"/>
      <c r="W270" s="465"/>
      <c r="X270" s="465"/>
      <c r="Y270" s="465"/>
      <c r="Z270" s="465"/>
      <c r="AA270" s="465"/>
      <c r="AB270" s="465"/>
      <c r="AC270" s="469"/>
    </row>
    <row r="271" spans="1:29" x14ac:dyDescent="0.25">
      <c r="A271" s="465">
        <v>1</v>
      </c>
      <c r="B271" s="483">
        <v>17</v>
      </c>
      <c r="C271" s="484">
        <v>437</v>
      </c>
      <c r="D271" s="484">
        <v>641</v>
      </c>
      <c r="E271" s="484">
        <v>486</v>
      </c>
      <c r="F271" s="484">
        <v>582</v>
      </c>
      <c r="G271" s="484">
        <v>30</v>
      </c>
      <c r="H271" s="484">
        <v>601</v>
      </c>
      <c r="I271" s="484">
        <v>76</v>
      </c>
      <c r="J271" s="484">
        <v>415</v>
      </c>
      <c r="K271" s="484">
        <v>394</v>
      </c>
      <c r="L271" s="484">
        <v>490</v>
      </c>
      <c r="M271" s="484">
        <v>208</v>
      </c>
      <c r="N271" s="484">
        <v>539</v>
      </c>
      <c r="O271" s="484">
        <v>230</v>
      </c>
      <c r="P271" s="484">
        <v>326</v>
      </c>
      <c r="Q271" s="484">
        <v>171</v>
      </c>
      <c r="R271" s="484">
        <v>375</v>
      </c>
      <c r="S271" s="484">
        <v>552</v>
      </c>
      <c r="T271" s="484">
        <v>693</v>
      </c>
      <c r="U271" s="484">
        <v>141</v>
      </c>
      <c r="V271" s="484">
        <v>264</v>
      </c>
      <c r="W271" s="484">
        <v>106</v>
      </c>
      <c r="X271" s="484">
        <v>283</v>
      </c>
      <c r="Y271" s="484">
        <v>703</v>
      </c>
      <c r="Z271" s="484">
        <v>305</v>
      </c>
      <c r="AA271" s="484">
        <v>671</v>
      </c>
      <c r="AB271" s="485">
        <v>119</v>
      </c>
      <c r="AC271" s="475">
        <f>SUMSQ(B271:AB271)</f>
        <v>4792815</v>
      </c>
    </row>
    <row r="272" spans="1:29" x14ac:dyDescent="0.25">
      <c r="A272" s="465">
        <v>2</v>
      </c>
      <c r="B272" s="486">
        <v>568</v>
      </c>
      <c r="C272" s="478">
        <v>52</v>
      </c>
      <c r="D272" s="478">
        <v>472</v>
      </c>
      <c r="E272" s="478">
        <v>65</v>
      </c>
      <c r="F272" s="478">
        <v>413</v>
      </c>
      <c r="G272" s="478">
        <v>617</v>
      </c>
      <c r="H272" s="478">
        <v>453</v>
      </c>
      <c r="I272" s="478">
        <v>639</v>
      </c>
      <c r="J272" s="478">
        <v>6</v>
      </c>
      <c r="K272" s="478">
        <v>219</v>
      </c>
      <c r="L272" s="478">
        <v>351</v>
      </c>
      <c r="M272" s="478">
        <v>528</v>
      </c>
      <c r="N272" s="478">
        <v>361</v>
      </c>
      <c r="O272" s="478">
        <v>547</v>
      </c>
      <c r="P272" s="478">
        <v>184</v>
      </c>
      <c r="Q272" s="478">
        <v>506</v>
      </c>
      <c r="R272" s="478">
        <v>206</v>
      </c>
      <c r="S272" s="478">
        <v>383</v>
      </c>
      <c r="T272" s="478">
        <v>272</v>
      </c>
      <c r="U272" s="478">
        <v>728</v>
      </c>
      <c r="V272" s="478">
        <v>95</v>
      </c>
      <c r="W272" s="478">
        <v>660</v>
      </c>
      <c r="X272" s="478">
        <v>117</v>
      </c>
      <c r="Y272" s="478">
        <v>321</v>
      </c>
      <c r="Z272" s="478">
        <v>154</v>
      </c>
      <c r="AA272" s="478">
        <v>259</v>
      </c>
      <c r="AB272" s="487">
        <v>679</v>
      </c>
      <c r="AC272" s="475">
        <f t="shared" ref="AC272:AC297" si="169">SUMSQ(B272:AB272)</f>
        <v>4792815</v>
      </c>
    </row>
    <row r="273" spans="1:29" x14ac:dyDescent="0.25">
      <c r="A273" s="465">
        <v>3</v>
      </c>
      <c r="B273" s="486">
        <v>429</v>
      </c>
      <c r="C273" s="478">
        <v>606</v>
      </c>
      <c r="D273" s="478">
        <v>63</v>
      </c>
      <c r="E273" s="478">
        <v>625</v>
      </c>
      <c r="F273" s="478">
        <v>19</v>
      </c>
      <c r="G273" s="478">
        <v>448</v>
      </c>
      <c r="H273" s="478">
        <v>41</v>
      </c>
      <c r="I273" s="478">
        <v>461</v>
      </c>
      <c r="J273" s="478">
        <v>593</v>
      </c>
      <c r="K273" s="478">
        <v>563</v>
      </c>
      <c r="L273" s="478">
        <v>173</v>
      </c>
      <c r="M273" s="478">
        <v>359</v>
      </c>
      <c r="N273" s="478">
        <v>195</v>
      </c>
      <c r="O273" s="478">
        <v>399</v>
      </c>
      <c r="P273" s="478">
        <v>504</v>
      </c>
      <c r="Q273" s="478">
        <v>337</v>
      </c>
      <c r="R273" s="478">
        <v>514</v>
      </c>
      <c r="S273" s="478">
        <v>241</v>
      </c>
      <c r="T273" s="478">
        <v>130</v>
      </c>
      <c r="U273" s="478">
        <v>307</v>
      </c>
      <c r="V273" s="478">
        <v>655</v>
      </c>
      <c r="W273" s="478">
        <v>248</v>
      </c>
      <c r="X273" s="478">
        <v>695</v>
      </c>
      <c r="Y273" s="478">
        <v>152</v>
      </c>
      <c r="Z273" s="478">
        <v>717</v>
      </c>
      <c r="AA273" s="478">
        <v>84</v>
      </c>
      <c r="AB273" s="487">
        <v>297</v>
      </c>
      <c r="AC273" s="475">
        <f t="shared" si="169"/>
        <v>4792815</v>
      </c>
    </row>
    <row r="274" spans="1:29" x14ac:dyDescent="0.25">
      <c r="A274" s="465">
        <v>4</v>
      </c>
      <c r="B274" s="486">
        <v>686</v>
      </c>
      <c r="C274" s="478">
        <v>143</v>
      </c>
      <c r="D274" s="478">
        <v>266</v>
      </c>
      <c r="E274" s="478">
        <v>102</v>
      </c>
      <c r="F274" s="478">
        <v>288</v>
      </c>
      <c r="G274" s="478">
        <v>708</v>
      </c>
      <c r="H274" s="478">
        <v>298</v>
      </c>
      <c r="I274" s="478">
        <v>673</v>
      </c>
      <c r="J274" s="478">
        <v>121</v>
      </c>
      <c r="K274" s="478">
        <v>10</v>
      </c>
      <c r="L274" s="478">
        <v>439</v>
      </c>
      <c r="M274" s="478">
        <v>643</v>
      </c>
      <c r="N274" s="478">
        <v>479</v>
      </c>
      <c r="O274" s="478">
        <v>584</v>
      </c>
      <c r="P274" s="478">
        <v>32</v>
      </c>
      <c r="Q274" s="478">
        <v>597</v>
      </c>
      <c r="R274" s="478">
        <v>81</v>
      </c>
      <c r="S274" s="478">
        <v>420</v>
      </c>
      <c r="T274" s="478">
        <v>390</v>
      </c>
      <c r="U274" s="478">
        <v>495</v>
      </c>
      <c r="V274" s="478">
        <v>213</v>
      </c>
      <c r="W274" s="478">
        <v>532</v>
      </c>
      <c r="X274" s="478">
        <v>232</v>
      </c>
      <c r="Y274" s="478">
        <v>328</v>
      </c>
      <c r="Z274" s="478">
        <v>164</v>
      </c>
      <c r="AA274" s="478">
        <v>377</v>
      </c>
      <c r="AB274" s="487">
        <v>554</v>
      </c>
      <c r="AC274" s="475">
        <f t="shared" si="169"/>
        <v>4792815</v>
      </c>
    </row>
    <row r="275" spans="1:29" x14ac:dyDescent="0.25">
      <c r="A275" s="465">
        <v>5</v>
      </c>
      <c r="B275" s="486">
        <v>274</v>
      </c>
      <c r="C275" s="478">
        <v>721</v>
      </c>
      <c r="D275" s="478">
        <v>97</v>
      </c>
      <c r="E275" s="478">
        <v>662</v>
      </c>
      <c r="F275" s="478">
        <v>110</v>
      </c>
      <c r="G275" s="478">
        <v>323</v>
      </c>
      <c r="H275" s="478">
        <v>159</v>
      </c>
      <c r="I275" s="478">
        <v>255</v>
      </c>
      <c r="J275" s="478">
        <v>684</v>
      </c>
      <c r="K275" s="478">
        <v>573</v>
      </c>
      <c r="L275" s="478">
        <v>48</v>
      </c>
      <c r="M275" s="478">
        <v>477</v>
      </c>
      <c r="N275" s="478">
        <v>67</v>
      </c>
      <c r="O275" s="478">
        <v>406</v>
      </c>
      <c r="P275" s="478">
        <v>619</v>
      </c>
      <c r="Q275" s="478">
        <v>455</v>
      </c>
      <c r="R275" s="478">
        <v>632</v>
      </c>
      <c r="S275" s="478">
        <v>8</v>
      </c>
      <c r="T275" s="478">
        <v>221</v>
      </c>
      <c r="U275" s="478">
        <v>344</v>
      </c>
      <c r="V275" s="478">
        <v>530</v>
      </c>
      <c r="W275" s="478">
        <v>366</v>
      </c>
      <c r="X275" s="478">
        <v>543</v>
      </c>
      <c r="Y275" s="478">
        <v>189</v>
      </c>
      <c r="Z275" s="478">
        <v>508</v>
      </c>
      <c r="AA275" s="478">
        <v>199</v>
      </c>
      <c r="AB275" s="487">
        <v>385</v>
      </c>
      <c r="AC275" s="475">
        <f t="shared" si="169"/>
        <v>4792815</v>
      </c>
    </row>
    <row r="276" spans="1:29" x14ac:dyDescent="0.25">
      <c r="A276" s="465">
        <v>6</v>
      </c>
      <c r="B276" s="486">
        <v>135</v>
      </c>
      <c r="C276" s="478">
        <v>312</v>
      </c>
      <c r="D276" s="478">
        <v>651</v>
      </c>
      <c r="E276" s="478">
        <v>250</v>
      </c>
      <c r="F276" s="478">
        <v>697</v>
      </c>
      <c r="G276" s="478">
        <v>145</v>
      </c>
      <c r="H276" s="478">
        <v>719</v>
      </c>
      <c r="I276" s="478">
        <v>86</v>
      </c>
      <c r="J276" s="478">
        <v>290</v>
      </c>
      <c r="K276" s="478">
        <v>431</v>
      </c>
      <c r="L276" s="478">
        <v>608</v>
      </c>
      <c r="M276" s="478">
        <v>56</v>
      </c>
      <c r="N276" s="478">
        <v>630</v>
      </c>
      <c r="O276" s="478">
        <v>24</v>
      </c>
      <c r="P276" s="478">
        <v>444</v>
      </c>
      <c r="Q276" s="478">
        <v>43</v>
      </c>
      <c r="R276" s="478">
        <v>463</v>
      </c>
      <c r="S276" s="478">
        <v>586</v>
      </c>
      <c r="T276" s="478">
        <v>565</v>
      </c>
      <c r="U276" s="478">
        <v>175</v>
      </c>
      <c r="V276" s="478">
        <v>352</v>
      </c>
      <c r="W276" s="478">
        <v>197</v>
      </c>
      <c r="X276" s="478">
        <v>401</v>
      </c>
      <c r="Y276" s="478">
        <v>497</v>
      </c>
      <c r="Z276" s="478">
        <v>342</v>
      </c>
      <c r="AA276" s="478">
        <v>519</v>
      </c>
      <c r="AB276" s="487">
        <v>237</v>
      </c>
      <c r="AC276" s="475">
        <f t="shared" si="169"/>
        <v>4792815</v>
      </c>
    </row>
    <row r="277" spans="1:29" x14ac:dyDescent="0.25">
      <c r="A277" s="465">
        <v>7</v>
      </c>
      <c r="B277" s="486">
        <v>392</v>
      </c>
      <c r="C277" s="478">
        <v>488</v>
      </c>
      <c r="D277" s="478">
        <v>215</v>
      </c>
      <c r="E277" s="478">
        <v>537</v>
      </c>
      <c r="F277" s="478">
        <v>228</v>
      </c>
      <c r="G277" s="478">
        <v>333</v>
      </c>
      <c r="H277" s="478">
        <v>166</v>
      </c>
      <c r="I277" s="478">
        <v>370</v>
      </c>
      <c r="J277" s="478">
        <v>556</v>
      </c>
      <c r="K277" s="478">
        <v>688</v>
      </c>
      <c r="L277" s="478">
        <v>136</v>
      </c>
      <c r="M277" s="478">
        <v>268</v>
      </c>
      <c r="N277" s="478">
        <v>104</v>
      </c>
      <c r="O277" s="478">
        <v>281</v>
      </c>
      <c r="P277" s="478">
        <v>710</v>
      </c>
      <c r="Q277" s="478">
        <v>303</v>
      </c>
      <c r="R277" s="478">
        <v>669</v>
      </c>
      <c r="S277" s="478">
        <v>126</v>
      </c>
      <c r="T277" s="478">
        <v>15</v>
      </c>
      <c r="U277" s="478">
        <v>435</v>
      </c>
      <c r="V277" s="478">
        <v>648</v>
      </c>
      <c r="W277" s="478">
        <v>481</v>
      </c>
      <c r="X277" s="478">
        <v>577</v>
      </c>
      <c r="Y277" s="478">
        <v>34</v>
      </c>
      <c r="Z277" s="478">
        <v>599</v>
      </c>
      <c r="AA277" s="478">
        <v>74</v>
      </c>
      <c r="AB277" s="487">
        <v>422</v>
      </c>
      <c r="AC277" s="475">
        <f t="shared" si="169"/>
        <v>4792815</v>
      </c>
    </row>
    <row r="278" spans="1:29" x14ac:dyDescent="0.25">
      <c r="A278" s="465">
        <v>8</v>
      </c>
      <c r="B278" s="486">
        <v>223</v>
      </c>
      <c r="C278" s="478">
        <v>346</v>
      </c>
      <c r="D278" s="478">
        <v>523</v>
      </c>
      <c r="E278" s="478">
        <v>368</v>
      </c>
      <c r="F278" s="478">
        <v>545</v>
      </c>
      <c r="G278" s="478">
        <v>182</v>
      </c>
      <c r="H278" s="478">
        <v>513</v>
      </c>
      <c r="I278" s="478">
        <v>204</v>
      </c>
      <c r="J278" s="478">
        <v>381</v>
      </c>
      <c r="K278" s="478">
        <v>279</v>
      </c>
      <c r="L278" s="478">
        <v>726</v>
      </c>
      <c r="M278" s="478">
        <v>93</v>
      </c>
      <c r="N278" s="478">
        <v>664</v>
      </c>
      <c r="O278" s="478">
        <v>112</v>
      </c>
      <c r="P278" s="478">
        <v>316</v>
      </c>
      <c r="Q278" s="478">
        <v>161</v>
      </c>
      <c r="R278" s="478">
        <v>257</v>
      </c>
      <c r="S278" s="478">
        <v>677</v>
      </c>
      <c r="T278" s="478">
        <v>575</v>
      </c>
      <c r="U278" s="478">
        <v>50</v>
      </c>
      <c r="V278" s="478">
        <v>470</v>
      </c>
      <c r="W278" s="478">
        <v>72</v>
      </c>
      <c r="X278" s="478">
        <v>411</v>
      </c>
      <c r="Y278" s="478">
        <v>615</v>
      </c>
      <c r="Z278" s="478">
        <v>457</v>
      </c>
      <c r="AA278" s="478">
        <v>634</v>
      </c>
      <c r="AB278" s="487">
        <v>1</v>
      </c>
      <c r="AC278" s="475">
        <f t="shared" si="169"/>
        <v>4792815</v>
      </c>
    </row>
    <row r="279" spans="1:29" x14ac:dyDescent="0.25">
      <c r="A279" s="465">
        <v>9</v>
      </c>
      <c r="B279" s="486">
        <v>561</v>
      </c>
      <c r="C279" s="478">
        <v>180</v>
      </c>
      <c r="D279" s="478">
        <v>357</v>
      </c>
      <c r="E279" s="478">
        <v>190</v>
      </c>
      <c r="F279" s="478">
        <v>403</v>
      </c>
      <c r="G279" s="478">
        <v>499</v>
      </c>
      <c r="H279" s="478">
        <v>335</v>
      </c>
      <c r="I279" s="478">
        <v>521</v>
      </c>
      <c r="J279" s="478">
        <v>239</v>
      </c>
      <c r="K279" s="478">
        <v>128</v>
      </c>
      <c r="L279" s="478">
        <v>314</v>
      </c>
      <c r="M279" s="478">
        <v>653</v>
      </c>
      <c r="N279" s="478">
        <v>246</v>
      </c>
      <c r="O279" s="478">
        <v>702</v>
      </c>
      <c r="P279" s="478">
        <v>150</v>
      </c>
      <c r="Q279" s="478">
        <v>712</v>
      </c>
      <c r="R279" s="478">
        <v>88</v>
      </c>
      <c r="S279" s="478">
        <v>292</v>
      </c>
      <c r="T279" s="478">
        <v>424</v>
      </c>
      <c r="U279" s="478">
        <v>610</v>
      </c>
      <c r="V279" s="478">
        <v>58</v>
      </c>
      <c r="W279" s="478">
        <v>623</v>
      </c>
      <c r="X279" s="478">
        <v>26</v>
      </c>
      <c r="Y279" s="478">
        <v>446</v>
      </c>
      <c r="Z279" s="478">
        <v>39</v>
      </c>
      <c r="AA279" s="478">
        <v>468</v>
      </c>
      <c r="AB279" s="487">
        <v>591</v>
      </c>
      <c r="AC279" s="475">
        <f t="shared" si="169"/>
        <v>4792815</v>
      </c>
    </row>
    <row r="280" spans="1:29" x14ac:dyDescent="0.25">
      <c r="A280" s="465">
        <v>10</v>
      </c>
      <c r="B280" s="486">
        <v>211</v>
      </c>
      <c r="C280" s="478">
        <v>388</v>
      </c>
      <c r="D280" s="478">
        <v>493</v>
      </c>
      <c r="E280" s="478">
        <v>329</v>
      </c>
      <c r="F280" s="478">
        <v>533</v>
      </c>
      <c r="G280" s="478">
        <v>233</v>
      </c>
      <c r="H280" s="478">
        <v>555</v>
      </c>
      <c r="I280" s="478">
        <v>165</v>
      </c>
      <c r="J280" s="478">
        <v>378</v>
      </c>
      <c r="K280" s="478">
        <v>267</v>
      </c>
      <c r="L280" s="478">
        <v>687</v>
      </c>
      <c r="M280" s="478">
        <v>144</v>
      </c>
      <c r="N280" s="478">
        <v>706</v>
      </c>
      <c r="O280" s="478">
        <v>100</v>
      </c>
      <c r="P280" s="478">
        <v>286</v>
      </c>
      <c r="Q280" s="478">
        <v>122</v>
      </c>
      <c r="R280" s="478">
        <v>299</v>
      </c>
      <c r="S280" s="478">
        <v>674</v>
      </c>
      <c r="T280" s="478">
        <v>644</v>
      </c>
      <c r="U280" s="478">
        <v>11</v>
      </c>
      <c r="V280" s="478">
        <v>440</v>
      </c>
      <c r="W280" s="478">
        <v>33</v>
      </c>
      <c r="X280" s="478">
        <v>480</v>
      </c>
      <c r="Y280" s="478">
        <v>585</v>
      </c>
      <c r="Z280" s="478">
        <v>418</v>
      </c>
      <c r="AA280" s="478">
        <v>595</v>
      </c>
      <c r="AB280" s="487">
        <v>79</v>
      </c>
      <c r="AC280" s="475">
        <f t="shared" si="169"/>
        <v>4792815</v>
      </c>
    </row>
    <row r="281" spans="1:29" x14ac:dyDescent="0.25">
      <c r="A281" s="465">
        <v>11</v>
      </c>
      <c r="B281" s="486">
        <v>531</v>
      </c>
      <c r="C281" s="478">
        <v>222</v>
      </c>
      <c r="D281" s="478">
        <v>345</v>
      </c>
      <c r="E281" s="478">
        <v>187</v>
      </c>
      <c r="F281" s="478">
        <v>364</v>
      </c>
      <c r="G281" s="478">
        <v>541</v>
      </c>
      <c r="H281" s="478">
        <v>386</v>
      </c>
      <c r="I281" s="478">
        <v>509</v>
      </c>
      <c r="J281" s="478">
        <v>200</v>
      </c>
      <c r="K281" s="478">
        <v>98</v>
      </c>
      <c r="L281" s="478">
        <v>275</v>
      </c>
      <c r="M281" s="478">
        <v>722</v>
      </c>
      <c r="N281" s="478">
        <v>324</v>
      </c>
      <c r="O281" s="478">
        <v>663</v>
      </c>
      <c r="P281" s="478">
        <v>111</v>
      </c>
      <c r="Q281" s="478">
        <v>682</v>
      </c>
      <c r="R281" s="478">
        <v>157</v>
      </c>
      <c r="S281" s="478">
        <v>253</v>
      </c>
      <c r="T281" s="478">
        <v>475</v>
      </c>
      <c r="U281" s="478">
        <v>571</v>
      </c>
      <c r="V281" s="478">
        <v>46</v>
      </c>
      <c r="W281" s="478">
        <v>620</v>
      </c>
      <c r="X281" s="478">
        <v>68</v>
      </c>
      <c r="Y281" s="478">
        <v>407</v>
      </c>
      <c r="Z281" s="478">
        <v>9</v>
      </c>
      <c r="AA281" s="478">
        <v>456</v>
      </c>
      <c r="AB281" s="487">
        <v>633</v>
      </c>
      <c r="AC281" s="475">
        <f t="shared" si="169"/>
        <v>4792815</v>
      </c>
    </row>
    <row r="282" spans="1:29" x14ac:dyDescent="0.25">
      <c r="A282" s="465">
        <v>12</v>
      </c>
      <c r="B282" s="486">
        <v>353</v>
      </c>
      <c r="C282" s="478">
        <v>566</v>
      </c>
      <c r="D282" s="478">
        <v>176</v>
      </c>
      <c r="E282" s="478">
        <v>498</v>
      </c>
      <c r="F282" s="478">
        <v>198</v>
      </c>
      <c r="G282" s="478">
        <v>402</v>
      </c>
      <c r="H282" s="478">
        <v>235</v>
      </c>
      <c r="I282" s="478">
        <v>340</v>
      </c>
      <c r="J282" s="478">
        <v>517</v>
      </c>
      <c r="K282" s="478">
        <v>649</v>
      </c>
      <c r="L282" s="478">
        <v>133</v>
      </c>
      <c r="M282" s="478">
        <v>310</v>
      </c>
      <c r="N282" s="478">
        <v>146</v>
      </c>
      <c r="O282" s="478">
        <v>251</v>
      </c>
      <c r="P282" s="478">
        <v>698</v>
      </c>
      <c r="Q282" s="478">
        <v>291</v>
      </c>
      <c r="R282" s="478">
        <v>720</v>
      </c>
      <c r="S282" s="478">
        <v>87</v>
      </c>
      <c r="T282" s="478">
        <v>57</v>
      </c>
      <c r="U282" s="478">
        <v>432</v>
      </c>
      <c r="V282" s="478">
        <v>609</v>
      </c>
      <c r="W282" s="478">
        <v>442</v>
      </c>
      <c r="X282" s="478">
        <v>628</v>
      </c>
      <c r="Y282" s="478">
        <v>22</v>
      </c>
      <c r="Z282" s="478">
        <v>587</v>
      </c>
      <c r="AA282" s="478">
        <v>44</v>
      </c>
      <c r="AB282" s="487">
        <v>464</v>
      </c>
      <c r="AC282" s="475">
        <f t="shared" si="169"/>
        <v>4792815</v>
      </c>
    </row>
    <row r="283" spans="1:29" x14ac:dyDescent="0.25">
      <c r="A283" s="465">
        <v>13</v>
      </c>
      <c r="B283" s="486">
        <v>646</v>
      </c>
      <c r="C283" s="478">
        <v>13</v>
      </c>
      <c r="D283" s="478">
        <v>433</v>
      </c>
      <c r="E283" s="478">
        <v>35</v>
      </c>
      <c r="F283" s="478">
        <v>482</v>
      </c>
      <c r="G283" s="478">
        <v>578</v>
      </c>
      <c r="H283" s="478">
        <v>423</v>
      </c>
      <c r="I283" s="478">
        <v>600</v>
      </c>
      <c r="J283" s="478">
        <v>75</v>
      </c>
      <c r="K283" s="478">
        <v>216</v>
      </c>
      <c r="L283" s="478">
        <v>393</v>
      </c>
      <c r="M283" s="478">
        <v>489</v>
      </c>
      <c r="N283" s="478">
        <v>331</v>
      </c>
      <c r="O283" s="478">
        <v>535</v>
      </c>
      <c r="P283" s="478">
        <v>226</v>
      </c>
      <c r="Q283" s="478">
        <v>557</v>
      </c>
      <c r="R283" s="478">
        <v>167</v>
      </c>
      <c r="S283" s="478">
        <v>371</v>
      </c>
      <c r="T283" s="478">
        <v>269</v>
      </c>
      <c r="U283" s="478">
        <v>689</v>
      </c>
      <c r="V283" s="478">
        <v>137</v>
      </c>
      <c r="W283" s="478">
        <v>711</v>
      </c>
      <c r="X283" s="478">
        <v>105</v>
      </c>
      <c r="Y283" s="478">
        <v>282</v>
      </c>
      <c r="Z283" s="478">
        <v>124</v>
      </c>
      <c r="AA283" s="478">
        <v>301</v>
      </c>
      <c r="AB283" s="487">
        <v>667</v>
      </c>
      <c r="AC283" s="475">
        <f t="shared" si="169"/>
        <v>4792815</v>
      </c>
    </row>
    <row r="284" spans="1:29" x14ac:dyDescent="0.25">
      <c r="A284" s="465">
        <v>14</v>
      </c>
      <c r="B284" s="486">
        <v>471</v>
      </c>
      <c r="C284" s="478">
        <v>576</v>
      </c>
      <c r="D284" s="478">
        <v>51</v>
      </c>
      <c r="E284" s="478">
        <v>613</v>
      </c>
      <c r="F284" s="478">
        <v>70</v>
      </c>
      <c r="G284" s="478">
        <v>409</v>
      </c>
      <c r="H284" s="478">
        <v>2</v>
      </c>
      <c r="I284" s="478">
        <v>458</v>
      </c>
      <c r="J284" s="478">
        <v>635</v>
      </c>
      <c r="K284" s="478">
        <v>524</v>
      </c>
      <c r="L284" s="478">
        <v>224</v>
      </c>
      <c r="M284" s="478">
        <v>347</v>
      </c>
      <c r="N284" s="478">
        <v>183</v>
      </c>
      <c r="O284" s="478">
        <v>369</v>
      </c>
      <c r="P284" s="478">
        <v>546</v>
      </c>
      <c r="Q284" s="478">
        <v>379</v>
      </c>
      <c r="R284" s="478">
        <v>511</v>
      </c>
      <c r="S284" s="478">
        <v>202</v>
      </c>
      <c r="T284" s="478">
        <v>91</v>
      </c>
      <c r="U284" s="478">
        <v>277</v>
      </c>
      <c r="V284" s="478">
        <v>724</v>
      </c>
      <c r="W284" s="478">
        <v>317</v>
      </c>
      <c r="X284" s="478">
        <v>665</v>
      </c>
      <c r="Y284" s="478">
        <v>113</v>
      </c>
      <c r="Z284" s="478">
        <v>678</v>
      </c>
      <c r="AA284" s="478">
        <v>162</v>
      </c>
      <c r="AB284" s="487">
        <v>258</v>
      </c>
      <c r="AC284" s="475">
        <f t="shared" si="169"/>
        <v>4792815</v>
      </c>
    </row>
    <row r="285" spans="1:29" x14ac:dyDescent="0.25">
      <c r="A285" s="465">
        <v>15</v>
      </c>
      <c r="B285" s="486">
        <v>59</v>
      </c>
      <c r="C285" s="478">
        <v>425</v>
      </c>
      <c r="D285" s="478">
        <v>611</v>
      </c>
      <c r="E285" s="478">
        <v>447</v>
      </c>
      <c r="F285" s="478">
        <v>624</v>
      </c>
      <c r="G285" s="478">
        <v>27</v>
      </c>
      <c r="H285" s="478">
        <v>589</v>
      </c>
      <c r="I285" s="478">
        <v>37</v>
      </c>
      <c r="J285" s="478">
        <v>466</v>
      </c>
      <c r="K285" s="478">
        <v>355</v>
      </c>
      <c r="L285" s="478">
        <v>559</v>
      </c>
      <c r="M285" s="478">
        <v>178</v>
      </c>
      <c r="N285" s="478">
        <v>500</v>
      </c>
      <c r="O285" s="478">
        <v>191</v>
      </c>
      <c r="P285" s="478">
        <v>404</v>
      </c>
      <c r="Q285" s="478">
        <v>240</v>
      </c>
      <c r="R285" s="478">
        <v>336</v>
      </c>
      <c r="S285" s="478">
        <v>522</v>
      </c>
      <c r="T285" s="478">
        <v>654</v>
      </c>
      <c r="U285" s="478">
        <v>129</v>
      </c>
      <c r="V285" s="478">
        <v>315</v>
      </c>
      <c r="W285" s="478">
        <v>148</v>
      </c>
      <c r="X285" s="478">
        <v>244</v>
      </c>
      <c r="Y285" s="478">
        <v>700</v>
      </c>
      <c r="Z285" s="478">
        <v>293</v>
      </c>
      <c r="AA285" s="478">
        <v>713</v>
      </c>
      <c r="AB285" s="487">
        <v>89</v>
      </c>
      <c r="AC285" s="475">
        <f t="shared" si="169"/>
        <v>4792815</v>
      </c>
    </row>
    <row r="286" spans="1:29" x14ac:dyDescent="0.25">
      <c r="A286" s="465">
        <v>16</v>
      </c>
      <c r="B286" s="486">
        <v>262</v>
      </c>
      <c r="C286" s="478">
        <v>691</v>
      </c>
      <c r="D286" s="478">
        <v>139</v>
      </c>
      <c r="E286" s="478">
        <v>704</v>
      </c>
      <c r="F286" s="478">
        <v>107</v>
      </c>
      <c r="G286" s="478">
        <v>284</v>
      </c>
      <c r="H286" s="478">
        <v>120</v>
      </c>
      <c r="I286" s="478">
        <v>306</v>
      </c>
      <c r="J286" s="478">
        <v>672</v>
      </c>
      <c r="K286" s="478">
        <v>642</v>
      </c>
      <c r="L286" s="478">
        <v>18</v>
      </c>
      <c r="M286" s="478">
        <v>438</v>
      </c>
      <c r="N286" s="478">
        <v>28</v>
      </c>
      <c r="O286" s="478">
        <v>484</v>
      </c>
      <c r="P286" s="478">
        <v>580</v>
      </c>
      <c r="Q286" s="478">
        <v>416</v>
      </c>
      <c r="R286" s="478">
        <v>602</v>
      </c>
      <c r="S286" s="478">
        <v>77</v>
      </c>
      <c r="T286" s="478">
        <v>209</v>
      </c>
      <c r="U286" s="478">
        <v>395</v>
      </c>
      <c r="V286" s="478">
        <v>491</v>
      </c>
      <c r="W286" s="478">
        <v>327</v>
      </c>
      <c r="X286" s="478">
        <v>540</v>
      </c>
      <c r="Y286" s="478">
        <v>231</v>
      </c>
      <c r="Z286" s="478">
        <v>550</v>
      </c>
      <c r="AA286" s="478">
        <v>169</v>
      </c>
      <c r="AB286" s="487">
        <v>373</v>
      </c>
      <c r="AC286" s="475">
        <f t="shared" si="169"/>
        <v>4792815</v>
      </c>
    </row>
    <row r="287" spans="1:29" x14ac:dyDescent="0.25">
      <c r="A287" s="465">
        <v>17</v>
      </c>
      <c r="B287" s="486">
        <v>96</v>
      </c>
      <c r="C287" s="478">
        <v>273</v>
      </c>
      <c r="D287" s="478">
        <v>729</v>
      </c>
      <c r="E287" s="478">
        <v>319</v>
      </c>
      <c r="F287" s="478">
        <v>658</v>
      </c>
      <c r="G287" s="478">
        <v>115</v>
      </c>
      <c r="H287" s="478">
        <v>680</v>
      </c>
      <c r="I287" s="478">
        <v>155</v>
      </c>
      <c r="J287" s="478">
        <v>260</v>
      </c>
      <c r="K287" s="478">
        <v>473</v>
      </c>
      <c r="L287" s="478">
        <v>569</v>
      </c>
      <c r="M287" s="478">
        <v>53</v>
      </c>
      <c r="N287" s="478">
        <v>618</v>
      </c>
      <c r="O287" s="478">
        <v>66</v>
      </c>
      <c r="P287" s="478">
        <v>414</v>
      </c>
      <c r="Q287" s="478">
        <v>4</v>
      </c>
      <c r="R287" s="478">
        <v>451</v>
      </c>
      <c r="S287" s="478">
        <v>637</v>
      </c>
      <c r="T287" s="478">
        <v>526</v>
      </c>
      <c r="U287" s="478">
        <v>217</v>
      </c>
      <c r="V287" s="478">
        <v>349</v>
      </c>
      <c r="W287" s="478">
        <v>185</v>
      </c>
      <c r="X287" s="478">
        <v>362</v>
      </c>
      <c r="Y287" s="478">
        <v>548</v>
      </c>
      <c r="Z287" s="478">
        <v>384</v>
      </c>
      <c r="AA287" s="478">
        <v>507</v>
      </c>
      <c r="AB287" s="487">
        <v>207</v>
      </c>
      <c r="AC287" s="475">
        <f t="shared" si="169"/>
        <v>4792815</v>
      </c>
    </row>
    <row r="288" spans="1:29" x14ac:dyDescent="0.25">
      <c r="A288" s="465">
        <v>18</v>
      </c>
      <c r="B288" s="486">
        <v>656</v>
      </c>
      <c r="C288" s="478">
        <v>131</v>
      </c>
      <c r="D288" s="478">
        <v>308</v>
      </c>
      <c r="E288" s="478">
        <v>153</v>
      </c>
      <c r="F288" s="478">
        <v>249</v>
      </c>
      <c r="G288" s="478">
        <v>696</v>
      </c>
      <c r="H288" s="478">
        <v>295</v>
      </c>
      <c r="I288" s="478">
        <v>715</v>
      </c>
      <c r="J288" s="478">
        <v>82</v>
      </c>
      <c r="K288" s="478">
        <v>61</v>
      </c>
      <c r="L288" s="478">
        <v>427</v>
      </c>
      <c r="M288" s="478">
        <v>604</v>
      </c>
      <c r="N288" s="478">
        <v>449</v>
      </c>
      <c r="O288" s="478">
        <v>626</v>
      </c>
      <c r="P288" s="478">
        <v>20</v>
      </c>
      <c r="Q288" s="478">
        <v>594</v>
      </c>
      <c r="R288" s="478">
        <v>42</v>
      </c>
      <c r="S288" s="478">
        <v>462</v>
      </c>
      <c r="T288" s="478">
        <v>360</v>
      </c>
      <c r="U288" s="478">
        <v>564</v>
      </c>
      <c r="V288" s="478">
        <v>174</v>
      </c>
      <c r="W288" s="478">
        <v>502</v>
      </c>
      <c r="X288" s="478">
        <v>193</v>
      </c>
      <c r="Y288" s="478">
        <v>397</v>
      </c>
      <c r="Z288" s="478">
        <v>242</v>
      </c>
      <c r="AA288" s="478">
        <v>338</v>
      </c>
      <c r="AB288" s="487">
        <v>515</v>
      </c>
      <c r="AC288" s="475">
        <f t="shared" si="169"/>
        <v>4792815</v>
      </c>
    </row>
    <row r="289" spans="1:29" x14ac:dyDescent="0.25">
      <c r="A289" s="465">
        <v>19</v>
      </c>
      <c r="B289" s="486">
        <v>138</v>
      </c>
      <c r="C289" s="478">
        <v>270</v>
      </c>
      <c r="D289" s="478">
        <v>690</v>
      </c>
      <c r="E289" s="478">
        <v>280</v>
      </c>
      <c r="F289" s="478">
        <v>709</v>
      </c>
      <c r="G289" s="478">
        <v>103</v>
      </c>
      <c r="H289" s="478">
        <v>668</v>
      </c>
      <c r="I289" s="478">
        <v>125</v>
      </c>
      <c r="J289" s="478">
        <v>302</v>
      </c>
      <c r="K289" s="478">
        <v>434</v>
      </c>
      <c r="L289" s="478">
        <v>647</v>
      </c>
      <c r="M289" s="478">
        <v>14</v>
      </c>
      <c r="N289" s="478">
        <v>579</v>
      </c>
      <c r="O289" s="478">
        <v>36</v>
      </c>
      <c r="P289" s="478">
        <v>483</v>
      </c>
      <c r="Q289" s="478">
        <v>73</v>
      </c>
      <c r="R289" s="478">
        <v>421</v>
      </c>
      <c r="S289" s="478">
        <v>598</v>
      </c>
      <c r="T289" s="478">
        <v>487</v>
      </c>
      <c r="U289" s="478">
        <v>214</v>
      </c>
      <c r="V289" s="478">
        <v>391</v>
      </c>
      <c r="W289" s="478">
        <v>227</v>
      </c>
      <c r="X289" s="478">
        <v>332</v>
      </c>
      <c r="Y289" s="478">
        <v>536</v>
      </c>
      <c r="Z289" s="478">
        <v>372</v>
      </c>
      <c r="AA289" s="478">
        <v>558</v>
      </c>
      <c r="AB289" s="487">
        <v>168</v>
      </c>
      <c r="AC289" s="475">
        <f t="shared" si="169"/>
        <v>4792815</v>
      </c>
    </row>
    <row r="290" spans="1:29" x14ac:dyDescent="0.25">
      <c r="A290" s="465">
        <v>20</v>
      </c>
      <c r="B290" s="486">
        <v>725</v>
      </c>
      <c r="C290" s="478">
        <v>92</v>
      </c>
      <c r="D290" s="478">
        <v>278</v>
      </c>
      <c r="E290" s="478">
        <v>114</v>
      </c>
      <c r="F290" s="478">
        <v>318</v>
      </c>
      <c r="G290" s="478">
        <v>666</v>
      </c>
      <c r="H290" s="478">
        <v>256</v>
      </c>
      <c r="I290" s="478">
        <v>676</v>
      </c>
      <c r="J290" s="478">
        <v>160</v>
      </c>
      <c r="K290" s="478">
        <v>49</v>
      </c>
      <c r="L290" s="478">
        <v>469</v>
      </c>
      <c r="M290" s="478">
        <v>574</v>
      </c>
      <c r="N290" s="478">
        <v>410</v>
      </c>
      <c r="O290" s="478">
        <v>614</v>
      </c>
      <c r="P290" s="478">
        <v>71</v>
      </c>
      <c r="Q290" s="478">
        <v>636</v>
      </c>
      <c r="R290" s="478">
        <v>3</v>
      </c>
      <c r="S290" s="478">
        <v>459</v>
      </c>
      <c r="T290" s="478">
        <v>348</v>
      </c>
      <c r="U290" s="478">
        <v>525</v>
      </c>
      <c r="V290" s="478">
        <v>225</v>
      </c>
      <c r="W290" s="478">
        <v>544</v>
      </c>
      <c r="X290" s="478">
        <v>181</v>
      </c>
      <c r="Y290" s="478">
        <v>367</v>
      </c>
      <c r="Z290" s="478">
        <v>203</v>
      </c>
      <c r="AA290" s="478">
        <v>380</v>
      </c>
      <c r="AB290" s="487">
        <v>512</v>
      </c>
      <c r="AC290" s="475">
        <f t="shared" si="169"/>
        <v>4792815</v>
      </c>
    </row>
    <row r="291" spans="1:29" x14ac:dyDescent="0.25">
      <c r="A291" s="465">
        <v>21</v>
      </c>
      <c r="B291" s="486">
        <v>313</v>
      </c>
      <c r="C291" s="478">
        <v>652</v>
      </c>
      <c r="D291" s="478">
        <v>127</v>
      </c>
      <c r="E291" s="478">
        <v>701</v>
      </c>
      <c r="F291" s="478">
        <v>149</v>
      </c>
      <c r="G291" s="478">
        <v>245</v>
      </c>
      <c r="H291" s="478">
        <v>90</v>
      </c>
      <c r="I291" s="478">
        <v>294</v>
      </c>
      <c r="J291" s="478">
        <v>714</v>
      </c>
      <c r="K291" s="478">
        <v>612</v>
      </c>
      <c r="L291" s="478">
        <v>60</v>
      </c>
      <c r="M291" s="478">
        <v>426</v>
      </c>
      <c r="N291" s="478">
        <v>25</v>
      </c>
      <c r="O291" s="478">
        <v>445</v>
      </c>
      <c r="P291" s="478">
        <v>622</v>
      </c>
      <c r="Q291" s="478">
        <v>467</v>
      </c>
      <c r="R291" s="478">
        <v>590</v>
      </c>
      <c r="S291" s="478">
        <v>38</v>
      </c>
      <c r="T291" s="478">
        <v>179</v>
      </c>
      <c r="U291" s="478">
        <v>356</v>
      </c>
      <c r="V291" s="478">
        <v>560</v>
      </c>
      <c r="W291" s="478">
        <v>405</v>
      </c>
      <c r="X291" s="478">
        <v>501</v>
      </c>
      <c r="Y291" s="478">
        <v>192</v>
      </c>
      <c r="Z291" s="478">
        <v>520</v>
      </c>
      <c r="AA291" s="478">
        <v>238</v>
      </c>
      <c r="AB291" s="487">
        <v>334</v>
      </c>
      <c r="AC291" s="475">
        <f t="shared" si="169"/>
        <v>4792815</v>
      </c>
    </row>
    <row r="292" spans="1:29" x14ac:dyDescent="0.25">
      <c r="A292" s="465">
        <v>22</v>
      </c>
      <c r="B292" s="486">
        <v>492</v>
      </c>
      <c r="C292" s="478">
        <v>210</v>
      </c>
      <c r="D292" s="478">
        <v>396</v>
      </c>
      <c r="E292" s="478">
        <v>229</v>
      </c>
      <c r="F292" s="478">
        <v>325</v>
      </c>
      <c r="G292" s="478">
        <v>538</v>
      </c>
      <c r="H292" s="478">
        <v>374</v>
      </c>
      <c r="I292" s="478">
        <v>551</v>
      </c>
      <c r="J292" s="478">
        <v>170</v>
      </c>
      <c r="K292" s="478">
        <v>140</v>
      </c>
      <c r="L292" s="478">
        <v>263</v>
      </c>
      <c r="M292" s="478">
        <v>692</v>
      </c>
      <c r="N292" s="478">
        <v>285</v>
      </c>
      <c r="O292" s="478">
        <v>705</v>
      </c>
      <c r="P292" s="478">
        <v>108</v>
      </c>
      <c r="Q292" s="478">
        <v>670</v>
      </c>
      <c r="R292" s="478">
        <v>118</v>
      </c>
      <c r="S292" s="478">
        <v>304</v>
      </c>
      <c r="T292" s="478">
        <v>436</v>
      </c>
      <c r="U292" s="478">
        <v>640</v>
      </c>
      <c r="V292" s="478">
        <v>16</v>
      </c>
      <c r="W292" s="478">
        <v>581</v>
      </c>
      <c r="X292" s="478">
        <v>29</v>
      </c>
      <c r="Y292" s="478">
        <v>485</v>
      </c>
      <c r="Z292" s="478">
        <v>78</v>
      </c>
      <c r="AA292" s="478">
        <v>417</v>
      </c>
      <c r="AB292" s="487">
        <v>603</v>
      </c>
      <c r="AC292" s="475">
        <f t="shared" si="169"/>
        <v>4792815</v>
      </c>
    </row>
    <row r="293" spans="1:29" x14ac:dyDescent="0.25">
      <c r="A293" s="465">
        <v>23</v>
      </c>
      <c r="B293" s="486">
        <v>350</v>
      </c>
      <c r="C293" s="478">
        <v>527</v>
      </c>
      <c r="D293" s="478">
        <v>218</v>
      </c>
      <c r="E293" s="478">
        <v>549</v>
      </c>
      <c r="F293" s="478">
        <v>186</v>
      </c>
      <c r="G293" s="478">
        <v>363</v>
      </c>
      <c r="H293" s="478">
        <v>205</v>
      </c>
      <c r="I293" s="478">
        <v>382</v>
      </c>
      <c r="J293" s="478">
        <v>505</v>
      </c>
      <c r="K293" s="478">
        <v>727</v>
      </c>
      <c r="L293" s="478">
        <v>94</v>
      </c>
      <c r="M293" s="478">
        <v>271</v>
      </c>
      <c r="N293" s="478">
        <v>116</v>
      </c>
      <c r="O293" s="478">
        <v>320</v>
      </c>
      <c r="P293" s="478">
        <v>659</v>
      </c>
      <c r="Q293" s="478">
        <v>261</v>
      </c>
      <c r="R293" s="478">
        <v>681</v>
      </c>
      <c r="S293" s="478">
        <v>156</v>
      </c>
      <c r="T293" s="478">
        <v>54</v>
      </c>
      <c r="U293" s="478">
        <v>474</v>
      </c>
      <c r="V293" s="478">
        <v>570</v>
      </c>
      <c r="W293" s="478">
        <v>412</v>
      </c>
      <c r="X293" s="478">
        <v>616</v>
      </c>
      <c r="Y293" s="478">
        <v>64</v>
      </c>
      <c r="Z293" s="478">
        <v>638</v>
      </c>
      <c r="AA293" s="478">
        <v>5</v>
      </c>
      <c r="AB293" s="487">
        <v>452</v>
      </c>
      <c r="AC293" s="475">
        <f t="shared" si="169"/>
        <v>4792815</v>
      </c>
    </row>
    <row r="294" spans="1:29" x14ac:dyDescent="0.25">
      <c r="A294" s="465">
        <v>24</v>
      </c>
      <c r="B294" s="486">
        <v>172</v>
      </c>
      <c r="C294" s="478">
        <v>358</v>
      </c>
      <c r="D294" s="478">
        <v>562</v>
      </c>
      <c r="E294" s="478">
        <v>398</v>
      </c>
      <c r="F294" s="478">
        <v>503</v>
      </c>
      <c r="G294" s="478">
        <v>194</v>
      </c>
      <c r="H294" s="478">
        <v>516</v>
      </c>
      <c r="I294" s="478">
        <v>243</v>
      </c>
      <c r="J294" s="478">
        <v>339</v>
      </c>
      <c r="K294" s="478">
        <v>309</v>
      </c>
      <c r="L294" s="478">
        <v>657</v>
      </c>
      <c r="M294" s="478">
        <v>132</v>
      </c>
      <c r="N294" s="478">
        <v>694</v>
      </c>
      <c r="O294" s="478">
        <v>151</v>
      </c>
      <c r="P294" s="478">
        <v>247</v>
      </c>
      <c r="Q294" s="478">
        <v>83</v>
      </c>
      <c r="R294" s="478">
        <v>296</v>
      </c>
      <c r="S294" s="478">
        <v>716</v>
      </c>
      <c r="T294" s="478">
        <v>605</v>
      </c>
      <c r="U294" s="478">
        <v>62</v>
      </c>
      <c r="V294" s="478">
        <v>428</v>
      </c>
      <c r="W294" s="478">
        <v>21</v>
      </c>
      <c r="X294" s="478">
        <v>450</v>
      </c>
      <c r="Y294" s="478">
        <v>627</v>
      </c>
      <c r="Z294" s="478">
        <v>460</v>
      </c>
      <c r="AA294" s="478">
        <v>592</v>
      </c>
      <c r="AB294" s="487">
        <v>40</v>
      </c>
      <c r="AC294" s="475">
        <f t="shared" si="169"/>
        <v>4792815</v>
      </c>
    </row>
    <row r="295" spans="1:29" x14ac:dyDescent="0.25">
      <c r="A295" s="465">
        <v>25</v>
      </c>
      <c r="B295" s="486">
        <v>441</v>
      </c>
      <c r="C295" s="478">
        <v>645</v>
      </c>
      <c r="D295" s="478">
        <v>12</v>
      </c>
      <c r="E295" s="478">
        <v>583</v>
      </c>
      <c r="F295" s="478">
        <v>31</v>
      </c>
      <c r="G295" s="478">
        <v>478</v>
      </c>
      <c r="H295" s="478">
        <v>80</v>
      </c>
      <c r="I295" s="478">
        <v>419</v>
      </c>
      <c r="J295" s="478">
        <v>596</v>
      </c>
      <c r="K295" s="478">
        <v>494</v>
      </c>
      <c r="L295" s="478">
        <v>212</v>
      </c>
      <c r="M295" s="478">
        <v>389</v>
      </c>
      <c r="N295" s="478">
        <v>234</v>
      </c>
      <c r="O295" s="478">
        <v>330</v>
      </c>
      <c r="P295" s="478">
        <v>534</v>
      </c>
      <c r="Q295" s="478">
        <v>376</v>
      </c>
      <c r="R295" s="478">
        <v>553</v>
      </c>
      <c r="S295" s="478">
        <v>163</v>
      </c>
      <c r="T295" s="478">
        <v>142</v>
      </c>
      <c r="U295" s="478">
        <v>265</v>
      </c>
      <c r="V295" s="478">
        <v>685</v>
      </c>
      <c r="W295" s="478">
        <v>287</v>
      </c>
      <c r="X295" s="478">
        <v>707</v>
      </c>
      <c r="Y295" s="478">
        <v>101</v>
      </c>
      <c r="Z295" s="478">
        <v>675</v>
      </c>
      <c r="AA295" s="478">
        <v>123</v>
      </c>
      <c r="AB295" s="487">
        <v>300</v>
      </c>
      <c r="AC295" s="475">
        <f t="shared" si="169"/>
        <v>4792815</v>
      </c>
    </row>
    <row r="296" spans="1:29" x14ac:dyDescent="0.25">
      <c r="A296" s="465">
        <v>26</v>
      </c>
      <c r="B296" s="486">
        <v>47</v>
      </c>
      <c r="C296" s="478">
        <v>476</v>
      </c>
      <c r="D296" s="478">
        <v>572</v>
      </c>
      <c r="E296" s="478">
        <v>408</v>
      </c>
      <c r="F296" s="478">
        <v>621</v>
      </c>
      <c r="G296" s="478">
        <v>69</v>
      </c>
      <c r="H296" s="478">
        <v>631</v>
      </c>
      <c r="I296" s="478">
        <v>7</v>
      </c>
      <c r="J296" s="478">
        <v>454</v>
      </c>
      <c r="K296" s="478">
        <v>343</v>
      </c>
      <c r="L296" s="478">
        <v>529</v>
      </c>
      <c r="M296" s="478">
        <v>220</v>
      </c>
      <c r="N296" s="478">
        <v>542</v>
      </c>
      <c r="O296" s="478">
        <v>188</v>
      </c>
      <c r="P296" s="478">
        <v>365</v>
      </c>
      <c r="Q296" s="478">
        <v>201</v>
      </c>
      <c r="R296" s="478">
        <v>387</v>
      </c>
      <c r="S296" s="478">
        <v>510</v>
      </c>
      <c r="T296" s="478">
        <v>723</v>
      </c>
      <c r="U296" s="478">
        <v>99</v>
      </c>
      <c r="V296" s="478">
        <v>276</v>
      </c>
      <c r="W296" s="478">
        <v>109</v>
      </c>
      <c r="X296" s="478">
        <v>322</v>
      </c>
      <c r="Y296" s="478">
        <v>661</v>
      </c>
      <c r="Z296" s="478">
        <v>254</v>
      </c>
      <c r="AA296" s="478">
        <v>683</v>
      </c>
      <c r="AB296" s="487">
        <v>158</v>
      </c>
      <c r="AC296" s="475">
        <f t="shared" si="169"/>
        <v>4792815</v>
      </c>
    </row>
    <row r="297" spans="1:29" x14ac:dyDescent="0.25">
      <c r="A297" s="465">
        <v>27</v>
      </c>
      <c r="B297" s="488">
        <v>607</v>
      </c>
      <c r="C297" s="489">
        <v>55</v>
      </c>
      <c r="D297" s="489">
        <v>430</v>
      </c>
      <c r="E297" s="489">
        <v>23</v>
      </c>
      <c r="F297" s="489">
        <v>443</v>
      </c>
      <c r="G297" s="489">
        <v>629</v>
      </c>
      <c r="H297" s="489">
        <v>465</v>
      </c>
      <c r="I297" s="489">
        <v>588</v>
      </c>
      <c r="J297" s="489">
        <v>45</v>
      </c>
      <c r="K297" s="489">
        <v>177</v>
      </c>
      <c r="L297" s="489">
        <v>354</v>
      </c>
      <c r="M297" s="489">
        <v>567</v>
      </c>
      <c r="N297" s="489">
        <v>400</v>
      </c>
      <c r="O297" s="489">
        <v>496</v>
      </c>
      <c r="P297" s="489">
        <v>196</v>
      </c>
      <c r="Q297" s="489">
        <v>518</v>
      </c>
      <c r="R297" s="489">
        <v>236</v>
      </c>
      <c r="S297" s="489">
        <v>341</v>
      </c>
      <c r="T297" s="489">
        <v>311</v>
      </c>
      <c r="U297" s="489">
        <v>650</v>
      </c>
      <c r="V297" s="489">
        <v>134</v>
      </c>
      <c r="W297" s="489">
        <v>699</v>
      </c>
      <c r="X297" s="489">
        <v>147</v>
      </c>
      <c r="Y297" s="489">
        <v>252</v>
      </c>
      <c r="Z297" s="489">
        <v>85</v>
      </c>
      <c r="AA297" s="489">
        <v>289</v>
      </c>
      <c r="AB297" s="490">
        <v>718</v>
      </c>
      <c r="AC297" s="475">
        <f t="shared" si="169"/>
        <v>4792815</v>
      </c>
    </row>
    <row r="298" spans="1:29" x14ac:dyDescent="0.25">
      <c r="A298" s="470" t="s">
        <v>1</v>
      </c>
      <c r="B298" s="475">
        <f>SUMSQ(B271:B297)</f>
        <v>4792815</v>
      </c>
      <c r="C298" s="475">
        <f t="shared" ref="C298" si="170">SUMSQ(C271:C297)</f>
        <v>4792815</v>
      </c>
      <c r="D298" s="475">
        <f t="shared" ref="D298" si="171">SUMSQ(D271:D297)</f>
        <v>4792815</v>
      </c>
      <c r="E298" s="475">
        <f t="shared" ref="E298" si="172">SUMSQ(E271:E297)</f>
        <v>4792815</v>
      </c>
      <c r="F298" s="475">
        <f t="shared" ref="F298" si="173">SUMSQ(F271:F297)</f>
        <v>4792815</v>
      </c>
      <c r="G298" s="475">
        <f t="shared" ref="G298" si="174">SUMSQ(G271:G297)</f>
        <v>4792815</v>
      </c>
      <c r="H298" s="475">
        <f t="shared" ref="H298" si="175">SUMSQ(H271:H297)</f>
        <v>4792815</v>
      </c>
      <c r="I298" s="475">
        <f t="shared" ref="I298" si="176">SUMSQ(I271:I297)</f>
        <v>4792815</v>
      </c>
      <c r="J298" s="475">
        <f t="shared" ref="J298" si="177">SUMSQ(J271:J297)</f>
        <v>4792815</v>
      </c>
      <c r="K298" s="475">
        <f t="shared" ref="K298" si="178">SUMSQ(K271:K297)</f>
        <v>4792815</v>
      </c>
      <c r="L298" s="475">
        <f t="shared" ref="L298" si="179">SUMSQ(L271:L297)</f>
        <v>4792815</v>
      </c>
      <c r="M298" s="475">
        <f t="shared" ref="M298" si="180">SUMSQ(M271:M297)</f>
        <v>4792815</v>
      </c>
      <c r="N298" s="475">
        <f t="shared" ref="N298" si="181">SUMSQ(N271:N297)</f>
        <v>4792815</v>
      </c>
      <c r="O298" s="475">
        <f t="shared" ref="O298" si="182">SUMSQ(O271:O297)</f>
        <v>4792815</v>
      </c>
      <c r="P298" s="475">
        <f t="shared" ref="P298" si="183">SUMSQ(P271:P297)</f>
        <v>4792815</v>
      </c>
      <c r="Q298" s="475">
        <f t="shared" ref="Q298" si="184">SUMSQ(Q271:Q297)</f>
        <v>4792815</v>
      </c>
      <c r="R298" s="475">
        <f t="shared" ref="R298" si="185">SUMSQ(R271:R297)</f>
        <v>4792815</v>
      </c>
      <c r="S298" s="475">
        <f t="shared" ref="S298" si="186">SUMSQ(S271:S297)</f>
        <v>4792815</v>
      </c>
      <c r="T298" s="475">
        <f t="shared" ref="T298" si="187">SUMSQ(T271:T297)</f>
        <v>4792815</v>
      </c>
      <c r="U298" s="475">
        <f t="shared" ref="U298" si="188">SUMSQ(U271:U297)</f>
        <v>4792815</v>
      </c>
      <c r="V298" s="475">
        <f t="shared" ref="V298" si="189">SUMSQ(V271:V297)</f>
        <v>4792815</v>
      </c>
      <c r="W298" s="475">
        <f t="shared" ref="W298" si="190">SUMSQ(W271:W297)</f>
        <v>4792815</v>
      </c>
      <c r="X298" s="475">
        <f t="shared" ref="X298" si="191">SUMSQ(X271:X297)</f>
        <v>4792815</v>
      </c>
      <c r="Y298" s="475">
        <f t="shared" ref="Y298" si="192">SUMSQ(Y271:Y297)</f>
        <v>4792815</v>
      </c>
      <c r="Z298" s="475">
        <f t="shared" ref="Z298" si="193">SUMSQ(Z271:Z297)</f>
        <v>4792815</v>
      </c>
      <c r="AA298" s="475">
        <f t="shared" ref="AA298" si="194">SUMSQ(AA271:AA297)</f>
        <v>4792815</v>
      </c>
      <c r="AB298" s="475">
        <f t="shared" ref="AB298" si="195">SUMSQ(AB271:AB297)</f>
        <v>4792815</v>
      </c>
      <c r="AC298" s="475"/>
    </row>
    <row r="299" spans="1:29" x14ac:dyDescent="0.25">
      <c r="A299" s="466"/>
      <c r="B299" s="471" t="s">
        <v>925</v>
      </c>
      <c r="C299" s="471"/>
      <c r="D299" s="471"/>
      <c r="E299" s="471"/>
      <c r="F299" s="471"/>
      <c r="G299" s="471"/>
      <c r="H299" s="471"/>
      <c r="I299" s="471"/>
      <c r="J299" s="471"/>
      <c r="K299" s="471"/>
      <c r="L299" s="471"/>
      <c r="M299" s="471"/>
      <c r="N299" s="471"/>
      <c r="O299" s="471"/>
      <c r="P299" s="471"/>
      <c r="Q299" s="471"/>
      <c r="R299" s="471"/>
      <c r="S299" s="471"/>
      <c r="T299" s="471"/>
      <c r="U299" s="471"/>
      <c r="V299" s="471"/>
      <c r="W299" s="471"/>
      <c r="X299" s="471"/>
      <c r="Y299" s="471"/>
      <c r="Z299" s="471"/>
      <c r="AA299" s="471"/>
      <c r="AB299" s="471"/>
      <c r="AC299" s="475"/>
    </row>
    <row r="300" spans="1:29" x14ac:dyDescent="0.25">
      <c r="A300" s="470" t="s">
        <v>2</v>
      </c>
      <c r="B300" s="466">
        <f>B271</f>
        <v>17</v>
      </c>
      <c r="C300" s="466">
        <f>C272</f>
        <v>52</v>
      </c>
      <c r="D300" s="466">
        <f>D273</f>
        <v>63</v>
      </c>
      <c r="E300" s="466">
        <f>E274</f>
        <v>102</v>
      </c>
      <c r="F300" s="466">
        <f>F275</f>
        <v>110</v>
      </c>
      <c r="G300" s="466">
        <f>G276</f>
        <v>145</v>
      </c>
      <c r="H300" s="466">
        <f>H277</f>
        <v>166</v>
      </c>
      <c r="I300" s="466">
        <f>I278</f>
        <v>204</v>
      </c>
      <c r="J300" s="466">
        <f>J279</f>
        <v>239</v>
      </c>
      <c r="K300" s="466">
        <f>K280</f>
        <v>267</v>
      </c>
      <c r="L300" s="466">
        <f>L281</f>
        <v>275</v>
      </c>
      <c r="M300" s="466">
        <f>M282</f>
        <v>310</v>
      </c>
      <c r="N300" s="466">
        <f>N283</f>
        <v>331</v>
      </c>
      <c r="O300" s="466">
        <f>O284</f>
        <v>369</v>
      </c>
      <c r="P300" s="466">
        <f>P285</f>
        <v>404</v>
      </c>
      <c r="Q300" s="466">
        <f>Q286</f>
        <v>416</v>
      </c>
      <c r="R300" s="466">
        <f>R287</f>
        <v>451</v>
      </c>
      <c r="S300" s="466">
        <f>S288</f>
        <v>462</v>
      </c>
      <c r="T300" s="466">
        <f>T289</f>
        <v>487</v>
      </c>
      <c r="U300" s="466">
        <f>U290</f>
        <v>525</v>
      </c>
      <c r="V300" s="466">
        <f>V291</f>
        <v>560</v>
      </c>
      <c r="W300" s="466">
        <f>W292</f>
        <v>581</v>
      </c>
      <c r="X300" s="466">
        <f>X293</f>
        <v>616</v>
      </c>
      <c r="Y300" s="466">
        <f>Y294</f>
        <v>627</v>
      </c>
      <c r="Z300" s="466">
        <f>Z295</f>
        <v>675</v>
      </c>
      <c r="AA300" s="466">
        <f>AA296</f>
        <v>683</v>
      </c>
      <c r="AB300" s="473">
        <f>AB297</f>
        <v>718</v>
      </c>
      <c r="AC300" s="475">
        <f t="shared" ref="AC300:AC301" si="196">SUMSQ(B300:AB300)</f>
        <v>4792815</v>
      </c>
    </row>
    <row r="301" spans="1:29" x14ac:dyDescent="0.25">
      <c r="A301" s="470" t="s">
        <v>3</v>
      </c>
      <c r="B301" s="466">
        <f>B297</f>
        <v>607</v>
      </c>
      <c r="C301" s="466">
        <f>C296</f>
        <v>476</v>
      </c>
      <c r="D301" s="466">
        <f>D295</f>
        <v>12</v>
      </c>
      <c r="E301" s="466">
        <f>E294</f>
        <v>398</v>
      </c>
      <c r="F301" s="466">
        <f>F293</f>
        <v>186</v>
      </c>
      <c r="G301" s="466">
        <f>G292</f>
        <v>538</v>
      </c>
      <c r="H301" s="466">
        <f>H291</f>
        <v>90</v>
      </c>
      <c r="I301" s="466">
        <f>I290</f>
        <v>676</v>
      </c>
      <c r="J301" s="466">
        <f>J289</f>
        <v>302</v>
      </c>
      <c r="K301" s="466">
        <f>K288</f>
        <v>61</v>
      </c>
      <c r="L301" s="466">
        <f>L287</f>
        <v>569</v>
      </c>
      <c r="M301" s="466">
        <f>M286</f>
        <v>438</v>
      </c>
      <c r="N301" s="466">
        <f>N285</f>
        <v>500</v>
      </c>
      <c r="O301" s="466">
        <f>O284</f>
        <v>369</v>
      </c>
      <c r="P301" s="466">
        <f>P283</f>
        <v>226</v>
      </c>
      <c r="Q301" s="466">
        <f>Q282</f>
        <v>291</v>
      </c>
      <c r="R301" s="466">
        <f>R281</f>
        <v>157</v>
      </c>
      <c r="S301" s="466">
        <f>S280</f>
        <v>674</v>
      </c>
      <c r="T301" s="466">
        <f>T279</f>
        <v>424</v>
      </c>
      <c r="U301" s="466">
        <f>U278</f>
        <v>50</v>
      </c>
      <c r="V301" s="466">
        <f>V277</f>
        <v>648</v>
      </c>
      <c r="W301" s="466">
        <f>W276</f>
        <v>197</v>
      </c>
      <c r="X301" s="466">
        <f>X275</f>
        <v>543</v>
      </c>
      <c r="Y301" s="466">
        <f>Y274</f>
        <v>328</v>
      </c>
      <c r="Z301" s="466">
        <f>Z273</f>
        <v>717</v>
      </c>
      <c r="AA301" s="466">
        <f>AA272</f>
        <v>259</v>
      </c>
      <c r="AB301" s="473">
        <f>AB271</f>
        <v>119</v>
      </c>
      <c r="AC301" s="475">
        <f t="shared" si="196"/>
        <v>4792815</v>
      </c>
    </row>
    <row r="302" spans="1:29" x14ac:dyDescent="0.25">
      <c r="B302" s="470"/>
      <c r="C302" s="466" t="s">
        <v>4</v>
      </c>
      <c r="AC302" s="475"/>
    </row>
    <row r="303" spans="1:29" x14ac:dyDescent="0.25">
      <c r="B303" s="481" t="s">
        <v>944</v>
      </c>
      <c r="C303" s="465"/>
      <c r="D303" s="465"/>
      <c r="E303" s="465"/>
      <c r="F303" s="465"/>
      <c r="G303" s="465"/>
      <c r="H303" s="465"/>
      <c r="I303" s="465"/>
      <c r="J303" s="465"/>
      <c r="K303" s="465"/>
      <c r="L303" s="465"/>
      <c r="M303" s="465"/>
      <c r="N303" s="465"/>
      <c r="O303" s="465"/>
      <c r="P303" s="465"/>
      <c r="Q303" s="465"/>
      <c r="R303" s="465"/>
      <c r="S303" s="465"/>
      <c r="T303" s="465"/>
      <c r="U303" s="465"/>
      <c r="V303" s="465"/>
      <c r="W303" s="465"/>
      <c r="X303" s="465"/>
      <c r="Y303" s="465"/>
      <c r="Z303" s="465"/>
      <c r="AA303" s="465"/>
      <c r="AB303" s="465"/>
      <c r="AC303" s="475"/>
    </row>
    <row r="304" spans="1:29" x14ac:dyDescent="0.25">
      <c r="A304" s="465">
        <v>1</v>
      </c>
      <c r="B304" s="483">
        <v>12</v>
      </c>
      <c r="C304" s="484">
        <v>265</v>
      </c>
      <c r="D304" s="484">
        <v>563</v>
      </c>
      <c r="E304" s="484">
        <v>80</v>
      </c>
      <c r="F304" s="484">
        <v>300</v>
      </c>
      <c r="G304" s="484">
        <v>514</v>
      </c>
      <c r="H304" s="484">
        <v>31</v>
      </c>
      <c r="I304" s="484">
        <v>287</v>
      </c>
      <c r="J304" s="484">
        <v>504</v>
      </c>
      <c r="K304" s="484">
        <v>123</v>
      </c>
      <c r="L304" s="484">
        <v>337</v>
      </c>
      <c r="M304" s="484">
        <v>596</v>
      </c>
      <c r="N304" s="484">
        <v>101</v>
      </c>
      <c r="O304" s="484">
        <v>399</v>
      </c>
      <c r="P304" s="484">
        <v>583</v>
      </c>
      <c r="Q304" s="484">
        <v>142</v>
      </c>
      <c r="R304" s="484">
        <v>359</v>
      </c>
      <c r="S304" s="484">
        <v>645</v>
      </c>
      <c r="T304" s="484">
        <v>195</v>
      </c>
      <c r="U304" s="484">
        <v>478</v>
      </c>
      <c r="V304" s="484">
        <v>707</v>
      </c>
      <c r="W304" s="484">
        <v>173</v>
      </c>
      <c r="X304" s="484">
        <v>441</v>
      </c>
      <c r="Y304" s="484">
        <v>685</v>
      </c>
      <c r="Z304" s="484">
        <v>241</v>
      </c>
      <c r="AA304" s="484">
        <v>419</v>
      </c>
      <c r="AB304" s="485">
        <v>675</v>
      </c>
      <c r="AC304" s="475">
        <f t="shared" ref="AC304:AC330" si="197">SUMSQ(B304:AB304)</f>
        <v>4792815</v>
      </c>
    </row>
    <row r="305" spans="1:29" x14ac:dyDescent="0.25">
      <c r="A305" s="465">
        <v>2</v>
      </c>
      <c r="B305" s="486">
        <v>523</v>
      </c>
      <c r="C305" s="478">
        <v>50</v>
      </c>
      <c r="D305" s="478">
        <v>49</v>
      </c>
      <c r="E305" s="478">
        <v>513</v>
      </c>
      <c r="F305" s="478">
        <v>1</v>
      </c>
      <c r="G305" s="478">
        <v>3</v>
      </c>
      <c r="H305" s="478">
        <v>545</v>
      </c>
      <c r="I305" s="478">
        <v>72</v>
      </c>
      <c r="J305" s="478">
        <v>71</v>
      </c>
      <c r="K305" s="478">
        <v>634</v>
      </c>
      <c r="L305" s="478">
        <v>636</v>
      </c>
      <c r="M305" s="478">
        <v>381</v>
      </c>
      <c r="N305" s="478">
        <v>615</v>
      </c>
      <c r="O305" s="478">
        <v>614</v>
      </c>
      <c r="P305" s="478">
        <v>368</v>
      </c>
      <c r="Q305" s="478">
        <v>575</v>
      </c>
      <c r="R305" s="478">
        <v>574</v>
      </c>
      <c r="S305" s="478">
        <v>346</v>
      </c>
      <c r="T305" s="478">
        <v>410</v>
      </c>
      <c r="U305" s="478">
        <v>182</v>
      </c>
      <c r="V305" s="478">
        <v>411</v>
      </c>
      <c r="W305" s="478">
        <v>469</v>
      </c>
      <c r="X305" s="478">
        <v>223</v>
      </c>
      <c r="Y305" s="478">
        <v>470</v>
      </c>
      <c r="Z305" s="478">
        <v>459</v>
      </c>
      <c r="AA305" s="478">
        <v>204</v>
      </c>
      <c r="AB305" s="487">
        <v>457</v>
      </c>
      <c r="AC305" s="475">
        <f t="shared" si="197"/>
        <v>4792815</v>
      </c>
    </row>
    <row r="306" spans="1:29" x14ac:dyDescent="0.25">
      <c r="A306" s="465">
        <v>3</v>
      </c>
      <c r="B306" s="486">
        <v>193</v>
      </c>
      <c r="C306" s="478">
        <v>82</v>
      </c>
      <c r="D306" s="478">
        <v>61</v>
      </c>
      <c r="E306" s="478">
        <v>397</v>
      </c>
      <c r="F306" s="478">
        <v>153</v>
      </c>
      <c r="G306" s="478">
        <v>42</v>
      </c>
      <c r="H306" s="478">
        <v>242</v>
      </c>
      <c r="I306" s="478">
        <v>715</v>
      </c>
      <c r="J306" s="478">
        <v>20</v>
      </c>
      <c r="K306" s="478">
        <v>338</v>
      </c>
      <c r="L306" s="478">
        <v>594</v>
      </c>
      <c r="M306" s="478">
        <v>564</v>
      </c>
      <c r="N306" s="478">
        <v>295</v>
      </c>
      <c r="O306" s="478">
        <v>626</v>
      </c>
      <c r="P306" s="478">
        <v>515</v>
      </c>
      <c r="Q306" s="478">
        <v>131</v>
      </c>
      <c r="R306" s="478">
        <v>604</v>
      </c>
      <c r="S306" s="478">
        <v>360</v>
      </c>
      <c r="T306" s="478">
        <v>449</v>
      </c>
      <c r="U306" s="478">
        <v>696</v>
      </c>
      <c r="V306" s="478">
        <v>308</v>
      </c>
      <c r="W306" s="478">
        <v>427</v>
      </c>
      <c r="X306" s="478">
        <v>174</v>
      </c>
      <c r="Y306" s="478">
        <v>656</v>
      </c>
      <c r="Z306" s="478">
        <v>462</v>
      </c>
      <c r="AA306" s="478">
        <v>502</v>
      </c>
      <c r="AB306" s="487">
        <v>249</v>
      </c>
      <c r="AC306" s="475">
        <f t="shared" si="197"/>
        <v>4792815</v>
      </c>
    </row>
    <row r="307" spans="1:29" x14ac:dyDescent="0.25">
      <c r="A307" s="465">
        <v>4</v>
      </c>
      <c r="B307" s="486">
        <v>127</v>
      </c>
      <c r="C307" s="478">
        <v>356</v>
      </c>
      <c r="D307" s="478">
        <v>688</v>
      </c>
      <c r="E307" s="478">
        <v>90</v>
      </c>
      <c r="F307" s="478">
        <v>334</v>
      </c>
      <c r="G307" s="478">
        <v>669</v>
      </c>
      <c r="H307" s="478">
        <v>149</v>
      </c>
      <c r="I307" s="478">
        <v>405</v>
      </c>
      <c r="J307" s="478">
        <v>710</v>
      </c>
      <c r="K307" s="478">
        <v>238</v>
      </c>
      <c r="L307" s="478">
        <v>303</v>
      </c>
      <c r="M307" s="478">
        <v>714</v>
      </c>
      <c r="N307" s="478">
        <v>192</v>
      </c>
      <c r="O307" s="478">
        <v>281</v>
      </c>
      <c r="P307" s="478">
        <v>701</v>
      </c>
      <c r="Q307" s="478">
        <v>179</v>
      </c>
      <c r="R307" s="478">
        <v>268</v>
      </c>
      <c r="S307" s="478">
        <v>652</v>
      </c>
      <c r="T307" s="478">
        <v>104</v>
      </c>
      <c r="U307" s="478">
        <v>245</v>
      </c>
      <c r="V307" s="478">
        <v>501</v>
      </c>
      <c r="W307" s="478">
        <v>136</v>
      </c>
      <c r="X307" s="478">
        <v>313</v>
      </c>
      <c r="Y307" s="478">
        <v>560</v>
      </c>
      <c r="Z307" s="478">
        <v>126</v>
      </c>
      <c r="AA307" s="478">
        <v>294</v>
      </c>
      <c r="AB307" s="487">
        <v>520</v>
      </c>
      <c r="AC307" s="475">
        <f t="shared" si="197"/>
        <v>4792815</v>
      </c>
    </row>
    <row r="308" spans="1:29" x14ac:dyDescent="0.25">
      <c r="A308" s="465">
        <v>5</v>
      </c>
      <c r="B308" s="486">
        <v>641</v>
      </c>
      <c r="C308" s="478">
        <v>141</v>
      </c>
      <c r="D308" s="478">
        <v>177</v>
      </c>
      <c r="E308" s="478">
        <v>601</v>
      </c>
      <c r="F308" s="478">
        <v>119</v>
      </c>
      <c r="G308" s="478">
        <v>236</v>
      </c>
      <c r="H308" s="478">
        <v>582</v>
      </c>
      <c r="I308" s="478">
        <v>106</v>
      </c>
      <c r="J308" s="478">
        <v>196</v>
      </c>
      <c r="K308" s="478">
        <v>671</v>
      </c>
      <c r="L308" s="478">
        <v>518</v>
      </c>
      <c r="M308" s="478">
        <v>415</v>
      </c>
      <c r="N308" s="478">
        <v>703</v>
      </c>
      <c r="O308" s="478">
        <v>496</v>
      </c>
      <c r="P308" s="478">
        <v>486</v>
      </c>
      <c r="Q308" s="478">
        <v>693</v>
      </c>
      <c r="R308" s="478">
        <v>567</v>
      </c>
      <c r="S308" s="478">
        <v>437</v>
      </c>
      <c r="T308" s="478">
        <v>400</v>
      </c>
      <c r="U308" s="478">
        <v>30</v>
      </c>
      <c r="V308" s="478">
        <v>283</v>
      </c>
      <c r="W308" s="478">
        <v>354</v>
      </c>
      <c r="X308" s="478">
        <v>17</v>
      </c>
      <c r="Y308" s="478">
        <v>264</v>
      </c>
      <c r="Z308" s="478">
        <v>341</v>
      </c>
      <c r="AA308" s="478">
        <v>76</v>
      </c>
      <c r="AB308" s="487">
        <v>305</v>
      </c>
      <c r="AC308" s="475">
        <f t="shared" si="197"/>
        <v>4792815</v>
      </c>
    </row>
    <row r="309" spans="1:29" x14ac:dyDescent="0.25">
      <c r="A309" s="465">
        <v>6</v>
      </c>
      <c r="B309" s="486">
        <v>68</v>
      </c>
      <c r="C309" s="478">
        <v>200</v>
      </c>
      <c r="D309" s="478">
        <v>98</v>
      </c>
      <c r="E309" s="478">
        <v>407</v>
      </c>
      <c r="F309" s="478">
        <v>187</v>
      </c>
      <c r="G309" s="478">
        <v>157</v>
      </c>
      <c r="H309" s="478">
        <v>9</v>
      </c>
      <c r="I309" s="478">
        <v>509</v>
      </c>
      <c r="J309" s="478">
        <v>111</v>
      </c>
      <c r="K309" s="478">
        <v>456</v>
      </c>
      <c r="L309" s="478">
        <v>682</v>
      </c>
      <c r="M309" s="478">
        <v>571</v>
      </c>
      <c r="N309" s="478">
        <v>386</v>
      </c>
      <c r="O309" s="478">
        <v>663</v>
      </c>
      <c r="P309" s="478">
        <v>633</v>
      </c>
      <c r="Q309" s="478">
        <v>222</v>
      </c>
      <c r="R309" s="478">
        <v>722</v>
      </c>
      <c r="S309" s="478">
        <v>475</v>
      </c>
      <c r="T309" s="478">
        <v>324</v>
      </c>
      <c r="U309" s="478">
        <v>541</v>
      </c>
      <c r="V309" s="478">
        <v>345</v>
      </c>
      <c r="W309" s="478">
        <v>275</v>
      </c>
      <c r="X309" s="478">
        <v>46</v>
      </c>
      <c r="Y309" s="478">
        <v>531</v>
      </c>
      <c r="Z309" s="478">
        <v>253</v>
      </c>
      <c r="AA309" s="478">
        <v>620</v>
      </c>
      <c r="AB309" s="487">
        <v>364</v>
      </c>
      <c r="AC309" s="475">
        <f t="shared" si="197"/>
        <v>4792815</v>
      </c>
    </row>
    <row r="310" spans="1:29" x14ac:dyDescent="0.25">
      <c r="A310" s="465">
        <v>7</v>
      </c>
      <c r="B310" s="486">
        <v>218</v>
      </c>
      <c r="C310" s="478">
        <v>474</v>
      </c>
      <c r="D310" s="478">
        <v>573</v>
      </c>
      <c r="E310" s="478">
        <v>205</v>
      </c>
      <c r="F310" s="478">
        <v>452</v>
      </c>
      <c r="G310" s="478">
        <v>632</v>
      </c>
      <c r="H310" s="478">
        <v>186</v>
      </c>
      <c r="I310" s="478">
        <v>412</v>
      </c>
      <c r="J310" s="478">
        <v>619</v>
      </c>
      <c r="K310" s="478">
        <v>5</v>
      </c>
      <c r="L310" s="478">
        <v>455</v>
      </c>
      <c r="M310" s="478">
        <v>505</v>
      </c>
      <c r="N310" s="478">
        <v>64</v>
      </c>
      <c r="O310" s="478">
        <v>406</v>
      </c>
      <c r="P310" s="478">
        <v>549</v>
      </c>
      <c r="Q310" s="478">
        <v>54</v>
      </c>
      <c r="R310" s="478">
        <v>477</v>
      </c>
      <c r="S310" s="478">
        <v>527</v>
      </c>
      <c r="T310" s="478">
        <v>67</v>
      </c>
      <c r="U310" s="478">
        <v>363</v>
      </c>
      <c r="V310" s="478">
        <v>616</v>
      </c>
      <c r="W310" s="478">
        <v>48</v>
      </c>
      <c r="X310" s="478">
        <v>350</v>
      </c>
      <c r="Y310" s="478">
        <v>570</v>
      </c>
      <c r="Z310" s="478">
        <v>8</v>
      </c>
      <c r="AA310" s="478">
        <v>382</v>
      </c>
      <c r="AB310" s="487">
        <v>638</v>
      </c>
      <c r="AC310" s="475">
        <f t="shared" si="197"/>
        <v>4792815</v>
      </c>
    </row>
    <row r="311" spans="1:29" x14ac:dyDescent="0.25">
      <c r="A311" s="465">
        <v>8</v>
      </c>
      <c r="B311" s="486">
        <v>651</v>
      </c>
      <c r="C311" s="478">
        <v>175</v>
      </c>
      <c r="D311" s="478">
        <v>140</v>
      </c>
      <c r="E311" s="478">
        <v>719</v>
      </c>
      <c r="F311" s="478">
        <v>237</v>
      </c>
      <c r="G311" s="478">
        <v>118</v>
      </c>
      <c r="H311" s="478">
        <v>697</v>
      </c>
      <c r="I311" s="478">
        <v>197</v>
      </c>
      <c r="J311" s="478">
        <v>108</v>
      </c>
      <c r="K311" s="478">
        <v>519</v>
      </c>
      <c r="L311" s="478">
        <v>670</v>
      </c>
      <c r="M311" s="478">
        <v>290</v>
      </c>
      <c r="N311" s="478">
        <v>497</v>
      </c>
      <c r="O311" s="478">
        <v>705</v>
      </c>
      <c r="P311" s="478">
        <v>250</v>
      </c>
      <c r="Q311" s="478">
        <v>565</v>
      </c>
      <c r="R311" s="478">
        <v>692</v>
      </c>
      <c r="S311" s="478">
        <v>312</v>
      </c>
      <c r="T311" s="478">
        <v>285</v>
      </c>
      <c r="U311" s="478">
        <v>145</v>
      </c>
      <c r="V311" s="478">
        <v>401</v>
      </c>
      <c r="W311" s="478">
        <v>263</v>
      </c>
      <c r="X311" s="478">
        <v>135</v>
      </c>
      <c r="Y311" s="478">
        <v>352</v>
      </c>
      <c r="Z311" s="478">
        <v>304</v>
      </c>
      <c r="AA311" s="478">
        <v>86</v>
      </c>
      <c r="AB311" s="487">
        <v>342</v>
      </c>
      <c r="AC311" s="475">
        <f t="shared" si="197"/>
        <v>4792815</v>
      </c>
    </row>
    <row r="312" spans="1:29" x14ac:dyDescent="0.25">
      <c r="A312" s="465">
        <v>9</v>
      </c>
      <c r="B312" s="486">
        <v>105</v>
      </c>
      <c r="C312" s="478">
        <v>75</v>
      </c>
      <c r="D312" s="478">
        <v>216</v>
      </c>
      <c r="E312" s="478">
        <v>282</v>
      </c>
      <c r="F312" s="478">
        <v>35</v>
      </c>
      <c r="G312" s="478">
        <v>167</v>
      </c>
      <c r="H312" s="478">
        <v>124</v>
      </c>
      <c r="I312" s="478">
        <v>600</v>
      </c>
      <c r="J312" s="478">
        <v>226</v>
      </c>
      <c r="K312" s="478">
        <v>301</v>
      </c>
      <c r="L312" s="478">
        <v>557</v>
      </c>
      <c r="M312" s="478">
        <v>689</v>
      </c>
      <c r="N312" s="478">
        <v>423</v>
      </c>
      <c r="O312" s="478">
        <v>535</v>
      </c>
      <c r="P312" s="478">
        <v>667</v>
      </c>
      <c r="Q312" s="478">
        <v>13</v>
      </c>
      <c r="R312" s="478">
        <v>489</v>
      </c>
      <c r="S312" s="478">
        <v>269</v>
      </c>
      <c r="T312" s="478">
        <v>331</v>
      </c>
      <c r="U312" s="478">
        <v>578</v>
      </c>
      <c r="V312" s="478">
        <v>433</v>
      </c>
      <c r="W312" s="478">
        <v>393</v>
      </c>
      <c r="X312" s="478">
        <v>137</v>
      </c>
      <c r="Y312" s="478">
        <v>646</v>
      </c>
      <c r="Z312" s="478">
        <v>371</v>
      </c>
      <c r="AA312" s="478">
        <v>711</v>
      </c>
      <c r="AB312" s="487">
        <v>482</v>
      </c>
      <c r="AC312" s="475">
        <f t="shared" si="197"/>
        <v>4792815</v>
      </c>
    </row>
    <row r="313" spans="1:29" x14ac:dyDescent="0.25">
      <c r="A313" s="465">
        <v>10</v>
      </c>
      <c r="B313" s="486">
        <v>472</v>
      </c>
      <c r="C313" s="478">
        <v>728</v>
      </c>
      <c r="D313" s="478">
        <v>219</v>
      </c>
      <c r="E313" s="478">
        <v>453</v>
      </c>
      <c r="F313" s="478">
        <v>679</v>
      </c>
      <c r="G313" s="478">
        <v>206</v>
      </c>
      <c r="H313" s="478">
        <v>413</v>
      </c>
      <c r="I313" s="478">
        <v>660</v>
      </c>
      <c r="J313" s="478">
        <v>184</v>
      </c>
      <c r="K313" s="478">
        <v>259</v>
      </c>
      <c r="L313" s="478">
        <v>506</v>
      </c>
      <c r="M313" s="478">
        <v>6</v>
      </c>
      <c r="N313" s="478">
        <v>321</v>
      </c>
      <c r="O313" s="478">
        <v>547</v>
      </c>
      <c r="P313" s="478">
        <v>65</v>
      </c>
      <c r="Q313" s="478">
        <v>272</v>
      </c>
      <c r="R313" s="478">
        <v>528</v>
      </c>
      <c r="S313" s="478">
        <v>52</v>
      </c>
      <c r="T313" s="478">
        <v>361</v>
      </c>
      <c r="U313" s="478">
        <v>617</v>
      </c>
      <c r="V313" s="478">
        <v>117</v>
      </c>
      <c r="W313" s="478">
        <v>351</v>
      </c>
      <c r="X313" s="478">
        <v>568</v>
      </c>
      <c r="Y313" s="478">
        <v>95</v>
      </c>
      <c r="Z313" s="478">
        <v>383</v>
      </c>
      <c r="AA313" s="478">
        <v>639</v>
      </c>
      <c r="AB313" s="487">
        <v>154</v>
      </c>
      <c r="AC313" s="475">
        <f t="shared" si="197"/>
        <v>4792815</v>
      </c>
    </row>
    <row r="314" spans="1:29" x14ac:dyDescent="0.25">
      <c r="A314" s="465">
        <v>11</v>
      </c>
      <c r="B314" s="486">
        <v>628</v>
      </c>
      <c r="C314" s="478">
        <v>517</v>
      </c>
      <c r="D314" s="478">
        <v>649</v>
      </c>
      <c r="E314" s="478">
        <v>22</v>
      </c>
      <c r="F314" s="478">
        <v>498</v>
      </c>
      <c r="G314" s="478">
        <v>720</v>
      </c>
      <c r="H314" s="478">
        <v>587</v>
      </c>
      <c r="I314" s="478">
        <v>340</v>
      </c>
      <c r="J314" s="478">
        <v>698</v>
      </c>
      <c r="K314" s="478">
        <v>44</v>
      </c>
      <c r="L314" s="478">
        <v>291</v>
      </c>
      <c r="M314" s="478">
        <v>432</v>
      </c>
      <c r="N314" s="478">
        <v>235</v>
      </c>
      <c r="O314" s="478">
        <v>251</v>
      </c>
      <c r="P314" s="478">
        <v>464</v>
      </c>
      <c r="Q314" s="478">
        <v>566</v>
      </c>
      <c r="R314" s="478">
        <v>310</v>
      </c>
      <c r="S314" s="478">
        <v>57</v>
      </c>
      <c r="T314" s="478">
        <v>146</v>
      </c>
      <c r="U314" s="478">
        <v>402</v>
      </c>
      <c r="V314" s="478">
        <v>176</v>
      </c>
      <c r="W314" s="478">
        <v>133</v>
      </c>
      <c r="X314" s="478">
        <v>609</v>
      </c>
      <c r="Y314" s="478">
        <v>353</v>
      </c>
      <c r="Z314" s="478">
        <v>87</v>
      </c>
      <c r="AA314" s="478">
        <v>442</v>
      </c>
      <c r="AB314" s="487">
        <v>198</v>
      </c>
      <c r="AC314" s="475">
        <f t="shared" si="197"/>
        <v>4792815</v>
      </c>
    </row>
    <row r="315" spans="1:29" x14ac:dyDescent="0.25">
      <c r="A315" s="465">
        <v>12</v>
      </c>
      <c r="B315" s="486">
        <v>690</v>
      </c>
      <c r="C315" s="478">
        <v>214</v>
      </c>
      <c r="D315" s="478">
        <v>128</v>
      </c>
      <c r="E315" s="478">
        <v>668</v>
      </c>
      <c r="F315" s="478">
        <v>168</v>
      </c>
      <c r="G315" s="478">
        <v>88</v>
      </c>
      <c r="H315" s="478">
        <v>709</v>
      </c>
      <c r="I315" s="478">
        <v>227</v>
      </c>
      <c r="J315" s="478">
        <v>150</v>
      </c>
      <c r="K315" s="478">
        <v>558</v>
      </c>
      <c r="L315" s="478">
        <v>712</v>
      </c>
      <c r="M315" s="478">
        <v>302</v>
      </c>
      <c r="N315" s="478">
        <v>536</v>
      </c>
      <c r="O315" s="478">
        <v>702</v>
      </c>
      <c r="P315" s="478">
        <v>280</v>
      </c>
      <c r="Q315" s="478">
        <v>487</v>
      </c>
      <c r="R315" s="478">
        <v>653</v>
      </c>
      <c r="S315" s="478">
        <v>270</v>
      </c>
      <c r="T315" s="478">
        <v>246</v>
      </c>
      <c r="U315" s="478">
        <v>103</v>
      </c>
      <c r="V315" s="478">
        <v>332</v>
      </c>
      <c r="W315" s="478">
        <v>314</v>
      </c>
      <c r="X315" s="478">
        <v>138</v>
      </c>
      <c r="Y315" s="478">
        <v>391</v>
      </c>
      <c r="Z315" s="478">
        <v>292</v>
      </c>
      <c r="AA315" s="478">
        <v>125</v>
      </c>
      <c r="AB315" s="487">
        <v>372</v>
      </c>
      <c r="AC315" s="475">
        <f t="shared" si="197"/>
        <v>4792815</v>
      </c>
    </row>
    <row r="316" spans="1:29" x14ac:dyDescent="0.25">
      <c r="A316" s="465">
        <v>13</v>
      </c>
      <c r="B316" s="486">
        <v>266</v>
      </c>
      <c r="C316" s="478">
        <v>495</v>
      </c>
      <c r="D316" s="478">
        <v>309</v>
      </c>
      <c r="E316" s="478">
        <v>298</v>
      </c>
      <c r="F316" s="478">
        <v>554</v>
      </c>
      <c r="G316" s="478">
        <v>296</v>
      </c>
      <c r="H316" s="478">
        <v>288</v>
      </c>
      <c r="I316" s="478">
        <v>532</v>
      </c>
      <c r="J316" s="478">
        <v>247</v>
      </c>
      <c r="K316" s="478">
        <v>377</v>
      </c>
      <c r="L316" s="478">
        <v>83</v>
      </c>
      <c r="M316" s="478">
        <v>121</v>
      </c>
      <c r="N316" s="478">
        <v>328</v>
      </c>
      <c r="O316" s="478">
        <v>151</v>
      </c>
      <c r="P316" s="478">
        <v>102</v>
      </c>
      <c r="Q316" s="478">
        <v>390</v>
      </c>
      <c r="R316" s="478">
        <v>132</v>
      </c>
      <c r="S316" s="478">
        <v>143</v>
      </c>
      <c r="T316" s="478">
        <v>694</v>
      </c>
      <c r="U316" s="478">
        <v>708</v>
      </c>
      <c r="V316" s="478">
        <v>232</v>
      </c>
      <c r="W316" s="478">
        <v>657</v>
      </c>
      <c r="X316" s="478">
        <v>686</v>
      </c>
      <c r="Y316" s="478">
        <v>213</v>
      </c>
      <c r="Z316" s="478">
        <v>716</v>
      </c>
      <c r="AA316" s="478">
        <v>673</v>
      </c>
      <c r="AB316" s="487">
        <v>164</v>
      </c>
      <c r="AC316" s="475">
        <f t="shared" si="197"/>
        <v>4792815</v>
      </c>
    </row>
    <row r="317" spans="1:29" x14ac:dyDescent="0.25">
      <c r="A317" s="465">
        <v>14</v>
      </c>
      <c r="B317" s="486">
        <v>665</v>
      </c>
      <c r="C317" s="478">
        <v>635</v>
      </c>
      <c r="D317" s="478">
        <v>524</v>
      </c>
      <c r="E317" s="478">
        <v>113</v>
      </c>
      <c r="F317" s="478">
        <v>613</v>
      </c>
      <c r="G317" s="478">
        <v>511</v>
      </c>
      <c r="H317" s="478">
        <v>678</v>
      </c>
      <c r="I317" s="478">
        <v>458</v>
      </c>
      <c r="J317" s="478">
        <v>546</v>
      </c>
      <c r="K317" s="478">
        <v>162</v>
      </c>
      <c r="L317" s="478">
        <v>379</v>
      </c>
      <c r="M317" s="478">
        <v>277</v>
      </c>
      <c r="N317" s="478">
        <v>2</v>
      </c>
      <c r="O317" s="478">
        <v>369</v>
      </c>
      <c r="P317" s="478">
        <v>258</v>
      </c>
      <c r="Q317" s="478">
        <v>576</v>
      </c>
      <c r="R317" s="478">
        <v>347</v>
      </c>
      <c r="S317" s="478">
        <v>91</v>
      </c>
      <c r="T317" s="478">
        <v>183</v>
      </c>
      <c r="U317" s="478">
        <v>409</v>
      </c>
      <c r="V317" s="478">
        <v>51</v>
      </c>
      <c r="W317" s="478">
        <v>224</v>
      </c>
      <c r="X317" s="478">
        <v>724</v>
      </c>
      <c r="Y317" s="478">
        <v>471</v>
      </c>
      <c r="Z317" s="478">
        <v>202</v>
      </c>
      <c r="AA317" s="478">
        <v>317</v>
      </c>
      <c r="AB317" s="487">
        <v>70</v>
      </c>
      <c r="AC317" s="475">
        <f t="shared" si="197"/>
        <v>4792815</v>
      </c>
    </row>
    <row r="318" spans="1:29" x14ac:dyDescent="0.25">
      <c r="A318" s="465">
        <v>15</v>
      </c>
      <c r="B318" s="486">
        <v>562</v>
      </c>
      <c r="C318" s="478">
        <v>62</v>
      </c>
      <c r="D318" s="478">
        <v>10</v>
      </c>
      <c r="E318" s="478">
        <v>516</v>
      </c>
      <c r="F318" s="478">
        <v>40</v>
      </c>
      <c r="G318" s="478">
        <v>81</v>
      </c>
      <c r="H318" s="478">
        <v>503</v>
      </c>
      <c r="I318" s="478">
        <v>21</v>
      </c>
      <c r="J318" s="478">
        <v>32</v>
      </c>
      <c r="K318" s="478">
        <v>592</v>
      </c>
      <c r="L318" s="478">
        <v>597</v>
      </c>
      <c r="M318" s="478">
        <v>339</v>
      </c>
      <c r="N318" s="478">
        <v>627</v>
      </c>
      <c r="O318" s="478">
        <v>584</v>
      </c>
      <c r="P318" s="478">
        <v>398</v>
      </c>
      <c r="Q318" s="478">
        <v>605</v>
      </c>
      <c r="R318" s="478">
        <v>643</v>
      </c>
      <c r="S318" s="478">
        <v>358</v>
      </c>
      <c r="T318" s="478">
        <v>479</v>
      </c>
      <c r="U318" s="478">
        <v>194</v>
      </c>
      <c r="V318" s="478">
        <v>450</v>
      </c>
      <c r="W318" s="478">
        <v>439</v>
      </c>
      <c r="X318" s="478">
        <v>172</v>
      </c>
      <c r="Y318" s="478">
        <v>428</v>
      </c>
      <c r="Z318" s="478">
        <v>420</v>
      </c>
      <c r="AA318" s="478">
        <v>243</v>
      </c>
      <c r="AB318" s="487">
        <v>460</v>
      </c>
      <c r="AC318" s="475">
        <f t="shared" si="197"/>
        <v>4792815</v>
      </c>
    </row>
    <row r="319" spans="1:29" x14ac:dyDescent="0.25">
      <c r="A319" s="465">
        <v>16</v>
      </c>
      <c r="B319" s="486">
        <v>357</v>
      </c>
      <c r="C319" s="478">
        <v>610</v>
      </c>
      <c r="D319" s="478">
        <v>434</v>
      </c>
      <c r="E319" s="478">
        <v>335</v>
      </c>
      <c r="F319" s="478">
        <v>591</v>
      </c>
      <c r="G319" s="478">
        <v>421</v>
      </c>
      <c r="H319" s="478">
        <v>403</v>
      </c>
      <c r="I319" s="478">
        <v>623</v>
      </c>
      <c r="J319" s="478">
        <v>483</v>
      </c>
      <c r="K319" s="478">
        <v>468</v>
      </c>
      <c r="L319" s="478">
        <v>73</v>
      </c>
      <c r="M319" s="478">
        <v>239</v>
      </c>
      <c r="N319" s="478">
        <v>446</v>
      </c>
      <c r="O319" s="478">
        <v>36</v>
      </c>
      <c r="P319" s="478">
        <v>190</v>
      </c>
      <c r="Q319" s="478">
        <v>424</v>
      </c>
      <c r="R319" s="478">
        <v>14</v>
      </c>
      <c r="S319" s="478">
        <v>180</v>
      </c>
      <c r="T319" s="478">
        <v>579</v>
      </c>
      <c r="U319" s="478">
        <v>499</v>
      </c>
      <c r="V319" s="478">
        <v>26</v>
      </c>
      <c r="W319" s="478">
        <v>647</v>
      </c>
      <c r="X319" s="478">
        <v>561</v>
      </c>
      <c r="Y319" s="478">
        <v>58</v>
      </c>
      <c r="Z319" s="478">
        <v>598</v>
      </c>
      <c r="AA319" s="478">
        <v>521</v>
      </c>
      <c r="AB319" s="487">
        <v>39</v>
      </c>
      <c r="AC319" s="475">
        <f t="shared" si="197"/>
        <v>4792815</v>
      </c>
    </row>
    <row r="320" spans="1:29" x14ac:dyDescent="0.25">
      <c r="A320" s="465">
        <v>17</v>
      </c>
      <c r="B320" s="486">
        <v>540</v>
      </c>
      <c r="C320" s="478">
        <v>672</v>
      </c>
      <c r="D320" s="478">
        <v>642</v>
      </c>
      <c r="E320" s="478">
        <v>231</v>
      </c>
      <c r="F320" s="478">
        <v>704</v>
      </c>
      <c r="G320" s="478">
        <v>602</v>
      </c>
      <c r="H320" s="478">
        <v>550</v>
      </c>
      <c r="I320" s="478">
        <v>306</v>
      </c>
      <c r="J320" s="478">
        <v>580</v>
      </c>
      <c r="K320" s="478">
        <v>169</v>
      </c>
      <c r="L320" s="478">
        <v>416</v>
      </c>
      <c r="M320" s="478">
        <v>395</v>
      </c>
      <c r="N320" s="478">
        <v>120</v>
      </c>
      <c r="O320" s="478">
        <v>484</v>
      </c>
      <c r="P320" s="478">
        <v>373</v>
      </c>
      <c r="Q320" s="478">
        <v>691</v>
      </c>
      <c r="R320" s="478">
        <v>438</v>
      </c>
      <c r="S320" s="478">
        <v>209</v>
      </c>
      <c r="T320" s="478">
        <v>28</v>
      </c>
      <c r="U320" s="478">
        <v>284</v>
      </c>
      <c r="V320" s="478">
        <v>139</v>
      </c>
      <c r="W320" s="478">
        <v>18</v>
      </c>
      <c r="X320" s="478">
        <v>491</v>
      </c>
      <c r="Y320" s="478">
        <v>262</v>
      </c>
      <c r="Z320" s="478">
        <v>77</v>
      </c>
      <c r="AA320" s="478">
        <v>327</v>
      </c>
      <c r="AB320" s="487">
        <v>107</v>
      </c>
      <c r="AC320" s="475">
        <f t="shared" si="197"/>
        <v>4792815</v>
      </c>
    </row>
    <row r="321" spans="1:29" x14ac:dyDescent="0.25">
      <c r="A321" s="465">
        <v>18</v>
      </c>
      <c r="B321" s="486">
        <v>572</v>
      </c>
      <c r="C321" s="478">
        <v>99</v>
      </c>
      <c r="D321" s="478">
        <v>343</v>
      </c>
      <c r="E321" s="478">
        <v>631</v>
      </c>
      <c r="F321" s="478">
        <v>158</v>
      </c>
      <c r="G321" s="478">
        <v>387</v>
      </c>
      <c r="H321" s="478">
        <v>621</v>
      </c>
      <c r="I321" s="478">
        <v>109</v>
      </c>
      <c r="J321" s="478">
        <v>365</v>
      </c>
      <c r="K321" s="478">
        <v>683</v>
      </c>
      <c r="L321" s="478">
        <v>201</v>
      </c>
      <c r="M321" s="478">
        <v>454</v>
      </c>
      <c r="N321" s="478">
        <v>661</v>
      </c>
      <c r="O321" s="478">
        <v>188</v>
      </c>
      <c r="P321" s="478">
        <v>408</v>
      </c>
      <c r="Q321" s="478">
        <v>723</v>
      </c>
      <c r="R321" s="478">
        <v>220</v>
      </c>
      <c r="S321" s="478">
        <v>476</v>
      </c>
      <c r="T321" s="478">
        <v>542</v>
      </c>
      <c r="U321" s="478">
        <v>69</v>
      </c>
      <c r="V321" s="478">
        <v>322</v>
      </c>
      <c r="W321" s="478">
        <v>529</v>
      </c>
      <c r="X321" s="478">
        <v>47</v>
      </c>
      <c r="Y321" s="478">
        <v>276</v>
      </c>
      <c r="Z321" s="478">
        <v>510</v>
      </c>
      <c r="AA321" s="478">
        <v>7</v>
      </c>
      <c r="AB321" s="487">
        <v>254</v>
      </c>
      <c r="AC321" s="475">
        <f t="shared" si="197"/>
        <v>4792815</v>
      </c>
    </row>
    <row r="322" spans="1:29" x14ac:dyDescent="0.25">
      <c r="A322" s="465">
        <v>19</v>
      </c>
      <c r="B322" s="486">
        <v>244</v>
      </c>
      <c r="C322" s="478">
        <v>466</v>
      </c>
      <c r="D322" s="478">
        <v>355</v>
      </c>
      <c r="E322" s="478">
        <v>700</v>
      </c>
      <c r="F322" s="478">
        <v>447</v>
      </c>
      <c r="G322" s="478">
        <v>336</v>
      </c>
      <c r="H322" s="478">
        <v>293</v>
      </c>
      <c r="I322" s="478">
        <v>37</v>
      </c>
      <c r="J322" s="478">
        <v>404</v>
      </c>
      <c r="K322" s="478">
        <v>713</v>
      </c>
      <c r="L322" s="478">
        <v>240</v>
      </c>
      <c r="M322" s="478">
        <v>129</v>
      </c>
      <c r="N322" s="478">
        <v>589</v>
      </c>
      <c r="O322" s="478">
        <v>191</v>
      </c>
      <c r="P322" s="478">
        <v>89</v>
      </c>
      <c r="Q322" s="478">
        <v>425</v>
      </c>
      <c r="R322" s="478">
        <v>178</v>
      </c>
      <c r="S322" s="478">
        <v>654</v>
      </c>
      <c r="T322" s="478">
        <v>500</v>
      </c>
      <c r="U322" s="478">
        <v>27</v>
      </c>
      <c r="V322" s="478">
        <v>611</v>
      </c>
      <c r="W322" s="478">
        <v>559</v>
      </c>
      <c r="X322" s="478">
        <v>315</v>
      </c>
      <c r="Y322" s="478">
        <v>59</v>
      </c>
      <c r="Z322" s="478">
        <v>522</v>
      </c>
      <c r="AA322" s="478">
        <v>148</v>
      </c>
      <c r="AB322" s="487">
        <v>624</v>
      </c>
      <c r="AC322" s="475">
        <f t="shared" si="197"/>
        <v>4792815</v>
      </c>
    </row>
    <row r="323" spans="1:29" x14ac:dyDescent="0.25">
      <c r="A323" s="465">
        <v>20</v>
      </c>
      <c r="B323" s="486">
        <v>396</v>
      </c>
      <c r="C323" s="478">
        <v>640</v>
      </c>
      <c r="D323" s="478">
        <v>431</v>
      </c>
      <c r="E323" s="478">
        <v>374</v>
      </c>
      <c r="F323" s="478">
        <v>603</v>
      </c>
      <c r="G323" s="478">
        <v>463</v>
      </c>
      <c r="H323" s="478">
        <v>325</v>
      </c>
      <c r="I323" s="478">
        <v>581</v>
      </c>
      <c r="J323" s="478">
        <v>444</v>
      </c>
      <c r="K323" s="478">
        <v>417</v>
      </c>
      <c r="L323" s="478">
        <v>43</v>
      </c>
      <c r="M323" s="478">
        <v>170</v>
      </c>
      <c r="N323" s="478">
        <v>485</v>
      </c>
      <c r="O323" s="478">
        <v>24</v>
      </c>
      <c r="P323" s="478">
        <v>229</v>
      </c>
      <c r="Q323" s="478">
        <v>436</v>
      </c>
      <c r="R323" s="478">
        <v>56</v>
      </c>
      <c r="S323" s="478">
        <v>210</v>
      </c>
      <c r="T323" s="478">
        <v>630</v>
      </c>
      <c r="U323" s="478">
        <v>538</v>
      </c>
      <c r="V323" s="478">
        <v>29</v>
      </c>
      <c r="W323" s="478">
        <v>608</v>
      </c>
      <c r="X323" s="478">
        <v>492</v>
      </c>
      <c r="Y323" s="478">
        <v>16</v>
      </c>
      <c r="Z323" s="478">
        <v>586</v>
      </c>
      <c r="AA323" s="478">
        <v>551</v>
      </c>
      <c r="AB323" s="487">
        <v>78</v>
      </c>
      <c r="AC323" s="475">
        <f t="shared" si="197"/>
        <v>4792815</v>
      </c>
    </row>
    <row r="324" spans="1:29" x14ac:dyDescent="0.25">
      <c r="A324" s="465">
        <v>21</v>
      </c>
      <c r="B324" s="486">
        <v>97</v>
      </c>
      <c r="C324" s="478">
        <v>344</v>
      </c>
      <c r="D324" s="478">
        <v>727</v>
      </c>
      <c r="E324" s="478">
        <v>159</v>
      </c>
      <c r="F324" s="478">
        <v>385</v>
      </c>
      <c r="G324" s="478">
        <v>681</v>
      </c>
      <c r="H324" s="478">
        <v>110</v>
      </c>
      <c r="I324" s="478">
        <v>366</v>
      </c>
      <c r="J324" s="478">
        <v>659</v>
      </c>
      <c r="K324" s="478">
        <v>199</v>
      </c>
      <c r="L324" s="478">
        <v>261</v>
      </c>
      <c r="M324" s="478">
        <v>684</v>
      </c>
      <c r="N324" s="478">
        <v>189</v>
      </c>
      <c r="O324" s="478">
        <v>320</v>
      </c>
      <c r="P324" s="478">
        <v>662</v>
      </c>
      <c r="Q324" s="478">
        <v>221</v>
      </c>
      <c r="R324" s="478">
        <v>271</v>
      </c>
      <c r="S324" s="478">
        <v>721</v>
      </c>
      <c r="T324" s="478">
        <v>116</v>
      </c>
      <c r="U324" s="478">
        <v>323</v>
      </c>
      <c r="V324" s="478">
        <v>543</v>
      </c>
      <c r="W324" s="478">
        <v>94</v>
      </c>
      <c r="X324" s="478">
        <v>274</v>
      </c>
      <c r="Y324" s="478">
        <v>530</v>
      </c>
      <c r="Z324" s="478">
        <v>156</v>
      </c>
      <c r="AA324" s="478">
        <v>255</v>
      </c>
      <c r="AB324" s="487">
        <v>508</v>
      </c>
      <c r="AC324" s="475">
        <f t="shared" si="197"/>
        <v>4792815</v>
      </c>
    </row>
    <row r="325" spans="1:29" x14ac:dyDescent="0.25">
      <c r="A325" s="465">
        <v>22</v>
      </c>
      <c r="B325" s="486">
        <v>362</v>
      </c>
      <c r="C325" s="478">
        <v>260</v>
      </c>
      <c r="D325" s="478">
        <v>473</v>
      </c>
      <c r="E325" s="478">
        <v>548</v>
      </c>
      <c r="F325" s="478">
        <v>319</v>
      </c>
      <c r="G325" s="478">
        <v>451</v>
      </c>
      <c r="H325" s="478">
        <v>384</v>
      </c>
      <c r="I325" s="478">
        <v>155</v>
      </c>
      <c r="J325" s="478">
        <v>414</v>
      </c>
      <c r="K325" s="478">
        <v>507</v>
      </c>
      <c r="L325" s="478">
        <v>4</v>
      </c>
      <c r="M325" s="478">
        <v>217</v>
      </c>
      <c r="N325" s="478">
        <v>680</v>
      </c>
      <c r="O325" s="478">
        <v>66</v>
      </c>
      <c r="P325" s="478">
        <v>207</v>
      </c>
      <c r="Q325" s="478">
        <v>273</v>
      </c>
      <c r="R325" s="478">
        <v>53</v>
      </c>
      <c r="S325" s="478">
        <v>526</v>
      </c>
      <c r="T325" s="478">
        <v>618</v>
      </c>
      <c r="U325" s="478">
        <v>115</v>
      </c>
      <c r="V325" s="478">
        <v>729</v>
      </c>
      <c r="W325" s="478">
        <v>569</v>
      </c>
      <c r="X325" s="478">
        <v>349</v>
      </c>
      <c r="Y325" s="478">
        <v>96</v>
      </c>
      <c r="Z325" s="478">
        <v>637</v>
      </c>
      <c r="AA325" s="478">
        <v>185</v>
      </c>
      <c r="AB325" s="487">
        <v>658</v>
      </c>
      <c r="AC325" s="475">
        <f t="shared" si="197"/>
        <v>4792815</v>
      </c>
    </row>
    <row r="326" spans="1:29" x14ac:dyDescent="0.25">
      <c r="A326" s="465">
        <v>23</v>
      </c>
      <c r="B326" s="486">
        <v>430</v>
      </c>
      <c r="C326" s="478">
        <v>650</v>
      </c>
      <c r="D326" s="478">
        <v>394</v>
      </c>
      <c r="E326" s="478">
        <v>465</v>
      </c>
      <c r="F326" s="478">
        <v>718</v>
      </c>
      <c r="G326" s="478">
        <v>375</v>
      </c>
      <c r="H326" s="478">
        <v>443</v>
      </c>
      <c r="I326" s="478">
        <v>699</v>
      </c>
      <c r="J326" s="478">
        <v>326</v>
      </c>
      <c r="K326" s="478">
        <v>289</v>
      </c>
      <c r="L326" s="478">
        <v>171</v>
      </c>
      <c r="M326" s="478">
        <v>45</v>
      </c>
      <c r="N326" s="478">
        <v>252</v>
      </c>
      <c r="O326" s="478">
        <v>230</v>
      </c>
      <c r="P326" s="478">
        <v>23</v>
      </c>
      <c r="Q326" s="478">
        <v>311</v>
      </c>
      <c r="R326" s="478">
        <v>208</v>
      </c>
      <c r="S326" s="478">
        <v>55</v>
      </c>
      <c r="T326" s="478">
        <v>539</v>
      </c>
      <c r="U326" s="478">
        <v>629</v>
      </c>
      <c r="V326" s="478">
        <v>147</v>
      </c>
      <c r="W326" s="478">
        <v>490</v>
      </c>
      <c r="X326" s="478">
        <v>607</v>
      </c>
      <c r="Y326" s="478">
        <v>134</v>
      </c>
      <c r="Z326" s="478">
        <v>552</v>
      </c>
      <c r="AA326" s="478">
        <v>588</v>
      </c>
      <c r="AB326" s="487">
        <v>85</v>
      </c>
      <c r="AC326" s="475">
        <f t="shared" si="197"/>
        <v>4792815</v>
      </c>
    </row>
    <row r="327" spans="1:29" x14ac:dyDescent="0.25">
      <c r="A327" s="465">
        <v>24</v>
      </c>
      <c r="B327" s="486">
        <v>215</v>
      </c>
      <c r="C327" s="478">
        <v>435</v>
      </c>
      <c r="D327" s="478">
        <v>612</v>
      </c>
      <c r="E327" s="478">
        <v>166</v>
      </c>
      <c r="F327" s="478">
        <v>422</v>
      </c>
      <c r="G327" s="478">
        <v>590</v>
      </c>
      <c r="H327" s="478">
        <v>228</v>
      </c>
      <c r="I327" s="478">
        <v>481</v>
      </c>
      <c r="J327" s="478">
        <v>622</v>
      </c>
      <c r="K327" s="478">
        <v>74</v>
      </c>
      <c r="L327" s="478">
        <v>467</v>
      </c>
      <c r="M327" s="478">
        <v>556</v>
      </c>
      <c r="N327" s="478">
        <v>34</v>
      </c>
      <c r="O327" s="478">
        <v>445</v>
      </c>
      <c r="P327" s="478">
        <v>537</v>
      </c>
      <c r="Q327" s="478">
        <v>15</v>
      </c>
      <c r="R327" s="478">
        <v>426</v>
      </c>
      <c r="S327" s="478">
        <v>488</v>
      </c>
      <c r="T327" s="478">
        <v>25</v>
      </c>
      <c r="U327" s="478">
        <v>333</v>
      </c>
      <c r="V327" s="478">
        <v>577</v>
      </c>
      <c r="W327" s="478">
        <v>60</v>
      </c>
      <c r="X327" s="478">
        <v>392</v>
      </c>
      <c r="Y327" s="478">
        <v>648</v>
      </c>
      <c r="Z327" s="478">
        <v>38</v>
      </c>
      <c r="AA327" s="478">
        <v>370</v>
      </c>
      <c r="AB327" s="487">
        <v>599</v>
      </c>
      <c r="AC327" s="475">
        <f t="shared" si="197"/>
        <v>4792815</v>
      </c>
    </row>
    <row r="328" spans="1:29" x14ac:dyDescent="0.25">
      <c r="A328" s="465">
        <v>25</v>
      </c>
      <c r="B328" s="486">
        <v>480</v>
      </c>
      <c r="C328" s="478">
        <v>378</v>
      </c>
      <c r="D328" s="478">
        <v>267</v>
      </c>
      <c r="E328" s="478">
        <v>585</v>
      </c>
      <c r="F328" s="478">
        <v>329</v>
      </c>
      <c r="G328" s="478">
        <v>299</v>
      </c>
      <c r="H328" s="478">
        <v>418</v>
      </c>
      <c r="I328" s="478">
        <v>165</v>
      </c>
      <c r="J328" s="478">
        <v>286</v>
      </c>
      <c r="K328" s="478">
        <v>595</v>
      </c>
      <c r="L328" s="478">
        <v>122</v>
      </c>
      <c r="M328" s="478">
        <v>11</v>
      </c>
      <c r="N328" s="478">
        <v>555</v>
      </c>
      <c r="O328" s="478">
        <v>100</v>
      </c>
      <c r="P328" s="478">
        <v>79</v>
      </c>
      <c r="Q328" s="478">
        <v>388</v>
      </c>
      <c r="R328" s="478">
        <v>144</v>
      </c>
      <c r="S328" s="478">
        <v>644</v>
      </c>
      <c r="T328" s="478">
        <v>706</v>
      </c>
      <c r="U328" s="478">
        <v>233</v>
      </c>
      <c r="V328" s="478">
        <v>493</v>
      </c>
      <c r="W328" s="478">
        <v>687</v>
      </c>
      <c r="X328" s="478">
        <v>440</v>
      </c>
      <c r="Y328" s="478">
        <v>211</v>
      </c>
      <c r="Z328" s="478">
        <v>674</v>
      </c>
      <c r="AA328" s="478">
        <v>33</v>
      </c>
      <c r="AB328" s="487">
        <v>533</v>
      </c>
      <c r="AC328" s="475">
        <f t="shared" si="197"/>
        <v>4792815</v>
      </c>
    </row>
    <row r="329" spans="1:29" x14ac:dyDescent="0.25">
      <c r="A329" s="465">
        <v>26</v>
      </c>
      <c r="B329" s="486">
        <v>278</v>
      </c>
      <c r="C329" s="478">
        <v>525</v>
      </c>
      <c r="D329" s="478">
        <v>279</v>
      </c>
      <c r="E329" s="478">
        <v>256</v>
      </c>
      <c r="F329" s="478">
        <v>512</v>
      </c>
      <c r="G329" s="478">
        <v>257</v>
      </c>
      <c r="H329" s="478">
        <v>318</v>
      </c>
      <c r="I329" s="478">
        <v>544</v>
      </c>
      <c r="J329" s="478">
        <v>316</v>
      </c>
      <c r="K329" s="478">
        <v>380</v>
      </c>
      <c r="L329" s="478">
        <v>161</v>
      </c>
      <c r="M329" s="478">
        <v>160</v>
      </c>
      <c r="N329" s="478">
        <v>367</v>
      </c>
      <c r="O329" s="478">
        <v>112</v>
      </c>
      <c r="P329" s="478">
        <v>114</v>
      </c>
      <c r="Q329" s="478">
        <v>348</v>
      </c>
      <c r="R329" s="478">
        <v>93</v>
      </c>
      <c r="S329" s="478">
        <v>92</v>
      </c>
      <c r="T329" s="478">
        <v>664</v>
      </c>
      <c r="U329" s="478">
        <v>666</v>
      </c>
      <c r="V329" s="478">
        <v>181</v>
      </c>
      <c r="W329" s="478">
        <v>726</v>
      </c>
      <c r="X329" s="478">
        <v>725</v>
      </c>
      <c r="Y329" s="478">
        <v>225</v>
      </c>
      <c r="Z329" s="478">
        <v>677</v>
      </c>
      <c r="AA329" s="478">
        <v>676</v>
      </c>
      <c r="AB329" s="487">
        <v>203</v>
      </c>
      <c r="AC329" s="475">
        <f t="shared" si="197"/>
        <v>4792815</v>
      </c>
    </row>
    <row r="330" spans="1:29" x14ac:dyDescent="0.25">
      <c r="A330" s="465">
        <v>27</v>
      </c>
      <c r="B330" s="488">
        <v>63</v>
      </c>
      <c r="C330" s="489">
        <v>307</v>
      </c>
      <c r="D330" s="489">
        <v>494</v>
      </c>
      <c r="E330" s="489">
        <v>41</v>
      </c>
      <c r="F330" s="489">
        <v>297</v>
      </c>
      <c r="G330" s="489">
        <v>553</v>
      </c>
      <c r="H330" s="489">
        <v>19</v>
      </c>
      <c r="I330" s="489">
        <v>248</v>
      </c>
      <c r="J330" s="489">
        <v>534</v>
      </c>
      <c r="K330" s="489">
        <v>84</v>
      </c>
      <c r="L330" s="489">
        <v>376</v>
      </c>
      <c r="M330" s="489">
        <v>593</v>
      </c>
      <c r="N330" s="489">
        <v>152</v>
      </c>
      <c r="O330" s="489">
        <v>330</v>
      </c>
      <c r="P330" s="489">
        <v>625</v>
      </c>
      <c r="Q330" s="489">
        <v>130</v>
      </c>
      <c r="R330" s="489">
        <v>389</v>
      </c>
      <c r="S330" s="489">
        <v>606</v>
      </c>
      <c r="T330" s="489">
        <v>234</v>
      </c>
      <c r="U330" s="489">
        <v>448</v>
      </c>
      <c r="V330" s="489">
        <v>695</v>
      </c>
      <c r="W330" s="489">
        <v>212</v>
      </c>
      <c r="X330" s="489">
        <v>429</v>
      </c>
      <c r="Y330" s="489">
        <v>655</v>
      </c>
      <c r="Z330" s="489">
        <v>163</v>
      </c>
      <c r="AA330" s="489">
        <v>461</v>
      </c>
      <c r="AB330" s="490">
        <v>717</v>
      </c>
      <c r="AC330" s="475">
        <f t="shared" si="197"/>
        <v>4792815</v>
      </c>
    </row>
    <row r="331" spans="1:29" x14ac:dyDescent="0.25">
      <c r="A331" s="470" t="s">
        <v>1</v>
      </c>
      <c r="B331" s="475">
        <f>SUMSQ(B304:B330)</f>
        <v>4792815</v>
      </c>
      <c r="C331" s="475">
        <f>SUMSQ(C304:C330)</f>
        <v>4792815</v>
      </c>
      <c r="D331" s="475">
        <f t="shared" ref="D331" si="198">SUMSQ(D304:D330)</f>
        <v>4792815</v>
      </c>
      <c r="E331" s="475">
        <f t="shared" ref="E331" si="199">SUMSQ(E304:E330)</f>
        <v>4792815</v>
      </c>
      <c r="F331" s="475">
        <f t="shared" ref="F331" si="200">SUMSQ(F304:F330)</f>
        <v>4792815</v>
      </c>
      <c r="G331" s="475">
        <f t="shared" ref="G331" si="201">SUMSQ(G304:G330)</f>
        <v>4792815</v>
      </c>
      <c r="H331" s="475">
        <f t="shared" ref="H331" si="202">SUMSQ(H304:H330)</f>
        <v>4792815</v>
      </c>
      <c r="I331" s="475">
        <f t="shared" ref="I331" si="203">SUMSQ(I304:I330)</f>
        <v>4792815</v>
      </c>
      <c r="J331" s="475">
        <f t="shared" ref="J331" si="204">SUMSQ(J304:J330)</f>
        <v>4792815</v>
      </c>
      <c r="K331" s="475">
        <f t="shared" ref="K331" si="205">SUMSQ(K304:K330)</f>
        <v>4792815</v>
      </c>
      <c r="L331" s="475">
        <f t="shared" ref="L331" si="206">SUMSQ(L304:L330)</f>
        <v>4792815</v>
      </c>
      <c r="M331" s="475">
        <f t="shared" ref="M331" si="207">SUMSQ(M304:M330)</f>
        <v>4792815</v>
      </c>
      <c r="N331" s="475">
        <f t="shared" ref="N331" si="208">SUMSQ(N304:N330)</f>
        <v>4792815</v>
      </c>
      <c r="O331" s="475">
        <f t="shared" ref="O331" si="209">SUMSQ(O304:O330)</f>
        <v>4792815</v>
      </c>
      <c r="P331" s="475">
        <f t="shared" ref="P331" si="210">SUMSQ(P304:P330)</f>
        <v>4792815</v>
      </c>
      <c r="Q331" s="475">
        <f t="shared" ref="Q331" si="211">SUMSQ(Q304:Q330)</f>
        <v>4792815</v>
      </c>
      <c r="R331" s="475">
        <f t="shared" ref="R331" si="212">SUMSQ(R304:R330)</f>
        <v>4792815</v>
      </c>
      <c r="S331" s="475">
        <f t="shared" ref="S331" si="213">SUMSQ(S304:S330)</f>
        <v>4792815</v>
      </c>
      <c r="T331" s="475">
        <f t="shared" ref="T331" si="214">SUMSQ(T304:T330)</f>
        <v>4792815</v>
      </c>
      <c r="U331" s="475">
        <f t="shared" ref="U331" si="215">SUMSQ(U304:U330)</f>
        <v>4792815</v>
      </c>
      <c r="V331" s="475">
        <f t="shared" ref="V331" si="216">SUMSQ(V304:V330)</f>
        <v>4792815</v>
      </c>
      <c r="W331" s="475">
        <f t="shared" ref="W331" si="217">SUMSQ(W304:W330)</f>
        <v>4792815</v>
      </c>
      <c r="X331" s="475">
        <f t="shared" ref="X331" si="218">SUMSQ(X304:X330)</f>
        <v>4792815</v>
      </c>
      <c r="Y331" s="475">
        <f t="shared" ref="Y331" si="219">SUMSQ(Y304:Y330)</f>
        <v>4792815</v>
      </c>
      <c r="Z331" s="475">
        <f t="shared" ref="Z331" si="220">SUMSQ(Z304:Z330)</f>
        <v>4792815</v>
      </c>
      <c r="AA331" s="475">
        <f t="shared" ref="AA331" si="221">SUMSQ(AA304:AA330)</f>
        <v>4792815</v>
      </c>
      <c r="AB331" s="475">
        <f t="shared" ref="AB331" si="222">SUMSQ(AB304:AB330)</f>
        <v>4792815</v>
      </c>
      <c r="AC331" s="475"/>
    </row>
    <row r="332" spans="1:29" x14ac:dyDescent="0.25">
      <c r="A332" s="466"/>
      <c r="B332" s="471" t="s">
        <v>925</v>
      </c>
      <c r="C332" s="471"/>
      <c r="D332" s="471"/>
      <c r="E332" s="471"/>
      <c r="F332" s="471"/>
      <c r="G332" s="471"/>
      <c r="H332" s="471"/>
      <c r="I332" s="471"/>
      <c r="J332" s="471"/>
      <c r="K332" s="471"/>
      <c r="L332" s="471"/>
      <c r="M332" s="471"/>
      <c r="N332" s="471"/>
      <c r="O332" s="471"/>
      <c r="P332" s="471"/>
      <c r="Q332" s="471"/>
      <c r="R332" s="471"/>
      <c r="S332" s="471"/>
      <c r="T332" s="471"/>
      <c r="U332" s="471"/>
      <c r="V332" s="471"/>
      <c r="W332" s="471"/>
      <c r="X332" s="471"/>
      <c r="Y332" s="471"/>
      <c r="Z332" s="471"/>
      <c r="AA332" s="471"/>
      <c r="AB332" s="471"/>
      <c r="AC332" s="475"/>
    </row>
    <row r="333" spans="1:29" x14ac:dyDescent="0.25">
      <c r="A333" s="470" t="s">
        <v>2</v>
      </c>
      <c r="B333" s="466">
        <f>B304</f>
        <v>12</v>
      </c>
      <c r="C333" s="466">
        <f>C305</f>
        <v>50</v>
      </c>
      <c r="D333" s="466">
        <f>D306</f>
        <v>61</v>
      </c>
      <c r="E333" s="466">
        <f>E307</f>
        <v>90</v>
      </c>
      <c r="F333" s="466">
        <f>F308</f>
        <v>119</v>
      </c>
      <c r="G333" s="466">
        <f>G309</f>
        <v>157</v>
      </c>
      <c r="H333" s="466">
        <f>H310</f>
        <v>186</v>
      </c>
      <c r="I333" s="466">
        <f>I311</f>
        <v>197</v>
      </c>
      <c r="J333" s="466">
        <f>J312</f>
        <v>226</v>
      </c>
      <c r="K333" s="466">
        <f>K313</f>
        <v>259</v>
      </c>
      <c r="L333" s="466">
        <f>L314</f>
        <v>291</v>
      </c>
      <c r="M333" s="466">
        <f>M315</f>
        <v>302</v>
      </c>
      <c r="N333" s="466">
        <f>N316</f>
        <v>328</v>
      </c>
      <c r="O333" s="466">
        <f>O317</f>
        <v>369</v>
      </c>
      <c r="P333" s="466">
        <f>P318</f>
        <v>398</v>
      </c>
      <c r="Q333" s="466">
        <f>Q319</f>
        <v>424</v>
      </c>
      <c r="R333" s="466">
        <f>R320</f>
        <v>438</v>
      </c>
      <c r="S333" s="466">
        <f>S321</f>
        <v>476</v>
      </c>
      <c r="T333" s="466">
        <f>T322</f>
        <v>500</v>
      </c>
      <c r="U333" s="466">
        <f>U323</f>
        <v>538</v>
      </c>
      <c r="V333" s="466">
        <f>V324</f>
        <v>543</v>
      </c>
      <c r="W333" s="466">
        <f>W325</f>
        <v>569</v>
      </c>
      <c r="X333" s="466">
        <f>X326</f>
        <v>607</v>
      </c>
      <c r="Y333" s="466">
        <f>Y327</f>
        <v>648</v>
      </c>
      <c r="Z333" s="466">
        <f>Z328</f>
        <v>674</v>
      </c>
      <c r="AA333" s="466">
        <f>AA329</f>
        <v>676</v>
      </c>
      <c r="AB333" s="473">
        <f>AB330</f>
        <v>717</v>
      </c>
      <c r="AC333" s="475">
        <f t="shared" ref="AC333:AC334" si="223">SUMSQ(B333:AB333)</f>
        <v>4792815</v>
      </c>
    </row>
    <row r="334" spans="1:29" x14ac:dyDescent="0.25">
      <c r="A334" s="470" t="s">
        <v>3</v>
      </c>
      <c r="B334" s="466">
        <f>B330</f>
        <v>63</v>
      </c>
      <c r="C334" s="466">
        <f>C329</f>
        <v>525</v>
      </c>
      <c r="D334" s="466">
        <f>D328</f>
        <v>267</v>
      </c>
      <c r="E334" s="466">
        <f>E327</f>
        <v>166</v>
      </c>
      <c r="F334" s="466">
        <f>F326</f>
        <v>718</v>
      </c>
      <c r="G334" s="466">
        <f>G325</f>
        <v>451</v>
      </c>
      <c r="H334" s="466">
        <f>H324</f>
        <v>110</v>
      </c>
      <c r="I334" s="466">
        <f>I323</f>
        <v>581</v>
      </c>
      <c r="J334" s="466">
        <f>J322</f>
        <v>404</v>
      </c>
      <c r="K334" s="466">
        <f>K321</f>
        <v>683</v>
      </c>
      <c r="L334" s="466">
        <f>L320</f>
        <v>416</v>
      </c>
      <c r="M334" s="466">
        <f>M319</f>
        <v>239</v>
      </c>
      <c r="N334" s="466">
        <f>N318</f>
        <v>627</v>
      </c>
      <c r="O334" s="466">
        <f>O317</f>
        <v>369</v>
      </c>
      <c r="P334" s="466">
        <f>P316</f>
        <v>102</v>
      </c>
      <c r="Q334" s="466">
        <f>Q315</f>
        <v>487</v>
      </c>
      <c r="R334" s="466">
        <f>R314</f>
        <v>310</v>
      </c>
      <c r="S334" s="466">
        <f>S313</f>
        <v>52</v>
      </c>
      <c r="T334" s="466">
        <f>T312</f>
        <v>331</v>
      </c>
      <c r="U334" s="466">
        <f>U311</f>
        <v>145</v>
      </c>
      <c r="V334" s="466">
        <f>V310</f>
        <v>616</v>
      </c>
      <c r="W334" s="466">
        <f>W309</f>
        <v>275</v>
      </c>
      <c r="X334" s="466">
        <f>X308</f>
        <v>17</v>
      </c>
      <c r="Y334" s="466">
        <f>Y307</f>
        <v>560</v>
      </c>
      <c r="Z334" s="466">
        <f>Z306</f>
        <v>462</v>
      </c>
      <c r="AA334" s="466">
        <f>AA305</f>
        <v>204</v>
      </c>
      <c r="AB334" s="473">
        <f>AB304</f>
        <v>675</v>
      </c>
      <c r="AC334" s="475">
        <f t="shared" si="223"/>
        <v>4792815</v>
      </c>
    </row>
    <row r="336" spans="1:29" x14ac:dyDescent="0.25">
      <c r="B336" s="481" t="s">
        <v>945</v>
      </c>
      <c r="C336" s="465"/>
      <c r="D336" s="465"/>
      <c r="E336" s="465"/>
      <c r="F336" s="465"/>
      <c r="G336" s="465"/>
      <c r="H336" s="465"/>
      <c r="I336" s="465"/>
      <c r="J336" s="465"/>
      <c r="K336" s="465"/>
      <c r="L336" s="465"/>
      <c r="M336" s="465"/>
      <c r="N336" s="465"/>
      <c r="O336" s="465"/>
      <c r="P336" s="465"/>
      <c r="Q336" s="465"/>
      <c r="R336" s="465"/>
      <c r="S336" s="465"/>
      <c r="T336" s="465"/>
      <c r="U336" s="465"/>
      <c r="V336" s="465"/>
      <c r="W336" s="465"/>
      <c r="X336" s="465"/>
      <c r="Y336" s="465"/>
      <c r="Z336" s="465"/>
      <c r="AA336" s="465"/>
      <c r="AB336" s="465"/>
      <c r="AC336" s="469"/>
    </row>
    <row r="337" spans="1:29" x14ac:dyDescent="0.25">
      <c r="A337" s="465">
        <v>1</v>
      </c>
      <c r="B337" s="483">
        <v>22</v>
      </c>
      <c r="C337" s="484">
        <v>230</v>
      </c>
      <c r="D337" s="484">
        <v>114</v>
      </c>
      <c r="E337" s="484">
        <v>686</v>
      </c>
      <c r="F337" s="484">
        <v>570</v>
      </c>
      <c r="G337" s="484">
        <v>559</v>
      </c>
      <c r="H337" s="484">
        <v>387</v>
      </c>
      <c r="I337" s="484">
        <v>295</v>
      </c>
      <c r="J337" s="484">
        <v>422</v>
      </c>
      <c r="K337" s="484">
        <v>107</v>
      </c>
      <c r="L337" s="484">
        <v>72</v>
      </c>
      <c r="M337" s="484">
        <v>196</v>
      </c>
      <c r="N337" s="484">
        <v>528</v>
      </c>
      <c r="O337" s="484">
        <v>652</v>
      </c>
      <c r="P337" s="484">
        <v>644</v>
      </c>
      <c r="Q337" s="484">
        <v>460</v>
      </c>
      <c r="R337" s="484">
        <v>371</v>
      </c>
      <c r="S337" s="484">
        <v>255</v>
      </c>
      <c r="T337" s="484">
        <v>183</v>
      </c>
      <c r="U337" s="484">
        <v>145</v>
      </c>
      <c r="V337" s="484">
        <v>29</v>
      </c>
      <c r="W337" s="484">
        <v>610</v>
      </c>
      <c r="X337" s="484">
        <v>494</v>
      </c>
      <c r="Y337" s="484">
        <v>729</v>
      </c>
      <c r="Z337" s="484">
        <v>302</v>
      </c>
      <c r="AA337" s="484">
        <v>456</v>
      </c>
      <c r="AB337" s="485">
        <v>337</v>
      </c>
      <c r="AC337" s="475">
        <f>SUMSQ(B337:AB337)</f>
        <v>4792815</v>
      </c>
    </row>
    <row r="338" spans="1:29" x14ac:dyDescent="0.25">
      <c r="A338" s="465">
        <v>2</v>
      </c>
      <c r="B338" s="486">
        <v>154</v>
      </c>
      <c r="C338" s="478">
        <v>38</v>
      </c>
      <c r="D338" s="478">
        <v>165</v>
      </c>
      <c r="E338" s="478">
        <v>503</v>
      </c>
      <c r="F338" s="478">
        <v>711</v>
      </c>
      <c r="G338" s="478">
        <v>619</v>
      </c>
      <c r="H338" s="478">
        <v>438</v>
      </c>
      <c r="I338" s="478">
        <v>346</v>
      </c>
      <c r="J338" s="478">
        <v>311</v>
      </c>
      <c r="K338" s="478">
        <v>239</v>
      </c>
      <c r="L338" s="478">
        <v>123</v>
      </c>
      <c r="M338" s="478">
        <v>4</v>
      </c>
      <c r="N338" s="478">
        <v>579</v>
      </c>
      <c r="O338" s="478">
        <v>541</v>
      </c>
      <c r="P338" s="478">
        <v>695</v>
      </c>
      <c r="Q338" s="478">
        <v>277</v>
      </c>
      <c r="R338" s="478">
        <v>431</v>
      </c>
      <c r="S338" s="478">
        <v>396</v>
      </c>
      <c r="T338" s="478">
        <v>81</v>
      </c>
      <c r="U338" s="478">
        <v>205</v>
      </c>
      <c r="V338" s="478">
        <v>89</v>
      </c>
      <c r="W338" s="478">
        <v>661</v>
      </c>
      <c r="X338" s="478">
        <v>626</v>
      </c>
      <c r="Y338" s="478">
        <v>537</v>
      </c>
      <c r="Z338" s="478">
        <v>353</v>
      </c>
      <c r="AA338" s="478">
        <v>264</v>
      </c>
      <c r="AB338" s="487">
        <v>469</v>
      </c>
      <c r="AC338" s="475">
        <f t="shared" ref="AC338:AC363" si="224">SUMSQ(B338:AB338)</f>
        <v>4792815</v>
      </c>
    </row>
    <row r="339" spans="1:29" x14ac:dyDescent="0.25">
      <c r="A339" s="465">
        <v>3</v>
      </c>
      <c r="B339" s="486">
        <v>214</v>
      </c>
      <c r="C339" s="478">
        <v>98</v>
      </c>
      <c r="D339" s="478">
        <v>63</v>
      </c>
      <c r="E339" s="478">
        <v>635</v>
      </c>
      <c r="F339" s="478">
        <v>519</v>
      </c>
      <c r="G339" s="478">
        <v>670</v>
      </c>
      <c r="H339" s="478">
        <v>246</v>
      </c>
      <c r="I339" s="478">
        <v>478</v>
      </c>
      <c r="J339" s="478">
        <v>362</v>
      </c>
      <c r="K339" s="478">
        <v>47</v>
      </c>
      <c r="L339" s="478">
        <v>174</v>
      </c>
      <c r="M339" s="478">
        <v>136</v>
      </c>
      <c r="N339" s="478">
        <v>720</v>
      </c>
      <c r="O339" s="478">
        <v>601</v>
      </c>
      <c r="P339" s="478">
        <v>512</v>
      </c>
      <c r="Q339" s="478">
        <v>328</v>
      </c>
      <c r="R339" s="478">
        <v>320</v>
      </c>
      <c r="S339" s="478">
        <v>447</v>
      </c>
      <c r="T339" s="478">
        <v>132</v>
      </c>
      <c r="U339" s="478">
        <v>13</v>
      </c>
      <c r="V339" s="478">
        <v>221</v>
      </c>
      <c r="W339" s="478">
        <v>550</v>
      </c>
      <c r="X339" s="478">
        <v>677</v>
      </c>
      <c r="Y339" s="478">
        <v>588</v>
      </c>
      <c r="Z339" s="478">
        <v>413</v>
      </c>
      <c r="AA339" s="478">
        <v>405</v>
      </c>
      <c r="AB339" s="487">
        <v>286</v>
      </c>
      <c r="AC339" s="475">
        <f t="shared" si="224"/>
        <v>4792815</v>
      </c>
    </row>
    <row r="340" spans="1:29" x14ac:dyDescent="0.25">
      <c r="A340" s="465">
        <v>4</v>
      </c>
      <c r="B340" s="486">
        <v>475</v>
      </c>
      <c r="C340" s="478">
        <v>359</v>
      </c>
      <c r="D340" s="478">
        <v>270</v>
      </c>
      <c r="E340" s="478">
        <v>86</v>
      </c>
      <c r="F340" s="478">
        <v>78</v>
      </c>
      <c r="G340" s="478">
        <v>202</v>
      </c>
      <c r="H340" s="478">
        <v>534</v>
      </c>
      <c r="I340" s="478">
        <v>658</v>
      </c>
      <c r="J340" s="478">
        <v>623</v>
      </c>
      <c r="K340" s="478">
        <v>308</v>
      </c>
      <c r="L340" s="478">
        <v>435</v>
      </c>
      <c r="M340" s="478">
        <v>343</v>
      </c>
      <c r="N340" s="478">
        <v>171</v>
      </c>
      <c r="O340" s="478">
        <v>160</v>
      </c>
      <c r="P340" s="478">
        <v>44</v>
      </c>
      <c r="Q340" s="478">
        <v>616</v>
      </c>
      <c r="R340" s="478">
        <v>500</v>
      </c>
      <c r="S340" s="478">
        <v>708</v>
      </c>
      <c r="T340" s="478">
        <v>393</v>
      </c>
      <c r="U340" s="478">
        <v>274</v>
      </c>
      <c r="V340" s="478">
        <v>428</v>
      </c>
      <c r="W340" s="478">
        <v>1</v>
      </c>
      <c r="X340" s="478">
        <v>236</v>
      </c>
      <c r="Y340" s="478">
        <v>120</v>
      </c>
      <c r="Z340" s="478">
        <v>701</v>
      </c>
      <c r="AA340" s="478">
        <v>585</v>
      </c>
      <c r="AB340" s="487">
        <v>547</v>
      </c>
      <c r="AC340" s="475">
        <f t="shared" si="224"/>
        <v>4792815</v>
      </c>
    </row>
    <row r="341" spans="1:29" x14ac:dyDescent="0.25">
      <c r="A341" s="465">
        <v>5</v>
      </c>
      <c r="B341" s="486">
        <v>283</v>
      </c>
      <c r="C341" s="478">
        <v>410</v>
      </c>
      <c r="D341" s="478">
        <v>402</v>
      </c>
      <c r="E341" s="478">
        <v>218</v>
      </c>
      <c r="F341" s="478">
        <v>129</v>
      </c>
      <c r="G341" s="478">
        <v>10</v>
      </c>
      <c r="H341" s="478">
        <v>594</v>
      </c>
      <c r="I341" s="478">
        <v>556</v>
      </c>
      <c r="J341" s="478">
        <v>683</v>
      </c>
      <c r="K341" s="478">
        <v>368</v>
      </c>
      <c r="L341" s="478">
        <v>252</v>
      </c>
      <c r="M341" s="478">
        <v>484</v>
      </c>
      <c r="N341" s="478">
        <v>60</v>
      </c>
      <c r="O341" s="478">
        <v>211</v>
      </c>
      <c r="P341" s="478">
        <v>95</v>
      </c>
      <c r="Q341" s="478">
        <v>667</v>
      </c>
      <c r="R341" s="478">
        <v>632</v>
      </c>
      <c r="S341" s="478">
        <v>516</v>
      </c>
      <c r="T341" s="478">
        <v>444</v>
      </c>
      <c r="U341" s="478">
        <v>325</v>
      </c>
      <c r="V341" s="478">
        <v>317</v>
      </c>
      <c r="W341" s="478">
        <v>142</v>
      </c>
      <c r="X341" s="478">
        <v>53</v>
      </c>
      <c r="Y341" s="478">
        <v>180</v>
      </c>
      <c r="Z341" s="478">
        <v>509</v>
      </c>
      <c r="AA341" s="478">
        <v>717</v>
      </c>
      <c r="AB341" s="487">
        <v>598</v>
      </c>
      <c r="AC341" s="475">
        <f t="shared" si="224"/>
        <v>4792815</v>
      </c>
    </row>
    <row r="342" spans="1:29" x14ac:dyDescent="0.25">
      <c r="A342" s="465">
        <v>6</v>
      </c>
      <c r="B342" s="486">
        <v>334</v>
      </c>
      <c r="C342" s="478">
        <v>299</v>
      </c>
      <c r="D342" s="478">
        <v>453</v>
      </c>
      <c r="E342" s="478">
        <v>35</v>
      </c>
      <c r="F342" s="478">
        <v>189</v>
      </c>
      <c r="G342" s="478">
        <v>151</v>
      </c>
      <c r="H342" s="478">
        <v>726</v>
      </c>
      <c r="I342" s="478">
        <v>607</v>
      </c>
      <c r="J342" s="478">
        <v>491</v>
      </c>
      <c r="K342" s="478">
        <v>419</v>
      </c>
      <c r="L342" s="478">
        <v>384</v>
      </c>
      <c r="M342" s="478">
        <v>292</v>
      </c>
      <c r="N342" s="478">
        <v>111</v>
      </c>
      <c r="O342" s="478">
        <v>19</v>
      </c>
      <c r="P342" s="478">
        <v>227</v>
      </c>
      <c r="Q342" s="478">
        <v>565</v>
      </c>
      <c r="R342" s="478">
        <v>692</v>
      </c>
      <c r="S342" s="478">
        <v>576</v>
      </c>
      <c r="T342" s="478">
        <v>261</v>
      </c>
      <c r="U342" s="478">
        <v>466</v>
      </c>
      <c r="V342" s="478">
        <v>377</v>
      </c>
      <c r="W342" s="478">
        <v>193</v>
      </c>
      <c r="X342" s="478">
        <v>104</v>
      </c>
      <c r="Y342" s="478">
        <v>69</v>
      </c>
      <c r="Z342" s="478">
        <v>641</v>
      </c>
      <c r="AA342" s="478">
        <v>525</v>
      </c>
      <c r="AB342" s="487">
        <v>649</v>
      </c>
      <c r="AC342" s="475">
        <f t="shared" si="224"/>
        <v>4792815</v>
      </c>
    </row>
    <row r="343" spans="1:29" x14ac:dyDescent="0.25">
      <c r="A343" s="465">
        <v>7</v>
      </c>
      <c r="B343" s="486">
        <v>595</v>
      </c>
      <c r="C343" s="478">
        <v>506</v>
      </c>
      <c r="D343" s="478">
        <v>714</v>
      </c>
      <c r="E343" s="478">
        <v>323</v>
      </c>
      <c r="F343" s="478">
        <v>450</v>
      </c>
      <c r="G343" s="478">
        <v>331</v>
      </c>
      <c r="H343" s="478">
        <v>177</v>
      </c>
      <c r="I343" s="478">
        <v>139</v>
      </c>
      <c r="J343" s="478">
        <v>50</v>
      </c>
      <c r="K343" s="478">
        <v>680</v>
      </c>
      <c r="L343" s="478">
        <v>591</v>
      </c>
      <c r="M343" s="478">
        <v>553</v>
      </c>
      <c r="N343" s="478">
        <v>399</v>
      </c>
      <c r="O343" s="478">
        <v>280</v>
      </c>
      <c r="P343" s="478">
        <v>407</v>
      </c>
      <c r="Q343" s="478">
        <v>16</v>
      </c>
      <c r="R343" s="478">
        <v>224</v>
      </c>
      <c r="S343" s="478">
        <v>135</v>
      </c>
      <c r="T343" s="478">
        <v>522</v>
      </c>
      <c r="U343" s="478">
        <v>673</v>
      </c>
      <c r="V343" s="478">
        <v>638</v>
      </c>
      <c r="W343" s="478">
        <v>481</v>
      </c>
      <c r="X343" s="478">
        <v>365</v>
      </c>
      <c r="Y343" s="478">
        <v>249</v>
      </c>
      <c r="Z343" s="478">
        <v>92</v>
      </c>
      <c r="AA343" s="478">
        <v>57</v>
      </c>
      <c r="AB343" s="487">
        <v>208</v>
      </c>
      <c r="AC343" s="475">
        <f t="shared" si="224"/>
        <v>4792815</v>
      </c>
    </row>
    <row r="344" spans="1:29" x14ac:dyDescent="0.25">
      <c r="A344" s="465">
        <v>8</v>
      </c>
      <c r="B344" s="486">
        <v>655</v>
      </c>
      <c r="C344" s="478">
        <v>647</v>
      </c>
      <c r="D344" s="478">
        <v>531</v>
      </c>
      <c r="E344" s="478">
        <v>374</v>
      </c>
      <c r="F344" s="478">
        <v>258</v>
      </c>
      <c r="G344" s="478">
        <v>463</v>
      </c>
      <c r="H344" s="478">
        <v>66</v>
      </c>
      <c r="I344" s="478">
        <v>190</v>
      </c>
      <c r="J344" s="478">
        <v>101</v>
      </c>
      <c r="K344" s="478">
        <v>488</v>
      </c>
      <c r="L344" s="478">
        <v>723</v>
      </c>
      <c r="M344" s="478">
        <v>604</v>
      </c>
      <c r="N344" s="478">
        <v>459</v>
      </c>
      <c r="O344" s="478">
        <v>340</v>
      </c>
      <c r="P344" s="478">
        <v>305</v>
      </c>
      <c r="Q344" s="478">
        <v>148</v>
      </c>
      <c r="R344" s="478">
        <v>32</v>
      </c>
      <c r="S344" s="478">
        <v>186</v>
      </c>
      <c r="T344" s="478">
        <v>573</v>
      </c>
      <c r="U344" s="478">
        <v>562</v>
      </c>
      <c r="V344" s="478">
        <v>689</v>
      </c>
      <c r="W344" s="478">
        <v>289</v>
      </c>
      <c r="X344" s="478">
        <v>416</v>
      </c>
      <c r="Y344" s="478">
        <v>381</v>
      </c>
      <c r="Z344" s="478">
        <v>233</v>
      </c>
      <c r="AA344" s="478">
        <v>117</v>
      </c>
      <c r="AB344" s="487">
        <v>25</v>
      </c>
      <c r="AC344" s="475">
        <f t="shared" si="224"/>
        <v>4792815</v>
      </c>
    </row>
    <row r="345" spans="1:29" x14ac:dyDescent="0.25">
      <c r="A345" s="465">
        <v>9</v>
      </c>
      <c r="B345" s="486">
        <v>544</v>
      </c>
      <c r="C345" s="478">
        <v>698</v>
      </c>
      <c r="D345" s="478">
        <v>582</v>
      </c>
      <c r="E345" s="478">
        <v>425</v>
      </c>
      <c r="F345" s="478">
        <v>390</v>
      </c>
      <c r="G345" s="478">
        <v>271</v>
      </c>
      <c r="H345" s="478">
        <v>126</v>
      </c>
      <c r="I345" s="478">
        <v>7</v>
      </c>
      <c r="J345" s="478">
        <v>242</v>
      </c>
      <c r="K345" s="478">
        <v>629</v>
      </c>
      <c r="L345" s="478">
        <v>540</v>
      </c>
      <c r="M345" s="478">
        <v>664</v>
      </c>
      <c r="N345" s="478">
        <v>267</v>
      </c>
      <c r="O345" s="478">
        <v>472</v>
      </c>
      <c r="P345" s="478">
        <v>356</v>
      </c>
      <c r="Q345" s="478">
        <v>199</v>
      </c>
      <c r="R345" s="478">
        <v>83</v>
      </c>
      <c r="S345" s="478">
        <v>75</v>
      </c>
      <c r="T345" s="478">
        <v>705</v>
      </c>
      <c r="U345" s="478">
        <v>613</v>
      </c>
      <c r="V345" s="478">
        <v>497</v>
      </c>
      <c r="W345" s="478">
        <v>349</v>
      </c>
      <c r="X345" s="478">
        <v>314</v>
      </c>
      <c r="Y345" s="478">
        <v>441</v>
      </c>
      <c r="Z345" s="478">
        <v>41</v>
      </c>
      <c r="AA345" s="478">
        <v>168</v>
      </c>
      <c r="AB345" s="487">
        <v>157</v>
      </c>
      <c r="AC345" s="475">
        <f t="shared" si="224"/>
        <v>4792815</v>
      </c>
    </row>
    <row r="346" spans="1:29" x14ac:dyDescent="0.25">
      <c r="A346" s="465">
        <v>10</v>
      </c>
      <c r="B346" s="486">
        <v>429</v>
      </c>
      <c r="C346" s="478">
        <v>391</v>
      </c>
      <c r="D346" s="478">
        <v>275</v>
      </c>
      <c r="E346" s="478">
        <v>118</v>
      </c>
      <c r="F346" s="478">
        <v>2</v>
      </c>
      <c r="G346" s="478">
        <v>237</v>
      </c>
      <c r="H346" s="478">
        <v>548</v>
      </c>
      <c r="I346" s="478">
        <v>702</v>
      </c>
      <c r="J346" s="478">
        <v>583</v>
      </c>
      <c r="K346" s="478">
        <v>268</v>
      </c>
      <c r="L346" s="478">
        <v>476</v>
      </c>
      <c r="M346" s="478">
        <v>360</v>
      </c>
      <c r="N346" s="478">
        <v>203</v>
      </c>
      <c r="O346" s="478">
        <v>87</v>
      </c>
      <c r="P346" s="478">
        <v>76</v>
      </c>
      <c r="Q346" s="478">
        <v>624</v>
      </c>
      <c r="R346" s="478">
        <v>532</v>
      </c>
      <c r="S346" s="478">
        <v>659</v>
      </c>
      <c r="T346" s="478">
        <v>344</v>
      </c>
      <c r="U346" s="478">
        <v>309</v>
      </c>
      <c r="V346" s="478">
        <v>433</v>
      </c>
      <c r="W346" s="478">
        <v>45</v>
      </c>
      <c r="X346" s="478">
        <v>169</v>
      </c>
      <c r="Y346" s="478">
        <v>161</v>
      </c>
      <c r="Z346" s="478">
        <v>706</v>
      </c>
      <c r="AA346" s="478">
        <v>617</v>
      </c>
      <c r="AB346" s="487">
        <v>501</v>
      </c>
      <c r="AC346" s="475">
        <f t="shared" si="224"/>
        <v>4792815</v>
      </c>
    </row>
    <row r="347" spans="1:29" x14ac:dyDescent="0.25">
      <c r="A347" s="465">
        <v>11</v>
      </c>
      <c r="B347" s="486">
        <v>318</v>
      </c>
      <c r="C347" s="478">
        <v>442</v>
      </c>
      <c r="D347" s="478">
        <v>326</v>
      </c>
      <c r="E347" s="478">
        <v>178</v>
      </c>
      <c r="F347" s="478">
        <v>143</v>
      </c>
      <c r="G347" s="478">
        <v>54</v>
      </c>
      <c r="H347" s="478">
        <v>599</v>
      </c>
      <c r="I347" s="478">
        <v>510</v>
      </c>
      <c r="J347" s="478">
        <v>715</v>
      </c>
      <c r="K347" s="478">
        <v>400</v>
      </c>
      <c r="L347" s="478">
        <v>284</v>
      </c>
      <c r="M347" s="478">
        <v>411</v>
      </c>
      <c r="N347" s="478">
        <v>11</v>
      </c>
      <c r="O347" s="478">
        <v>219</v>
      </c>
      <c r="P347" s="478">
        <v>127</v>
      </c>
      <c r="Q347" s="478">
        <v>684</v>
      </c>
      <c r="R347" s="478">
        <v>592</v>
      </c>
      <c r="S347" s="478">
        <v>557</v>
      </c>
      <c r="T347" s="478">
        <v>485</v>
      </c>
      <c r="U347" s="478">
        <v>369</v>
      </c>
      <c r="V347" s="478">
        <v>250</v>
      </c>
      <c r="W347" s="478">
        <v>96</v>
      </c>
      <c r="X347" s="478">
        <v>58</v>
      </c>
      <c r="Y347" s="478">
        <v>212</v>
      </c>
      <c r="Z347" s="478">
        <v>514</v>
      </c>
      <c r="AA347" s="478">
        <v>668</v>
      </c>
      <c r="AB347" s="487">
        <v>633</v>
      </c>
      <c r="AC347" s="475">
        <f t="shared" si="224"/>
        <v>4792815</v>
      </c>
    </row>
    <row r="348" spans="1:29" x14ac:dyDescent="0.25">
      <c r="A348" s="465">
        <v>12</v>
      </c>
      <c r="B348" s="486">
        <v>378</v>
      </c>
      <c r="C348" s="478">
        <v>259</v>
      </c>
      <c r="D348" s="478">
        <v>467</v>
      </c>
      <c r="E348" s="478">
        <v>67</v>
      </c>
      <c r="F348" s="478">
        <v>194</v>
      </c>
      <c r="G348" s="478">
        <v>105</v>
      </c>
      <c r="H348" s="478">
        <v>650</v>
      </c>
      <c r="I348" s="478">
        <v>642</v>
      </c>
      <c r="J348" s="478">
        <v>523</v>
      </c>
      <c r="K348" s="478">
        <v>451</v>
      </c>
      <c r="L348" s="478">
        <v>335</v>
      </c>
      <c r="M348" s="478">
        <v>300</v>
      </c>
      <c r="N348" s="478">
        <v>152</v>
      </c>
      <c r="O348" s="478">
        <v>36</v>
      </c>
      <c r="P348" s="478">
        <v>187</v>
      </c>
      <c r="Q348" s="478">
        <v>492</v>
      </c>
      <c r="R348" s="478">
        <v>724</v>
      </c>
      <c r="S348" s="478">
        <v>608</v>
      </c>
      <c r="T348" s="478">
        <v>293</v>
      </c>
      <c r="U348" s="478">
        <v>420</v>
      </c>
      <c r="V348" s="478">
        <v>382</v>
      </c>
      <c r="W348" s="478">
        <v>228</v>
      </c>
      <c r="X348" s="478">
        <v>109</v>
      </c>
      <c r="Y348" s="478">
        <v>20</v>
      </c>
      <c r="Z348" s="478">
        <v>574</v>
      </c>
      <c r="AA348" s="478">
        <v>566</v>
      </c>
      <c r="AB348" s="487">
        <v>693</v>
      </c>
      <c r="AC348" s="475">
        <f t="shared" si="224"/>
        <v>4792815</v>
      </c>
    </row>
    <row r="349" spans="1:29" x14ac:dyDescent="0.25">
      <c r="A349" s="465">
        <v>13</v>
      </c>
      <c r="B349" s="486">
        <v>639</v>
      </c>
      <c r="C349" s="478">
        <v>520</v>
      </c>
      <c r="D349" s="478">
        <v>674</v>
      </c>
      <c r="E349" s="478">
        <v>247</v>
      </c>
      <c r="F349" s="478">
        <v>482</v>
      </c>
      <c r="G349" s="478">
        <v>366</v>
      </c>
      <c r="H349" s="478">
        <v>209</v>
      </c>
      <c r="I349" s="478">
        <v>93</v>
      </c>
      <c r="J349" s="478">
        <v>55</v>
      </c>
      <c r="K349" s="478">
        <v>712</v>
      </c>
      <c r="L349" s="478">
        <v>596</v>
      </c>
      <c r="M349" s="478">
        <v>507</v>
      </c>
      <c r="N349" s="478">
        <v>332</v>
      </c>
      <c r="O349" s="478">
        <v>324</v>
      </c>
      <c r="P349" s="478">
        <v>448</v>
      </c>
      <c r="Q349" s="478">
        <v>51</v>
      </c>
      <c r="R349" s="478">
        <v>175</v>
      </c>
      <c r="S349" s="478">
        <v>140</v>
      </c>
      <c r="T349" s="478">
        <v>554</v>
      </c>
      <c r="U349" s="478">
        <v>681</v>
      </c>
      <c r="V349" s="478">
        <v>589</v>
      </c>
      <c r="W349" s="478">
        <v>408</v>
      </c>
      <c r="X349" s="478">
        <v>397</v>
      </c>
      <c r="Y349" s="478">
        <v>281</v>
      </c>
      <c r="Z349" s="478">
        <v>133</v>
      </c>
      <c r="AA349" s="478">
        <v>17</v>
      </c>
      <c r="AB349" s="487">
        <v>225</v>
      </c>
      <c r="AC349" s="475">
        <f t="shared" si="224"/>
        <v>4792815</v>
      </c>
    </row>
    <row r="350" spans="1:29" x14ac:dyDescent="0.25">
      <c r="A350" s="465">
        <v>14</v>
      </c>
      <c r="B350" s="486">
        <v>690</v>
      </c>
      <c r="C350" s="478">
        <v>571</v>
      </c>
      <c r="D350" s="478">
        <v>563</v>
      </c>
      <c r="E350" s="478">
        <v>379</v>
      </c>
      <c r="F350" s="478">
        <v>290</v>
      </c>
      <c r="G350" s="478">
        <v>417</v>
      </c>
      <c r="H350" s="478">
        <v>26</v>
      </c>
      <c r="I350" s="478">
        <v>234</v>
      </c>
      <c r="J350" s="478">
        <v>115</v>
      </c>
      <c r="K350" s="478">
        <v>529</v>
      </c>
      <c r="L350" s="478">
        <v>656</v>
      </c>
      <c r="M350" s="478">
        <v>648</v>
      </c>
      <c r="N350" s="478">
        <v>464</v>
      </c>
      <c r="O350" s="478">
        <v>375</v>
      </c>
      <c r="P350" s="478">
        <v>256</v>
      </c>
      <c r="Q350" s="478">
        <v>102</v>
      </c>
      <c r="R350" s="478">
        <v>64</v>
      </c>
      <c r="S350" s="478">
        <v>191</v>
      </c>
      <c r="T350" s="478">
        <v>605</v>
      </c>
      <c r="U350" s="478">
        <v>489</v>
      </c>
      <c r="V350" s="478">
        <v>721</v>
      </c>
      <c r="W350" s="478">
        <v>306</v>
      </c>
      <c r="X350" s="478">
        <v>457</v>
      </c>
      <c r="Y350" s="478">
        <v>341</v>
      </c>
      <c r="Z350" s="478">
        <v>184</v>
      </c>
      <c r="AA350" s="478">
        <v>149</v>
      </c>
      <c r="AB350" s="487">
        <v>33</v>
      </c>
      <c r="AC350" s="475">
        <f t="shared" si="224"/>
        <v>4792815</v>
      </c>
    </row>
    <row r="351" spans="1:29" x14ac:dyDescent="0.25">
      <c r="A351" s="465">
        <v>15</v>
      </c>
      <c r="B351" s="486">
        <v>498</v>
      </c>
      <c r="C351" s="478">
        <v>703</v>
      </c>
      <c r="D351" s="478">
        <v>614</v>
      </c>
      <c r="E351" s="478">
        <v>439</v>
      </c>
      <c r="F351" s="478">
        <v>350</v>
      </c>
      <c r="G351" s="478">
        <v>315</v>
      </c>
      <c r="H351" s="478">
        <v>158</v>
      </c>
      <c r="I351" s="478">
        <v>42</v>
      </c>
      <c r="J351" s="478">
        <v>166</v>
      </c>
      <c r="K351" s="478">
        <v>580</v>
      </c>
      <c r="L351" s="478">
        <v>545</v>
      </c>
      <c r="M351" s="478">
        <v>699</v>
      </c>
      <c r="N351" s="478">
        <v>272</v>
      </c>
      <c r="O351" s="478">
        <v>426</v>
      </c>
      <c r="P351" s="478">
        <v>388</v>
      </c>
      <c r="Q351" s="478">
        <v>243</v>
      </c>
      <c r="R351" s="478">
        <v>124</v>
      </c>
      <c r="S351" s="478">
        <v>8</v>
      </c>
      <c r="T351" s="478">
        <v>665</v>
      </c>
      <c r="U351" s="478">
        <v>630</v>
      </c>
      <c r="V351" s="478">
        <v>538</v>
      </c>
      <c r="W351" s="478">
        <v>357</v>
      </c>
      <c r="X351" s="478">
        <v>265</v>
      </c>
      <c r="Y351" s="478">
        <v>473</v>
      </c>
      <c r="Z351" s="478">
        <v>73</v>
      </c>
      <c r="AA351" s="478">
        <v>200</v>
      </c>
      <c r="AB351" s="487">
        <v>84</v>
      </c>
      <c r="AC351" s="475">
        <f t="shared" si="224"/>
        <v>4792815</v>
      </c>
    </row>
    <row r="352" spans="1:29" x14ac:dyDescent="0.25">
      <c r="A352" s="465">
        <v>16</v>
      </c>
      <c r="B352" s="486">
        <v>30</v>
      </c>
      <c r="C352" s="478">
        <v>181</v>
      </c>
      <c r="D352" s="478">
        <v>146</v>
      </c>
      <c r="E352" s="478">
        <v>727</v>
      </c>
      <c r="F352" s="478">
        <v>611</v>
      </c>
      <c r="G352" s="478">
        <v>495</v>
      </c>
      <c r="H352" s="478">
        <v>338</v>
      </c>
      <c r="I352" s="478">
        <v>303</v>
      </c>
      <c r="J352" s="478">
        <v>454</v>
      </c>
      <c r="K352" s="478">
        <v>112</v>
      </c>
      <c r="L352" s="478">
        <v>23</v>
      </c>
      <c r="M352" s="478">
        <v>231</v>
      </c>
      <c r="N352" s="478">
        <v>560</v>
      </c>
      <c r="O352" s="478">
        <v>687</v>
      </c>
      <c r="P352" s="478">
        <v>568</v>
      </c>
      <c r="Q352" s="478">
        <v>423</v>
      </c>
      <c r="R352" s="478">
        <v>385</v>
      </c>
      <c r="S352" s="478">
        <v>296</v>
      </c>
      <c r="T352" s="478">
        <v>197</v>
      </c>
      <c r="U352" s="478">
        <v>108</v>
      </c>
      <c r="V352" s="478">
        <v>70</v>
      </c>
      <c r="W352" s="478">
        <v>645</v>
      </c>
      <c r="X352" s="478">
        <v>526</v>
      </c>
      <c r="Y352" s="478">
        <v>653</v>
      </c>
      <c r="Z352" s="478">
        <v>253</v>
      </c>
      <c r="AA352" s="478">
        <v>461</v>
      </c>
      <c r="AB352" s="487">
        <v>372</v>
      </c>
      <c r="AC352" s="475">
        <f t="shared" si="224"/>
        <v>4792815</v>
      </c>
    </row>
    <row r="353" spans="1:29" x14ac:dyDescent="0.25">
      <c r="A353" s="465">
        <v>17</v>
      </c>
      <c r="B353" s="486">
        <v>90</v>
      </c>
      <c r="C353" s="478">
        <v>79</v>
      </c>
      <c r="D353" s="478">
        <v>206</v>
      </c>
      <c r="E353" s="478">
        <v>535</v>
      </c>
      <c r="F353" s="478">
        <v>662</v>
      </c>
      <c r="G353" s="478">
        <v>627</v>
      </c>
      <c r="H353" s="478">
        <v>470</v>
      </c>
      <c r="I353" s="478">
        <v>354</v>
      </c>
      <c r="J353" s="478">
        <v>262</v>
      </c>
      <c r="K353" s="478">
        <v>163</v>
      </c>
      <c r="L353" s="478">
        <v>155</v>
      </c>
      <c r="M353" s="478">
        <v>39</v>
      </c>
      <c r="N353" s="478">
        <v>620</v>
      </c>
      <c r="O353" s="478">
        <v>504</v>
      </c>
      <c r="P353" s="478">
        <v>709</v>
      </c>
      <c r="Q353" s="478">
        <v>312</v>
      </c>
      <c r="R353" s="478">
        <v>436</v>
      </c>
      <c r="S353" s="478">
        <v>347</v>
      </c>
      <c r="T353" s="478">
        <v>5</v>
      </c>
      <c r="U353" s="478">
        <v>240</v>
      </c>
      <c r="V353" s="478">
        <v>121</v>
      </c>
      <c r="W353" s="478">
        <v>696</v>
      </c>
      <c r="X353" s="478">
        <v>577</v>
      </c>
      <c r="Y353" s="478">
        <v>542</v>
      </c>
      <c r="Z353" s="478">
        <v>394</v>
      </c>
      <c r="AA353" s="478">
        <v>278</v>
      </c>
      <c r="AB353" s="487">
        <v>432</v>
      </c>
      <c r="AC353" s="475">
        <f t="shared" si="224"/>
        <v>4792815</v>
      </c>
    </row>
    <row r="354" spans="1:29" x14ac:dyDescent="0.25">
      <c r="A354" s="465">
        <v>18</v>
      </c>
      <c r="B354" s="486">
        <v>222</v>
      </c>
      <c r="C354" s="478">
        <v>130</v>
      </c>
      <c r="D354" s="478">
        <v>14</v>
      </c>
      <c r="E354" s="478">
        <v>586</v>
      </c>
      <c r="F354" s="478">
        <v>551</v>
      </c>
      <c r="G354" s="478">
        <v>678</v>
      </c>
      <c r="H354" s="478">
        <v>287</v>
      </c>
      <c r="I354" s="478">
        <v>414</v>
      </c>
      <c r="J354" s="478">
        <v>403</v>
      </c>
      <c r="K354" s="478">
        <v>61</v>
      </c>
      <c r="L354" s="478">
        <v>215</v>
      </c>
      <c r="M354" s="478">
        <v>99</v>
      </c>
      <c r="N354" s="478">
        <v>671</v>
      </c>
      <c r="O354" s="478">
        <v>636</v>
      </c>
      <c r="P354" s="478">
        <v>517</v>
      </c>
      <c r="Q354" s="478">
        <v>363</v>
      </c>
      <c r="R354" s="478">
        <v>244</v>
      </c>
      <c r="S354" s="478">
        <v>479</v>
      </c>
      <c r="T354" s="478">
        <v>137</v>
      </c>
      <c r="U354" s="478">
        <v>48</v>
      </c>
      <c r="V354" s="478">
        <v>172</v>
      </c>
      <c r="W354" s="478">
        <v>513</v>
      </c>
      <c r="X354" s="478">
        <v>718</v>
      </c>
      <c r="Y354" s="478">
        <v>602</v>
      </c>
      <c r="Z354" s="478">
        <v>445</v>
      </c>
      <c r="AA354" s="478">
        <v>329</v>
      </c>
      <c r="AB354" s="487">
        <v>321</v>
      </c>
      <c r="AC354" s="475">
        <f t="shared" si="224"/>
        <v>4792815</v>
      </c>
    </row>
    <row r="355" spans="1:29" x14ac:dyDescent="0.25">
      <c r="A355" s="465">
        <v>19</v>
      </c>
      <c r="B355" s="486">
        <v>590</v>
      </c>
      <c r="C355" s="478">
        <v>555</v>
      </c>
      <c r="D355" s="478">
        <v>679</v>
      </c>
      <c r="E355" s="478">
        <v>282</v>
      </c>
      <c r="F355" s="478">
        <v>406</v>
      </c>
      <c r="G355" s="478">
        <v>398</v>
      </c>
      <c r="H355" s="478">
        <v>223</v>
      </c>
      <c r="I355" s="478">
        <v>134</v>
      </c>
      <c r="J355" s="478">
        <v>18</v>
      </c>
      <c r="K355" s="478">
        <v>675</v>
      </c>
      <c r="L355" s="478">
        <v>637</v>
      </c>
      <c r="M355" s="478">
        <v>521</v>
      </c>
      <c r="N355" s="478">
        <v>364</v>
      </c>
      <c r="O355" s="478">
        <v>248</v>
      </c>
      <c r="P355" s="478">
        <v>483</v>
      </c>
      <c r="Q355" s="478">
        <v>56</v>
      </c>
      <c r="R355" s="478">
        <v>210</v>
      </c>
      <c r="S355" s="478">
        <v>91</v>
      </c>
      <c r="T355" s="478">
        <v>505</v>
      </c>
      <c r="U355" s="478">
        <v>713</v>
      </c>
      <c r="V355" s="478">
        <v>597</v>
      </c>
      <c r="W355" s="478">
        <v>449</v>
      </c>
      <c r="X355" s="478">
        <v>333</v>
      </c>
      <c r="Y355" s="478">
        <v>322</v>
      </c>
      <c r="Z355" s="478">
        <v>141</v>
      </c>
      <c r="AA355" s="478">
        <v>49</v>
      </c>
      <c r="AB355" s="487">
        <v>176</v>
      </c>
      <c r="AC355" s="475">
        <f t="shared" si="224"/>
        <v>4792815</v>
      </c>
    </row>
    <row r="356" spans="1:29" x14ac:dyDescent="0.25">
      <c r="A356" s="465">
        <v>20</v>
      </c>
      <c r="B356" s="486">
        <v>722</v>
      </c>
      <c r="C356" s="478">
        <v>606</v>
      </c>
      <c r="D356" s="478">
        <v>487</v>
      </c>
      <c r="E356" s="478">
        <v>342</v>
      </c>
      <c r="F356" s="478">
        <v>304</v>
      </c>
      <c r="G356" s="478">
        <v>458</v>
      </c>
      <c r="H356" s="478">
        <v>31</v>
      </c>
      <c r="I356" s="478">
        <v>185</v>
      </c>
      <c r="J356" s="478">
        <v>150</v>
      </c>
      <c r="K356" s="478">
        <v>564</v>
      </c>
      <c r="L356" s="478">
        <v>688</v>
      </c>
      <c r="M356" s="478">
        <v>572</v>
      </c>
      <c r="N356" s="478">
        <v>415</v>
      </c>
      <c r="O356" s="478">
        <v>380</v>
      </c>
      <c r="P356" s="478">
        <v>291</v>
      </c>
      <c r="Q356" s="478">
        <v>116</v>
      </c>
      <c r="R356" s="478">
        <v>27</v>
      </c>
      <c r="S356" s="478">
        <v>232</v>
      </c>
      <c r="T356" s="478">
        <v>646</v>
      </c>
      <c r="U356" s="478">
        <v>530</v>
      </c>
      <c r="V356" s="478">
        <v>657</v>
      </c>
      <c r="W356" s="478">
        <v>257</v>
      </c>
      <c r="X356" s="478">
        <v>465</v>
      </c>
      <c r="Y356" s="478">
        <v>373</v>
      </c>
      <c r="Z356" s="478">
        <v>192</v>
      </c>
      <c r="AA356" s="478">
        <v>100</v>
      </c>
      <c r="AB356" s="487">
        <v>65</v>
      </c>
      <c r="AC356" s="475">
        <f t="shared" si="224"/>
        <v>4792815</v>
      </c>
    </row>
    <row r="357" spans="1:29" x14ac:dyDescent="0.25">
      <c r="A357" s="465">
        <v>21</v>
      </c>
      <c r="B357" s="486">
        <v>539</v>
      </c>
      <c r="C357" s="478">
        <v>666</v>
      </c>
      <c r="D357" s="478">
        <v>628</v>
      </c>
      <c r="E357" s="478">
        <v>474</v>
      </c>
      <c r="F357" s="478">
        <v>355</v>
      </c>
      <c r="G357" s="478">
        <v>266</v>
      </c>
      <c r="H357" s="478">
        <v>82</v>
      </c>
      <c r="I357" s="478">
        <v>74</v>
      </c>
      <c r="J357" s="478">
        <v>201</v>
      </c>
      <c r="K357" s="478">
        <v>615</v>
      </c>
      <c r="L357" s="478">
        <v>496</v>
      </c>
      <c r="M357" s="478">
        <v>704</v>
      </c>
      <c r="N357" s="478">
        <v>313</v>
      </c>
      <c r="O357" s="478">
        <v>440</v>
      </c>
      <c r="P357" s="478">
        <v>351</v>
      </c>
      <c r="Q357" s="478">
        <v>167</v>
      </c>
      <c r="R357" s="478">
        <v>159</v>
      </c>
      <c r="S357" s="478">
        <v>40</v>
      </c>
      <c r="T357" s="478">
        <v>697</v>
      </c>
      <c r="U357" s="478">
        <v>581</v>
      </c>
      <c r="V357" s="478">
        <v>546</v>
      </c>
      <c r="W357" s="478">
        <v>389</v>
      </c>
      <c r="X357" s="478">
        <v>273</v>
      </c>
      <c r="Y357" s="478">
        <v>424</v>
      </c>
      <c r="Z357" s="478">
        <v>9</v>
      </c>
      <c r="AA357" s="478">
        <v>241</v>
      </c>
      <c r="AB357" s="487">
        <v>125</v>
      </c>
      <c r="AC357" s="475">
        <f t="shared" si="224"/>
        <v>4792815</v>
      </c>
    </row>
    <row r="358" spans="1:29" x14ac:dyDescent="0.25">
      <c r="A358" s="465">
        <v>22</v>
      </c>
      <c r="B358" s="486">
        <v>71</v>
      </c>
      <c r="C358" s="478">
        <v>198</v>
      </c>
      <c r="D358" s="478">
        <v>106</v>
      </c>
      <c r="E358" s="478">
        <v>654</v>
      </c>
      <c r="F358" s="478">
        <v>643</v>
      </c>
      <c r="G358" s="478">
        <v>527</v>
      </c>
      <c r="H358" s="478">
        <v>370</v>
      </c>
      <c r="I358" s="478">
        <v>254</v>
      </c>
      <c r="J358" s="478">
        <v>462</v>
      </c>
      <c r="K358" s="478">
        <v>147</v>
      </c>
      <c r="L358" s="478">
        <v>28</v>
      </c>
      <c r="M358" s="478">
        <v>182</v>
      </c>
      <c r="N358" s="478">
        <v>493</v>
      </c>
      <c r="O358" s="478">
        <v>728</v>
      </c>
      <c r="P358" s="478">
        <v>612</v>
      </c>
      <c r="Q358" s="478">
        <v>455</v>
      </c>
      <c r="R358" s="478">
        <v>339</v>
      </c>
      <c r="S358" s="478">
        <v>301</v>
      </c>
      <c r="T358" s="478">
        <v>229</v>
      </c>
      <c r="U358" s="478">
        <v>113</v>
      </c>
      <c r="V358" s="478">
        <v>24</v>
      </c>
      <c r="W358" s="478">
        <v>569</v>
      </c>
      <c r="X358" s="478">
        <v>561</v>
      </c>
      <c r="Y358" s="478">
        <v>685</v>
      </c>
      <c r="Z358" s="478">
        <v>297</v>
      </c>
      <c r="AA358" s="478">
        <v>421</v>
      </c>
      <c r="AB358" s="487">
        <v>386</v>
      </c>
      <c r="AC358" s="475">
        <f t="shared" si="224"/>
        <v>4792815</v>
      </c>
    </row>
    <row r="359" spans="1:29" x14ac:dyDescent="0.25">
      <c r="A359" s="465">
        <v>23</v>
      </c>
      <c r="B359" s="486">
        <v>122</v>
      </c>
      <c r="C359" s="478">
        <v>6</v>
      </c>
      <c r="D359" s="478">
        <v>238</v>
      </c>
      <c r="E359" s="478">
        <v>543</v>
      </c>
      <c r="F359" s="478">
        <v>694</v>
      </c>
      <c r="G359" s="478">
        <v>578</v>
      </c>
      <c r="H359" s="478">
        <v>430</v>
      </c>
      <c r="I359" s="478">
        <v>395</v>
      </c>
      <c r="J359" s="478">
        <v>279</v>
      </c>
      <c r="K359" s="478">
        <v>207</v>
      </c>
      <c r="L359" s="478">
        <v>88</v>
      </c>
      <c r="M359" s="478">
        <v>80</v>
      </c>
      <c r="N359" s="478">
        <v>625</v>
      </c>
      <c r="O359" s="478">
        <v>536</v>
      </c>
      <c r="P359" s="478">
        <v>663</v>
      </c>
      <c r="Q359" s="478">
        <v>263</v>
      </c>
      <c r="R359" s="478">
        <v>471</v>
      </c>
      <c r="S359" s="478">
        <v>352</v>
      </c>
      <c r="T359" s="478">
        <v>37</v>
      </c>
      <c r="U359" s="478">
        <v>164</v>
      </c>
      <c r="V359" s="478">
        <v>156</v>
      </c>
      <c r="W359" s="478">
        <v>710</v>
      </c>
      <c r="X359" s="478">
        <v>621</v>
      </c>
      <c r="Y359" s="478">
        <v>502</v>
      </c>
      <c r="Z359" s="478">
        <v>348</v>
      </c>
      <c r="AA359" s="478">
        <v>310</v>
      </c>
      <c r="AB359" s="487">
        <v>437</v>
      </c>
      <c r="AC359" s="475">
        <f t="shared" si="224"/>
        <v>4792815</v>
      </c>
    </row>
    <row r="360" spans="1:29" x14ac:dyDescent="0.25">
      <c r="A360" s="465">
        <v>24</v>
      </c>
      <c r="B360" s="486">
        <v>173</v>
      </c>
      <c r="C360" s="478">
        <v>138</v>
      </c>
      <c r="D360" s="478">
        <v>46</v>
      </c>
      <c r="E360" s="478">
        <v>603</v>
      </c>
      <c r="F360" s="478">
        <v>511</v>
      </c>
      <c r="G360" s="478">
        <v>719</v>
      </c>
      <c r="H360" s="478">
        <v>319</v>
      </c>
      <c r="I360" s="478">
        <v>446</v>
      </c>
      <c r="J360" s="478">
        <v>330</v>
      </c>
      <c r="K360" s="478">
        <v>15</v>
      </c>
      <c r="L360" s="478">
        <v>220</v>
      </c>
      <c r="M360" s="478">
        <v>131</v>
      </c>
      <c r="N360" s="478">
        <v>676</v>
      </c>
      <c r="O360" s="478">
        <v>587</v>
      </c>
      <c r="P360" s="478">
        <v>552</v>
      </c>
      <c r="Q360" s="478">
        <v>404</v>
      </c>
      <c r="R360" s="478">
        <v>288</v>
      </c>
      <c r="S360" s="478">
        <v>412</v>
      </c>
      <c r="T360" s="478">
        <v>97</v>
      </c>
      <c r="U360" s="478">
        <v>62</v>
      </c>
      <c r="V360" s="478">
        <v>216</v>
      </c>
      <c r="W360" s="478">
        <v>518</v>
      </c>
      <c r="X360" s="478">
        <v>672</v>
      </c>
      <c r="Y360" s="478">
        <v>634</v>
      </c>
      <c r="Z360" s="478">
        <v>480</v>
      </c>
      <c r="AA360" s="478">
        <v>361</v>
      </c>
      <c r="AB360" s="487">
        <v>245</v>
      </c>
      <c r="AC360" s="475">
        <f t="shared" si="224"/>
        <v>4792815</v>
      </c>
    </row>
    <row r="361" spans="1:29" x14ac:dyDescent="0.25">
      <c r="A361" s="465">
        <v>25</v>
      </c>
      <c r="B361" s="486">
        <v>434</v>
      </c>
      <c r="C361" s="478">
        <v>345</v>
      </c>
      <c r="D361" s="478">
        <v>307</v>
      </c>
      <c r="E361" s="478">
        <v>162</v>
      </c>
      <c r="F361" s="478">
        <v>43</v>
      </c>
      <c r="G361" s="478">
        <v>170</v>
      </c>
      <c r="H361" s="478">
        <v>499</v>
      </c>
      <c r="I361" s="478">
        <v>707</v>
      </c>
      <c r="J361" s="478">
        <v>618</v>
      </c>
      <c r="K361" s="478">
        <v>276</v>
      </c>
      <c r="L361" s="478">
        <v>427</v>
      </c>
      <c r="M361" s="478">
        <v>392</v>
      </c>
      <c r="N361" s="478">
        <v>235</v>
      </c>
      <c r="O361" s="478">
        <v>119</v>
      </c>
      <c r="P361" s="478">
        <v>3</v>
      </c>
      <c r="Q361" s="478">
        <v>584</v>
      </c>
      <c r="R361" s="478">
        <v>549</v>
      </c>
      <c r="S361" s="478">
        <v>700</v>
      </c>
      <c r="T361" s="478">
        <v>358</v>
      </c>
      <c r="U361" s="478">
        <v>269</v>
      </c>
      <c r="V361" s="478">
        <v>477</v>
      </c>
      <c r="W361" s="478">
        <v>77</v>
      </c>
      <c r="X361" s="478">
        <v>204</v>
      </c>
      <c r="Y361" s="478">
        <v>85</v>
      </c>
      <c r="Z361" s="478">
        <v>660</v>
      </c>
      <c r="AA361" s="478">
        <v>622</v>
      </c>
      <c r="AB361" s="487">
        <v>533</v>
      </c>
      <c r="AC361" s="475">
        <f t="shared" si="224"/>
        <v>4792815</v>
      </c>
    </row>
    <row r="362" spans="1:29" x14ac:dyDescent="0.25">
      <c r="A362" s="465">
        <v>26</v>
      </c>
      <c r="B362" s="486">
        <v>251</v>
      </c>
      <c r="C362" s="478">
        <v>486</v>
      </c>
      <c r="D362" s="478">
        <v>367</v>
      </c>
      <c r="E362" s="478">
        <v>213</v>
      </c>
      <c r="F362" s="478">
        <v>94</v>
      </c>
      <c r="G362" s="478">
        <v>59</v>
      </c>
      <c r="H362" s="478">
        <v>631</v>
      </c>
      <c r="I362" s="478">
        <v>515</v>
      </c>
      <c r="J362" s="478">
        <v>669</v>
      </c>
      <c r="K362" s="478">
        <v>327</v>
      </c>
      <c r="L362" s="478">
        <v>316</v>
      </c>
      <c r="M362" s="478">
        <v>443</v>
      </c>
      <c r="N362" s="478">
        <v>52</v>
      </c>
      <c r="O362" s="478">
        <v>179</v>
      </c>
      <c r="P362" s="478">
        <v>144</v>
      </c>
      <c r="Q362" s="478">
        <v>716</v>
      </c>
      <c r="R362" s="478">
        <v>600</v>
      </c>
      <c r="S362" s="478">
        <v>508</v>
      </c>
      <c r="T362" s="478">
        <v>409</v>
      </c>
      <c r="U362" s="478">
        <v>401</v>
      </c>
      <c r="V362" s="478">
        <v>285</v>
      </c>
      <c r="W362" s="478">
        <v>128</v>
      </c>
      <c r="X362" s="478">
        <v>12</v>
      </c>
      <c r="Y362" s="478">
        <v>217</v>
      </c>
      <c r="Z362" s="478">
        <v>558</v>
      </c>
      <c r="AA362" s="478">
        <v>682</v>
      </c>
      <c r="AB362" s="487">
        <v>593</v>
      </c>
      <c r="AC362" s="475">
        <f t="shared" si="224"/>
        <v>4792815</v>
      </c>
    </row>
    <row r="363" spans="1:29" x14ac:dyDescent="0.25">
      <c r="A363" s="465">
        <v>27</v>
      </c>
      <c r="B363" s="488">
        <v>383</v>
      </c>
      <c r="C363" s="489">
        <v>294</v>
      </c>
      <c r="D363" s="489">
        <v>418</v>
      </c>
      <c r="E363" s="489">
        <v>21</v>
      </c>
      <c r="F363" s="489">
        <v>226</v>
      </c>
      <c r="G363" s="489">
        <v>110</v>
      </c>
      <c r="H363" s="489">
        <v>691</v>
      </c>
      <c r="I363" s="489">
        <v>575</v>
      </c>
      <c r="J363" s="489">
        <v>567</v>
      </c>
      <c r="K363" s="489">
        <v>468</v>
      </c>
      <c r="L363" s="489">
        <v>376</v>
      </c>
      <c r="M363" s="489">
        <v>260</v>
      </c>
      <c r="N363" s="489">
        <v>103</v>
      </c>
      <c r="O363" s="489">
        <v>68</v>
      </c>
      <c r="P363" s="489">
        <v>195</v>
      </c>
      <c r="Q363" s="489">
        <v>524</v>
      </c>
      <c r="R363" s="489">
        <v>651</v>
      </c>
      <c r="S363" s="489">
        <v>640</v>
      </c>
      <c r="T363" s="489">
        <v>298</v>
      </c>
      <c r="U363" s="489">
        <v>452</v>
      </c>
      <c r="V363" s="489">
        <v>336</v>
      </c>
      <c r="W363" s="489">
        <v>188</v>
      </c>
      <c r="X363" s="489">
        <v>153</v>
      </c>
      <c r="Y363" s="489">
        <v>34</v>
      </c>
      <c r="Z363" s="489">
        <v>609</v>
      </c>
      <c r="AA363" s="489">
        <v>490</v>
      </c>
      <c r="AB363" s="490">
        <v>725</v>
      </c>
      <c r="AC363" s="475">
        <f t="shared" si="224"/>
        <v>4792815</v>
      </c>
    </row>
    <row r="364" spans="1:29" x14ac:dyDescent="0.25">
      <c r="A364" s="470" t="s">
        <v>1</v>
      </c>
      <c r="B364" s="475">
        <f>SUMSQ(B337:B363)</f>
        <v>4792815</v>
      </c>
      <c r="C364" s="475">
        <f t="shared" ref="C364" si="225">SUMSQ(C337:C363)</f>
        <v>4792815</v>
      </c>
      <c r="D364" s="475">
        <f t="shared" ref="D364" si="226">SUMSQ(D337:D363)</f>
        <v>4792815</v>
      </c>
      <c r="E364" s="475">
        <f t="shared" ref="E364" si="227">SUMSQ(E337:E363)</f>
        <v>4792815</v>
      </c>
      <c r="F364" s="475">
        <f t="shared" ref="F364" si="228">SUMSQ(F337:F363)</f>
        <v>4792815</v>
      </c>
      <c r="G364" s="475">
        <f t="shared" ref="G364" si="229">SUMSQ(G337:G363)</f>
        <v>4792815</v>
      </c>
      <c r="H364" s="475">
        <f t="shared" ref="H364" si="230">SUMSQ(H337:H363)</f>
        <v>4792815</v>
      </c>
      <c r="I364" s="475">
        <f t="shared" ref="I364" si="231">SUMSQ(I337:I363)</f>
        <v>4792815</v>
      </c>
      <c r="J364" s="475">
        <f t="shared" ref="J364" si="232">SUMSQ(J337:J363)</f>
        <v>4792815</v>
      </c>
      <c r="K364" s="475">
        <f t="shared" ref="K364" si="233">SUMSQ(K337:K363)</f>
        <v>4792815</v>
      </c>
      <c r="L364" s="475">
        <f t="shared" ref="L364" si="234">SUMSQ(L337:L363)</f>
        <v>4792815</v>
      </c>
      <c r="M364" s="475">
        <f t="shared" ref="M364" si="235">SUMSQ(M337:M363)</f>
        <v>4792815</v>
      </c>
      <c r="N364" s="475">
        <f t="shared" ref="N364" si="236">SUMSQ(N337:N363)</f>
        <v>4792815</v>
      </c>
      <c r="O364" s="475">
        <f t="shared" ref="O364" si="237">SUMSQ(O337:O363)</f>
        <v>4792815</v>
      </c>
      <c r="P364" s="475">
        <f t="shared" ref="P364" si="238">SUMSQ(P337:P363)</f>
        <v>4792815</v>
      </c>
      <c r="Q364" s="475">
        <f t="shared" ref="Q364" si="239">SUMSQ(Q337:Q363)</f>
        <v>4792815</v>
      </c>
      <c r="R364" s="475">
        <f t="shared" ref="R364" si="240">SUMSQ(R337:R363)</f>
        <v>4792815</v>
      </c>
      <c r="S364" s="475">
        <f t="shared" ref="S364" si="241">SUMSQ(S337:S363)</f>
        <v>4792815</v>
      </c>
      <c r="T364" s="475">
        <f t="shared" ref="T364" si="242">SUMSQ(T337:T363)</f>
        <v>4792815</v>
      </c>
      <c r="U364" s="475">
        <f t="shared" ref="U364" si="243">SUMSQ(U337:U363)</f>
        <v>4792815</v>
      </c>
      <c r="V364" s="475">
        <f t="shared" ref="V364" si="244">SUMSQ(V337:V363)</f>
        <v>4792815</v>
      </c>
      <c r="W364" s="475">
        <f t="shared" ref="W364" si="245">SUMSQ(W337:W363)</f>
        <v>4792815</v>
      </c>
      <c r="X364" s="475">
        <f t="shared" ref="X364" si="246">SUMSQ(X337:X363)</f>
        <v>4792815</v>
      </c>
      <c r="Y364" s="475">
        <f t="shared" ref="Y364" si="247">SUMSQ(Y337:Y363)</f>
        <v>4792815</v>
      </c>
      <c r="Z364" s="475">
        <f t="shared" ref="Z364" si="248">SUMSQ(Z337:Z363)</f>
        <v>4792815</v>
      </c>
      <c r="AA364" s="475">
        <f t="shared" ref="AA364" si="249">SUMSQ(AA337:AA363)</f>
        <v>4792815</v>
      </c>
      <c r="AB364" s="475">
        <f t="shared" ref="AB364" si="250">SUMSQ(AB337:AB363)</f>
        <v>4792815</v>
      </c>
      <c r="AC364" s="475"/>
    </row>
    <row r="365" spans="1:29" x14ac:dyDescent="0.25">
      <c r="A365" s="466"/>
      <c r="B365" s="471" t="s">
        <v>925</v>
      </c>
      <c r="C365" s="471"/>
      <c r="D365" s="471"/>
      <c r="E365" s="471"/>
      <c r="F365" s="471"/>
      <c r="G365" s="471"/>
      <c r="H365" s="471"/>
      <c r="I365" s="471"/>
      <c r="J365" s="471"/>
      <c r="K365" s="471"/>
      <c r="L365" s="471"/>
      <c r="M365" s="471"/>
      <c r="N365" s="471"/>
      <c r="O365" s="471"/>
      <c r="P365" s="471"/>
      <c r="Q365" s="471"/>
      <c r="R365" s="471"/>
      <c r="S365" s="471"/>
      <c r="T365" s="471"/>
      <c r="U365" s="471"/>
      <c r="V365" s="471"/>
      <c r="W365" s="471"/>
      <c r="X365" s="471"/>
      <c r="Y365" s="471"/>
      <c r="Z365" s="471"/>
      <c r="AA365" s="471"/>
      <c r="AB365" s="471"/>
      <c r="AC365" s="475"/>
    </row>
    <row r="366" spans="1:29" x14ac:dyDescent="0.25">
      <c r="A366" s="470" t="s">
        <v>2</v>
      </c>
      <c r="B366" s="466">
        <f>B337</f>
        <v>22</v>
      </c>
      <c r="C366" s="466">
        <f>C338</f>
        <v>38</v>
      </c>
      <c r="D366" s="466">
        <f>D339</f>
        <v>63</v>
      </c>
      <c r="E366" s="466">
        <f>E340</f>
        <v>86</v>
      </c>
      <c r="F366" s="466">
        <f>F341</f>
        <v>129</v>
      </c>
      <c r="G366" s="466">
        <f>G342</f>
        <v>151</v>
      </c>
      <c r="H366" s="466">
        <f>H343</f>
        <v>177</v>
      </c>
      <c r="I366" s="466">
        <f>I344</f>
        <v>190</v>
      </c>
      <c r="J366" s="466">
        <f>J345</f>
        <v>242</v>
      </c>
      <c r="K366" s="466">
        <f>K346</f>
        <v>268</v>
      </c>
      <c r="L366" s="466">
        <f>L347</f>
        <v>284</v>
      </c>
      <c r="M366" s="466">
        <f>M348</f>
        <v>300</v>
      </c>
      <c r="N366" s="466">
        <f>N349</f>
        <v>332</v>
      </c>
      <c r="O366" s="466">
        <f>O350</f>
        <v>375</v>
      </c>
      <c r="P366" s="466">
        <f>P351</f>
        <v>388</v>
      </c>
      <c r="Q366" s="466">
        <f>Q352</f>
        <v>423</v>
      </c>
      <c r="R366" s="466">
        <f>R353</f>
        <v>436</v>
      </c>
      <c r="S366" s="466">
        <f>S354</f>
        <v>479</v>
      </c>
      <c r="T366" s="466">
        <f>T355</f>
        <v>505</v>
      </c>
      <c r="U366" s="466">
        <f>U356</f>
        <v>530</v>
      </c>
      <c r="V366" s="466">
        <f>V357</f>
        <v>546</v>
      </c>
      <c r="W366" s="466">
        <f>W358</f>
        <v>569</v>
      </c>
      <c r="X366" s="466">
        <f>X359</f>
        <v>621</v>
      </c>
      <c r="Y366" s="466">
        <f>Y360</f>
        <v>634</v>
      </c>
      <c r="Z366" s="466">
        <f>Z361</f>
        <v>660</v>
      </c>
      <c r="AA366" s="466">
        <f>AA362</f>
        <v>682</v>
      </c>
      <c r="AB366" s="473">
        <f>AB363</f>
        <v>725</v>
      </c>
      <c r="AC366" s="475">
        <f t="shared" ref="AC366:AC367" si="251">SUMSQ(B366:AB366)</f>
        <v>4792815</v>
      </c>
    </row>
    <row r="367" spans="1:29" x14ac:dyDescent="0.25">
      <c r="A367" s="470" t="s">
        <v>3</v>
      </c>
      <c r="B367" s="466">
        <f>B363</f>
        <v>383</v>
      </c>
      <c r="C367" s="466">
        <f>C362</f>
        <v>486</v>
      </c>
      <c r="D367" s="466">
        <f>D361</f>
        <v>307</v>
      </c>
      <c r="E367" s="466">
        <f>E360</f>
        <v>603</v>
      </c>
      <c r="F367" s="466">
        <f>F359</f>
        <v>694</v>
      </c>
      <c r="G367" s="466">
        <f>G358</f>
        <v>527</v>
      </c>
      <c r="H367" s="466">
        <f>H357</f>
        <v>82</v>
      </c>
      <c r="I367" s="466">
        <f>I356</f>
        <v>185</v>
      </c>
      <c r="J367" s="466">
        <f>J355</f>
        <v>18</v>
      </c>
      <c r="K367" s="466">
        <f>K354</f>
        <v>61</v>
      </c>
      <c r="L367" s="466">
        <f>L353</f>
        <v>155</v>
      </c>
      <c r="M367" s="466">
        <f>M352</f>
        <v>231</v>
      </c>
      <c r="N367" s="466">
        <f>N351</f>
        <v>272</v>
      </c>
      <c r="O367" s="466">
        <f>O350</f>
        <v>375</v>
      </c>
      <c r="P367" s="466">
        <f>P349</f>
        <v>448</v>
      </c>
      <c r="Q367" s="466">
        <f>Q348</f>
        <v>492</v>
      </c>
      <c r="R367" s="466">
        <f>R347</f>
        <v>592</v>
      </c>
      <c r="S367" s="466">
        <f>S346</f>
        <v>659</v>
      </c>
      <c r="T367" s="466">
        <f>T345</f>
        <v>705</v>
      </c>
      <c r="U367" s="466">
        <f>U344</f>
        <v>562</v>
      </c>
      <c r="V367" s="466">
        <f>V343</f>
        <v>638</v>
      </c>
      <c r="W367" s="466">
        <f>W342</f>
        <v>193</v>
      </c>
      <c r="X367" s="466">
        <f>X341</f>
        <v>53</v>
      </c>
      <c r="Y367" s="466">
        <f>Y340</f>
        <v>120</v>
      </c>
      <c r="Z367" s="466">
        <f>Z339</f>
        <v>413</v>
      </c>
      <c r="AA367" s="466">
        <f>AA338</f>
        <v>264</v>
      </c>
      <c r="AB367" s="473">
        <f>AB337</f>
        <v>337</v>
      </c>
      <c r="AC367" s="475">
        <f t="shared" si="251"/>
        <v>4792815</v>
      </c>
    </row>
    <row r="368" spans="1:29" x14ac:dyDescent="0.25">
      <c r="B368" s="470"/>
      <c r="C368" s="466" t="s">
        <v>4</v>
      </c>
      <c r="AC368" s="475"/>
    </row>
    <row r="369" spans="1:29" x14ac:dyDescent="0.25">
      <c r="B369" s="481" t="s">
        <v>946</v>
      </c>
      <c r="C369" s="465"/>
      <c r="D369" s="465"/>
      <c r="E369" s="465"/>
      <c r="F369" s="465"/>
      <c r="G369" s="465"/>
      <c r="H369" s="465"/>
      <c r="I369" s="465"/>
      <c r="J369" s="465"/>
      <c r="K369" s="465"/>
      <c r="L369" s="465"/>
      <c r="M369" s="465"/>
      <c r="N369" s="465"/>
      <c r="O369" s="465"/>
      <c r="P369" s="465"/>
      <c r="Q369" s="465"/>
      <c r="R369" s="465"/>
      <c r="S369" s="465"/>
      <c r="T369" s="465"/>
      <c r="U369" s="465"/>
      <c r="V369" s="465"/>
      <c r="W369" s="465"/>
      <c r="X369" s="465"/>
      <c r="Y369" s="465"/>
      <c r="Z369" s="465"/>
      <c r="AA369" s="465"/>
      <c r="AB369" s="465"/>
      <c r="AC369" s="475"/>
    </row>
    <row r="370" spans="1:29" x14ac:dyDescent="0.25">
      <c r="A370" s="465">
        <v>1</v>
      </c>
      <c r="B370" s="483">
        <v>9</v>
      </c>
      <c r="C370" s="484">
        <v>351</v>
      </c>
      <c r="D370" s="484">
        <v>666</v>
      </c>
      <c r="E370" s="484">
        <v>241</v>
      </c>
      <c r="F370" s="484">
        <v>313</v>
      </c>
      <c r="G370" s="484">
        <v>628</v>
      </c>
      <c r="H370" s="484">
        <v>125</v>
      </c>
      <c r="I370" s="484">
        <v>440</v>
      </c>
      <c r="J370" s="484">
        <v>539</v>
      </c>
      <c r="K370" s="484">
        <v>40</v>
      </c>
      <c r="L370" s="484">
        <v>355</v>
      </c>
      <c r="M370" s="484">
        <v>697</v>
      </c>
      <c r="N370" s="484">
        <v>167</v>
      </c>
      <c r="O370" s="484">
        <v>266</v>
      </c>
      <c r="P370" s="484">
        <v>581</v>
      </c>
      <c r="Q370" s="484">
        <v>159</v>
      </c>
      <c r="R370" s="484">
        <v>474</v>
      </c>
      <c r="S370" s="484">
        <v>546</v>
      </c>
      <c r="T370" s="484">
        <v>74</v>
      </c>
      <c r="U370" s="484">
        <v>389</v>
      </c>
      <c r="V370" s="484">
        <v>704</v>
      </c>
      <c r="W370" s="484">
        <v>201</v>
      </c>
      <c r="X370" s="484">
        <v>273</v>
      </c>
      <c r="Y370" s="484">
        <v>615</v>
      </c>
      <c r="Z370" s="484">
        <v>82</v>
      </c>
      <c r="AA370" s="484">
        <v>424</v>
      </c>
      <c r="AB370" s="485">
        <v>496</v>
      </c>
      <c r="AC370" s="475">
        <f t="shared" ref="AC370:AC396" si="252">SUMSQ(B370:AB370)</f>
        <v>4792815</v>
      </c>
    </row>
    <row r="371" spans="1:29" x14ac:dyDescent="0.25">
      <c r="A371" s="465">
        <v>2</v>
      </c>
      <c r="B371" s="486">
        <v>701</v>
      </c>
      <c r="C371" s="478">
        <v>44</v>
      </c>
      <c r="D371" s="478">
        <v>359</v>
      </c>
      <c r="E371" s="478">
        <v>585</v>
      </c>
      <c r="F371" s="478">
        <v>171</v>
      </c>
      <c r="G371" s="478">
        <v>270</v>
      </c>
      <c r="H371" s="478">
        <v>547</v>
      </c>
      <c r="I371" s="478">
        <v>160</v>
      </c>
      <c r="J371" s="478">
        <v>475</v>
      </c>
      <c r="K371" s="478">
        <v>708</v>
      </c>
      <c r="L371" s="478">
        <v>78</v>
      </c>
      <c r="M371" s="478">
        <v>393</v>
      </c>
      <c r="N371" s="478">
        <v>616</v>
      </c>
      <c r="O371" s="478">
        <v>202</v>
      </c>
      <c r="P371" s="478">
        <v>274</v>
      </c>
      <c r="Q371" s="478">
        <v>500</v>
      </c>
      <c r="R371" s="478">
        <v>86</v>
      </c>
      <c r="S371" s="478">
        <v>428</v>
      </c>
      <c r="T371" s="478">
        <v>658</v>
      </c>
      <c r="U371" s="478">
        <v>1</v>
      </c>
      <c r="V371" s="478">
        <v>343</v>
      </c>
      <c r="W371" s="478">
        <v>623</v>
      </c>
      <c r="X371" s="478">
        <v>236</v>
      </c>
      <c r="Y371" s="478">
        <v>308</v>
      </c>
      <c r="Z371" s="478">
        <v>534</v>
      </c>
      <c r="AA371" s="478">
        <v>120</v>
      </c>
      <c r="AB371" s="487">
        <v>435</v>
      </c>
      <c r="AC371" s="475">
        <f t="shared" si="252"/>
        <v>4792815</v>
      </c>
    </row>
    <row r="372" spans="1:29" x14ac:dyDescent="0.25">
      <c r="A372" s="465">
        <v>3</v>
      </c>
      <c r="B372" s="486">
        <v>394</v>
      </c>
      <c r="C372" s="478">
        <v>709</v>
      </c>
      <c r="D372" s="478">
        <v>79</v>
      </c>
      <c r="E372" s="478">
        <v>278</v>
      </c>
      <c r="F372" s="478">
        <v>620</v>
      </c>
      <c r="G372" s="478">
        <v>206</v>
      </c>
      <c r="H372" s="478">
        <v>432</v>
      </c>
      <c r="I372" s="478">
        <v>504</v>
      </c>
      <c r="J372" s="478">
        <v>90</v>
      </c>
      <c r="K372" s="478">
        <v>347</v>
      </c>
      <c r="L372" s="478">
        <v>662</v>
      </c>
      <c r="M372" s="478">
        <v>5</v>
      </c>
      <c r="N372" s="478">
        <v>312</v>
      </c>
      <c r="O372" s="478">
        <v>627</v>
      </c>
      <c r="P372" s="478">
        <v>240</v>
      </c>
      <c r="Q372" s="478">
        <v>436</v>
      </c>
      <c r="R372" s="478">
        <v>535</v>
      </c>
      <c r="S372" s="478">
        <v>121</v>
      </c>
      <c r="T372" s="478">
        <v>354</v>
      </c>
      <c r="U372" s="478">
        <v>696</v>
      </c>
      <c r="V372" s="478">
        <v>39</v>
      </c>
      <c r="W372" s="478">
        <v>262</v>
      </c>
      <c r="X372" s="478">
        <v>577</v>
      </c>
      <c r="Y372" s="478">
        <v>163</v>
      </c>
      <c r="Z372" s="478">
        <v>470</v>
      </c>
      <c r="AA372" s="478">
        <v>542</v>
      </c>
      <c r="AB372" s="487">
        <v>155</v>
      </c>
      <c r="AC372" s="475">
        <f t="shared" si="252"/>
        <v>4792815</v>
      </c>
    </row>
    <row r="373" spans="1:29" x14ac:dyDescent="0.25">
      <c r="A373" s="465">
        <v>4</v>
      </c>
      <c r="B373" s="486">
        <v>192</v>
      </c>
      <c r="C373" s="478">
        <v>291</v>
      </c>
      <c r="D373" s="478">
        <v>606</v>
      </c>
      <c r="E373" s="478">
        <v>100</v>
      </c>
      <c r="F373" s="478">
        <v>415</v>
      </c>
      <c r="G373" s="478">
        <v>487</v>
      </c>
      <c r="H373" s="478">
        <v>65</v>
      </c>
      <c r="I373" s="478">
        <v>380</v>
      </c>
      <c r="J373" s="478">
        <v>722</v>
      </c>
      <c r="K373" s="478">
        <v>232</v>
      </c>
      <c r="L373" s="478">
        <v>304</v>
      </c>
      <c r="M373" s="478">
        <v>646</v>
      </c>
      <c r="N373" s="478">
        <v>116</v>
      </c>
      <c r="O373" s="478">
        <v>458</v>
      </c>
      <c r="P373" s="478">
        <v>530</v>
      </c>
      <c r="Q373" s="478">
        <v>27</v>
      </c>
      <c r="R373" s="478">
        <v>342</v>
      </c>
      <c r="S373" s="478">
        <v>657</v>
      </c>
      <c r="T373" s="478">
        <v>185</v>
      </c>
      <c r="U373" s="478">
        <v>257</v>
      </c>
      <c r="V373" s="478">
        <v>572</v>
      </c>
      <c r="W373" s="478">
        <v>150</v>
      </c>
      <c r="X373" s="478">
        <v>465</v>
      </c>
      <c r="Y373" s="478">
        <v>564</v>
      </c>
      <c r="Z373" s="478">
        <v>31</v>
      </c>
      <c r="AA373" s="478">
        <v>373</v>
      </c>
      <c r="AB373" s="487">
        <v>688</v>
      </c>
      <c r="AC373" s="475">
        <f t="shared" si="252"/>
        <v>4792815</v>
      </c>
    </row>
    <row r="374" spans="1:29" x14ac:dyDescent="0.25">
      <c r="A374" s="465">
        <v>5</v>
      </c>
      <c r="B374" s="486">
        <v>641</v>
      </c>
      <c r="C374" s="478">
        <v>227</v>
      </c>
      <c r="D374" s="478">
        <v>299</v>
      </c>
      <c r="E374" s="478">
        <v>525</v>
      </c>
      <c r="F374" s="478">
        <v>111</v>
      </c>
      <c r="G374" s="478">
        <v>453</v>
      </c>
      <c r="H374" s="478">
        <v>649</v>
      </c>
      <c r="I374" s="478">
        <v>19</v>
      </c>
      <c r="J374" s="478">
        <v>334</v>
      </c>
      <c r="K374" s="478">
        <v>576</v>
      </c>
      <c r="L374" s="478">
        <v>189</v>
      </c>
      <c r="M374" s="478">
        <v>261</v>
      </c>
      <c r="N374" s="478">
        <v>565</v>
      </c>
      <c r="O374" s="478">
        <v>151</v>
      </c>
      <c r="P374" s="478">
        <v>466</v>
      </c>
      <c r="Q374" s="478">
        <v>692</v>
      </c>
      <c r="R374" s="478">
        <v>35</v>
      </c>
      <c r="S374" s="478">
        <v>377</v>
      </c>
      <c r="T374" s="478">
        <v>607</v>
      </c>
      <c r="U374" s="478">
        <v>193</v>
      </c>
      <c r="V374" s="478">
        <v>292</v>
      </c>
      <c r="W374" s="478">
        <v>491</v>
      </c>
      <c r="X374" s="478">
        <v>104</v>
      </c>
      <c r="Y374" s="478">
        <v>419</v>
      </c>
      <c r="Z374" s="478">
        <v>726</v>
      </c>
      <c r="AA374" s="478">
        <v>69</v>
      </c>
      <c r="AB374" s="487">
        <v>384</v>
      </c>
      <c r="AC374" s="475">
        <f t="shared" si="252"/>
        <v>4792815</v>
      </c>
    </row>
    <row r="375" spans="1:29" x14ac:dyDescent="0.25">
      <c r="A375" s="465">
        <v>6</v>
      </c>
      <c r="B375" s="486">
        <v>253</v>
      </c>
      <c r="C375" s="478">
        <v>568</v>
      </c>
      <c r="D375" s="478">
        <v>181</v>
      </c>
      <c r="E375" s="478">
        <v>461</v>
      </c>
      <c r="F375" s="478">
        <v>560</v>
      </c>
      <c r="G375" s="478">
        <v>146</v>
      </c>
      <c r="H375" s="478">
        <v>372</v>
      </c>
      <c r="I375" s="478">
        <v>687</v>
      </c>
      <c r="J375" s="478">
        <v>30</v>
      </c>
      <c r="K375" s="478">
        <v>296</v>
      </c>
      <c r="L375" s="478">
        <v>611</v>
      </c>
      <c r="M375" s="478">
        <v>197</v>
      </c>
      <c r="N375" s="478">
        <v>423</v>
      </c>
      <c r="O375" s="478">
        <v>495</v>
      </c>
      <c r="P375" s="478">
        <v>108</v>
      </c>
      <c r="Q375" s="478">
        <v>385</v>
      </c>
      <c r="R375" s="478">
        <v>727</v>
      </c>
      <c r="S375" s="478">
        <v>70</v>
      </c>
      <c r="T375" s="478">
        <v>303</v>
      </c>
      <c r="U375" s="478">
        <v>645</v>
      </c>
      <c r="V375" s="478">
        <v>231</v>
      </c>
      <c r="W375" s="478">
        <v>454</v>
      </c>
      <c r="X375" s="478">
        <v>526</v>
      </c>
      <c r="Y375" s="478">
        <v>112</v>
      </c>
      <c r="Z375" s="478">
        <v>338</v>
      </c>
      <c r="AA375" s="478">
        <v>653</v>
      </c>
      <c r="AB375" s="487">
        <v>23</v>
      </c>
      <c r="AC375" s="475">
        <f t="shared" si="252"/>
        <v>4792815</v>
      </c>
    </row>
    <row r="376" spans="1:29" x14ac:dyDescent="0.25">
      <c r="A376" s="465">
        <v>7</v>
      </c>
      <c r="B376" s="486">
        <v>141</v>
      </c>
      <c r="C376" s="478">
        <v>483</v>
      </c>
      <c r="D376" s="478">
        <v>555</v>
      </c>
      <c r="E376" s="478">
        <v>49</v>
      </c>
      <c r="F376" s="478">
        <v>364</v>
      </c>
      <c r="G376" s="478">
        <v>679</v>
      </c>
      <c r="H376" s="478">
        <v>176</v>
      </c>
      <c r="I376" s="478">
        <v>248</v>
      </c>
      <c r="J376" s="478">
        <v>590</v>
      </c>
      <c r="K376" s="478">
        <v>91</v>
      </c>
      <c r="L376" s="478">
        <v>406</v>
      </c>
      <c r="M376" s="478">
        <v>505</v>
      </c>
      <c r="N376" s="478">
        <v>56</v>
      </c>
      <c r="O376" s="478">
        <v>398</v>
      </c>
      <c r="P376" s="478">
        <v>713</v>
      </c>
      <c r="Q376" s="478">
        <v>210</v>
      </c>
      <c r="R376" s="478">
        <v>282</v>
      </c>
      <c r="S376" s="478">
        <v>597</v>
      </c>
      <c r="T376" s="478">
        <v>134</v>
      </c>
      <c r="U376" s="478">
        <v>449</v>
      </c>
      <c r="V376" s="478">
        <v>521</v>
      </c>
      <c r="W376" s="478">
        <v>18</v>
      </c>
      <c r="X376" s="478">
        <v>333</v>
      </c>
      <c r="Y376" s="478">
        <v>675</v>
      </c>
      <c r="Z376" s="478">
        <v>223</v>
      </c>
      <c r="AA376" s="478">
        <v>322</v>
      </c>
      <c r="AB376" s="487">
        <v>637</v>
      </c>
      <c r="AC376" s="475">
        <f t="shared" si="252"/>
        <v>4792815</v>
      </c>
    </row>
    <row r="377" spans="1:29" x14ac:dyDescent="0.25">
      <c r="A377" s="465">
        <v>8</v>
      </c>
      <c r="B377" s="486">
        <v>509</v>
      </c>
      <c r="C377" s="478">
        <v>95</v>
      </c>
      <c r="D377" s="478">
        <v>410</v>
      </c>
      <c r="E377" s="478">
        <v>717</v>
      </c>
      <c r="F377" s="478">
        <v>60</v>
      </c>
      <c r="G377" s="478">
        <v>402</v>
      </c>
      <c r="H377" s="478">
        <v>598</v>
      </c>
      <c r="I377" s="478">
        <v>211</v>
      </c>
      <c r="J377" s="478">
        <v>283</v>
      </c>
      <c r="K377" s="478">
        <v>516</v>
      </c>
      <c r="L377" s="478">
        <v>129</v>
      </c>
      <c r="M377" s="478">
        <v>444</v>
      </c>
      <c r="N377" s="478">
        <v>667</v>
      </c>
      <c r="O377" s="478">
        <v>10</v>
      </c>
      <c r="P377" s="478">
        <v>325</v>
      </c>
      <c r="Q377" s="478">
        <v>632</v>
      </c>
      <c r="R377" s="478">
        <v>218</v>
      </c>
      <c r="S377" s="478">
        <v>317</v>
      </c>
      <c r="T377" s="478">
        <v>556</v>
      </c>
      <c r="U377" s="478">
        <v>142</v>
      </c>
      <c r="V377" s="478">
        <v>484</v>
      </c>
      <c r="W377" s="478">
        <v>683</v>
      </c>
      <c r="X377" s="478">
        <v>53</v>
      </c>
      <c r="Y377" s="478">
        <v>368</v>
      </c>
      <c r="Z377" s="478">
        <v>594</v>
      </c>
      <c r="AA377" s="478">
        <v>180</v>
      </c>
      <c r="AB377" s="487">
        <v>252</v>
      </c>
      <c r="AC377" s="475">
        <f t="shared" si="252"/>
        <v>4792815</v>
      </c>
    </row>
    <row r="378" spans="1:29" x14ac:dyDescent="0.25">
      <c r="A378" s="465">
        <v>9</v>
      </c>
      <c r="B378" s="486">
        <v>445</v>
      </c>
      <c r="C378" s="478">
        <v>517</v>
      </c>
      <c r="D378" s="478">
        <v>130</v>
      </c>
      <c r="E378" s="478">
        <v>329</v>
      </c>
      <c r="F378" s="478">
        <v>671</v>
      </c>
      <c r="G378" s="478">
        <v>14</v>
      </c>
      <c r="H378" s="478">
        <v>321</v>
      </c>
      <c r="I378" s="478">
        <v>636</v>
      </c>
      <c r="J378" s="478">
        <v>222</v>
      </c>
      <c r="K378" s="478">
        <v>479</v>
      </c>
      <c r="L378" s="478">
        <v>551</v>
      </c>
      <c r="M378" s="478">
        <v>137</v>
      </c>
      <c r="N378" s="478">
        <v>363</v>
      </c>
      <c r="O378" s="478">
        <v>678</v>
      </c>
      <c r="P378" s="478">
        <v>48</v>
      </c>
      <c r="Q378" s="478">
        <v>244</v>
      </c>
      <c r="R378" s="478">
        <v>586</v>
      </c>
      <c r="S378" s="478">
        <v>172</v>
      </c>
      <c r="T378" s="478">
        <v>414</v>
      </c>
      <c r="U378" s="478">
        <v>513</v>
      </c>
      <c r="V378" s="478">
        <v>99</v>
      </c>
      <c r="W378" s="478">
        <v>403</v>
      </c>
      <c r="X378" s="478">
        <v>718</v>
      </c>
      <c r="Y378" s="478">
        <v>61</v>
      </c>
      <c r="Z378" s="478">
        <v>287</v>
      </c>
      <c r="AA378" s="478">
        <v>602</v>
      </c>
      <c r="AB378" s="487">
        <v>215</v>
      </c>
      <c r="AC378" s="475">
        <f t="shared" si="252"/>
        <v>4792815</v>
      </c>
    </row>
    <row r="379" spans="1:29" x14ac:dyDescent="0.25">
      <c r="A379" s="465">
        <v>10</v>
      </c>
      <c r="B379" s="486">
        <v>302</v>
      </c>
      <c r="C379" s="478">
        <v>644</v>
      </c>
      <c r="D379" s="478">
        <v>230</v>
      </c>
      <c r="E379" s="478">
        <v>456</v>
      </c>
      <c r="F379" s="478">
        <v>528</v>
      </c>
      <c r="G379" s="478">
        <v>114</v>
      </c>
      <c r="H379" s="478">
        <v>337</v>
      </c>
      <c r="I379" s="478">
        <v>652</v>
      </c>
      <c r="J379" s="478">
        <v>22</v>
      </c>
      <c r="K379" s="478">
        <v>255</v>
      </c>
      <c r="L379" s="478">
        <v>570</v>
      </c>
      <c r="M379" s="478">
        <v>183</v>
      </c>
      <c r="N379" s="478">
        <v>460</v>
      </c>
      <c r="O379" s="478">
        <v>559</v>
      </c>
      <c r="P379" s="478">
        <v>145</v>
      </c>
      <c r="Q379" s="478">
        <v>371</v>
      </c>
      <c r="R379" s="478">
        <v>686</v>
      </c>
      <c r="S379" s="478">
        <v>29</v>
      </c>
      <c r="T379" s="478">
        <v>295</v>
      </c>
      <c r="U379" s="478">
        <v>610</v>
      </c>
      <c r="V379" s="478">
        <v>196</v>
      </c>
      <c r="W379" s="478">
        <v>422</v>
      </c>
      <c r="X379" s="478">
        <v>494</v>
      </c>
      <c r="Y379" s="478">
        <v>107</v>
      </c>
      <c r="Z379" s="478">
        <v>387</v>
      </c>
      <c r="AA379" s="478">
        <v>729</v>
      </c>
      <c r="AB379" s="487">
        <v>72</v>
      </c>
      <c r="AC379" s="475">
        <f t="shared" si="252"/>
        <v>4792815</v>
      </c>
    </row>
    <row r="380" spans="1:29" x14ac:dyDescent="0.25">
      <c r="A380" s="465">
        <v>11</v>
      </c>
      <c r="B380" s="486">
        <v>184</v>
      </c>
      <c r="C380" s="478">
        <v>256</v>
      </c>
      <c r="D380" s="478">
        <v>571</v>
      </c>
      <c r="E380" s="478">
        <v>149</v>
      </c>
      <c r="F380" s="478">
        <v>464</v>
      </c>
      <c r="G380" s="478">
        <v>563</v>
      </c>
      <c r="H380" s="478">
        <v>33</v>
      </c>
      <c r="I380" s="478">
        <v>375</v>
      </c>
      <c r="J380" s="478">
        <v>690</v>
      </c>
      <c r="K380" s="478">
        <v>191</v>
      </c>
      <c r="L380" s="478">
        <v>290</v>
      </c>
      <c r="M380" s="478">
        <v>605</v>
      </c>
      <c r="N380" s="478">
        <v>102</v>
      </c>
      <c r="O380" s="478">
        <v>417</v>
      </c>
      <c r="P380" s="478">
        <v>489</v>
      </c>
      <c r="Q380" s="478">
        <v>64</v>
      </c>
      <c r="R380" s="478">
        <v>379</v>
      </c>
      <c r="S380" s="478">
        <v>721</v>
      </c>
      <c r="T380" s="478">
        <v>234</v>
      </c>
      <c r="U380" s="478">
        <v>306</v>
      </c>
      <c r="V380" s="478">
        <v>648</v>
      </c>
      <c r="W380" s="478">
        <v>115</v>
      </c>
      <c r="X380" s="478">
        <v>457</v>
      </c>
      <c r="Y380" s="478">
        <v>529</v>
      </c>
      <c r="Z380" s="478">
        <v>26</v>
      </c>
      <c r="AA380" s="478">
        <v>341</v>
      </c>
      <c r="AB380" s="487">
        <v>656</v>
      </c>
      <c r="AC380" s="475">
        <f t="shared" si="252"/>
        <v>4792815</v>
      </c>
    </row>
    <row r="381" spans="1:29" x14ac:dyDescent="0.25">
      <c r="A381" s="465">
        <v>12</v>
      </c>
      <c r="B381" s="486">
        <v>609</v>
      </c>
      <c r="C381" s="478">
        <v>195</v>
      </c>
      <c r="D381" s="478">
        <v>294</v>
      </c>
      <c r="E381" s="478">
        <v>490</v>
      </c>
      <c r="F381" s="478">
        <v>103</v>
      </c>
      <c r="G381" s="478">
        <v>418</v>
      </c>
      <c r="H381" s="478">
        <v>725</v>
      </c>
      <c r="I381" s="478">
        <v>68</v>
      </c>
      <c r="J381" s="478">
        <v>383</v>
      </c>
      <c r="K381" s="478">
        <v>640</v>
      </c>
      <c r="L381" s="478">
        <v>226</v>
      </c>
      <c r="M381" s="478">
        <v>298</v>
      </c>
      <c r="N381" s="478">
        <v>524</v>
      </c>
      <c r="O381" s="478">
        <v>110</v>
      </c>
      <c r="P381" s="478">
        <v>452</v>
      </c>
      <c r="Q381" s="478">
        <v>651</v>
      </c>
      <c r="R381" s="478">
        <v>21</v>
      </c>
      <c r="S381" s="478">
        <v>336</v>
      </c>
      <c r="T381" s="478">
        <v>575</v>
      </c>
      <c r="U381" s="478">
        <v>188</v>
      </c>
      <c r="V381" s="478">
        <v>260</v>
      </c>
      <c r="W381" s="478">
        <v>567</v>
      </c>
      <c r="X381" s="478">
        <v>153</v>
      </c>
      <c r="Y381" s="478">
        <v>468</v>
      </c>
      <c r="Z381" s="478">
        <v>691</v>
      </c>
      <c r="AA381" s="478">
        <v>34</v>
      </c>
      <c r="AB381" s="487">
        <v>376</v>
      </c>
      <c r="AC381" s="475">
        <f t="shared" si="252"/>
        <v>4792815</v>
      </c>
    </row>
    <row r="382" spans="1:29" x14ac:dyDescent="0.25">
      <c r="A382" s="465">
        <v>13</v>
      </c>
      <c r="B382" s="486">
        <v>413</v>
      </c>
      <c r="C382" s="478">
        <v>512</v>
      </c>
      <c r="D382" s="478">
        <v>98</v>
      </c>
      <c r="E382" s="478">
        <v>405</v>
      </c>
      <c r="F382" s="478">
        <v>720</v>
      </c>
      <c r="G382" s="478">
        <v>63</v>
      </c>
      <c r="H382" s="478">
        <v>286</v>
      </c>
      <c r="I382" s="478">
        <v>601</v>
      </c>
      <c r="J382" s="478">
        <v>214</v>
      </c>
      <c r="K382" s="478">
        <v>447</v>
      </c>
      <c r="L382" s="478">
        <v>519</v>
      </c>
      <c r="M382" s="478">
        <v>132</v>
      </c>
      <c r="N382" s="478">
        <v>328</v>
      </c>
      <c r="O382" s="478">
        <v>670</v>
      </c>
      <c r="P382" s="478">
        <v>13</v>
      </c>
      <c r="Q382" s="478">
        <v>320</v>
      </c>
      <c r="R382" s="478">
        <v>635</v>
      </c>
      <c r="S382" s="478">
        <v>221</v>
      </c>
      <c r="T382" s="478">
        <v>478</v>
      </c>
      <c r="U382" s="478">
        <v>550</v>
      </c>
      <c r="V382" s="478">
        <v>136</v>
      </c>
      <c r="W382" s="478">
        <v>362</v>
      </c>
      <c r="X382" s="478">
        <v>677</v>
      </c>
      <c r="Y382" s="478">
        <v>47</v>
      </c>
      <c r="Z382" s="478">
        <v>246</v>
      </c>
      <c r="AA382" s="478">
        <v>588</v>
      </c>
      <c r="AB382" s="487">
        <v>174</v>
      </c>
      <c r="AC382" s="475">
        <f t="shared" si="252"/>
        <v>4792815</v>
      </c>
    </row>
    <row r="383" spans="1:29" x14ac:dyDescent="0.25">
      <c r="A383" s="465">
        <v>14</v>
      </c>
      <c r="B383" s="486">
        <v>133</v>
      </c>
      <c r="C383" s="478">
        <v>448</v>
      </c>
      <c r="D383" s="478">
        <v>520</v>
      </c>
      <c r="E383" s="478">
        <v>17</v>
      </c>
      <c r="F383" s="478">
        <v>332</v>
      </c>
      <c r="G383" s="478">
        <v>674</v>
      </c>
      <c r="H383" s="478">
        <v>225</v>
      </c>
      <c r="I383" s="478">
        <v>324</v>
      </c>
      <c r="J383" s="478">
        <v>639</v>
      </c>
      <c r="K383" s="478">
        <v>140</v>
      </c>
      <c r="L383" s="478">
        <v>482</v>
      </c>
      <c r="M383" s="478">
        <v>554</v>
      </c>
      <c r="N383" s="478">
        <v>51</v>
      </c>
      <c r="O383" s="478">
        <v>366</v>
      </c>
      <c r="P383" s="478">
        <v>681</v>
      </c>
      <c r="Q383" s="478">
        <v>175</v>
      </c>
      <c r="R383" s="478">
        <v>247</v>
      </c>
      <c r="S383" s="478">
        <v>589</v>
      </c>
      <c r="T383" s="478">
        <v>93</v>
      </c>
      <c r="U383" s="478">
        <v>408</v>
      </c>
      <c r="V383" s="478">
        <v>507</v>
      </c>
      <c r="W383" s="478">
        <v>55</v>
      </c>
      <c r="X383" s="478">
        <v>397</v>
      </c>
      <c r="Y383" s="478">
        <v>712</v>
      </c>
      <c r="Z383" s="478">
        <v>209</v>
      </c>
      <c r="AA383" s="478">
        <v>281</v>
      </c>
      <c r="AB383" s="487">
        <v>596</v>
      </c>
      <c r="AC383" s="475">
        <f t="shared" si="252"/>
        <v>4792815</v>
      </c>
    </row>
    <row r="384" spans="1:29" x14ac:dyDescent="0.25">
      <c r="A384" s="465">
        <v>15</v>
      </c>
      <c r="B384" s="486">
        <v>558</v>
      </c>
      <c r="C384" s="478">
        <v>144</v>
      </c>
      <c r="D384" s="478">
        <v>486</v>
      </c>
      <c r="E384" s="478">
        <v>682</v>
      </c>
      <c r="F384" s="478">
        <v>52</v>
      </c>
      <c r="G384" s="478">
        <v>367</v>
      </c>
      <c r="H384" s="478">
        <v>593</v>
      </c>
      <c r="I384" s="478">
        <v>179</v>
      </c>
      <c r="J384" s="478">
        <v>251</v>
      </c>
      <c r="K384" s="478">
        <v>508</v>
      </c>
      <c r="L384" s="478">
        <v>94</v>
      </c>
      <c r="M384" s="478">
        <v>409</v>
      </c>
      <c r="N384" s="478">
        <v>716</v>
      </c>
      <c r="O384" s="478">
        <v>59</v>
      </c>
      <c r="P384" s="478">
        <v>401</v>
      </c>
      <c r="Q384" s="478">
        <v>600</v>
      </c>
      <c r="R384" s="478">
        <v>213</v>
      </c>
      <c r="S384" s="478">
        <v>285</v>
      </c>
      <c r="T384" s="478">
        <v>515</v>
      </c>
      <c r="U384" s="478">
        <v>128</v>
      </c>
      <c r="V384" s="478">
        <v>443</v>
      </c>
      <c r="W384" s="478">
        <v>669</v>
      </c>
      <c r="X384" s="478">
        <v>12</v>
      </c>
      <c r="Y384" s="478">
        <v>327</v>
      </c>
      <c r="Z384" s="478">
        <v>631</v>
      </c>
      <c r="AA384" s="478">
        <v>217</v>
      </c>
      <c r="AB384" s="487">
        <v>316</v>
      </c>
      <c r="AC384" s="475">
        <f t="shared" si="252"/>
        <v>4792815</v>
      </c>
    </row>
    <row r="385" spans="1:29" x14ac:dyDescent="0.25">
      <c r="A385" s="465">
        <v>16</v>
      </c>
      <c r="B385" s="486">
        <v>353</v>
      </c>
      <c r="C385" s="478">
        <v>695</v>
      </c>
      <c r="D385" s="478">
        <v>38</v>
      </c>
      <c r="E385" s="478">
        <v>264</v>
      </c>
      <c r="F385" s="478">
        <v>579</v>
      </c>
      <c r="G385" s="478">
        <v>165</v>
      </c>
      <c r="H385" s="478">
        <v>469</v>
      </c>
      <c r="I385" s="478">
        <v>541</v>
      </c>
      <c r="J385" s="478">
        <v>154</v>
      </c>
      <c r="K385" s="478">
        <v>396</v>
      </c>
      <c r="L385" s="478">
        <v>711</v>
      </c>
      <c r="M385" s="478">
        <v>81</v>
      </c>
      <c r="N385" s="478">
        <v>277</v>
      </c>
      <c r="O385" s="478">
        <v>619</v>
      </c>
      <c r="P385" s="478">
        <v>205</v>
      </c>
      <c r="Q385" s="478">
        <v>431</v>
      </c>
      <c r="R385" s="478">
        <v>503</v>
      </c>
      <c r="S385" s="478">
        <v>89</v>
      </c>
      <c r="T385" s="478">
        <v>346</v>
      </c>
      <c r="U385" s="478">
        <v>661</v>
      </c>
      <c r="V385" s="478">
        <v>4</v>
      </c>
      <c r="W385" s="478">
        <v>311</v>
      </c>
      <c r="X385" s="478">
        <v>626</v>
      </c>
      <c r="Y385" s="478">
        <v>239</v>
      </c>
      <c r="Z385" s="478">
        <v>438</v>
      </c>
      <c r="AA385" s="478">
        <v>537</v>
      </c>
      <c r="AB385" s="487">
        <v>123</v>
      </c>
      <c r="AC385" s="475">
        <f t="shared" si="252"/>
        <v>4792815</v>
      </c>
    </row>
    <row r="386" spans="1:29" x14ac:dyDescent="0.25">
      <c r="A386" s="465">
        <v>17</v>
      </c>
      <c r="B386" s="486">
        <v>73</v>
      </c>
      <c r="C386" s="478">
        <v>388</v>
      </c>
      <c r="D386" s="478">
        <v>703</v>
      </c>
      <c r="E386" s="478">
        <v>200</v>
      </c>
      <c r="F386" s="478">
        <v>272</v>
      </c>
      <c r="G386" s="478">
        <v>614</v>
      </c>
      <c r="H386" s="478">
        <v>84</v>
      </c>
      <c r="I386" s="478">
        <v>426</v>
      </c>
      <c r="J386" s="478">
        <v>498</v>
      </c>
      <c r="K386" s="478">
        <v>8</v>
      </c>
      <c r="L386" s="478">
        <v>350</v>
      </c>
      <c r="M386" s="478">
        <v>665</v>
      </c>
      <c r="N386" s="478">
        <v>243</v>
      </c>
      <c r="O386" s="478">
        <v>315</v>
      </c>
      <c r="P386" s="478">
        <v>630</v>
      </c>
      <c r="Q386" s="478">
        <v>124</v>
      </c>
      <c r="R386" s="478">
        <v>439</v>
      </c>
      <c r="S386" s="478">
        <v>538</v>
      </c>
      <c r="T386" s="478">
        <v>42</v>
      </c>
      <c r="U386" s="478">
        <v>357</v>
      </c>
      <c r="V386" s="478">
        <v>699</v>
      </c>
      <c r="W386" s="478">
        <v>166</v>
      </c>
      <c r="X386" s="478">
        <v>265</v>
      </c>
      <c r="Y386" s="478">
        <v>580</v>
      </c>
      <c r="Z386" s="478">
        <v>158</v>
      </c>
      <c r="AA386" s="478">
        <v>473</v>
      </c>
      <c r="AB386" s="487">
        <v>545</v>
      </c>
      <c r="AC386" s="475">
        <f t="shared" si="252"/>
        <v>4792815</v>
      </c>
    </row>
    <row r="387" spans="1:29" x14ac:dyDescent="0.25">
      <c r="A387" s="465">
        <v>18</v>
      </c>
      <c r="B387" s="486">
        <v>660</v>
      </c>
      <c r="C387" s="478">
        <v>3</v>
      </c>
      <c r="D387" s="478">
        <v>345</v>
      </c>
      <c r="E387" s="478">
        <v>622</v>
      </c>
      <c r="F387" s="478">
        <v>235</v>
      </c>
      <c r="G387" s="478">
        <v>307</v>
      </c>
      <c r="H387" s="478">
        <v>533</v>
      </c>
      <c r="I387" s="478">
        <v>119</v>
      </c>
      <c r="J387" s="478">
        <v>434</v>
      </c>
      <c r="K387" s="478">
        <v>700</v>
      </c>
      <c r="L387" s="478">
        <v>43</v>
      </c>
      <c r="M387" s="478">
        <v>358</v>
      </c>
      <c r="N387" s="478">
        <v>584</v>
      </c>
      <c r="O387" s="478">
        <v>170</v>
      </c>
      <c r="P387" s="478">
        <v>269</v>
      </c>
      <c r="Q387" s="478">
        <v>549</v>
      </c>
      <c r="R387" s="478">
        <v>162</v>
      </c>
      <c r="S387" s="478">
        <v>477</v>
      </c>
      <c r="T387" s="478">
        <v>707</v>
      </c>
      <c r="U387" s="478">
        <v>77</v>
      </c>
      <c r="V387" s="478">
        <v>392</v>
      </c>
      <c r="W387" s="478">
        <v>618</v>
      </c>
      <c r="X387" s="478">
        <v>204</v>
      </c>
      <c r="Y387" s="478">
        <v>276</v>
      </c>
      <c r="Z387" s="478">
        <v>499</v>
      </c>
      <c r="AA387" s="478">
        <v>85</v>
      </c>
      <c r="AB387" s="487">
        <v>427</v>
      </c>
      <c r="AC387" s="475">
        <f t="shared" si="252"/>
        <v>4792815</v>
      </c>
    </row>
    <row r="388" spans="1:29" x14ac:dyDescent="0.25">
      <c r="A388" s="465">
        <v>19</v>
      </c>
      <c r="B388" s="486">
        <v>514</v>
      </c>
      <c r="C388" s="478">
        <v>127</v>
      </c>
      <c r="D388" s="478">
        <v>442</v>
      </c>
      <c r="E388" s="478">
        <v>668</v>
      </c>
      <c r="F388" s="478">
        <v>11</v>
      </c>
      <c r="G388" s="478">
        <v>326</v>
      </c>
      <c r="H388" s="478">
        <v>633</v>
      </c>
      <c r="I388" s="478">
        <v>219</v>
      </c>
      <c r="J388" s="478">
        <v>318</v>
      </c>
      <c r="K388" s="478">
        <v>557</v>
      </c>
      <c r="L388" s="478">
        <v>143</v>
      </c>
      <c r="M388" s="478">
        <v>485</v>
      </c>
      <c r="N388" s="478">
        <v>684</v>
      </c>
      <c r="O388" s="478">
        <v>54</v>
      </c>
      <c r="P388" s="478">
        <v>369</v>
      </c>
      <c r="Q388" s="478">
        <v>592</v>
      </c>
      <c r="R388" s="478">
        <v>178</v>
      </c>
      <c r="S388" s="478">
        <v>250</v>
      </c>
      <c r="T388" s="478">
        <v>510</v>
      </c>
      <c r="U388" s="478">
        <v>96</v>
      </c>
      <c r="V388" s="478">
        <v>411</v>
      </c>
      <c r="W388" s="478">
        <v>715</v>
      </c>
      <c r="X388" s="478">
        <v>58</v>
      </c>
      <c r="Y388" s="478">
        <v>400</v>
      </c>
      <c r="Z388" s="478">
        <v>599</v>
      </c>
      <c r="AA388" s="478">
        <v>212</v>
      </c>
      <c r="AB388" s="487">
        <v>284</v>
      </c>
      <c r="AC388" s="475">
        <f t="shared" si="252"/>
        <v>4792815</v>
      </c>
    </row>
    <row r="389" spans="1:29" x14ac:dyDescent="0.25">
      <c r="A389" s="465">
        <v>20</v>
      </c>
      <c r="B389" s="486">
        <v>480</v>
      </c>
      <c r="C389" s="478">
        <v>552</v>
      </c>
      <c r="D389" s="478">
        <v>138</v>
      </c>
      <c r="E389" s="478">
        <v>361</v>
      </c>
      <c r="F389" s="478">
        <v>676</v>
      </c>
      <c r="G389" s="478">
        <v>46</v>
      </c>
      <c r="H389" s="478">
        <v>245</v>
      </c>
      <c r="I389" s="478">
        <v>587</v>
      </c>
      <c r="J389" s="478">
        <v>173</v>
      </c>
      <c r="K389" s="478">
        <v>412</v>
      </c>
      <c r="L389" s="478">
        <v>511</v>
      </c>
      <c r="M389" s="478">
        <v>97</v>
      </c>
      <c r="N389" s="478">
        <v>404</v>
      </c>
      <c r="O389" s="478">
        <v>719</v>
      </c>
      <c r="P389" s="478">
        <v>62</v>
      </c>
      <c r="Q389" s="478">
        <v>288</v>
      </c>
      <c r="R389" s="478">
        <v>603</v>
      </c>
      <c r="S389" s="478">
        <v>216</v>
      </c>
      <c r="T389" s="478">
        <v>446</v>
      </c>
      <c r="U389" s="478">
        <v>518</v>
      </c>
      <c r="V389" s="478">
        <v>131</v>
      </c>
      <c r="W389" s="478">
        <v>330</v>
      </c>
      <c r="X389" s="478">
        <v>672</v>
      </c>
      <c r="Y389" s="478">
        <v>15</v>
      </c>
      <c r="Z389" s="478">
        <v>319</v>
      </c>
      <c r="AA389" s="478">
        <v>634</v>
      </c>
      <c r="AB389" s="487">
        <v>220</v>
      </c>
      <c r="AC389" s="475">
        <f t="shared" si="252"/>
        <v>4792815</v>
      </c>
    </row>
    <row r="390" spans="1:29" x14ac:dyDescent="0.25">
      <c r="A390" s="465">
        <v>21</v>
      </c>
      <c r="B390" s="486">
        <v>92</v>
      </c>
      <c r="C390" s="478">
        <v>407</v>
      </c>
      <c r="D390" s="478">
        <v>506</v>
      </c>
      <c r="E390" s="478">
        <v>57</v>
      </c>
      <c r="F390" s="478">
        <v>399</v>
      </c>
      <c r="G390" s="478">
        <v>714</v>
      </c>
      <c r="H390" s="478">
        <v>208</v>
      </c>
      <c r="I390" s="478">
        <v>280</v>
      </c>
      <c r="J390" s="478">
        <v>595</v>
      </c>
      <c r="K390" s="478">
        <v>135</v>
      </c>
      <c r="L390" s="478">
        <v>450</v>
      </c>
      <c r="M390" s="478">
        <v>522</v>
      </c>
      <c r="N390" s="478">
        <v>16</v>
      </c>
      <c r="O390" s="478">
        <v>331</v>
      </c>
      <c r="P390" s="478">
        <v>673</v>
      </c>
      <c r="Q390" s="478">
        <v>224</v>
      </c>
      <c r="R390" s="478">
        <v>323</v>
      </c>
      <c r="S390" s="478">
        <v>638</v>
      </c>
      <c r="T390" s="478">
        <v>139</v>
      </c>
      <c r="U390" s="478">
        <v>481</v>
      </c>
      <c r="V390" s="478">
        <v>553</v>
      </c>
      <c r="W390" s="478">
        <v>50</v>
      </c>
      <c r="X390" s="478">
        <v>365</v>
      </c>
      <c r="Y390" s="478">
        <v>680</v>
      </c>
      <c r="Z390" s="478">
        <v>177</v>
      </c>
      <c r="AA390" s="478">
        <v>249</v>
      </c>
      <c r="AB390" s="487">
        <v>591</v>
      </c>
      <c r="AC390" s="475">
        <f t="shared" si="252"/>
        <v>4792815</v>
      </c>
    </row>
    <row r="391" spans="1:29" x14ac:dyDescent="0.25">
      <c r="A391" s="465">
        <v>22</v>
      </c>
      <c r="B391" s="486">
        <v>706</v>
      </c>
      <c r="C391" s="478">
        <v>76</v>
      </c>
      <c r="D391" s="478">
        <v>391</v>
      </c>
      <c r="E391" s="478">
        <v>617</v>
      </c>
      <c r="F391" s="478">
        <v>203</v>
      </c>
      <c r="G391" s="478">
        <v>275</v>
      </c>
      <c r="H391" s="478">
        <v>501</v>
      </c>
      <c r="I391" s="478">
        <v>87</v>
      </c>
      <c r="J391" s="478">
        <v>429</v>
      </c>
      <c r="K391" s="478">
        <v>659</v>
      </c>
      <c r="L391" s="478">
        <v>2</v>
      </c>
      <c r="M391" s="478">
        <v>344</v>
      </c>
      <c r="N391" s="478">
        <v>624</v>
      </c>
      <c r="O391" s="478">
        <v>237</v>
      </c>
      <c r="P391" s="478">
        <v>309</v>
      </c>
      <c r="Q391" s="478">
        <v>532</v>
      </c>
      <c r="R391" s="478">
        <v>118</v>
      </c>
      <c r="S391" s="478">
        <v>433</v>
      </c>
      <c r="T391" s="478">
        <v>702</v>
      </c>
      <c r="U391" s="478">
        <v>45</v>
      </c>
      <c r="V391" s="478">
        <v>360</v>
      </c>
      <c r="W391" s="478">
        <v>583</v>
      </c>
      <c r="X391" s="478">
        <v>169</v>
      </c>
      <c r="Y391" s="478">
        <v>268</v>
      </c>
      <c r="Z391" s="478">
        <v>548</v>
      </c>
      <c r="AA391" s="478">
        <v>161</v>
      </c>
      <c r="AB391" s="487">
        <v>476</v>
      </c>
      <c r="AC391" s="475">
        <f t="shared" si="252"/>
        <v>4792815</v>
      </c>
    </row>
    <row r="392" spans="1:29" x14ac:dyDescent="0.25">
      <c r="A392" s="465">
        <v>23</v>
      </c>
      <c r="B392" s="486">
        <v>348</v>
      </c>
      <c r="C392" s="478">
        <v>663</v>
      </c>
      <c r="D392" s="478">
        <v>6</v>
      </c>
      <c r="E392" s="478">
        <v>310</v>
      </c>
      <c r="F392" s="478">
        <v>625</v>
      </c>
      <c r="G392" s="478">
        <v>238</v>
      </c>
      <c r="H392" s="478">
        <v>437</v>
      </c>
      <c r="I392" s="478">
        <v>536</v>
      </c>
      <c r="J392" s="478">
        <v>122</v>
      </c>
      <c r="K392" s="478">
        <v>352</v>
      </c>
      <c r="L392" s="478">
        <v>694</v>
      </c>
      <c r="M392" s="478">
        <v>37</v>
      </c>
      <c r="N392" s="478">
        <v>263</v>
      </c>
      <c r="O392" s="478">
        <v>578</v>
      </c>
      <c r="P392" s="478">
        <v>164</v>
      </c>
      <c r="Q392" s="478">
        <v>471</v>
      </c>
      <c r="R392" s="478">
        <v>543</v>
      </c>
      <c r="S392" s="478">
        <v>156</v>
      </c>
      <c r="T392" s="478">
        <v>395</v>
      </c>
      <c r="U392" s="478">
        <v>710</v>
      </c>
      <c r="V392" s="478">
        <v>80</v>
      </c>
      <c r="W392" s="478">
        <v>279</v>
      </c>
      <c r="X392" s="478">
        <v>621</v>
      </c>
      <c r="Y392" s="478">
        <v>207</v>
      </c>
      <c r="Z392" s="478">
        <v>430</v>
      </c>
      <c r="AA392" s="478">
        <v>502</v>
      </c>
      <c r="AB392" s="487">
        <v>88</v>
      </c>
      <c r="AC392" s="475">
        <f t="shared" si="252"/>
        <v>4792815</v>
      </c>
    </row>
    <row r="393" spans="1:29" x14ac:dyDescent="0.25">
      <c r="A393" s="465">
        <v>24</v>
      </c>
      <c r="B393" s="486">
        <v>41</v>
      </c>
      <c r="C393" s="478">
        <v>356</v>
      </c>
      <c r="D393" s="478">
        <v>698</v>
      </c>
      <c r="E393" s="478">
        <v>168</v>
      </c>
      <c r="F393" s="478">
        <v>267</v>
      </c>
      <c r="G393" s="478">
        <v>582</v>
      </c>
      <c r="H393" s="478">
        <v>157</v>
      </c>
      <c r="I393" s="478">
        <v>472</v>
      </c>
      <c r="J393" s="478">
        <v>544</v>
      </c>
      <c r="K393" s="478">
        <v>75</v>
      </c>
      <c r="L393" s="478">
        <v>390</v>
      </c>
      <c r="M393" s="478">
        <v>705</v>
      </c>
      <c r="N393" s="478">
        <v>199</v>
      </c>
      <c r="O393" s="478">
        <v>271</v>
      </c>
      <c r="P393" s="478">
        <v>613</v>
      </c>
      <c r="Q393" s="478">
        <v>83</v>
      </c>
      <c r="R393" s="478">
        <v>425</v>
      </c>
      <c r="S393" s="478">
        <v>497</v>
      </c>
      <c r="T393" s="478">
        <v>7</v>
      </c>
      <c r="U393" s="478">
        <v>349</v>
      </c>
      <c r="V393" s="478">
        <v>664</v>
      </c>
      <c r="W393" s="478">
        <v>242</v>
      </c>
      <c r="X393" s="478">
        <v>314</v>
      </c>
      <c r="Y393" s="478">
        <v>629</v>
      </c>
      <c r="Z393" s="478">
        <v>126</v>
      </c>
      <c r="AA393" s="478">
        <v>441</v>
      </c>
      <c r="AB393" s="487">
        <v>540</v>
      </c>
      <c r="AC393" s="475">
        <f t="shared" si="252"/>
        <v>4792815</v>
      </c>
    </row>
    <row r="394" spans="1:29" x14ac:dyDescent="0.25">
      <c r="A394" s="465">
        <v>25</v>
      </c>
      <c r="B394" s="486">
        <v>574</v>
      </c>
      <c r="C394" s="478">
        <v>187</v>
      </c>
      <c r="D394" s="478">
        <v>259</v>
      </c>
      <c r="E394" s="478">
        <v>566</v>
      </c>
      <c r="F394" s="478">
        <v>152</v>
      </c>
      <c r="G394" s="478">
        <v>467</v>
      </c>
      <c r="H394" s="478">
        <v>693</v>
      </c>
      <c r="I394" s="478">
        <v>36</v>
      </c>
      <c r="J394" s="478">
        <v>378</v>
      </c>
      <c r="K394" s="478">
        <v>608</v>
      </c>
      <c r="L394" s="478">
        <v>194</v>
      </c>
      <c r="M394" s="478">
        <v>293</v>
      </c>
      <c r="N394" s="478">
        <v>492</v>
      </c>
      <c r="O394" s="478">
        <v>105</v>
      </c>
      <c r="P394" s="478">
        <v>420</v>
      </c>
      <c r="Q394" s="478">
        <v>724</v>
      </c>
      <c r="R394" s="478">
        <v>67</v>
      </c>
      <c r="S394" s="478">
        <v>382</v>
      </c>
      <c r="T394" s="478">
        <v>642</v>
      </c>
      <c r="U394" s="478">
        <v>228</v>
      </c>
      <c r="V394" s="478">
        <v>300</v>
      </c>
      <c r="W394" s="478">
        <v>523</v>
      </c>
      <c r="X394" s="478">
        <v>109</v>
      </c>
      <c r="Y394" s="478">
        <v>451</v>
      </c>
      <c r="Z394" s="478">
        <v>650</v>
      </c>
      <c r="AA394" s="478">
        <v>20</v>
      </c>
      <c r="AB394" s="487">
        <v>335</v>
      </c>
      <c r="AC394" s="475">
        <f t="shared" si="252"/>
        <v>4792815</v>
      </c>
    </row>
    <row r="395" spans="1:29" x14ac:dyDescent="0.25">
      <c r="A395" s="465">
        <v>26</v>
      </c>
      <c r="B395" s="486">
        <v>297</v>
      </c>
      <c r="C395" s="478">
        <v>612</v>
      </c>
      <c r="D395" s="478">
        <v>198</v>
      </c>
      <c r="E395" s="478">
        <v>421</v>
      </c>
      <c r="F395" s="478">
        <v>493</v>
      </c>
      <c r="G395" s="478">
        <v>106</v>
      </c>
      <c r="H395" s="478">
        <v>386</v>
      </c>
      <c r="I395" s="478">
        <v>728</v>
      </c>
      <c r="J395" s="478">
        <v>71</v>
      </c>
      <c r="K395" s="478">
        <v>301</v>
      </c>
      <c r="L395" s="478">
        <v>643</v>
      </c>
      <c r="M395" s="478">
        <v>229</v>
      </c>
      <c r="N395" s="478">
        <v>455</v>
      </c>
      <c r="O395" s="478">
        <v>527</v>
      </c>
      <c r="P395" s="478">
        <v>113</v>
      </c>
      <c r="Q395" s="478">
        <v>339</v>
      </c>
      <c r="R395" s="478">
        <v>654</v>
      </c>
      <c r="S395" s="478">
        <v>24</v>
      </c>
      <c r="T395" s="478">
        <v>254</v>
      </c>
      <c r="U395" s="478">
        <v>569</v>
      </c>
      <c r="V395" s="478">
        <v>182</v>
      </c>
      <c r="W395" s="478">
        <v>462</v>
      </c>
      <c r="X395" s="478">
        <v>561</v>
      </c>
      <c r="Y395" s="478">
        <v>147</v>
      </c>
      <c r="Z395" s="478">
        <v>370</v>
      </c>
      <c r="AA395" s="478">
        <v>685</v>
      </c>
      <c r="AB395" s="487">
        <v>28</v>
      </c>
      <c r="AC395" s="475">
        <f t="shared" si="252"/>
        <v>4792815</v>
      </c>
    </row>
    <row r="396" spans="1:29" x14ac:dyDescent="0.25">
      <c r="A396" s="465">
        <v>27</v>
      </c>
      <c r="B396" s="488">
        <v>233</v>
      </c>
      <c r="C396" s="489">
        <v>305</v>
      </c>
      <c r="D396" s="489">
        <v>647</v>
      </c>
      <c r="E396" s="489">
        <v>117</v>
      </c>
      <c r="F396" s="489">
        <v>459</v>
      </c>
      <c r="G396" s="489">
        <v>531</v>
      </c>
      <c r="H396" s="489">
        <v>25</v>
      </c>
      <c r="I396" s="489">
        <v>340</v>
      </c>
      <c r="J396" s="489">
        <v>655</v>
      </c>
      <c r="K396" s="489">
        <v>186</v>
      </c>
      <c r="L396" s="489">
        <v>258</v>
      </c>
      <c r="M396" s="489">
        <v>573</v>
      </c>
      <c r="N396" s="489">
        <v>148</v>
      </c>
      <c r="O396" s="489">
        <v>463</v>
      </c>
      <c r="P396" s="489">
        <v>562</v>
      </c>
      <c r="Q396" s="489">
        <v>32</v>
      </c>
      <c r="R396" s="489">
        <v>374</v>
      </c>
      <c r="S396" s="489">
        <v>689</v>
      </c>
      <c r="T396" s="489">
        <v>190</v>
      </c>
      <c r="U396" s="489">
        <v>289</v>
      </c>
      <c r="V396" s="489">
        <v>604</v>
      </c>
      <c r="W396" s="489">
        <v>101</v>
      </c>
      <c r="X396" s="489">
        <v>416</v>
      </c>
      <c r="Y396" s="489">
        <v>488</v>
      </c>
      <c r="Z396" s="489">
        <v>66</v>
      </c>
      <c r="AA396" s="489">
        <v>381</v>
      </c>
      <c r="AB396" s="490">
        <v>723</v>
      </c>
      <c r="AC396" s="475">
        <f t="shared" si="252"/>
        <v>4792815</v>
      </c>
    </row>
    <row r="397" spans="1:29" x14ac:dyDescent="0.25">
      <c r="A397" s="470" t="s">
        <v>1</v>
      </c>
      <c r="B397" s="475">
        <f>SUMSQ(B370:B396)</f>
        <v>4792815</v>
      </c>
      <c r="C397" s="475">
        <f>SUMSQ(C370:C396)</f>
        <v>4792815</v>
      </c>
      <c r="D397" s="475">
        <f t="shared" ref="D397" si="253">SUMSQ(D370:D396)</f>
        <v>4792815</v>
      </c>
      <c r="E397" s="475">
        <f t="shared" ref="E397" si="254">SUMSQ(E370:E396)</f>
        <v>4792815</v>
      </c>
      <c r="F397" s="475">
        <f t="shared" ref="F397" si="255">SUMSQ(F370:F396)</f>
        <v>4792815</v>
      </c>
      <c r="G397" s="475">
        <f t="shared" ref="G397" si="256">SUMSQ(G370:G396)</f>
        <v>4792815</v>
      </c>
      <c r="H397" s="475">
        <f t="shared" ref="H397" si="257">SUMSQ(H370:H396)</f>
        <v>4792815</v>
      </c>
      <c r="I397" s="475">
        <f t="shared" ref="I397" si="258">SUMSQ(I370:I396)</f>
        <v>4792815</v>
      </c>
      <c r="J397" s="475">
        <f t="shared" ref="J397" si="259">SUMSQ(J370:J396)</f>
        <v>4792815</v>
      </c>
      <c r="K397" s="475">
        <f t="shared" ref="K397" si="260">SUMSQ(K370:K396)</f>
        <v>4792815</v>
      </c>
      <c r="L397" s="475">
        <f t="shared" ref="L397" si="261">SUMSQ(L370:L396)</f>
        <v>4792815</v>
      </c>
      <c r="M397" s="475">
        <f t="shared" ref="M397" si="262">SUMSQ(M370:M396)</f>
        <v>4792815</v>
      </c>
      <c r="N397" s="475">
        <f t="shared" ref="N397" si="263">SUMSQ(N370:N396)</f>
        <v>4792815</v>
      </c>
      <c r="O397" s="475">
        <f t="shared" ref="O397" si="264">SUMSQ(O370:O396)</f>
        <v>4792815</v>
      </c>
      <c r="P397" s="475">
        <f t="shared" ref="P397" si="265">SUMSQ(P370:P396)</f>
        <v>4792815</v>
      </c>
      <c r="Q397" s="475">
        <f t="shared" ref="Q397" si="266">SUMSQ(Q370:Q396)</f>
        <v>4792815</v>
      </c>
      <c r="R397" s="475">
        <f t="shared" ref="R397" si="267">SUMSQ(R370:R396)</f>
        <v>4792815</v>
      </c>
      <c r="S397" s="475">
        <f t="shared" ref="S397" si="268">SUMSQ(S370:S396)</f>
        <v>4792815</v>
      </c>
      <c r="T397" s="475">
        <f t="shared" ref="T397" si="269">SUMSQ(T370:T396)</f>
        <v>4792815</v>
      </c>
      <c r="U397" s="475">
        <f t="shared" ref="U397" si="270">SUMSQ(U370:U396)</f>
        <v>4792815</v>
      </c>
      <c r="V397" s="475">
        <f t="shared" ref="V397" si="271">SUMSQ(V370:V396)</f>
        <v>4792815</v>
      </c>
      <c r="W397" s="475">
        <f t="shared" ref="W397" si="272">SUMSQ(W370:W396)</f>
        <v>4792815</v>
      </c>
      <c r="X397" s="475">
        <f t="shared" ref="X397" si="273">SUMSQ(X370:X396)</f>
        <v>4792815</v>
      </c>
      <c r="Y397" s="475">
        <f t="shared" ref="Y397" si="274">SUMSQ(Y370:Y396)</f>
        <v>4792815</v>
      </c>
      <c r="Z397" s="475">
        <f t="shared" ref="Z397" si="275">SUMSQ(Z370:Z396)</f>
        <v>4792815</v>
      </c>
      <c r="AA397" s="475">
        <f t="shared" ref="AA397" si="276">SUMSQ(AA370:AA396)</f>
        <v>4792815</v>
      </c>
      <c r="AB397" s="475">
        <f t="shared" ref="AB397" si="277">SUMSQ(AB370:AB396)</f>
        <v>4792815</v>
      </c>
      <c r="AC397" s="475"/>
    </row>
    <row r="398" spans="1:29" x14ac:dyDescent="0.25">
      <c r="A398" s="466"/>
      <c r="B398" s="471" t="s">
        <v>925</v>
      </c>
      <c r="C398" s="471"/>
      <c r="D398" s="471"/>
      <c r="E398" s="471"/>
      <c r="F398" s="471"/>
      <c r="G398" s="471"/>
      <c r="H398" s="471"/>
      <c r="I398" s="471"/>
      <c r="J398" s="471"/>
      <c r="K398" s="471"/>
      <c r="L398" s="471"/>
      <c r="M398" s="471"/>
      <c r="N398" s="471"/>
      <c r="O398" s="471"/>
      <c r="P398" s="471"/>
      <c r="Q398" s="471"/>
      <c r="R398" s="471"/>
      <c r="S398" s="471"/>
      <c r="T398" s="471"/>
      <c r="U398" s="471"/>
      <c r="V398" s="471"/>
      <c r="W398" s="471"/>
      <c r="X398" s="471"/>
      <c r="Y398" s="471"/>
      <c r="Z398" s="471"/>
      <c r="AA398" s="471"/>
      <c r="AB398" s="471"/>
      <c r="AC398" s="475"/>
    </row>
    <row r="399" spans="1:29" x14ac:dyDescent="0.25">
      <c r="A399" s="470" t="s">
        <v>2</v>
      </c>
      <c r="B399" s="466">
        <f>B370</f>
        <v>9</v>
      </c>
      <c r="C399" s="466">
        <f>C371</f>
        <v>44</v>
      </c>
      <c r="D399" s="466">
        <f>D372</f>
        <v>79</v>
      </c>
      <c r="E399" s="466">
        <f>E373</f>
        <v>100</v>
      </c>
      <c r="F399" s="466">
        <f>F374</f>
        <v>111</v>
      </c>
      <c r="G399" s="466">
        <f>G375</f>
        <v>146</v>
      </c>
      <c r="H399" s="466">
        <f>H376</f>
        <v>176</v>
      </c>
      <c r="I399" s="466">
        <f>I377</f>
        <v>211</v>
      </c>
      <c r="J399" s="466">
        <f>J378</f>
        <v>222</v>
      </c>
      <c r="K399" s="466">
        <f>K379</f>
        <v>255</v>
      </c>
      <c r="L399" s="466">
        <f>L380</f>
        <v>290</v>
      </c>
      <c r="M399" s="466">
        <f>M381</f>
        <v>298</v>
      </c>
      <c r="N399" s="466">
        <f>N382</f>
        <v>328</v>
      </c>
      <c r="O399" s="466">
        <f>O383</f>
        <v>366</v>
      </c>
      <c r="P399" s="466">
        <f>P384</f>
        <v>401</v>
      </c>
      <c r="Q399" s="466">
        <f>Q385</f>
        <v>431</v>
      </c>
      <c r="R399" s="466">
        <f>R386</f>
        <v>439</v>
      </c>
      <c r="S399" s="466">
        <f>S387</f>
        <v>477</v>
      </c>
      <c r="T399" s="466">
        <f>T388</f>
        <v>510</v>
      </c>
      <c r="U399" s="466">
        <f>U389</f>
        <v>518</v>
      </c>
      <c r="V399" s="466">
        <f>V390</f>
        <v>553</v>
      </c>
      <c r="W399" s="466">
        <f>W391</f>
        <v>583</v>
      </c>
      <c r="X399" s="466">
        <f>X392</f>
        <v>621</v>
      </c>
      <c r="Y399" s="466">
        <f>Y393</f>
        <v>629</v>
      </c>
      <c r="Z399" s="466">
        <f>Z394</f>
        <v>650</v>
      </c>
      <c r="AA399" s="466">
        <f>AA395</f>
        <v>685</v>
      </c>
      <c r="AB399" s="473">
        <f>AB396</f>
        <v>723</v>
      </c>
      <c r="AC399" s="475">
        <f t="shared" ref="AC399:AC400" si="278">SUMSQ(B399:AB399)</f>
        <v>4792815</v>
      </c>
    </row>
    <row r="400" spans="1:29" x14ac:dyDescent="0.25">
      <c r="A400" s="470" t="s">
        <v>3</v>
      </c>
      <c r="B400" s="466">
        <f>B396</f>
        <v>233</v>
      </c>
      <c r="C400" s="466">
        <f>C395</f>
        <v>612</v>
      </c>
      <c r="D400" s="466">
        <f>D394</f>
        <v>259</v>
      </c>
      <c r="E400" s="466">
        <f>E393</f>
        <v>168</v>
      </c>
      <c r="F400" s="466">
        <f>F392</f>
        <v>625</v>
      </c>
      <c r="G400" s="466">
        <f>G391</f>
        <v>275</v>
      </c>
      <c r="H400" s="466">
        <f>H390</f>
        <v>208</v>
      </c>
      <c r="I400" s="466">
        <f>I389</f>
        <v>587</v>
      </c>
      <c r="J400" s="466">
        <f>J388</f>
        <v>318</v>
      </c>
      <c r="K400" s="466">
        <f>K387</f>
        <v>700</v>
      </c>
      <c r="L400" s="466">
        <f>L386</f>
        <v>350</v>
      </c>
      <c r="M400" s="466">
        <f>M385</f>
        <v>81</v>
      </c>
      <c r="N400" s="466">
        <f>N384</f>
        <v>716</v>
      </c>
      <c r="O400" s="466">
        <f>O383</f>
        <v>366</v>
      </c>
      <c r="P400" s="466">
        <f>P382</f>
        <v>13</v>
      </c>
      <c r="Q400" s="466">
        <f>Q381</f>
        <v>651</v>
      </c>
      <c r="R400" s="466">
        <f>R380</f>
        <v>379</v>
      </c>
      <c r="S400" s="466">
        <f>S379</f>
        <v>29</v>
      </c>
      <c r="T400" s="466">
        <f>T378</f>
        <v>414</v>
      </c>
      <c r="U400" s="466">
        <f>U377</f>
        <v>142</v>
      </c>
      <c r="V400" s="466">
        <f>V376</f>
        <v>521</v>
      </c>
      <c r="W400" s="466">
        <f>W375</f>
        <v>454</v>
      </c>
      <c r="X400" s="466">
        <f>X374</f>
        <v>104</v>
      </c>
      <c r="Y400" s="466">
        <f>Y373</f>
        <v>564</v>
      </c>
      <c r="Z400" s="466">
        <f>Z372</f>
        <v>470</v>
      </c>
      <c r="AA400" s="466">
        <f>AA371</f>
        <v>120</v>
      </c>
      <c r="AB400" s="473">
        <f>AB370</f>
        <v>496</v>
      </c>
      <c r="AC400" s="475">
        <f t="shared" si="278"/>
        <v>4792815</v>
      </c>
    </row>
    <row r="402" spans="1:29" x14ac:dyDescent="0.25">
      <c r="B402" s="481" t="s">
        <v>947</v>
      </c>
      <c r="C402" s="465"/>
      <c r="D402" s="465"/>
      <c r="E402" s="465"/>
      <c r="F402" s="465"/>
      <c r="G402" s="465"/>
      <c r="H402" s="465"/>
      <c r="I402" s="465"/>
      <c r="J402" s="465"/>
      <c r="K402" s="465"/>
      <c r="L402" s="465"/>
      <c r="M402" s="465"/>
      <c r="N402" s="465"/>
      <c r="O402" s="465"/>
      <c r="P402" s="465"/>
      <c r="Q402" s="465"/>
      <c r="R402" s="465"/>
      <c r="S402" s="465"/>
      <c r="T402" s="465"/>
      <c r="U402" s="465"/>
      <c r="V402" s="465"/>
      <c r="W402" s="465"/>
      <c r="X402" s="465"/>
      <c r="Y402" s="465"/>
      <c r="Z402" s="465"/>
      <c r="AA402" s="465"/>
      <c r="AB402" s="465"/>
      <c r="AC402" s="469"/>
    </row>
    <row r="403" spans="1:29" x14ac:dyDescent="0.25">
      <c r="A403" s="465">
        <v>1</v>
      </c>
      <c r="B403" s="483">
        <v>2</v>
      </c>
      <c r="C403" s="484">
        <v>144</v>
      </c>
      <c r="D403" s="484">
        <v>193</v>
      </c>
      <c r="E403" s="484">
        <v>319</v>
      </c>
      <c r="F403" s="484">
        <v>371</v>
      </c>
      <c r="G403" s="484">
        <v>432</v>
      </c>
      <c r="H403" s="484">
        <v>531</v>
      </c>
      <c r="I403" s="484">
        <v>580</v>
      </c>
      <c r="J403" s="484">
        <v>713</v>
      </c>
      <c r="K403" s="484">
        <v>640</v>
      </c>
      <c r="L403" s="484">
        <v>701</v>
      </c>
      <c r="M403" s="484">
        <v>510</v>
      </c>
      <c r="N403" s="484">
        <v>123</v>
      </c>
      <c r="O403" s="484">
        <v>172</v>
      </c>
      <c r="P403" s="484">
        <v>71</v>
      </c>
      <c r="Q403" s="484">
        <v>332</v>
      </c>
      <c r="R403" s="484">
        <v>465</v>
      </c>
      <c r="S403" s="484">
        <v>271</v>
      </c>
      <c r="T403" s="484">
        <v>444</v>
      </c>
      <c r="U403" s="484">
        <v>259</v>
      </c>
      <c r="V403" s="484">
        <v>392</v>
      </c>
      <c r="W403" s="484">
        <v>653</v>
      </c>
      <c r="X403" s="484">
        <v>543</v>
      </c>
      <c r="Y403" s="484">
        <v>601</v>
      </c>
      <c r="Z403" s="484">
        <v>241</v>
      </c>
      <c r="AA403" s="484">
        <v>50</v>
      </c>
      <c r="AB403" s="485">
        <v>102</v>
      </c>
      <c r="AC403" s="475">
        <f>SUMSQ(B403:AB403)</f>
        <v>4792815</v>
      </c>
    </row>
    <row r="404" spans="1:29" x14ac:dyDescent="0.25">
      <c r="A404" s="465">
        <v>2</v>
      </c>
      <c r="B404" s="486">
        <v>207</v>
      </c>
      <c r="C404" s="478">
        <v>13</v>
      </c>
      <c r="D404" s="478">
        <v>146</v>
      </c>
      <c r="E404" s="478">
        <v>407</v>
      </c>
      <c r="F404" s="478">
        <v>306</v>
      </c>
      <c r="G404" s="478">
        <v>355</v>
      </c>
      <c r="H404" s="478">
        <v>724</v>
      </c>
      <c r="I404" s="478">
        <v>533</v>
      </c>
      <c r="J404" s="478">
        <v>594</v>
      </c>
      <c r="K404" s="478">
        <v>494</v>
      </c>
      <c r="L404" s="478">
        <v>627</v>
      </c>
      <c r="M404" s="478">
        <v>676</v>
      </c>
      <c r="N404" s="478">
        <v>73</v>
      </c>
      <c r="O404" s="478">
        <v>134</v>
      </c>
      <c r="P404" s="478">
        <v>186</v>
      </c>
      <c r="Q404" s="478">
        <v>285</v>
      </c>
      <c r="R404" s="478">
        <v>334</v>
      </c>
      <c r="S404" s="478">
        <v>476</v>
      </c>
      <c r="T404" s="478">
        <v>403</v>
      </c>
      <c r="U404" s="478">
        <v>455</v>
      </c>
      <c r="V404" s="478">
        <v>264</v>
      </c>
      <c r="W404" s="478">
        <v>606</v>
      </c>
      <c r="X404" s="478">
        <v>664</v>
      </c>
      <c r="Y404" s="478">
        <v>554</v>
      </c>
      <c r="Z404" s="478">
        <v>86</v>
      </c>
      <c r="AA404" s="478">
        <v>219</v>
      </c>
      <c r="AB404" s="487">
        <v>34</v>
      </c>
      <c r="AC404" s="475">
        <f t="shared" ref="AC404:AC429" si="279">SUMSQ(B404:AB404)</f>
        <v>4792815</v>
      </c>
    </row>
    <row r="405" spans="1:29" x14ac:dyDescent="0.25">
      <c r="A405" s="465">
        <v>3</v>
      </c>
      <c r="B405" s="486">
        <v>157</v>
      </c>
      <c r="C405" s="478">
        <v>209</v>
      </c>
      <c r="D405" s="478">
        <v>27</v>
      </c>
      <c r="E405" s="478">
        <v>369</v>
      </c>
      <c r="F405" s="478">
        <v>418</v>
      </c>
      <c r="G405" s="478">
        <v>308</v>
      </c>
      <c r="H405" s="478">
        <v>569</v>
      </c>
      <c r="I405" s="478">
        <v>711</v>
      </c>
      <c r="J405" s="478">
        <v>517</v>
      </c>
      <c r="K405" s="478">
        <v>690</v>
      </c>
      <c r="L405" s="478">
        <v>496</v>
      </c>
      <c r="M405" s="478">
        <v>638</v>
      </c>
      <c r="N405" s="478">
        <v>170</v>
      </c>
      <c r="O405" s="478">
        <v>60</v>
      </c>
      <c r="P405" s="478">
        <v>109</v>
      </c>
      <c r="Q405" s="478">
        <v>478</v>
      </c>
      <c r="R405" s="478">
        <v>296</v>
      </c>
      <c r="S405" s="478">
        <v>348</v>
      </c>
      <c r="T405" s="478">
        <v>248</v>
      </c>
      <c r="U405" s="478">
        <v>381</v>
      </c>
      <c r="V405" s="478">
        <v>439</v>
      </c>
      <c r="W405" s="478">
        <v>565</v>
      </c>
      <c r="X405" s="478">
        <v>617</v>
      </c>
      <c r="Y405" s="478">
        <v>669</v>
      </c>
      <c r="Z405" s="478">
        <v>39</v>
      </c>
      <c r="AA405" s="478">
        <v>97</v>
      </c>
      <c r="AB405" s="487">
        <v>230</v>
      </c>
      <c r="AC405" s="475">
        <f t="shared" si="279"/>
        <v>4792815</v>
      </c>
    </row>
    <row r="406" spans="1:29" x14ac:dyDescent="0.25">
      <c r="A406" s="465">
        <v>4</v>
      </c>
      <c r="B406" s="486">
        <v>635</v>
      </c>
      <c r="C406" s="478">
        <v>687</v>
      </c>
      <c r="D406" s="478">
        <v>502</v>
      </c>
      <c r="E406" s="478">
        <v>115</v>
      </c>
      <c r="F406" s="478">
        <v>167</v>
      </c>
      <c r="G406" s="478">
        <v>57</v>
      </c>
      <c r="H406" s="478">
        <v>345</v>
      </c>
      <c r="I406" s="478">
        <v>484</v>
      </c>
      <c r="J406" s="478">
        <v>293</v>
      </c>
      <c r="K406" s="478">
        <v>436</v>
      </c>
      <c r="L406" s="478">
        <v>245</v>
      </c>
      <c r="M406" s="478">
        <v>387</v>
      </c>
      <c r="N406" s="478">
        <v>675</v>
      </c>
      <c r="O406" s="478">
        <v>562</v>
      </c>
      <c r="P406" s="478">
        <v>614</v>
      </c>
      <c r="Q406" s="478">
        <v>227</v>
      </c>
      <c r="R406" s="478">
        <v>45</v>
      </c>
      <c r="S406" s="478">
        <v>94</v>
      </c>
      <c r="T406" s="478">
        <v>24</v>
      </c>
      <c r="U406" s="478">
        <v>154</v>
      </c>
      <c r="V406" s="478">
        <v>215</v>
      </c>
      <c r="W406" s="478">
        <v>314</v>
      </c>
      <c r="X406" s="478">
        <v>366</v>
      </c>
      <c r="Y406" s="478">
        <v>415</v>
      </c>
      <c r="Z406" s="478">
        <v>514</v>
      </c>
      <c r="AA406" s="478">
        <v>575</v>
      </c>
      <c r="AB406" s="487">
        <v>708</v>
      </c>
      <c r="AC406" s="475">
        <f t="shared" si="279"/>
        <v>4792815</v>
      </c>
    </row>
    <row r="407" spans="1:29" x14ac:dyDescent="0.25">
      <c r="A407" s="465">
        <v>5</v>
      </c>
      <c r="B407" s="486">
        <v>507</v>
      </c>
      <c r="C407" s="478">
        <v>646</v>
      </c>
      <c r="D407" s="478">
        <v>698</v>
      </c>
      <c r="E407" s="478">
        <v>68</v>
      </c>
      <c r="F407" s="478">
        <v>120</v>
      </c>
      <c r="G407" s="478">
        <v>178</v>
      </c>
      <c r="H407" s="478">
        <v>277</v>
      </c>
      <c r="I407" s="478">
        <v>329</v>
      </c>
      <c r="J407" s="478">
        <v>462</v>
      </c>
      <c r="K407" s="478">
        <v>389</v>
      </c>
      <c r="L407" s="478">
        <v>450</v>
      </c>
      <c r="M407" s="478">
        <v>256</v>
      </c>
      <c r="N407" s="478">
        <v>598</v>
      </c>
      <c r="O407" s="478">
        <v>650</v>
      </c>
      <c r="P407" s="478">
        <v>549</v>
      </c>
      <c r="Q407" s="478">
        <v>108</v>
      </c>
      <c r="R407" s="478">
        <v>238</v>
      </c>
      <c r="S407" s="478">
        <v>47</v>
      </c>
      <c r="T407" s="478">
        <v>190</v>
      </c>
      <c r="U407" s="478">
        <v>8</v>
      </c>
      <c r="V407" s="478">
        <v>141</v>
      </c>
      <c r="W407" s="478">
        <v>429</v>
      </c>
      <c r="X407" s="478">
        <v>316</v>
      </c>
      <c r="Y407" s="478">
        <v>377</v>
      </c>
      <c r="Z407" s="478">
        <v>719</v>
      </c>
      <c r="AA407" s="478">
        <v>528</v>
      </c>
      <c r="AB407" s="487">
        <v>577</v>
      </c>
      <c r="AC407" s="475">
        <f t="shared" si="279"/>
        <v>4792815</v>
      </c>
    </row>
    <row r="408" spans="1:29" x14ac:dyDescent="0.25">
      <c r="A408" s="465">
        <v>6</v>
      </c>
      <c r="B408" s="486">
        <v>682</v>
      </c>
      <c r="C408" s="478">
        <v>491</v>
      </c>
      <c r="D408" s="478">
        <v>624</v>
      </c>
      <c r="E408" s="478">
        <v>183</v>
      </c>
      <c r="F408" s="478">
        <v>79</v>
      </c>
      <c r="G408" s="478">
        <v>131</v>
      </c>
      <c r="H408" s="478">
        <v>473</v>
      </c>
      <c r="I408" s="478">
        <v>282</v>
      </c>
      <c r="J408" s="478">
        <v>340</v>
      </c>
      <c r="K408" s="478">
        <v>270</v>
      </c>
      <c r="L408" s="478">
        <v>400</v>
      </c>
      <c r="M408" s="478">
        <v>452</v>
      </c>
      <c r="N408" s="478">
        <v>551</v>
      </c>
      <c r="O408" s="478">
        <v>612</v>
      </c>
      <c r="P408" s="478">
        <v>661</v>
      </c>
      <c r="Q408" s="478">
        <v>31</v>
      </c>
      <c r="R408" s="478">
        <v>83</v>
      </c>
      <c r="S408" s="478">
        <v>225</v>
      </c>
      <c r="T408" s="478">
        <v>152</v>
      </c>
      <c r="U408" s="478">
        <v>204</v>
      </c>
      <c r="V408" s="478">
        <v>10</v>
      </c>
      <c r="W408" s="478">
        <v>352</v>
      </c>
      <c r="X408" s="478">
        <v>413</v>
      </c>
      <c r="Y408" s="478">
        <v>303</v>
      </c>
      <c r="Z408" s="478">
        <v>591</v>
      </c>
      <c r="AA408" s="478">
        <v>721</v>
      </c>
      <c r="AB408" s="487">
        <v>539</v>
      </c>
      <c r="AC408" s="475">
        <f t="shared" si="279"/>
        <v>4792815</v>
      </c>
    </row>
    <row r="409" spans="1:29" x14ac:dyDescent="0.25">
      <c r="A409" s="465">
        <v>7</v>
      </c>
      <c r="B409" s="486">
        <v>458</v>
      </c>
      <c r="C409" s="478">
        <v>267</v>
      </c>
      <c r="D409" s="478">
        <v>397</v>
      </c>
      <c r="E409" s="478">
        <v>658</v>
      </c>
      <c r="F409" s="478">
        <v>557</v>
      </c>
      <c r="G409" s="478">
        <v>609</v>
      </c>
      <c r="H409" s="478">
        <v>222</v>
      </c>
      <c r="I409" s="478">
        <v>28</v>
      </c>
      <c r="J409" s="478">
        <v>89</v>
      </c>
      <c r="K409" s="478">
        <v>16</v>
      </c>
      <c r="L409" s="478">
        <v>149</v>
      </c>
      <c r="M409" s="478">
        <v>201</v>
      </c>
      <c r="N409" s="478">
        <v>300</v>
      </c>
      <c r="O409" s="478">
        <v>358</v>
      </c>
      <c r="P409" s="478">
        <v>410</v>
      </c>
      <c r="Q409" s="478">
        <v>536</v>
      </c>
      <c r="R409" s="478">
        <v>588</v>
      </c>
      <c r="S409" s="478">
        <v>727</v>
      </c>
      <c r="T409" s="478">
        <v>630</v>
      </c>
      <c r="U409" s="478">
        <v>679</v>
      </c>
      <c r="V409" s="478">
        <v>488</v>
      </c>
      <c r="W409" s="478">
        <v>128</v>
      </c>
      <c r="X409" s="478">
        <v>189</v>
      </c>
      <c r="Y409" s="478">
        <v>76</v>
      </c>
      <c r="Z409" s="478">
        <v>337</v>
      </c>
      <c r="AA409" s="478">
        <v>470</v>
      </c>
      <c r="AB409" s="487">
        <v>288</v>
      </c>
      <c r="AC409" s="475">
        <f t="shared" si="279"/>
        <v>4792815</v>
      </c>
    </row>
    <row r="410" spans="1:29" x14ac:dyDescent="0.25">
      <c r="A410" s="465">
        <v>8</v>
      </c>
      <c r="B410" s="486">
        <v>384</v>
      </c>
      <c r="C410" s="478">
        <v>433</v>
      </c>
      <c r="D410" s="478">
        <v>251</v>
      </c>
      <c r="E410" s="478">
        <v>620</v>
      </c>
      <c r="F410" s="478">
        <v>672</v>
      </c>
      <c r="G410" s="478">
        <v>559</v>
      </c>
      <c r="H410" s="478">
        <v>91</v>
      </c>
      <c r="I410" s="478">
        <v>233</v>
      </c>
      <c r="J410" s="478">
        <v>42</v>
      </c>
      <c r="K410" s="478">
        <v>212</v>
      </c>
      <c r="L410" s="478">
        <v>21</v>
      </c>
      <c r="M410" s="478">
        <v>160</v>
      </c>
      <c r="N410" s="478">
        <v>421</v>
      </c>
      <c r="O410" s="478">
        <v>311</v>
      </c>
      <c r="P410" s="478">
        <v>363</v>
      </c>
      <c r="Q410" s="478">
        <v>705</v>
      </c>
      <c r="R410" s="478">
        <v>520</v>
      </c>
      <c r="S410" s="478">
        <v>572</v>
      </c>
      <c r="T410" s="478">
        <v>499</v>
      </c>
      <c r="U410" s="478">
        <v>632</v>
      </c>
      <c r="V410" s="478">
        <v>693</v>
      </c>
      <c r="W410" s="478">
        <v>63</v>
      </c>
      <c r="X410" s="478">
        <v>112</v>
      </c>
      <c r="Y410" s="478">
        <v>164</v>
      </c>
      <c r="Z410" s="478">
        <v>290</v>
      </c>
      <c r="AA410" s="478">
        <v>351</v>
      </c>
      <c r="AB410" s="487">
        <v>481</v>
      </c>
      <c r="AC410" s="475">
        <f t="shared" si="279"/>
        <v>4792815</v>
      </c>
    </row>
    <row r="411" spans="1:29" x14ac:dyDescent="0.25">
      <c r="A411" s="465">
        <v>9</v>
      </c>
      <c r="B411" s="486">
        <v>253</v>
      </c>
      <c r="C411" s="478">
        <v>395</v>
      </c>
      <c r="D411" s="478">
        <v>447</v>
      </c>
      <c r="E411" s="478">
        <v>546</v>
      </c>
      <c r="F411" s="478">
        <v>595</v>
      </c>
      <c r="G411" s="478">
        <v>656</v>
      </c>
      <c r="H411" s="478">
        <v>53</v>
      </c>
      <c r="I411" s="478">
        <v>105</v>
      </c>
      <c r="J411" s="478">
        <v>235</v>
      </c>
      <c r="K411" s="478">
        <v>138</v>
      </c>
      <c r="L411" s="478">
        <v>196</v>
      </c>
      <c r="M411" s="478">
        <v>5</v>
      </c>
      <c r="N411" s="478">
        <v>374</v>
      </c>
      <c r="O411" s="478">
        <v>426</v>
      </c>
      <c r="P411" s="478">
        <v>322</v>
      </c>
      <c r="Q411" s="478">
        <v>583</v>
      </c>
      <c r="R411" s="478">
        <v>716</v>
      </c>
      <c r="S411" s="478">
        <v>525</v>
      </c>
      <c r="T411" s="478">
        <v>695</v>
      </c>
      <c r="U411" s="478">
        <v>513</v>
      </c>
      <c r="V411" s="478">
        <v>643</v>
      </c>
      <c r="W411" s="478">
        <v>175</v>
      </c>
      <c r="X411" s="478">
        <v>65</v>
      </c>
      <c r="Y411" s="478">
        <v>126</v>
      </c>
      <c r="Z411" s="478">
        <v>468</v>
      </c>
      <c r="AA411" s="478">
        <v>274</v>
      </c>
      <c r="AB411" s="487">
        <v>326</v>
      </c>
      <c r="AC411" s="475">
        <f t="shared" si="279"/>
        <v>4792815</v>
      </c>
    </row>
    <row r="412" spans="1:29" x14ac:dyDescent="0.25">
      <c r="A412" s="465">
        <v>10</v>
      </c>
      <c r="B412" s="486">
        <v>663</v>
      </c>
      <c r="C412" s="478">
        <v>550</v>
      </c>
      <c r="D412" s="478">
        <v>611</v>
      </c>
      <c r="E412" s="478">
        <v>224</v>
      </c>
      <c r="F412" s="478">
        <v>33</v>
      </c>
      <c r="G412" s="478">
        <v>82</v>
      </c>
      <c r="H412" s="478">
        <v>451</v>
      </c>
      <c r="I412" s="478">
        <v>269</v>
      </c>
      <c r="J412" s="478">
        <v>402</v>
      </c>
      <c r="K412" s="478">
        <v>302</v>
      </c>
      <c r="L412" s="478">
        <v>354</v>
      </c>
      <c r="M412" s="478">
        <v>412</v>
      </c>
      <c r="N412" s="478">
        <v>538</v>
      </c>
      <c r="O412" s="478">
        <v>590</v>
      </c>
      <c r="P412" s="478">
        <v>723</v>
      </c>
      <c r="Q412" s="478">
        <v>12</v>
      </c>
      <c r="R412" s="478">
        <v>151</v>
      </c>
      <c r="S412" s="478">
        <v>203</v>
      </c>
      <c r="T412" s="478">
        <v>130</v>
      </c>
      <c r="U412" s="478">
        <v>182</v>
      </c>
      <c r="V412" s="478">
        <v>81</v>
      </c>
      <c r="W412" s="478">
        <v>342</v>
      </c>
      <c r="X412" s="478">
        <v>472</v>
      </c>
      <c r="Y412" s="478">
        <v>281</v>
      </c>
      <c r="Z412" s="478">
        <v>623</v>
      </c>
      <c r="AA412" s="478">
        <v>684</v>
      </c>
      <c r="AB412" s="487">
        <v>490</v>
      </c>
      <c r="AC412" s="475">
        <f t="shared" si="279"/>
        <v>4792815</v>
      </c>
    </row>
    <row r="413" spans="1:29" x14ac:dyDescent="0.25">
      <c r="A413" s="465">
        <v>11</v>
      </c>
      <c r="B413" s="486">
        <v>613</v>
      </c>
      <c r="C413" s="478">
        <v>674</v>
      </c>
      <c r="D413" s="478">
        <v>564</v>
      </c>
      <c r="E413" s="478">
        <v>96</v>
      </c>
      <c r="F413" s="478">
        <v>226</v>
      </c>
      <c r="G413" s="478">
        <v>44</v>
      </c>
      <c r="H413" s="478">
        <v>386</v>
      </c>
      <c r="I413" s="478">
        <v>438</v>
      </c>
      <c r="J413" s="478">
        <v>244</v>
      </c>
      <c r="K413" s="478">
        <v>417</v>
      </c>
      <c r="L413" s="478">
        <v>313</v>
      </c>
      <c r="M413" s="478">
        <v>365</v>
      </c>
      <c r="N413" s="478">
        <v>707</v>
      </c>
      <c r="O413" s="478">
        <v>516</v>
      </c>
      <c r="P413" s="478">
        <v>574</v>
      </c>
      <c r="Q413" s="478">
        <v>214</v>
      </c>
      <c r="R413" s="478">
        <v>23</v>
      </c>
      <c r="S413" s="478">
        <v>156</v>
      </c>
      <c r="T413" s="478">
        <v>56</v>
      </c>
      <c r="U413" s="478">
        <v>117</v>
      </c>
      <c r="V413" s="478">
        <v>166</v>
      </c>
      <c r="W413" s="478">
        <v>292</v>
      </c>
      <c r="X413" s="478">
        <v>344</v>
      </c>
      <c r="Y413" s="478">
        <v>486</v>
      </c>
      <c r="Z413" s="478">
        <v>504</v>
      </c>
      <c r="AA413" s="478">
        <v>634</v>
      </c>
      <c r="AB413" s="487">
        <v>686</v>
      </c>
      <c r="AC413" s="475">
        <f t="shared" si="279"/>
        <v>4792815</v>
      </c>
    </row>
    <row r="414" spans="1:29" x14ac:dyDescent="0.25">
      <c r="A414" s="465">
        <v>12</v>
      </c>
      <c r="B414" s="486">
        <v>548</v>
      </c>
      <c r="C414" s="478">
        <v>600</v>
      </c>
      <c r="D414" s="478">
        <v>649</v>
      </c>
      <c r="E414" s="478">
        <v>46</v>
      </c>
      <c r="F414" s="478">
        <v>107</v>
      </c>
      <c r="G414" s="478">
        <v>240</v>
      </c>
      <c r="H414" s="478">
        <v>258</v>
      </c>
      <c r="I414" s="478">
        <v>388</v>
      </c>
      <c r="J414" s="478">
        <v>449</v>
      </c>
      <c r="K414" s="478">
        <v>376</v>
      </c>
      <c r="L414" s="478">
        <v>428</v>
      </c>
      <c r="M414" s="478">
        <v>318</v>
      </c>
      <c r="N414" s="478">
        <v>579</v>
      </c>
      <c r="O414" s="478">
        <v>718</v>
      </c>
      <c r="P414" s="478">
        <v>527</v>
      </c>
      <c r="Q414" s="478">
        <v>140</v>
      </c>
      <c r="R414" s="478">
        <v>192</v>
      </c>
      <c r="S414" s="478">
        <v>7</v>
      </c>
      <c r="T414" s="478">
        <v>180</v>
      </c>
      <c r="U414" s="478">
        <v>67</v>
      </c>
      <c r="V414" s="478">
        <v>119</v>
      </c>
      <c r="W414" s="478">
        <v>461</v>
      </c>
      <c r="X414" s="478">
        <v>279</v>
      </c>
      <c r="Y414" s="478">
        <v>328</v>
      </c>
      <c r="Z414" s="478">
        <v>697</v>
      </c>
      <c r="AA414" s="478">
        <v>506</v>
      </c>
      <c r="AB414" s="487">
        <v>648</v>
      </c>
      <c r="AC414" s="475">
        <f t="shared" si="279"/>
        <v>4792815</v>
      </c>
    </row>
    <row r="415" spans="1:29" x14ac:dyDescent="0.25">
      <c r="A415" s="465">
        <v>13</v>
      </c>
      <c r="B415" s="486">
        <v>324</v>
      </c>
      <c r="C415" s="478">
        <v>373</v>
      </c>
      <c r="D415" s="478">
        <v>425</v>
      </c>
      <c r="E415" s="478">
        <v>524</v>
      </c>
      <c r="F415" s="478">
        <v>585</v>
      </c>
      <c r="G415" s="478">
        <v>715</v>
      </c>
      <c r="H415" s="478">
        <v>4</v>
      </c>
      <c r="I415" s="478">
        <v>137</v>
      </c>
      <c r="J415" s="478">
        <v>198</v>
      </c>
      <c r="K415" s="478">
        <v>125</v>
      </c>
      <c r="L415" s="478">
        <v>177</v>
      </c>
      <c r="M415" s="478">
        <v>64</v>
      </c>
      <c r="N415" s="478">
        <v>325</v>
      </c>
      <c r="O415" s="478">
        <v>467</v>
      </c>
      <c r="P415" s="478">
        <v>276</v>
      </c>
      <c r="Q415" s="478">
        <v>645</v>
      </c>
      <c r="R415" s="478">
        <v>694</v>
      </c>
      <c r="S415" s="478">
        <v>512</v>
      </c>
      <c r="T415" s="478">
        <v>655</v>
      </c>
      <c r="U415" s="478">
        <v>545</v>
      </c>
      <c r="V415" s="478">
        <v>597</v>
      </c>
      <c r="W415" s="478">
        <v>237</v>
      </c>
      <c r="X415" s="478">
        <v>52</v>
      </c>
      <c r="Y415" s="478">
        <v>104</v>
      </c>
      <c r="Z415" s="478">
        <v>446</v>
      </c>
      <c r="AA415" s="478">
        <v>255</v>
      </c>
      <c r="AB415" s="487">
        <v>394</v>
      </c>
      <c r="AC415" s="475">
        <f t="shared" si="279"/>
        <v>4792815</v>
      </c>
    </row>
    <row r="416" spans="1:29" x14ac:dyDescent="0.25">
      <c r="A416" s="465">
        <v>14</v>
      </c>
      <c r="B416" s="486">
        <v>409</v>
      </c>
      <c r="C416" s="478">
        <v>299</v>
      </c>
      <c r="D416" s="478">
        <v>360</v>
      </c>
      <c r="E416" s="478">
        <v>729</v>
      </c>
      <c r="F416" s="478">
        <v>535</v>
      </c>
      <c r="G416" s="478">
        <v>587</v>
      </c>
      <c r="H416" s="478">
        <v>200</v>
      </c>
      <c r="I416" s="478">
        <v>18</v>
      </c>
      <c r="J416" s="478">
        <v>148</v>
      </c>
      <c r="K416" s="478">
        <v>78</v>
      </c>
      <c r="L416" s="478">
        <v>127</v>
      </c>
      <c r="M416" s="478">
        <v>188</v>
      </c>
      <c r="N416" s="478">
        <v>287</v>
      </c>
      <c r="O416" s="478">
        <v>339</v>
      </c>
      <c r="P416" s="478">
        <v>469</v>
      </c>
      <c r="Q416" s="478">
        <v>487</v>
      </c>
      <c r="R416" s="478">
        <v>629</v>
      </c>
      <c r="S416" s="478">
        <v>681</v>
      </c>
      <c r="T416" s="478">
        <v>608</v>
      </c>
      <c r="U416" s="478">
        <v>660</v>
      </c>
      <c r="V416" s="478">
        <v>556</v>
      </c>
      <c r="W416" s="478">
        <v>88</v>
      </c>
      <c r="X416" s="478">
        <v>221</v>
      </c>
      <c r="Y416" s="478">
        <v>30</v>
      </c>
      <c r="Z416" s="478">
        <v>399</v>
      </c>
      <c r="AA416" s="478">
        <v>457</v>
      </c>
      <c r="AB416" s="487">
        <v>266</v>
      </c>
      <c r="AC416" s="475">
        <f t="shared" si="279"/>
        <v>4792815</v>
      </c>
    </row>
    <row r="417" spans="1:29" x14ac:dyDescent="0.25">
      <c r="A417" s="465">
        <v>15</v>
      </c>
      <c r="B417" s="486">
        <v>362</v>
      </c>
      <c r="C417" s="478">
        <v>423</v>
      </c>
      <c r="D417" s="478">
        <v>310</v>
      </c>
      <c r="E417" s="478">
        <v>571</v>
      </c>
      <c r="F417" s="478">
        <v>704</v>
      </c>
      <c r="G417" s="478">
        <v>522</v>
      </c>
      <c r="H417" s="478">
        <v>162</v>
      </c>
      <c r="I417" s="478">
        <v>211</v>
      </c>
      <c r="J417" s="478">
        <v>20</v>
      </c>
      <c r="K417" s="478">
        <v>163</v>
      </c>
      <c r="L417" s="478">
        <v>62</v>
      </c>
      <c r="M417" s="478">
        <v>114</v>
      </c>
      <c r="N417" s="478">
        <v>483</v>
      </c>
      <c r="O417" s="478">
        <v>289</v>
      </c>
      <c r="P417" s="478">
        <v>350</v>
      </c>
      <c r="Q417" s="478">
        <v>692</v>
      </c>
      <c r="R417" s="478">
        <v>501</v>
      </c>
      <c r="S417" s="478">
        <v>631</v>
      </c>
      <c r="T417" s="478">
        <v>561</v>
      </c>
      <c r="U417" s="478">
        <v>619</v>
      </c>
      <c r="V417" s="478">
        <v>671</v>
      </c>
      <c r="W417" s="478">
        <v>41</v>
      </c>
      <c r="X417" s="478">
        <v>93</v>
      </c>
      <c r="Y417" s="478">
        <v>232</v>
      </c>
      <c r="Z417" s="478">
        <v>250</v>
      </c>
      <c r="AA417" s="478">
        <v>383</v>
      </c>
      <c r="AB417" s="487">
        <v>435</v>
      </c>
      <c r="AC417" s="475">
        <f t="shared" si="279"/>
        <v>4792815</v>
      </c>
    </row>
    <row r="418" spans="1:29" x14ac:dyDescent="0.25">
      <c r="A418" s="465">
        <v>16</v>
      </c>
      <c r="B418" s="486">
        <v>111</v>
      </c>
      <c r="C418" s="478">
        <v>169</v>
      </c>
      <c r="D418" s="478">
        <v>59</v>
      </c>
      <c r="E418" s="478">
        <v>347</v>
      </c>
      <c r="F418" s="478">
        <v>480</v>
      </c>
      <c r="G418" s="478">
        <v>295</v>
      </c>
      <c r="H418" s="478">
        <v>637</v>
      </c>
      <c r="I418" s="478">
        <v>689</v>
      </c>
      <c r="J418" s="478">
        <v>498</v>
      </c>
      <c r="K418" s="478">
        <v>668</v>
      </c>
      <c r="L418" s="478">
        <v>567</v>
      </c>
      <c r="M418" s="478">
        <v>616</v>
      </c>
      <c r="N418" s="478">
        <v>229</v>
      </c>
      <c r="O418" s="478">
        <v>38</v>
      </c>
      <c r="P418" s="478">
        <v>99</v>
      </c>
      <c r="Q418" s="478">
        <v>441</v>
      </c>
      <c r="R418" s="478">
        <v>247</v>
      </c>
      <c r="S418" s="478">
        <v>380</v>
      </c>
      <c r="T418" s="478">
        <v>307</v>
      </c>
      <c r="U418" s="478">
        <v>368</v>
      </c>
      <c r="V418" s="478">
        <v>420</v>
      </c>
      <c r="W418" s="478">
        <v>519</v>
      </c>
      <c r="X418" s="478">
        <v>568</v>
      </c>
      <c r="Y418" s="478">
        <v>710</v>
      </c>
      <c r="Z418" s="478">
        <v>26</v>
      </c>
      <c r="AA418" s="478">
        <v>159</v>
      </c>
      <c r="AB418" s="487">
        <v>208</v>
      </c>
      <c r="AC418" s="475">
        <f t="shared" si="279"/>
        <v>4792815</v>
      </c>
    </row>
    <row r="419" spans="1:29" x14ac:dyDescent="0.25">
      <c r="A419" s="465">
        <v>17</v>
      </c>
      <c r="B419" s="486">
        <v>70</v>
      </c>
      <c r="C419" s="478">
        <v>122</v>
      </c>
      <c r="D419" s="478">
        <v>174</v>
      </c>
      <c r="E419" s="478">
        <v>273</v>
      </c>
      <c r="F419" s="478">
        <v>331</v>
      </c>
      <c r="G419" s="478">
        <v>464</v>
      </c>
      <c r="H419" s="478">
        <v>509</v>
      </c>
      <c r="I419" s="478">
        <v>642</v>
      </c>
      <c r="J419" s="478">
        <v>700</v>
      </c>
      <c r="K419" s="478">
        <v>603</v>
      </c>
      <c r="L419" s="478">
        <v>652</v>
      </c>
      <c r="M419" s="478">
        <v>542</v>
      </c>
      <c r="N419" s="478">
        <v>101</v>
      </c>
      <c r="O419" s="478">
        <v>243</v>
      </c>
      <c r="P419" s="478">
        <v>49</v>
      </c>
      <c r="Q419" s="478">
        <v>391</v>
      </c>
      <c r="R419" s="478">
        <v>443</v>
      </c>
      <c r="S419" s="478">
        <v>261</v>
      </c>
      <c r="T419" s="478">
        <v>431</v>
      </c>
      <c r="U419" s="478">
        <v>321</v>
      </c>
      <c r="V419" s="478">
        <v>370</v>
      </c>
      <c r="W419" s="478">
        <v>712</v>
      </c>
      <c r="X419" s="478">
        <v>530</v>
      </c>
      <c r="Y419" s="478">
        <v>582</v>
      </c>
      <c r="Z419" s="478">
        <v>195</v>
      </c>
      <c r="AA419" s="478">
        <v>1</v>
      </c>
      <c r="AB419" s="487">
        <v>143</v>
      </c>
      <c r="AC419" s="475">
        <f t="shared" si="279"/>
        <v>4792815</v>
      </c>
    </row>
    <row r="420" spans="1:29" x14ac:dyDescent="0.25">
      <c r="A420" s="465">
        <v>18</v>
      </c>
      <c r="B420" s="486">
        <v>185</v>
      </c>
      <c r="C420" s="478">
        <v>75</v>
      </c>
      <c r="D420" s="478">
        <v>133</v>
      </c>
      <c r="E420" s="478">
        <v>475</v>
      </c>
      <c r="F420" s="478">
        <v>284</v>
      </c>
      <c r="G420" s="478">
        <v>336</v>
      </c>
      <c r="H420" s="478">
        <v>678</v>
      </c>
      <c r="I420" s="478">
        <v>493</v>
      </c>
      <c r="J420" s="478">
        <v>626</v>
      </c>
      <c r="K420" s="478">
        <v>553</v>
      </c>
      <c r="L420" s="478">
        <v>605</v>
      </c>
      <c r="M420" s="478">
        <v>666</v>
      </c>
      <c r="N420" s="478">
        <v>36</v>
      </c>
      <c r="O420" s="478">
        <v>85</v>
      </c>
      <c r="P420" s="478">
        <v>218</v>
      </c>
      <c r="Q420" s="478">
        <v>263</v>
      </c>
      <c r="R420" s="478">
        <v>405</v>
      </c>
      <c r="S420" s="478">
        <v>454</v>
      </c>
      <c r="T420" s="478">
        <v>357</v>
      </c>
      <c r="U420" s="478">
        <v>406</v>
      </c>
      <c r="V420" s="478">
        <v>305</v>
      </c>
      <c r="W420" s="478">
        <v>593</v>
      </c>
      <c r="X420" s="478">
        <v>726</v>
      </c>
      <c r="Y420" s="478">
        <v>532</v>
      </c>
      <c r="Z420" s="478">
        <v>145</v>
      </c>
      <c r="AA420" s="478">
        <v>206</v>
      </c>
      <c r="AB420" s="487">
        <v>15</v>
      </c>
      <c r="AC420" s="475">
        <f t="shared" si="279"/>
        <v>4792815</v>
      </c>
    </row>
    <row r="421" spans="1:29" x14ac:dyDescent="0.25">
      <c r="A421" s="465">
        <v>19</v>
      </c>
      <c r="B421" s="486">
        <v>349</v>
      </c>
      <c r="C421" s="478">
        <v>482</v>
      </c>
      <c r="D421" s="478">
        <v>291</v>
      </c>
      <c r="E421" s="478">
        <v>633</v>
      </c>
      <c r="F421" s="478">
        <v>691</v>
      </c>
      <c r="G421" s="478">
        <v>500</v>
      </c>
      <c r="H421" s="478">
        <v>113</v>
      </c>
      <c r="I421" s="478">
        <v>165</v>
      </c>
      <c r="J421" s="478">
        <v>61</v>
      </c>
      <c r="K421" s="478">
        <v>234</v>
      </c>
      <c r="L421" s="478">
        <v>40</v>
      </c>
      <c r="M421" s="478">
        <v>92</v>
      </c>
      <c r="N421" s="478">
        <v>434</v>
      </c>
      <c r="O421" s="478">
        <v>252</v>
      </c>
      <c r="P421" s="478">
        <v>382</v>
      </c>
      <c r="Q421" s="478">
        <v>670</v>
      </c>
      <c r="R421" s="478">
        <v>560</v>
      </c>
      <c r="S421" s="478">
        <v>621</v>
      </c>
      <c r="T421" s="478">
        <v>521</v>
      </c>
      <c r="U421" s="478">
        <v>573</v>
      </c>
      <c r="V421" s="478">
        <v>703</v>
      </c>
      <c r="W421" s="478">
        <v>19</v>
      </c>
      <c r="X421" s="478">
        <v>161</v>
      </c>
      <c r="Y421" s="478">
        <v>213</v>
      </c>
      <c r="Z421" s="478">
        <v>312</v>
      </c>
      <c r="AA421" s="478">
        <v>361</v>
      </c>
      <c r="AB421" s="487">
        <v>422</v>
      </c>
      <c r="AC421" s="475">
        <f t="shared" si="279"/>
        <v>4792815</v>
      </c>
    </row>
    <row r="422" spans="1:29" x14ac:dyDescent="0.25">
      <c r="A422" s="465">
        <v>20</v>
      </c>
      <c r="B422" s="486">
        <v>275</v>
      </c>
      <c r="C422" s="478">
        <v>327</v>
      </c>
      <c r="D422" s="478">
        <v>466</v>
      </c>
      <c r="E422" s="478">
        <v>511</v>
      </c>
      <c r="F422" s="478">
        <v>644</v>
      </c>
      <c r="G422" s="478">
        <v>696</v>
      </c>
      <c r="H422" s="478">
        <v>66</v>
      </c>
      <c r="I422" s="478">
        <v>124</v>
      </c>
      <c r="J422" s="478">
        <v>176</v>
      </c>
      <c r="K422" s="478">
        <v>103</v>
      </c>
      <c r="L422" s="478">
        <v>236</v>
      </c>
      <c r="M422" s="478">
        <v>54</v>
      </c>
      <c r="N422" s="478">
        <v>396</v>
      </c>
      <c r="O422" s="478">
        <v>445</v>
      </c>
      <c r="P422" s="478">
        <v>254</v>
      </c>
      <c r="Q422" s="478">
        <v>596</v>
      </c>
      <c r="R422" s="478">
        <v>657</v>
      </c>
      <c r="S422" s="478">
        <v>544</v>
      </c>
      <c r="T422" s="478">
        <v>717</v>
      </c>
      <c r="U422" s="478">
        <v>523</v>
      </c>
      <c r="V422" s="478">
        <v>584</v>
      </c>
      <c r="W422" s="478">
        <v>197</v>
      </c>
      <c r="X422" s="478">
        <v>6</v>
      </c>
      <c r="Y422" s="478">
        <v>136</v>
      </c>
      <c r="Z422" s="478">
        <v>424</v>
      </c>
      <c r="AA422" s="478">
        <v>323</v>
      </c>
      <c r="AB422" s="487">
        <v>375</v>
      </c>
      <c r="AC422" s="475">
        <f t="shared" si="279"/>
        <v>4792815</v>
      </c>
    </row>
    <row r="423" spans="1:29" x14ac:dyDescent="0.25">
      <c r="A423" s="465">
        <v>21</v>
      </c>
      <c r="B423" s="486">
        <v>471</v>
      </c>
      <c r="C423" s="478">
        <v>286</v>
      </c>
      <c r="D423" s="478">
        <v>338</v>
      </c>
      <c r="E423" s="478">
        <v>680</v>
      </c>
      <c r="F423" s="478">
        <v>489</v>
      </c>
      <c r="G423" s="478">
        <v>628</v>
      </c>
      <c r="H423" s="478">
        <v>187</v>
      </c>
      <c r="I423" s="478">
        <v>77</v>
      </c>
      <c r="J423" s="478">
        <v>129</v>
      </c>
      <c r="K423" s="478">
        <v>29</v>
      </c>
      <c r="L423" s="478">
        <v>90</v>
      </c>
      <c r="M423" s="478">
        <v>220</v>
      </c>
      <c r="N423" s="478">
        <v>265</v>
      </c>
      <c r="O423" s="478">
        <v>398</v>
      </c>
      <c r="P423" s="478">
        <v>459</v>
      </c>
      <c r="Q423" s="478">
        <v>558</v>
      </c>
      <c r="R423" s="478">
        <v>607</v>
      </c>
      <c r="S423" s="478">
        <v>659</v>
      </c>
      <c r="T423" s="478">
        <v>586</v>
      </c>
      <c r="U423" s="478">
        <v>728</v>
      </c>
      <c r="V423" s="478">
        <v>537</v>
      </c>
      <c r="W423" s="478">
        <v>150</v>
      </c>
      <c r="X423" s="478">
        <v>199</v>
      </c>
      <c r="Y423" s="478">
        <v>17</v>
      </c>
      <c r="Z423" s="478">
        <v>359</v>
      </c>
      <c r="AA423" s="478">
        <v>411</v>
      </c>
      <c r="AB423" s="487">
        <v>298</v>
      </c>
      <c r="AC423" s="475">
        <f t="shared" si="279"/>
        <v>4792815</v>
      </c>
    </row>
    <row r="424" spans="1:29" x14ac:dyDescent="0.25">
      <c r="A424" s="465">
        <v>22</v>
      </c>
      <c r="B424" s="486">
        <v>217</v>
      </c>
      <c r="C424" s="478">
        <v>35</v>
      </c>
      <c r="D424" s="478">
        <v>87</v>
      </c>
      <c r="E424" s="478">
        <v>456</v>
      </c>
      <c r="F424" s="478">
        <v>262</v>
      </c>
      <c r="G424" s="478">
        <v>404</v>
      </c>
      <c r="H424" s="478">
        <v>665</v>
      </c>
      <c r="I424" s="478">
        <v>555</v>
      </c>
      <c r="J424" s="478">
        <v>604</v>
      </c>
      <c r="K424" s="478">
        <v>534</v>
      </c>
      <c r="L424" s="478">
        <v>592</v>
      </c>
      <c r="M424" s="478">
        <v>725</v>
      </c>
      <c r="N424" s="478">
        <v>14</v>
      </c>
      <c r="O424" s="478">
        <v>147</v>
      </c>
      <c r="P424" s="478">
        <v>205</v>
      </c>
      <c r="Q424" s="478">
        <v>304</v>
      </c>
      <c r="R424" s="478">
        <v>356</v>
      </c>
      <c r="S424" s="478">
        <v>408</v>
      </c>
      <c r="T424" s="478">
        <v>335</v>
      </c>
      <c r="U424" s="478">
        <v>477</v>
      </c>
      <c r="V424" s="478">
        <v>283</v>
      </c>
      <c r="W424" s="478">
        <v>625</v>
      </c>
      <c r="X424" s="478">
        <v>677</v>
      </c>
      <c r="Y424" s="478">
        <v>495</v>
      </c>
      <c r="Z424" s="478">
        <v>135</v>
      </c>
      <c r="AA424" s="478">
        <v>184</v>
      </c>
      <c r="AB424" s="487">
        <v>74</v>
      </c>
      <c r="AC424" s="475">
        <f t="shared" si="279"/>
        <v>4792815</v>
      </c>
    </row>
    <row r="425" spans="1:29" x14ac:dyDescent="0.25">
      <c r="A425" s="465">
        <v>23</v>
      </c>
      <c r="B425" s="486">
        <v>98</v>
      </c>
      <c r="C425" s="478">
        <v>231</v>
      </c>
      <c r="D425" s="478">
        <v>37</v>
      </c>
      <c r="E425" s="478">
        <v>379</v>
      </c>
      <c r="F425" s="478">
        <v>440</v>
      </c>
      <c r="G425" s="478">
        <v>249</v>
      </c>
      <c r="H425" s="478">
        <v>618</v>
      </c>
      <c r="I425" s="478">
        <v>667</v>
      </c>
      <c r="J425" s="478">
        <v>566</v>
      </c>
      <c r="K425" s="478">
        <v>709</v>
      </c>
      <c r="L425" s="478">
        <v>518</v>
      </c>
      <c r="M425" s="478">
        <v>570</v>
      </c>
      <c r="N425" s="478">
        <v>210</v>
      </c>
      <c r="O425" s="478">
        <v>25</v>
      </c>
      <c r="P425" s="478">
        <v>158</v>
      </c>
      <c r="Q425" s="478">
        <v>419</v>
      </c>
      <c r="R425" s="478">
        <v>309</v>
      </c>
      <c r="S425" s="478">
        <v>367</v>
      </c>
      <c r="T425" s="478">
        <v>297</v>
      </c>
      <c r="U425" s="478">
        <v>346</v>
      </c>
      <c r="V425" s="478">
        <v>479</v>
      </c>
      <c r="W425" s="478">
        <v>497</v>
      </c>
      <c r="X425" s="478">
        <v>639</v>
      </c>
      <c r="Y425" s="478">
        <v>688</v>
      </c>
      <c r="Z425" s="478">
        <v>58</v>
      </c>
      <c r="AA425" s="478">
        <v>110</v>
      </c>
      <c r="AB425" s="487">
        <v>171</v>
      </c>
      <c r="AC425" s="475">
        <f t="shared" si="279"/>
        <v>4792815</v>
      </c>
    </row>
    <row r="426" spans="1:29" x14ac:dyDescent="0.25">
      <c r="A426" s="465">
        <v>24</v>
      </c>
      <c r="B426" s="486">
        <v>51</v>
      </c>
      <c r="C426" s="478">
        <v>100</v>
      </c>
      <c r="D426" s="478">
        <v>242</v>
      </c>
      <c r="E426" s="478">
        <v>260</v>
      </c>
      <c r="F426" s="478">
        <v>393</v>
      </c>
      <c r="G426" s="478">
        <v>442</v>
      </c>
      <c r="H426" s="478">
        <v>541</v>
      </c>
      <c r="I426" s="478">
        <v>602</v>
      </c>
      <c r="J426" s="478">
        <v>654</v>
      </c>
      <c r="K426" s="478">
        <v>581</v>
      </c>
      <c r="L426" s="478">
        <v>714</v>
      </c>
      <c r="M426" s="478">
        <v>529</v>
      </c>
      <c r="N426" s="478">
        <v>142</v>
      </c>
      <c r="O426" s="478">
        <v>194</v>
      </c>
      <c r="P426" s="478">
        <v>3</v>
      </c>
      <c r="Q426" s="478">
        <v>372</v>
      </c>
      <c r="R426" s="478">
        <v>430</v>
      </c>
      <c r="S426" s="478">
        <v>320</v>
      </c>
      <c r="T426" s="478">
        <v>463</v>
      </c>
      <c r="U426" s="478">
        <v>272</v>
      </c>
      <c r="V426" s="478">
        <v>333</v>
      </c>
      <c r="W426" s="478">
        <v>702</v>
      </c>
      <c r="X426" s="478">
        <v>508</v>
      </c>
      <c r="Y426" s="478">
        <v>641</v>
      </c>
      <c r="Z426" s="478">
        <v>173</v>
      </c>
      <c r="AA426" s="478">
        <v>72</v>
      </c>
      <c r="AB426" s="487">
        <v>121</v>
      </c>
      <c r="AC426" s="475">
        <f t="shared" si="279"/>
        <v>4792815</v>
      </c>
    </row>
    <row r="427" spans="1:29" x14ac:dyDescent="0.25">
      <c r="A427" s="465">
        <v>25</v>
      </c>
      <c r="B427" s="486">
        <v>526</v>
      </c>
      <c r="C427" s="478">
        <v>578</v>
      </c>
      <c r="D427" s="478">
        <v>720</v>
      </c>
      <c r="E427" s="478">
        <v>9</v>
      </c>
      <c r="F427" s="478">
        <v>139</v>
      </c>
      <c r="G427" s="478">
        <v>191</v>
      </c>
      <c r="H427" s="478">
        <v>317</v>
      </c>
      <c r="I427" s="478">
        <v>378</v>
      </c>
      <c r="J427" s="478">
        <v>427</v>
      </c>
      <c r="K427" s="478">
        <v>330</v>
      </c>
      <c r="L427" s="478">
        <v>460</v>
      </c>
      <c r="M427" s="478">
        <v>278</v>
      </c>
      <c r="N427" s="478">
        <v>647</v>
      </c>
      <c r="O427" s="478">
        <v>699</v>
      </c>
      <c r="P427" s="478">
        <v>505</v>
      </c>
      <c r="Q427" s="478">
        <v>118</v>
      </c>
      <c r="R427" s="478">
        <v>179</v>
      </c>
      <c r="S427" s="478">
        <v>69</v>
      </c>
      <c r="T427" s="478">
        <v>239</v>
      </c>
      <c r="U427" s="478">
        <v>48</v>
      </c>
      <c r="V427" s="478">
        <v>106</v>
      </c>
      <c r="W427" s="478">
        <v>448</v>
      </c>
      <c r="X427" s="478">
        <v>257</v>
      </c>
      <c r="Y427" s="478">
        <v>390</v>
      </c>
      <c r="Z427" s="478">
        <v>651</v>
      </c>
      <c r="AA427" s="478">
        <v>547</v>
      </c>
      <c r="AB427" s="487">
        <v>599</v>
      </c>
      <c r="AC427" s="475">
        <f t="shared" si="279"/>
        <v>4792815</v>
      </c>
    </row>
    <row r="428" spans="1:29" x14ac:dyDescent="0.25">
      <c r="A428" s="465">
        <v>26</v>
      </c>
      <c r="B428" s="486">
        <v>722</v>
      </c>
      <c r="C428" s="478">
        <v>540</v>
      </c>
      <c r="D428" s="478">
        <v>589</v>
      </c>
      <c r="E428" s="478">
        <v>202</v>
      </c>
      <c r="F428" s="478">
        <v>11</v>
      </c>
      <c r="G428" s="478">
        <v>153</v>
      </c>
      <c r="H428" s="478">
        <v>414</v>
      </c>
      <c r="I428" s="478">
        <v>301</v>
      </c>
      <c r="J428" s="478">
        <v>353</v>
      </c>
      <c r="K428" s="478">
        <v>280</v>
      </c>
      <c r="L428" s="478">
        <v>341</v>
      </c>
      <c r="M428" s="478">
        <v>474</v>
      </c>
      <c r="N428" s="478">
        <v>492</v>
      </c>
      <c r="O428" s="478">
        <v>622</v>
      </c>
      <c r="P428" s="478">
        <v>683</v>
      </c>
      <c r="Q428" s="478">
        <v>80</v>
      </c>
      <c r="R428" s="478">
        <v>132</v>
      </c>
      <c r="S428" s="478">
        <v>181</v>
      </c>
      <c r="T428" s="478">
        <v>84</v>
      </c>
      <c r="U428" s="478">
        <v>223</v>
      </c>
      <c r="V428" s="478">
        <v>32</v>
      </c>
      <c r="W428" s="478">
        <v>401</v>
      </c>
      <c r="X428" s="478">
        <v>453</v>
      </c>
      <c r="Y428" s="478">
        <v>268</v>
      </c>
      <c r="Z428" s="478">
        <v>610</v>
      </c>
      <c r="AA428" s="478">
        <v>662</v>
      </c>
      <c r="AB428" s="487">
        <v>552</v>
      </c>
      <c r="AC428" s="475">
        <f t="shared" si="279"/>
        <v>4792815</v>
      </c>
    </row>
    <row r="429" spans="1:29" x14ac:dyDescent="0.25">
      <c r="A429" s="465">
        <v>27</v>
      </c>
      <c r="B429" s="488">
        <v>576</v>
      </c>
      <c r="C429" s="489">
        <v>706</v>
      </c>
      <c r="D429" s="489">
        <v>515</v>
      </c>
      <c r="E429" s="489">
        <v>155</v>
      </c>
      <c r="F429" s="489">
        <v>216</v>
      </c>
      <c r="G429" s="489">
        <v>22</v>
      </c>
      <c r="H429" s="489">
        <v>364</v>
      </c>
      <c r="I429" s="489">
        <v>416</v>
      </c>
      <c r="J429" s="489">
        <v>315</v>
      </c>
      <c r="K429" s="489">
        <v>485</v>
      </c>
      <c r="L429" s="489">
        <v>294</v>
      </c>
      <c r="M429" s="489">
        <v>343</v>
      </c>
      <c r="N429" s="489">
        <v>685</v>
      </c>
      <c r="O429" s="489">
        <v>503</v>
      </c>
      <c r="P429" s="489">
        <v>636</v>
      </c>
      <c r="Q429" s="489">
        <v>168</v>
      </c>
      <c r="R429" s="489">
        <v>55</v>
      </c>
      <c r="S429" s="489">
        <v>116</v>
      </c>
      <c r="T429" s="489">
        <v>43</v>
      </c>
      <c r="U429" s="489">
        <v>95</v>
      </c>
      <c r="V429" s="489">
        <v>228</v>
      </c>
      <c r="W429" s="489">
        <v>246</v>
      </c>
      <c r="X429" s="489">
        <v>385</v>
      </c>
      <c r="Y429" s="489">
        <v>437</v>
      </c>
      <c r="Z429" s="489">
        <v>563</v>
      </c>
      <c r="AA429" s="489">
        <v>615</v>
      </c>
      <c r="AB429" s="490">
        <v>673</v>
      </c>
      <c r="AC429" s="475">
        <f t="shared" si="279"/>
        <v>4792815</v>
      </c>
    </row>
    <row r="430" spans="1:29" x14ac:dyDescent="0.25">
      <c r="A430" s="470" t="s">
        <v>1</v>
      </c>
      <c r="B430" s="475">
        <f>SUMSQ(B403:B429)</f>
        <v>4792815</v>
      </c>
      <c r="C430" s="475">
        <f t="shared" ref="C430" si="280">SUMSQ(C403:C429)</f>
        <v>4792815</v>
      </c>
      <c r="D430" s="475">
        <f t="shared" ref="D430" si="281">SUMSQ(D403:D429)</f>
        <v>4792815</v>
      </c>
      <c r="E430" s="475">
        <f t="shared" ref="E430" si="282">SUMSQ(E403:E429)</f>
        <v>4792815</v>
      </c>
      <c r="F430" s="475">
        <f t="shared" ref="F430" si="283">SUMSQ(F403:F429)</f>
        <v>4792815</v>
      </c>
      <c r="G430" s="475">
        <f t="shared" ref="G430" si="284">SUMSQ(G403:G429)</f>
        <v>4792815</v>
      </c>
      <c r="H430" s="475">
        <f t="shared" ref="H430" si="285">SUMSQ(H403:H429)</f>
        <v>4792815</v>
      </c>
      <c r="I430" s="475">
        <f t="shared" ref="I430" si="286">SUMSQ(I403:I429)</f>
        <v>4792815</v>
      </c>
      <c r="J430" s="475">
        <f t="shared" ref="J430" si="287">SUMSQ(J403:J429)</f>
        <v>4792815</v>
      </c>
      <c r="K430" s="475">
        <f t="shared" ref="K430" si="288">SUMSQ(K403:K429)</f>
        <v>4792815</v>
      </c>
      <c r="L430" s="475">
        <f t="shared" ref="L430" si="289">SUMSQ(L403:L429)</f>
        <v>4792815</v>
      </c>
      <c r="M430" s="475">
        <f t="shared" ref="M430" si="290">SUMSQ(M403:M429)</f>
        <v>4792815</v>
      </c>
      <c r="N430" s="475">
        <f t="shared" ref="N430" si="291">SUMSQ(N403:N429)</f>
        <v>4792815</v>
      </c>
      <c r="O430" s="475">
        <f t="shared" ref="O430" si="292">SUMSQ(O403:O429)</f>
        <v>4792815</v>
      </c>
      <c r="P430" s="475">
        <f t="shared" ref="P430" si="293">SUMSQ(P403:P429)</f>
        <v>4792815</v>
      </c>
      <c r="Q430" s="475">
        <f t="shared" ref="Q430" si="294">SUMSQ(Q403:Q429)</f>
        <v>4792815</v>
      </c>
      <c r="R430" s="475">
        <f t="shared" ref="R430" si="295">SUMSQ(R403:R429)</f>
        <v>4792815</v>
      </c>
      <c r="S430" s="475">
        <f t="shared" ref="S430" si="296">SUMSQ(S403:S429)</f>
        <v>4792815</v>
      </c>
      <c r="T430" s="475">
        <f t="shared" ref="T430" si="297">SUMSQ(T403:T429)</f>
        <v>4792815</v>
      </c>
      <c r="U430" s="475">
        <f t="shared" ref="U430" si="298">SUMSQ(U403:U429)</f>
        <v>4792815</v>
      </c>
      <c r="V430" s="475">
        <f t="shared" ref="V430" si="299">SUMSQ(V403:V429)</f>
        <v>4792815</v>
      </c>
      <c r="W430" s="475">
        <f t="shared" ref="W430" si="300">SUMSQ(W403:W429)</f>
        <v>4792815</v>
      </c>
      <c r="X430" s="475">
        <f t="shared" ref="X430" si="301">SUMSQ(X403:X429)</f>
        <v>4792815</v>
      </c>
      <c r="Y430" s="475">
        <f t="shared" ref="Y430" si="302">SUMSQ(Y403:Y429)</f>
        <v>4792815</v>
      </c>
      <c r="Z430" s="475">
        <f t="shared" ref="Z430" si="303">SUMSQ(Z403:Z429)</f>
        <v>4792815</v>
      </c>
      <c r="AA430" s="475">
        <f t="shared" ref="AA430" si="304">SUMSQ(AA403:AA429)</f>
        <v>4792815</v>
      </c>
      <c r="AB430" s="475">
        <f t="shared" ref="AB430" si="305">SUMSQ(AB403:AB429)</f>
        <v>4792815</v>
      </c>
      <c r="AC430" s="475"/>
    </row>
    <row r="431" spans="1:29" x14ac:dyDescent="0.25">
      <c r="A431" s="466"/>
      <c r="B431" s="471" t="s">
        <v>925</v>
      </c>
      <c r="C431" s="471"/>
      <c r="D431" s="471"/>
      <c r="E431" s="471"/>
      <c r="F431" s="471"/>
      <c r="G431" s="471"/>
      <c r="H431" s="471"/>
      <c r="I431" s="471"/>
      <c r="J431" s="471"/>
      <c r="K431" s="471"/>
      <c r="L431" s="471"/>
      <c r="M431" s="471"/>
      <c r="N431" s="471"/>
      <c r="O431" s="471"/>
      <c r="P431" s="471"/>
      <c r="Q431" s="471"/>
      <c r="R431" s="471"/>
      <c r="S431" s="471"/>
      <c r="T431" s="471"/>
      <c r="U431" s="471"/>
      <c r="V431" s="471"/>
      <c r="W431" s="471"/>
      <c r="X431" s="471"/>
      <c r="Y431" s="471"/>
      <c r="Z431" s="471"/>
      <c r="AA431" s="471"/>
      <c r="AB431" s="471"/>
      <c r="AC431" s="475"/>
    </row>
    <row r="432" spans="1:29" x14ac:dyDescent="0.25">
      <c r="A432" s="470" t="s">
        <v>2</v>
      </c>
      <c r="B432" s="466">
        <f>B403</f>
        <v>2</v>
      </c>
      <c r="C432" s="466">
        <f>C404</f>
        <v>13</v>
      </c>
      <c r="D432" s="466">
        <f>D405</f>
        <v>27</v>
      </c>
      <c r="E432" s="466">
        <f>E406</f>
        <v>115</v>
      </c>
      <c r="F432" s="466">
        <f>F407</f>
        <v>120</v>
      </c>
      <c r="G432" s="466">
        <f>G408</f>
        <v>131</v>
      </c>
      <c r="H432" s="466">
        <f>H409</f>
        <v>222</v>
      </c>
      <c r="I432" s="466">
        <f>I410</f>
        <v>233</v>
      </c>
      <c r="J432" s="466">
        <f>J411</f>
        <v>235</v>
      </c>
      <c r="K432" s="466">
        <f>K412</f>
        <v>302</v>
      </c>
      <c r="L432" s="466">
        <f>L413</f>
        <v>313</v>
      </c>
      <c r="M432" s="466">
        <f>M414</f>
        <v>318</v>
      </c>
      <c r="N432" s="466">
        <f>N415</f>
        <v>325</v>
      </c>
      <c r="O432" s="466">
        <f>O416</f>
        <v>339</v>
      </c>
      <c r="P432" s="466">
        <f>P417</f>
        <v>350</v>
      </c>
      <c r="Q432" s="466">
        <f>Q418</f>
        <v>441</v>
      </c>
      <c r="R432" s="466">
        <f>R419</f>
        <v>443</v>
      </c>
      <c r="S432" s="466">
        <f>S420</f>
        <v>454</v>
      </c>
      <c r="T432" s="466">
        <f>T421</f>
        <v>521</v>
      </c>
      <c r="U432" s="466">
        <f>U422</f>
        <v>523</v>
      </c>
      <c r="V432" s="466">
        <f>V423</f>
        <v>537</v>
      </c>
      <c r="W432" s="466">
        <f>W424</f>
        <v>625</v>
      </c>
      <c r="X432" s="466">
        <f>X425</f>
        <v>639</v>
      </c>
      <c r="Y432" s="466">
        <f>Y426</f>
        <v>641</v>
      </c>
      <c r="Z432" s="466">
        <f>Z427</f>
        <v>651</v>
      </c>
      <c r="AA432" s="466">
        <f>AA428</f>
        <v>662</v>
      </c>
      <c r="AB432" s="473">
        <f>AB429</f>
        <v>673</v>
      </c>
      <c r="AC432" s="475">
        <f t="shared" ref="AC432:AC433" si="306">SUMSQ(B432:AB432)</f>
        <v>4792815</v>
      </c>
    </row>
    <row r="433" spans="1:29" x14ac:dyDescent="0.25">
      <c r="A433" s="470" t="s">
        <v>3</v>
      </c>
      <c r="B433" s="466">
        <f>B429</f>
        <v>576</v>
      </c>
      <c r="C433" s="466">
        <f>C428</f>
        <v>540</v>
      </c>
      <c r="D433" s="466">
        <f>D427</f>
        <v>720</v>
      </c>
      <c r="E433" s="466">
        <f>E426</f>
        <v>260</v>
      </c>
      <c r="F433" s="466">
        <f>F425</f>
        <v>440</v>
      </c>
      <c r="G433" s="466">
        <f>G424</f>
        <v>404</v>
      </c>
      <c r="H433" s="466">
        <f>H423</f>
        <v>187</v>
      </c>
      <c r="I433" s="466">
        <f>I422</f>
        <v>124</v>
      </c>
      <c r="J433" s="466">
        <f>J421</f>
        <v>61</v>
      </c>
      <c r="K433" s="466">
        <f>K420</f>
        <v>553</v>
      </c>
      <c r="L433" s="466">
        <f>L419</f>
        <v>652</v>
      </c>
      <c r="M433" s="466">
        <f>M418</f>
        <v>616</v>
      </c>
      <c r="N433" s="466">
        <f>N417</f>
        <v>483</v>
      </c>
      <c r="O433" s="466">
        <f>O416</f>
        <v>339</v>
      </c>
      <c r="P433" s="466">
        <f>P415</f>
        <v>276</v>
      </c>
      <c r="Q433" s="466">
        <f>Q414</f>
        <v>140</v>
      </c>
      <c r="R433" s="466">
        <f>R413</f>
        <v>23</v>
      </c>
      <c r="S433" s="466">
        <f>S412</f>
        <v>203</v>
      </c>
      <c r="T433" s="466">
        <f>T411</f>
        <v>695</v>
      </c>
      <c r="U433" s="466">
        <f>U410</f>
        <v>632</v>
      </c>
      <c r="V433" s="466">
        <f>V409</f>
        <v>488</v>
      </c>
      <c r="W433" s="466">
        <f>W408</f>
        <v>352</v>
      </c>
      <c r="X433" s="466">
        <f>X407</f>
        <v>316</v>
      </c>
      <c r="Y433" s="466">
        <f>Y406</f>
        <v>415</v>
      </c>
      <c r="Z433" s="466">
        <f>Z405</f>
        <v>39</v>
      </c>
      <c r="AA433" s="466">
        <f>AA404</f>
        <v>219</v>
      </c>
      <c r="AB433" s="473">
        <f>AB403</f>
        <v>102</v>
      </c>
      <c r="AC433" s="475">
        <f t="shared" si="306"/>
        <v>4792815</v>
      </c>
    </row>
    <row r="434" spans="1:29" x14ac:dyDescent="0.25">
      <c r="B434" s="470"/>
      <c r="C434" s="466" t="s">
        <v>4</v>
      </c>
      <c r="AC434" s="475"/>
    </row>
    <row r="435" spans="1:29" x14ac:dyDescent="0.25">
      <c r="B435" s="481" t="s">
        <v>948</v>
      </c>
      <c r="C435" s="465"/>
      <c r="D435" s="465"/>
      <c r="E435" s="465"/>
      <c r="F435" s="465"/>
      <c r="G435" s="465"/>
      <c r="H435" s="465"/>
      <c r="I435" s="465"/>
      <c r="J435" s="465"/>
      <c r="K435" s="465"/>
      <c r="L435" s="465"/>
      <c r="M435" s="465"/>
      <c r="N435" s="465"/>
      <c r="O435" s="465"/>
      <c r="P435" s="465"/>
      <c r="Q435" s="465"/>
      <c r="R435" s="465"/>
      <c r="S435" s="465"/>
      <c r="T435" s="465"/>
      <c r="U435" s="465"/>
      <c r="V435" s="465"/>
      <c r="W435" s="465"/>
      <c r="X435" s="465"/>
      <c r="Y435" s="465"/>
      <c r="Z435" s="465"/>
      <c r="AA435" s="465"/>
      <c r="AB435" s="465"/>
      <c r="AC435" s="475"/>
    </row>
    <row r="436" spans="1:29" x14ac:dyDescent="0.25">
      <c r="A436" s="465">
        <v>1</v>
      </c>
      <c r="B436" s="483">
        <v>18</v>
      </c>
      <c r="C436" s="484">
        <v>487</v>
      </c>
      <c r="D436" s="484">
        <v>266</v>
      </c>
      <c r="E436" s="484">
        <v>681</v>
      </c>
      <c r="F436" s="484">
        <v>457</v>
      </c>
      <c r="G436" s="484">
        <v>200</v>
      </c>
      <c r="H436" s="484">
        <v>399</v>
      </c>
      <c r="I436" s="484">
        <v>148</v>
      </c>
      <c r="J436" s="484">
        <v>629</v>
      </c>
      <c r="K436" s="484">
        <v>88</v>
      </c>
      <c r="L436" s="484">
        <v>587</v>
      </c>
      <c r="M436" s="484">
        <v>339</v>
      </c>
      <c r="N436" s="484">
        <v>535</v>
      </c>
      <c r="O436" s="484">
        <v>287</v>
      </c>
      <c r="P436" s="484">
        <v>30</v>
      </c>
      <c r="Q436" s="484">
        <v>469</v>
      </c>
      <c r="R436" s="484">
        <v>221</v>
      </c>
      <c r="S436" s="484">
        <v>729</v>
      </c>
      <c r="T436" s="484">
        <v>188</v>
      </c>
      <c r="U436" s="484">
        <v>660</v>
      </c>
      <c r="V436" s="484">
        <v>409</v>
      </c>
      <c r="W436" s="484">
        <v>608</v>
      </c>
      <c r="X436" s="484">
        <v>360</v>
      </c>
      <c r="Y436" s="484">
        <v>127</v>
      </c>
      <c r="Z436" s="484">
        <v>299</v>
      </c>
      <c r="AA436" s="484">
        <v>78</v>
      </c>
      <c r="AB436" s="485">
        <v>556</v>
      </c>
      <c r="AC436" s="475">
        <f t="shared" ref="AC436:AC462" si="307">SUMSQ(B436:AB436)</f>
        <v>4792815</v>
      </c>
    </row>
    <row r="437" spans="1:29" x14ac:dyDescent="0.25">
      <c r="A437" s="465">
        <v>2</v>
      </c>
      <c r="B437" s="486">
        <v>282</v>
      </c>
      <c r="C437" s="478">
        <v>31</v>
      </c>
      <c r="D437" s="478">
        <v>539</v>
      </c>
      <c r="E437" s="478">
        <v>225</v>
      </c>
      <c r="F437" s="478">
        <v>721</v>
      </c>
      <c r="G437" s="478">
        <v>473</v>
      </c>
      <c r="H437" s="478">
        <v>591</v>
      </c>
      <c r="I437" s="478">
        <v>340</v>
      </c>
      <c r="J437" s="478">
        <v>83</v>
      </c>
      <c r="K437" s="478">
        <v>352</v>
      </c>
      <c r="L437" s="478">
        <v>131</v>
      </c>
      <c r="M437" s="478">
        <v>612</v>
      </c>
      <c r="N437" s="478">
        <v>79</v>
      </c>
      <c r="O437" s="478">
        <v>551</v>
      </c>
      <c r="P437" s="478">
        <v>303</v>
      </c>
      <c r="Q437" s="478">
        <v>661</v>
      </c>
      <c r="R437" s="478">
        <v>413</v>
      </c>
      <c r="S437" s="478">
        <v>183</v>
      </c>
      <c r="T437" s="478">
        <v>452</v>
      </c>
      <c r="U437" s="478">
        <v>204</v>
      </c>
      <c r="V437" s="478">
        <v>682</v>
      </c>
      <c r="W437" s="478">
        <v>152</v>
      </c>
      <c r="X437" s="478">
        <v>624</v>
      </c>
      <c r="Y437" s="478">
        <v>400</v>
      </c>
      <c r="Z437" s="478">
        <v>491</v>
      </c>
      <c r="AA437" s="478">
        <v>270</v>
      </c>
      <c r="AB437" s="487">
        <v>10</v>
      </c>
      <c r="AC437" s="475">
        <f t="shared" si="307"/>
        <v>4792815</v>
      </c>
    </row>
    <row r="438" spans="1:29" x14ac:dyDescent="0.25">
      <c r="A438" s="465">
        <v>3</v>
      </c>
      <c r="B438" s="486">
        <v>555</v>
      </c>
      <c r="C438" s="478">
        <v>304</v>
      </c>
      <c r="D438" s="478">
        <v>74</v>
      </c>
      <c r="E438" s="478">
        <v>408</v>
      </c>
      <c r="F438" s="478">
        <v>184</v>
      </c>
      <c r="G438" s="478">
        <v>665</v>
      </c>
      <c r="H438" s="478">
        <v>135</v>
      </c>
      <c r="I438" s="478">
        <v>604</v>
      </c>
      <c r="J438" s="478">
        <v>356</v>
      </c>
      <c r="K438" s="478">
        <v>625</v>
      </c>
      <c r="L438" s="478">
        <v>404</v>
      </c>
      <c r="M438" s="478">
        <v>147</v>
      </c>
      <c r="N438" s="478">
        <v>262</v>
      </c>
      <c r="O438" s="478">
        <v>14</v>
      </c>
      <c r="P438" s="478">
        <v>495</v>
      </c>
      <c r="Q438" s="478">
        <v>205</v>
      </c>
      <c r="R438" s="478">
        <v>677</v>
      </c>
      <c r="S438" s="478">
        <v>456</v>
      </c>
      <c r="T438" s="478">
        <v>725</v>
      </c>
      <c r="U438" s="478">
        <v>477</v>
      </c>
      <c r="V438" s="478">
        <v>217</v>
      </c>
      <c r="W438" s="478">
        <v>335</v>
      </c>
      <c r="X438" s="478">
        <v>87</v>
      </c>
      <c r="Y438" s="478">
        <v>592</v>
      </c>
      <c r="Z438" s="478">
        <v>35</v>
      </c>
      <c r="AA438" s="478">
        <v>534</v>
      </c>
      <c r="AB438" s="487">
        <v>283</v>
      </c>
      <c r="AC438" s="475">
        <f t="shared" si="307"/>
        <v>4792815</v>
      </c>
    </row>
    <row r="439" spans="1:29" x14ac:dyDescent="0.25">
      <c r="A439" s="465">
        <v>4</v>
      </c>
      <c r="B439" s="486">
        <v>484</v>
      </c>
      <c r="C439" s="478">
        <v>227</v>
      </c>
      <c r="D439" s="478">
        <v>708</v>
      </c>
      <c r="E439" s="478">
        <v>94</v>
      </c>
      <c r="F439" s="478">
        <v>575</v>
      </c>
      <c r="G439" s="478">
        <v>345</v>
      </c>
      <c r="H439" s="478">
        <v>514</v>
      </c>
      <c r="I439" s="478">
        <v>293</v>
      </c>
      <c r="J439" s="478">
        <v>45</v>
      </c>
      <c r="K439" s="478">
        <v>314</v>
      </c>
      <c r="L439" s="478">
        <v>57</v>
      </c>
      <c r="M439" s="478">
        <v>562</v>
      </c>
      <c r="N439" s="478">
        <v>167</v>
      </c>
      <c r="O439" s="478">
        <v>675</v>
      </c>
      <c r="P439" s="478">
        <v>415</v>
      </c>
      <c r="Q439" s="478">
        <v>614</v>
      </c>
      <c r="R439" s="478">
        <v>366</v>
      </c>
      <c r="S439" s="478">
        <v>115</v>
      </c>
      <c r="T439" s="478">
        <v>387</v>
      </c>
      <c r="U439" s="478">
        <v>154</v>
      </c>
      <c r="V439" s="478">
        <v>635</v>
      </c>
      <c r="W439" s="478">
        <v>24</v>
      </c>
      <c r="X439" s="478">
        <v>502</v>
      </c>
      <c r="Y439" s="478">
        <v>245</v>
      </c>
      <c r="Z439" s="478">
        <v>687</v>
      </c>
      <c r="AA439" s="478">
        <v>436</v>
      </c>
      <c r="AB439" s="487">
        <v>215</v>
      </c>
      <c r="AC439" s="475">
        <f t="shared" si="307"/>
        <v>4792815</v>
      </c>
    </row>
    <row r="440" spans="1:29" x14ac:dyDescent="0.25">
      <c r="A440" s="465">
        <v>5</v>
      </c>
      <c r="B440" s="486">
        <v>667</v>
      </c>
      <c r="C440" s="478">
        <v>419</v>
      </c>
      <c r="D440" s="478">
        <v>171</v>
      </c>
      <c r="E440" s="478">
        <v>367</v>
      </c>
      <c r="F440" s="478">
        <v>110</v>
      </c>
      <c r="G440" s="478">
        <v>618</v>
      </c>
      <c r="H440" s="478">
        <v>58</v>
      </c>
      <c r="I440" s="478">
        <v>566</v>
      </c>
      <c r="J440" s="478">
        <v>309</v>
      </c>
      <c r="K440" s="478">
        <v>497</v>
      </c>
      <c r="L440" s="478">
        <v>249</v>
      </c>
      <c r="M440" s="478">
        <v>25</v>
      </c>
      <c r="N440" s="478">
        <v>440</v>
      </c>
      <c r="O440" s="478">
        <v>210</v>
      </c>
      <c r="P440" s="478">
        <v>688</v>
      </c>
      <c r="Q440" s="478">
        <v>158</v>
      </c>
      <c r="R440" s="478">
        <v>639</v>
      </c>
      <c r="S440" s="478">
        <v>379</v>
      </c>
      <c r="T440" s="478">
        <v>570</v>
      </c>
      <c r="U440" s="478">
        <v>346</v>
      </c>
      <c r="V440" s="478">
        <v>98</v>
      </c>
      <c r="W440" s="478">
        <v>297</v>
      </c>
      <c r="X440" s="478">
        <v>37</v>
      </c>
      <c r="Y440" s="478">
        <v>518</v>
      </c>
      <c r="Z440" s="478">
        <v>231</v>
      </c>
      <c r="AA440" s="478">
        <v>709</v>
      </c>
      <c r="AB440" s="487">
        <v>479</v>
      </c>
      <c r="AC440" s="475">
        <f t="shared" si="307"/>
        <v>4792815</v>
      </c>
    </row>
    <row r="441" spans="1:29" x14ac:dyDescent="0.25">
      <c r="A441" s="465">
        <v>6</v>
      </c>
      <c r="B441" s="486">
        <v>211</v>
      </c>
      <c r="C441" s="478">
        <v>692</v>
      </c>
      <c r="D441" s="478">
        <v>435</v>
      </c>
      <c r="E441" s="478">
        <v>631</v>
      </c>
      <c r="F441" s="478">
        <v>383</v>
      </c>
      <c r="G441" s="478">
        <v>162</v>
      </c>
      <c r="H441" s="478">
        <v>250</v>
      </c>
      <c r="I441" s="478">
        <v>20</v>
      </c>
      <c r="J441" s="478">
        <v>501</v>
      </c>
      <c r="K441" s="478">
        <v>41</v>
      </c>
      <c r="L441" s="478">
        <v>522</v>
      </c>
      <c r="M441" s="478">
        <v>289</v>
      </c>
      <c r="N441" s="478">
        <v>704</v>
      </c>
      <c r="O441" s="478">
        <v>483</v>
      </c>
      <c r="P441" s="478">
        <v>232</v>
      </c>
      <c r="Q441" s="478">
        <v>350</v>
      </c>
      <c r="R441" s="478">
        <v>93</v>
      </c>
      <c r="S441" s="478">
        <v>571</v>
      </c>
      <c r="T441" s="478">
        <v>114</v>
      </c>
      <c r="U441" s="478">
        <v>619</v>
      </c>
      <c r="V441" s="478">
        <v>362</v>
      </c>
      <c r="W441" s="478">
        <v>561</v>
      </c>
      <c r="X441" s="478">
        <v>310</v>
      </c>
      <c r="Y441" s="478">
        <v>62</v>
      </c>
      <c r="Z441" s="478">
        <v>423</v>
      </c>
      <c r="AA441" s="478">
        <v>163</v>
      </c>
      <c r="AB441" s="487">
        <v>671</v>
      </c>
      <c r="AC441" s="475">
        <f t="shared" si="307"/>
        <v>4792815</v>
      </c>
    </row>
    <row r="442" spans="1:29" x14ac:dyDescent="0.25">
      <c r="A442" s="465">
        <v>7</v>
      </c>
      <c r="B442" s="486">
        <v>602</v>
      </c>
      <c r="C442" s="478">
        <v>372</v>
      </c>
      <c r="D442" s="478">
        <v>121</v>
      </c>
      <c r="E442" s="478">
        <v>320</v>
      </c>
      <c r="F442" s="478">
        <v>72</v>
      </c>
      <c r="G442" s="478">
        <v>541</v>
      </c>
      <c r="H442" s="478">
        <v>173</v>
      </c>
      <c r="I442" s="478">
        <v>654</v>
      </c>
      <c r="J442" s="478">
        <v>430</v>
      </c>
      <c r="K442" s="478">
        <v>702</v>
      </c>
      <c r="L442" s="478">
        <v>442</v>
      </c>
      <c r="M442" s="478">
        <v>194</v>
      </c>
      <c r="N442" s="478">
        <v>393</v>
      </c>
      <c r="O442" s="478">
        <v>142</v>
      </c>
      <c r="P442" s="478">
        <v>641</v>
      </c>
      <c r="Q442" s="478">
        <v>3</v>
      </c>
      <c r="R442" s="478">
        <v>508</v>
      </c>
      <c r="S442" s="478">
        <v>260</v>
      </c>
      <c r="T442" s="478">
        <v>529</v>
      </c>
      <c r="U442" s="478">
        <v>272</v>
      </c>
      <c r="V442" s="478">
        <v>51</v>
      </c>
      <c r="W442" s="478">
        <v>463</v>
      </c>
      <c r="X442" s="478">
        <v>242</v>
      </c>
      <c r="Y442" s="478">
        <v>714</v>
      </c>
      <c r="Z442" s="478">
        <v>100</v>
      </c>
      <c r="AA442" s="478">
        <v>581</v>
      </c>
      <c r="AB442" s="487">
        <v>333</v>
      </c>
      <c r="AC442" s="475">
        <f t="shared" si="307"/>
        <v>4792815</v>
      </c>
    </row>
    <row r="443" spans="1:29" x14ac:dyDescent="0.25">
      <c r="A443" s="465">
        <v>8</v>
      </c>
      <c r="B443" s="486">
        <v>137</v>
      </c>
      <c r="C443" s="478">
        <v>645</v>
      </c>
      <c r="D443" s="478">
        <v>394</v>
      </c>
      <c r="E443" s="478">
        <v>512</v>
      </c>
      <c r="F443" s="478">
        <v>255</v>
      </c>
      <c r="G443" s="478">
        <v>4</v>
      </c>
      <c r="H443" s="478">
        <v>446</v>
      </c>
      <c r="I443" s="478">
        <v>198</v>
      </c>
      <c r="J443" s="478">
        <v>694</v>
      </c>
      <c r="K443" s="478">
        <v>237</v>
      </c>
      <c r="L443" s="478">
        <v>715</v>
      </c>
      <c r="M443" s="478">
        <v>467</v>
      </c>
      <c r="N443" s="478">
        <v>585</v>
      </c>
      <c r="O443" s="478">
        <v>325</v>
      </c>
      <c r="P443" s="478">
        <v>104</v>
      </c>
      <c r="Q443" s="478">
        <v>276</v>
      </c>
      <c r="R443" s="478">
        <v>52</v>
      </c>
      <c r="S443" s="478">
        <v>524</v>
      </c>
      <c r="T443" s="478">
        <v>64</v>
      </c>
      <c r="U443" s="478">
        <v>545</v>
      </c>
      <c r="V443" s="478">
        <v>324</v>
      </c>
      <c r="W443" s="478">
        <v>655</v>
      </c>
      <c r="X443" s="478">
        <v>425</v>
      </c>
      <c r="Y443" s="478">
        <v>177</v>
      </c>
      <c r="Z443" s="478">
        <v>373</v>
      </c>
      <c r="AA443" s="478">
        <v>125</v>
      </c>
      <c r="AB443" s="487">
        <v>597</v>
      </c>
      <c r="AC443" s="475">
        <f t="shared" si="307"/>
        <v>4792815</v>
      </c>
    </row>
    <row r="444" spans="1:29" x14ac:dyDescent="0.25">
      <c r="A444" s="465">
        <v>9</v>
      </c>
      <c r="B444" s="486">
        <v>329</v>
      </c>
      <c r="C444" s="478">
        <v>108</v>
      </c>
      <c r="D444" s="478">
        <v>577</v>
      </c>
      <c r="E444" s="478">
        <v>47</v>
      </c>
      <c r="F444" s="478">
        <v>528</v>
      </c>
      <c r="G444" s="478">
        <v>277</v>
      </c>
      <c r="H444" s="478">
        <v>719</v>
      </c>
      <c r="I444" s="478">
        <v>462</v>
      </c>
      <c r="J444" s="478">
        <v>238</v>
      </c>
      <c r="K444" s="478">
        <v>429</v>
      </c>
      <c r="L444" s="478">
        <v>178</v>
      </c>
      <c r="M444" s="478">
        <v>650</v>
      </c>
      <c r="N444" s="478">
        <v>120</v>
      </c>
      <c r="O444" s="478">
        <v>598</v>
      </c>
      <c r="P444" s="478">
        <v>377</v>
      </c>
      <c r="Q444" s="478">
        <v>549</v>
      </c>
      <c r="R444" s="478">
        <v>316</v>
      </c>
      <c r="S444" s="478">
        <v>68</v>
      </c>
      <c r="T444" s="478">
        <v>256</v>
      </c>
      <c r="U444" s="478">
        <v>8</v>
      </c>
      <c r="V444" s="478">
        <v>507</v>
      </c>
      <c r="W444" s="478">
        <v>190</v>
      </c>
      <c r="X444" s="478">
        <v>698</v>
      </c>
      <c r="Y444" s="478">
        <v>450</v>
      </c>
      <c r="Z444" s="478">
        <v>646</v>
      </c>
      <c r="AA444" s="478">
        <v>389</v>
      </c>
      <c r="AB444" s="487">
        <v>141</v>
      </c>
      <c r="AC444" s="475">
        <f t="shared" si="307"/>
        <v>4792815</v>
      </c>
    </row>
    <row r="445" spans="1:29" x14ac:dyDescent="0.25">
      <c r="A445" s="465">
        <v>10</v>
      </c>
      <c r="B445" s="486">
        <v>416</v>
      </c>
      <c r="C445" s="478">
        <v>168</v>
      </c>
      <c r="D445" s="478">
        <v>673</v>
      </c>
      <c r="E445" s="478">
        <v>116</v>
      </c>
      <c r="F445" s="478">
        <v>615</v>
      </c>
      <c r="G445" s="478">
        <v>364</v>
      </c>
      <c r="H445" s="478">
        <v>563</v>
      </c>
      <c r="I445" s="478">
        <v>315</v>
      </c>
      <c r="J445" s="478">
        <v>55</v>
      </c>
      <c r="K445" s="478">
        <v>246</v>
      </c>
      <c r="L445" s="478">
        <v>22</v>
      </c>
      <c r="M445" s="478">
        <v>503</v>
      </c>
      <c r="N445" s="478">
        <v>216</v>
      </c>
      <c r="O445" s="478">
        <v>685</v>
      </c>
      <c r="P445" s="478">
        <v>437</v>
      </c>
      <c r="Q445" s="478">
        <v>636</v>
      </c>
      <c r="R445" s="478">
        <v>385</v>
      </c>
      <c r="S445" s="478">
        <v>155</v>
      </c>
      <c r="T445" s="478">
        <v>343</v>
      </c>
      <c r="U445" s="478">
        <v>95</v>
      </c>
      <c r="V445" s="478">
        <v>576</v>
      </c>
      <c r="W445" s="478">
        <v>43</v>
      </c>
      <c r="X445" s="478">
        <v>515</v>
      </c>
      <c r="Y445" s="478">
        <v>294</v>
      </c>
      <c r="Z445" s="478">
        <v>706</v>
      </c>
      <c r="AA445" s="478">
        <v>485</v>
      </c>
      <c r="AB445" s="487">
        <v>228</v>
      </c>
      <c r="AC445" s="475">
        <f t="shared" si="307"/>
        <v>4792815</v>
      </c>
    </row>
    <row r="446" spans="1:29" x14ac:dyDescent="0.25">
      <c r="A446" s="465">
        <v>11</v>
      </c>
      <c r="B446" s="486">
        <v>689</v>
      </c>
      <c r="C446" s="478">
        <v>441</v>
      </c>
      <c r="D446" s="478">
        <v>208</v>
      </c>
      <c r="E446" s="478">
        <v>380</v>
      </c>
      <c r="F446" s="478">
        <v>159</v>
      </c>
      <c r="G446" s="478">
        <v>637</v>
      </c>
      <c r="H446" s="478">
        <v>26</v>
      </c>
      <c r="I446" s="478">
        <v>498</v>
      </c>
      <c r="J446" s="478">
        <v>247</v>
      </c>
      <c r="K446" s="478">
        <v>519</v>
      </c>
      <c r="L446" s="478">
        <v>295</v>
      </c>
      <c r="M446" s="478">
        <v>38</v>
      </c>
      <c r="N446" s="478">
        <v>480</v>
      </c>
      <c r="O446" s="478">
        <v>229</v>
      </c>
      <c r="P446" s="478">
        <v>710</v>
      </c>
      <c r="Q446" s="478">
        <v>99</v>
      </c>
      <c r="R446" s="478">
        <v>568</v>
      </c>
      <c r="S446" s="478">
        <v>347</v>
      </c>
      <c r="T446" s="478">
        <v>616</v>
      </c>
      <c r="U446" s="478">
        <v>368</v>
      </c>
      <c r="V446" s="478">
        <v>111</v>
      </c>
      <c r="W446" s="478">
        <v>307</v>
      </c>
      <c r="X446" s="478">
        <v>59</v>
      </c>
      <c r="Y446" s="478">
        <v>567</v>
      </c>
      <c r="Z446" s="478">
        <v>169</v>
      </c>
      <c r="AA446" s="478">
        <v>668</v>
      </c>
      <c r="AB446" s="487">
        <v>420</v>
      </c>
      <c r="AC446" s="475">
        <f t="shared" si="307"/>
        <v>4792815</v>
      </c>
    </row>
    <row r="447" spans="1:29" x14ac:dyDescent="0.25">
      <c r="A447" s="465">
        <v>12</v>
      </c>
      <c r="B447" s="486">
        <v>233</v>
      </c>
      <c r="C447" s="478">
        <v>705</v>
      </c>
      <c r="D447" s="478">
        <v>481</v>
      </c>
      <c r="E447" s="478">
        <v>572</v>
      </c>
      <c r="F447" s="478">
        <v>351</v>
      </c>
      <c r="G447" s="478">
        <v>91</v>
      </c>
      <c r="H447" s="478">
        <v>290</v>
      </c>
      <c r="I447" s="478">
        <v>42</v>
      </c>
      <c r="J447" s="478">
        <v>520</v>
      </c>
      <c r="K447" s="478">
        <v>63</v>
      </c>
      <c r="L447" s="478">
        <v>559</v>
      </c>
      <c r="M447" s="478">
        <v>311</v>
      </c>
      <c r="N447" s="478">
        <v>672</v>
      </c>
      <c r="O447" s="478">
        <v>421</v>
      </c>
      <c r="P447" s="478">
        <v>164</v>
      </c>
      <c r="Q447" s="478">
        <v>363</v>
      </c>
      <c r="R447" s="478">
        <v>112</v>
      </c>
      <c r="S447" s="478">
        <v>620</v>
      </c>
      <c r="T447" s="478">
        <v>160</v>
      </c>
      <c r="U447" s="478">
        <v>632</v>
      </c>
      <c r="V447" s="478">
        <v>384</v>
      </c>
      <c r="W447" s="478">
        <v>499</v>
      </c>
      <c r="X447" s="478">
        <v>251</v>
      </c>
      <c r="Y447" s="478">
        <v>21</v>
      </c>
      <c r="Z447" s="478">
        <v>433</v>
      </c>
      <c r="AA447" s="478">
        <v>212</v>
      </c>
      <c r="AB447" s="487">
        <v>693</v>
      </c>
      <c r="AC447" s="475">
        <f t="shared" si="307"/>
        <v>4792815</v>
      </c>
    </row>
    <row r="448" spans="1:29" x14ac:dyDescent="0.25">
      <c r="A448" s="465">
        <v>13</v>
      </c>
      <c r="B448" s="486">
        <v>642</v>
      </c>
      <c r="C448" s="478">
        <v>391</v>
      </c>
      <c r="D448" s="478">
        <v>143</v>
      </c>
      <c r="E448" s="478">
        <v>261</v>
      </c>
      <c r="F448" s="478">
        <v>1</v>
      </c>
      <c r="G448" s="478">
        <v>509</v>
      </c>
      <c r="H448" s="478">
        <v>195</v>
      </c>
      <c r="I448" s="478">
        <v>700</v>
      </c>
      <c r="J448" s="478">
        <v>443</v>
      </c>
      <c r="K448" s="478">
        <v>712</v>
      </c>
      <c r="L448" s="478">
        <v>464</v>
      </c>
      <c r="M448" s="478">
        <v>243</v>
      </c>
      <c r="N448" s="478">
        <v>331</v>
      </c>
      <c r="O448" s="478">
        <v>101</v>
      </c>
      <c r="P448" s="478">
        <v>582</v>
      </c>
      <c r="Q448" s="478">
        <v>49</v>
      </c>
      <c r="R448" s="478">
        <v>530</v>
      </c>
      <c r="S448" s="478">
        <v>273</v>
      </c>
      <c r="T448" s="478">
        <v>542</v>
      </c>
      <c r="U448" s="478">
        <v>321</v>
      </c>
      <c r="V448" s="478">
        <v>70</v>
      </c>
      <c r="W448" s="478">
        <v>431</v>
      </c>
      <c r="X448" s="478">
        <v>174</v>
      </c>
      <c r="Y448" s="478">
        <v>652</v>
      </c>
      <c r="Z448" s="478">
        <v>122</v>
      </c>
      <c r="AA448" s="478">
        <v>603</v>
      </c>
      <c r="AB448" s="487">
        <v>370</v>
      </c>
      <c r="AC448" s="475">
        <f t="shared" si="307"/>
        <v>4792815</v>
      </c>
    </row>
    <row r="449" spans="1:29" x14ac:dyDescent="0.25">
      <c r="A449" s="465">
        <v>14</v>
      </c>
      <c r="B449" s="486">
        <v>105</v>
      </c>
      <c r="C449" s="478">
        <v>583</v>
      </c>
      <c r="D449" s="478">
        <v>326</v>
      </c>
      <c r="E449" s="478">
        <v>525</v>
      </c>
      <c r="F449" s="478">
        <v>274</v>
      </c>
      <c r="G449" s="478">
        <v>53</v>
      </c>
      <c r="H449" s="478">
        <v>468</v>
      </c>
      <c r="I449" s="478">
        <v>235</v>
      </c>
      <c r="J449" s="478">
        <v>716</v>
      </c>
      <c r="K449" s="478">
        <v>175</v>
      </c>
      <c r="L449" s="478">
        <v>656</v>
      </c>
      <c r="M449" s="478">
        <v>426</v>
      </c>
      <c r="N449" s="478">
        <v>595</v>
      </c>
      <c r="O449" s="478">
        <v>374</v>
      </c>
      <c r="P449" s="478">
        <v>126</v>
      </c>
      <c r="Q449" s="478">
        <v>322</v>
      </c>
      <c r="R449" s="478">
        <v>65</v>
      </c>
      <c r="S449" s="478">
        <v>546</v>
      </c>
      <c r="T449" s="478">
        <v>5</v>
      </c>
      <c r="U449" s="478">
        <v>513</v>
      </c>
      <c r="V449" s="478">
        <v>253</v>
      </c>
      <c r="W449" s="478">
        <v>695</v>
      </c>
      <c r="X449" s="478">
        <v>447</v>
      </c>
      <c r="Y449" s="478">
        <v>196</v>
      </c>
      <c r="Z449" s="478">
        <v>395</v>
      </c>
      <c r="AA449" s="478">
        <v>138</v>
      </c>
      <c r="AB449" s="487">
        <v>643</v>
      </c>
      <c r="AC449" s="475">
        <f t="shared" si="307"/>
        <v>4792815</v>
      </c>
    </row>
    <row r="450" spans="1:29" x14ac:dyDescent="0.25">
      <c r="A450" s="465">
        <v>15</v>
      </c>
      <c r="B450" s="486">
        <v>378</v>
      </c>
      <c r="C450" s="478">
        <v>118</v>
      </c>
      <c r="D450" s="478">
        <v>599</v>
      </c>
      <c r="E450" s="478">
        <v>69</v>
      </c>
      <c r="F450" s="478">
        <v>547</v>
      </c>
      <c r="G450" s="478">
        <v>317</v>
      </c>
      <c r="H450" s="478">
        <v>651</v>
      </c>
      <c r="I450" s="478">
        <v>427</v>
      </c>
      <c r="J450" s="478">
        <v>179</v>
      </c>
      <c r="K450" s="478">
        <v>448</v>
      </c>
      <c r="L450" s="478">
        <v>191</v>
      </c>
      <c r="M450" s="478">
        <v>699</v>
      </c>
      <c r="N450" s="478">
        <v>139</v>
      </c>
      <c r="O450" s="478">
        <v>647</v>
      </c>
      <c r="P450" s="478">
        <v>390</v>
      </c>
      <c r="Q450" s="478">
        <v>505</v>
      </c>
      <c r="R450" s="478">
        <v>257</v>
      </c>
      <c r="S450" s="478">
        <v>9</v>
      </c>
      <c r="T450" s="478">
        <v>278</v>
      </c>
      <c r="U450" s="478">
        <v>48</v>
      </c>
      <c r="V450" s="478">
        <v>526</v>
      </c>
      <c r="W450" s="478">
        <v>239</v>
      </c>
      <c r="X450" s="478">
        <v>720</v>
      </c>
      <c r="Y450" s="478">
        <v>460</v>
      </c>
      <c r="Z450" s="478">
        <v>578</v>
      </c>
      <c r="AA450" s="478">
        <v>330</v>
      </c>
      <c r="AB450" s="487">
        <v>106</v>
      </c>
      <c r="AC450" s="475">
        <f t="shared" si="307"/>
        <v>4792815</v>
      </c>
    </row>
    <row r="451" spans="1:29" x14ac:dyDescent="0.25">
      <c r="A451" s="465">
        <v>16</v>
      </c>
      <c r="B451" s="486">
        <v>28</v>
      </c>
      <c r="C451" s="478">
        <v>536</v>
      </c>
      <c r="D451" s="478">
        <v>288</v>
      </c>
      <c r="E451" s="478">
        <v>727</v>
      </c>
      <c r="F451" s="478">
        <v>470</v>
      </c>
      <c r="G451" s="478">
        <v>222</v>
      </c>
      <c r="H451" s="478">
        <v>337</v>
      </c>
      <c r="I451" s="478">
        <v>89</v>
      </c>
      <c r="J451" s="478">
        <v>588</v>
      </c>
      <c r="K451" s="478">
        <v>128</v>
      </c>
      <c r="L451" s="478">
        <v>609</v>
      </c>
      <c r="M451" s="478">
        <v>358</v>
      </c>
      <c r="N451" s="478">
        <v>557</v>
      </c>
      <c r="O451" s="478">
        <v>300</v>
      </c>
      <c r="P451" s="478">
        <v>76</v>
      </c>
      <c r="Q451" s="478">
        <v>410</v>
      </c>
      <c r="R451" s="478">
        <v>189</v>
      </c>
      <c r="S451" s="478">
        <v>658</v>
      </c>
      <c r="T451" s="478">
        <v>201</v>
      </c>
      <c r="U451" s="478">
        <v>679</v>
      </c>
      <c r="V451" s="478">
        <v>458</v>
      </c>
      <c r="W451" s="478">
        <v>630</v>
      </c>
      <c r="X451" s="478">
        <v>397</v>
      </c>
      <c r="Y451" s="478">
        <v>149</v>
      </c>
      <c r="Z451" s="478">
        <v>267</v>
      </c>
      <c r="AA451" s="478">
        <v>16</v>
      </c>
      <c r="AB451" s="487">
        <v>488</v>
      </c>
      <c r="AC451" s="475">
        <f t="shared" si="307"/>
        <v>4792815</v>
      </c>
    </row>
    <row r="452" spans="1:29" x14ac:dyDescent="0.25">
      <c r="A452" s="465">
        <v>17</v>
      </c>
      <c r="B452" s="486">
        <v>301</v>
      </c>
      <c r="C452" s="478">
        <v>80</v>
      </c>
      <c r="D452" s="478">
        <v>552</v>
      </c>
      <c r="E452" s="478">
        <v>181</v>
      </c>
      <c r="F452" s="478">
        <v>662</v>
      </c>
      <c r="G452" s="478">
        <v>414</v>
      </c>
      <c r="H452" s="478">
        <v>610</v>
      </c>
      <c r="I452" s="478">
        <v>353</v>
      </c>
      <c r="J452" s="478">
        <v>132</v>
      </c>
      <c r="K452" s="478">
        <v>401</v>
      </c>
      <c r="L452" s="478">
        <v>153</v>
      </c>
      <c r="M452" s="478">
        <v>622</v>
      </c>
      <c r="N452" s="478">
        <v>11</v>
      </c>
      <c r="O452" s="478">
        <v>492</v>
      </c>
      <c r="P452" s="478">
        <v>268</v>
      </c>
      <c r="Q452" s="478">
        <v>683</v>
      </c>
      <c r="R452" s="478">
        <v>453</v>
      </c>
      <c r="S452" s="478">
        <v>202</v>
      </c>
      <c r="T452" s="478">
        <v>474</v>
      </c>
      <c r="U452" s="478">
        <v>223</v>
      </c>
      <c r="V452" s="478">
        <v>722</v>
      </c>
      <c r="W452" s="478">
        <v>84</v>
      </c>
      <c r="X452" s="478">
        <v>589</v>
      </c>
      <c r="Y452" s="478">
        <v>341</v>
      </c>
      <c r="Z452" s="478">
        <v>540</v>
      </c>
      <c r="AA452" s="478">
        <v>280</v>
      </c>
      <c r="AB452" s="487">
        <v>32</v>
      </c>
      <c r="AC452" s="475">
        <f t="shared" si="307"/>
        <v>4792815</v>
      </c>
    </row>
    <row r="453" spans="1:29" x14ac:dyDescent="0.25">
      <c r="A453" s="465">
        <v>18</v>
      </c>
      <c r="B453" s="486">
        <v>493</v>
      </c>
      <c r="C453" s="478">
        <v>263</v>
      </c>
      <c r="D453" s="478">
        <v>15</v>
      </c>
      <c r="E453" s="478">
        <v>454</v>
      </c>
      <c r="F453" s="478">
        <v>206</v>
      </c>
      <c r="G453" s="478">
        <v>678</v>
      </c>
      <c r="H453" s="478">
        <v>145</v>
      </c>
      <c r="I453" s="478">
        <v>626</v>
      </c>
      <c r="J453" s="478">
        <v>405</v>
      </c>
      <c r="K453" s="478">
        <v>593</v>
      </c>
      <c r="L453" s="478">
        <v>336</v>
      </c>
      <c r="M453" s="478">
        <v>85</v>
      </c>
      <c r="N453" s="478">
        <v>284</v>
      </c>
      <c r="O453" s="478">
        <v>36</v>
      </c>
      <c r="P453" s="478">
        <v>532</v>
      </c>
      <c r="Q453" s="478">
        <v>218</v>
      </c>
      <c r="R453" s="478">
        <v>726</v>
      </c>
      <c r="S453" s="478">
        <v>475</v>
      </c>
      <c r="T453" s="478">
        <v>666</v>
      </c>
      <c r="U453" s="478">
        <v>406</v>
      </c>
      <c r="V453" s="478">
        <v>185</v>
      </c>
      <c r="W453" s="478">
        <v>357</v>
      </c>
      <c r="X453" s="478">
        <v>133</v>
      </c>
      <c r="Y453" s="478">
        <v>605</v>
      </c>
      <c r="Z453" s="478">
        <v>75</v>
      </c>
      <c r="AA453" s="478">
        <v>553</v>
      </c>
      <c r="AB453" s="487">
        <v>305</v>
      </c>
      <c r="AC453" s="475">
        <f t="shared" si="307"/>
        <v>4792815</v>
      </c>
    </row>
    <row r="454" spans="1:29" x14ac:dyDescent="0.25">
      <c r="A454" s="465">
        <v>19</v>
      </c>
      <c r="B454" s="486">
        <v>580</v>
      </c>
      <c r="C454" s="478">
        <v>332</v>
      </c>
      <c r="D454" s="478">
        <v>102</v>
      </c>
      <c r="E454" s="478">
        <v>271</v>
      </c>
      <c r="F454" s="478">
        <v>50</v>
      </c>
      <c r="G454" s="478">
        <v>531</v>
      </c>
      <c r="H454" s="478">
        <v>241</v>
      </c>
      <c r="I454" s="478">
        <v>713</v>
      </c>
      <c r="J454" s="478">
        <v>465</v>
      </c>
      <c r="K454" s="478">
        <v>653</v>
      </c>
      <c r="L454" s="478">
        <v>432</v>
      </c>
      <c r="M454" s="478">
        <v>172</v>
      </c>
      <c r="N454" s="478">
        <v>371</v>
      </c>
      <c r="O454" s="478">
        <v>123</v>
      </c>
      <c r="P454" s="478">
        <v>601</v>
      </c>
      <c r="Q454" s="478">
        <v>71</v>
      </c>
      <c r="R454" s="478">
        <v>543</v>
      </c>
      <c r="S454" s="478">
        <v>319</v>
      </c>
      <c r="T454" s="478">
        <v>510</v>
      </c>
      <c r="U454" s="478">
        <v>259</v>
      </c>
      <c r="V454" s="478">
        <v>2</v>
      </c>
      <c r="W454" s="478">
        <v>444</v>
      </c>
      <c r="X454" s="478">
        <v>193</v>
      </c>
      <c r="Y454" s="478">
        <v>701</v>
      </c>
      <c r="Z454" s="478">
        <v>144</v>
      </c>
      <c r="AA454" s="478">
        <v>640</v>
      </c>
      <c r="AB454" s="487">
        <v>392</v>
      </c>
      <c r="AC454" s="475">
        <f t="shared" si="307"/>
        <v>4792815</v>
      </c>
    </row>
    <row r="455" spans="1:29" x14ac:dyDescent="0.25">
      <c r="A455" s="465">
        <v>20</v>
      </c>
      <c r="B455" s="486">
        <v>124</v>
      </c>
      <c r="C455" s="478">
        <v>596</v>
      </c>
      <c r="D455" s="478">
        <v>375</v>
      </c>
      <c r="E455" s="478">
        <v>544</v>
      </c>
      <c r="F455" s="478">
        <v>323</v>
      </c>
      <c r="G455" s="478">
        <v>66</v>
      </c>
      <c r="H455" s="478">
        <v>424</v>
      </c>
      <c r="I455" s="478">
        <v>176</v>
      </c>
      <c r="J455" s="478">
        <v>657</v>
      </c>
      <c r="K455" s="478">
        <v>197</v>
      </c>
      <c r="L455" s="478">
        <v>696</v>
      </c>
      <c r="M455" s="478">
        <v>445</v>
      </c>
      <c r="N455" s="478">
        <v>644</v>
      </c>
      <c r="O455" s="478">
        <v>396</v>
      </c>
      <c r="P455" s="478">
        <v>136</v>
      </c>
      <c r="Q455" s="478">
        <v>254</v>
      </c>
      <c r="R455" s="478">
        <v>6</v>
      </c>
      <c r="S455" s="478">
        <v>511</v>
      </c>
      <c r="T455" s="478">
        <v>54</v>
      </c>
      <c r="U455" s="478">
        <v>523</v>
      </c>
      <c r="V455" s="478">
        <v>275</v>
      </c>
      <c r="W455" s="478">
        <v>717</v>
      </c>
      <c r="X455" s="478">
        <v>466</v>
      </c>
      <c r="Y455" s="478">
        <v>236</v>
      </c>
      <c r="Z455" s="478">
        <v>327</v>
      </c>
      <c r="AA455" s="478">
        <v>103</v>
      </c>
      <c r="AB455" s="487">
        <v>584</v>
      </c>
      <c r="AC455" s="475">
        <f t="shared" si="307"/>
        <v>4792815</v>
      </c>
    </row>
    <row r="456" spans="1:29" x14ac:dyDescent="0.25">
      <c r="A456" s="465">
        <v>21</v>
      </c>
      <c r="B456" s="486">
        <v>388</v>
      </c>
      <c r="C456" s="478">
        <v>140</v>
      </c>
      <c r="D456" s="478">
        <v>648</v>
      </c>
      <c r="E456" s="478">
        <v>7</v>
      </c>
      <c r="F456" s="478">
        <v>506</v>
      </c>
      <c r="G456" s="478">
        <v>258</v>
      </c>
      <c r="H456" s="478">
        <v>697</v>
      </c>
      <c r="I456" s="478">
        <v>449</v>
      </c>
      <c r="J456" s="478">
        <v>192</v>
      </c>
      <c r="K456" s="478">
        <v>461</v>
      </c>
      <c r="L456" s="478">
        <v>240</v>
      </c>
      <c r="M456" s="478">
        <v>718</v>
      </c>
      <c r="N456" s="478">
        <v>107</v>
      </c>
      <c r="O456" s="478">
        <v>579</v>
      </c>
      <c r="P456" s="478">
        <v>328</v>
      </c>
      <c r="Q456" s="478">
        <v>527</v>
      </c>
      <c r="R456" s="478">
        <v>279</v>
      </c>
      <c r="S456" s="478">
        <v>46</v>
      </c>
      <c r="T456" s="478">
        <v>318</v>
      </c>
      <c r="U456" s="478">
        <v>67</v>
      </c>
      <c r="V456" s="478">
        <v>548</v>
      </c>
      <c r="W456" s="478">
        <v>180</v>
      </c>
      <c r="X456" s="478">
        <v>649</v>
      </c>
      <c r="Y456" s="478">
        <v>428</v>
      </c>
      <c r="Z456" s="478">
        <v>600</v>
      </c>
      <c r="AA456" s="478">
        <v>376</v>
      </c>
      <c r="AB456" s="487">
        <v>119</v>
      </c>
      <c r="AC456" s="475">
        <f t="shared" si="307"/>
        <v>4792815</v>
      </c>
    </row>
    <row r="457" spans="1:29" x14ac:dyDescent="0.25">
      <c r="A457" s="465">
        <v>22</v>
      </c>
      <c r="B457" s="486">
        <v>77</v>
      </c>
      <c r="C457" s="478">
        <v>558</v>
      </c>
      <c r="D457" s="478">
        <v>298</v>
      </c>
      <c r="E457" s="478">
        <v>659</v>
      </c>
      <c r="F457" s="478">
        <v>411</v>
      </c>
      <c r="G457" s="478">
        <v>187</v>
      </c>
      <c r="H457" s="478">
        <v>359</v>
      </c>
      <c r="I457" s="478">
        <v>129</v>
      </c>
      <c r="J457" s="478">
        <v>607</v>
      </c>
      <c r="K457" s="478">
        <v>150</v>
      </c>
      <c r="L457" s="478">
        <v>628</v>
      </c>
      <c r="M457" s="478">
        <v>398</v>
      </c>
      <c r="N457" s="478">
        <v>489</v>
      </c>
      <c r="O457" s="478">
        <v>265</v>
      </c>
      <c r="P457" s="478">
        <v>17</v>
      </c>
      <c r="Q457" s="478">
        <v>459</v>
      </c>
      <c r="R457" s="478">
        <v>199</v>
      </c>
      <c r="S457" s="478">
        <v>680</v>
      </c>
      <c r="T457" s="478">
        <v>220</v>
      </c>
      <c r="U457" s="478">
        <v>728</v>
      </c>
      <c r="V457" s="478">
        <v>471</v>
      </c>
      <c r="W457" s="478">
        <v>586</v>
      </c>
      <c r="X457" s="478">
        <v>338</v>
      </c>
      <c r="Y457" s="478">
        <v>90</v>
      </c>
      <c r="Z457" s="478">
        <v>286</v>
      </c>
      <c r="AA457" s="478">
        <v>29</v>
      </c>
      <c r="AB457" s="487">
        <v>537</v>
      </c>
      <c r="AC457" s="475">
        <f t="shared" si="307"/>
        <v>4792815</v>
      </c>
    </row>
    <row r="458" spans="1:29" x14ac:dyDescent="0.25">
      <c r="A458" s="465">
        <v>23</v>
      </c>
      <c r="B458" s="486">
        <v>269</v>
      </c>
      <c r="C458" s="478">
        <v>12</v>
      </c>
      <c r="D458" s="478">
        <v>490</v>
      </c>
      <c r="E458" s="478">
        <v>203</v>
      </c>
      <c r="F458" s="478">
        <v>684</v>
      </c>
      <c r="G458" s="478">
        <v>451</v>
      </c>
      <c r="H458" s="478">
        <v>623</v>
      </c>
      <c r="I458" s="478">
        <v>402</v>
      </c>
      <c r="J458" s="478">
        <v>151</v>
      </c>
      <c r="K458" s="478">
        <v>342</v>
      </c>
      <c r="L458" s="478">
        <v>82</v>
      </c>
      <c r="M458" s="478">
        <v>590</v>
      </c>
      <c r="N458" s="478">
        <v>33</v>
      </c>
      <c r="O458" s="478">
        <v>538</v>
      </c>
      <c r="P458" s="478">
        <v>281</v>
      </c>
      <c r="Q458" s="478">
        <v>723</v>
      </c>
      <c r="R458" s="478">
        <v>472</v>
      </c>
      <c r="S458" s="478">
        <v>224</v>
      </c>
      <c r="T458" s="478">
        <v>412</v>
      </c>
      <c r="U458" s="478">
        <v>182</v>
      </c>
      <c r="V458" s="478">
        <v>663</v>
      </c>
      <c r="W458" s="478">
        <v>130</v>
      </c>
      <c r="X458" s="478">
        <v>611</v>
      </c>
      <c r="Y458" s="478">
        <v>354</v>
      </c>
      <c r="Z458" s="478">
        <v>550</v>
      </c>
      <c r="AA458" s="478">
        <v>302</v>
      </c>
      <c r="AB458" s="487">
        <v>81</v>
      </c>
      <c r="AC458" s="475">
        <f t="shared" si="307"/>
        <v>4792815</v>
      </c>
    </row>
    <row r="459" spans="1:29" x14ac:dyDescent="0.25">
      <c r="A459" s="465">
        <v>24</v>
      </c>
      <c r="B459" s="486">
        <v>533</v>
      </c>
      <c r="C459" s="478">
        <v>285</v>
      </c>
      <c r="D459" s="478">
        <v>34</v>
      </c>
      <c r="E459" s="478">
        <v>476</v>
      </c>
      <c r="F459" s="478">
        <v>219</v>
      </c>
      <c r="G459" s="478">
        <v>724</v>
      </c>
      <c r="H459" s="478">
        <v>86</v>
      </c>
      <c r="I459" s="478">
        <v>594</v>
      </c>
      <c r="J459" s="478">
        <v>334</v>
      </c>
      <c r="K459" s="478">
        <v>606</v>
      </c>
      <c r="L459" s="478">
        <v>355</v>
      </c>
      <c r="M459" s="478">
        <v>134</v>
      </c>
      <c r="N459" s="478">
        <v>306</v>
      </c>
      <c r="O459" s="478">
        <v>73</v>
      </c>
      <c r="P459" s="478">
        <v>554</v>
      </c>
      <c r="Q459" s="478">
        <v>186</v>
      </c>
      <c r="R459" s="478">
        <v>664</v>
      </c>
      <c r="S459" s="478">
        <v>407</v>
      </c>
      <c r="T459" s="478">
        <v>676</v>
      </c>
      <c r="U459" s="478">
        <v>455</v>
      </c>
      <c r="V459" s="478">
        <v>207</v>
      </c>
      <c r="W459" s="478">
        <v>403</v>
      </c>
      <c r="X459" s="478">
        <v>146</v>
      </c>
      <c r="Y459" s="478">
        <v>627</v>
      </c>
      <c r="Z459" s="478">
        <v>13</v>
      </c>
      <c r="AA459" s="478">
        <v>494</v>
      </c>
      <c r="AB459" s="487">
        <v>264</v>
      </c>
      <c r="AC459" s="475">
        <f t="shared" si="307"/>
        <v>4792815</v>
      </c>
    </row>
    <row r="460" spans="1:29" x14ac:dyDescent="0.25">
      <c r="A460" s="465">
        <v>25</v>
      </c>
      <c r="B460" s="486">
        <v>438</v>
      </c>
      <c r="C460" s="478">
        <v>214</v>
      </c>
      <c r="D460" s="478">
        <v>686</v>
      </c>
      <c r="E460" s="478">
        <v>156</v>
      </c>
      <c r="F460" s="478">
        <v>634</v>
      </c>
      <c r="G460" s="478">
        <v>386</v>
      </c>
      <c r="H460" s="478">
        <v>504</v>
      </c>
      <c r="I460" s="478">
        <v>244</v>
      </c>
      <c r="J460" s="478">
        <v>23</v>
      </c>
      <c r="K460" s="478">
        <v>292</v>
      </c>
      <c r="L460" s="478">
        <v>44</v>
      </c>
      <c r="M460" s="478">
        <v>516</v>
      </c>
      <c r="N460" s="478">
        <v>226</v>
      </c>
      <c r="O460" s="478">
        <v>707</v>
      </c>
      <c r="P460" s="478">
        <v>486</v>
      </c>
      <c r="Q460" s="478">
        <v>574</v>
      </c>
      <c r="R460" s="478">
        <v>344</v>
      </c>
      <c r="S460" s="478">
        <v>96</v>
      </c>
      <c r="T460" s="478">
        <v>365</v>
      </c>
      <c r="U460" s="478">
        <v>117</v>
      </c>
      <c r="V460" s="478">
        <v>613</v>
      </c>
      <c r="W460" s="478">
        <v>56</v>
      </c>
      <c r="X460" s="478">
        <v>564</v>
      </c>
      <c r="Y460" s="478">
        <v>313</v>
      </c>
      <c r="Z460" s="478">
        <v>674</v>
      </c>
      <c r="AA460" s="478">
        <v>417</v>
      </c>
      <c r="AB460" s="487">
        <v>166</v>
      </c>
      <c r="AC460" s="475">
        <f t="shared" si="307"/>
        <v>4792815</v>
      </c>
    </row>
    <row r="461" spans="1:29" x14ac:dyDescent="0.25">
      <c r="A461" s="465">
        <v>26</v>
      </c>
      <c r="B461" s="486">
        <v>711</v>
      </c>
      <c r="C461" s="478">
        <v>478</v>
      </c>
      <c r="D461" s="478">
        <v>230</v>
      </c>
      <c r="E461" s="478">
        <v>348</v>
      </c>
      <c r="F461" s="478">
        <v>97</v>
      </c>
      <c r="G461" s="478">
        <v>569</v>
      </c>
      <c r="H461" s="478">
        <v>39</v>
      </c>
      <c r="I461" s="478">
        <v>517</v>
      </c>
      <c r="J461" s="478">
        <v>296</v>
      </c>
      <c r="K461" s="478">
        <v>565</v>
      </c>
      <c r="L461" s="478">
        <v>308</v>
      </c>
      <c r="M461" s="478">
        <v>60</v>
      </c>
      <c r="N461" s="478">
        <v>418</v>
      </c>
      <c r="O461" s="478">
        <v>170</v>
      </c>
      <c r="P461" s="478">
        <v>669</v>
      </c>
      <c r="Q461" s="478">
        <v>109</v>
      </c>
      <c r="R461" s="478">
        <v>617</v>
      </c>
      <c r="S461" s="478">
        <v>369</v>
      </c>
      <c r="T461" s="478">
        <v>638</v>
      </c>
      <c r="U461" s="478">
        <v>381</v>
      </c>
      <c r="V461" s="478">
        <v>157</v>
      </c>
      <c r="W461" s="478">
        <v>248</v>
      </c>
      <c r="X461" s="478">
        <v>27</v>
      </c>
      <c r="Y461" s="478">
        <v>496</v>
      </c>
      <c r="Z461" s="478">
        <v>209</v>
      </c>
      <c r="AA461" s="478">
        <v>690</v>
      </c>
      <c r="AB461" s="487">
        <v>439</v>
      </c>
      <c r="AC461" s="475">
        <f t="shared" si="307"/>
        <v>4792815</v>
      </c>
    </row>
    <row r="462" spans="1:29" x14ac:dyDescent="0.25">
      <c r="A462" s="465">
        <v>27</v>
      </c>
      <c r="B462" s="488">
        <v>165</v>
      </c>
      <c r="C462" s="489">
        <v>670</v>
      </c>
      <c r="D462" s="489">
        <v>422</v>
      </c>
      <c r="E462" s="489">
        <v>621</v>
      </c>
      <c r="F462" s="489">
        <v>361</v>
      </c>
      <c r="G462" s="489">
        <v>113</v>
      </c>
      <c r="H462" s="489">
        <v>312</v>
      </c>
      <c r="I462" s="489">
        <v>61</v>
      </c>
      <c r="J462" s="489">
        <v>560</v>
      </c>
      <c r="K462" s="489">
        <v>19</v>
      </c>
      <c r="L462" s="489">
        <v>500</v>
      </c>
      <c r="M462" s="489">
        <v>252</v>
      </c>
      <c r="N462" s="489">
        <v>691</v>
      </c>
      <c r="O462" s="489">
        <v>434</v>
      </c>
      <c r="P462" s="489">
        <v>213</v>
      </c>
      <c r="Q462" s="489">
        <v>382</v>
      </c>
      <c r="R462" s="489">
        <v>161</v>
      </c>
      <c r="S462" s="489">
        <v>633</v>
      </c>
      <c r="T462" s="489">
        <v>92</v>
      </c>
      <c r="U462" s="489">
        <v>573</v>
      </c>
      <c r="V462" s="489">
        <v>349</v>
      </c>
      <c r="W462" s="489">
        <v>521</v>
      </c>
      <c r="X462" s="489">
        <v>291</v>
      </c>
      <c r="Y462" s="489">
        <v>40</v>
      </c>
      <c r="Z462" s="489">
        <v>482</v>
      </c>
      <c r="AA462" s="489">
        <v>234</v>
      </c>
      <c r="AB462" s="490">
        <v>703</v>
      </c>
      <c r="AC462" s="475">
        <f t="shared" si="307"/>
        <v>4792815</v>
      </c>
    </row>
    <row r="463" spans="1:29" x14ac:dyDescent="0.25">
      <c r="A463" s="470" t="s">
        <v>1</v>
      </c>
      <c r="B463" s="475">
        <f>SUMSQ(B436:B462)</f>
        <v>4792815</v>
      </c>
      <c r="C463" s="475">
        <f>SUMSQ(C436:C462)</f>
        <v>4792815</v>
      </c>
      <c r="D463" s="475">
        <f t="shared" ref="D463" si="308">SUMSQ(D436:D462)</f>
        <v>4792815</v>
      </c>
      <c r="E463" s="475">
        <f t="shared" ref="E463" si="309">SUMSQ(E436:E462)</f>
        <v>4792815</v>
      </c>
      <c r="F463" s="475">
        <f t="shared" ref="F463" si="310">SUMSQ(F436:F462)</f>
        <v>4792815</v>
      </c>
      <c r="G463" s="475">
        <f t="shared" ref="G463" si="311">SUMSQ(G436:G462)</f>
        <v>4792815</v>
      </c>
      <c r="H463" s="475">
        <f t="shared" ref="H463" si="312">SUMSQ(H436:H462)</f>
        <v>4792815</v>
      </c>
      <c r="I463" s="475">
        <f t="shared" ref="I463" si="313">SUMSQ(I436:I462)</f>
        <v>4792815</v>
      </c>
      <c r="J463" s="475">
        <f t="shared" ref="J463" si="314">SUMSQ(J436:J462)</f>
        <v>4792815</v>
      </c>
      <c r="K463" s="475">
        <f t="shared" ref="K463" si="315">SUMSQ(K436:K462)</f>
        <v>4792815</v>
      </c>
      <c r="L463" s="475">
        <f t="shared" ref="L463" si="316">SUMSQ(L436:L462)</f>
        <v>4792815</v>
      </c>
      <c r="M463" s="475">
        <f t="shared" ref="M463" si="317">SUMSQ(M436:M462)</f>
        <v>4792815</v>
      </c>
      <c r="N463" s="475">
        <f t="shared" ref="N463" si="318">SUMSQ(N436:N462)</f>
        <v>4792815</v>
      </c>
      <c r="O463" s="475">
        <f t="shared" ref="O463" si="319">SUMSQ(O436:O462)</f>
        <v>4792815</v>
      </c>
      <c r="P463" s="475">
        <f t="shared" ref="P463" si="320">SUMSQ(P436:P462)</f>
        <v>4792815</v>
      </c>
      <c r="Q463" s="475">
        <f t="shared" ref="Q463" si="321">SUMSQ(Q436:Q462)</f>
        <v>4792815</v>
      </c>
      <c r="R463" s="475">
        <f t="shared" ref="R463" si="322">SUMSQ(R436:R462)</f>
        <v>4792815</v>
      </c>
      <c r="S463" s="475">
        <f t="shared" ref="S463" si="323">SUMSQ(S436:S462)</f>
        <v>4792815</v>
      </c>
      <c r="T463" s="475">
        <f t="shared" ref="T463" si="324">SUMSQ(T436:T462)</f>
        <v>4792815</v>
      </c>
      <c r="U463" s="475">
        <f t="shared" ref="U463" si="325">SUMSQ(U436:U462)</f>
        <v>4792815</v>
      </c>
      <c r="V463" s="475">
        <f t="shared" ref="V463" si="326">SUMSQ(V436:V462)</f>
        <v>4792815</v>
      </c>
      <c r="W463" s="475">
        <f t="shared" ref="W463" si="327">SUMSQ(W436:W462)</f>
        <v>4792815</v>
      </c>
      <c r="X463" s="475">
        <f t="shared" ref="X463" si="328">SUMSQ(X436:X462)</f>
        <v>4792815</v>
      </c>
      <c r="Y463" s="475">
        <f t="shared" ref="Y463" si="329">SUMSQ(Y436:Y462)</f>
        <v>4792815</v>
      </c>
      <c r="Z463" s="475">
        <f t="shared" ref="Z463" si="330">SUMSQ(Z436:Z462)</f>
        <v>4792815</v>
      </c>
      <c r="AA463" s="475">
        <f t="shared" ref="AA463" si="331">SUMSQ(AA436:AA462)</f>
        <v>4792815</v>
      </c>
      <c r="AB463" s="475">
        <f t="shared" ref="AB463" si="332">SUMSQ(AB436:AB462)</f>
        <v>4792815</v>
      </c>
      <c r="AC463" s="475"/>
    </row>
    <row r="464" spans="1:29" x14ac:dyDescent="0.25">
      <c r="A464" s="466"/>
      <c r="B464" s="471" t="s">
        <v>925</v>
      </c>
      <c r="C464" s="471"/>
      <c r="D464" s="471"/>
      <c r="E464" s="471"/>
      <c r="F464" s="471"/>
      <c r="G464" s="471"/>
      <c r="H464" s="471"/>
      <c r="I464" s="471"/>
      <c r="J464" s="471"/>
      <c r="K464" s="471"/>
      <c r="L464" s="471"/>
      <c r="M464" s="471"/>
      <c r="N464" s="471"/>
      <c r="O464" s="471"/>
      <c r="P464" s="471"/>
      <c r="Q464" s="471"/>
      <c r="R464" s="471"/>
      <c r="S464" s="471"/>
      <c r="T464" s="471"/>
      <c r="U464" s="471"/>
      <c r="V464" s="471"/>
      <c r="W464" s="471"/>
      <c r="X464" s="471"/>
      <c r="Y464" s="471"/>
      <c r="Z464" s="471"/>
      <c r="AA464" s="471"/>
      <c r="AB464" s="471"/>
      <c r="AC464" s="475"/>
    </row>
    <row r="465" spans="1:29" x14ac:dyDescent="0.25">
      <c r="A465" s="470" t="s">
        <v>2</v>
      </c>
      <c r="B465" s="466">
        <f>B436</f>
        <v>18</v>
      </c>
      <c r="C465" s="466">
        <f>C437</f>
        <v>31</v>
      </c>
      <c r="D465" s="466">
        <f>D438</f>
        <v>74</v>
      </c>
      <c r="E465" s="466">
        <f>E439</f>
        <v>94</v>
      </c>
      <c r="F465" s="466">
        <f>F440</f>
        <v>110</v>
      </c>
      <c r="G465" s="466">
        <f>G441</f>
        <v>162</v>
      </c>
      <c r="H465" s="466">
        <f>H442</f>
        <v>173</v>
      </c>
      <c r="I465" s="466">
        <f>I443</f>
        <v>198</v>
      </c>
      <c r="J465" s="466">
        <f>J444</f>
        <v>238</v>
      </c>
      <c r="K465" s="466">
        <f>K445</f>
        <v>246</v>
      </c>
      <c r="L465" s="466">
        <f>L446</f>
        <v>295</v>
      </c>
      <c r="M465" s="466">
        <f>M447</f>
        <v>311</v>
      </c>
      <c r="N465" s="466">
        <f>N448</f>
        <v>331</v>
      </c>
      <c r="O465" s="466">
        <f>O449</f>
        <v>374</v>
      </c>
      <c r="P465" s="466">
        <f>P450</f>
        <v>390</v>
      </c>
      <c r="Q465" s="466">
        <f>Q451</f>
        <v>410</v>
      </c>
      <c r="R465" s="466">
        <f>R452</f>
        <v>453</v>
      </c>
      <c r="S465" s="466">
        <f>S453</f>
        <v>475</v>
      </c>
      <c r="T465" s="466">
        <f>T454</f>
        <v>510</v>
      </c>
      <c r="U465" s="466">
        <f>U455</f>
        <v>523</v>
      </c>
      <c r="V465" s="466">
        <f>V456</f>
        <v>548</v>
      </c>
      <c r="W465" s="466">
        <f>W457</f>
        <v>586</v>
      </c>
      <c r="X465" s="466">
        <f>X458</f>
        <v>611</v>
      </c>
      <c r="Y465" s="466">
        <f>Y459</f>
        <v>627</v>
      </c>
      <c r="Z465" s="466">
        <f>Z460</f>
        <v>674</v>
      </c>
      <c r="AA465" s="466">
        <f>AA461</f>
        <v>690</v>
      </c>
      <c r="AB465" s="473">
        <f>AB462</f>
        <v>703</v>
      </c>
      <c r="AC465" s="475">
        <f t="shared" ref="AC465:AC466" si="333">SUMSQ(B465:AB465)</f>
        <v>4792815</v>
      </c>
    </row>
    <row r="466" spans="1:29" x14ac:dyDescent="0.25">
      <c r="A466" s="470" t="s">
        <v>3</v>
      </c>
      <c r="B466" s="466">
        <f>B462</f>
        <v>165</v>
      </c>
      <c r="C466" s="466">
        <f>C461</f>
        <v>478</v>
      </c>
      <c r="D466" s="466">
        <f>D460</f>
        <v>686</v>
      </c>
      <c r="E466" s="466">
        <f>E459</f>
        <v>476</v>
      </c>
      <c r="F466" s="466">
        <f>F458</f>
        <v>684</v>
      </c>
      <c r="G466" s="466">
        <f>G457</f>
        <v>187</v>
      </c>
      <c r="H466" s="466">
        <f>H456</f>
        <v>697</v>
      </c>
      <c r="I466" s="466">
        <f>I455</f>
        <v>176</v>
      </c>
      <c r="J466" s="466">
        <f>J454</f>
        <v>465</v>
      </c>
      <c r="K466" s="466">
        <f>K453</f>
        <v>593</v>
      </c>
      <c r="L466" s="466">
        <f>L452</f>
        <v>153</v>
      </c>
      <c r="M466" s="466">
        <f>M451</f>
        <v>358</v>
      </c>
      <c r="N466" s="466">
        <f>N450</f>
        <v>139</v>
      </c>
      <c r="O466" s="466">
        <f>O449</f>
        <v>374</v>
      </c>
      <c r="P466" s="466">
        <f>P448</f>
        <v>582</v>
      </c>
      <c r="Q466" s="466">
        <f>Q447</f>
        <v>363</v>
      </c>
      <c r="R466" s="466">
        <f>R446</f>
        <v>568</v>
      </c>
      <c r="S466" s="466">
        <f>S445</f>
        <v>155</v>
      </c>
      <c r="T466" s="466">
        <f>T444</f>
        <v>256</v>
      </c>
      <c r="U466" s="466">
        <f>U443</f>
        <v>545</v>
      </c>
      <c r="V466" s="466">
        <f>V442</f>
        <v>51</v>
      </c>
      <c r="W466" s="466">
        <f>W441</f>
        <v>561</v>
      </c>
      <c r="X466" s="466">
        <f>X440</f>
        <v>37</v>
      </c>
      <c r="Y466" s="466">
        <f>Y439</f>
        <v>245</v>
      </c>
      <c r="Z466" s="466">
        <f>Z438</f>
        <v>35</v>
      </c>
      <c r="AA466" s="466">
        <f>AA437</f>
        <v>270</v>
      </c>
      <c r="AB466" s="473">
        <f>AB436</f>
        <v>556</v>
      </c>
      <c r="AC466" s="475">
        <f t="shared" si="333"/>
        <v>4792815</v>
      </c>
    </row>
    <row r="467" spans="1:29" x14ac:dyDescent="0.25">
      <c r="B467" s="466" t="s">
        <v>4</v>
      </c>
    </row>
    <row r="468" spans="1:29" x14ac:dyDescent="0.25">
      <c r="B468" s="481" t="s">
        <v>949</v>
      </c>
      <c r="C468" s="465"/>
      <c r="D468" s="465"/>
      <c r="E468" s="465"/>
      <c r="F468" s="465"/>
      <c r="G468" s="465"/>
      <c r="H468" s="465"/>
      <c r="I468" s="465"/>
      <c r="J468" s="465"/>
      <c r="K468" s="465"/>
      <c r="L468" s="465"/>
      <c r="M468" s="465"/>
      <c r="N468" s="465"/>
      <c r="O468" s="465"/>
      <c r="P468" s="465"/>
      <c r="Q468" s="465"/>
      <c r="R468" s="465"/>
      <c r="S468" s="465"/>
      <c r="T468" s="465"/>
      <c r="U468" s="465"/>
      <c r="V468" s="465"/>
      <c r="W468" s="465"/>
      <c r="X468" s="465"/>
      <c r="Y468" s="465"/>
      <c r="Z468" s="465"/>
      <c r="AA468" s="465"/>
      <c r="AB468" s="465"/>
      <c r="AC468" s="469"/>
    </row>
    <row r="469" spans="1:29" x14ac:dyDescent="0.25">
      <c r="A469" s="465">
        <v>1</v>
      </c>
      <c r="B469" s="483">
        <v>1</v>
      </c>
      <c r="C469" s="484">
        <v>365</v>
      </c>
      <c r="D469" s="484">
        <v>729</v>
      </c>
      <c r="E469" s="484">
        <v>585</v>
      </c>
      <c r="F469" s="484">
        <v>208</v>
      </c>
      <c r="G469" s="484">
        <v>302</v>
      </c>
      <c r="H469" s="484">
        <v>428</v>
      </c>
      <c r="I469" s="484">
        <v>522</v>
      </c>
      <c r="J469" s="484">
        <v>145</v>
      </c>
      <c r="K469" s="484">
        <v>322</v>
      </c>
      <c r="L469" s="484">
        <v>569</v>
      </c>
      <c r="M469" s="484">
        <v>204</v>
      </c>
      <c r="N469" s="484">
        <v>141</v>
      </c>
      <c r="O469" s="484">
        <v>421</v>
      </c>
      <c r="P469" s="484">
        <v>533</v>
      </c>
      <c r="Q469" s="484">
        <v>713</v>
      </c>
      <c r="R469" s="484">
        <v>24</v>
      </c>
      <c r="S469" s="484">
        <v>358</v>
      </c>
      <c r="T469" s="484">
        <v>526</v>
      </c>
      <c r="U469" s="484">
        <v>161</v>
      </c>
      <c r="V469" s="484">
        <v>408</v>
      </c>
      <c r="W469" s="484">
        <v>372</v>
      </c>
      <c r="X469" s="484">
        <v>706</v>
      </c>
      <c r="Y469" s="484">
        <v>17</v>
      </c>
      <c r="Z469" s="484">
        <v>197</v>
      </c>
      <c r="AA469" s="484">
        <v>309</v>
      </c>
      <c r="AB469" s="485">
        <v>589</v>
      </c>
      <c r="AC469" s="475">
        <f>SUMSQ(B469:AB469)</f>
        <v>4792815</v>
      </c>
    </row>
    <row r="470" spans="1:29" x14ac:dyDescent="0.25">
      <c r="A470" s="465">
        <v>2</v>
      </c>
      <c r="B470" s="486">
        <v>661</v>
      </c>
      <c r="C470" s="478">
        <v>53</v>
      </c>
      <c r="D470" s="478">
        <v>381</v>
      </c>
      <c r="E470" s="478">
        <v>264</v>
      </c>
      <c r="F470" s="478">
        <v>598</v>
      </c>
      <c r="G470" s="478">
        <v>233</v>
      </c>
      <c r="H470" s="478">
        <v>89</v>
      </c>
      <c r="I470" s="478">
        <v>444</v>
      </c>
      <c r="J470" s="478">
        <v>562</v>
      </c>
      <c r="K470" s="478">
        <v>217</v>
      </c>
      <c r="L470" s="478">
        <v>257</v>
      </c>
      <c r="M470" s="478">
        <v>621</v>
      </c>
      <c r="N470" s="478">
        <v>558</v>
      </c>
      <c r="O470" s="478">
        <v>100</v>
      </c>
      <c r="P470" s="478">
        <v>437</v>
      </c>
      <c r="Q470" s="478">
        <v>401</v>
      </c>
      <c r="R470" s="478">
        <v>657</v>
      </c>
      <c r="S470" s="478">
        <v>37</v>
      </c>
      <c r="T470" s="478">
        <v>457</v>
      </c>
      <c r="U470" s="478">
        <v>542</v>
      </c>
      <c r="V470" s="478">
        <v>96</v>
      </c>
      <c r="W470" s="478">
        <v>33</v>
      </c>
      <c r="X470" s="478">
        <v>394</v>
      </c>
      <c r="Y470" s="478">
        <v>668</v>
      </c>
      <c r="Z470" s="478">
        <v>605</v>
      </c>
      <c r="AA470" s="478">
        <v>240</v>
      </c>
      <c r="AB470" s="487">
        <v>250</v>
      </c>
      <c r="AC470" s="475">
        <f t="shared" ref="AC470:AC495" si="334">SUMSQ(B470:AB470)</f>
        <v>4792815</v>
      </c>
    </row>
    <row r="471" spans="1:29" x14ac:dyDescent="0.25">
      <c r="A471" s="465">
        <v>3</v>
      </c>
      <c r="B471" s="486">
        <v>349</v>
      </c>
      <c r="C471" s="478">
        <v>677</v>
      </c>
      <c r="D471" s="478">
        <v>69</v>
      </c>
      <c r="E471" s="478">
        <v>168</v>
      </c>
      <c r="F471" s="478">
        <v>286</v>
      </c>
      <c r="G471" s="478">
        <v>641</v>
      </c>
      <c r="H471" s="478">
        <v>497</v>
      </c>
      <c r="I471" s="478">
        <v>132</v>
      </c>
      <c r="J471" s="478">
        <v>466</v>
      </c>
      <c r="K471" s="478">
        <v>634</v>
      </c>
      <c r="L471" s="478">
        <v>188</v>
      </c>
      <c r="M471" s="478">
        <v>273</v>
      </c>
      <c r="N471" s="478">
        <v>480</v>
      </c>
      <c r="O471" s="478">
        <v>490</v>
      </c>
      <c r="P471" s="478">
        <v>125</v>
      </c>
      <c r="Q471" s="478">
        <v>62</v>
      </c>
      <c r="R471" s="478">
        <v>336</v>
      </c>
      <c r="S471" s="478">
        <v>697</v>
      </c>
      <c r="T471" s="478">
        <v>109</v>
      </c>
      <c r="U471" s="478">
        <v>473</v>
      </c>
      <c r="V471" s="478">
        <v>513</v>
      </c>
      <c r="W471" s="478">
        <v>693</v>
      </c>
      <c r="X471" s="478">
        <v>73</v>
      </c>
      <c r="Y471" s="478">
        <v>329</v>
      </c>
      <c r="Z471" s="478">
        <v>293</v>
      </c>
      <c r="AA471" s="478">
        <v>630</v>
      </c>
      <c r="AB471" s="487">
        <v>172</v>
      </c>
      <c r="AC471" s="475">
        <f t="shared" si="334"/>
        <v>4792815</v>
      </c>
    </row>
    <row r="472" spans="1:29" x14ac:dyDescent="0.25">
      <c r="A472" s="465">
        <v>4</v>
      </c>
      <c r="B472" s="486">
        <v>251</v>
      </c>
      <c r="C472" s="478">
        <v>606</v>
      </c>
      <c r="D472" s="478">
        <v>238</v>
      </c>
      <c r="E472" s="478">
        <v>94</v>
      </c>
      <c r="F472" s="478">
        <v>458</v>
      </c>
      <c r="G472" s="478">
        <v>543</v>
      </c>
      <c r="H472" s="478">
        <v>669</v>
      </c>
      <c r="I472" s="478">
        <v>31</v>
      </c>
      <c r="J472" s="478">
        <v>395</v>
      </c>
      <c r="K472" s="478">
        <v>563</v>
      </c>
      <c r="L472" s="478">
        <v>90</v>
      </c>
      <c r="M472" s="478">
        <v>442</v>
      </c>
      <c r="N472" s="478">
        <v>379</v>
      </c>
      <c r="O472" s="478">
        <v>662</v>
      </c>
      <c r="P472" s="478">
        <v>54</v>
      </c>
      <c r="Q472" s="478">
        <v>234</v>
      </c>
      <c r="R472" s="478">
        <v>262</v>
      </c>
      <c r="S472" s="478">
        <v>599</v>
      </c>
      <c r="T472" s="478">
        <v>38</v>
      </c>
      <c r="U472" s="478">
        <v>402</v>
      </c>
      <c r="V472" s="478">
        <v>655</v>
      </c>
      <c r="W472" s="478">
        <v>619</v>
      </c>
      <c r="X472" s="478">
        <v>218</v>
      </c>
      <c r="Y472" s="478">
        <v>258</v>
      </c>
      <c r="Z472" s="478">
        <v>438</v>
      </c>
      <c r="AA472" s="478">
        <v>556</v>
      </c>
      <c r="AB472" s="487">
        <v>101</v>
      </c>
      <c r="AC472" s="475">
        <f t="shared" si="334"/>
        <v>4792815</v>
      </c>
    </row>
    <row r="473" spans="1:29" x14ac:dyDescent="0.25">
      <c r="A473" s="465">
        <v>5</v>
      </c>
      <c r="B473" s="486">
        <v>173</v>
      </c>
      <c r="C473" s="478">
        <v>294</v>
      </c>
      <c r="D473" s="478">
        <v>628</v>
      </c>
      <c r="E473" s="478">
        <v>511</v>
      </c>
      <c r="F473" s="478">
        <v>110</v>
      </c>
      <c r="G473" s="478">
        <v>474</v>
      </c>
      <c r="H473" s="478">
        <v>330</v>
      </c>
      <c r="I473" s="478">
        <v>691</v>
      </c>
      <c r="J473" s="478">
        <v>74</v>
      </c>
      <c r="K473" s="478">
        <v>467</v>
      </c>
      <c r="L473" s="478">
        <v>498</v>
      </c>
      <c r="M473" s="478">
        <v>130</v>
      </c>
      <c r="N473" s="478">
        <v>67</v>
      </c>
      <c r="O473" s="478">
        <v>350</v>
      </c>
      <c r="P473" s="478">
        <v>678</v>
      </c>
      <c r="Q473" s="478">
        <v>642</v>
      </c>
      <c r="R473" s="478">
        <v>166</v>
      </c>
      <c r="S473" s="478">
        <v>287</v>
      </c>
      <c r="T473" s="478">
        <v>698</v>
      </c>
      <c r="U473" s="478">
        <v>63</v>
      </c>
      <c r="V473" s="478">
        <v>334</v>
      </c>
      <c r="W473" s="478">
        <v>271</v>
      </c>
      <c r="X473" s="478">
        <v>635</v>
      </c>
      <c r="Y473" s="478">
        <v>189</v>
      </c>
      <c r="Z473" s="478">
        <v>126</v>
      </c>
      <c r="AA473" s="478">
        <v>478</v>
      </c>
      <c r="AB473" s="487">
        <v>491</v>
      </c>
      <c r="AC473" s="475">
        <f t="shared" si="334"/>
        <v>4792815</v>
      </c>
    </row>
    <row r="474" spans="1:29" x14ac:dyDescent="0.25">
      <c r="A474" s="465">
        <v>6</v>
      </c>
      <c r="B474" s="486">
        <v>590</v>
      </c>
      <c r="C474" s="478">
        <v>198</v>
      </c>
      <c r="D474" s="478">
        <v>307</v>
      </c>
      <c r="E474" s="478">
        <v>406</v>
      </c>
      <c r="F474" s="478">
        <v>527</v>
      </c>
      <c r="G474" s="478">
        <v>162</v>
      </c>
      <c r="H474" s="478">
        <v>18</v>
      </c>
      <c r="I474" s="478">
        <v>370</v>
      </c>
      <c r="J474" s="478">
        <v>707</v>
      </c>
      <c r="K474" s="478">
        <v>146</v>
      </c>
      <c r="L474" s="478">
        <v>429</v>
      </c>
      <c r="M474" s="478">
        <v>520</v>
      </c>
      <c r="N474" s="478">
        <v>727</v>
      </c>
      <c r="O474" s="478">
        <v>2</v>
      </c>
      <c r="P474" s="478">
        <v>366</v>
      </c>
      <c r="Q474" s="478">
        <v>303</v>
      </c>
      <c r="R474" s="478">
        <v>583</v>
      </c>
      <c r="S474" s="478">
        <v>209</v>
      </c>
      <c r="T474" s="478">
        <v>359</v>
      </c>
      <c r="U474" s="478">
        <v>714</v>
      </c>
      <c r="V474" s="478">
        <v>22</v>
      </c>
      <c r="W474" s="478">
        <v>202</v>
      </c>
      <c r="X474" s="478">
        <v>323</v>
      </c>
      <c r="Y474" s="478">
        <v>570</v>
      </c>
      <c r="Z474" s="478">
        <v>534</v>
      </c>
      <c r="AA474" s="478">
        <v>139</v>
      </c>
      <c r="AB474" s="487">
        <v>422</v>
      </c>
      <c r="AC474" s="475">
        <f t="shared" si="334"/>
        <v>4792815</v>
      </c>
    </row>
    <row r="475" spans="1:29" x14ac:dyDescent="0.25">
      <c r="A475" s="465">
        <v>7</v>
      </c>
      <c r="B475" s="486">
        <v>492</v>
      </c>
      <c r="C475" s="478">
        <v>124</v>
      </c>
      <c r="D475" s="478">
        <v>479</v>
      </c>
      <c r="E475" s="478">
        <v>335</v>
      </c>
      <c r="F475" s="478">
        <v>699</v>
      </c>
      <c r="G475" s="478">
        <v>61</v>
      </c>
      <c r="H475" s="478">
        <v>187</v>
      </c>
      <c r="I475" s="478">
        <v>272</v>
      </c>
      <c r="J475" s="478">
        <v>636</v>
      </c>
      <c r="K475" s="478">
        <v>75</v>
      </c>
      <c r="L475" s="478">
        <v>328</v>
      </c>
      <c r="M475" s="478">
        <v>692</v>
      </c>
      <c r="N475" s="478">
        <v>629</v>
      </c>
      <c r="O475" s="478">
        <v>174</v>
      </c>
      <c r="P475" s="478">
        <v>292</v>
      </c>
      <c r="Q475" s="478">
        <v>472</v>
      </c>
      <c r="R475" s="478">
        <v>512</v>
      </c>
      <c r="S475" s="478">
        <v>111</v>
      </c>
      <c r="T475" s="478">
        <v>288</v>
      </c>
      <c r="U475" s="478">
        <v>640</v>
      </c>
      <c r="V475" s="478">
        <v>167</v>
      </c>
      <c r="W475" s="478">
        <v>131</v>
      </c>
      <c r="X475" s="478">
        <v>468</v>
      </c>
      <c r="Y475" s="478">
        <v>496</v>
      </c>
      <c r="Z475" s="478">
        <v>676</v>
      </c>
      <c r="AA475" s="478">
        <v>68</v>
      </c>
      <c r="AB475" s="487">
        <v>351</v>
      </c>
      <c r="AC475" s="475">
        <f t="shared" si="334"/>
        <v>4792815</v>
      </c>
    </row>
    <row r="476" spans="1:29" x14ac:dyDescent="0.25">
      <c r="A476" s="465">
        <v>8</v>
      </c>
      <c r="B476" s="486">
        <v>423</v>
      </c>
      <c r="C476" s="478">
        <v>532</v>
      </c>
      <c r="D476" s="478">
        <v>140</v>
      </c>
      <c r="E476" s="478">
        <v>23</v>
      </c>
      <c r="F476" s="478">
        <v>360</v>
      </c>
      <c r="G476" s="478">
        <v>712</v>
      </c>
      <c r="H476" s="478">
        <v>568</v>
      </c>
      <c r="I476" s="478">
        <v>203</v>
      </c>
      <c r="J476" s="478">
        <v>324</v>
      </c>
      <c r="K476" s="478">
        <v>708</v>
      </c>
      <c r="L476" s="478">
        <v>16</v>
      </c>
      <c r="M476" s="478">
        <v>371</v>
      </c>
      <c r="N476" s="478">
        <v>308</v>
      </c>
      <c r="O476" s="478">
        <v>591</v>
      </c>
      <c r="P476" s="478">
        <v>196</v>
      </c>
      <c r="Q476" s="478">
        <v>160</v>
      </c>
      <c r="R476" s="478">
        <v>407</v>
      </c>
      <c r="S476" s="478">
        <v>528</v>
      </c>
      <c r="T476" s="478">
        <v>210</v>
      </c>
      <c r="U476" s="478">
        <v>301</v>
      </c>
      <c r="V476" s="478">
        <v>584</v>
      </c>
      <c r="W476" s="478">
        <v>521</v>
      </c>
      <c r="X476" s="478">
        <v>147</v>
      </c>
      <c r="Y476" s="478">
        <v>427</v>
      </c>
      <c r="Z476" s="478">
        <v>364</v>
      </c>
      <c r="AA476" s="478">
        <v>728</v>
      </c>
      <c r="AB476" s="487">
        <v>3</v>
      </c>
      <c r="AC476" s="475">
        <f t="shared" si="334"/>
        <v>4792815</v>
      </c>
    </row>
    <row r="477" spans="1:29" x14ac:dyDescent="0.25">
      <c r="A477" s="465">
        <v>9</v>
      </c>
      <c r="B477" s="486">
        <v>102</v>
      </c>
      <c r="C477" s="478">
        <v>436</v>
      </c>
      <c r="D477" s="478">
        <v>557</v>
      </c>
      <c r="E477" s="478">
        <v>656</v>
      </c>
      <c r="F477" s="478">
        <v>39</v>
      </c>
      <c r="G477" s="478">
        <v>400</v>
      </c>
      <c r="H477" s="478">
        <v>256</v>
      </c>
      <c r="I477" s="478">
        <v>620</v>
      </c>
      <c r="J477" s="478">
        <v>219</v>
      </c>
      <c r="K477" s="478">
        <v>396</v>
      </c>
      <c r="L477" s="478">
        <v>667</v>
      </c>
      <c r="M477" s="478">
        <v>32</v>
      </c>
      <c r="N477" s="478">
        <v>239</v>
      </c>
      <c r="O477" s="478">
        <v>252</v>
      </c>
      <c r="P477" s="478">
        <v>604</v>
      </c>
      <c r="Q477" s="478">
        <v>541</v>
      </c>
      <c r="R477" s="478">
        <v>95</v>
      </c>
      <c r="S477" s="478">
        <v>459</v>
      </c>
      <c r="T477" s="478">
        <v>600</v>
      </c>
      <c r="U477" s="478">
        <v>232</v>
      </c>
      <c r="V477" s="478">
        <v>263</v>
      </c>
      <c r="W477" s="478">
        <v>443</v>
      </c>
      <c r="X477" s="478">
        <v>564</v>
      </c>
      <c r="Y477" s="478">
        <v>88</v>
      </c>
      <c r="Z477" s="478">
        <v>52</v>
      </c>
      <c r="AA477" s="478">
        <v>380</v>
      </c>
      <c r="AB477" s="487">
        <v>663</v>
      </c>
      <c r="AC477" s="475">
        <f t="shared" si="334"/>
        <v>4792815</v>
      </c>
    </row>
    <row r="478" spans="1:29" x14ac:dyDescent="0.25">
      <c r="A478" s="465">
        <v>10</v>
      </c>
      <c r="B478" s="486">
        <v>50</v>
      </c>
      <c r="C478" s="478">
        <v>387</v>
      </c>
      <c r="D478" s="478">
        <v>658</v>
      </c>
      <c r="E478" s="478">
        <v>595</v>
      </c>
      <c r="F478" s="478">
        <v>230</v>
      </c>
      <c r="G478" s="478">
        <v>270</v>
      </c>
      <c r="H478" s="478">
        <v>450</v>
      </c>
      <c r="I478" s="478">
        <v>559</v>
      </c>
      <c r="J478" s="478">
        <v>86</v>
      </c>
      <c r="K478" s="478">
        <v>254</v>
      </c>
      <c r="L478" s="478">
        <v>618</v>
      </c>
      <c r="M478" s="478">
        <v>223</v>
      </c>
      <c r="N478" s="478">
        <v>106</v>
      </c>
      <c r="O478" s="478">
        <v>434</v>
      </c>
      <c r="P478" s="478">
        <v>555</v>
      </c>
      <c r="Q478" s="478">
        <v>654</v>
      </c>
      <c r="R478" s="478">
        <v>43</v>
      </c>
      <c r="S478" s="478">
        <v>398</v>
      </c>
      <c r="T478" s="478">
        <v>548</v>
      </c>
      <c r="U478" s="478">
        <v>93</v>
      </c>
      <c r="V478" s="478">
        <v>454</v>
      </c>
      <c r="W478" s="478">
        <v>391</v>
      </c>
      <c r="X478" s="478">
        <v>674</v>
      </c>
      <c r="Y478" s="478">
        <v>30</v>
      </c>
      <c r="Z478" s="478">
        <v>237</v>
      </c>
      <c r="AA478" s="478">
        <v>247</v>
      </c>
      <c r="AB478" s="487">
        <v>611</v>
      </c>
      <c r="AC478" s="475">
        <f t="shared" si="334"/>
        <v>4792815</v>
      </c>
    </row>
    <row r="479" spans="1:29" x14ac:dyDescent="0.25">
      <c r="A479" s="465">
        <v>11</v>
      </c>
      <c r="B479" s="486">
        <v>683</v>
      </c>
      <c r="C479" s="478">
        <v>66</v>
      </c>
      <c r="D479" s="478">
        <v>346</v>
      </c>
      <c r="E479" s="478">
        <v>283</v>
      </c>
      <c r="F479" s="478">
        <v>647</v>
      </c>
      <c r="G479" s="478">
        <v>165</v>
      </c>
      <c r="H479" s="478">
        <v>129</v>
      </c>
      <c r="I479" s="478">
        <v>463</v>
      </c>
      <c r="J479" s="478">
        <v>503</v>
      </c>
      <c r="K479" s="478">
        <v>185</v>
      </c>
      <c r="L479" s="478">
        <v>279</v>
      </c>
      <c r="M479" s="478">
        <v>631</v>
      </c>
      <c r="N479" s="478">
        <v>487</v>
      </c>
      <c r="O479" s="478">
        <v>122</v>
      </c>
      <c r="P479" s="478">
        <v>486</v>
      </c>
      <c r="Q479" s="478">
        <v>342</v>
      </c>
      <c r="R479" s="478">
        <v>694</v>
      </c>
      <c r="S479" s="478">
        <v>59</v>
      </c>
      <c r="T479" s="478">
        <v>470</v>
      </c>
      <c r="U479" s="478">
        <v>510</v>
      </c>
      <c r="V479" s="478">
        <v>115</v>
      </c>
      <c r="W479" s="478">
        <v>79</v>
      </c>
      <c r="X479" s="478">
        <v>326</v>
      </c>
      <c r="Y479" s="478">
        <v>690</v>
      </c>
      <c r="Z479" s="478">
        <v>627</v>
      </c>
      <c r="AA479" s="478">
        <v>178</v>
      </c>
      <c r="AB479" s="487">
        <v>290</v>
      </c>
      <c r="AC479" s="475">
        <f t="shared" si="334"/>
        <v>4792815</v>
      </c>
    </row>
    <row r="480" spans="1:29" x14ac:dyDescent="0.25">
      <c r="A480" s="465">
        <v>12</v>
      </c>
      <c r="B480" s="486">
        <v>362</v>
      </c>
      <c r="C480" s="478">
        <v>726</v>
      </c>
      <c r="D480" s="478">
        <v>7</v>
      </c>
      <c r="E480" s="478">
        <v>214</v>
      </c>
      <c r="F480" s="478">
        <v>299</v>
      </c>
      <c r="G480" s="478">
        <v>582</v>
      </c>
      <c r="H480" s="478">
        <v>519</v>
      </c>
      <c r="I480" s="478">
        <v>151</v>
      </c>
      <c r="J480" s="478">
        <v>425</v>
      </c>
      <c r="K480" s="478">
        <v>575</v>
      </c>
      <c r="L480" s="478">
        <v>201</v>
      </c>
      <c r="M480" s="478">
        <v>319</v>
      </c>
      <c r="N480" s="478">
        <v>418</v>
      </c>
      <c r="O480" s="478">
        <v>539</v>
      </c>
      <c r="P480" s="478">
        <v>138</v>
      </c>
      <c r="Q480" s="478">
        <v>21</v>
      </c>
      <c r="R480" s="478">
        <v>355</v>
      </c>
      <c r="S480" s="478">
        <v>719</v>
      </c>
      <c r="T480" s="478">
        <v>158</v>
      </c>
      <c r="U480" s="478">
        <v>414</v>
      </c>
      <c r="V480" s="478">
        <v>523</v>
      </c>
      <c r="W480" s="478">
        <v>703</v>
      </c>
      <c r="X480" s="478">
        <v>14</v>
      </c>
      <c r="Y480" s="478">
        <v>378</v>
      </c>
      <c r="Z480" s="478">
        <v>315</v>
      </c>
      <c r="AA480" s="478">
        <v>586</v>
      </c>
      <c r="AB480" s="487">
        <v>194</v>
      </c>
      <c r="AC480" s="475">
        <f t="shared" si="334"/>
        <v>4792815</v>
      </c>
    </row>
    <row r="481" spans="1:29" x14ac:dyDescent="0.25">
      <c r="A481" s="465">
        <v>13</v>
      </c>
      <c r="B481" s="486">
        <v>291</v>
      </c>
      <c r="C481" s="478">
        <v>625</v>
      </c>
      <c r="D481" s="478">
        <v>179</v>
      </c>
      <c r="E481" s="478">
        <v>116</v>
      </c>
      <c r="F481" s="478">
        <v>471</v>
      </c>
      <c r="G481" s="478">
        <v>508</v>
      </c>
      <c r="H481" s="478">
        <v>688</v>
      </c>
      <c r="I481" s="478">
        <v>80</v>
      </c>
      <c r="J481" s="478">
        <v>327</v>
      </c>
      <c r="K481" s="478">
        <v>504</v>
      </c>
      <c r="L481" s="478">
        <v>127</v>
      </c>
      <c r="M481" s="478">
        <v>464</v>
      </c>
      <c r="N481" s="478">
        <v>347</v>
      </c>
      <c r="O481" s="478">
        <v>684</v>
      </c>
      <c r="P481" s="478">
        <v>64</v>
      </c>
      <c r="Q481" s="478">
        <v>163</v>
      </c>
      <c r="R481" s="478">
        <v>284</v>
      </c>
      <c r="S481" s="478">
        <v>648</v>
      </c>
      <c r="T481" s="478">
        <v>60</v>
      </c>
      <c r="U481" s="478">
        <v>340</v>
      </c>
      <c r="V481" s="478">
        <v>695</v>
      </c>
      <c r="W481" s="478">
        <v>632</v>
      </c>
      <c r="X481" s="478">
        <v>186</v>
      </c>
      <c r="Y481" s="478">
        <v>277</v>
      </c>
      <c r="Z481" s="478">
        <v>484</v>
      </c>
      <c r="AA481" s="478">
        <v>488</v>
      </c>
      <c r="AB481" s="487">
        <v>123</v>
      </c>
      <c r="AC481" s="475">
        <f t="shared" si="334"/>
        <v>4792815</v>
      </c>
    </row>
    <row r="482" spans="1:29" x14ac:dyDescent="0.25">
      <c r="A482" s="465">
        <v>14</v>
      </c>
      <c r="B482" s="486">
        <v>195</v>
      </c>
      <c r="C482" s="478">
        <v>313</v>
      </c>
      <c r="D482" s="478">
        <v>587</v>
      </c>
      <c r="E482" s="478">
        <v>524</v>
      </c>
      <c r="F482" s="478">
        <v>159</v>
      </c>
      <c r="G482" s="478">
        <v>412</v>
      </c>
      <c r="H482" s="478">
        <v>376</v>
      </c>
      <c r="I482" s="478">
        <v>704</v>
      </c>
      <c r="J482" s="478">
        <v>15</v>
      </c>
      <c r="K482" s="478">
        <v>426</v>
      </c>
      <c r="L482" s="478">
        <v>517</v>
      </c>
      <c r="M482" s="478">
        <v>152</v>
      </c>
      <c r="N482" s="478">
        <v>8</v>
      </c>
      <c r="O482" s="478">
        <v>363</v>
      </c>
      <c r="P482" s="478">
        <v>724</v>
      </c>
      <c r="Q482" s="478">
        <v>580</v>
      </c>
      <c r="R482" s="478">
        <v>215</v>
      </c>
      <c r="S482" s="478">
        <v>300</v>
      </c>
      <c r="T482" s="478">
        <v>720</v>
      </c>
      <c r="U482" s="478">
        <v>19</v>
      </c>
      <c r="V482" s="478">
        <v>356</v>
      </c>
      <c r="W482" s="478">
        <v>320</v>
      </c>
      <c r="X482" s="478">
        <v>576</v>
      </c>
      <c r="Y482" s="478">
        <v>199</v>
      </c>
      <c r="Z482" s="478">
        <v>136</v>
      </c>
      <c r="AA482" s="478">
        <v>419</v>
      </c>
      <c r="AB482" s="487">
        <v>540</v>
      </c>
      <c r="AC482" s="475">
        <f t="shared" si="334"/>
        <v>4792815</v>
      </c>
    </row>
    <row r="483" spans="1:29" x14ac:dyDescent="0.25">
      <c r="A483" s="465">
        <v>15</v>
      </c>
      <c r="B483" s="486">
        <v>612</v>
      </c>
      <c r="C483" s="478">
        <v>235</v>
      </c>
      <c r="D483" s="478">
        <v>248</v>
      </c>
      <c r="E483" s="478">
        <v>455</v>
      </c>
      <c r="F483" s="478">
        <v>549</v>
      </c>
      <c r="G483" s="478">
        <v>91</v>
      </c>
      <c r="H483" s="478">
        <v>28</v>
      </c>
      <c r="I483" s="478">
        <v>392</v>
      </c>
      <c r="J483" s="478">
        <v>675</v>
      </c>
      <c r="K483" s="478">
        <v>87</v>
      </c>
      <c r="L483" s="478">
        <v>448</v>
      </c>
      <c r="M483" s="478">
        <v>560</v>
      </c>
      <c r="N483" s="478">
        <v>659</v>
      </c>
      <c r="O483" s="478">
        <v>51</v>
      </c>
      <c r="P483" s="478">
        <v>385</v>
      </c>
      <c r="Q483" s="478">
        <v>268</v>
      </c>
      <c r="R483" s="478">
        <v>596</v>
      </c>
      <c r="S483" s="478">
        <v>231</v>
      </c>
      <c r="T483" s="478">
        <v>399</v>
      </c>
      <c r="U483" s="478">
        <v>652</v>
      </c>
      <c r="V483" s="478">
        <v>44</v>
      </c>
      <c r="W483" s="478">
        <v>224</v>
      </c>
      <c r="X483" s="478">
        <v>255</v>
      </c>
      <c r="Y483" s="478">
        <v>616</v>
      </c>
      <c r="Z483" s="478">
        <v>553</v>
      </c>
      <c r="AA483" s="478">
        <v>107</v>
      </c>
      <c r="AB483" s="487">
        <v>435</v>
      </c>
      <c r="AC483" s="475">
        <f t="shared" si="334"/>
        <v>4792815</v>
      </c>
    </row>
    <row r="484" spans="1:29" x14ac:dyDescent="0.25">
      <c r="A484" s="465">
        <v>16</v>
      </c>
      <c r="B484" s="486">
        <v>538</v>
      </c>
      <c r="C484" s="478">
        <v>137</v>
      </c>
      <c r="D484" s="478">
        <v>420</v>
      </c>
      <c r="E484" s="478">
        <v>357</v>
      </c>
      <c r="F484" s="478">
        <v>718</v>
      </c>
      <c r="G484" s="478">
        <v>20</v>
      </c>
      <c r="H484" s="478">
        <v>200</v>
      </c>
      <c r="I484" s="478">
        <v>321</v>
      </c>
      <c r="J484" s="478">
        <v>574</v>
      </c>
      <c r="K484" s="478">
        <v>13</v>
      </c>
      <c r="L484" s="478">
        <v>377</v>
      </c>
      <c r="M484" s="478">
        <v>705</v>
      </c>
      <c r="N484" s="478">
        <v>588</v>
      </c>
      <c r="O484" s="478">
        <v>193</v>
      </c>
      <c r="P484" s="478">
        <v>314</v>
      </c>
      <c r="Q484" s="478">
        <v>413</v>
      </c>
      <c r="R484" s="478">
        <v>525</v>
      </c>
      <c r="S484" s="478">
        <v>157</v>
      </c>
      <c r="T484" s="478">
        <v>298</v>
      </c>
      <c r="U484" s="478">
        <v>581</v>
      </c>
      <c r="V484" s="478">
        <v>216</v>
      </c>
      <c r="W484" s="478">
        <v>153</v>
      </c>
      <c r="X484" s="478">
        <v>424</v>
      </c>
      <c r="Y484" s="478">
        <v>518</v>
      </c>
      <c r="Z484" s="478">
        <v>725</v>
      </c>
      <c r="AA484" s="478">
        <v>9</v>
      </c>
      <c r="AB484" s="487">
        <v>361</v>
      </c>
      <c r="AC484" s="475">
        <f t="shared" si="334"/>
        <v>4792815</v>
      </c>
    </row>
    <row r="485" spans="1:29" x14ac:dyDescent="0.25">
      <c r="A485" s="465">
        <v>17</v>
      </c>
      <c r="B485" s="486">
        <v>433</v>
      </c>
      <c r="C485" s="478">
        <v>554</v>
      </c>
      <c r="D485" s="478">
        <v>108</v>
      </c>
      <c r="E485" s="478">
        <v>45</v>
      </c>
      <c r="F485" s="478">
        <v>397</v>
      </c>
      <c r="G485" s="478">
        <v>653</v>
      </c>
      <c r="H485" s="478">
        <v>617</v>
      </c>
      <c r="I485" s="478">
        <v>225</v>
      </c>
      <c r="J485" s="478">
        <v>253</v>
      </c>
      <c r="K485" s="478">
        <v>673</v>
      </c>
      <c r="L485" s="478">
        <v>29</v>
      </c>
      <c r="M485" s="478">
        <v>393</v>
      </c>
      <c r="N485" s="478">
        <v>249</v>
      </c>
      <c r="O485" s="478">
        <v>610</v>
      </c>
      <c r="P485" s="478">
        <v>236</v>
      </c>
      <c r="Q485" s="478">
        <v>92</v>
      </c>
      <c r="R485" s="478">
        <v>456</v>
      </c>
      <c r="S485" s="478">
        <v>547</v>
      </c>
      <c r="T485" s="478">
        <v>229</v>
      </c>
      <c r="U485" s="478">
        <v>269</v>
      </c>
      <c r="V485" s="478">
        <v>597</v>
      </c>
      <c r="W485" s="478">
        <v>561</v>
      </c>
      <c r="X485" s="478">
        <v>85</v>
      </c>
      <c r="Y485" s="478">
        <v>449</v>
      </c>
      <c r="Z485" s="478">
        <v>386</v>
      </c>
      <c r="AA485" s="478">
        <v>660</v>
      </c>
      <c r="AB485" s="487">
        <v>49</v>
      </c>
      <c r="AC485" s="475">
        <f t="shared" si="334"/>
        <v>4792815</v>
      </c>
    </row>
    <row r="486" spans="1:29" x14ac:dyDescent="0.25">
      <c r="A486" s="465">
        <v>18</v>
      </c>
      <c r="B486" s="486">
        <v>121</v>
      </c>
      <c r="C486" s="478">
        <v>485</v>
      </c>
      <c r="D486" s="478">
        <v>489</v>
      </c>
      <c r="E486" s="478">
        <v>696</v>
      </c>
      <c r="F486" s="478">
        <v>58</v>
      </c>
      <c r="G486" s="478">
        <v>341</v>
      </c>
      <c r="H486" s="478">
        <v>278</v>
      </c>
      <c r="I486" s="478">
        <v>633</v>
      </c>
      <c r="J486" s="478">
        <v>184</v>
      </c>
      <c r="K486" s="478">
        <v>325</v>
      </c>
      <c r="L486" s="478">
        <v>689</v>
      </c>
      <c r="M486" s="478">
        <v>81</v>
      </c>
      <c r="N486" s="478">
        <v>180</v>
      </c>
      <c r="O486" s="478">
        <v>289</v>
      </c>
      <c r="P486" s="478">
        <v>626</v>
      </c>
      <c r="Q486" s="478">
        <v>509</v>
      </c>
      <c r="R486" s="478">
        <v>117</v>
      </c>
      <c r="S486" s="478">
        <v>469</v>
      </c>
      <c r="T486" s="478">
        <v>646</v>
      </c>
      <c r="U486" s="478">
        <v>164</v>
      </c>
      <c r="V486" s="478">
        <v>285</v>
      </c>
      <c r="W486" s="478">
        <v>465</v>
      </c>
      <c r="X486" s="478">
        <v>502</v>
      </c>
      <c r="Y486" s="478">
        <v>128</v>
      </c>
      <c r="Z486" s="478">
        <v>65</v>
      </c>
      <c r="AA486" s="478">
        <v>348</v>
      </c>
      <c r="AB486" s="487">
        <v>682</v>
      </c>
      <c r="AC486" s="475">
        <f t="shared" si="334"/>
        <v>4792815</v>
      </c>
    </row>
    <row r="487" spans="1:29" x14ac:dyDescent="0.25">
      <c r="A487" s="465">
        <v>19</v>
      </c>
      <c r="B487" s="486">
        <v>72</v>
      </c>
      <c r="C487" s="478">
        <v>343</v>
      </c>
      <c r="D487" s="478">
        <v>680</v>
      </c>
      <c r="E487" s="478">
        <v>644</v>
      </c>
      <c r="F487" s="478">
        <v>171</v>
      </c>
      <c r="G487" s="478">
        <v>280</v>
      </c>
      <c r="H487" s="478">
        <v>460</v>
      </c>
      <c r="I487" s="478">
        <v>500</v>
      </c>
      <c r="J487" s="478">
        <v>135</v>
      </c>
      <c r="K487" s="478">
        <v>276</v>
      </c>
      <c r="L487" s="478">
        <v>637</v>
      </c>
      <c r="M487" s="478">
        <v>182</v>
      </c>
      <c r="N487" s="478">
        <v>119</v>
      </c>
      <c r="O487" s="478">
        <v>483</v>
      </c>
      <c r="P487" s="478">
        <v>493</v>
      </c>
      <c r="Q487" s="478">
        <v>700</v>
      </c>
      <c r="R487" s="478">
        <v>56</v>
      </c>
      <c r="S487" s="478">
        <v>339</v>
      </c>
      <c r="T487" s="478">
        <v>507</v>
      </c>
      <c r="U487" s="478">
        <v>112</v>
      </c>
      <c r="V487" s="478">
        <v>476</v>
      </c>
      <c r="W487" s="478">
        <v>332</v>
      </c>
      <c r="X487" s="478">
        <v>687</v>
      </c>
      <c r="Y487" s="478">
        <v>76</v>
      </c>
      <c r="Z487" s="478">
        <v>175</v>
      </c>
      <c r="AA487" s="478">
        <v>296</v>
      </c>
      <c r="AB487" s="487">
        <v>624</v>
      </c>
      <c r="AC487" s="475">
        <f t="shared" si="334"/>
        <v>4792815</v>
      </c>
    </row>
    <row r="488" spans="1:29" x14ac:dyDescent="0.25">
      <c r="A488" s="465">
        <v>20</v>
      </c>
      <c r="B488" s="486">
        <v>723</v>
      </c>
      <c r="C488" s="478">
        <v>4</v>
      </c>
      <c r="D488" s="478">
        <v>368</v>
      </c>
      <c r="E488" s="478">
        <v>305</v>
      </c>
      <c r="F488" s="478">
        <v>579</v>
      </c>
      <c r="G488" s="478">
        <v>211</v>
      </c>
      <c r="H488" s="478">
        <v>148</v>
      </c>
      <c r="I488" s="478">
        <v>431</v>
      </c>
      <c r="J488" s="478">
        <v>516</v>
      </c>
      <c r="K488" s="478">
        <v>207</v>
      </c>
      <c r="L488" s="478">
        <v>316</v>
      </c>
      <c r="M488" s="478">
        <v>572</v>
      </c>
      <c r="N488" s="478">
        <v>536</v>
      </c>
      <c r="O488" s="478">
        <v>144</v>
      </c>
      <c r="P488" s="478">
        <v>415</v>
      </c>
      <c r="Q488" s="478">
        <v>352</v>
      </c>
      <c r="R488" s="478">
        <v>716</v>
      </c>
      <c r="S488" s="478">
        <v>27</v>
      </c>
      <c r="T488" s="478">
        <v>411</v>
      </c>
      <c r="U488" s="478">
        <v>529</v>
      </c>
      <c r="V488" s="478">
        <v>155</v>
      </c>
      <c r="W488" s="478">
        <v>11</v>
      </c>
      <c r="X488" s="478">
        <v>375</v>
      </c>
      <c r="Y488" s="478">
        <v>709</v>
      </c>
      <c r="Z488" s="478">
        <v>592</v>
      </c>
      <c r="AA488" s="478">
        <v>191</v>
      </c>
      <c r="AB488" s="487">
        <v>312</v>
      </c>
      <c r="AC488" s="475">
        <f t="shared" si="334"/>
        <v>4792815</v>
      </c>
    </row>
    <row r="489" spans="1:29" x14ac:dyDescent="0.25">
      <c r="A489" s="465">
        <v>21</v>
      </c>
      <c r="B489" s="486">
        <v>384</v>
      </c>
      <c r="C489" s="478">
        <v>664</v>
      </c>
      <c r="D489" s="478">
        <v>47</v>
      </c>
      <c r="E489" s="478">
        <v>227</v>
      </c>
      <c r="F489" s="478">
        <v>267</v>
      </c>
      <c r="G489" s="478">
        <v>601</v>
      </c>
      <c r="H489" s="478">
        <v>565</v>
      </c>
      <c r="I489" s="478">
        <v>83</v>
      </c>
      <c r="J489" s="478">
        <v>447</v>
      </c>
      <c r="K489" s="478">
        <v>615</v>
      </c>
      <c r="L489" s="478">
        <v>220</v>
      </c>
      <c r="M489" s="478">
        <v>260</v>
      </c>
      <c r="N489" s="478">
        <v>440</v>
      </c>
      <c r="O489" s="478">
        <v>552</v>
      </c>
      <c r="P489" s="478">
        <v>103</v>
      </c>
      <c r="Q489" s="478">
        <v>40</v>
      </c>
      <c r="R489" s="478">
        <v>404</v>
      </c>
      <c r="S489" s="478">
        <v>651</v>
      </c>
      <c r="T489" s="478">
        <v>99</v>
      </c>
      <c r="U489" s="478">
        <v>451</v>
      </c>
      <c r="V489" s="478">
        <v>545</v>
      </c>
      <c r="W489" s="478">
        <v>671</v>
      </c>
      <c r="X489" s="478">
        <v>36</v>
      </c>
      <c r="Y489" s="478">
        <v>388</v>
      </c>
      <c r="Z489" s="478">
        <v>244</v>
      </c>
      <c r="AA489" s="478">
        <v>608</v>
      </c>
      <c r="AB489" s="487">
        <v>243</v>
      </c>
      <c r="AC489" s="475">
        <f t="shared" si="334"/>
        <v>4792815</v>
      </c>
    </row>
    <row r="490" spans="1:29" x14ac:dyDescent="0.25">
      <c r="A490" s="465">
        <v>22</v>
      </c>
      <c r="B490" s="486">
        <v>310</v>
      </c>
      <c r="C490" s="478">
        <v>593</v>
      </c>
      <c r="D490" s="478">
        <v>192</v>
      </c>
      <c r="E490" s="478">
        <v>156</v>
      </c>
      <c r="F490" s="478">
        <v>409</v>
      </c>
      <c r="G490" s="478">
        <v>530</v>
      </c>
      <c r="H490" s="478">
        <v>710</v>
      </c>
      <c r="I490" s="478">
        <v>12</v>
      </c>
      <c r="J490" s="478">
        <v>373</v>
      </c>
      <c r="K490" s="478">
        <v>514</v>
      </c>
      <c r="L490" s="478">
        <v>149</v>
      </c>
      <c r="M490" s="478">
        <v>432</v>
      </c>
      <c r="N490" s="478">
        <v>369</v>
      </c>
      <c r="O490" s="478">
        <v>721</v>
      </c>
      <c r="P490" s="478">
        <v>5</v>
      </c>
      <c r="Q490" s="478">
        <v>212</v>
      </c>
      <c r="R490" s="478">
        <v>306</v>
      </c>
      <c r="S490" s="478">
        <v>577</v>
      </c>
      <c r="T490" s="478">
        <v>25</v>
      </c>
      <c r="U490" s="478">
        <v>353</v>
      </c>
      <c r="V490" s="478">
        <v>717</v>
      </c>
      <c r="W490" s="478">
        <v>573</v>
      </c>
      <c r="X490" s="478">
        <v>205</v>
      </c>
      <c r="Y490" s="478">
        <v>317</v>
      </c>
      <c r="Z490" s="478">
        <v>416</v>
      </c>
      <c r="AA490" s="478">
        <v>537</v>
      </c>
      <c r="AB490" s="487">
        <v>142</v>
      </c>
      <c r="AC490" s="475">
        <f t="shared" si="334"/>
        <v>4792815</v>
      </c>
    </row>
    <row r="491" spans="1:29" x14ac:dyDescent="0.25">
      <c r="A491" s="465">
        <v>23</v>
      </c>
      <c r="B491" s="486">
        <v>241</v>
      </c>
      <c r="C491" s="478">
        <v>245</v>
      </c>
      <c r="D491" s="478">
        <v>609</v>
      </c>
      <c r="E491" s="478">
        <v>546</v>
      </c>
      <c r="F491" s="478">
        <v>97</v>
      </c>
      <c r="G491" s="478">
        <v>452</v>
      </c>
      <c r="H491" s="478">
        <v>389</v>
      </c>
      <c r="I491" s="478">
        <v>672</v>
      </c>
      <c r="J491" s="478">
        <v>34</v>
      </c>
      <c r="K491" s="478">
        <v>445</v>
      </c>
      <c r="L491" s="478">
        <v>566</v>
      </c>
      <c r="M491" s="478">
        <v>84</v>
      </c>
      <c r="N491" s="478">
        <v>48</v>
      </c>
      <c r="O491" s="478">
        <v>382</v>
      </c>
      <c r="P491" s="478">
        <v>665</v>
      </c>
      <c r="Q491" s="478">
        <v>602</v>
      </c>
      <c r="R491" s="478">
        <v>228</v>
      </c>
      <c r="S491" s="478">
        <v>265</v>
      </c>
      <c r="T491" s="478">
        <v>649</v>
      </c>
      <c r="U491" s="478">
        <v>41</v>
      </c>
      <c r="V491" s="478">
        <v>405</v>
      </c>
      <c r="W491" s="478">
        <v>261</v>
      </c>
      <c r="X491" s="478">
        <v>613</v>
      </c>
      <c r="Y491" s="478">
        <v>221</v>
      </c>
      <c r="Z491" s="478">
        <v>104</v>
      </c>
      <c r="AA491" s="478">
        <v>441</v>
      </c>
      <c r="AB491" s="487">
        <v>550</v>
      </c>
      <c r="AC491" s="475">
        <f t="shared" si="334"/>
        <v>4792815</v>
      </c>
    </row>
    <row r="492" spans="1:29" x14ac:dyDescent="0.25">
      <c r="A492" s="465">
        <v>24</v>
      </c>
      <c r="B492" s="486">
        <v>622</v>
      </c>
      <c r="C492" s="478">
        <v>176</v>
      </c>
      <c r="D492" s="478">
        <v>297</v>
      </c>
      <c r="E492" s="478">
        <v>477</v>
      </c>
      <c r="F492" s="478">
        <v>505</v>
      </c>
      <c r="G492" s="478">
        <v>113</v>
      </c>
      <c r="H492" s="478">
        <v>77</v>
      </c>
      <c r="I492" s="478">
        <v>333</v>
      </c>
      <c r="J492" s="478">
        <v>685</v>
      </c>
      <c r="K492" s="478">
        <v>133</v>
      </c>
      <c r="L492" s="478">
        <v>461</v>
      </c>
      <c r="M492" s="478">
        <v>501</v>
      </c>
      <c r="N492" s="478">
        <v>681</v>
      </c>
      <c r="O492" s="478">
        <v>70</v>
      </c>
      <c r="P492" s="478">
        <v>344</v>
      </c>
      <c r="Q492" s="478">
        <v>281</v>
      </c>
      <c r="R492" s="478">
        <v>645</v>
      </c>
      <c r="S492" s="478">
        <v>169</v>
      </c>
      <c r="T492" s="478">
        <v>337</v>
      </c>
      <c r="U492" s="478">
        <v>701</v>
      </c>
      <c r="V492" s="478">
        <v>57</v>
      </c>
      <c r="W492" s="478">
        <v>183</v>
      </c>
      <c r="X492" s="478">
        <v>274</v>
      </c>
      <c r="Y492" s="478">
        <v>638</v>
      </c>
      <c r="Z492" s="478">
        <v>494</v>
      </c>
      <c r="AA492" s="478">
        <v>120</v>
      </c>
      <c r="AB492" s="487">
        <v>481</v>
      </c>
      <c r="AC492" s="475">
        <f t="shared" si="334"/>
        <v>4792815</v>
      </c>
    </row>
    <row r="493" spans="1:29" x14ac:dyDescent="0.25">
      <c r="A493" s="465">
        <v>25</v>
      </c>
      <c r="B493" s="486">
        <v>551</v>
      </c>
      <c r="C493" s="478">
        <v>105</v>
      </c>
      <c r="D493" s="478">
        <v>439</v>
      </c>
      <c r="E493" s="478">
        <v>403</v>
      </c>
      <c r="F493" s="478">
        <v>650</v>
      </c>
      <c r="G493" s="478">
        <v>42</v>
      </c>
      <c r="H493" s="478">
        <v>222</v>
      </c>
      <c r="I493" s="478">
        <v>259</v>
      </c>
      <c r="J493" s="478">
        <v>614</v>
      </c>
      <c r="K493" s="478">
        <v>35</v>
      </c>
      <c r="L493" s="478">
        <v>390</v>
      </c>
      <c r="M493" s="478">
        <v>670</v>
      </c>
      <c r="N493" s="478">
        <v>607</v>
      </c>
      <c r="O493" s="478">
        <v>242</v>
      </c>
      <c r="P493" s="478">
        <v>246</v>
      </c>
      <c r="Q493" s="478">
        <v>453</v>
      </c>
      <c r="R493" s="478">
        <v>544</v>
      </c>
      <c r="S493" s="478">
        <v>98</v>
      </c>
      <c r="T493" s="478">
        <v>266</v>
      </c>
      <c r="U493" s="478">
        <v>603</v>
      </c>
      <c r="V493" s="478">
        <v>226</v>
      </c>
      <c r="W493" s="478">
        <v>82</v>
      </c>
      <c r="X493" s="478">
        <v>446</v>
      </c>
      <c r="Y493" s="478">
        <v>567</v>
      </c>
      <c r="Z493" s="478">
        <v>666</v>
      </c>
      <c r="AA493" s="478">
        <v>46</v>
      </c>
      <c r="AB493" s="487">
        <v>383</v>
      </c>
      <c r="AC493" s="475">
        <f t="shared" si="334"/>
        <v>4792815</v>
      </c>
    </row>
    <row r="494" spans="1:29" x14ac:dyDescent="0.25">
      <c r="A494" s="465">
        <v>26</v>
      </c>
      <c r="B494" s="486">
        <v>482</v>
      </c>
      <c r="C494" s="478">
        <v>495</v>
      </c>
      <c r="D494" s="478">
        <v>118</v>
      </c>
      <c r="E494" s="478">
        <v>55</v>
      </c>
      <c r="F494" s="478">
        <v>338</v>
      </c>
      <c r="G494" s="478">
        <v>702</v>
      </c>
      <c r="H494" s="478">
        <v>639</v>
      </c>
      <c r="I494" s="478">
        <v>181</v>
      </c>
      <c r="J494" s="478">
        <v>275</v>
      </c>
      <c r="K494" s="478">
        <v>686</v>
      </c>
      <c r="L494" s="478">
        <v>78</v>
      </c>
      <c r="M494" s="478">
        <v>331</v>
      </c>
      <c r="N494" s="478">
        <v>295</v>
      </c>
      <c r="O494" s="478">
        <v>623</v>
      </c>
      <c r="P494" s="478">
        <v>177</v>
      </c>
      <c r="Q494" s="478">
        <v>114</v>
      </c>
      <c r="R494" s="478">
        <v>475</v>
      </c>
      <c r="S494" s="478">
        <v>506</v>
      </c>
      <c r="T494" s="478">
        <v>170</v>
      </c>
      <c r="U494" s="478">
        <v>282</v>
      </c>
      <c r="V494" s="478">
        <v>643</v>
      </c>
      <c r="W494" s="478">
        <v>499</v>
      </c>
      <c r="X494" s="478">
        <v>134</v>
      </c>
      <c r="Y494" s="478">
        <v>462</v>
      </c>
      <c r="Z494" s="478">
        <v>345</v>
      </c>
      <c r="AA494" s="478">
        <v>679</v>
      </c>
      <c r="AB494" s="487">
        <v>71</v>
      </c>
      <c r="AC494" s="475">
        <f t="shared" si="334"/>
        <v>4792815</v>
      </c>
    </row>
    <row r="495" spans="1:29" x14ac:dyDescent="0.25">
      <c r="A495" s="465">
        <v>27</v>
      </c>
      <c r="B495" s="488">
        <v>143</v>
      </c>
      <c r="C495" s="489">
        <v>417</v>
      </c>
      <c r="D495" s="489">
        <v>535</v>
      </c>
      <c r="E495" s="489">
        <v>715</v>
      </c>
      <c r="F495" s="489">
        <v>26</v>
      </c>
      <c r="G495" s="489">
        <v>354</v>
      </c>
      <c r="H495" s="489">
        <v>318</v>
      </c>
      <c r="I495" s="489">
        <v>571</v>
      </c>
      <c r="J495" s="489">
        <v>206</v>
      </c>
      <c r="K495" s="489">
        <v>374</v>
      </c>
      <c r="L495" s="489">
        <v>711</v>
      </c>
      <c r="M495" s="489">
        <v>10</v>
      </c>
      <c r="N495" s="489">
        <v>190</v>
      </c>
      <c r="O495" s="489">
        <v>311</v>
      </c>
      <c r="P495" s="489">
        <v>594</v>
      </c>
      <c r="Q495" s="489">
        <v>531</v>
      </c>
      <c r="R495" s="489">
        <v>154</v>
      </c>
      <c r="S495" s="489">
        <v>410</v>
      </c>
      <c r="T495" s="489">
        <v>578</v>
      </c>
      <c r="U495" s="489">
        <v>213</v>
      </c>
      <c r="V495" s="489">
        <v>304</v>
      </c>
      <c r="W495" s="489">
        <v>430</v>
      </c>
      <c r="X495" s="489">
        <v>515</v>
      </c>
      <c r="Y495" s="489">
        <v>150</v>
      </c>
      <c r="Z495" s="489">
        <v>6</v>
      </c>
      <c r="AA495" s="489">
        <v>367</v>
      </c>
      <c r="AB495" s="490">
        <v>722</v>
      </c>
      <c r="AC495" s="475">
        <f t="shared" si="334"/>
        <v>4792815</v>
      </c>
    </row>
    <row r="496" spans="1:29" x14ac:dyDescent="0.25">
      <c r="A496" s="470" t="s">
        <v>1</v>
      </c>
      <c r="B496" s="475">
        <f>SUMSQ(B469:B495)</f>
        <v>4792815</v>
      </c>
      <c r="C496" s="475">
        <f t="shared" ref="C496" si="335">SUMSQ(C469:C495)</f>
        <v>4792815</v>
      </c>
      <c r="D496" s="475">
        <f t="shared" ref="D496" si="336">SUMSQ(D469:D495)</f>
        <v>4792815</v>
      </c>
      <c r="E496" s="475">
        <f t="shared" ref="E496" si="337">SUMSQ(E469:E495)</f>
        <v>4792815</v>
      </c>
      <c r="F496" s="475">
        <f t="shared" ref="F496" si="338">SUMSQ(F469:F495)</f>
        <v>4792815</v>
      </c>
      <c r="G496" s="475">
        <f t="shared" ref="G496" si="339">SUMSQ(G469:G495)</f>
        <v>4792815</v>
      </c>
      <c r="H496" s="475">
        <f t="shared" ref="H496" si="340">SUMSQ(H469:H495)</f>
        <v>4792815</v>
      </c>
      <c r="I496" s="475">
        <f t="shared" ref="I496" si="341">SUMSQ(I469:I495)</f>
        <v>4792815</v>
      </c>
      <c r="J496" s="475">
        <f t="shared" ref="J496" si="342">SUMSQ(J469:J495)</f>
        <v>4792815</v>
      </c>
      <c r="K496" s="475">
        <f t="shared" ref="K496" si="343">SUMSQ(K469:K495)</f>
        <v>4792815</v>
      </c>
      <c r="L496" s="475">
        <f t="shared" ref="L496" si="344">SUMSQ(L469:L495)</f>
        <v>4792815</v>
      </c>
      <c r="M496" s="475">
        <f t="shared" ref="M496" si="345">SUMSQ(M469:M495)</f>
        <v>4792815</v>
      </c>
      <c r="N496" s="475">
        <f t="shared" ref="N496" si="346">SUMSQ(N469:N495)</f>
        <v>4792815</v>
      </c>
      <c r="O496" s="475">
        <f t="shared" ref="O496" si="347">SUMSQ(O469:O495)</f>
        <v>4792815</v>
      </c>
      <c r="P496" s="475">
        <f t="shared" ref="P496" si="348">SUMSQ(P469:P495)</f>
        <v>4792815</v>
      </c>
      <c r="Q496" s="475">
        <f t="shared" ref="Q496" si="349">SUMSQ(Q469:Q495)</f>
        <v>4792815</v>
      </c>
      <c r="R496" s="475">
        <f t="shared" ref="R496" si="350">SUMSQ(R469:R495)</f>
        <v>4792815</v>
      </c>
      <c r="S496" s="475">
        <f t="shared" ref="S496" si="351">SUMSQ(S469:S495)</f>
        <v>4792815</v>
      </c>
      <c r="T496" s="475">
        <f t="shared" ref="T496" si="352">SUMSQ(T469:T495)</f>
        <v>4792815</v>
      </c>
      <c r="U496" s="475">
        <f t="shared" ref="U496" si="353">SUMSQ(U469:U495)</f>
        <v>4792815</v>
      </c>
      <c r="V496" s="475">
        <f t="shared" ref="V496" si="354">SUMSQ(V469:V495)</f>
        <v>4792815</v>
      </c>
      <c r="W496" s="475">
        <f t="shared" ref="W496" si="355">SUMSQ(W469:W495)</f>
        <v>4792815</v>
      </c>
      <c r="X496" s="475">
        <f t="shared" ref="X496" si="356">SUMSQ(X469:X495)</f>
        <v>4792815</v>
      </c>
      <c r="Y496" s="475">
        <f t="shared" ref="Y496" si="357">SUMSQ(Y469:Y495)</f>
        <v>4792815</v>
      </c>
      <c r="Z496" s="475">
        <f t="shared" ref="Z496" si="358">SUMSQ(Z469:Z495)</f>
        <v>4792815</v>
      </c>
      <c r="AA496" s="475">
        <f t="shared" ref="AA496" si="359">SUMSQ(AA469:AA495)</f>
        <v>4792815</v>
      </c>
      <c r="AB496" s="475">
        <f t="shared" ref="AB496" si="360">SUMSQ(AB469:AB495)</f>
        <v>4792815</v>
      </c>
      <c r="AC496" s="475"/>
    </row>
    <row r="497" spans="1:29" x14ac:dyDescent="0.25">
      <c r="A497" s="466"/>
      <c r="B497" s="471" t="s">
        <v>925</v>
      </c>
      <c r="C497" s="471"/>
      <c r="D497" s="471"/>
      <c r="E497" s="471"/>
      <c r="F497" s="471"/>
      <c r="G497" s="471"/>
      <c r="H497" s="471"/>
      <c r="I497" s="471"/>
      <c r="J497" s="471"/>
      <c r="K497" s="471"/>
      <c r="L497" s="471"/>
      <c r="M497" s="471"/>
      <c r="N497" s="471"/>
      <c r="O497" s="471"/>
      <c r="P497" s="471"/>
      <c r="Q497" s="471"/>
      <c r="R497" s="471"/>
      <c r="S497" s="471"/>
      <c r="T497" s="471"/>
      <c r="U497" s="471"/>
      <c r="V497" s="471"/>
      <c r="W497" s="471"/>
      <c r="X497" s="471"/>
      <c r="Y497" s="471"/>
      <c r="Z497" s="471"/>
      <c r="AA497" s="471"/>
      <c r="AB497" s="471"/>
      <c r="AC497" s="475"/>
    </row>
    <row r="498" spans="1:29" x14ac:dyDescent="0.25">
      <c r="A498" s="470" t="s">
        <v>2</v>
      </c>
      <c r="B498" s="466">
        <f>B469</f>
        <v>1</v>
      </c>
      <c r="C498" s="466">
        <f>C470</f>
        <v>53</v>
      </c>
      <c r="D498" s="466">
        <f>D471</f>
        <v>69</v>
      </c>
      <c r="E498" s="466">
        <f>E472</f>
        <v>94</v>
      </c>
      <c r="F498" s="466">
        <f>F473</f>
        <v>110</v>
      </c>
      <c r="G498" s="466">
        <f>G474</f>
        <v>162</v>
      </c>
      <c r="H498" s="466">
        <f>H475</f>
        <v>187</v>
      </c>
      <c r="I498" s="466">
        <f>I476</f>
        <v>203</v>
      </c>
      <c r="J498" s="466">
        <f>J477</f>
        <v>219</v>
      </c>
      <c r="K498" s="466">
        <f>K478</f>
        <v>254</v>
      </c>
      <c r="L498" s="466">
        <f>L479</f>
        <v>279</v>
      </c>
      <c r="M498" s="466">
        <f>M480</f>
        <v>319</v>
      </c>
      <c r="N498" s="466">
        <f>N481</f>
        <v>347</v>
      </c>
      <c r="O498" s="466">
        <f>O482</f>
        <v>363</v>
      </c>
      <c r="P498" s="466">
        <f>P483</f>
        <v>385</v>
      </c>
      <c r="Q498" s="466">
        <f>Q484</f>
        <v>413</v>
      </c>
      <c r="R498" s="466">
        <f>R485</f>
        <v>456</v>
      </c>
      <c r="S498" s="466">
        <f>S486</f>
        <v>469</v>
      </c>
      <c r="T498" s="466">
        <f>T487</f>
        <v>507</v>
      </c>
      <c r="U498" s="466">
        <f>U488</f>
        <v>529</v>
      </c>
      <c r="V498" s="466">
        <f>V489</f>
        <v>545</v>
      </c>
      <c r="W498" s="466">
        <f>W490</f>
        <v>573</v>
      </c>
      <c r="X498" s="466">
        <f>X491</f>
        <v>613</v>
      </c>
      <c r="Y498" s="466">
        <f>Y492</f>
        <v>638</v>
      </c>
      <c r="Z498" s="466">
        <f>Z493</f>
        <v>666</v>
      </c>
      <c r="AA498" s="466">
        <f>AA494</f>
        <v>679</v>
      </c>
      <c r="AB498" s="473">
        <f>AB495</f>
        <v>722</v>
      </c>
      <c r="AC498" s="475">
        <f t="shared" ref="AC498:AC499" si="361">SUMSQ(B498:AB498)</f>
        <v>4792815</v>
      </c>
    </row>
    <row r="499" spans="1:29" x14ac:dyDescent="0.25">
      <c r="A499" s="470" t="s">
        <v>3</v>
      </c>
      <c r="B499" s="466">
        <f>B495</f>
        <v>143</v>
      </c>
      <c r="C499" s="466">
        <f>C494</f>
        <v>495</v>
      </c>
      <c r="D499" s="466">
        <f>D493</f>
        <v>439</v>
      </c>
      <c r="E499" s="466">
        <f>E492</f>
        <v>477</v>
      </c>
      <c r="F499" s="466">
        <f>F491</f>
        <v>97</v>
      </c>
      <c r="G499" s="466">
        <f>G490</f>
        <v>530</v>
      </c>
      <c r="H499" s="466">
        <f>H489</f>
        <v>565</v>
      </c>
      <c r="I499" s="466">
        <f>I488</f>
        <v>431</v>
      </c>
      <c r="J499" s="466">
        <f>J487</f>
        <v>135</v>
      </c>
      <c r="K499" s="466">
        <f>K486</f>
        <v>325</v>
      </c>
      <c r="L499" s="466">
        <f>L485</f>
        <v>29</v>
      </c>
      <c r="M499" s="466">
        <f>M484</f>
        <v>705</v>
      </c>
      <c r="N499" s="466">
        <f>N483</f>
        <v>659</v>
      </c>
      <c r="O499" s="466">
        <f>O482</f>
        <v>363</v>
      </c>
      <c r="P499" s="466">
        <f>P481</f>
        <v>64</v>
      </c>
      <c r="Q499" s="466">
        <f>Q480</f>
        <v>21</v>
      </c>
      <c r="R499" s="466">
        <f>R479</f>
        <v>694</v>
      </c>
      <c r="S499" s="466">
        <f>S478</f>
        <v>398</v>
      </c>
      <c r="T499" s="466">
        <f>T477</f>
        <v>600</v>
      </c>
      <c r="U499" s="466">
        <f>U476</f>
        <v>301</v>
      </c>
      <c r="V499" s="466">
        <f>V475</f>
        <v>167</v>
      </c>
      <c r="W499" s="466">
        <f>W474</f>
        <v>202</v>
      </c>
      <c r="X499" s="466">
        <f>X473</f>
        <v>635</v>
      </c>
      <c r="Y499" s="466">
        <f>Y472</f>
        <v>258</v>
      </c>
      <c r="Z499" s="466">
        <f>Z471</f>
        <v>293</v>
      </c>
      <c r="AA499" s="466">
        <f>AA470</f>
        <v>240</v>
      </c>
      <c r="AB499" s="473">
        <f>AB469</f>
        <v>589</v>
      </c>
      <c r="AC499" s="475">
        <f t="shared" si="361"/>
        <v>4792815</v>
      </c>
    </row>
    <row r="500" spans="1:29" x14ac:dyDescent="0.25">
      <c r="B500" s="470"/>
      <c r="C500" s="466" t="s">
        <v>4</v>
      </c>
      <c r="AC500" s="475"/>
    </row>
    <row r="501" spans="1:29" x14ac:dyDescent="0.25">
      <c r="B501" s="481" t="s">
        <v>950</v>
      </c>
      <c r="C501" s="465"/>
      <c r="D501" s="465"/>
      <c r="E501" s="465"/>
      <c r="F501" s="465"/>
      <c r="G501" s="465"/>
      <c r="H501" s="465"/>
      <c r="I501" s="465"/>
      <c r="J501" s="465"/>
      <c r="K501" s="465"/>
      <c r="L501" s="465"/>
      <c r="M501" s="465"/>
      <c r="N501" s="465"/>
      <c r="O501" s="465"/>
      <c r="P501" s="465"/>
      <c r="Q501" s="465"/>
      <c r="R501" s="465"/>
      <c r="S501" s="465"/>
      <c r="T501" s="465"/>
      <c r="U501" s="465"/>
      <c r="V501" s="465"/>
      <c r="W501" s="465"/>
      <c r="X501" s="465"/>
      <c r="Y501" s="465"/>
      <c r="Z501" s="465"/>
      <c r="AA501" s="465"/>
      <c r="AB501" s="465"/>
      <c r="AC501" s="475"/>
    </row>
    <row r="502" spans="1:29" x14ac:dyDescent="0.25">
      <c r="A502" s="465">
        <v>1</v>
      </c>
      <c r="B502" s="483">
        <v>7</v>
      </c>
      <c r="C502" s="484">
        <v>214</v>
      </c>
      <c r="D502" s="484">
        <v>151</v>
      </c>
      <c r="E502" s="484">
        <v>315</v>
      </c>
      <c r="F502" s="484">
        <v>414</v>
      </c>
      <c r="G502" s="484">
        <v>378</v>
      </c>
      <c r="H502" s="484">
        <v>539</v>
      </c>
      <c r="I502" s="484">
        <v>719</v>
      </c>
      <c r="J502" s="484">
        <v>575</v>
      </c>
      <c r="K502" s="484">
        <v>355</v>
      </c>
      <c r="L502" s="484">
        <v>319</v>
      </c>
      <c r="M502" s="484">
        <v>418</v>
      </c>
      <c r="N502" s="484">
        <v>582</v>
      </c>
      <c r="O502" s="484">
        <v>519</v>
      </c>
      <c r="P502" s="484">
        <v>726</v>
      </c>
      <c r="Q502" s="484">
        <v>158</v>
      </c>
      <c r="R502" s="484">
        <v>14</v>
      </c>
      <c r="S502" s="484">
        <v>194</v>
      </c>
      <c r="T502" s="484">
        <v>703</v>
      </c>
      <c r="U502" s="484">
        <v>586</v>
      </c>
      <c r="V502" s="484">
        <v>523</v>
      </c>
      <c r="W502" s="484">
        <v>201</v>
      </c>
      <c r="X502" s="484">
        <v>138</v>
      </c>
      <c r="Y502" s="484">
        <v>21</v>
      </c>
      <c r="Z502" s="484">
        <v>425</v>
      </c>
      <c r="AA502" s="484">
        <v>362</v>
      </c>
      <c r="AB502" s="485">
        <v>299</v>
      </c>
      <c r="AC502" s="475">
        <f t="shared" ref="AC502:AC528" si="362">SUMSQ(B502:AB502)</f>
        <v>4792815</v>
      </c>
    </row>
    <row r="503" spans="1:29" x14ac:dyDescent="0.25">
      <c r="A503" s="465">
        <v>2</v>
      </c>
      <c r="B503" s="486">
        <v>108</v>
      </c>
      <c r="C503" s="478">
        <v>45</v>
      </c>
      <c r="D503" s="478">
        <v>225</v>
      </c>
      <c r="E503" s="478">
        <v>386</v>
      </c>
      <c r="F503" s="478">
        <v>269</v>
      </c>
      <c r="G503" s="478">
        <v>449</v>
      </c>
      <c r="H503" s="478">
        <v>610</v>
      </c>
      <c r="I503" s="478">
        <v>547</v>
      </c>
      <c r="J503" s="478">
        <v>673</v>
      </c>
      <c r="K503" s="478">
        <v>456</v>
      </c>
      <c r="L503" s="478">
        <v>393</v>
      </c>
      <c r="M503" s="478">
        <v>249</v>
      </c>
      <c r="N503" s="478">
        <v>653</v>
      </c>
      <c r="O503" s="478">
        <v>617</v>
      </c>
      <c r="P503" s="478">
        <v>554</v>
      </c>
      <c r="Q503" s="478">
        <v>229</v>
      </c>
      <c r="R503" s="478">
        <v>85</v>
      </c>
      <c r="S503" s="478">
        <v>49</v>
      </c>
      <c r="T503" s="478">
        <v>561</v>
      </c>
      <c r="U503" s="478">
        <v>660</v>
      </c>
      <c r="V503" s="478">
        <v>597</v>
      </c>
      <c r="W503" s="478">
        <v>29</v>
      </c>
      <c r="X503" s="478">
        <v>236</v>
      </c>
      <c r="Y503" s="478">
        <v>92</v>
      </c>
      <c r="Z503" s="478">
        <v>253</v>
      </c>
      <c r="AA503" s="478">
        <v>433</v>
      </c>
      <c r="AB503" s="487">
        <v>397</v>
      </c>
      <c r="AC503" s="475">
        <f t="shared" si="362"/>
        <v>4792815</v>
      </c>
    </row>
    <row r="504" spans="1:29" x14ac:dyDescent="0.25">
      <c r="A504" s="465">
        <v>3</v>
      </c>
      <c r="B504" s="486">
        <v>179</v>
      </c>
      <c r="C504" s="478">
        <v>116</v>
      </c>
      <c r="D504" s="478">
        <v>80</v>
      </c>
      <c r="E504" s="478">
        <v>484</v>
      </c>
      <c r="F504" s="478">
        <v>340</v>
      </c>
      <c r="G504" s="478">
        <v>277</v>
      </c>
      <c r="H504" s="478">
        <v>684</v>
      </c>
      <c r="I504" s="478">
        <v>648</v>
      </c>
      <c r="J504" s="478">
        <v>504</v>
      </c>
      <c r="K504" s="478">
        <v>284</v>
      </c>
      <c r="L504" s="478">
        <v>464</v>
      </c>
      <c r="M504" s="478">
        <v>347</v>
      </c>
      <c r="N504" s="478">
        <v>508</v>
      </c>
      <c r="O504" s="478">
        <v>688</v>
      </c>
      <c r="P504" s="478">
        <v>625</v>
      </c>
      <c r="Q504" s="478">
        <v>60</v>
      </c>
      <c r="R504" s="478">
        <v>186</v>
      </c>
      <c r="S504" s="478">
        <v>123</v>
      </c>
      <c r="T504" s="478">
        <v>632</v>
      </c>
      <c r="U504" s="478">
        <v>488</v>
      </c>
      <c r="V504" s="478">
        <v>695</v>
      </c>
      <c r="W504" s="478">
        <v>127</v>
      </c>
      <c r="X504" s="478">
        <v>64</v>
      </c>
      <c r="Y504" s="478">
        <v>163</v>
      </c>
      <c r="Z504" s="478">
        <v>327</v>
      </c>
      <c r="AA504" s="478">
        <v>291</v>
      </c>
      <c r="AB504" s="487">
        <v>471</v>
      </c>
      <c r="AC504" s="475">
        <f t="shared" si="362"/>
        <v>4792815</v>
      </c>
    </row>
    <row r="505" spans="1:29" x14ac:dyDescent="0.25">
      <c r="A505" s="465">
        <v>4</v>
      </c>
      <c r="B505" s="486">
        <v>609</v>
      </c>
      <c r="C505" s="478">
        <v>546</v>
      </c>
      <c r="D505" s="478">
        <v>672</v>
      </c>
      <c r="E505" s="478">
        <v>104</v>
      </c>
      <c r="F505" s="478">
        <v>41</v>
      </c>
      <c r="G505" s="478">
        <v>221</v>
      </c>
      <c r="H505" s="478">
        <v>382</v>
      </c>
      <c r="I505" s="478">
        <v>265</v>
      </c>
      <c r="J505" s="478">
        <v>445</v>
      </c>
      <c r="K505" s="478">
        <v>228</v>
      </c>
      <c r="L505" s="478">
        <v>84</v>
      </c>
      <c r="M505" s="478">
        <v>48</v>
      </c>
      <c r="N505" s="478">
        <v>452</v>
      </c>
      <c r="O505" s="478">
        <v>389</v>
      </c>
      <c r="P505" s="478">
        <v>245</v>
      </c>
      <c r="Q505" s="478">
        <v>649</v>
      </c>
      <c r="R505" s="478">
        <v>613</v>
      </c>
      <c r="S505" s="478">
        <v>550</v>
      </c>
      <c r="T505" s="478">
        <v>261</v>
      </c>
      <c r="U505" s="478">
        <v>441</v>
      </c>
      <c r="V505" s="478">
        <v>405</v>
      </c>
      <c r="W505" s="478">
        <v>566</v>
      </c>
      <c r="X505" s="478">
        <v>665</v>
      </c>
      <c r="Y505" s="478">
        <v>602</v>
      </c>
      <c r="Z505" s="478">
        <v>34</v>
      </c>
      <c r="AA505" s="478">
        <v>241</v>
      </c>
      <c r="AB505" s="487">
        <v>97</v>
      </c>
      <c r="AC505" s="475">
        <f t="shared" si="362"/>
        <v>4792815</v>
      </c>
    </row>
    <row r="506" spans="1:29" x14ac:dyDescent="0.25">
      <c r="A506" s="465">
        <v>5</v>
      </c>
      <c r="B506" s="486">
        <v>680</v>
      </c>
      <c r="C506" s="478">
        <v>644</v>
      </c>
      <c r="D506" s="478">
        <v>500</v>
      </c>
      <c r="E506" s="478">
        <v>175</v>
      </c>
      <c r="F506" s="478">
        <v>112</v>
      </c>
      <c r="G506" s="478">
        <v>76</v>
      </c>
      <c r="H506" s="478">
        <v>483</v>
      </c>
      <c r="I506" s="478">
        <v>339</v>
      </c>
      <c r="J506" s="478">
        <v>276</v>
      </c>
      <c r="K506" s="478">
        <v>56</v>
      </c>
      <c r="L506" s="478">
        <v>182</v>
      </c>
      <c r="M506" s="478">
        <v>119</v>
      </c>
      <c r="N506" s="478">
        <v>280</v>
      </c>
      <c r="O506" s="478">
        <v>460</v>
      </c>
      <c r="P506" s="478">
        <v>343</v>
      </c>
      <c r="Q506" s="478">
        <v>507</v>
      </c>
      <c r="R506" s="478">
        <v>687</v>
      </c>
      <c r="S506" s="478">
        <v>624</v>
      </c>
      <c r="T506" s="478">
        <v>332</v>
      </c>
      <c r="U506" s="478">
        <v>296</v>
      </c>
      <c r="V506" s="478">
        <v>476</v>
      </c>
      <c r="W506" s="478">
        <v>637</v>
      </c>
      <c r="X506" s="478">
        <v>493</v>
      </c>
      <c r="Y506" s="478">
        <v>700</v>
      </c>
      <c r="Z506" s="478">
        <v>135</v>
      </c>
      <c r="AA506" s="478">
        <v>72</v>
      </c>
      <c r="AB506" s="487">
        <v>171</v>
      </c>
      <c r="AC506" s="475">
        <f t="shared" si="362"/>
        <v>4792815</v>
      </c>
    </row>
    <row r="507" spans="1:29" x14ac:dyDescent="0.25">
      <c r="A507" s="465">
        <v>6</v>
      </c>
      <c r="B507" s="486">
        <v>535</v>
      </c>
      <c r="C507" s="478">
        <v>715</v>
      </c>
      <c r="D507" s="478">
        <v>571</v>
      </c>
      <c r="E507" s="478">
        <v>6</v>
      </c>
      <c r="F507" s="478">
        <v>213</v>
      </c>
      <c r="G507" s="478">
        <v>150</v>
      </c>
      <c r="H507" s="478">
        <v>311</v>
      </c>
      <c r="I507" s="478">
        <v>410</v>
      </c>
      <c r="J507" s="478">
        <v>374</v>
      </c>
      <c r="K507" s="478">
        <v>154</v>
      </c>
      <c r="L507" s="478">
        <v>10</v>
      </c>
      <c r="M507" s="478">
        <v>190</v>
      </c>
      <c r="N507" s="478">
        <v>354</v>
      </c>
      <c r="O507" s="478">
        <v>318</v>
      </c>
      <c r="P507" s="478">
        <v>417</v>
      </c>
      <c r="Q507" s="478">
        <v>578</v>
      </c>
      <c r="R507" s="478">
        <v>515</v>
      </c>
      <c r="S507" s="478">
        <v>722</v>
      </c>
      <c r="T507" s="478">
        <v>430</v>
      </c>
      <c r="U507" s="478">
        <v>367</v>
      </c>
      <c r="V507" s="478">
        <v>304</v>
      </c>
      <c r="W507" s="478">
        <v>711</v>
      </c>
      <c r="X507" s="478">
        <v>594</v>
      </c>
      <c r="Y507" s="478">
        <v>531</v>
      </c>
      <c r="Z507" s="478">
        <v>206</v>
      </c>
      <c r="AA507" s="478">
        <v>143</v>
      </c>
      <c r="AB507" s="487">
        <v>26</v>
      </c>
      <c r="AC507" s="475">
        <f t="shared" si="362"/>
        <v>4792815</v>
      </c>
    </row>
    <row r="508" spans="1:29" x14ac:dyDescent="0.25">
      <c r="A508" s="465">
        <v>7</v>
      </c>
      <c r="B508" s="486">
        <v>479</v>
      </c>
      <c r="C508" s="478">
        <v>335</v>
      </c>
      <c r="D508" s="478">
        <v>272</v>
      </c>
      <c r="E508" s="478">
        <v>676</v>
      </c>
      <c r="F508" s="478">
        <v>640</v>
      </c>
      <c r="G508" s="478">
        <v>496</v>
      </c>
      <c r="H508" s="478">
        <v>174</v>
      </c>
      <c r="I508" s="478">
        <v>111</v>
      </c>
      <c r="J508" s="478">
        <v>75</v>
      </c>
      <c r="K508" s="478">
        <v>512</v>
      </c>
      <c r="L508" s="478">
        <v>692</v>
      </c>
      <c r="M508" s="478">
        <v>629</v>
      </c>
      <c r="N508" s="478">
        <v>61</v>
      </c>
      <c r="O508" s="478">
        <v>187</v>
      </c>
      <c r="P508" s="478">
        <v>124</v>
      </c>
      <c r="Q508" s="478">
        <v>288</v>
      </c>
      <c r="R508" s="478">
        <v>468</v>
      </c>
      <c r="S508" s="478">
        <v>351</v>
      </c>
      <c r="T508" s="478">
        <v>131</v>
      </c>
      <c r="U508" s="478">
        <v>68</v>
      </c>
      <c r="V508" s="478">
        <v>167</v>
      </c>
      <c r="W508" s="478">
        <v>328</v>
      </c>
      <c r="X508" s="478">
        <v>292</v>
      </c>
      <c r="Y508" s="478">
        <v>472</v>
      </c>
      <c r="Z508" s="478">
        <v>636</v>
      </c>
      <c r="AA508" s="478">
        <v>492</v>
      </c>
      <c r="AB508" s="487">
        <v>699</v>
      </c>
      <c r="AC508" s="475">
        <f t="shared" si="362"/>
        <v>4792815</v>
      </c>
    </row>
    <row r="509" spans="1:29" x14ac:dyDescent="0.25">
      <c r="A509" s="465">
        <v>8</v>
      </c>
      <c r="B509" s="486">
        <v>307</v>
      </c>
      <c r="C509" s="478">
        <v>406</v>
      </c>
      <c r="D509" s="478">
        <v>370</v>
      </c>
      <c r="E509" s="478">
        <v>534</v>
      </c>
      <c r="F509" s="478">
        <v>714</v>
      </c>
      <c r="G509" s="478">
        <v>570</v>
      </c>
      <c r="H509" s="478">
        <v>2</v>
      </c>
      <c r="I509" s="478">
        <v>209</v>
      </c>
      <c r="J509" s="478">
        <v>146</v>
      </c>
      <c r="K509" s="478">
        <v>583</v>
      </c>
      <c r="L509" s="478">
        <v>520</v>
      </c>
      <c r="M509" s="478">
        <v>727</v>
      </c>
      <c r="N509" s="478">
        <v>162</v>
      </c>
      <c r="O509" s="478">
        <v>18</v>
      </c>
      <c r="P509" s="478">
        <v>198</v>
      </c>
      <c r="Q509" s="478">
        <v>359</v>
      </c>
      <c r="R509" s="478">
        <v>323</v>
      </c>
      <c r="S509" s="478">
        <v>422</v>
      </c>
      <c r="T509" s="478">
        <v>202</v>
      </c>
      <c r="U509" s="478">
        <v>139</v>
      </c>
      <c r="V509" s="478">
        <v>22</v>
      </c>
      <c r="W509" s="478">
        <v>429</v>
      </c>
      <c r="X509" s="478">
        <v>366</v>
      </c>
      <c r="Y509" s="478">
        <v>303</v>
      </c>
      <c r="Z509" s="478">
        <v>707</v>
      </c>
      <c r="AA509" s="478">
        <v>590</v>
      </c>
      <c r="AB509" s="487">
        <v>527</v>
      </c>
      <c r="AC509" s="475">
        <f t="shared" si="362"/>
        <v>4792815</v>
      </c>
    </row>
    <row r="510" spans="1:29" x14ac:dyDescent="0.25">
      <c r="A510" s="465">
        <v>9</v>
      </c>
      <c r="B510" s="486">
        <v>381</v>
      </c>
      <c r="C510" s="478">
        <v>264</v>
      </c>
      <c r="D510" s="478">
        <v>444</v>
      </c>
      <c r="E510" s="478">
        <v>605</v>
      </c>
      <c r="F510" s="478">
        <v>542</v>
      </c>
      <c r="G510" s="478">
        <v>668</v>
      </c>
      <c r="H510" s="478">
        <v>100</v>
      </c>
      <c r="I510" s="478">
        <v>37</v>
      </c>
      <c r="J510" s="478">
        <v>217</v>
      </c>
      <c r="K510" s="478">
        <v>657</v>
      </c>
      <c r="L510" s="478">
        <v>621</v>
      </c>
      <c r="M510" s="478">
        <v>558</v>
      </c>
      <c r="N510" s="478">
        <v>233</v>
      </c>
      <c r="O510" s="478">
        <v>89</v>
      </c>
      <c r="P510" s="478">
        <v>53</v>
      </c>
      <c r="Q510" s="478">
        <v>457</v>
      </c>
      <c r="R510" s="478">
        <v>394</v>
      </c>
      <c r="S510" s="478">
        <v>250</v>
      </c>
      <c r="T510" s="478">
        <v>33</v>
      </c>
      <c r="U510" s="478">
        <v>240</v>
      </c>
      <c r="V510" s="478">
        <v>96</v>
      </c>
      <c r="W510" s="478">
        <v>257</v>
      </c>
      <c r="X510" s="478">
        <v>437</v>
      </c>
      <c r="Y510" s="478">
        <v>401</v>
      </c>
      <c r="Z510" s="478">
        <v>562</v>
      </c>
      <c r="AA510" s="478">
        <v>661</v>
      </c>
      <c r="AB510" s="487">
        <v>598</v>
      </c>
      <c r="AC510" s="475">
        <f t="shared" si="362"/>
        <v>4792815</v>
      </c>
    </row>
    <row r="511" spans="1:29" x14ac:dyDescent="0.25">
      <c r="A511" s="465">
        <v>10</v>
      </c>
      <c r="B511" s="486">
        <v>238</v>
      </c>
      <c r="C511" s="478">
        <v>94</v>
      </c>
      <c r="D511" s="478">
        <v>31</v>
      </c>
      <c r="E511" s="478">
        <v>438</v>
      </c>
      <c r="F511" s="478">
        <v>402</v>
      </c>
      <c r="G511" s="478">
        <v>258</v>
      </c>
      <c r="H511" s="478">
        <v>662</v>
      </c>
      <c r="I511" s="478">
        <v>599</v>
      </c>
      <c r="J511" s="478">
        <v>563</v>
      </c>
      <c r="K511" s="478">
        <v>262</v>
      </c>
      <c r="L511" s="478">
        <v>442</v>
      </c>
      <c r="M511" s="478">
        <v>379</v>
      </c>
      <c r="N511" s="478">
        <v>543</v>
      </c>
      <c r="O511" s="478">
        <v>669</v>
      </c>
      <c r="P511" s="478">
        <v>606</v>
      </c>
      <c r="Q511" s="478">
        <v>38</v>
      </c>
      <c r="R511" s="478">
        <v>218</v>
      </c>
      <c r="S511" s="478">
        <v>101</v>
      </c>
      <c r="T511" s="478">
        <v>619</v>
      </c>
      <c r="U511" s="478">
        <v>556</v>
      </c>
      <c r="V511" s="478">
        <v>655</v>
      </c>
      <c r="W511" s="478">
        <v>90</v>
      </c>
      <c r="X511" s="478">
        <v>54</v>
      </c>
      <c r="Y511" s="478">
        <v>234</v>
      </c>
      <c r="Z511" s="478">
        <v>395</v>
      </c>
      <c r="AA511" s="478">
        <v>251</v>
      </c>
      <c r="AB511" s="487">
        <v>458</v>
      </c>
      <c r="AC511" s="475">
        <f t="shared" si="362"/>
        <v>4792815</v>
      </c>
    </row>
    <row r="512" spans="1:29" x14ac:dyDescent="0.25">
      <c r="A512" s="465">
        <v>11</v>
      </c>
      <c r="B512" s="486">
        <v>69</v>
      </c>
      <c r="C512" s="478">
        <v>168</v>
      </c>
      <c r="D512" s="478">
        <v>132</v>
      </c>
      <c r="E512" s="478">
        <v>293</v>
      </c>
      <c r="F512" s="478">
        <v>473</v>
      </c>
      <c r="G512" s="478">
        <v>329</v>
      </c>
      <c r="H512" s="478">
        <v>490</v>
      </c>
      <c r="I512" s="478">
        <v>697</v>
      </c>
      <c r="J512" s="478">
        <v>634</v>
      </c>
      <c r="K512" s="478">
        <v>336</v>
      </c>
      <c r="L512" s="478">
        <v>273</v>
      </c>
      <c r="M512" s="478">
        <v>480</v>
      </c>
      <c r="N512" s="478">
        <v>641</v>
      </c>
      <c r="O512" s="478">
        <v>497</v>
      </c>
      <c r="P512" s="478">
        <v>677</v>
      </c>
      <c r="Q512" s="478">
        <v>109</v>
      </c>
      <c r="R512" s="478">
        <v>73</v>
      </c>
      <c r="S512" s="478">
        <v>172</v>
      </c>
      <c r="T512" s="478">
        <v>693</v>
      </c>
      <c r="U512" s="478">
        <v>630</v>
      </c>
      <c r="V512" s="478">
        <v>513</v>
      </c>
      <c r="W512" s="478">
        <v>188</v>
      </c>
      <c r="X512" s="478">
        <v>125</v>
      </c>
      <c r="Y512" s="478">
        <v>62</v>
      </c>
      <c r="Z512" s="478">
        <v>466</v>
      </c>
      <c r="AA512" s="478">
        <v>349</v>
      </c>
      <c r="AB512" s="487">
        <v>286</v>
      </c>
      <c r="AC512" s="475">
        <f t="shared" si="362"/>
        <v>4792815</v>
      </c>
    </row>
    <row r="513" spans="1:29" x14ac:dyDescent="0.25">
      <c r="A513" s="465">
        <v>12</v>
      </c>
      <c r="B513" s="486">
        <v>140</v>
      </c>
      <c r="C513" s="478">
        <v>23</v>
      </c>
      <c r="D513" s="478">
        <v>203</v>
      </c>
      <c r="E513" s="478">
        <v>364</v>
      </c>
      <c r="F513" s="478">
        <v>301</v>
      </c>
      <c r="G513" s="478">
        <v>427</v>
      </c>
      <c r="H513" s="478">
        <v>591</v>
      </c>
      <c r="I513" s="478">
        <v>528</v>
      </c>
      <c r="J513" s="478">
        <v>708</v>
      </c>
      <c r="K513" s="478">
        <v>407</v>
      </c>
      <c r="L513" s="478">
        <v>371</v>
      </c>
      <c r="M513" s="478">
        <v>308</v>
      </c>
      <c r="N513" s="478">
        <v>712</v>
      </c>
      <c r="O513" s="478">
        <v>568</v>
      </c>
      <c r="P513" s="478">
        <v>532</v>
      </c>
      <c r="Q513" s="478">
        <v>210</v>
      </c>
      <c r="R513" s="478">
        <v>147</v>
      </c>
      <c r="S513" s="478">
        <v>3</v>
      </c>
      <c r="T513" s="478">
        <v>521</v>
      </c>
      <c r="U513" s="478">
        <v>728</v>
      </c>
      <c r="V513" s="478">
        <v>584</v>
      </c>
      <c r="W513" s="478">
        <v>16</v>
      </c>
      <c r="X513" s="478">
        <v>196</v>
      </c>
      <c r="Y513" s="478">
        <v>160</v>
      </c>
      <c r="Z513" s="478">
        <v>324</v>
      </c>
      <c r="AA513" s="478">
        <v>423</v>
      </c>
      <c r="AB513" s="487">
        <v>360</v>
      </c>
      <c r="AC513" s="475">
        <f t="shared" si="362"/>
        <v>4792815</v>
      </c>
    </row>
    <row r="514" spans="1:29" x14ac:dyDescent="0.25">
      <c r="A514" s="465">
        <v>13</v>
      </c>
      <c r="B514" s="486">
        <v>489</v>
      </c>
      <c r="C514" s="478">
        <v>696</v>
      </c>
      <c r="D514" s="478">
        <v>633</v>
      </c>
      <c r="E514" s="478">
        <v>65</v>
      </c>
      <c r="F514" s="478">
        <v>164</v>
      </c>
      <c r="G514" s="478">
        <v>128</v>
      </c>
      <c r="H514" s="478">
        <v>289</v>
      </c>
      <c r="I514" s="478">
        <v>469</v>
      </c>
      <c r="J514" s="478">
        <v>325</v>
      </c>
      <c r="K514" s="478">
        <v>117</v>
      </c>
      <c r="L514" s="478">
        <v>81</v>
      </c>
      <c r="M514" s="478">
        <v>180</v>
      </c>
      <c r="N514" s="478">
        <v>341</v>
      </c>
      <c r="O514" s="478">
        <v>278</v>
      </c>
      <c r="P514" s="478">
        <v>485</v>
      </c>
      <c r="Q514" s="478">
        <v>646</v>
      </c>
      <c r="R514" s="478">
        <v>502</v>
      </c>
      <c r="S514" s="478">
        <v>682</v>
      </c>
      <c r="T514" s="478">
        <v>465</v>
      </c>
      <c r="U514" s="478">
        <v>348</v>
      </c>
      <c r="V514" s="478">
        <v>285</v>
      </c>
      <c r="W514" s="478">
        <v>689</v>
      </c>
      <c r="X514" s="478">
        <v>626</v>
      </c>
      <c r="Y514" s="478">
        <v>509</v>
      </c>
      <c r="Z514" s="478">
        <v>184</v>
      </c>
      <c r="AA514" s="478">
        <v>121</v>
      </c>
      <c r="AB514" s="487">
        <v>58</v>
      </c>
      <c r="AC514" s="475">
        <f t="shared" si="362"/>
        <v>4792815</v>
      </c>
    </row>
    <row r="515" spans="1:29" x14ac:dyDescent="0.25">
      <c r="A515" s="465">
        <v>14</v>
      </c>
      <c r="B515" s="486">
        <v>587</v>
      </c>
      <c r="C515" s="478">
        <v>524</v>
      </c>
      <c r="D515" s="478">
        <v>704</v>
      </c>
      <c r="E515" s="478">
        <v>136</v>
      </c>
      <c r="F515" s="478">
        <v>19</v>
      </c>
      <c r="G515" s="478">
        <v>199</v>
      </c>
      <c r="H515" s="478">
        <v>363</v>
      </c>
      <c r="I515" s="478">
        <v>300</v>
      </c>
      <c r="J515" s="478">
        <v>426</v>
      </c>
      <c r="K515" s="478">
        <v>215</v>
      </c>
      <c r="L515" s="478">
        <v>152</v>
      </c>
      <c r="M515" s="478">
        <v>8</v>
      </c>
      <c r="N515" s="478">
        <v>412</v>
      </c>
      <c r="O515" s="478">
        <v>376</v>
      </c>
      <c r="P515" s="478">
        <v>313</v>
      </c>
      <c r="Q515" s="478">
        <v>720</v>
      </c>
      <c r="R515" s="478">
        <v>576</v>
      </c>
      <c r="S515" s="478">
        <v>540</v>
      </c>
      <c r="T515" s="478">
        <v>320</v>
      </c>
      <c r="U515" s="478">
        <v>419</v>
      </c>
      <c r="V515" s="478">
        <v>356</v>
      </c>
      <c r="W515" s="478">
        <v>517</v>
      </c>
      <c r="X515" s="478">
        <v>724</v>
      </c>
      <c r="Y515" s="478">
        <v>580</v>
      </c>
      <c r="Z515" s="478">
        <v>15</v>
      </c>
      <c r="AA515" s="478">
        <v>195</v>
      </c>
      <c r="AB515" s="487">
        <v>159</v>
      </c>
      <c r="AC515" s="475">
        <f t="shared" si="362"/>
        <v>4792815</v>
      </c>
    </row>
    <row r="516" spans="1:29" x14ac:dyDescent="0.25">
      <c r="A516" s="465">
        <v>15</v>
      </c>
      <c r="B516" s="486">
        <v>658</v>
      </c>
      <c r="C516" s="478">
        <v>595</v>
      </c>
      <c r="D516" s="478">
        <v>559</v>
      </c>
      <c r="E516" s="478">
        <v>237</v>
      </c>
      <c r="F516" s="478">
        <v>93</v>
      </c>
      <c r="G516" s="478">
        <v>30</v>
      </c>
      <c r="H516" s="478">
        <v>434</v>
      </c>
      <c r="I516" s="478">
        <v>398</v>
      </c>
      <c r="J516" s="478">
        <v>254</v>
      </c>
      <c r="K516" s="478">
        <v>43</v>
      </c>
      <c r="L516" s="478">
        <v>223</v>
      </c>
      <c r="M516" s="478">
        <v>106</v>
      </c>
      <c r="N516" s="478">
        <v>270</v>
      </c>
      <c r="O516" s="478">
        <v>450</v>
      </c>
      <c r="P516" s="478">
        <v>387</v>
      </c>
      <c r="Q516" s="478">
        <v>548</v>
      </c>
      <c r="R516" s="478">
        <v>674</v>
      </c>
      <c r="S516" s="478">
        <v>611</v>
      </c>
      <c r="T516" s="478">
        <v>391</v>
      </c>
      <c r="U516" s="478">
        <v>247</v>
      </c>
      <c r="V516" s="478">
        <v>454</v>
      </c>
      <c r="W516" s="478">
        <v>618</v>
      </c>
      <c r="X516" s="478">
        <v>555</v>
      </c>
      <c r="Y516" s="478">
        <v>654</v>
      </c>
      <c r="Z516" s="478">
        <v>86</v>
      </c>
      <c r="AA516" s="478">
        <v>50</v>
      </c>
      <c r="AB516" s="487">
        <v>230</v>
      </c>
      <c r="AC516" s="475">
        <f t="shared" si="362"/>
        <v>4792815</v>
      </c>
    </row>
    <row r="517" spans="1:29" x14ac:dyDescent="0.25">
      <c r="A517" s="465">
        <v>16</v>
      </c>
      <c r="B517" s="486">
        <v>368</v>
      </c>
      <c r="C517" s="478">
        <v>305</v>
      </c>
      <c r="D517" s="478">
        <v>431</v>
      </c>
      <c r="E517" s="478">
        <v>592</v>
      </c>
      <c r="F517" s="478">
        <v>529</v>
      </c>
      <c r="G517" s="478">
        <v>709</v>
      </c>
      <c r="H517" s="478">
        <v>144</v>
      </c>
      <c r="I517" s="478">
        <v>27</v>
      </c>
      <c r="J517" s="478">
        <v>207</v>
      </c>
      <c r="K517" s="478">
        <v>716</v>
      </c>
      <c r="L517" s="478">
        <v>572</v>
      </c>
      <c r="M517" s="478">
        <v>536</v>
      </c>
      <c r="N517" s="478">
        <v>211</v>
      </c>
      <c r="O517" s="478">
        <v>148</v>
      </c>
      <c r="P517" s="478">
        <v>4</v>
      </c>
      <c r="Q517" s="478">
        <v>411</v>
      </c>
      <c r="R517" s="478">
        <v>375</v>
      </c>
      <c r="S517" s="478">
        <v>312</v>
      </c>
      <c r="T517" s="478">
        <v>11</v>
      </c>
      <c r="U517" s="478">
        <v>191</v>
      </c>
      <c r="V517" s="478">
        <v>155</v>
      </c>
      <c r="W517" s="478">
        <v>316</v>
      </c>
      <c r="X517" s="478">
        <v>415</v>
      </c>
      <c r="Y517" s="478">
        <v>352</v>
      </c>
      <c r="Z517" s="478">
        <v>516</v>
      </c>
      <c r="AA517" s="478">
        <v>723</v>
      </c>
      <c r="AB517" s="487">
        <v>579</v>
      </c>
      <c r="AC517" s="475">
        <f t="shared" si="362"/>
        <v>4792815</v>
      </c>
    </row>
    <row r="518" spans="1:29" x14ac:dyDescent="0.25">
      <c r="A518" s="465">
        <v>17</v>
      </c>
      <c r="B518" s="486">
        <v>439</v>
      </c>
      <c r="C518" s="478">
        <v>403</v>
      </c>
      <c r="D518" s="478">
        <v>259</v>
      </c>
      <c r="E518" s="478">
        <v>666</v>
      </c>
      <c r="F518" s="478">
        <v>603</v>
      </c>
      <c r="G518" s="478">
        <v>567</v>
      </c>
      <c r="H518" s="478">
        <v>242</v>
      </c>
      <c r="I518" s="478">
        <v>98</v>
      </c>
      <c r="J518" s="478">
        <v>35</v>
      </c>
      <c r="K518" s="478">
        <v>544</v>
      </c>
      <c r="L518" s="478">
        <v>670</v>
      </c>
      <c r="M518" s="478">
        <v>607</v>
      </c>
      <c r="N518" s="478">
        <v>42</v>
      </c>
      <c r="O518" s="478">
        <v>222</v>
      </c>
      <c r="P518" s="478">
        <v>105</v>
      </c>
      <c r="Q518" s="478">
        <v>266</v>
      </c>
      <c r="R518" s="478">
        <v>446</v>
      </c>
      <c r="S518" s="478">
        <v>383</v>
      </c>
      <c r="T518" s="478">
        <v>82</v>
      </c>
      <c r="U518" s="478">
        <v>46</v>
      </c>
      <c r="V518" s="478">
        <v>226</v>
      </c>
      <c r="W518" s="478">
        <v>390</v>
      </c>
      <c r="X518" s="478">
        <v>246</v>
      </c>
      <c r="Y518" s="478">
        <v>453</v>
      </c>
      <c r="Z518" s="478">
        <v>614</v>
      </c>
      <c r="AA518" s="478">
        <v>551</v>
      </c>
      <c r="AB518" s="487">
        <v>650</v>
      </c>
      <c r="AC518" s="475">
        <f t="shared" si="362"/>
        <v>4792815</v>
      </c>
    </row>
    <row r="519" spans="1:29" x14ac:dyDescent="0.25">
      <c r="A519" s="465">
        <v>18</v>
      </c>
      <c r="B519" s="486">
        <v>297</v>
      </c>
      <c r="C519" s="478">
        <v>477</v>
      </c>
      <c r="D519" s="478">
        <v>333</v>
      </c>
      <c r="E519" s="478">
        <v>494</v>
      </c>
      <c r="F519" s="478">
        <v>701</v>
      </c>
      <c r="G519" s="478">
        <v>638</v>
      </c>
      <c r="H519" s="478">
        <v>70</v>
      </c>
      <c r="I519" s="478">
        <v>169</v>
      </c>
      <c r="J519" s="478">
        <v>133</v>
      </c>
      <c r="K519" s="478">
        <v>645</v>
      </c>
      <c r="L519" s="478">
        <v>501</v>
      </c>
      <c r="M519" s="478">
        <v>681</v>
      </c>
      <c r="N519" s="478">
        <v>113</v>
      </c>
      <c r="O519" s="478">
        <v>77</v>
      </c>
      <c r="P519" s="478">
        <v>176</v>
      </c>
      <c r="Q519" s="478">
        <v>337</v>
      </c>
      <c r="R519" s="478">
        <v>274</v>
      </c>
      <c r="S519" s="478">
        <v>481</v>
      </c>
      <c r="T519" s="478">
        <v>183</v>
      </c>
      <c r="U519" s="478">
        <v>120</v>
      </c>
      <c r="V519" s="478">
        <v>57</v>
      </c>
      <c r="W519" s="478">
        <v>461</v>
      </c>
      <c r="X519" s="478">
        <v>344</v>
      </c>
      <c r="Y519" s="478">
        <v>281</v>
      </c>
      <c r="Z519" s="478">
        <v>685</v>
      </c>
      <c r="AA519" s="478">
        <v>622</v>
      </c>
      <c r="AB519" s="487">
        <v>505</v>
      </c>
      <c r="AC519" s="475">
        <f t="shared" si="362"/>
        <v>4792815</v>
      </c>
    </row>
    <row r="520" spans="1:29" x14ac:dyDescent="0.25">
      <c r="A520" s="465">
        <v>19</v>
      </c>
      <c r="B520" s="486">
        <v>118</v>
      </c>
      <c r="C520" s="478">
        <v>55</v>
      </c>
      <c r="D520" s="478">
        <v>181</v>
      </c>
      <c r="E520" s="478">
        <v>345</v>
      </c>
      <c r="F520" s="478">
        <v>282</v>
      </c>
      <c r="G520" s="478">
        <v>462</v>
      </c>
      <c r="H520" s="478">
        <v>623</v>
      </c>
      <c r="I520" s="478">
        <v>506</v>
      </c>
      <c r="J520" s="478">
        <v>686</v>
      </c>
      <c r="K520" s="478">
        <v>475</v>
      </c>
      <c r="L520" s="478">
        <v>331</v>
      </c>
      <c r="M520" s="478">
        <v>295</v>
      </c>
      <c r="N520" s="478">
        <v>702</v>
      </c>
      <c r="O520" s="478">
        <v>639</v>
      </c>
      <c r="P520" s="478">
        <v>495</v>
      </c>
      <c r="Q520" s="478">
        <v>170</v>
      </c>
      <c r="R520" s="478">
        <v>134</v>
      </c>
      <c r="S520" s="478">
        <v>71</v>
      </c>
      <c r="T520" s="478">
        <v>499</v>
      </c>
      <c r="U520" s="478">
        <v>679</v>
      </c>
      <c r="V520" s="478">
        <v>643</v>
      </c>
      <c r="W520" s="478">
        <v>78</v>
      </c>
      <c r="X520" s="478">
        <v>177</v>
      </c>
      <c r="Y520" s="478">
        <v>114</v>
      </c>
      <c r="Z520" s="478">
        <v>275</v>
      </c>
      <c r="AA520" s="478">
        <v>482</v>
      </c>
      <c r="AB520" s="487">
        <v>338</v>
      </c>
      <c r="AC520" s="475">
        <f t="shared" si="362"/>
        <v>4792815</v>
      </c>
    </row>
    <row r="521" spans="1:29" x14ac:dyDescent="0.25">
      <c r="A521" s="465">
        <v>20</v>
      </c>
      <c r="B521" s="486">
        <v>192</v>
      </c>
      <c r="C521" s="478">
        <v>156</v>
      </c>
      <c r="D521" s="478">
        <v>12</v>
      </c>
      <c r="E521" s="478">
        <v>416</v>
      </c>
      <c r="F521" s="478">
        <v>353</v>
      </c>
      <c r="G521" s="478">
        <v>317</v>
      </c>
      <c r="H521" s="478">
        <v>721</v>
      </c>
      <c r="I521" s="478">
        <v>577</v>
      </c>
      <c r="J521" s="478">
        <v>514</v>
      </c>
      <c r="K521" s="478">
        <v>306</v>
      </c>
      <c r="L521" s="478">
        <v>432</v>
      </c>
      <c r="M521" s="478">
        <v>369</v>
      </c>
      <c r="N521" s="478">
        <v>530</v>
      </c>
      <c r="O521" s="478">
        <v>710</v>
      </c>
      <c r="P521" s="478">
        <v>593</v>
      </c>
      <c r="Q521" s="478">
        <v>25</v>
      </c>
      <c r="R521" s="478">
        <v>205</v>
      </c>
      <c r="S521" s="478">
        <v>142</v>
      </c>
      <c r="T521" s="478">
        <v>573</v>
      </c>
      <c r="U521" s="478">
        <v>537</v>
      </c>
      <c r="V521" s="478">
        <v>717</v>
      </c>
      <c r="W521" s="478">
        <v>149</v>
      </c>
      <c r="X521" s="478">
        <v>5</v>
      </c>
      <c r="Y521" s="478">
        <v>212</v>
      </c>
      <c r="Z521" s="478">
        <v>373</v>
      </c>
      <c r="AA521" s="478">
        <v>310</v>
      </c>
      <c r="AB521" s="487">
        <v>409</v>
      </c>
      <c r="AC521" s="475">
        <f t="shared" si="362"/>
        <v>4792815</v>
      </c>
    </row>
    <row r="522" spans="1:29" x14ac:dyDescent="0.25">
      <c r="A522" s="465">
        <v>21</v>
      </c>
      <c r="B522" s="486">
        <v>47</v>
      </c>
      <c r="C522" s="478">
        <v>227</v>
      </c>
      <c r="D522" s="478">
        <v>83</v>
      </c>
      <c r="E522" s="478">
        <v>244</v>
      </c>
      <c r="F522" s="478">
        <v>451</v>
      </c>
      <c r="G522" s="478">
        <v>388</v>
      </c>
      <c r="H522" s="478">
        <v>552</v>
      </c>
      <c r="I522" s="478">
        <v>651</v>
      </c>
      <c r="J522" s="478">
        <v>615</v>
      </c>
      <c r="K522" s="478">
        <v>404</v>
      </c>
      <c r="L522" s="478">
        <v>260</v>
      </c>
      <c r="M522" s="478">
        <v>440</v>
      </c>
      <c r="N522" s="478">
        <v>601</v>
      </c>
      <c r="O522" s="478">
        <v>565</v>
      </c>
      <c r="P522" s="478">
        <v>664</v>
      </c>
      <c r="Q522" s="478">
        <v>99</v>
      </c>
      <c r="R522" s="478">
        <v>36</v>
      </c>
      <c r="S522" s="478">
        <v>243</v>
      </c>
      <c r="T522" s="478">
        <v>671</v>
      </c>
      <c r="U522" s="478">
        <v>608</v>
      </c>
      <c r="V522" s="478">
        <v>545</v>
      </c>
      <c r="W522" s="478">
        <v>220</v>
      </c>
      <c r="X522" s="478">
        <v>103</v>
      </c>
      <c r="Y522" s="478">
        <v>40</v>
      </c>
      <c r="Z522" s="478">
        <v>447</v>
      </c>
      <c r="AA522" s="478">
        <v>384</v>
      </c>
      <c r="AB522" s="487">
        <v>267</v>
      </c>
      <c r="AC522" s="475">
        <f t="shared" si="362"/>
        <v>4792815</v>
      </c>
    </row>
    <row r="523" spans="1:29" x14ac:dyDescent="0.25">
      <c r="A523" s="465">
        <v>22</v>
      </c>
      <c r="B523" s="486">
        <v>729</v>
      </c>
      <c r="C523" s="478">
        <v>585</v>
      </c>
      <c r="D523" s="478">
        <v>522</v>
      </c>
      <c r="E523" s="478">
        <v>197</v>
      </c>
      <c r="F523" s="478">
        <v>161</v>
      </c>
      <c r="G523" s="478">
        <v>17</v>
      </c>
      <c r="H523" s="478">
        <v>421</v>
      </c>
      <c r="I523" s="478">
        <v>358</v>
      </c>
      <c r="J523" s="478">
        <v>322</v>
      </c>
      <c r="K523" s="478">
        <v>24</v>
      </c>
      <c r="L523" s="478">
        <v>204</v>
      </c>
      <c r="M523" s="478">
        <v>141</v>
      </c>
      <c r="N523" s="478">
        <v>302</v>
      </c>
      <c r="O523" s="478">
        <v>428</v>
      </c>
      <c r="P523" s="478">
        <v>365</v>
      </c>
      <c r="Q523" s="478">
        <v>526</v>
      </c>
      <c r="R523" s="478">
        <v>706</v>
      </c>
      <c r="S523" s="478">
        <v>589</v>
      </c>
      <c r="T523" s="478">
        <v>372</v>
      </c>
      <c r="U523" s="478">
        <v>309</v>
      </c>
      <c r="V523" s="478">
        <v>408</v>
      </c>
      <c r="W523" s="478">
        <v>569</v>
      </c>
      <c r="X523" s="478">
        <v>533</v>
      </c>
      <c r="Y523" s="478">
        <v>713</v>
      </c>
      <c r="Z523" s="478">
        <v>145</v>
      </c>
      <c r="AA523" s="478">
        <v>1</v>
      </c>
      <c r="AB523" s="487">
        <v>208</v>
      </c>
      <c r="AC523" s="475">
        <f t="shared" si="362"/>
        <v>4792815</v>
      </c>
    </row>
    <row r="524" spans="1:29" x14ac:dyDescent="0.25">
      <c r="A524" s="465">
        <v>23</v>
      </c>
      <c r="B524" s="486">
        <v>557</v>
      </c>
      <c r="C524" s="478">
        <v>656</v>
      </c>
      <c r="D524" s="478">
        <v>620</v>
      </c>
      <c r="E524" s="478">
        <v>52</v>
      </c>
      <c r="F524" s="478">
        <v>232</v>
      </c>
      <c r="G524" s="478">
        <v>88</v>
      </c>
      <c r="H524" s="478">
        <v>252</v>
      </c>
      <c r="I524" s="478">
        <v>459</v>
      </c>
      <c r="J524" s="478">
        <v>396</v>
      </c>
      <c r="K524" s="478">
        <v>95</v>
      </c>
      <c r="L524" s="478">
        <v>32</v>
      </c>
      <c r="M524" s="478">
        <v>239</v>
      </c>
      <c r="N524" s="478">
        <v>400</v>
      </c>
      <c r="O524" s="478">
        <v>256</v>
      </c>
      <c r="P524" s="478">
        <v>436</v>
      </c>
      <c r="Q524" s="478">
        <v>600</v>
      </c>
      <c r="R524" s="478">
        <v>564</v>
      </c>
      <c r="S524" s="478">
        <v>663</v>
      </c>
      <c r="T524" s="478">
        <v>443</v>
      </c>
      <c r="U524" s="478">
        <v>380</v>
      </c>
      <c r="V524" s="478">
        <v>263</v>
      </c>
      <c r="W524" s="478">
        <v>667</v>
      </c>
      <c r="X524" s="478">
        <v>604</v>
      </c>
      <c r="Y524" s="478">
        <v>541</v>
      </c>
      <c r="Z524" s="478">
        <v>219</v>
      </c>
      <c r="AA524" s="478">
        <v>102</v>
      </c>
      <c r="AB524" s="487">
        <v>39</v>
      </c>
      <c r="AC524" s="475">
        <f t="shared" si="362"/>
        <v>4792815</v>
      </c>
    </row>
    <row r="525" spans="1:29" x14ac:dyDescent="0.25">
      <c r="A525" s="465">
        <v>24</v>
      </c>
      <c r="B525" s="486">
        <v>628</v>
      </c>
      <c r="C525" s="478">
        <v>511</v>
      </c>
      <c r="D525" s="478">
        <v>691</v>
      </c>
      <c r="E525" s="478">
        <v>126</v>
      </c>
      <c r="F525" s="478">
        <v>63</v>
      </c>
      <c r="G525" s="478">
        <v>189</v>
      </c>
      <c r="H525" s="478">
        <v>350</v>
      </c>
      <c r="I525" s="478">
        <v>287</v>
      </c>
      <c r="J525" s="478">
        <v>467</v>
      </c>
      <c r="K525" s="478">
        <v>166</v>
      </c>
      <c r="L525" s="478">
        <v>130</v>
      </c>
      <c r="M525" s="478">
        <v>67</v>
      </c>
      <c r="N525" s="478">
        <v>474</v>
      </c>
      <c r="O525" s="478">
        <v>330</v>
      </c>
      <c r="P525" s="478">
        <v>294</v>
      </c>
      <c r="Q525" s="478">
        <v>698</v>
      </c>
      <c r="R525" s="478">
        <v>635</v>
      </c>
      <c r="S525" s="478">
        <v>491</v>
      </c>
      <c r="T525" s="478">
        <v>271</v>
      </c>
      <c r="U525" s="478">
        <v>478</v>
      </c>
      <c r="V525" s="478">
        <v>334</v>
      </c>
      <c r="W525" s="478">
        <v>498</v>
      </c>
      <c r="X525" s="478">
        <v>678</v>
      </c>
      <c r="Y525" s="478">
        <v>642</v>
      </c>
      <c r="Z525" s="478">
        <v>74</v>
      </c>
      <c r="AA525" s="478">
        <v>173</v>
      </c>
      <c r="AB525" s="487">
        <v>110</v>
      </c>
      <c r="AC525" s="475">
        <f t="shared" si="362"/>
        <v>4792815</v>
      </c>
    </row>
    <row r="526" spans="1:29" x14ac:dyDescent="0.25">
      <c r="A526" s="465">
        <v>25</v>
      </c>
      <c r="B526" s="486">
        <v>248</v>
      </c>
      <c r="C526" s="478">
        <v>455</v>
      </c>
      <c r="D526" s="478">
        <v>392</v>
      </c>
      <c r="E526" s="478">
        <v>553</v>
      </c>
      <c r="F526" s="478">
        <v>652</v>
      </c>
      <c r="G526" s="478">
        <v>616</v>
      </c>
      <c r="H526" s="478">
        <v>51</v>
      </c>
      <c r="I526" s="478">
        <v>231</v>
      </c>
      <c r="J526" s="478">
        <v>87</v>
      </c>
      <c r="K526" s="478">
        <v>596</v>
      </c>
      <c r="L526" s="478">
        <v>560</v>
      </c>
      <c r="M526" s="478">
        <v>659</v>
      </c>
      <c r="N526" s="478">
        <v>91</v>
      </c>
      <c r="O526" s="478">
        <v>28</v>
      </c>
      <c r="P526" s="478">
        <v>235</v>
      </c>
      <c r="Q526" s="478">
        <v>399</v>
      </c>
      <c r="R526" s="478">
        <v>255</v>
      </c>
      <c r="S526" s="478">
        <v>435</v>
      </c>
      <c r="T526" s="478">
        <v>224</v>
      </c>
      <c r="U526" s="478">
        <v>107</v>
      </c>
      <c r="V526" s="478">
        <v>44</v>
      </c>
      <c r="W526" s="478">
        <v>448</v>
      </c>
      <c r="X526" s="478">
        <v>385</v>
      </c>
      <c r="Y526" s="478">
        <v>268</v>
      </c>
      <c r="Z526" s="478">
        <v>675</v>
      </c>
      <c r="AA526" s="478">
        <v>612</v>
      </c>
      <c r="AB526" s="487">
        <v>549</v>
      </c>
      <c r="AC526" s="475">
        <f t="shared" si="362"/>
        <v>4792815</v>
      </c>
    </row>
    <row r="527" spans="1:29" x14ac:dyDescent="0.25">
      <c r="A527" s="465">
        <v>26</v>
      </c>
      <c r="B527" s="486">
        <v>346</v>
      </c>
      <c r="C527" s="478">
        <v>283</v>
      </c>
      <c r="D527" s="478">
        <v>463</v>
      </c>
      <c r="E527" s="478">
        <v>627</v>
      </c>
      <c r="F527" s="478">
        <v>510</v>
      </c>
      <c r="G527" s="478">
        <v>690</v>
      </c>
      <c r="H527" s="478">
        <v>122</v>
      </c>
      <c r="I527" s="478">
        <v>59</v>
      </c>
      <c r="J527" s="478">
        <v>185</v>
      </c>
      <c r="K527" s="478">
        <v>694</v>
      </c>
      <c r="L527" s="478">
        <v>631</v>
      </c>
      <c r="M527" s="478">
        <v>487</v>
      </c>
      <c r="N527" s="478">
        <v>165</v>
      </c>
      <c r="O527" s="478">
        <v>129</v>
      </c>
      <c r="P527" s="478">
        <v>66</v>
      </c>
      <c r="Q527" s="478">
        <v>470</v>
      </c>
      <c r="R527" s="478">
        <v>326</v>
      </c>
      <c r="S527" s="478">
        <v>290</v>
      </c>
      <c r="T527" s="478">
        <v>79</v>
      </c>
      <c r="U527" s="478">
        <v>178</v>
      </c>
      <c r="V527" s="478">
        <v>115</v>
      </c>
      <c r="W527" s="478">
        <v>279</v>
      </c>
      <c r="X527" s="478">
        <v>486</v>
      </c>
      <c r="Y527" s="478">
        <v>342</v>
      </c>
      <c r="Z527" s="478">
        <v>503</v>
      </c>
      <c r="AA527" s="478">
        <v>683</v>
      </c>
      <c r="AB527" s="487">
        <v>647</v>
      </c>
      <c r="AC527" s="475">
        <f t="shared" si="362"/>
        <v>4792815</v>
      </c>
    </row>
    <row r="528" spans="1:29" x14ac:dyDescent="0.25">
      <c r="A528" s="465">
        <v>27</v>
      </c>
      <c r="B528" s="488">
        <v>420</v>
      </c>
      <c r="C528" s="489">
        <v>357</v>
      </c>
      <c r="D528" s="489">
        <v>321</v>
      </c>
      <c r="E528" s="489">
        <v>725</v>
      </c>
      <c r="F528" s="489">
        <v>581</v>
      </c>
      <c r="G528" s="489">
        <v>518</v>
      </c>
      <c r="H528" s="489">
        <v>193</v>
      </c>
      <c r="I528" s="489">
        <v>157</v>
      </c>
      <c r="J528" s="489">
        <v>13</v>
      </c>
      <c r="K528" s="489">
        <v>525</v>
      </c>
      <c r="L528" s="489">
        <v>705</v>
      </c>
      <c r="M528" s="489">
        <v>588</v>
      </c>
      <c r="N528" s="489">
        <v>20</v>
      </c>
      <c r="O528" s="489">
        <v>200</v>
      </c>
      <c r="P528" s="489">
        <v>137</v>
      </c>
      <c r="Q528" s="489">
        <v>298</v>
      </c>
      <c r="R528" s="489">
        <v>424</v>
      </c>
      <c r="S528" s="489">
        <v>361</v>
      </c>
      <c r="T528" s="489">
        <v>153</v>
      </c>
      <c r="U528" s="489">
        <v>9</v>
      </c>
      <c r="V528" s="489">
        <v>216</v>
      </c>
      <c r="W528" s="489">
        <v>377</v>
      </c>
      <c r="X528" s="489">
        <v>314</v>
      </c>
      <c r="Y528" s="489">
        <v>413</v>
      </c>
      <c r="Z528" s="489">
        <v>574</v>
      </c>
      <c r="AA528" s="489">
        <v>538</v>
      </c>
      <c r="AB528" s="490">
        <v>718</v>
      </c>
      <c r="AC528" s="475">
        <f t="shared" si="362"/>
        <v>4792815</v>
      </c>
    </row>
    <row r="529" spans="1:29" x14ac:dyDescent="0.25">
      <c r="A529" s="470" t="s">
        <v>1</v>
      </c>
      <c r="B529" s="475">
        <f>SUMSQ(B502:B528)</f>
        <v>4792815</v>
      </c>
      <c r="C529" s="475">
        <f>SUMSQ(C502:C528)</f>
        <v>4792815</v>
      </c>
      <c r="D529" s="475">
        <f t="shared" ref="D529" si="363">SUMSQ(D502:D528)</f>
        <v>4792815</v>
      </c>
      <c r="E529" s="475">
        <f t="shared" ref="E529" si="364">SUMSQ(E502:E528)</f>
        <v>4792815</v>
      </c>
      <c r="F529" s="475">
        <f t="shared" ref="F529" si="365">SUMSQ(F502:F528)</f>
        <v>4792815</v>
      </c>
      <c r="G529" s="475">
        <f t="shared" ref="G529" si="366">SUMSQ(G502:G528)</f>
        <v>4792815</v>
      </c>
      <c r="H529" s="475">
        <f t="shared" ref="H529" si="367">SUMSQ(H502:H528)</f>
        <v>4792815</v>
      </c>
      <c r="I529" s="475">
        <f t="shared" ref="I529" si="368">SUMSQ(I502:I528)</f>
        <v>4792815</v>
      </c>
      <c r="J529" s="475">
        <f t="shared" ref="J529" si="369">SUMSQ(J502:J528)</f>
        <v>4792815</v>
      </c>
      <c r="K529" s="475">
        <f t="shared" ref="K529" si="370">SUMSQ(K502:K528)</f>
        <v>4792815</v>
      </c>
      <c r="L529" s="475">
        <f t="shared" ref="L529" si="371">SUMSQ(L502:L528)</f>
        <v>4792815</v>
      </c>
      <c r="M529" s="475">
        <f t="shared" ref="M529" si="372">SUMSQ(M502:M528)</f>
        <v>4792815</v>
      </c>
      <c r="N529" s="475">
        <f t="shared" ref="N529" si="373">SUMSQ(N502:N528)</f>
        <v>4792815</v>
      </c>
      <c r="O529" s="475">
        <f t="shared" ref="O529" si="374">SUMSQ(O502:O528)</f>
        <v>4792815</v>
      </c>
      <c r="P529" s="475">
        <f t="shared" ref="P529" si="375">SUMSQ(P502:P528)</f>
        <v>4792815</v>
      </c>
      <c r="Q529" s="475">
        <f t="shared" ref="Q529" si="376">SUMSQ(Q502:Q528)</f>
        <v>4792815</v>
      </c>
      <c r="R529" s="475">
        <f t="shared" ref="R529" si="377">SUMSQ(R502:R528)</f>
        <v>4792815</v>
      </c>
      <c r="S529" s="475">
        <f t="shared" ref="S529" si="378">SUMSQ(S502:S528)</f>
        <v>4792815</v>
      </c>
      <c r="T529" s="475">
        <f t="shared" ref="T529" si="379">SUMSQ(T502:T528)</f>
        <v>4792815</v>
      </c>
      <c r="U529" s="475">
        <f t="shared" ref="U529" si="380">SUMSQ(U502:U528)</f>
        <v>4792815</v>
      </c>
      <c r="V529" s="475">
        <f t="shared" ref="V529" si="381">SUMSQ(V502:V528)</f>
        <v>4792815</v>
      </c>
      <c r="W529" s="475">
        <f t="shared" ref="W529" si="382">SUMSQ(W502:W528)</f>
        <v>4792815</v>
      </c>
      <c r="X529" s="475">
        <f t="shared" ref="X529" si="383">SUMSQ(X502:X528)</f>
        <v>4792815</v>
      </c>
      <c r="Y529" s="475">
        <f t="shared" ref="Y529" si="384">SUMSQ(Y502:Y528)</f>
        <v>4792815</v>
      </c>
      <c r="Z529" s="475">
        <f t="shared" ref="Z529" si="385">SUMSQ(Z502:Z528)</f>
        <v>4792815</v>
      </c>
      <c r="AA529" s="475">
        <f t="shared" ref="AA529" si="386">SUMSQ(AA502:AA528)</f>
        <v>4792815</v>
      </c>
      <c r="AB529" s="475">
        <f t="shared" ref="AB529" si="387">SUMSQ(AB502:AB528)</f>
        <v>4792815</v>
      </c>
      <c r="AC529" s="475"/>
    </row>
    <row r="530" spans="1:29" x14ac:dyDescent="0.25">
      <c r="A530" s="466"/>
      <c r="B530" s="471" t="s">
        <v>925</v>
      </c>
      <c r="C530" s="471"/>
      <c r="D530" s="471"/>
      <c r="E530" s="471"/>
      <c r="F530" s="471"/>
      <c r="G530" s="471"/>
      <c r="H530" s="471"/>
      <c r="I530" s="471"/>
      <c r="J530" s="471"/>
      <c r="K530" s="471"/>
      <c r="L530" s="471"/>
      <c r="M530" s="471"/>
      <c r="N530" s="471"/>
      <c r="O530" s="471"/>
      <c r="P530" s="471"/>
      <c r="Q530" s="471"/>
      <c r="R530" s="471"/>
      <c r="S530" s="471"/>
      <c r="T530" s="471"/>
      <c r="U530" s="471"/>
      <c r="V530" s="471"/>
      <c r="W530" s="471"/>
      <c r="X530" s="471"/>
      <c r="Y530" s="471"/>
      <c r="Z530" s="471"/>
      <c r="AA530" s="471"/>
      <c r="AB530" s="471"/>
      <c r="AC530" s="475"/>
    </row>
    <row r="531" spans="1:29" x14ac:dyDescent="0.25">
      <c r="A531" s="470" t="s">
        <v>2</v>
      </c>
      <c r="B531" s="466">
        <f>B502</f>
        <v>7</v>
      </c>
      <c r="C531" s="466">
        <f>C503</f>
        <v>45</v>
      </c>
      <c r="D531" s="466">
        <f>D504</f>
        <v>80</v>
      </c>
      <c r="E531" s="466">
        <f>E505</f>
        <v>104</v>
      </c>
      <c r="F531" s="466">
        <f>F506</f>
        <v>112</v>
      </c>
      <c r="G531" s="466">
        <f>G507</f>
        <v>150</v>
      </c>
      <c r="H531" s="466">
        <f>H508</f>
        <v>174</v>
      </c>
      <c r="I531" s="466">
        <f>I509</f>
        <v>209</v>
      </c>
      <c r="J531" s="466">
        <f>J510</f>
        <v>217</v>
      </c>
      <c r="K531" s="466">
        <f>K511</f>
        <v>262</v>
      </c>
      <c r="L531" s="466">
        <f>L512</f>
        <v>273</v>
      </c>
      <c r="M531" s="466">
        <f>M513</f>
        <v>308</v>
      </c>
      <c r="N531" s="466">
        <f>N514</f>
        <v>341</v>
      </c>
      <c r="O531" s="466">
        <f>O515</f>
        <v>376</v>
      </c>
      <c r="P531" s="466">
        <f>P516</f>
        <v>387</v>
      </c>
      <c r="Q531" s="466">
        <f>Q517</f>
        <v>411</v>
      </c>
      <c r="R531" s="466">
        <f>R518</f>
        <v>446</v>
      </c>
      <c r="S531" s="466">
        <f>S519</f>
        <v>481</v>
      </c>
      <c r="T531" s="466">
        <f>T520</f>
        <v>499</v>
      </c>
      <c r="U531" s="466">
        <f>U521</f>
        <v>537</v>
      </c>
      <c r="V531" s="466">
        <f>V522</f>
        <v>545</v>
      </c>
      <c r="W531" s="466">
        <f>W523</f>
        <v>569</v>
      </c>
      <c r="X531" s="466">
        <f>X524</f>
        <v>604</v>
      </c>
      <c r="Y531" s="466">
        <f>Y525</f>
        <v>642</v>
      </c>
      <c r="Z531" s="466">
        <f>Z526</f>
        <v>675</v>
      </c>
      <c r="AA531" s="466">
        <f>AA527</f>
        <v>683</v>
      </c>
      <c r="AB531" s="473">
        <f>AB528</f>
        <v>718</v>
      </c>
      <c r="AC531" s="475">
        <f t="shared" ref="AC531:AC532" si="388">SUMSQ(B531:AB531)</f>
        <v>4792815</v>
      </c>
    </row>
    <row r="532" spans="1:29" x14ac:dyDescent="0.25">
      <c r="A532" s="470" t="s">
        <v>3</v>
      </c>
      <c r="B532" s="466">
        <f>B528</f>
        <v>420</v>
      </c>
      <c r="C532" s="466">
        <f>C527</f>
        <v>283</v>
      </c>
      <c r="D532" s="466">
        <f>D526</f>
        <v>392</v>
      </c>
      <c r="E532" s="466">
        <f>E525</f>
        <v>126</v>
      </c>
      <c r="F532" s="466">
        <f>F524</f>
        <v>232</v>
      </c>
      <c r="G532" s="466">
        <f>G523</f>
        <v>17</v>
      </c>
      <c r="H532" s="466">
        <f>H522</f>
        <v>552</v>
      </c>
      <c r="I532" s="466">
        <f>I521</f>
        <v>577</v>
      </c>
      <c r="J532" s="466">
        <f>J520</f>
        <v>686</v>
      </c>
      <c r="K532" s="466">
        <f>K519</f>
        <v>645</v>
      </c>
      <c r="L532" s="466">
        <f>L518</f>
        <v>670</v>
      </c>
      <c r="M532" s="466">
        <f>M517</f>
        <v>536</v>
      </c>
      <c r="N532" s="466">
        <f>N516</f>
        <v>270</v>
      </c>
      <c r="O532" s="466">
        <f>O515</f>
        <v>376</v>
      </c>
      <c r="P532" s="466">
        <f>P514</f>
        <v>485</v>
      </c>
      <c r="Q532" s="466">
        <f>Q513</f>
        <v>210</v>
      </c>
      <c r="R532" s="466">
        <f>R512</f>
        <v>73</v>
      </c>
      <c r="S532" s="466">
        <f>S511</f>
        <v>101</v>
      </c>
      <c r="T532" s="466">
        <f>T510</f>
        <v>33</v>
      </c>
      <c r="U532" s="466">
        <f>U509</f>
        <v>139</v>
      </c>
      <c r="V532" s="466">
        <f>V508</f>
        <v>167</v>
      </c>
      <c r="W532" s="466">
        <f>W507</f>
        <v>711</v>
      </c>
      <c r="X532" s="466">
        <f>X506</f>
        <v>493</v>
      </c>
      <c r="Y532" s="466">
        <f>Y505</f>
        <v>602</v>
      </c>
      <c r="Z532" s="466">
        <f>Z504</f>
        <v>327</v>
      </c>
      <c r="AA532" s="466">
        <f>AA503</f>
        <v>433</v>
      </c>
      <c r="AB532" s="473">
        <f>AB502</f>
        <v>299</v>
      </c>
      <c r="AC532" s="475">
        <f t="shared" si="388"/>
        <v>4792815</v>
      </c>
    </row>
    <row r="534" spans="1:29" x14ac:dyDescent="0.25">
      <c r="B534" s="481" t="s">
        <v>951</v>
      </c>
      <c r="C534" s="465"/>
      <c r="D534" s="465"/>
      <c r="E534" s="465"/>
      <c r="F534" s="465"/>
      <c r="G534" s="465"/>
      <c r="H534" s="465"/>
      <c r="I534" s="465"/>
      <c r="J534" s="465"/>
      <c r="K534" s="465"/>
      <c r="L534" s="465"/>
      <c r="M534" s="465"/>
      <c r="N534" s="465"/>
      <c r="O534" s="465"/>
      <c r="P534" s="465"/>
      <c r="Q534" s="465"/>
      <c r="R534" s="465"/>
      <c r="S534" s="465"/>
      <c r="T534" s="465"/>
      <c r="U534" s="465"/>
      <c r="V534" s="465"/>
      <c r="W534" s="465"/>
      <c r="X534" s="465"/>
      <c r="Y534" s="465"/>
      <c r="Z534" s="465"/>
      <c r="AA534" s="465"/>
      <c r="AB534" s="465"/>
      <c r="AC534" s="469"/>
    </row>
    <row r="535" spans="1:29" x14ac:dyDescent="0.25">
      <c r="A535" s="465">
        <v>1</v>
      </c>
      <c r="B535" s="483">
        <v>26</v>
      </c>
      <c r="C535" s="484">
        <v>515</v>
      </c>
      <c r="D535" s="484">
        <v>311</v>
      </c>
      <c r="E535" s="484">
        <v>298</v>
      </c>
      <c r="F535" s="484">
        <v>13</v>
      </c>
      <c r="G535" s="484">
        <v>538</v>
      </c>
      <c r="H535" s="484">
        <v>528</v>
      </c>
      <c r="I535" s="484">
        <v>324</v>
      </c>
      <c r="J535" s="484">
        <v>3</v>
      </c>
      <c r="K535" s="484">
        <v>427</v>
      </c>
      <c r="L535" s="484">
        <v>196</v>
      </c>
      <c r="M535" s="484">
        <v>712</v>
      </c>
      <c r="N535" s="484">
        <v>711</v>
      </c>
      <c r="O535" s="484">
        <v>417</v>
      </c>
      <c r="P535" s="484">
        <v>213</v>
      </c>
      <c r="Q535" s="484">
        <v>200</v>
      </c>
      <c r="R535" s="484">
        <v>725</v>
      </c>
      <c r="S535" s="484">
        <v>413</v>
      </c>
      <c r="T535" s="484">
        <v>588</v>
      </c>
      <c r="U535" s="484">
        <v>357</v>
      </c>
      <c r="V535" s="484">
        <v>153</v>
      </c>
      <c r="W535" s="484">
        <v>140</v>
      </c>
      <c r="X535" s="484">
        <v>584</v>
      </c>
      <c r="Y535" s="484">
        <v>371</v>
      </c>
      <c r="Z535" s="484">
        <v>367</v>
      </c>
      <c r="AA535" s="484">
        <v>154</v>
      </c>
      <c r="AB535" s="485">
        <v>571</v>
      </c>
      <c r="AC535" s="475">
        <f>SUMSQ(B535:AB535)</f>
        <v>4792815</v>
      </c>
    </row>
    <row r="536" spans="1:29" x14ac:dyDescent="0.25">
      <c r="A536" s="465">
        <v>2</v>
      </c>
      <c r="B536" s="486">
        <v>249</v>
      </c>
      <c r="C536" s="478">
        <v>45</v>
      </c>
      <c r="D536" s="478">
        <v>561</v>
      </c>
      <c r="E536" s="478">
        <v>557</v>
      </c>
      <c r="F536" s="478">
        <v>263</v>
      </c>
      <c r="G536" s="478">
        <v>32</v>
      </c>
      <c r="H536" s="478">
        <v>46</v>
      </c>
      <c r="I536" s="478">
        <v>544</v>
      </c>
      <c r="J536" s="478">
        <v>259</v>
      </c>
      <c r="K536" s="478">
        <v>650</v>
      </c>
      <c r="L536" s="478">
        <v>446</v>
      </c>
      <c r="M536" s="478">
        <v>242</v>
      </c>
      <c r="N536" s="478">
        <v>229</v>
      </c>
      <c r="O536" s="478">
        <v>673</v>
      </c>
      <c r="P536" s="478">
        <v>433</v>
      </c>
      <c r="Q536" s="478">
        <v>459</v>
      </c>
      <c r="R536" s="478">
        <v>219</v>
      </c>
      <c r="S536" s="478">
        <v>663</v>
      </c>
      <c r="T536" s="478">
        <v>88</v>
      </c>
      <c r="U536" s="478">
        <v>604</v>
      </c>
      <c r="V536" s="478">
        <v>400</v>
      </c>
      <c r="W536" s="478">
        <v>390</v>
      </c>
      <c r="X536" s="478">
        <v>105</v>
      </c>
      <c r="Y536" s="478">
        <v>603</v>
      </c>
      <c r="Z536" s="478">
        <v>617</v>
      </c>
      <c r="AA536" s="478">
        <v>386</v>
      </c>
      <c r="AB536" s="487">
        <v>92</v>
      </c>
      <c r="AC536" s="475">
        <f t="shared" ref="AC536:AC561" si="389">SUMSQ(B536:AB536)</f>
        <v>4792815</v>
      </c>
    </row>
    <row r="537" spans="1:29" x14ac:dyDescent="0.25">
      <c r="A537" s="465">
        <v>3</v>
      </c>
      <c r="B537" s="486">
        <v>496</v>
      </c>
      <c r="C537" s="478">
        <v>292</v>
      </c>
      <c r="D537" s="478">
        <v>61</v>
      </c>
      <c r="E537" s="478">
        <v>78</v>
      </c>
      <c r="F537" s="478">
        <v>495</v>
      </c>
      <c r="G537" s="478">
        <v>282</v>
      </c>
      <c r="H537" s="478">
        <v>278</v>
      </c>
      <c r="I537" s="478">
        <v>65</v>
      </c>
      <c r="J537" s="478">
        <v>509</v>
      </c>
      <c r="K537" s="478">
        <v>180</v>
      </c>
      <c r="L537" s="478">
        <v>696</v>
      </c>
      <c r="M537" s="478">
        <v>465</v>
      </c>
      <c r="N537" s="478">
        <v>479</v>
      </c>
      <c r="O537" s="478">
        <v>167</v>
      </c>
      <c r="P537" s="478">
        <v>692</v>
      </c>
      <c r="Q537" s="478">
        <v>679</v>
      </c>
      <c r="R537" s="478">
        <v>475</v>
      </c>
      <c r="S537" s="478">
        <v>181</v>
      </c>
      <c r="T537" s="478">
        <v>338</v>
      </c>
      <c r="U537" s="478">
        <v>134</v>
      </c>
      <c r="V537" s="478">
        <v>623</v>
      </c>
      <c r="W537" s="478">
        <v>646</v>
      </c>
      <c r="X537" s="478">
        <v>325</v>
      </c>
      <c r="Y537" s="478">
        <v>121</v>
      </c>
      <c r="Z537" s="478">
        <v>111</v>
      </c>
      <c r="AA537" s="478">
        <v>636</v>
      </c>
      <c r="AB537" s="487">
        <v>351</v>
      </c>
      <c r="AC537" s="475">
        <f t="shared" si="389"/>
        <v>4792815</v>
      </c>
    </row>
    <row r="538" spans="1:29" x14ac:dyDescent="0.25">
      <c r="A538" s="465">
        <v>4</v>
      </c>
      <c r="B538" s="486">
        <v>601</v>
      </c>
      <c r="C538" s="478">
        <v>388</v>
      </c>
      <c r="D538" s="478">
        <v>103</v>
      </c>
      <c r="E538" s="478">
        <v>93</v>
      </c>
      <c r="F538" s="478">
        <v>618</v>
      </c>
      <c r="G538" s="478">
        <v>387</v>
      </c>
      <c r="H538" s="478">
        <v>401</v>
      </c>
      <c r="I538" s="478">
        <v>89</v>
      </c>
      <c r="J538" s="478">
        <v>605</v>
      </c>
      <c r="K538" s="478">
        <v>33</v>
      </c>
      <c r="L538" s="478">
        <v>558</v>
      </c>
      <c r="M538" s="478">
        <v>264</v>
      </c>
      <c r="N538" s="478">
        <v>260</v>
      </c>
      <c r="O538" s="478">
        <v>47</v>
      </c>
      <c r="P538" s="478">
        <v>545</v>
      </c>
      <c r="Q538" s="478">
        <v>559</v>
      </c>
      <c r="R538" s="478">
        <v>247</v>
      </c>
      <c r="S538" s="478">
        <v>43</v>
      </c>
      <c r="T538" s="478">
        <v>434</v>
      </c>
      <c r="U538" s="478">
        <v>230</v>
      </c>
      <c r="V538" s="478">
        <v>674</v>
      </c>
      <c r="W538" s="478">
        <v>661</v>
      </c>
      <c r="X538" s="478">
        <v>457</v>
      </c>
      <c r="Y538" s="478">
        <v>217</v>
      </c>
      <c r="Z538" s="478">
        <v>243</v>
      </c>
      <c r="AA538" s="478">
        <v>651</v>
      </c>
      <c r="AB538" s="487">
        <v>447</v>
      </c>
      <c r="AC538" s="475">
        <f t="shared" si="389"/>
        <v>4792815</v>
      </c>
    </row>
    <row r="539" spans="1:29" x14ac:dyDescent="0.25">
      <c r="A539" s="465">
        <v>5</v>
      </c>
      <c r="B539" s="486">
        <v>122</v>
      </c>
      <c r="C539" s="478">
        <v>647</v>
      </c>
      <c r="D539" s="478">
        <v>326</v>
      </c>
      <c r="E539" s="478">
        <v>349</v>
      </c>
      <c r="F539" s="478">
        <v>109</v>
      </c>
      <c r="G539" s="478">
        <v>634</v>
      </c>
      <c r="H539" s="478">
        <v>624</v>
      </c>
      <c r="I539" s="478">
        <v>339</v>
      </c>
      <c r="J539" s="478">
        <v>135</v>
      </c>
      <c r="K539" s="478">
        <v>280</v>
      </c>
      <c r="L539" s="478">
        <v>76</v>
      </c>
      <c r="M539" s="478">
        <v>493</v>
      </c>
      <c r="N539" s="478">
        <v>510</v>
      </c>
      <c r="O539" s="478">
        <v>279</v>
      </c>
      <c r="P539" s="478">
        <v>66</v>
      </c>
      <c r="Q539" s="478">
        <v>62</v>
      </c>
      <c r="R539" s="478">
        <v>497</v>
      </c>
      <c r="S539" s="478">
        <v>293</v>
      </c>
      <c r="T539" s="478">
        <v>693</v>
      </c>
      <c r="U539" s="478">
        <v>480</v>
      </c>
      <c r="V539" s="478">
        <v>168</v>
      </c>
      <c r="W539" s="478">
        <v>182</v>
      </c>
      <c r="X539" s="478">
        <v>680</v>
      </c>
      <c r="Y539" s="478">
        <v>476</v>
      </c>
      <c r="Z539" s="478">
        <v>463</v>
      </c>
      <c r="AA539" s="478">
        <v>178</v>
      </c>
      <c r="AB539" s="487">
        <v>694</v>
      </c>
      <c r="AC539" s="475">
        <f t="shared" si="389"/>
        <v>4792815</v>
      </c>
    </row>
    <row r="540" spans="1:29" x14ac:dyDescent="0.25">
      <c r="A540" s="465">
        <v>6</v>
      </c>
      <c r="B540" s="486">
        <v>372</v>
      </c>
      <c r="C540" s="478">
        <v>141</v>
      </c>
      <c r="D540" s="478">
        <v>585</v>
      </c>
      <c r="E540" s="478">
        <v>572</v>
      </c>
      <c r="F540" s="478">
        <v>368</v>
      </c>
      <c r="G540" s="478">
        <v>155</v>
      </c>
      <c r="H540" s="478">
        <v>151</v>
      </c>
      <c r="I540" s="478">
        <v>586</v>
      </c>
      <c r="J540" s="478">
        <v>355</v>
      </c>
      <c r="K540" s="478">
        <v>539</v>
      </c>
      <c r="L540" s="478">
        <v>299</v>
      </c>
      <c r="M540" s="478">
        <v>14</v>
      </c>
      <c r="N540" s="478">
        <v>1</v>
      </c>
      <c r="O540" s="478">
        <v>526</v>
      </c>
      <c r="P540" s="478">
        <v>322</v>
      </c>
      <c r="Q540" s="478">
        <v>312</v>
      </c>
      <c r="R540" s="478">
        <v>27</v>
      </c>
      <c r="S540" s="478">
        <v>516</v>
      </c>
      <c r="T540" s="478">
        <v>211</v>
      </c>
      <c r="U540" s="478">
        <v>709</v>
      </c>
      <c r="V540" s="478">
        <v>415</v>
      </c>
      <c r="W540" s="478">
        <v>414</v>
      </c>
      <c r="X540" s="478">
        <v>201</v>
      </c>
      <c r="Y540" s="478">
        <v>726</v>
      </c>
      <c r="Z540" s="478">
        <v>713</v>
      </c>
      <c r="AA540" s="478">
        <v>428</v>
      </c>
      <c r="AB540" s="487">
        <v>197</v>
      </c>
      <c r="AC540" s="475">
        <f t="shared" si="389"/>
        <v>4792815</v>
      </c>
    </row>
    <row r="541" spans="1:29" x14ac:dyDescent="0.25">
      <c r="A541" s="465">
        <v>7</v>
      </c>
      <c r="B541" s="486">
        <v>477</v>
      </c>
      <c r="C541" s="478">
        <v>183</v>
      </c>
      <c r="D541" s="478">
        <v>681</v>
      </c>
      <c r="E541" s="478">
        <v>695</v>
      </c>
      <c r="F541" s="478">
        <v>464</v>
      </c>
      <c r="G541" s="478">
        <v>179</v>
      </c>
      <c r="H541" s="478">
        <v>166</v>
      </c>
      <c r="I541" s="478">
        <v>691</v>
      </c>
      <c r="J541" s="478">
        <v>478</v>
      </c>
      <c r="K541" s="478">
        <v>635</v>
      </c>
      <c r="L541" s="478">
        <v>350</v>
      </c>
      <c r="M541" s="478">
        <v>110</v>
      </c>
      <c r="N541" s="478">
        <v>133</v>
      </c>
      <c r="O541" s="478">
        <v>622</v>
      </c>
      <c r="P541" s="478">
        <v>337</v>
      </c>
      <c r="Q541" s="478">
        <v>327</v>
      </c>
      <c r="R541" s="478">
        <v>123</v>
      </c>
      <c r="S541" s="478">
        <v>648</v>
      </c>
      <c r="T541" s="478">
        <v>64</v>
      </c>
      <c r="U541" s="478">
        <v>508</v>
      </c>
      <c r="V541" s="478">
        <v>277</v>
      </c>
      <c r="W541" s="478">
        <v>294</v>
      </c>
      <c r="X541" s="478">
        <v>63</v>
      </c>
      <c r="Y541" s="478">
        <v>498</v>
      </c>
      <c r="Z541" s="478">
        <v>494</v>
      </c>
      <c r="AA541" s="478">
        <v>281</v>
      </c>
      <c r="AB541" s="487">
        <v>77</v>
      </c>
      <c r="AC541" s="475">
        <f t="shared" si="389"/>
        <v>4792815</v>
      </c>
    </row>
    <row r="542" spans="1:29" x14ac:dyDescent="0.25">
      <c r="A542" s="465">
        <v>8</v>
      </c>
      <c r="B542" s="486">
        <v>724</v>
      </c>
      <c r="C542" s="478">
        <v>412</v>
      </c>
      <c r="D542" s="478">
        <v>199</v>
      </c>
      <c r="E542" s="478">
        <v>198</v>
      </c>
      <c r="F542" s="478">
        <v>714</v>
      </c>
      <c r="G542" s="478">
        <v>429</v>
      </c>
      <c r="H542" s="478">
        <v>416</v>
      </c>
      <c r="I542" s="478">
        <v>212</v>
      </c>
      <c r="J542" s="478">
        <v>710</v>
      </c>
      <c r="K542" s="478">
        <v>156</v>
      </c>
      <c r="L542" s="478">
        <v>573</v>
      </c>
      <c r="M542" s="478">
        <v>369</v>
      </c>
      <c r="N542" s="478">
        <v>356</v>
      </c>
      <c r="O542" s="478">
        <v>152</v>
      </c>
      <c r="P542" s="478">
        <v>587</v>
      </c>
      <c r="Q542" s="478">
        <v>583</v>
      </c>
      <c r="R542" s="478">
        <v>370</v>
      </c>
      <c r="S542" s="478">
        <v>139</v>
      </c>
      <c r="T542" s="478">
        <v>323</v>
      </c>
      <c r="U542" s="478">
        <v>2</v>
      </c>
      <c r="V542" s="478">
        <v>527</v>
      </c>
      <c r="W542" s="478">
        <v>514</v>
      </c>
      <c r="X542" s="478">
        <v>310</v>
      </c>
      <c r="Y542" s="478">
        <v>25</v>
      </c>
      <c r="Z542" s="478">
        <v>15</v>
      </c>
      <c r="AA542" s="478">
        <v>540</v>
      </c>
      <c r="AB542" s="487">
        <v>300</v>
      </c>
      <c r="AC542" s="475">
        <f t="shared" si="389"/>
        <v>4792815</v>
      </c>
    </row>
    <row r="543" spans="1:29" x14ac:dyDescent="0.25">
      <c r="A543" s="465">
        <v>9</v>
      </c>
      <c r="B543" s="486">
        <v>218</v>
      </c>
      <c r="C543" s="478">
        <v>662</v>
      </c>
      <c r="D543" s="478">
        <v>458</v>
      </c>
      <c r="E543" s="478">
        <v>445</v>
      </c>
      <c r="F543" s="478">
        <v>241</v>
      </c>
      <c r="G543" s="478">
        <v>649</v>
      </c>
      <c r="H543" s="478">
        <v>675</v>
      </c>
      <c r="I543" s="478">
        <v>435</v>
      </c>
      <c r="J543" s="478">
        <v>231</v>
      </c>
      <c r="K543" s="478">
        <v>385</v>
      </c>
      <c r="L543" s="478">
        <v>91</v>
      </c>
      <c r="M543" s="478">
        <v>616</v>
      </c>
      <c r="N543" s="478">
        <v>606</v>
      </c>
      <c r="O543" s="478">
        <v>402</v>
      </c>
      <c r="P543" s="478">
        <v>90</v>
      </c>
      <c r="Q543" s="478">
        <v>104</v>
      </c>
      <c r="R543" s="478">
        <v>602</v>
      </c>
      <c r="S543" s="478">
        <v>389</v>
      </c>
      <c r="T543" s="478">
        <v>546</v>
      </c>
      <c r="U543" s="478">
        <v>261</v>
      </c>
      <c r="V543" s="478">
        <v>48</v>
      </c>
      <c r="W543" s="478">
        <v>44</v>
      </c>
      <c r="X543" s="478">
        <v>560</v>
      </c>
      <c r="Y543" s="478">
        <v>248</v>
      </c>
      <c r="Z543" s="478">
        <v>262</v>
      </c>
      <c r="AA543" s="478">
        <v>31</v>
      </c>
      <c r="AB543" s="487">
        <v>556</v>
      </c>
      <c r="AC543" s="475">
        <f t="shared" si="389"/>
        <v>4792815</v>
      </c>
    </row>
    <row r="544" spans="1:29" x14ac:dyDescent="0.25">
      <c r="A544" s="465">
        <v>10</v>
      </c>
      <c r="B544" s="486">
        <v>87</v>
      </c>
      <c r="C544" s="478">
        <v>612</v>
      </c>
      <c r="D544" s="478">
        <v>399</v>
      </c>
      <c r="E544" s="478">
        <v>395</v>
      </c>
      <c r="F544" s="478">
        <v>101</v>
      </c>
      <c r="G544" s="478">
        <v>599</v>
      </c>
      <c r="H544" s="478">
        <v>613</v>
      </c>
      <c r="I544" s="478">
        <v>382</v>
      </c>
      <c r="J544" s="478">
        <v>97</v>
      </c>
      <c r="K544" s="478">
        <v>245</v>
      </c>
      <c r="L544" s="478">
        <v>41</v>
      </c>
      <c r="M544" s="478">
        <v>566</v>
      </c>
      <c r="N544" s="478">
        <v>553</v>
      </c>
      <c r="O544" s="478">
        <v>268</v>
      </c>
      <c r="P544" s="478">
        <v>28</v>
      </c>
      <c r="Q544" s="478">
        <v>54</v>
      </c>
      <c r="R544" s="478">
        <v>543</v>
      </c>
      <c r="S544" s="478">
        <v>258</v>
      </c>
      <c r="T544" s="478">
        <v>655</v>
      </c>
      <c r="U544" s="478">
        <v>442</v>
      </c>
      <c r="V544" s="478">
        <v>238</v>
      </c>
      <c r="W544" s="478">
        <v>228</v>
      </c>
      <c r="X544" s="478">
        <v>672</v>
      </c>
      <c r="Y544" s="478">
        <v>441</v>
      </c>
      <c r="Z544" s="478">
        <v>455</v>
      </c>
      <c r="AA544" s="478">
        <v>224</v>
      </c>
      <c r="AB544" s="487">
        <v>659</v>
      </c>
      <c r="AC544" s="475">
        <f t="shared" si="389"/>
        <v>4792815</v>
      </c>
    </row>
    <row r="545" spans="1:29" x14ac:dyDescent="0.25">
      <c r="A545" s="465">
        <v>11</v>
      </c>
      <c r="B545" s="486">
        <v>334</v>
      </c>
      <c r="C545" s="478">
        <v>130</v>
      </c>
      <c r="D545" s="478">
        <v>628</v>
      </c>
      <c r="E545" s="478">
        <v>645</v>
      </c>
      <c r="F545" s="478">
        <v>333</v>
      </c>
      <c r="G545" s="478">
        <v>120</v>
      </c>
      <c r="H545" s="478">
        <v>116</v>
      </c>
      <c r="I545" s="478">
        <v>632</v>
      </c>
      <c r="J545" s="478">
        <v>347</v>
      </c>
      <c r="K545" s="478">
        <v>504</v>
      </c>
      <c r="L545" s="478">
        <v>291</v>
      </c>
      <c r="M545" s="478">
        <v>60</v>
      </c>
      <c r="N545" s="478">
        <v>74</v>
      </c>
      <c r="O545" s="478">
        <v>491</v>
      </c>
      <c r="P545" s="478">
        <v>287</v>
      </c>
      <c r="Q545" s="478">
        <v>274</v>
      </c>
      <c r="R545" s="478">
        <v>70</v>
      </c>
      <c r="S545" s="478">
        <v>505</v>
      </c>
      <c r="T545" s="478">
        <v>176</v>
      </c>
      <c r="U545" s="478">
        <v>701</v>
      </c>
      <c r="V545" s="478">
        <v>461</v>
      </c>
      <c r="W545" s="478">
        <v>484</v>
      </c>
      <c r="X545" s="478">
        <v>163</v>
      </c>
      <c r="Y545" s="478">
        <v>688</v>
      </c>
      <c r="Z545" s="478">
        <v>678</v>
      </c>
      <c r="AA545" s="478">
        <v>474</v>
      </c>
      <c r="AB545" s="487">
        <v>189</v>
      </c>
      <c r="AC545" s="475">
        <f t="shared" si="389"/>
        <v>4792815</v>
      </c>
    </row>
    <row r="546" spans="1:29" x14ac:dyDescent="0.25">
      <c r="A546" s="465">
        <v>12</v>
      </c>
      <c r="B546" s="486">
        <v>593</v>
      </c>
      <c r="C546" s="478">
        <v>353</v>
      </c>
      <c r="D546" s="478">
        <v>149</v>
      </c>
      <c r="E546" s="478">
        <v>136</v>
      </c>
      <c r="F546" s="478">
        <v>580</v>
      </c>
      <c r="G546" s="478">
        <v>376</v>
      </c>
      <c r="H546" s="478">
        <v>366</v>
      </c>
      <c r="I546" s="478">
        <v>162</v>
      </c>
      <c r="J546" s="478">
        <v>570</v>
      </c>
      <c r="K546" s="478">
        <v>22</v>
      </c>
      <c r="L546" s="478">
        <v>520</v>
      </c>
      <c r="M546" s="478">
        <v>307</v>
      </c>
      <c r="N546" s="478">
        <v>306</v>
      </c>
      <c r="O546" s="478">
        <v>12</v>
      </c>
      <c r="P546" s="478">
        <v>537</v>
      </c>
      <c r="Q546" s="478">
        <v>524</v>
      </c>
      <c r="R546" s="478">
        <v>320</v>
      </c>
      <c r="S546" s="478">
        <v>8</v>
      </c>
      <c r="T546" s="478">
        <v>426</v>
      </c>
      <c r="U546" s="478">
        <v>195</v>
      </c>
      <c r="V546" s="478">
        <v>720</v>
      </c>
      <c r="W546" s="478">
        <v>707</v>
      </c>
      <c r="X546" s="478">
        <v>422</v>
      </c>
      <c r="Y546" s="478">
        <v>209</v>
      </c>
      <c r="Z546" s="478">
        <v>205</v>
      </c>
      <c r="AA546" s="478">
        <v>721</v>
      </c>
      <c r="AB546" s="487">
        <v>409</v>
      </c>
      <c r="AC546" s="475">
        <f t="shared" si="389"/>
        <v>4792815</v>
      </c>
    </row>
    <row r="547" spans="1:29" x14ac:dyDescent="0.25">
      <c r="A547" s="465">
        <v>13</v>
      </c>
      <c r="B547" s="486">
        <v>689</v>
      </c>
      <c r="C547" s="478">
        <v>485</v>
      </c>
      <c r="D547" s="478">
        <v>164</v>
      </c>
      <c r="E547" s="478">
        <v>187</v>
      </c>
      <c r="F547" s="478">
        <v>676</v>
      </c>
      <c r="G547" s="478">
        <v>472</v>
      </c>
      <c r="H547" s="478">
        <v>462</v>
      </c>
      <c r="I547" s="478">
        <v>177</v>
      </c>
      <c r="J547" s="478">
        <v>702</v>
      </c>
      <c r="K547" s="478">
        <v>118</v>
      </c>
      <c r="L547" s="478">
        <v>643</v>
      </c>
      <c r="M547" s="478">
        <v>331</v>
      </c>
      <c r="N547" s="478">
        <v>348</v>
      </c>
      <c r="O547" s="478">
        <v>117</v>
      </c>
      <c r="P547" s="478">
        <v>633</v>
      </c>
      <c r="Q547" s="478">
        <v>629</v>
      </c>
      <c r="R547" s="478">
        <v>335</v>
      </c>
      <c r="S547" s="478">
        <v>131</v>
      </c>
      <c r="T547" s="478">
        <v>288</v>
      </c>
      <c r="U547" s="478">
        <v>75</v>
      </c>
      <c r="V547" s="478">
        <v>492</v>
      </c>
      <c r="W547" s="478">
        <v>506</v>
      </c>
      <c r="X547" s="478">
        <v>275</v>
      </c>
      <c r="Y547" s="478">
        <v>71</v>
      </c>
      <c r="Z547" s="478">
        <v>58</v>
      </c>
      <c r="AA547" s="478">
        <v>502</v>
      </c>
      <c r="AB547" s="487">
        <v>289</v>
      </c>
      <c r="AC547" s="475">
        <f t="shared" si="389"/>
        <v>4792815</v>
      </c>
    </row>
    <row r="548" spans="1:29" x14ac:dyDescent="0.25">
      <c r="A548" s="465">
        <v>14</v>
      </c>
      <c r="B548" s="486">
        <v>210</v>
      </c>
      <c r="C548" s="478">
        <v>708</v>
      </c>
      <c r="D548" s="478">
        <v>423</v>
      </c>
      <c r="E548" s="478">
        <v>410</v>
      </c>
      <c r="F548" s="478">
        <v>206</v>
      </c>
      <c r="G548" s="478">
        <v>722</v>
      </c>
      <c r="H548" s="478">
        <v>718</v>
      </c>
      <c r="I548" s="478">
        <v>424</v>
      </c>
      <c r="J548" s="478">
        <v>193</v>
      </c>
      <c r="K548" s="478">
        <v>377</v>
      </c>
      <c r="L548" s="478">
        <v>137</v>
      </c>
      <c r="M548" s="478">
        <v>581</v>
      </c>
      <c r="N548" s="478">
        <v>568</v>
      </c>
      <c r="O548" s="478">
        <v>364</v>
      </c>
      <c r="P548" s="478">
        <v>160</v>
      </c>
      <c r="Q548" s="478">
        <v>150</v>
      </c>
      <c r="R548" s="478">
        <v>594</v>
      </c>
      <c r="S548" s="478">
        <v>354</v>
      </c>
      <c r="T548" s="478">
        <v>535</v>
      </c>
      <c r="U548" s="478">
        <v>304</v>
      </c>
      <c r="V548" s="478">
        <v>10</v>
      </c>
      <c r="W548" s="478">
        <v>9</v>
      </c>
      <c r="X548" s="478">
        <v>525</v>
      </c>
      <c r="Y548" s="478">
        <v>321</v>
      </c>
      <c r="Z548" s="478">
        <v>308</v>
      </c>
      <c r="AA548" s="478">
        <v>23</v>
      </c>
      <c r="AB548" s="487">
        <v>521</v>
      </c>
      <c r="AC548" s="475">
        <f t="shared" si="389"/>
        <v>4792815</v>
      </c>
    </row>
    <row r="549" spans="1:29" x14ac:dyDescent="0.25">
      <c r="A549" s="465">
        <v>15</v>
      </c>
      <c r="B549" s="486">
        <v>439</v>
      </c>
      <c r="C549" s="478">
        <v>226</v>
      </c>
      <c r="D549" s="478">
        <v>670</v>
      </c>
      <c r="E549" s="478">
        <v>660</v>
      </c>
      <c r="F549" s="478">
        <v>456</v>
      </c>
      <c r="G549" s="478">
        <v>225</v>
      </c>
      <c r="H549" s="478">
        <v>239</v>
      </c>
      <c r="I549" s="478">
        <v>656</v>
      </c>
      <c r="J549" s="478">
        <v>443</v>
      </c>
      <c r="K549" s="478">
        <v>600</v>
      </c>
      <c r="L549" s="478">
        <v>396</v>
      </c>
      <c r="M549" s="478">
        <v>102</v>
      </c>
      <c r="N549" s="478">
        <v>98</v>
      </c>
      <c r="O549" s="478">
        <v>614</v>
      </c>
      <c r="P549" s="478">
        <v>383</v>
      </c>
      <c r="Q549" s="478">
        <v>397</v>
      </c>
      <c r="R549" s="478">
        <v>85</v>
      </c>
      <c r="S549" s="478">
        <v>610</v>
      </c>
      <c r="T549" s="478">
        <v>29</v>
      </c>
      <c r="U549" s="478">
        <v>554</v>
      </c>
      <c r="V549" s="478">
        <v>269</v>
      </c>
      <c r="W549" s="478">
        <v>256</v>
      </c>
      <c r="X549" s="478">
        <v>52</v>
      </c>
      <c r="Y549" s="478">
        <v>541</v>
      </c>
      <c r="Z549" s="478">
        <v>567</v>
      </c>
      <c r="AA549" s="478">
        <v>246</v>
      </c>
      <c r="AB549" s="487">
        <v>42</v>
      </c>
      <c r="AC549" s="475">
        <f t="shared" si="389"/>
        <v>4792815</v>
      </c>
    </row>
    <row r="550" spans="1:29" x14ac:dyDescent="0.25">
      <c r="A550" s="465">
        <v>16</v>
      </c>
      <c r="B550" s="486">
        <v>319</v>
      </c>
      <c r="C550" s="478">
        <v>7</v>
      </c>
      <c r="D550" s="478">
        <v>523</v>
      </c>
      <c r="E550" s="478">
        <v>522</v>
      </c>
      <c r="F550" s="478">
        <v>309</v>
      </c>
      <c r="G550" s="478">
        <v>24</v>
      </c>
      <c r="H550" s="478">
        <v>11</v>
      </c>
      <c r="I550" s="478">
        <v>536</v>
      </c>
      <c r="J550" s="478">
        <v>305</v>
      </c>
      <c r="K550" s="478">
        <v>723</v>
      </c>
      <c r="L550" s="478">
        <v>411</v>
      </c>
      <c r="M550" s="478">
        <v>207</v>
      </c>
      <c r="N550" s="478">
        <v>194</v>
      </c>
      <c r="O550" s="478">
        <v>719</v>
      </c>
      <c r="P550" s="478">
        <v>425</v>
      </c>
      <c r="Q550" s="478">
        <v>421</v>
      </c>
      <c r="R550" s="478">
        <v>208</v>
      </c>
      <c r="S550" s="478">
        <v>706</v>
      </c>
      <c r="T550" s="478">
        <v>161</v>
      </c>
      <c r="U550" s="478">
        <v>569</v>
      </c>
      <c r="V550" s="478">
        <v>365</v>
      </c>
      <c r="W550" s="478">
        <v>352</v>
      </c>
      <c r="X550" s="478">
        <v>148</v>
      </c>
      <c r="Y550" s="478">
        <v>592</v>
      </c>
      <c r="Z550" s="478">
        <v>582</v>
      </c>
      <c r="AA550" s="478">
        <v>378</v>
      </c>
      <c r="AB550" s="487">
        <v>138</v>
      </c>
      <c r="AC550" s="475">
        <f t="shared" si="389"/>
        <v>4792815</v>
      </c>
    </row>
    <row r="551" spans="1:29" x14ac:dyDescent="0.25">
      <c r="A551" s="465">
        <v>17</v>
      </c>
      <c r="B551" s="486">
        <v>542</v>
      </c>
      <c r="C551" s="478">
        <v>257</v>
      </c>
      <c r="D551" s="478">
        <v>53</v>
      </c>
      <c r="E551" s="478">
        <v>40</v>
      </c>
      <c r="F551" s="478">
        <v>565</v>
      </c>
      <c r="G551" s="478">
        <v>244</v>
      </c>
      <c r="H551" s="478">
        <v>270</v>
      </c>
      <c r="I551" s="478">
        <v>30</v>
      </c>
      <c r="J551" s="478">
        <v>555</v>
      </c>
      <c r="K551" s="478">
        <v>223</v>
      </c>
      <c r="L551" s="478">
        <v>658</v>
      </c>
      <c r="M551" s="478">
        <v>454</v>
      </c>
      <c r="N551" s="478">
        <v>444</v>
      </c>
      <c r="O551" s="478">
        <v>240</v>
      </c>
      <c r="P551" s="478">
        <v>657</v>
      </c>
      <c r="Q551" s="478">
        <v>671</v>
      </c>
      <c r="R551" s="478">
        <v>440</v>
      </c>
      <c r="S551" s="478">
        <v>227</v>
      </c>
      <c r="T551" s="478">
        <v>384</v>
      </c>
      <c r="U551" s="478">
        <v>99</v>
      </c>
      <c r="V551" s="478">
        <v>615</v>
      </c>
      <c r="W551" s="478">
        <v>611</v>
      </c>
      <c r="X551" s="478">
        <v>398</v>
      </c>
      <c r="Y551" s="478">
        <v>86</v>
      </c>
      <c r="Z551" s="478">
        <v>100</v>
      </c>
      <c r="AA551" s="478">
        <v>598</v>
      </c>
      <c r="AB551" s="487">
        <v>394</v>
      </c>
      <c r="AC551" s="475">
        <f t="shared" si="389"/>
        <v>4792815</v>
      </c>
    </row>
    <row r="552" spans="1:29" x14ac:dyDescent="0.25">
      <c r="A552" s="465">
        <v>18</v>
      </c>
      <c r="B552" s="486">
        <v>72</v>
      </c>
      <c r="C552" s="478">
        <v>507</v>
      </c>
      <c r="D552" s="478">
        <v>276</v>
      </c>
      <c r="E552" s="478">
        <v>290</v>
      </c>
      <c r="F552" s="478">
        <v>59</v>
      </c>
      <c r="G552" s="478">
        <v>503</v>
      </c>
      <c r="H552" s="478">
        <v>490</v>
      </c>
      <c r="I552" s="478">
        <v>286</v>
      </c>
      <c r="J552" s="478">
        <v>73</v>
      </c>
      <c r="K552" s="478">
        <v>473</v>
      </c>
      <c r="L552" s="478">
        <v>188</v>
      </c>
      <c r="M552" s="478">
        <v>677</v>
      </c>
      <c r="N552" s="478">
        <v>700</v>
      </c>
      <c r="O552" s="478">
        <v>460</v>
      </c>
      <c r="P552" s="478">
        <v>175</v>
      </c>
      <c r="Q552" s="478">
        <v>165</v>
      </c>
      <c r="R552" s="478">
        <v>690</v>
      </c>
      <c r="S552" s="478">
        <v>486</v>
      </c>
      <c r="T552" s="478">
        <v>631</v>
      </c>
      <c r="U552" s="478">
        <v>346</v>
      </c>
      <c r="V552" s="478">
        <v>115</v>
      </c>
      <c r="W552" s="478">
        <v>132</v>
      </c>
      <c r="X552" s="478">
        <v>630</v>
      </c>
      <c r="Y552" s="478">
        <v>336</v>
      </c>
      <c r="Z552" s="478">
        <v>332</v>
      </c>
      <c r="AA552" s="478">
        <v>119</v>
      </c>
      <c r="AB552" s="487">
        <v>644</v>
      </c>
      <c r="AC552" s="475">
        <f t="shared" si="389"/>
        <v>4792815</v>
      </c>
    </row>
    <row r="553" spans="1:29" x14ac:dyDescent="0.25">
      <c r="A553" s="465">
        <v>19</v>
      </c>
      <c r="B553" s="486">
        <v>172</v>
      </c>
      <c r="C553" s="478">
        <v>697</v>
      </c>
      <c r="D553" s="478">
        <v>466</v>
      </c>
      <c r="E553" s="478">
        <v>483</v>
      </c>
      <c r="F553" s="478">
        <v>171</v>
      </c>
      <c r="G553" s="478">
        <v>687</v>
      </c>
      <c r="H553" s="478">
        <v>683</v>
      </c>
      <c r="I553" s="478">
        <v>470</v>
      </c>
      <c r="J553" s="478">
        <v>185</v>
      </c>
      <c r="K553" s="478">
        <v>342</v>
      </c>
      <c r="L553" s="478">
        <v>129</v>
      </c>
      <c r="M553" s="478">
        <v>627</v>
      </c>
      <c r="N553" s="478">
        <v>641</v>
      </c>
      <c r="O553" s="478">
        <v>329</v>
      </c>
      <c r="P553" s="478">
        <v>125</v>
      </c>
      <c r="Q553" s="478">
        <v>112</v>
      </c>
      <c r="R553" s="478">
        <v>637</v>
      </c>
      <c r="S553" s="478">
        <v>343</v>
      </c>
      <c r="T553" s="478">
        <v>500</v>
      </c>
      <c r="U553" s="478">
        <v>296</v>
      </c>
      <c r="V553" s="478">
        <v>56</v>
      </c>
      <c r="W553" s="478">
        <v>79</v>
      </c>
      <c r="X553" s="478">
        <v>487</v>
      </c>
      <c r="Y553" s="478">
        <v>283</v>
      </c>
      <c r="Z553" s="478">
        <v>273</v>
      </c>
      <c r="AA553" s="478">
        <v>69</v>
      </c>
      <c r="AB553" s="487">
        <v>513</v>
      </c>
      <c r="AC553" s="475">
        <f t="shared" si="389"/>
        <v>4792815</v>
      </c>
    </row>
    <row r="554" spans="1:29" x14ac:dyDescent="0.25">
      <c r="A554" s="465">
        <v>20</v>
      </c>
      <c r="B554" s="486">
        <v>431</v>
      </c>
      <c r="C554" s="478">
        <v>191</v>
      </c>
      <c r="D554" s="478">
        <v>716</v>
      </c>
      <c r="E554" s="478">
        <v>703</v>
      </c>
      <c r="F554" s="478">
        <v>418</v>
      </c>
      <c r="G554" s="478">
        <v>214</v>
      </c>
      <c r="H554" s="478">
        <v>204</v>
      </c>
      <c r="I554" s="478">
        <v>729</v>
      </c>
      <c r="J554" s="478">
        <v>408</v>
      </c>
      <c r="K554" s="478">
        <v>589</v>
      </c>
      <c r="L554" s="478">
        <v>358</v>
      </c>
      <c r="M554" s="478">
        <v>145</v>
      </c>
      <c r="N554" s="478">
        <v>144</v>
      </c>
      <c r="O554" s="478">
        <v>579</v>
      </c>
      <c r="P554" s="478">
        <v>375</v>
      </c>
      <c r="Q554" s="478">
        <v>362</v>
      </c>
      <c r="R554" s="478">
        <v>158</v>
      </c>
      <c r="S554" s="478">
        <v>575</v>
      </c>
      <c r="T554" s="478">
        <v>21</v>
      </c>
      <c r="U554" s="478">
        <v>519</v>
      </c>
      <c r="V554" s="478">
        <v>315</v>
      </c>
      <c r="W554" s="478">
        <v>302</v>
      </c>
      <c r="X554" s="478">
        <v>17</v>
      </c>
      <c r="Y554" s="478">
        <v>533</v>
      </c>
      <c r="Z554" s="478">
        <v>529</v>
      </c>
      <c r="AA554" s="478">
        <v>316</v>
      </c>
      <c r="AB554" s="487">
        <v>4</v>
      </c>
      <c r="AC554" s="475">
        <f t="shared" si="389"/>
        <v>4792815</v>
      </c>
    </row>
    <row r="555" spans="1:29" x14ac:dyDescent="0.25">
      <c r="A555" s="465">
        <v>21</v>
      </c>
      <c r="B555" s="486">
        <v>654</v>
      </c>
      <c r="C555" s="478">
        <v>450</v>
      </c>
      <c r="D555" s="478">
        <v>237</v>
      </c>
      <c r="E555" s="478">
        <v>233</v>
      </c>
      <c r="F555" s="478">
        <v>668</v>
      </c>
      <c r="G555" s="478">
        <v>437</v>
      </c>
      <c r="H555" s="478">
        <v>451</v>
      </c>
      <c r="I555" s="478">
        <v>220</v>
      </c>
      <c r="J555" s="478">
        <v>664</v>
      </c>
      <c r="K555" s="478">
        <v>83</v>
      </c>
      <c r="L555" s="478">
        <v>608</v>
      </c>
      <c r="M555" s="478">
        <v>404</v>
      </c>
      <c r="N555" s="478">
        <v>391</v>
      </c>
      <c r="O555" s="478">
        <v>106</v>
      </c>
      <c r="P555" s="478">
        <v>595</v>
      </c>
      <c r="Q555" s="478">
        <v>621</v>
      </c>
      <c r="R555" s="478">
        <v>381</v>
      </c>
      <c r="S555" s="478">
        <v>96</v>
      </c>
      <c r="T555" s="478">
        <v>250</v>
      </c>
      <c r="U555" s="478">
        <v>37</v>
      </c>
      <c r="V555" s="478">
        <v>562</v>
      </c>
      <c r="W555" s="478">
        <v>552</v>
      </c>
      <c r="X555" s="478">
        <v>267</v>
      </c>
      <c r="Y555" s="478">
        <v>36</v>
      </c>
      <c r="Z555" s="478">
        <v>50</v>
      </c>
      <c r="AA555" s="478">
        <v>548</v>
      </c>
      <c r="AB555" s="487">
        <v>254</v>
      </c>
      <c r="AC555" s="475">
        <f t="shared" si="389"/>
        <v>4792815</v>
      </c>
    </row>
    <row r="556" spans="1:29" x14ac:dyDescent="0.25">
      <c r="A556" s="465">
        <v>22</v>
      </c>
      <c r="B556" s="486">
        <v>534</v>
      </c>
      <c r="C556" s="478">
        <v>303</v>
      </c>
      <c r="D556" s="478">
        <v>18</v>
      </c>
      <c r="E556" s="478">
        <v>5</v>
      </c>
      <c r="F556" s="478">
        <v>530</v>
      </c>
      <c r="G556" s="478">
        <v>317</v>
      </c>
      <c r="H556" s="478">
        <v>313</v>
      </c>
      <c r="I556" s="478">
        <v>19</v>
      </c>
      <c r="J556" s="478">
        <v>517</v>
      </c>
      <c r="K556" s="478">
        <v>215</v>
      </c>
      <c r="L556" s="478">
        <v>704</v>
      </c>
      <c r="M556" s="478">
        <v>419</v>
      </c>
      <c r="N556" s="478">
        <v>406</v>
      </c>
      <c r="O556" s="478">
        <v>202</v>
      </c>
      <c r="P556" s="478">
        <v>727</v>
      </c>
      <c r="Q556" s="478">
        <v>717</v>
      </c>
      <c r="R556" s="478">
        <v>432</v>
      </c>
      <c r="S556" s="478">
        <v>192</v>
      </c>
      <c r="T556" s="478">
        <v>373</v>
      </c>
      <c r="U556" s="478">
        <v>142</v>
      </c>
      <c r="V556" s="478">
        <v>577</v>
      </c>
      <c r="W556" s="478">
        <v>576</v>
      </c>
      <c r="X556" s="478">
        <v>363</v>
      </c>
      <c r="Y556" s="478">
        <v>159</v>
      </c>
      <c r="Z556" s="478">
        <v>146</v>
      </c>
      <c r="AA556" s="478">
        <v>590</v>
      </c>
      <c r="AB556" s="487">
        <v>359</v>
      </c>
      <c r="AC556" s="475">
        <f t="shared" si="389"/>
        <v>4792815</v>
      </c>
    </row>
    <row r="557" spans="1:29" x14ac:dyDescent="0.25">
      <c r="A557" s="465">
        <v>23</v>
      </c>
      <c r="B557" s="486">
        <v>34</v>
      </c>
      <c r="C557" s="478">
        <v>550</v>
      </c>
      <c r="D557" s="478">
        <v>265</v>
      </c>
      <c r="E557" s="478">
        <v>255</v>
      </c>
      <c r="F557" s="478">
        <v>51</v>
      </c>
      <c r="G557" s="478">
        <v>549</v>
      </c>
      <c r="H557" s="478">
        <v>563</v>
      </c>
      <c r="I557" s="478">
        <v>251</v>
      </c>
      <c r="J557" s="478">
        <v>38</v>
      </c>
      <c r="K557" s="478">
        <v>438</v>
      </c>
      <c r="L557" s="478">
        <v>234</v>
      </c>
      <c r="M557" s="478">
        <v>669</v>
      </c>
      <c r="N557" s="478">
        <v>665</v>
      </c>
      <c r="O557" s="478">
        <v>452</v>
      </c>
      <c r="P557" s="478">
        <v>221</v>
      </c>
      <c r="Q557" s="478">
        <v>235</v>
      </c>
      <c r="R557" s="478">
        <v>652</v>
      </c>
      <c r="S557" s="478">
        <v>448</v>
      </c>
      <c r="T557" s="478">
        <v>596</v>
      </c>
      <c r="U557" s="478">
        <v>392</v>
      </c>
      <c r="V557" s="478">
        <v>107</v>
      </c>
      <c r="W557" s="478">
        <v>94</v>
      </c>
      <c r="X557" s="478">
        <v>619</v>
      </c>
      <c r="Y557" s="478">
        <v>379</v>
      </c>
      <c r="Z557" s="478">
        <v>405</v>
      </c>
      <c r="AA557" s="478">
        <v>84</v>
      </c>
      <c r="AB557" s="487">
        <v>609</v>
      </c>
      <c r="AC557" s="475">
        <f t="shared" si="389"/>
        <v>4792815</v>
      </c>
    </row>
    <row r="558" spans="1:29" x14ac:dyDescent="0.25">
      <c r="A558" s="465">
        <v>24</v>
      </c>
      <c r="B558" s="486">
        <v>284</v>
      </c>
      <c r="C558" s="478">
        <v>80</v>
      </c>
      <c r="D558" s="478">
        <v>488</v>
      </c>
      <c r="E558" s="478">
        <v>511</v>
      </c>
      <c r="F558" s="478">
        <v>271</v>
      </c>
      <c r="G558" s="478">
        <v>67</v>
      </c>
      <c r="H558" s="478">
        <v>57</v>
      </c>
      <c r="I558" s="478">
        <v>501</v>
      </c>
      <c r="J558" s="478">
        <v>297</v>
      </c>
      <c r="K558" s="478">
        <v>685</v>
      </c>
      <c r="L558" s="478">
        <v>481</v>
      </c>
      <c r="M558" s="478">
        <v>169</v>
      </c>
      <c r="N558" s="478">
        <v>186</v>
      </c>
      <c r="O558" s="478">
        <v>684</v>
      </c>
      <c r="P558" s="478">
        <v>471</v>
      </c>
      <c r="Q558" s="478">
        <v>467</v>
      </c>
      <c r="R558" s="478">
        <v>173</v>
      </c>
      <c r="S558" s="478">
        <v>698</v>
      </c>
      <c r="T558" s="478">
        <v>126</v>
      </c>
      <c r="U558" s="478">
        <v>642</v>
      </c>
      <c r="V558" s="478">
        <v>330</v>
      </c>
      <c r="W558" s="478">
        <v>344</v>
      </c>
      <c r="X558" s="478">
        <v>113</v>
      </c>
      <c r="Y558" s="478">
        <v>638</v>
      </c>
      <c r="Z558" s="478">
        <v>625</v>
      </c>
      <c r="AA558" s="478">
        <v>340</v>
      </c>
      <c r="AB558" s="487">
        <v>127</v>
      </c>
      <c r="AC558" s="475">
        <f t="shared" si="389"/>
        <v>4792815</v>
      </c>
    </row>
    <row r="559" spans="1:29" x14ac:dyDescent="0.25">
      <c r="A559" s="465">
        <v>25</v>
      </c>
      <c r="B559" s="486">
        <v>380</v>
      </c>
      <c r="C559" s="478">
        <v>95</v>
      </c>
      <c r="D559" s="478">
        <v>620</v>
      </c>
      <c r="E559" s="478">
        <v>607</v>
      </c>
      <c r="F559" s="478">
        <v>403</v>
      </c>
      <c r="G559" s="478">
        <v>82</v>
      </c>
      <c r="H559" s="478">
        <v>108</v>
      </c>
      <c r="I559" s="478">
        <v>597</v>
      </c>
      <c r="J559" s="478">
        <v>393</v>
      </c>
      <c r="K559" s="478">
        <v>547</v>
      </c>
      <c r="L559" s="478">
        <v>253</v>
      </c>
      <c r="M559" s="478">
        <v>49</v>
      </c>
      <c r="N559" s="478">
        <v>39</v>
      </c>
      <c r="O559" s="478">
        <v>564</v>
      </c>
      <c r="P559" s="478">
        <v>252</v>
      </c>
      <c r="Q559" s="478">
        <v>266</v>
      </c>
      <c r="R559" s="478">
        <v>35</v>
      </c>
      <c r="S559" s="478">
        <v>551</v>
      </c>
      <c r="T559" s="478">
        <v>222</v>
      </c>
      <c r="U559" s="478">
        <v>666</v>
      </c>
      <c r="V559" s="478">
        <v>453</v>
      </c>
      <c r="W559" s="478">
        <v>449</v>
      </c>
      <c r="X559" s="478">
        <v>236</v>
      </c>
      <c r="Y559" s="478">
        <v>653</v>
      </c>
      <c r="Z559" s="478">
        <v>667</v>
      </c>
      <c r="AA559" s="478">
        <v>436</v>
      </c>
      <c r="AB559" s="487">
        <v>232</v>
      </c>
      <c r="AC559" s="475">
        <f t="shared" si="389"/>
        <v>4792815</v>
      </c>
    </row>
    <row r="560" spans="1:29" x14ac:dyDescent="0.25">
      <c r="A560" s="465">
        <v>26</v>
      </c>
      <c r="B560" s="486">
        <v>639</v>
      </c>
      <c r="C560" s="478">
        <v>345</v>
      </c>
      <c r="D560" s="478">
        <v>114</v>
      </c>
      <c r="E560" s="478">
        <v>128</v>
      </c>
      <c r="F560" s="478">
        <v>626</v>
      </c>
      <c r="G560" s="478">
        <v>341</v>
      </c>
      <c r="H560" s="478">
        <v>328</v>
      </c>
      <c r="I560" s="478">
        <v>124</v>
      </c>
      <c r="J560" s="478">
        <v>640</v>
      </c>
      <c r="K560" s="478">
        <v>68</v>
      </c>
      <c r="L560" s="478">
        <v>512</v>
      </c>
      <c r="M560" s="478">
        <v>272</v>
      </c>
      <c r="N560" s="478">
        <v>295</v>
      </c>
      <c r="O560" s="478">
        <v>55</v>
      </c>
      <c r="P560" s="478">
        <v>499</v>
      </c>
      <c r="Q560" s="478">
        <v>489</v>
      </c>
      <c r="R560" s="478">
        <v>285</v>
      </c>
      <c r="S560" s="478">
        <v>81</v>
      </c>
      <c r="T560" s="478">
        <v>469</v>
      </c>
      <c r="U560" s="478">
        <v>184</v>
      </c>
      <c r="V560" s="478">
        <v>682</v>
      </c>
      <c r="W560" s="478">
        <v>699</v>
      </c>
      <c r="X560" s="478">
        <v>468</v>
      </c>
      <c r="Y560" s="478">
        <v>174</v>
      </c>
      <c r="Z560" s="478">
        <v>170</v>
      </c>
      <c r="AA560" s="478">
        <v>686</v>
      </c>
      <c r="AB560" s="487">
        <v>482</v>
      </c>
      <c r="AC560" s="475">
        <f t="shared" si="389"/>
        <v>4792815</v>
      </c>
    </row>
    <row r="561" spans="1:29" x14ac:dyDescent="0.25">
      <c r="A561" s="465">
        <v>27</v>
      </c>
      <c r="B561" s="488">
        <v>157</v>
      </c>
      <c r="C561" s="489">
        <v>574</v>
      </c>
      <c r="D561" s="489">
        <v>361</v>
      </c>
      <c r="E561" s="489">
        <v>360</v>
      </c>
      <c r="F561" s="489">
        <v>147</v>
      </c>
      <c r="G561" s="489">
        <v>591</v>
      </c>
      <c r="H561" s="489">
        <v>578</v>
      </c>
      <c r="I561" s="489">
        <v>374</v>
      </c>
      <c r="J561" s="489">
        <v>143</v>
      </c>
      <c r="K561" s="489">
        <v>318</v>
      </c>
      <c r="L561" s="489">
        <v>6</v>
      </c>
      <c r="M561" s="489">
        <v>531</v>
      </c>
      <c r="N561" s="489">
        <v>518</v>
      </c>
      <c r="O561" s="489">
        <v>314</v>
      </c>
      <c r="P561" s="489">
        <v>20</v>
      </c>
      <c r="Q561" s="489">
        <v>16</v>
      </c>
      <c r="R561" s="489">
        <v>532</v>
      </c>
      <c r="S561" s="489">
        <v>301</v>
      </c>
      <c r="T561" s="489">
        <v>728</v>
      </c>
      <c r="U561" s="489">
        <v>407</v>
      </c>
      <c r="V561" s="489">
        <v>203</v>
      </c>
      <c r="W561" s="489">
        <v>190</v>
      </c>
      <c r="X561" s="489">
        <v>715</v>
      </c>
      <c r="Y561" s="489">
        <v>430</v>
      </c>
      <c r="Z561" s="489">
        <v>420</v>
      </c>
      <c r="AA561" s="489">
        <v>216</v>
      </c>
      <c r="AB561" s="490">
        <v>705</v>
      </c>
      <c r="AC561" s="475">
        <f t="shared" si="389"/>
        <v>4792815</v>
      </c>
    </row>
    <row r="562" spans="1:29" x14ac:dyDescent="0.25">
      <c r="A562" s="470" t="s">
        <v>1</v>
      </c>
      <c r="B562" s="475">
        <f>SUMSQ(B535:B561)</f>
        <v>4792815</v>
      </c>
      <c r="C562" s="475">
        <f t="shared" ref="C562" si="390">SUMSQ(C535:C561)</f>
        <v>4792815</v>
      </c>
      <c r="D562" s="475">
        <f t="shared" ref="D562" si="391">SUMSQ(D535:D561)</f>
        <v>4792815</v>
      </c>
      <c r="E562" s="475">
        <f t="shared" ref="E562" si="392">SUMSQ(E535:E561)</f>
        <v>4792815</v>
      </c>
      <c r="F562" s="475">
        <f t="shared" ref="F562" si="393">SUMSQ(F535:F561)</f>
        <v>4792815</v>
      </c>
      <c r="G562" s="475">
        <f t="shared" ref="G562" si="394">SUMSQ(G535:G561)</f>
        <v>4792815</v>
      </c>
      <c r="H562" s="475">
        <f t="shared" ref="H562" si="395">SUMSQ(H535:H561)</f>
        <v>4792815</v>
      </c>
      <c r="I562" s="475">
        <f t="shared" ref="I562" si="396">SUMSQ(I535:I561)</f>
        <v>4792815</v>
      </c>
      <c r="J562" s="475">
        <f t="shared" ref="J562" si="397">SUMSQ(J535:J561)</f>
        <v>4792815</v>
      </c>
      <c r="K562" s="475">
        <f t="shared" ref="K562" si="398">SUMSQ(K535:K561)</f>
        <v>4792815</v>
      </c>
      <c r="L562" s="475">
        <f t="shared" ref="L562" si="399">SUMSQ(L535:L561)</f>
        <v>4792815</v>
      </c>
      <c r="M562" s="475">
        <f t="shared" ref="M562" si="400">SUMSQ(M535:M561)</f>
        <v>4792815</v>
      </c>
      <c r="N562" s="475">
        <f t="shared" ref="N562" si="401">SUMSQ(N535:N561)</f>
        <v>4792815</v>
      </c>
      <c r="O562" s="475">
        <f t="shared" ref="O562" si="402">SUMSQ(O535:O561)</f>
        <v>4792815</v>
      </c>
      <c r="P562" s="475">
        <f t="shared" ref="P562" si="403">SUMSQ(P535:P561)</f>
        <v>4792815</v>
      </c>
      <c r="Q562" s="475">
        <f t="shared" ref="Q562" si="404">SUMSQ(Q535:Q561)</f>
        <v>4792815</v>
      </c>
      <c r="R562" s="475">
        <f t="shared" ref="R562" si="405">SUMSQ(R535:R561)</f>
        <v>4792815</v>
      </c>
      <c r="S562" s="475">
        <f t="shared" ref="S562" si="406">SUMSQ(S535:S561)</f>
        <v>4792815</v>
      </c>
      <c r="T562" s="475">
        <f t="shared" ref="T562" si="407">SUMSQ(T535:T561)</f>
        <v>4792815</v>
      </c>
      <c r="U562" s="475">
        <f t="shared" ref="U562" si="408">SUMSQ(U535:U561)</f>
        <v>4792815</v>
      </c>
      <c r="V562" s="475">
        <f t="shared" ref="V562" si="409">SUMSQ(V535:V561)</f>
        <v>4792815</v>
      </c>
      <c r="W562" s="475">
        <f t="shared" ref="W562" si="410">SUMSQ(W535:W561)</f>
        <v>4792815</v>
      </c>
      <c r="X562" s="475">
        <f t="shared" ref="X562" si="411">SUMSQ(X535:X561)</f>
        <v>4792815</v>
      </c>
      <c r="Y562" s="475">
        <f t="shared" ref="Y562" si="412">SUMSQ(Y535:Y561)</f>
        <v>4792815</v>
      </c>
      <c r="Z562" s="475">
        <f t="shared" ref="Z562" si="413">SUMSQ(Z535:Z561)</f>
        <v>4792815</v>
      </c>
      <c r="AA562" s="475">
        <f t="shared" ref="AA562" si="414">SUMSQ(AA535:AA561)</f>
        <v>4792815</v>
      </c>
      <c r="AB562" s="475">
        <f t="shared" ref="AB562" si="415">SUMSQ(AB535:AB561)</f>
        <v>4792815</v>
      </c>
      <c r="AC562" s="475"/>
    </row>
    <row r="563" spans="1:29" x14ac:dyDescent="0.25">
      <c r="A563" s="466"/>
      <c r="B563" s="471" t="s">
        <v>925</v>
      </c>
      <c r="C563" s="471"/>
      <c r="D563" s="471"/>
      <c r="E563" s="471"/>
      <c r="F563" s="471"/>
      <c r="G563" s="471"/>
      <c r="H563" s="471"/>
      <c r="I563" s="471"/>
      <c r="J563" s="471"/>
      <c r="K563" s="471"/>
      <c r="L563" s="471"/>
      <c r="M563" s="471"/>
      <c r="N563" s="471"/>
      <c r="O563" s="471"/>
      <c r="P563" s="471"/>
      <c r="Q563" s="471"/>
      <c r="R563" s="471"/>
      <c r="S563" s="471"/>
      <c r="T563" s="471"/>
      <c r="U563" s="471"/>
      <c r="V563" s="471"/>
      <c r="W563" s="471"/>
      <c r="X563" s="471"/>
      <c r="Y563" s="471"/>
      <c r="Z563" s="471"/>
      <c r="AA563" s="471"/>
      <c r="AB563" s="471"/>
      <c r="AC563" s="475"/>
    </row>
    <row r="564" spans="1:29" x14ac:dyDescent="0.25">
      <c r="A564" s="470" t="s">
        <v>2</v>
      </c>
      <c r="B564" s="466">
        <f>B535</f>
        <v>26</v>
      </c>
      <c r="C564" s="466">
        <f>C536</f>
        <v>45</v>
      </c>
      <c r="D564" s="466">
        <f>D537</f>
        <v>61</v>
      </c>
      <c r="E564" s="466">
        <f>E538</f>
        <v>93</v>
      </c>
      <c r="F564" s="466">
        <f>F539</f>
        <v>109</v>
      </c>
      <c r="G564" s="466">
        <f>G540</f>
        <v>155</v>
      </c>
      <c r="H564" s="466">
        <f>H541</f>
        <v>166</v>
      </c>
      <c r="I564" s="466">
        <f>I542</f>
        <v>212</v>
      </c>
      <c r="J564" s="466">
        <f>J543</f>
        <v>231</v>
      </c>
      <c r="K564" s="466">
        <f>K544</f>
        <v>245</v>
      </c>
      <c r="L564" s="466">
        <f>L545</f>
        <v>291</v>
      </c>
      <c r="M564" s="466">
        <f>M546</f>
        <v>307</v>
      </c>
      <c r="N564" s="466">
        <f>N547</f>
        <v>348</v>
      </c>
      <c r="O564" s="466">
        <f>O548</f>
        <v>364</v>
      </c>
      <c r="P564" s="466">
        <f>P549</f>
        <v>383</v>
      </c>
      <c r="Q564" s="466">
        <f>Q550</f>
        <v>421</v>
      </c>
      <c r="R564" s="466">
        <f>R551</f>
        <v>440</v>
      </c>
      <c r="S564" s="466">
        <f>S552</f>
        <v>486</v>
      </c>
      <c r="T564" s="466">
        <f>T553</f>
        <v>500</v>
      </c>
      <c r="U564" s="466">
        <f>U554</f>
        <v>519</v>
      </c>
      <c r="V564" s="466">
        <f>V555</f>
        <v>562</v>
      </c>
      <c r="W564" s="466">
        <f>W556</f>
        <v>576</v>
      </c>
      <c r="X564" s="466">
        <f>X557</f>
        <v>619</v>
      </c>
      <c r="Y564" s="466">
        <f>Y558</f>
        <v>638</v>
      </c>
      <c r="Z564" s="466">
        <f>Z559</f>
        <v>667</v>
      </c>
      <c r="AA564" s="466">
        <f>AA560</f>
        <v>686</v>
      </c>
      <c r="AB564" s="473">
        <f>AB561</f>
        <v>705</v>
      </c>
      <c r="AC564" s="475">
        <f t="shared" ref="AC564:AC565" si="416">SUMSQ(B564:AB564)</f>
        <v>4792815</v>
      </c>
    </row>
    <row r="565" spans="1:29" x14ac:dyDescent="0.25">
      <c r="A565" s="470" t="s">
        <v>3</v>
      </c>
      <c r="B565" s="466">
        <f>B561</f>
        <v>157</v>
      </c>
      <c r="C565" s="466">
        <f>C560</f>
        <v>345</v>
      </c>
      <c r="D565" s="466">
        <f>D559</f>
        <v>620</v>
      </c>
      <c r="E565" s="466">
        <f>E558</f>
        <v>511</v>
      </c>
      <c r="F565" s="466">
        <f>F557</f>
        <v>51</v>
      </c>
      <c r="G565" s="466">
        <f>G556</f>
        <v>317</v>
      </c>
      <c r="H565" s="466">
        <f>H555</f>
        <v>451</v>
      </c>
      <c r="I565" s="466">
        <f>I554</f>
        <v>729</v>
      </c>
      <c r="J565" s="466">
        <f>J553</f>
        <v>185</v>
      </c>
      <c r="K565" s="466">
        <f>K552</f>
        <v>473</v>
      </c>
      <c r="L565" s="466">
        <f>L551</f>
        <v>658</v>
      </c>
      <c r="M565" s="466">
        <f>M550</f>
        <v>207</v>
      </c>
      <c r="N565" s="466">
        <f>N549</f>
        <v>98</v>
      </c>
      <c r="O565" s="466">
        <f>O548</f>
        <v>364</v>
      </c>
      <c r="P565" s="466">
        <f>P547</f>
        <v>633</v>
      </c>
      <c r="Q565" s="466">
        <f>Q546</f>
        <v>524</v>
      </c>
      <c r="R565" s="466">
        <f>R545</f>
        <v>70</v>
      </c>
      <c r="S565" s="466">
        <f>S544</f>
        <v>258</v>
      </c>
      <c r="T565" s="466">
        <f>T543</f>
        <v>546</v>
      </c>
      <c r="U565" s="466">
        <f>U542</f>
        <v>2</v>
      </c>
      <c r="V565" s="466">
        <f>V541</f>
        <v>277</v>
      </c>
      <c r="W565" s="466">
        <f>W540</f>
        <v>414</v>
      </c>
      <c r="X565" s="466">
        <f>X539</f>
        <v>680</v>
      </c>
      <c r="Y565" s="466">
        <f>Y538</f>
        <v>217</v>
      </c>
      <c r="Z565" s="466">
        <f>Z537</f>
        <v>111</v>
      </c>
      <c r="AA565" s="466">
        <f>AA536</f>
        <v>386</v>
      </c>
      <c r="AB565" s="473">
        <f>AB535</f>
        <v>571</v>
      </c>
      <c r="AC565" s="475">
        <f t="shared" si="416"/>
        <v>4792815</v>
      </c>
    </row>
    <row r="566" spans="1:29" x14ac:dyDescent="0.25">
      <c r="B566" s="470"/>
      <c r="C566" s="466" t="s">
        <v>4</v>
      </c>
      <c r="AC566" s="475"/>
    </row>
    <row r="567" spans="1:29" x14ac:dyDescent="0.25">
      <c r="B567" s="481" t="s">
        <v>952</v>
      </c>
      <c r="C567" s="465"/>
      <c r="D567" s="465"/>
      <c r="E567" s="465"/>
      <c r="F567" s="465"/>
      <c r="G567" s="465"/>
      <c r="H567" s="465"/>
      <c r="I567" s="465"/>
      <c r="J567" s="465"/>
      <c r="K567" s="465"/>
      <c r="L567" s="465"/>
      <c r="M567" s="465"/>
      <c r="N567" s="465"/>
      <c r="O567" s="465"/>
      <c r="P567" s="465"/>
      <c r="Q567" s="465"/>
      <c r="R567" s="465"/>
      <c r="S567" s="465"/>
      <c r="T567" s="465"/>
      <c r="U567" s="465"/>
      <c r="V567" s="465"/>
      <c r="W567" s="465"/>
      <c r="X567" s="465"/>
      <c r="Y567" s="465"/>
      <c r="Z567" s="465"/>
      <c r="AA567" s="465"/>
      <c r="AB567" s="465"/>
      <c r="AC567" s="475"/>
    </row>
    <row r="568" spans="1:29" x14ac:dyDescent="0.25">
      <c r="A568" s="465">
        <v>1</v>
      </c>
      <c r="B568" s="483">
        <v>6</v>
      </c>
      <c r="C568" s="484">
        <v>715</v>
      </c>
      <c r="D568" s="484">
        <v>374</v>
      </c>
      <c r="E568" s="484">
        <v>360</v>
      </c>
      <c r="F568" s="484">
        <v>16</v>
      </c>
      <c r="G568" s="484">
        <v>728</v>
      </c>
      <c r="H568" s="484">
        <v>705</v>
      </c>
      <c r="I568" s="484">
        <v>361</v>
      </c>
      <c r="J568" s="484">
        <v>20</v>
      </c>
      <c r="K568" s="484">
        <v>143</v>
      </c>
      <c r="L568" s="484">
        <v>531</v>
      </c>
      <c r="M568" s="484">
        <v>430</v>
      </c>
      <c r="N568" s="484">
        <v>407</v>
      </c>
      <c r="O568" s="484">
        <v>147</v>
      </c>
      <c r="P568" s="484">
        <v>532</v>
      </c>
      <c r="Q568" s="484">
        <v>518</v>
      </c>
      <c r="R568" s="484">
        <v>420</v>
      </c>
      <c r="S568" s="484">
        <v>157</v>
      </c>
      <c r="T568" s="484">
        <v>190</v>
      </c>
      <c r="U568" s="484">
        <v>578</v>
      </c>
      <c r="V568" s="484">
        <v>318</v>
      </c>
      <c r="W568" s="484">
        <v>301</v>
      </c>
      <c r="X568" s="484">
        <v>203</v>
      </c>
      <c r="Y568" s="484">
        <v>591</v>
      </c>
      <c r="Z568" s="484">
        <v>574</v>
      </c>
      <c r="AA568" s="484">
        <v>314</v>
      </c>
      <c r="AB568" s="485">
        <v>216</v>
      </c>
      <c r="AC568" s="475">
        <f t="shared" ref="AC568:AC594" si="417">SUMSQ(B568:AB568)</f>
        <v>4792815</v>
      </c>
    </row>
    <row r="569" spans="1:29" x14ac:dyDescent="0.25">
      <c r="A569" s="465">
        <v>2</v>
      </c>
      <c r="B569" s="486">
        <v>396</v>
      </c>
      <c r="C569" s="478">
        <v>52</v>
      </c>
      <c r="D569" s="478">
        <v>656</v>
      </c>
      <c r="E569" s="478">
        <v>660</v>
      </c>
      <c r="F569" s="478">
        <v>397</v>
      </c>
      <c r="G569" s="478">
        <v>29</v>
      </c>
      <c r="H569" s="478">
        <v>42</v>
      </c>
      <c r="I569" s="478">
        <v>670</v>
      </c>
      <c r="J569" s="478">
        <v>383</v>
      </c>
      <c r="K569" s="478">
        <v>443</v>
      </c>
      <c r="L569" s="478">
        <v>102</v>
      </c>
      <c r="M569" s="478">
        <v>541</v>
      </c>
      <c r="N569" s="478">
        <v>554</v>
      </c>
      <c r="O569" s="478">
        <v>456</v>
      </c>
      <c r="P569" s="478">
        <v>85</v>
      </c>
      <c r="Q569" s="478">
        <v>98</v>
      </c>
      <c r="R569" s="478">
        <v>567</v>
      </c>
      <c r="S569" s="478">
        <v>439</v>
      </c>
      <c r="T569" s="478">
        <v>256</v>
      </c>
      <c r="U569" s="478">
        <v>239</v>
      </c>
      <c r="V569" s="478">
        <v>600</v>
      </c>
      <c r="W569" s="478">
        <v>610</v>
      </c>
      <c r="X569" s="478">
        <v>269</v>
      </c>
      <c r="Y569" s="478">
        <v>225</v>
      </c>
      <c r="Z569" s="478">
        <v>226</v>
      </c>
      <c r="AA569" s="478">
        <v>614</v>
      </c>
      <c r="AB569" s="487">
        <v>246</v>
      </c>
      <c r="AC569" s="475">
        <f t="shared" si="417"/>
        <v>4792815</v>
      </c>
    </row>
    <row r="570" spans="1:29" x14ac:dyDescent="0.25">
      <c r="A570" s="465">
        <v>3</v>
      </c>
      <c r="B570" s="486">
        <v>696</v>
      </c>
      <c r="C570" s="478">
        <v>325</v>
      </c>
      <c r="D570" s="478">
        <v>65</v>
      </c>
      <c r="E570" s="478">
        <v>78</v>
      </c>
      <c r="F570" s="478">
        <v>679</v>
      </c>
      <c r="G570" s="478">
        <v>338</v>
      </c>
      <c r="H570" s="478">
        <v>351</v>
      </c>
      <c r="I570" s="478">
        <v>61</v>
      </c>
      <c r="J570" s="478">
        <v>692</v>
      </c>
      <c r="K570" s="478">
        <v>509</v>
      </c>
      <c r="L570" s="478">
        <v>465</v>
      </c>
      <c r="M570" s="478">
        <v>121</v>
      </c>
      <c r="N570" s="478">
        <v>134</v>
      </c>
      <c r="O570" s="478">
        <v>495</v>
      </c>
      <c r="P570" s="478">
        <v>475</v>
      </c>
      <c r="Q570" s="478">
        <v>479</v>
      </c>
      <c r="R570" s="478">
        <v>111</v>
      </c>
      <c r="S570" s="478">
        <v>496</v>
      </c>
      <c r="T570" s="478">
        <v>646</v>
      </c>
      <c r="U570" s="478">
        <v>278</v>
      </c>
      <c r="V570" s="478">
        <v>180</v>
      </c>
      <c r="W570" s="478">
        <v>181</v>
      </c>
      <c r="X570" s="478">
        <v>623</v>
      </c>
      <c r="Y570" s="478">
        <v>282</v>
      </c>
      <c r="Z570" s="478">
        <v>292</v>
      </c>
      <c r="AA570" s="478">
        <v>167</v>
      </c>
      <c r="AB570" s="487">
        <v>636</v>
      </c>
      <c r="AC570" s="475">
        <f t="shared" si="417"/>
        <v>4792815</v>
      </c>
    </row>
    <row r="571" spans="1:29" x14ac:dyDescent="0.25">
      <c r="A571" s="465">
        <v>4</v>
      </c>
      <c r="B571" s="486">
        <v>558</v>
      </c>
      <c r="C571" s="478">
        <v>457</v>
      </c>
      <c r="D571" s="478">
        <v>89</v>
      </c>
      <c r="E571" s="478">
        <v>93</v>
      </c>
      <c r="F571" s="478">
        <v>559</v>
      </c>
      <c r="G571" s="478">
        <v>434</v>
      </c>
      <c r="H571" s="478">
        <v>447</v>
      </c>
      <c r="I571" s="478">
        <v>103</v>
      </c>
      <c r="J571" s="478">
        <v>545</v>
      </c>
      <c r="K571" s="478">
        <v>605</v>
      </c>
      <c r="L571" s="478">
        <v>264</v>
      </c>
      <c r="M571" s="478">
        <v>217</v>
      </c>
      <c r="N571" s="478">
        <v>230</v>
      </c>
      <c r="O571" s="478">
        <v>618</v>
      </c>
      <c r="P571" s="478">
        <v>247</v>
      </c>
      <c r="Q571" s="478">
        <v>260</v>
      </c>
      <c r="R571" s="478">
        <v>243</v>
      </c>
      <c r="S571" s="478">
        <v>601</v>
      </c>
      <c r="T571" s="478">
        <v>661</v>
      </c>
      <c r="U571" s="478">
        <v>401</v>
      </c>
      <c r="V571" s="478">
        <v>33</v>
      </c>
      <c r="W571" s="478">
        <v>43</v>
      </c>
      <c r="X571" s="478">
        <v>674</v>
      </c>
      <c r="Y571" s="478">
        <v>387</v>
      </c>
      <c r="Z571" s="478">
        <v>388</v>
      </c>
      <c r="AA571" s="478">
        <v>47</v>
      </c>
      <c r="AB571" s="487">
        <v>651</v>
      </c>
      <c r="AC571" s="475">
        <f t="shared" si="417"/>
        <v>4792815</v>
      </c>
    </row>
    <row r="572" spans="1:29" x14ac:dyDescent="0.25">
      <c r="A572" s="465">
        <v>5</v>
      </c>
      <c r="B572" s="486">
        <v>129</v>
      </c>
      <c r="C572" s="478">
        <v>487</v>
      </c>
      <c r="D572" s="478">
        <v>470</v>
      </c>
      <c r="E572" s="478">
        <v>483</v>
      </c>
      <c r="F572" s="478">
        <v>112</v>
      </c>
      <c r="G572" s="478">
        <v>500</v>
      </c>
      <c r="H572" s="478">
        <v>513</v>
      </c>
      <c r="I572" s="478">
        <v>466</v>
      </c>
      <c r="J572" s="478">
        <v>125</v>
      </c>
      <c r="K572" s="478">
        <v>185</v>
      </c>
      <c r="L572" s="478">
        <v>627</v>
      </c>
      <c r="M572" s="478">
        <v>283</v>
      </c>
      <c r="N572" s="478">
        <v>296</v>
      </c>
      <c r="O572" s="478">
        <v>171</v>
      </c>
      <c r="P572" s="478">
        <v>637</v>
      </c>
      <c r="Q572" s="478">
        <v>641</v>
      </c>
      <c r="R572" s="478">
        <v>273</v>
      </c>
      <c r="S572" s="478">
        <v>172</v>
      </c>
      <c r="T572" s="478">
        <v>79</v>
      </c>
      <c r="U572" s="478">
        <v>683</v>
      </c>
      <c r="V572" s="478">
        <v>342</v>
      </c>
      <c r="W572" s="478">
        <v>343</v>
      </c>
      <c r="X572" s="478">
        <v>56</v>
      </c>
      <c r="Y572" s="478">
        <v>687</v>
      </c>
      <c r="Z572" s="478">
        <v>697</v>
      </c>
      <c r="AA572" s="478">
        <v>329</v>
      </c>
      <c r="AB572" s="487">
        <v>69</v>
      </c>
      <c r="AC572" s="475">
        <f t="shared" si="417"/>
        <v>4792815</v>
      </c>
    </row>
    <row r="573" spans="1:29" x14ac:dyDescent="0.25">
      <c r="A573" s="465">
        <v>6</v>
      </c>
      <c r="B573" s="486">
        <v>411</v>
      </c>
      <c r="C573" s="478">
        <v>148</v>
      </c>
      <c r="D573" s="478">
        <v>536</v>
      </c>
      <c r="E573" s="478">
        <v>522</v>
      </c>
      <c r="F573" s="478">
        <v>421</v>
      </c>
      <c r="G573" s="478">
        <v>161</v>
      </c>
      <c r="H573" s="478">
        <v>138</v>
      </c>
      <c r="I573" s="478">
        <v>523</v>
      </c>
      <c r="J573" s="478">
        <v>425</v>
      </c>
      <c r="K573" s="478">
        <v>305</v>
      </c>
      <c r="L573" s="478">
        <v>207</v>
      </c>
      <c r="M573" s="478">
        <v>592</v>
      </c>
      <c r="N573" s="478">
        <v>569</v>
      </c>
      <c r="O573" s="478">
        <v>309</v>
      </c>
      <c r="P573" s="478">
        <v>208</v>
      </c>
      <c r="Q573" s="478">
        <v>194</v>
      </c>
      <c r="R573" s="478">
        <v>582</v>
      </c>
      <c r="S573" s="478">
        <v>319</v>
      </c>
      <c r="T573" s="478">
        <v>352</v>
      </c>
      <c r="U573" s="478">
        <v>11</v>
      </c>
      <c r="V573" s="478">
        <v>723</v>
      </c>
      <c r="W573" s="478">
        <v>706</v>
      </c>
      <c r="X573" s="478">
        <v>365</v>
      </c>
      <c r="Y573" s="478">
        <v>24</v>
      </c>
      <c r="Z573" s="478">
        <v>7</v>
      </c>
      <c r="AA573" s="478">
        <v>719</v>
      </c>
      <c r="AB573" s="487">
        <v>378</v>
      </c>
      <c r="AC573" s="475">
        <f t="shared" si="417"/>
        <v>4792815</v>
      </c>
    </row>
    <row r="574" spans="1:29" x14ac:dyDescent="0.25">
      <c r="A574" s="465">
        <v>7</v>
      </c>
      <c r="B574" s="486">
        <v>291</v>
      </c>
      <c r="C574" s="478">
        <v>163</v>
      </c>
      <c r="D574" s="478">
        <v>632</v>
      </c>
      <c r="E574" s="478">
        <v>645</v>
      </c>
      <c r="F574" s="478">
        <v>274</v>
      </c>
      <c r="G574" s="478">
        <v>176</v>
      </c>
      <c r="H574" s="478">
        <v>189</v>
      </c>
      <c r="I574" s="478">
        <v>628</v>
      </c>
      <c r="J574" s="478">
        <v>287</v>
      </c>
      <c r="K574" s="478">
        <v>347</v>
      </c>
      <c r="L574" s="478">
        <v>60</v>
      </c>
      <c r="M574" s="478">
        <v>688</v>
      </c>
      <c r="N574" s="478">
        <v>701</v>
      </c>
      <c r="O574" s="478">
        <v>333</v>
      </c>
      <c r="P574" s="478">
        <v>70</v>
      </c>
      <c r="Q574" s="478">
        <v>74</v>
      </c>
      <c r="R574" s="478">
        <v>678</v>
      </c>
      <c r="S574" s="478">
        <v>334</v>
      </c>
      <c r="T574" s="478">
        <v>484</v>
      </c>
      <c r="U574" s="478">
        <v>116</v>
      </c>
      <c r="V574" s="478">
        <v>504</v>
      </c>
      <c r="W574" s="478">
        <v>505</v>
      </c>
      <c r="X574" s="478">
        <v>461</v>
      </c>
      <c r="Y574" s="478">
        <v>120</v>
      </c>
      <c r="Z574" s="478">
        <v>130</v>
      </c>
      <c r="AA574" s="478">
        <v>491</v>
      </c>
      <c r="AB574" s="487">
        <v>474</v>
      </c>
      <c r="AC574" s="475">
        <f t="shared" si="417"/>
        <v>4792815</v>
      </c>
    </row>
    <row r="575" spans="1:29" x14ac:dyDescent="0.25">
      <c r="A575" s="465">
        <v>8</v>
      </c>
      <c r="B575" s="486">
        <v>573</v>
      </c>
      <c r="C575" s="478">
        <v>310</v>
      </c>
      <c r="D575" s="478">
        <v>212</v>
      </c>
      <c r="E575" s="478">
        <v>198</v>
      </c>
      <c r="F575" s="478">
        <v>583</v>
      </c>
      <c r="G575" s="478">
        <v>323</v>
      </c>
      <c r="H575" s="478">
        <v>300</v>
      </c>
      <c r="I575" s="478">
        <v>199</v>
      </c>
      <c r="J575" s="478">
        <v>587</v>
      </c>
      <c r="K575" s="478">
        <v>710</v>
      </c>
      <c r="L575" s="478">
        <v>369</v>
      </c>
      <c r="M575" s="478">
        <v>25</v>
      </c>
      <c r="N575" s="478">
        <v>2</v>
      </c>
      <c r="O575" s="478">
        <v>714</v>
      </c>
      <c r="P575" s="478">
        <v>370</v>
      </c>
      <c r="Q575" s="478">
        <v>356</v>
      </c>
      <c r="R575" s="478">
        <v>15</v>
      </c>
      <c r="S575" s="478">
        <v>724</v>
      </c>
      <c r="T575" s="478">
        <v>514</v>
      </c>
      <c r="U575" s="478">
        <v>416</v>
      </c>
      <c r="V575" s="478">
        <v>156</v>
      </c>
      <c r="W575" s="478">
        <v>139</v>
      </c>
      <c r="X575" s="478">
        <v>527</v>
      </c>
      <c r="Y575" s="478">
        <v>429</v>
      </c>
      <c r="Z575" s="478">
        <v>412</v>
      </c>
      <c r="AA575" s="478">
        <v>152</v>
      </c>
      <c r="AB575" s="487">
        <v>540</v>
      </c>
      <c r="AC575" s="475">
        <f t="shared" si="417"/>
        <v>4792815</v>
      </c>
    </row>
    <row r="576" spans="1:29" x14ac:dyDescent="0.25">
      <c r="A576" s="465">
        <v>9</v>
      </c>
      <c r="B576" s="486">
        <v>234</v>
      </c>
      <c r="C576" s="478">
        <v>619</v>
      </c>
      <c r="D576" s="478">
        <v>251</v>
      </c>
      <c r="E576" s="478">
        <v>255</v>
      </c>
      <c r="F576" s="478">
        <v>235</v>
      </c>
      <c r="G576" s="478">
        <v>596</v>
      </c>
      <c r="H576" s="478">
        <v>609</v>
      </c>
      <c r="I576" s="478">
        <v>265</v>
      </c>
      <c r="J576" s="478">
        <v>221</v>
      </c>
      <c r="K576" s="478">
        <v>38</v>
      </c>
      <c r="L576" s="478">
        <v>669</v>
      </c>
      <c r="M576" s="478">
        <v>379</v>
      </c>
      <c r="N576" s="478">
        <v>392</v>
      </c>
      <c r="O576" s="478">
        <v>51</v>
      </c>
      <c r="P576" s="478">
        <v>652</v>
      </c>
      <c r="Q576" s="478">
        <v>665</v>
      </c>
      <c r="R576" s="478">
        <v>405</v>
      </c>
      <c r="S576" s="478">
        <v>34</v>
      </c>
      <c r="T576" s="478">
        <v>94</v>
      </c>
      <c r="U576" s="478">
        <v>563</v>
      </c>
      <c r="V576" s="478">
        <v>438</v>
      </c>
      <c r="W576" s="478">
        <v>448</v>
      </c>
      <c r="X576" s="478">
        <v>107</v>
      </c>
      <c r="Y576" s="478">
        <v>549</v>
      </c>
      <c r="Z576" s="478">
        <v>550</v>
      </c>
      <c r="AA576" s="478">
        <v>452</v>
      </c>
      <c r="AB576" s="487">
        <v>84</v>
      </c>
      <c r="AC576" s="475">
        <f t="shared" si="417"/>
        <v>4792815</v>
      </c>
    </row>
    <row r="577" spans="1:29" x14ac:dyDescent="0.25">
      <c r="A577" s="465">
        <v>10</v>
      </c>
      <c r="B577" s="486">
        <v>446</v>
      </c>
      <c r="C577" s="478">
        <v>105</v>
      </c>
      <c r="D577" s="478">
        <v>544</v>
      </c>
      <c r="E577" s="478">
        <v>557</v>
      </c>
      <c r="F577" s="478">
        <v>459</v>
      </c>
      <c r="G577" s="478">
        <v>88</v>
      </c>
      <c r="H577" s="478">
        <v>92</v>
      </c>
      <c r="I577" s="478">
        <v>561</v>
      </c>
      <c r="J577" s="478">
        <v>433</v>
      </c>
      <c r="K577" s="478">
        <v>259</v>
      </c>
      <c r="L577" s="478">
        <v>242</v>
      </c>
      <c r="M577" s="478">
        <v>603</v>
      </c>
      <c r="N577" s="478">
        <v>604</v>
      </c>
      <c r="O577" s="478">
        <v>263</v>
      </c>
      <c r="P577" s="478">
        <v>219</v>
      </c>
      <c r="Q577" s="478">
        <v>229</v>
      </c>
      <c r="R577" s="478">
        <v>617</v>
      </c>
      <c r="S577" s="478">
        <v>249</v>
      </c>
      <c r="T577" s="478">
        <v>390</v>
      </c>
      <c r="U577" s="478">
        <v>46</v>
      </c>
      <c r="V577" s="478">
        <v>650</v>
      </c>
      <c r="W577" s="478">
        <v>663</v>
      </c>
      <c r="X577" s="478">
        <v>400</v>
      </c>
      <c r="Y577" s="478">
        <v>32</v>
      </c>
      <c r="Z577" s="478">
        <v>45</v>
      </c>
      <c r="AA577" s="478">
        <v>673</v>
      </c>
      <c r="AB577" s="487">
        <v>386</v>
      </c>
      <c r="AC577" s="475">
        <f t="shared" si="417"/>
        <v>4792815</v>
      </c>
    </row>
    <row r="578" spans="1:29" x14ac:dyDescent="0.25">
      <c r="A578" s="465">
        <v>11</v>
      </c>
      <c r="B578" s="486">
        <v>512</v>
      </c>
      <c r="C578" s="478">
        <v>468</v>
      </c>
      <c r="D578" s="478">
        <v>124</v>
      </c>
      <c r="E578" s="478">
        <v>128</v>
      </c>
      <c r="F578" s="478">
        <v>489</v>
      </c>
      <c r="G578" s="478">
        <v>469</v>
      </c>
      <c r="H578" s="478">
        <v>482</v>
      </c>
      <c r="I578" s="478">
        <v>114</v>
      </c>
      <c r="J578" s="478">
        <v>499</v>
      </c>
      <c r="K578" s="478">
        <v>640</v>
      </c>
      <c r="L578" s="478">
        <v>272</v>
      </c>
      <c r="M578" s="478">
        <v>174</v>
      </c>
      <c r="N578" s="478">
        <v>184</v>
      </c>
      <c r="O578" s="478">
        <v>626</v>
      </c>
      <c r="P578" s="478">
        <v>285</v>
      </c>
      <c r="Q578" s="478">
        <v>295</v>
      </c>
      <c r="R578" s="478">
        <v>170</v>
      </c>
      <c r="S578" s="478">
        <v>639</v>
      </c>
      <c r="T578" s="478">
        <v>699</v>
      </c>
      <c r="U578" s="478">
        <v>328</v>
      </c>
      <c r="V578" s="478">
        <v>68</v>
      </c>
      <c r="W578" s="478">
        <v>81</v>
      </c>
      <c r="X578" s="478">
        <v>682</v>
      </c>
      <c r="Y578" s="478">
        <v>341</v>
      </c>
      <c r="Z578" s="478">
        <v>345</v>
      </c>
      <c r="AA578" s="478">
        <v>55</v>
      </c>
      <c r="AB578" s="487">
        <v>686</v>
      </c>
      <c r="AC578" s="475">
        <f t="shared" si="417"/>
        <v>4792815</v>
      </c>
    </row>
    <row r="579" spans="1:29" x14ac:dyDescent="0.25">
      <c r="A579" s="465">
        <v>12</v>
      </c>
      <c r="B579" s="486">
        <v>137</v>
      </c>
      <c r="C579" s="478">
        <v>525</v>
      </c>
      <c r="D579" s="478">
        <v>424</v>
      </c>
      <c r="E579" s="478">
        <v>410</v>
      </c>
      <c r="F579" s="478">
        <v>150</v>
      </c>
      <c r="G579" s="478">
        <v>535</v>
      </c>
      <c r="H579" s="478">
        <v>521</v>
      </c>
      <c r="I579" s="478">
        <v>423</v>
      </c>
      <c r="J579" s="478">
        <v>160</v>
      </c>
      <c r="K579" s="478">
        <v>193</v>
      </c>
      <c r="L579" s="478">
        <v>581</v>
      </c>
      <c r="M579" s="478">
        <v>321</v>
      </c>
      <c r="N579" s="478">
        <v>304</v>
      </c>
      <c r="O579" s="478">
        <v>206</v>
      </c>
      <c r="P579" s="478">
        <v>594</v>
      </c>
      <c r="Q579" s="478">
        <v>568</v>
      </c>
      <c r="R579" s="478">
        <v>308</v>
      </c>
      <c r="S579" s="478">
        <v>210</v>
      </c>
      <c r="T579" s="478">
        <v>9</v>
      </c>
      <c r="U579" s="478">
        <v>718</v>
      </c>
      <c r="V579" s="478">
        <v>377</v>
      </c>
      <c r="W579" s="478">
        <v>354</v>
      </c>
      <c r="X579" s="478">
        <v>10</v>
      </c>
      <c r="Y579" s="478">
        <v>722</v>
      </c>
      <c r="Z579" s="478">
        <v>708</v>
      </c>
      <c r="AA579" s="478">
        <v>364</v>
      </c>
      <c r="AB579" s="487">
        <v>23</v>
      </c>
      <c r="AC579" s="475">
        <f t="shared" si="417"/>
        <v>4792815</v>
      </c>
    </row>
    <row r="580" spans="1:29" x14ac:dyDescent="0.25">
      <c r="A580" s="465">
        <v>13</v>
      </c>
      <c r="B580" s="486">
        <v>188</v>
      </c>
      <c r="C580" s="478">
        <v>630</v>
      </c>
      <c r="D580" s="478">
        <v>286</v>
      </c>
      <c r="E580" s="478">
        <v>290</v>
      </c>
      <c r="F580" s="478">
        <v>165</v>
      </c>
      <c r="G580" s="478">
        <v>631</v>
      </c>
      <c r="H580" s="478">
        <v>644</v>
      </c>
      <c r="I580" s="478">
        <v>276</v>
      </c>
      <c r="J580" s="478">
        <v>175</v>
      </c>
      <c r="K580" s="478">
        <v>73</v>
      </c>
      <c r="L580" s="478">
        <v>677</v>
      </c>
      <c r="M580" s="478">
        <v>336</v>
      </c>
      <c r="N580" s="478">
        <v>346</v>
      </c>
      <c r="O580" s="478">
        <v>59</v>
      </c>
      <c r="P580" s="478">
        <v>690</v>
      </c>
      <c r="Q580" s="478">
        <v>700</v>
      </c>
      <c r="R580" s="478">
        <v>332</v>
      </c>
      <c r="S580" s="478">
        <v>72</v>
      </c>
      <c r="T580" s="478">
        <v>132</v>
      </c>
      <c r="U580" s="478">
        <v>490</v>
      </c>
      <c r="V580" s="478">
        <v>473</v>
      </c>
      <c r="W580" s="478">
        <v>486</v>
      </c>
      <c r="X580" s="478">
        <v>115</v>
      </c>
      <c r="Y580" s="478">
        <v>503</v>
      </c>
      <c r="Z580" s="478">
        <v>507</v>
      </c>
      <c r="AA580" s="478">
        <v>460</v>
      </c>
      <c r="AB580" s="487">
        <v>119</v>
      </c>
      <c r="AC580" s="475">
        <f t="shared" si="417"/>
        <v>4792815</v>
      </c>
    </row>
    <row r="581" spans="1:29" x14ac:dyDescent="0.25">
      <c r="A581" s="465">
        <v>14</v>
      </c>
      <c r="B581" s="486">
        <v>299</v>
      </c>
      <c r="C581" s="478">
        <v>201</v>
      </c>
      <c r="D581" s="478">
        <v>586</v>
      </c>
      <c r="E581" s="478">
        <v>572</v>
      </c>
      <c r="F581" s="478">
        <v>312</v>
      </c>
      <c r="G581" s="478">
        <v>211</v>
      </c>
      <c r="H581" s="478">
        <v>197</v>
      </c>
      <c r="I581" s="478">
        <v>585</v>
      </c>
      <c r="J581" s="478">
        <v>322</v>
      </c>
      <c r="K581" s="478">
        <v>355</v>
      </c>
      <c r="L581" s="478">
        <v>14</v>
      </c>
      <c r="M581" s="478">
        <v>726</v>
      </c>
      <c r="N581" s="478">
        <v>709</v>
      </c>
      <c r="O581" s="478">
        <v>368</v>
      </c>
      <c r="P581" s="478">
        <v>27</v>
      </c>
      <c r="Q581" s="478">
        <v>1</v>
      </c>
      <c r="R581" s="478">
        <v>713</v>
      </c>
      <c r="S581" s="478">
        <v>372</v>
      </c>
      <c r="T581" s="478">
        <v>414</v>
      </c>
      <c r="U581" s="478">
        <v>151</v>
      </c>
      <c r="V581" s="478">
        <v>539</v>
      </c>
      <c r="W581" s="478">
        <v>516</v>
      </c>
      <c r="X581" s="478">
        <v>415</v>
      </c>
      <c r="Y581" s="478">
        <v>155</v>
      </c>
      <c r="Z581" s="478">
        <v>141</v>
      </c>
      <c r="AA581" s="478">
        <v>526</v>
      </c>
      <c r="AB581" s="487">
        <v>428</v>
      </c>
      <c r="AC581" s="475">
        <f t="shared" si="417"/>
        <v>4792815</v>
      </c>
    </row>
    <row r="582" spans="1:29" x14ac:dyDescent="0.25">
      <c r="A582" s="465">
        <v>15</v>
      </c>
      <c r="B582" s="486">
        <v>608</v>
      </c>
      <c r="C582" s="478">
        <v>267</v>
      </c>
      <c r="D582" s="478">
        <v>220</v>
      </c>
      <c r="E582" s="478">
        <v>233</v>
      </c>
      <c r="F582" s="478">
        <v>621</v>
      </c>
      <c r="G582" s="478">
        <v>250</v>
      </c>
      <c r="H582" s="478">
        <v>254</v>
      </c>
      <c r="I582" s="478">
        <v>237</v>
      </c>
      <c r="J582" s="478">
        <v>595</v>
      </c>
      <c r="K582" s="478">
        <v>664</v>
      </c>
      <c r="L582" s="478">
        <v>404</v>
      </c>
      <c r="M582" s="478">
        <v>36</v>
      </c>
      <c r="N582" s="478">
        <v>37</v>
      </c>
      <c r="O582" s="478">
        <v>668</v>
      </c>
      <c r="P582" s="478">
        <v>381</v>
      </c>
      <c r="Q582" s="478">
        <v>391</v>
      </c>
      <c r="R582" s="478">
        <v>50</v>
      </c>
      <c r="S582" s="478">
        <v>654</v>
      </c>
      <c r="T582" s="478">
        <v>552</v>
      </c>
      <c r="U582" s="478">
        <v>451</v>
      </c>
      <c r="V582" s="478">
        <v>83</v>
      </c>
      <c r="W582" s="478">
        <v>96</v>
      </c>
      <c r="X582" s="478">
        <v>562</v>
      </c>
      <c r="Y582" s="478">
        <v>437</v>
      </c>
      <c r="Z582" s="478">
        <v>450</v>
      </c>
      <c r="AA582" s="478">
        <v>106</v>
      </c>
      <c r="AB582" s="487">
        <v>548</v>
      </c>
      <c r="AC582" s="475">
        <f t="shared" si="417"/>
        <v>4792815</v>
      </c>
    </row>
    <row r="583" spans="1:29" x14ac:dyDescent="0.25">
      <c r="A583" s="465">
        <v>16</v>
      </c>
      <c r="B583" s="486">
        <v>704</v>
      </c>
      <c r="C583" s="478">
        <v>363</v>
      </c>
      <c r="D583" s="478">
        <v>19</v>
      </c>
      <c r="E583" s="478">
        <v>5</v>
      </c>
      <c r="F583" s="478">
        <v>717</v>
      </c>
      <c r="G583" s="478">
        <v>373</v>
      </c>
      <c r="H583" s="478">
        <v>359</v>
      </c>
      <c r="I583" s="478">
        <v>18</v>
      </c>
      <c r="J583" s="478">
        <v>727</v>
      </c>
      <c r="K583" s="478">
        <v>517</v>
      </c>
      <c r="L583" s="478">
        <v>419</v>
      </c>
      <c r="M583" s="478">
        <v>159</v>
      </c>
      <c r="N583" s="478">
        <v>142</v>
      </c>
      <c r="O583" s="478">
        <v>530</v>
      </c>
      <c r="P583" s="478">
        <v>432</v>
      </c>
      <c r="Q583" s="478">
        <v>406</v>
      </c>
      <c r="R583" s="478">
        <v>146</v>
      </c>
      <c r="S583" s="478">
        <v>534</v>
      </c>
      <c r="T583" s="478">
        <v>576</v>
      </c>
      <c r="U583" s="478">
        <v>313</v>
      </c>
      <c r="V583" s="478">
        <v>215</v>
      </c>
      <c r="W583" s="478">
        <v>192</v>
      </c>
      <c r="X583" s="478">
        <v>577</v>
      </c>
      <c r="Y583" s="478">
        <v>317</v>
      </c>
      <c r="Z583" s="478">
        <v>303</v>
      </c>
      <c r="AA583" s="478">
        <v>202</v>
      </c>
      <c r="AB583" s="487">
        <v>590</v>
      </c>
      <c r="AC583" s="475">
        <f t="shared" si="417"/>
        <v>4792815</v>
      </c>
    </row>
    <row r="584" spans="1:29" x14ac:dyDescent="0.25">
      <c r="A584" s="465">
        <v>17</v>
      </c>
      <c r="B584" s="486">
        <v>41</v>
      </c>
      <c r="C584" s="478">
        <v>672</v>
      </c>
      <c r="D584" s="478">
        <v>382</v>
      </c>
      <c r="E584" s="478">
        <v>395</v>
      </c>
      <c r="F584" s="478">
        <v>54</v>
      </c>
      <c r="G584" s="478">
        <v>655</v>
      </c>
      <c r="H584" s="478">
        <v>659</v>
      </c>
      <c r="I584" s="478">
        <v>399</v>
      </c>
      <c r="J584" s="478">
        <v>28</v>
      </c>
      <c r="K584" s="478">
        <v>97</v>
      </c>
      <c r="L584" s="478">
        <v>566</v>
      </c>
      <c r="M584" s="478">
        <v>441</v>
      </c>
      <c r="N584" s="478">
        <v>442</v>
      </c>
      <c r="O584" s="478">
        <v>101</v>
      </c>
      <c r="P584" s="478">
        <v>543</v>
      </c>
      <c r="Q584" s="478">
        <v>553</v>
      </c>
      <c r="R584" s="478">
        <v>455</v>
      </c>
      <c r="S584" s="478">
        <v>87</v>
      </c>
      <c r="T584" s="478">
        <v>228</v>
      </c>
      <c r="U584" s="478">
        <v>613</v>
      </c>
      <c r="V584" s="478">
        <v>245</v>
      </c>
      <c r="W584" s="478">
        <v>258</v>
      </c>
      <c r="X584" s="478">
        <v>238</v>
      </c>
      <c r="Y584" s="478">
        <v>599</v>
      </c>
      <c r="Z584" s="478">
        <v>612</v>
      </c>
      <c r="AA584" s="478">
        <v>268</v>
      </c>
      <c r="AB584" s="487">
        <v>224</v>
      </c>
      <c r="AC584" s="475">
        <f t="shared" si="417"/>
        <v>4792815</v>
      </c>
    </row>
    <row r="585" spans="1:29" x14ac:dyDescent="0.25">
      <c r="A585" s="465">
        <v>18</v>
      </c>
      <c r="B585" s="486">
        <v>350</v>
      </c>
      <c r="C585" s="478">
        <v>63</v>
      </c>
      <c r="D585" s="478">
        <v>691</v>
      </c>
      <c r="E585" s="478">
        <v>695</v>
      </c>
      <c r="F585" s="478">
        <v>327</v>
      </c>
      <c r="G585" s="478">
        <v>64</v>
      </c>
      <c r="H585" s="478">
        <v>77</v>
      </c>
      <c r="I585" s="478">
        <v>681</v>
      </c>
      <c r="J585" s="478">
        <v>337</v>
      </c>
      <c r="K585" s="478">
        <v>478</v>
      </c>
      <c r="L585" s="478">
        <v>110</v>
      </c>
      <c r="M585" s="478">
        <v>498</v>
      </c>
      <c r="N585" s="478">
        <v>508</v>
      </c>
      <c r="O585" s="478">
        <v>464</v>
      </c>
      <c r="P585" s="478">
        <v>123</v>
      </c>
      <c r="Q585" s="478">
        <v>133</v>
      </c>
      <c r="R585" s="478">
        <v>494</v>
      </c>
      <c r="S585" s="478">
        <v>477</v>
      </c>
      <c r="T585" s="478">
        <v>294</v>
      </c>
      <c r="U585" s="478">
        <v>166</v>
      </c>
      <c r="V585" s="478">
        <v>635</v>
      </c>
      <c r="W585" s="478">
        <v>648</v>
      </c>
      <c r="X585" s="478">
        <v>277</v>
      </c>
      <c r="Y585" s="478">
        <v>179</v>
      </c>
      <c r="Z585" s="478">
        <v>183</v>
      </c>
      <c r="AA585" s="478">
        <v>622</v>
      </c>
      <c r="AB585" s="487">
        <v>281</v>
      </c>
      <c r="AC585" s="475">
        <f t="shared" si="417"/>
        <v>4792815</v>
      </c>
    </row>
    <row r="586" spans="1:29" x14ac:dyDescent="0.25">
      <c r="A586" s="465">
        <v>19</v>
      </c>
      <c r="B586" s="486">
        <v>643</v>
      </c>
      <c r="C586" s="478">
        <v>275</v>
      </c>
      <c r="D586" s="478">
        <v>177</v>
      </c>
      <c r="E586" s="478">
        <v>187</v>
      </c>
      <c r="F586" s="478">
        <v>629</v>
      </c>
      <c r="G586" s="478">
        <v>288</v>
      </c>
      <c r="H586" s="478">
        <v>289</v>
      </c>
      <c r="I586" s="478">
        <v>164</v>
      </c>
      <c r="J586" s="478">
        <v>633</v>
      </c>
      <c r="K586" s="478">
        <v>702</v>
      </c>
      <c r="L586" s="478">
        <v>331</v>
      </c>
      <c r="M586" s="478">
        <v>71</v>
      </c>
      <c r="N586" s="478">
        <v>75</v>
      </c>
      <c r="O586" s="478">
        <v>676</v>
      </c>
      <c r="P586" s="478">
        <v>335</v>
      </c>
      <c r="Q586" s="478">
        <v>348</v>
      </c>
      <c r="R586" s="478">
        <v>58</v>
      </c>
      <c r="S586" s="478">
        <v>689</v>
      </c>
      <c r="T586" s="478">
        <v>506</v>
      </c>
      <c r="U586" s="478">
        <v>462</v>
      </c>
      <c r="V586" s="478">
        <v>118</v>
      </c>
      <c r="W586" s="478">
        <v>131</v>
      </c>
      <c r="X586" s="478">
        <v>492</v>
      </c>
      <c r="Y586" s="478">
        <v>472</v>
      </c>
      <c r="Z586" s="478">
        <v>485</v>
      </c>
      <c r="AA586" s="478">
        <v>117</v>
      </c>
      <c r="AB586" s="487">
        <v>502</v>
      </c>
      <c r="AC586" s="475">
        <f t="shared" si="417"/>
        <v>4792815</v>
      </c>
    </row>
    <row r="587" spans="1:29" x14ac:dyDescent="0.25">
      <c r="A587" s="465">
        <v>20</v>
      </c>
      <c r="B587" s="486">
        <v>196</v>
      </c>
      <c r="C587" s="478">
        <v>584</v>
      </c>
      <c r="D587" s="478">
        <v>324</v>
      </c>
      <c r="E587" s="478">
        <v>298</v>
      </c>
      <c r="F587" s="478">
        <v>200</v>
      </c>
      <c r="G587" s="478">
        <v>588</v>
      </c>
      <c r="H587" s="478">
        <v>571</v>
      </c>
      <c r="I587" s="478">
        <v>311</v>
      </c>
      <c r="J587" s="478">
        <v>213</v>
      </c>
      <c r="K587" s="478">
        <v>3</v>
      </c>
      <c r="L587" s="478">
        <v>712</v>
      </c>
      <c r="M587" s="478">
        <v>371</v>
      </c>
      <c r="N587" s="478">
        <v>357</v>
      </c>
      <c r="O587" s="478">
        <v>13</v>
      </c>
      <c r="P587" s="478">
        <v>725</v>
      </c>
      <c r="Q587" s="478">
        <v>711</v>
      </c>
      <c r="R587" s="478">
        <v>367</v>
      </c>
      <c r="S587" s="478">
        <v>26</v>
      </c>
      <c r="T587" s="478">
        <v>140</v>
      </c>
      <c r="U587" s="478">
        <v>528</v>
      </c>
      <c r="V587" s="478">
        <v>427</v>
      </c>
      <c r="W587" s="478">
        <v>413</v>
      </c>
      <c r="X587" s="478">
        <v>153</v>
      </c>
      <c r="Y587" s="478">
        <v>538</v>
      </c>
      <c r="Z587" s="478">
        <v>515</v>
      </c>
      <c r="AA587" s="478">
        <v>417</v>
      </c>
      <c r="AB587" s="487">
        <v>154</v>
      </c>
      <c r="AC587" s="475">
        <f t="shared" si="417"/>
        <v>4792815</v>
      </c>
    </row>
    <row r="588" spans="1:29" x14ac:dyDescent="0.25">
      <c r="A588" s="465">
        <v>21</v>
      </c>
      <c r="B588" s="486">
        <v>253</v>
      </c>
      <c r="C588" s="478">
        <v>236</v>
      </c>
      <c r="D588" s="478">
        <v>597</v>
      </c>
      <c r="E588" s="478">
        <v>607</v>
      </c>
      <c r="F588" s="478">
        <v>266</v>
      </c>
      <c r="G588" s="478">
        <v>222</v>
      </c>
      <c r="H588" s="478">
        <v>232</v>
      </c>
      <c r="I588" s="478">
        <v>620</v>
      </c>
      <c r="J588" s="478">
        <v>252</v>
      </c>
      <c r="K588" s="478">
        <v>393</v>
      </c>
      <c r="L588" s="478">
        <v>49</v>
      </c>
      <c r="M588" s="478">
        <v>653</v>
      </c>
      <c r="N588" s="478">
        <v>666</v>
      </c>
      <c r="O588" s="478">
        <v>403</v>
      </c>
      <c r="P588" s="478">
        <v>35</v>
      </c>
      <c r="Q588" s="478">
        <v>39</v>
      </c>
      <c r="R588" s="478">
        <v>667</v>
      </c>
      <c r="S588" s="478">
        <v>380</v>
      </c>
      <c r="T588" s="478">
        <v>449</v>
      </c>
      <c r="U588" s="478">
        <v>108</v>
      </c>
      <c r="V588" s="478">
        <v>547</v>
      </c>
      <c r="W588" s="478">
        <v>551</v>
      </c>
      <c r="X588" s="478">
        <v>453</v>
      </c>
      <c r="Y588" s="478">
        <v>82</v>
      </c>
      <c r="Z588" s="478">
        <v>95</v>
      </c>
      <c r="AA588" s="478">
        <v>564</v>
      </c>
      <c r="AB588" s="487">
        <v>436</v>
      </c>
      <c r="AC588" s="475">
        <f t="shared" si="417"/>
        <v>4792815</v>
      </c>
    </row>
    <row r="589" spans="1:29" x14ac:dyDescent="0.25">
      <c r="A589" s="465">
        <v>22</v>
      </c>
      <c r="B589" s="486">
        <v>358</v>
      </c>
      <c r="C589" s="478">
        <v>17</v>
      </c>
      <c r="D589" s="478">
        <v>729</v>
      </c>
      <c r="E589" s="478">
        <v>703</v>
      </c>
      <c r="F589" s="478">
        <v>362</v>
      </c>
      <c r="G589" s="478">
        <v>21</v>
      </c>
      <c r="H589" s="478">
        <v>4</v>
      </c>
      <c r="I589" s="478">
        <v>716</v>
      </c>
      <c r="J589" s="478">
        <v>375</v>
      </c>
      <c r="K589" s="478">
        <v>408</v>
      </c>
      <c r="L589" s="478">
        <v>145</v>
      </c>
      <c r="M589" s="478">
        <v>533</v>
      </c>
      <c r="N589" s="478">
        <v>519</v>
      </c>
      <c r="O589" s="478">
        <v>418</v>
      </c>
      <c r="P589" s="478">
        <v>158</v>
      </c>
      <c r="Q589" s="478">
        <v>144</v>
      </c>
      <c r="R589" s="478">
        <v>529</v>
      </c>
      <c r="S589" s="478">
        <v>431</v>
      </c>
      <c r="T589" s="478">
        <v>302</v>
      </c>
      <c r="U589" s="478">
        <v>204</v>
      </c>
      <c r="V589" s="478">
        <v>589</v>
      </c>
      <c r="W589" s="478">
        <v>575</v>
      </c>
      <c r="X589" s="478">
        <v>315</v>
      </c>
      <c r="Y589" s="478">
        <v>214</v>
      </c>
      <c r="Z589" s="478">
        <v>191</v>
      </c>
      <c r="AA589" s="478">
        <v>579</v>
      </c>
      <c r="AB589" s="487">
        <v>316</v>
      </c>
      <c r="AC589" s="475">
        <f t="shared" si="417"/>
        <v>4792815</v>
      </c>
    </row>
    <row r="590" spans="1:29" x14ac:dyDescent="0.25">
      <c r="A590" s="465">
        <v>23</v>
      </c>
      <c r="B590" s="486">
        <v>658</v>
      </c>
      <c r="C590" s="478">
        <v>398</v>
      </c>
      <c r="D590" s="478">
        <v>30</v>
      </c>
      <c r="E590" s="478">
        <v>40</v>
      </c>
      <c r="F590" s="478">
        <v>671</v>
      </c>
      <c r="G590" s="478">
        <v>384</v>
      </c>
      <c r="H590" s="478">
        <v>394</v>
      </c>
      <c r="I590" s="478">
        <v>53</v>
      </c>
      <c r="J590" s="478">
        <v>657</v>
      </c>
      <c r="K590" s="478">
        <v>555</v>
      </c>
      <c r="L590" s="478">
        <v>454</v>
      </c>
      <c r="M590" s="478">
        <v>86</v>
      </c>
      <c r="N590" s="478">
        <v>99</v>
      </c>
      <c r="O590" s="478">
        <v>565</v>
      </c>
      <c r="P590" s="478">
        <v>440</v>
      </c>
      <c r="Q590" s="478">
        <v>444</v>
      </c>
      <c r="R590" s="478">
        <v>100</v>
      </c>
      <c r="S590" s="478">
        <v>542</v>
      </c>
      <c r="T590" s="478">
        <v>611</v>
      </c>
      <c r="U590" s="478">
        <v>270</v>
      </c>
      <c r="V590" s="478">
        <v>223</v>
      </c>
      <c r="W590" s="478">
        <v>227</v>
      </c>
      <c r="X590" s="478">
        <v>615</v>
      </c>
      <c r="Y590" s="478">
        <v>244</v>
      </c>
      <c r="Z590" s="478">
        <v>257</v>
      </c>
      <c r="AA590" s="478">
        <v>240</v>
      </c>
      <c r="AB590" s="487">
        <v>598</v>
      </c>
      <c r="AC590" s="475">
        <f t="shared" si="417"/>
        <v>4792815</v>
      </c>
    </row>
    <row r="591" spans="1:29" x14ac:dyDescent="0.25">
      <c r="A591" s="465">
        <v>24</v>
      </c>
      <c r="B591" s="486">
        <v>76</v>
      </c>
      <c r="C591" s="478">
        <v>680</v>
      </c>
      <c r="D591" s="478">
        <v>339</v>
      </c>
      <c r="E591" s="478">
        <v>349</v>
      </c>
      <c r="F591" s="478">
        <v>62</v>
      </c>
      <c r="G591" s="478">
        <v>693</v>
      </c>
      <c r="H591" s="478">
        <v>694</v>
      </c>
      <c r="I591" s="478">
        <v>326</v>
      </c>
      <c r="J591" s="478">
        <v>66</v>
      </c>
      <c r="K591" s="478">
        <v>135</v>
      </c>
      <c r="L591" s="478">
        <v>493</v>
      </c>
      <c r="M591" s="478">
        <v>476</v>
      </c>
      <c r="N591" s="478">
        <v>480</v>
      </c>
      <c r="O591" s="478">
        <v>109</v>
      </c>
      <c r="P591" s="478">
        <v>497</v>
      </c>
      <c r="Q591" s="478">
        <v>510</v>
      </c>
      <c r="R591" s="478">
        <v>463</v>
      </c>
      <c r="S591" s="478">
        <v>122</v>
      </c>
      <c r="T591" s="478">
        <v>182</v>
      </c>
      <c r="U591" s="478">
        <v>624</v>
      </c>
      <c r="V591" s="478">
        <v>280</v>
      </c>
      <c r="W591" s="478">
        <v>293</v>
      </c>
      <c r="X591" s="478">
        <v>168</v>
      </c>
      <c r="Y591" s="478">
        <v>634</v>
      </c>
      <c r="Z591" s="478">
        <v>647</v>
      </c>
      <c r="AA591" s="478">
        <v>279</v>
      </c>
      <c r="AB591" s="487">
        <v>178</v>
      </c>
      <c r="AC591" s="475">
        <f t="shared" si="417"/>
        <v>4792815</v>
      </c>
    </row>
    <row r="592" spans="1:29" x14ac:dyDescent="0.25">
      <c r="A592" s="465">
        <v>25</v>
      </c>
      <c r="B592" s="486">
        <v>91</v>
      </c>
      <c r="C592" s="478">
        <v>560</v>
      </c>
      <c r="D592" s="478">
        <v>435</v>
      </c>
      <c r="E592" s="478">
        <v>445</v>
      </c>
      <c r="F592" s="478">
        <v>104</v>
      </c>
      <c r="G592" s="478">
        <v>546</v>
      </c>
      <c r="H592" s="478">
        <v>556</v>
      </c>
      <c r="I592" s="478">
        <v>458</v>
      </c>
      <c r="J592" s="478">
        <v>90</v>
      </c>
      <c r="K592" s="478">
        <v>231</v>
      </c>
      <c r="L592" s="478">
        <v>616</v>
      </c>
      <c r="M592" s="478">
        <v>248</v>
      </c>
      <c r="N592" s="478">
        <v>261</v>
      </c>
      <c r="O592" s="478">
        <v>241</v>
      </c>
      <c r="P592" s="478">
        <v>602</v>
      </c>
      <c r="Q592" s="478">
        <v>606</v>
      </c>
      <c r="R592" s="478">
        <v>262</v>
      </c>
      <c r="S592" s="478">
        <v>218</v>
      </c>
      <c r="T592" s="478">
        <v>44</v>
      </c>
      <c r="U592" s="478">
        <v>675</v>
      </c>
      <c r="V592" s="478">
        <v>385</v>
      </c>
      <c r="W592" s="478">
        <v>389</v>
      </c>
      <c r="X592" s="478">
        <v>48</v>
      </c>
      <c r="Y592" s="478">
        <v>649</v>
      </c>
      <c r="Z592" s="478">
        <v>662</v>
      </c>
      <c r="AA592" s="478">
        <v>402</v>
      </c>
      <c r="AB592" s="487">
        <v>31</v>
      </c>
      <c r="AC592" s="475">
        <f t="shared" si="417"/>
        <v>4792815</v>
      </c>
    </row>
    <row r="593" spans="1:29" x14ac:dyDescent="0.25">
      <c r="A593" s="465">
        <v>26</v>
      </c>
      <c r="B593" s="486">
        <v>481</v>
      </c>
      <c r="C593" s="478">
        <v>113</v>
      </c>
      <c r="D593" s="478">
        <v>501</v>
      </c>
      <c r="E593" s="478">
        <v>511</v>
      </c>
      <c r="F593" s="478">
        <v>467</v>
      </c>
      <c r="G593" s="478">
        <v>126</v>
      </c>
      <c r="H593" s="478">
        <v>127</v>
      </c>
      <c r="I593" s="478">
        <v>488</v>
      </c>
      <c r="J593" s="478">
        <v>471</v>
      </c>
      <c r="K593" s="478">
        <v>297</v>
      </c>
      <c r="L593" s="478">
        <v>169</v>
      </c>
      <c r="M593" s="478">
        <v>638</v>
      </c>
      <c r="N593" s="478">
        <v>642</v>
      </c>
      <c r="O593" s="478">
        <v>271</v>
      </c>
      <c r="P593" s="478">
        <v>173</v>
      </c>
      <c r="Q593" s="478">
        <v>186</v>
      </c>
      <c r="R593" s="478">
        <v>625</v>
      </c>
      <c r="S593" s="478">
        <v>284</v>
      </c>
      <c r="T593" s="478">
        <v>344</v>
      </c>
      <c r="U593" s="478">
        <v>57</v>
      </c>
      <c r="V593" s="478">
        <v>685</v>
      </c>
      <c r="W593" s="478">
        <v>698</v>
      </c>
      <c r="X593" s="478">
        <v>330</v>
      </c>
      <c r="Y593" s="478">
        <v>67</v>
      </c>
      <c r="Z593" s="478">
        <v>80</v>
      </c>
      <c r="AA593" s="478">
        <v>684</v>
      </c>
      <c r="AB593" s="487">
        <v>340</v>
      </c>
      <c r="AC593" s="475">
        <f t="shared" si="417"/>
        <v>4792815</v>
      </c>
    </row>
    <row r="594" spans="1:29" x14ac:dyDescent="0.25">
      <c r="A594" s="465">
        <v>27</v>
      </c>
      <c r="B594" s="488">
        <v>520</v>
      </c>
      <c r="C594" s="489">
        <v>422</v>
      </c>
      <c r="D594" s="489">
        <v>162</v>
      </c>
      <c r="E594" s="489">
        <v>136</v>
      </c>
      <c r="F594" s="489">
        <v>524</v>
      </c>
      <c r="G594" s="489">
        <v>426</v>
      </c>
      <c r="H594" s="489">
        <v>409</v>
      </c>
      <c r="I594" s="489">
        <v>149</v>
      </c>
      <c r="J594" s="489">
        <v>537</v>
      </c>
      <c r="K594" s="489">
        <v>570</v>
      </c>
      <c r="L594" s="489">
        <v>307</v>
      </c>
      <c r="M594" s="489">
        <v>209</v>
      </c>
      <c r="N594" s="489">
        <v>195</v>
      </c>
      <c r="O594" s="489">
        <v>580</v>
      </c>
      <c r="P594" s="489">
        <v>320</v>
      </c>
      <c r="Q594" s="489">
        <v>306</v>
      </c>
      <c r="R594" s="489">
        <v>205</v>
      </c>
      <c r="S594" s="489">
        <v>593</v>
      </c>
      <c r="T594" s="489">
        <v>707</v>
      </c>
      <c r="U594" s="489">
        <v>366</v>
      </c>
      <c r="V594" s="489">
        <v>22</v>
      </c>
      <c r="W594" s="489">
        <v>8</v>
      </c>
      <c r="X594" s="489">
        <v>720</v>
      </c>
      <c r="Y594" s="489">
        <v>376</v>
      </c>
      <c r="Z594" s="489">
        <v>353</v>
      </c>
      <c r="AA594" s="489">
        <v>12</v>
      </c>
      <c r="AB594" s="490">
        <v>721</v>
      </c>
      <c r="AC594" s="475">
        <f t="shared" si="417"/>
        <v>4792815</v>
      </c>
    </row>
    <row r="595" spans="1:29" x14ac:dyDescent="0.25">
      <c r="A595" s="470" t="s">
        <v>1</v>
      </c>
      <c r="B595" s="475">
        <f>SUMSQ(B568:B594)</f>
        <v>4792815</v>
      </c>
      <c r="C595" s="475">
        <f>SUMSQ(C568:C594)</f>
        <v>4792815</v>
      </c>
      <c r="D595" s="475">
        <f t="shared" ref="D595" si="418">SUMSQ(D568:D594)</f>
        <v>4792815</v>
      </c>
      <c r="E595" s="475">
        <f t="shared" ref="E595" si="419">SUMSQ(E568:E594)</f>
        <v>4792815</v>
      </c>
      <c r="F595" s="475">
        <f t="shared" ref="F595" si="420">SUMSQ(F568:F594)</f>
        <v>4792815</v>
      </c>
      <c r="G595" s="475">
        <f t="shared" ref="G595" si="421">SUMSQ(G568:G594)</f>
        <v>4792815</v>
      </c>
      <c r="H595" s="475">
        <f t="shared" ref="H595" si="422">SUMSQ(H568:H594)</f>
        <v>4792815</v>
      </c>
      <c r="I595" s="475">
        <f t="shared" ref="I595" si="423">SUMSQ(I568:I594)</f>
        <v>4792815</v>
      </c>
      <c r="J595" s="475">
        <f t="shared" ref="J595" si="424">SUMSQ(J568:J594)</f>
        <v>4792815</v>
      </c>
      <c r="K595" s="475">
        <f t="shared" ref="K595" si="425">SUMSQ(K568:K594)</f>
        <v>4792815</v>
      </c>
      <c r="L595" s="475">
        <f t="shared" ref="L595" si="426">SUMSQ(L568:L594)</f>
        <v>4792815</v>
      </c>
      <c r="M595" s="475">
        <f t="shared" ref="M595" si="427">SUMSQ(M568:M594)</f>
        <v>4792815</v>
      </c>
      <c r="N595" s="475">
        <f t="shared" ref="N595" si="428">SUMSQ(N568:N594)</f>
        <v>4792815</v>
      </c>
      <c r="O595" s="475">
        <f t="shared" ref="O595" si="429">SUMSQ(O568:O594)</f>
        <v>4792815</v>
      </c>
      <c r="P595" s="475">
        <f t="shared" ref="P595" si="430">SUMSQ(P568:P594)</f>
        <v>4792815</v>
      </c>
      <c r="Q595" s="475">
        <f t="shared" ref="Q595" si="431">SUMSQ(Q568:Q594)</f>
        <v>4792815</v>
      </c>
      <c r="R595" s="475">
        <f t="shared" ref="R595" si="432">SUMSQ(R568:R594)</f>
        <v>4792815</v>
      </c>
      <c r="S595" s="475">
        <f t="shared" ref="S595" si="433">SUMSQ(S568:S594)</f>
        <v>4792815</v>
      </c>
      <c r="T595" s="475">
        <f t="shared" ref="T595" si="434">SUMSQ(T568:T594)</f>
        <v>4792815</v>
      </c>
      <c r="U595" s="475">
        <f t="shared" ref="U595" si="435">SUMSQ(U568:U594)</f>
        <v>4792815</v>
      </c>
      <c r="V595" s="475">
        <f t="shared" ref="V595" si="436">SUMSQ(V568:V594)</f>
        <v>4792815</v>
      </c>
      <c r="W595" s="475">
        <f t="shared" ref="W595" si="437">SUMSQ(W568:W594)</f>
        <v>4792815</v>
      </c>
      <c r="X595" s="475">
        <f t="shared" ref="X595" si="438">SUMSQ(X568:X594)</f>
        <v>4792815</v>
      </c>
      <c r="Y595" s="475">
        <f t="shared" ref="Y595" si="439">SUMSQ(Y568:Y594)</f>
        <v>4792815</v>
      </c>
      <c r="Z595" s="475">
        <f t="shared" ref="Z595" si="440">SUMSQ(Z568:Z594)</f>
        <v>4792815</v>
      </c>
      <c r="AA595" s="475">
        <f t="shared" ref="AA595" si="441">SUMSQ(AA568:AA594)</f>
        <v>4792815</v>
      </c>
      <c r="AB595" s="475">
        <f t="shared" ref="AB595" si="442">SUMSQ(AB568:AB594)</f>
        <v>4792815</v>
      </c>
      <c r="AC595" s="475"/>
    </row>
    <row r="596" spans="1:29" x14ac:dyDescent="0.25">
      <c r="A596" s="466"/>
      <c r="B596" s="471" t="s">
        <v>925</v>
      </c>
      <c r="C596" s="471"/>
      <c r="D596" s="471"/>
      <c r="E596" s="471"/>
      <c r="F596" s="471"/>
      <c r="G596" s="471"/>
      <c r="H596" s="471"/>
      <c r="I596" s="471"/>
      <c r="J596" s="471"/>
      <c r="K596" s="471"/>
      <c r="L596" s="471"/>
      <c r="M596" s="471"/>
      <c r="N596" s="471"/>
      <c r="O596" s="471"/>
      <c r="P596" s="471"/>
      <c r="Q596" s="471"/>
      <c r="R596" s="471"/>
      <c r="S596" s="471"/>
      <c r="T596" s="471"/>
      <c r="U596" s="471"/>
      <c r="V596" s="471"/>
      <c r="W596" s="471"/>
      <c r="X596" s="471"/>
      <c r="Y596" s="471"/>
      <c r="Z596" s="471"/>
      <c r="AA596" s="471"/>
      <c r="AB596" s="471"/>
      <c r="AC596" s="475"/>
    </row>
    <row r="597" spans="1:29" x14ac:dyDescent="0.25">
      <c r="A597" s="470" t="s">
        <v>2</v>
      </c>
      <c r="B597" s="466">
        <f>B568</f>
        <v>6</v>
      </c>
      <c r="C597" s="466">
        <f>C569</f>
        <v>52</v>
      </c>
      <c r="D597" s="466">
        <f>D570</f>
        <v>65</v>
      </c>
      <c r="E597" s="466">
        <f>E571</f>
        <v>93</v>
      </c>
      <c r="F597" s="466">
        <f>F572</f>
        <v>112</v>
      </c>
      <c r="G597" s="466">
        <f>G573</f>
        <v>161</v>
      </c>
      <c r="H597" s="466">
        <f>H574</f>
        <v>189</v>
      </c>
      <c r="I597" s="466">
        <f>I575</f>
        <v>199</v>
      </c>
      <c r="J597" s="466">
        <f>J576</f>
        <v>221</v>
      </c>
      <c r="K597" s="466">
        <f>K577</f>
        <v>259</v>
      </c>
      <c r="L597" s="466">
        <f>L578</f>
        <v>272</v>
      </c>
      <c r="M597" s="466">
        <f>M579</f>
        <v>321</v>
      </c>
      <c r="N597" s="466">
        <f>N580</f>
        <v>346</v>
      </c>
      <c r="O597" s="466">
        <f>O581</f>
        <v>368</v>
      </c>
      <c r="P597" s="466">
        <f>P582</f>
        <v>381</v>
      </c>
      <c r="Q597" s="466">
        <f>Q583</f>
        <v>406</v>
      </c>
      <c r="R597" s="466">
        <f>R584</f>
        <v>455</v>
      </c>
      <c r="S597" s="466">
        <f>S585</f>
        <v>477</v>
      </c>
      <c r="T597" s="466">
        <f>T586</f>
        <v>506</v>
      </c>
      <c r="U597" s="466">
        <f>U587</f>
        <v>528</v>
      </c>
      <c r="V597" s="466">
        <f>V588</f>
        <v>547</v>
      </c>
      <c r="W597" s="466">
        <f>W589</f>
        <v>575</v>
      </c>
      <c r="X597" s="466">
        <f>X590</f>
        <v>615</v>
      </c>
      <c r="Y597" s="466">
        <f>Y591</f>
        <v>634</v>
      </c>
      <c r="Z597" s="466">
        <f>Z592</f>
        <v>662</v>
      </c>
      <c r="AA597" s="466">
        <f>AA593</f>
        <v>684</v>
      </c>
      <c r="AB597" s="473">
        <f>AB594</f>
        <v>721</v>
      </c>
      <c r="AC597" s="475">
        <f t="shared" ref="AC597:AC598" si="443">SUMSQ(B597:AB597)</f>
        <v>4792815</v>
      </c>
    </row>
    <row r="598" spans="1:29" x14ac:dyDescent="0.25">
      <c r="A598" s="470" t="s">
        <v>3</v>
      </c>
      <c r="B598" s="466">
        <f>B594</f>
        <v>520</v>
      </c>
      <c r="C598" s="466">
        <f>C593</f>
        <v>113</v>
      </c>
      <c r="D598" s="466">
        <f>D592</f>
        <v>435</v>
      </c>
      <c r="E598" s="466">
        <f>E591</f>
        <v>349</v>
      </c>
      <c r="F598" s="466">
        <f>F590</f>
        <v>671</v>
      </c>
      <c r="G598" s="466">
        <f>G589</f>
        <v>21</v>
      </c>
      <c r="H598" s="466">
        <f>H588</f>
        <v>232</v>
      </c>
      <c r="I598" s="466">
        <f>I587</f>
        <v>311</v>
      </c>
      <c r="J598" s="466">
        <f>J586</f>
        <v>633</v>
      </c>
      <c r="K598" s="466">
        <f>K585</f>
        <v>478</v>
      </c>
      <c r="L598" s="466">
        <f>L584</f>
        <v>566</v>
      </c>
      <c r="M598" s="466">
        <f>M583</f>
        <v>159</v>
      </c>
      <c r="N598" s="466">
        <f>N582</f>
        <v>37</v>
      </c>
      <c r="O598" s="466">
        <f>O581</f>
        <v>368</v>
      </c>
      <c r="P598" s="466">
        <f>P580</f>
        <v>690</v>
      </c>
      <c r="Q598" s="466">
        <f>Q579</f>
        <v>568</v>
      </c>
      <c r="R598" s="466">
        <f>R578</f>
        <v>170</v>
      </c>
      <c r="S598" s="466">
        <f>S577</f>
        <v>249</v>
      </c>
      <c r="T598" s="466">
        <f>T576</f>
        <v>94</v>
      </c>
      <c r="U598" s="466">
        <f>U575</f>
        <v>416</v>
      </c>
      <c r="V598" s="466">
        <f>V574</f>
        <v>504</v>
      </c>
      <c r="W598" s="466">
        <f>W573</f>
        <v>706</v>
      </c>
      <c r="X598" s="466">
        <f>X572</f>
        <v>56</v>
      </c>
      <c r="Y598" s="466">
        <f>Y571</f>
        <v>387</v>
      </c>
      <c r="Z598" s="466">
        <f>Z570</f>
        <v>292</v>
      </c>
      <c r="AA598" s="466">
        <f>AA569</f>
        <v>614</v>
      </c>
      <c r="AB598" s="473">
        <f>AB568</f>
        <v>216</v>
      </c>
      <c r="AC598" s="475">
        <f t="shared" si="443"/>
        <v>4792815</v>
      </c>
    </row>
    <row r="600" spans="1:29" x14ac:dyDescent="0.25">
      <c r="B600" s="481" t="s">
        <v>953</v>
      </c>
      <c r="C600" s="465"/>
      <c r="D600" s="465"/>
      <c r="E600" s="465"/>
      <c r="F600" s="465"/>
      <c r="G600" s="465"/>
      <c r="H600" s="465"/>
      <c r="I600" s="465"/>
      <c r="J600" s="465"/>
      <c r="K600" s="465"/>
      <c r="L600" s="465"/>
      <c r="M600" s="465"/>
      <c r="N600" s="465"/>
      <c r="O600" s="465"/>
      <c r="P600" s="465"/>
      <c r="Q600" s="465"/>
      <c r="R600" s="465"/>
      <c r="S600" s="465"/>
      <c r="T600" s="465"/>
      <c r="U600" s="465"/>
      <c r="V600" s="465"/>
      <c r="W600" s="465"/>
      <c r="X600" s="465"/>
      <c r="Y600" s="465"/>
      <c r="Z600" s="465"/>
      <c r="AA600" s="465"/>
      <c r="AB600" s="465"/>
      <c r="AC600" s="469"/>
    </row>
    <row r="601" spans="1:29" x14ac:dyDescent="0.25">
      <c r="A601" s="465">
        <v>1</v>
      </c>
      <c r="B601" s="483">
        <v>29</v>
      </c>
      <c r="C601" s="484">
        <v>262</v>
      </c>
      <c r="D601" s="484">
        <v>552</v>
      </c>
      <c r="E601" s="484">
        <v>456</v>
      </c>
      <c r="F601" s="484">
        <v>662</v>
      </c>
      <c r="G601" s="484">
        <v>220</v>
      </c>
      <c r="H601" s="484">
        <v>610</v>
      </c>
      <c r="I601" s="484">
        <v>90</v>
      </c>
      <c r="J601" s="484">
        <v>404</v>
      </c>
      <c r="K601" s="484">
        <v>227</v>
      </c>
      <c r="L601" s="484">
        <v>433</v>
      </c>
      <c r="M601" s="484">
        <v>669</v>
      </c>
      <c r="N601" s="484">
        <v>384</v>
      </c>
      <c r="O601" s="484">
        <v>617</v>
      </c>
      <c r="P601" s="484">
        <v>94</v>
      </c>
      <c r="Q601" s="484">
        <v>565</v>
      </c>
      <c r="R601" s="484">
        <v>45</v>
      </c>
      <c r="S601" s="484">
        <v>251</v>
      </c>
      <c r="T601" s="484">
        <v>101</v>
      </c>
      <c r="U601" s="484">
        <v>388</v>
      </c>
      <c r="V601" s="484">
        <v>597</v>
      </c>
      <c r="W601" s="484">
        <v>258</v>
      </c>
      <c r="X601" s="484">
        <v>545</v>
      </c>
      <c r="Y601" s="484">
        <v>49</v>
      </c>
      <c r="Z601" s="484">
        <v>655</v>
      </c>
      <c r="AA601" s="484">
        <v>243</v>
      </c>
      <c r="AB601" s="485">
        <v>449</v>
      </c>
      <c r="AC601" s="475">
        <f>SUMSQ(B601:AB601)</f>
        <v>4792815</v>
      </c>
    </row>
    <row r="602" spans="1:29" x14ac:dyDescent="0.25">
      <c r="A602" s="465">
        <v>2</v>
      </c>
      <c r="B602" s="486">
        <v>563</v>
      </c>
      <c r="C602" s="478">
        <v>40</v>
      </c>
      <c r="D602" s="478">
        <v>249</v>
      </c>
      <c r="E602" s="478">
        <v>234</v>
      </c>
      <c r="F602" s="478">
        <v>440</v>
      </c>
      <c r="G602" s="478">
        <v>673</v>
      </c>
      <c r="H602" s="478">
        <v>379</v>
      </c>
      <c r="I602" s="478">
        <v>615</v>
      </c>
      <c r="J602" s="478">
        <v>92</v>
      </c>
      <c r="K602" s="478">
        <v>653</v>
      </c>
      <c r="L602" s="478">
        <v>238</v>
      </c>
      <c r="M602" s="478">
        <v>447</v>
      </c>
      <c r="N602" s="478">
        <v>108</v>
      </c>
      <c r="O602" s="478">
        <v>395</v>
      </c>
      <c r="P602" s="478">
        <v>601</v>
      </c>
      <c r="Q602" s="478">
        <v>253</v>
      </c>
      <c r="R602" s="478">
        <v>543</v>
      </c>
      <c r="S602" s="478">
        <v>47</v>
      </c>
      <c r="T602" s="478">
        <v>608</v>
      </c>
      <c r="U602" s="478">
        <v>85</v>
      </c>
      <c r="V602" s="478">
        <v>402</v>
      </c>
      <c r="W602" s="478">
        <v>36</v>
      </c>
      <c r="X602" s="478">
        <v>269</v>
      </c>
      <c r="Y602" s="478">
        <v>556</v>
      </c>
      <c r="Z602" s="478">
        <v>451</v>
      </c>
      <c r="AA602" s="478">
        <v>660</v>
      </c>
      <c r="AB602" s="487">
        <v>218</v>
      </c>
      <c r="AC602" s="475">
        <f t="shared" ref="AC602:AC627" si="444">SUMSQ(B602:AB602)</f>
        <v>4792815</v>
      </c>
    </row>
    <row r="603" spans="1:29" x14ac:dyDescent="0.25">
      <c r="A603" s="465">
        <v>3</v>
      </c>
      <c r="B603" s="486">
        <v>260</v>
      </c>
      <c r="C603" s="478">
        <v>547</v>
      </c>
      <c r="D603" s="478">
        <v>54</v>
      </c>
      <c r="E603" s="478">
        <v>651</v>
      </c>
      <c r="F603" s="478">
        <v>236</v>
      </c>
      <c r="G603" s="478">
        <v>442</v>
      </c>
      <c r="H603" s="478">
        <v>103</v>
      </c>
      <c r="I603" s="478">
        <v>393</v>
      </c>
      <c r="J603" s="478">
        <v>599</v>
      </c>
      <c r="K603" s="478">
        <v>458</v>
      </c>
      <c r="L603" s="478">
        <v>664</v>
      </c>
      <c r="M603" s="478">
        <v>225</v>
      </c>
      <c r="N603" s="478">
        <v>606</v>
      </c>
      <c r="O603" s="478">
        <v>83</v>
      </c>
      <c r="P603" s="478">
        <v>397</v>
      </c>
      <c r="Q603" s="478">
        <v>31</v>
      </c>
      <c r="R603" s="478">
        <v>267</v>
      </c>
      <c r="S603" s="478">
        <v>554</v>
      </c>
      <c r="T603" s="478">
        <v>386</v>
      </c>
      <c r="U603" s="478">
        <v>619</v>
      </c>
      <c r="V603" s="478">
        <v>99</v>
      </c>
      <c r="W603" s="478">
        <v>561</v>
      </c>
      <c r="X603" s="478">
        <v>38</v>
      </c>
      <c r="Y603" s="478">
        <v>244</v>
      </c>
      <c r="Z603" s="478">
        <v>229</v>
      </c>
      <c r="AA603" s="478">
        <v>438</v>
      </c>
      <c r="AB603" s="487">
        <v>671</v>
      </c>
      <c r="AC603" s="475">
        <f t="shared" si="444"/>
        <v>4792815</v>
      </c>
    </row>
    <row r="604" spans="1:29" x14ac:dyDescent="0.25">
      <c r="A604" s="465">
        <v>4</v>
      </c>
      <c r="B604" s="486">
        <v>712</v>
      </c>
      <c r="C604" s="478">
        <v>192</v>
      </c>
      <c r="D604" s="478">
        <v>425</v>
      </c>
      <c r="E604" s="478">
        <v>140</v>
      </c>
      <c r="F604" s="478">
        <v>373</v>
      </c>
      <c r="G604" s="478">
        <v>582</v>
      </c>
      <c r="H604" s="478">
        <v>324</v>
      </c>
      <c r="I604" s="478">
        <v>530</v>
      </c>
      <c r="J604" s="478">
        <v>7</v>
      </c>
      <c r="K604" s="478">
        <v>586</v>
      </c>
      <c r="L604" s="478">
        <v>147</v>
      </c>
      <c r="M604" s="478">
        <v>353</v>
      </c>
      <c r="N604" s="478">
        <v>14</v>
      </c>
      <c r="O604" s="478">
        <v>301</v>
      </c>
      <c r="P604" s="478">
        <v>537</v>
      </c>
      <c r="Q604" s="478">
        <v>414</v>
      </c>
      <c r="R604" s="478">
        <v>728</v>
      </c>
      <c r="S604" s="478">
        <v>205</v>
      </c>
      <c r="T604" s="478">
        <v>514</v>
      </c>
      <c r="U604" s="478">
        <v>21</v>
      </c>
      <c r="V604" s="478">
        <v>308</v>
      </c>
      <c r="W604" s="478">
        <v>212</v>
      </c>
      <c r="X604" s="478">
        <v>418</v>
      </c>
      <c r="Y604" s="478">
        <v>708</v>
      </c>
      <c r="Z604" s="478">
        <v>369</v>
      </c>
      <c r="AA604" s="478">
        <v>575</v>
      </c>
      <c r="AB604" s="487">
        <v>160</v>
      </c>
      <c r="AC604" s="475">
        <f t="shared" si="444"/>
        <v>4792815</v>
      </c>
    </row>
    <row r="605" spans="1:29" x14ac:dyDescent="0.25">
      <c r="A605" s="465">
        <v>5</v>
      </c>
      <c r="B605" s="486">
        <v>409</v>
      </c>
      <c r="C605" s="478">
        <v>726</v>
      </c>
      <c r="D605" s="478">
        <v>203</v>
      </c>
      <c r="E605" s="478">
        <v>593</v>
      </c>
      <c r="F605" s="478">
        <v>151</v>
      </c>
      <c r="G605" s="478">
        <v>360</v>
      </c>
      <c r="H605" s="478">
        <v>12</v>
      </c>
      <c r="I605" s="478">
        <v>299</v>
      </c>
      <c r="J605" s="478">
        <v>532</v>
      </c>
      <c r="K605" s="478">
        <v>364</v>
      </c>
      <c r="L605" s="478">
        <v>573</v>
      </c>
      <c r="M605" s="478">
        <v>158</v>
      </c>
      <c r="N605" s="478">
        <v>521</v>
      </c>
      <c r="O605" s="478">
        <v>25</v>
      </c>
      <c r="P605" s="478">
        <v>315</v>
      </c>
      <c r="Q605" s="478">
        <v>210</v>
      </c>
      <c r="R605" s="478">
        <v>416</v>
      </c>
      <c r="S605" s="478">
        <v>703</v>
      </c>
      <c r="T605" s="478">
        <v>319</v>
      </c>
      <c r="U605" s="478">
        <v>528</v>
      </c>
      <c r="V605" s="478">
        <v>5</v>
      </c>
      <c r="W605" s="478">
        <v>719</v>
      </c>
      <c r="X605" s="478">
        <v>196</v>
      </c>
      <c r="Y605" s="478">
        <v>432</v>
      </c>
      <c r="Z605" s="478">
        <v>138</v>
      </c>
      <c r="AA605" s="478">
        <v>371</v>
      </c>
      <c r="AB605" s="487">
        <v>577</v>
      </c>
      <c r="AC605" s="475">
        <f t="shared" si="444"/>
        <v>4792815</v>
      </c>
    </row>
    <row r="606" spans="1:29" x14ac:dyDescent="0.25">
      <c r="A606" s="465">
        <v>6</v>
      </c>
      <c r="B606" s="486">
        <v>214</v>
      </c>
      <c r="C606" s="478">
        <v>423</v>
      </c>
      <c r="D606" s="478">
        <v>710</v>
      </c>
      <c r="E606" s="478">
        <v>362</v>
      </c>
      <c r="F606" s="478">
        <v>568</v>
      </c>
      <c r="G606" s="478">
        <v>156</v>
      </c>
      <c r="H606" s="478">
        <v>519</v>
      </c>
      <c r="I606" s="478">
        <v>23</v>
      </c>
      <c r="J606" s="478">
        <v>310</v>
      </c>
      <c r="K606" s="478">
        <v>142</v>
      </c>
      <c r="L606" s="478">
        <v>378</v>
      </c>
      <c r="M606" s="478">
        <v>584</v>
      </c>
      <c r="N606" s="478">
        <v>317</v>
      </c>
      <c r="O606" s="478">
        <v>523</v>
      </c>
      <c r="P606" s="478">
        <v>3</v>
      </c>
      <c r="Q606" s="478">
        <v>717</v>
      </c>
      <c r="R606" s="478">
        <v>194</v>
      </c>
      <c r="S606" s="478">
        <v>427</v>
      </c>
      <c r="T606" s="478">
        <v>16</v>
      </c>
      <c r="U606" s="478">
        <v>306</v>
      </c>
      <c r="V606" s="478">
        <v>539</v>
      </c>
      <c r="W606" s="478">
        <v>407</v>
      </c>
      <c r="X606" s="478">
        <v>721</v>
      </c>
      <c r="Y606" s="478">
        <v>201</v>
      </c>
      <c r="Z606" s="478">
        <v>591</v>
      </c>
      <c r="AA606" s="478">
        <v>149</v>
      </c>
      <c r="AB606" s="487">
        <v>355</v>
      </c>
      <c r="AC606" s="475">
        <f t="shared" si="444"/>
        <v>4792815</v>
      </c>
    </row>
    <row r="607" spans="1:29" x14ac:dyDescent="0.25">
      <c r="A607" s="465">
        <v>7</v>
      </c>
      <c r="B607" s="486">
        <v>345</v>
      </c>
      <c r="C607" s="478">
        <v>632</v>
      </c>
      <c r="D607" s="478">
        <v>109</v>
      </c>
      <c r="E607" s="478">
        <v>499</v>
      </c>
      <c r="F607" s="478">
        <v>60</v>
      </c>
      <c r="G607" s="478">
        <v>293</v>
      </c>
      <c r="H607" s="478">
        <v>170</v>
      </c>
      <c r="I607" s="478">
        <v>484</v>
      </c>
      <c r="J607" s="478">
        <v>693</v>
      </c>
      <c r="K607" s="478">
        <v>273</v>
      </c>
      <c r="L607" s="478">
        <v>506</v>
      </c>
      <c r="M607" s="478">
        <v>64</v>
      </c>
      <c r="N607" s="478">
        <v>697</v>
      </c>
      <c r="O607" s="478">
        <v>177</v>
      </c>
      <c r="P607" s="478">
        <v>464</v>
      </c>
      <c r="Q607" s="478">
        <v>125</v>
      </c>
      <c r="R607" s="478">
        <v>331</v>
      </c>
      <c r="S607" s="478">
        <v>648</v>
      </c>
      <c r="T607" s="478">
        <v>471</v>
      </c>
      <c r="U607" s="478">
        <v>677</v>
      </c>
      <c r="V607" s="478">
        <v>181</v>
      </c>
      <c r="W607" s="478">
        <v>625</v>
      </c>
      <c r="X607" s="478">
        <v>132</v>
      </c>
      <c r="Y607" s="478">
        <v>338</v>
      </c>
      <c r="Z607" s="478">
        <v>80</v>
      </c>
      <c r="AA607" s="478">
        <v>286</v>
      </c>
      <c r="AB607" s="487">
        <v>495</v>
      </c>
      <c r="AC607" s="475">
        <f t="shared" si="444"/>
        <v>4792815</v>
      </c>
    </row>
    <row r="608" spans="1:29" x14ac:dyDescent="0.25">
      <c r="A608" s="465">
        <v>8</v>
      </c>
      <c r="B608" s="486">
        <v>123</v>
      </c>
      <c r="C608" s="478">
        <v>329</v>
      </c>
      <c r="D608" s="478">
        <v>643</v>
      </c>
      <c r="E608" s="478">
        <v>277</v>
      </c>
      <c r="F608" s="478">
        <v>513</v>
      </c>
      <c r="G608" s="478">
        <v>71</v>
      </c>
      <c r="H608" s="478">
        <v>695</v>
      </c>
      <c r="I608" s="478">
        <v>172</v>
      </c>
      <c r="J608" s="478">
        <v>462</v>
      </c>
      <c r="K608" s="478">
        <v>78</v>
      </c>
      <c r="L608" s="478">
        <v>284</v>
      </c>
      <c r="M608" s="478">
        <v>490</v>
      </c>
      <c r="N608" s="478">
        <v>475</v>
      </c>
      <c r="O608" s="478">
        <v>684</v>
      </c>
      <c r="P608" s="478">
        <v>188</v>
      </c>
      <c r="Q608" s="478">
        <v>623</v>
      </c>
      <c r="R608" s="478">
        <v>127</v>
      </c>
      <c r="S608" s="478">
        <v>336</v>
      </c>
      <c r="T608" s="478">
        <v>168</v>
      </c>
      <c r="U608" s="478">
        <v>482</v>
      </c>
      <c r="V608" s="478">
        <v>688</v>
      </c>
      <c r="W608" s="478">
        <v>349</v>
      </c>
      <c r="X608" s="478">
        <v>639</v>
      </c>
      <c r="Y608" s="478">
        <v>116</v>
      </c>
      <c r="Z608" s="478">
        <v>497</v>
      </c>
      <c r="AA608" s="478">
        <v>55</v>
      </c>
      <c r="AB608" s="487">
        <v>291</v>
      </c>
      <c r="AC608" s="475">
        <f t="shared" si="444"/>
        <v>4792815</v>
      </c>
    </row>
    <row r="609" spans="1:29" x14ac:dyDescent="0.25">
      <c r="A609" s="465">
        <v>9</v>
      </c>
      <c r="B609" s="486">
        <v>630</v>
      </c>
      <c r="C609" s="478">
        <v>134</v>
      </c>
      <c r="D609" s="478">
        <v>340</v>
      </c>
      <c r="E609" s="478">
        <v>73</v>
      </c>
      <c r="F609" s="478">
        <v>282</v>
      </c>
      <c r="G609" s="478">
        <v>488</v>
      </c>
      <c r="H609" s="478">
        <v>473</v>
      </c>
      <c r="I609" s="478">
        <v>679</v>
      </c>
      <c r="J609" s="478">
        <v>186</v>
      </c>
      <c r="K609" s="478">
        <v>504</v>
      </c>
      <c r="L609" s="478">
        <v>62</v>
      </c>
      <c r="M609" s="478">
        <v>295</v>
      </c>
      <c r="N609" s="478">
        <v>163</v>
      </c>
      <c r="O609" s="478">
        <v>480</v>
      </c>
      <c r="P609" s="478">
        <v>686</v>
      </c>
      <c r="Q609" s="478">
        <v>347</v>
      </c>
      <c r="R609" s="478">
        <v>634</v>
      </c>
      <c r="S609" s="478">
        <v>114</v>
      </c>
      <c r="T609" s="478">
        <v>702</v>
      </c>
      <c r="U609" s="478">
        <v>179</v>
      </c>
      <c r="V609" s="478">
        <v>466</v>
      </c>
      <c r="W609" s="478">
        <v>118</v>
      </c>
      <c r="X609" s="478">
        <v>327</v>
      </c>
      <c r="Y609" s="478">
        <v>641</v>
      </c>
      <c r="Z609" s="478">
        <v>275</v>
      </c>
      <c r="AA609" s="478">
        <v>508</v>
      </c>
      <c r="AB609" s="487">
        <v>69</v>
      </c>
      <c r="AC609" s="475">
        <f t="shared" si="444"/>
        <v>4792815</v>
      </c>
    </row>
    <row r="610" spans="1:29" x14ac:dyDescent="0.25">
      <c r="A610" s="465">
        <v>10</v>
      </c>
      <c r="B610" s="486">
        <v>403</v>
      </c>
      <c r="C610" s="478">
        <v>612</v>
      </c>
      <c r="D610" s="478">
        <v>89</v>
      </c>
      <c r="E610" s="478">
        <v>551</v>
      </c>
      <c r="F610" s="478">
        <v>28</v>
      </c>
      <c r="G610" s="478">
        <v>264</v>
      </c>
      <c r="H610" s="478">
        <v>222</v>
      </c>
      <c r="I610" s="478">
        <v>455</v>
      </c>
      <c r="J610" s="478">
        <v>661</v>
      </c>
      <c r="K610" s="478">
        <v>250</v>
      </c>
      <c r="L610" s="478">
        <v>567</v>
      </c>
      <c r="M610" s="478">
        <v>44</v>
      </c>
      <c r="N610" s="478">
        <v>668</v>
      </c>
      <c r="O610" s="478">
        <v>226</v>
      </c>
      <c r="P610" s="478">
        <v>435</v>
      </c>
      <c r="Q610" s="478">
        <v>96</v>
      </c>
      <c r="R610" s="478">
        <v>383</v>
      </c>
      <c r="S610" s="478">
        <v>616</v>
      </c>
      <c r="T610" s="478">
        <v>448</v>
      </c>
      <c r="U610" s="478">
        <v>657</v>
      </c>
      <c r="V610" s="478">
        <v>242</v>
      </c>
      <c r="W610" s="478">
        <v>596</v>
      </c>
      <c r="X610" s="478">
        <v>100</v>
      </c>
      <c r="Y610" s="478">
        <v>390</v>
      </c>
      <c r="Z610" s="478">
        <v>51</v>
      </c>
      <c r="AA610" s="478">
        <v>257</v>
      </c>
      <c r="AB610" s="487">
        <v>544</v>
      </c>
      <c r="AC610" s="475">
        <f t="shared" si="444"/>
        <v>4792815</v>
      </c>
    </row>
    <row r="611" spans="1:29" x14ac:dyDescent="0.25">
      <c r="A611" s="465">
        <v>11</v>
      </c>
      <c r="B611" s="486">
        <v>91</v>
      </c>
      <c r="C611" s="478">
        <v>381</v>
      </c>
      <c r="D611" s="478">
        <v>614</v>
      </c>
      <c r="E611" s="478">
        <v>248</v>
      </c>
      <c r="F611" s="478">
        <v>562</v>
      </c>
      <c r="G611" s="478">
        <v>42</v>
      </c>
      <c r="H611" s="478">
        <v>675</v>
      </c>
      <c r="I611" s="478">
        <v>233</v>
      </c>
      <c r="J611" s="478">
        <v>439</v>
      </c>
      <c r="K611" s="478">
        <v>46</v>
      </c>
      <c r="L611" s="478">
        <v>255</v>
      </c>
      <c r="M611" s="478">
        <v>542</v>
      </c>
      <c r="N611" s="478">
        <v>446</v>
      </c>
      <c r="O611" s="478">
        <v>652</v>
      </c>
      <c r="P611" s="478">
        <v>240</v>
      </c>
      <c r="Q611" s="478">
        <v>603</v>
      </c>
      <c r="R611" s="478">
        <v>107</v>
      </c>
      <c r="S611" s="478">
        <v>394</v>
      </c>
      <c r="T611" s="478">
        <v>217</v>
      </c>
      <c r="U611" s="478">
        <v>453</v>
      </c>
      <c r="V611" s="478">
        <v>659</v>
      </c>
      <c r="W611" s="478">
        <v>401</v>
      </c>
      <c r="X611" s="478">
        <v>607</v>
      </c>
      <c r="Y611" s="478">
        <v>87</v>
      </c>
      <c r="Z611" s="478">
        <v>558</v>
      </c>
      <c r="AA611" s="478">
        <v>35</v>
      </c>
      <c r="AB611" s="487">
        <v>268</v>
      </c>
      <c r="AC611" s="475">
        <f t="shared" si="444"/>
        <v>4792815</v>
      </c>
    </row>
    <row r="612" spans="1:29" x14ac:dyDescent="0.25">
      <c r="A612" s="465">
        <v>12</v>
      </c>
      <c r="B612" s="486">
        <v>598</v>
      </c>
      <c r="C612" s="478">
        <v>105</v>
      </c>
      <c r="D612" s="478">
        <v>392</v>
      </c>
      <c r="E612" s="478">
        <v>53</v>
      </c>
      <c r="F612" s="478">
        <v>259</v>
      </c>
      <c r="G612" s="478">
        <v>549</v>
      </c>
      <c r="H612" s="478">
        <v>444</v>
      </c>
      <c r="I612" s="478">
        <v>650</v>
      </c>
      <c r="J612" s="478">
        <v>235</v>
      </c>
      <c r="K612" s="478">
        <v>553</v>
      </c>
      <c r="L612" s="478">
        <v>33</v>
      </c>
      <c r="M612" s="478">
        <v>266</v>
      </c>
      <c r="N612" s="478">
        <v>224</v>
      </c>
      <c r="O612" s="478">
        <v>457</v>
      </c>
      <c r="P612" s="478">
        <v>666</v>
      </c>
      <c r="Q612" s="478">
        <v>399</v>
      </c>
      <c r="R612" s="478">
        <v>605</v>
      </c>
      <c r="S612" s="478">
        <v>82</v>
      </c>
      <c r="T612" s="478">
        <v>670</v>
      </c>
      <c r="U612" s="478">
        <v>231</v>
      </c>
      <c r="V612" s="478">
        <v>437</v>
      </c>
      <c r="W612" s="478">
        <v>98</v>
      </c>
      <c r="X612" s="478">
        <v>385</v>
      </c>
      <c r="Y612" s="478">
        <v>621</v>
      </c>
      <c r="Z612" s="478">
        <v>246</v>
      </c>
      <c r="AA612" s="478">
        <v>560</v>
      </c>
      <c r="AB612" s="487">
        <v>37</v>
      </c>
      <c r="AC612" s="475">
        <f t="shared" si="444"/>
        <v>4792815</v>
      </c>
    </row>
    <row r="613" spans="1:29" x14ac:dyDescent="0.25">
      <c r="A613" s="465">
        <v>13</v>
      </c>
      <c r="B613" s="486">
        <v>9</v>
      </c>
      <c r="C613" s="478">
        <v>323</v>
      </c>
      <c r="D613" s="478">
        <v>529</v>
      </c>
      <c r="E613" s="478">
        <v>424</v>
      </c>
      <c r="F613" s="478">
        <v>714</v>
      </c>
      <c r="G613" s="478">
        <v>191</v>
      </c>
      <c r="H613" s="478">
        <v>581</v>
      </c>
      <c r="I613" s="478">
        <v>139</v>
      </c>
      <c r="J613" s="478">
        <v>375</v>
      </c>
      <c r="K613" s="478">
        <v>207</v>
      </c>
      <c r="L613" s="478">
        <v>413</v>
      </c>
      <c r="M613" s="478">
        <v>727</v>
      </c>
      <c r="N613" s="478">
        <v>352</v>
      </c>
      <c r="O613" s="478">
        <v>588</v>
      </c>
      <c r="P613" s="478">
        <v>146</v>
      </c>
      <c r="Q613" s="478">
        <v>536</v>
      </c>
      <c r="R613" s="478">
        <v>13</v>
      </c>
      <c r="S613" s="478">
        <v>303</v>
      </c>
      <c r="T613" s="478">
        <v>162</v>
      </c>
      <c r="U613" s="478">
        <v>368</v>
      </c>
      <c r="V613" s="478">
        <v>574</v>
      </c>
      <c r="W613" s="478">
        <v>307</v>
      </c>
      <c r="X613" s="478">
        <v>516</v>
      </c>
      <c r="Y613" s="478">
        <v>20</v>
      </c>
      <c r="Z613" s="478">
        <v>707</v>
      </c>
      <c r="AA613" s="478">
        <v>211</v>
      </c>
      <c r="AB613" s="487">
        <v>420</v>
      </c>
      <c r="AC613" s="475">
        <f t="shared" si="444"/>
        <v>4792815</v>
      </c>
    </row>
    <row r="614" spans="1:29" x14ac:dyDescent="0.25">
      <c r="A614" s="465">
        <v>14</v>
      </c>
      <c r="B614" s="486">
        <v>534</v>
      </c>
      <c r="C614" s="478">
        <v>11</v>
      </c>
      <c r="D614" s="478">
        <v>298</v>
      </c>
      <c r="E614" s="478">
        <v>202</v>
      </c>
      <c r="F614" s="478">
        <v>411</v>
      </c>
      <c r="G614" s="478">
        <v>725</v>
      </c>
      <c r="H614" s="478">
        <v>359</v>
      </c>
      <c r="I614" s="478">
        <v>592</v>
      </c>
      <c r="J614" s="478">
        <v>153</v>
      </c>
      <c r="K614" s="478">
        <v>705</v>
      </c>
      <c r="L614" s="478">
        <v>209</v>
      </c>
      <c r="M614" s="478">
        <v>415</v>
      </c>
      <c r="N614" s="478">
        <v>157</v>
      </c>
      <c r="O614" s="478">
        <v>366</v>
      </c>
      <c r="P614" s="478">
        <v>572</v>
      </c>
      <c r="Q614" s="478">
        <v>314</v>
      </c>
      <c r="R614" s="478">
        <v>520</v>
      </c>
      <c r="S614" s="478">
        <v>27</v>
      </c>
      <c r="T614" s="478">
        <v>579</v>
      </c>
      <c r="U614" s="478">
        <v>137</v>
      </c>
      <c r="V614" s="478">
        <v>370</v>
      </c>
      <c r="W614" s="478">
        <v>4</v>
      </c>
      <c r="X614" s="478">
        <v>321</v>
      </c>
      <c r="Y614" s="478">
        <v>527</v>
      </c>
      <c r="Z614" s="478">
        <v>431</v>
      </c>
      <c r="AA614" s="478">
        <v>718</v>
      </c>
      <c r="AB614" s="487">
        <v>198</v>
      </c>
      <c r="AC614" s="475">
        <f t="shared" si="444"/>
        <v>4792815</v>
      </c>
    </row>
    <row r="615" spans="1:29" x14ac:dyDescent="0.25">
      <c r="A615" s="465">
        <v>15</v>
      </c>
      <c r="B615" s="486">
        <v>312</v>
      </c>
      <c r="C615" s="478">
        <v>518</v>
      </c>
      <c r="D615" s="478">
        <v>22</v>
      </c>
      <c r="E615" s="478">
        <v>709</v>
      </c>
      <c r="F615" s="478">
        <v>216</v>
      </c>
      <c r="G615" s="478">
        <v>422</v>
      </c>
      <c r="H615" s="478">
        <v>155</v>
      </c>
      <c r="I615" s="478">
        <v>361</v>
      </c>
      <c r="J615" s="478">
        <v>570</v>
      </c>
      <c r="K615" s="478">
        <v>429</v>
      </c>
      <c r="L615" s="478">
        <v>716</v>
      </c>
      <c r="M615" s="478">
        <v>193</v>
      </c>
      <c r="N615" s="478">
        <v>583</v>
      </c>
      <c r="O615" s="478">
        <v>144</v>
      </c>
      <c r="P615" s="478">
        <v>377</v>
      </c>
      <c r="Q615" s="478">
        <v>2</v>
      </c>
      <c r="R615" s="478">
        <v>316</v>
      </c>
      <c r="S615" s="478">
        <v>525</v>
      </c>
      <c r="T615" s="478">
        <v>357</v>
      </c>
      <c r="U615" s="478">
        <v>590</v>
      </c>
      <c r="V615" s="478">
        <v>148</v>
      </c>
      <c r="W615" s="478">
        <v>538</v>
      </c>
      <c r="X615" s="478">
        <v>18</v>
      </c>
      <c r="Y615" s="478">
        <v>305</v>
      </c>
      <c r="Z615" s="478">
        <v>200</v>
      </c>
      <c r="AA615" s="478">
        <v>406</v>
      </c>
      <c r="AB615" s="487">
        <v>723</v>
      </c>
      <c r="AC615" s="475">
        <f t="shared" si="444"/>
        <v>4792815</v>
      </c>
    </row>
    <row r="616" spans="1:29" x14ac:dyDescent="0.25">
      <c r="A616" s="465">
        <v>16</v>
      </c>
      <c r="B616" s="486">
        <v>692</v>
      </c>
      <c r="C616" s="478">
        <v>169</v>
      </c>
      <c r="D616" s="478">
        <v>486</v>
      </c>
      <c r="E616" s="478">
        <v>111</v>
      </c>
      <c r="F616" s="478">
        <v>344</v>
      </c>
      <c r="G616" s="478">
        <v>631</v>
      </c>
      <c r="H616" s="478">
        <v>292</v>
      </c>
      <c r="I616" s="478">
        <v>501</v>
      </c>
      <c r="J616" s="478">
        <v>59</v>
      </c>
      <c r="K616" s="478">
        <v>647</v>
      </c>
      <c r="L616" s="478">
        <v>124</v>
      </c>
      <c r="M616" s="478">
        <v>333</v>
      </c>
      <c r="N616" s="478">
        <v>66</v>
      </c>
      <c r="O616" s="478">
        <v>272</v>
      </c>
      <c r="P616" s="478">
        <v>505</v>
      </c>
      <c r="Q616" s="478">
        <v>463</v>
      </c>
      <c r="R616" s="478">
        <v>699</v>
      </c>
      <c r="S616" s="478">
        <v>176</v>
      </c>
      <c r="T616" s="478">
        <v>494</v>
      </c>
      <c r="U616" s="478">
        <v>79</v>
      </c>
      <c r="V616" s="478">
        <v>288</v>
      </c>
      <c r="W616" s="478">
        <v>183</v>
      </c>
      <c r="X616" s="478">
        <v>470</v>
      </c>
      <c r="Y616" s="478">
        <v>676</v>
      </c>
      <c r="Z616" s="478">
        <v>337</v>
      </c>
      <c r="AA616" s="478">
        <v>627</v>
      </c>
      <c r="AB616" s="487">
        <v>131</v>
      </c>
      <c r="AC616" s="475">
        <f t="shared" si="444"/>
        <v>4792815</v>
      </c>
    </row>
    <row r="617" spans="1:29" x14ac:dyDescent="0.25">
      <c r="A617" s="465">
        <v>17</v>
      </c>
      <c r="B617" s="486">
        <v>461</v>
      </c>
      <c r="C617" s="478">
        <v>694</v>
      </c>
      <c r="D617" s="478">
        <v>174</v>
      </c>
      <c r="E617" s="478">
        <v>645</v>
      </c>
      <c r="F617" s="478">
        <v>122</v>
      </c>
      <c r="G617" s="478">
        <v>328</v>
      </c>
      <c r="H617" s="478">
        <v>70</v>
      </c>
      <c r="I617" s="478">
        <v>279</v>
      </c>
      <c r="J617" s="478">
        <v>512</v>
      </c>
      <c r="K617" s="478">
        <v>335</v>
      </c>
      <c r="L617" s="478">
        <v>622</v>
      </c>
      <c r="M617" s="478">
        <v>129</v>
      </c>
      <c r="N617" s="478">
        <v>492</v>
      </c>
      <c r="O617" s="478">
        <v>77</v>
      </c>
      <c r="P617" s="478">
        <v>283</v>
      </c>
      <c r="Q617" s="478">
        <v>187</v>
      </c>
      <c r="R617" s="478">
        <v>477</v>
      </c>
      <c r="S617" s="478">
        <v>683</v>
      </c>
      <c r="T617" s="478">
        <v>290</v>
      </c>
      <c r="U617" s="478">
        <v>496</v>
      </c>
      <c r="V617" s="478">
        <v>57</v>
      </c>
      <c r="W617" s="478">
        <v>690</v>
      </c>
      <c r="X617" s="478">
        <v>167</v>
      </c>
      <c r="Y617" s="478">
        <v>481</v>
      </c>
      <c r="Z617" s="478">
        <v>115</v>
      </c>
      <c r="AA617" s="478">
        <v>351</v>
      </c>
      <c r="AB617" s="487">
        <v>638</v>
      </c>
      <c r="AC617" s="475">
        <f t="shared" si="444"/>
        <v>4792815</v>
      </c>
    </row>
    <row r="618" spans="1:29" x14ac:dyDescent="0.25">
      <c r="A618" s="465">
        <v>18</v>
      </c>
      <c r="B618" s="486">
        <v>185</v>
      </c>
      <c r="C618" s="478">
        <v>472</v>
      </c>
      <c r="D618" s="478">
        <v>681</v>
      </c>
      <c r="E618" s="478">
        <v>342</v>
      </c>
      <c r="F618" s="478">
        <v>629</v>
      </c>
      <c r="G618" s="478">
        <v>133</v>
      </c>
      <c r="H618" s="478">
        <v>487</v>
      </c>
      <c r="I618" s="478">
        <v>75</v>
      </c>
      <c r="J618" s="478">
        <v>281</v>
      </c>
      <c r="K618" s="478">
        <v>113</v>
      </c>
      <c r="L618" s="478">
        <v>346</v>
      </c>
      <c r="M618" s="478">
        <v>636</v>
      </c>
      <c r="N618" s="478">
        <v>297</v>
      </c>
      <c r="O618" s="478">
        <v>503</v>
      </c>
      <c r="P618" s="478">
        <v>61</v>
      </c>
      <c r="Q618" s="478">
        <v>685</v>
      </c>
      <c r="R618" s="478">
        <v>165</v>
      </c>
      <c r="S618" s="478">
        <v>479</v>
      </c>
      <c r="T618" s="478">
        <v>68</v>
      </c>
      <c r="U618" s="478">
        <v>274</v>
      </c>
      <c r="V618" s="478">
        <v>510</v>
      </c>
      <c r="W618" s="478">
        <v>468</v>
      </c>
      <c r="X618" s="478">
        <v>701</v>
      </c>
      <c r="Y618" s="478">
        <v>178</v>
      </c>
      <c r="Z618" s="478">
        <v>640</v>
      </c>
      <c r="AA618" s="478">
        <v>120</v>
      </c>
      <c r="AB618" s="487">
        <v>326</v>
      </c>
      <c r="AC618" s="475">
        <f t="shared" si="444"/>
        <v>4792815</v>
      </c>
    </row>
    <row r="619" spans="1:29" x14ac:dyDescent="0.25">
      <c r="A619" s="465">
        <v>19</v>
      </c>
      <c r="B619" s="486">
        <v>663</v>
      </c>
      <c r="C619" s="478">
        <v>221</v>
      </c>
      <c r="D619" s="478">
        <v>454</v>
      </c>
      <c r="E619" s="478">
        <v>88</v>
      </c>
      <c r="F619" s="478">
        <v>405</v>
      </c>
      <c r="G619" s="478">
        <v>611</v>
      </c>
      <c r="H619" s="478">
        <v>263</v>
      </c>
      <c r="I619" s="478">
        <v>550</v>
      </c>
      <c r="J619" s="478">
        <v>30</v>
      </c>
      <c r="K619" s="478">
        <v>618</v>
      </c>
      <c r="L619" s="478">
        <v>95</v>
      </c>
      <c r="M619" s="478">
        <v>382</v>
      </c>
      <c r="N619" s="478">
        <v>43</v>
      </c>
      <c r="O619" s="478">
        <v>252</v>
      </c>
      <c r="P619" s="478">
        <v>566</v>
      </c>
      <c r="Q619" s="478">
        <v>434</v>
      </c>
      <c r="R619" s="478">
        <v>667</v>
      </c>
      <c r="S619" s="478">
        <v>228</v>
      </c>
      <c r="T619" s="478">
        <v>546</v>
      </c>
      <c r="U619" s="478">
        <v>50</v>
      </c>
      <c r="V619" s="478">
        <v>256</v>
      </c>
      <c r="W619" s="478">
        <v>241</v>
      </c>
      <c r="X619" s="478">
        <v>450</v>
      </c>
      <c r="Y619" s="478">
        <v>656</v>
      </c>
      <c r="Z619" s="478">
        <v>389</v>
      </c>
      <c r="AA619" s="478">
        <v>595</v>
      </c>
      <c r="AB619" s="487">
        <v>102</v>
      </c>
      <c r="AC619" s="475">
        <f t="shared" si="444"/>
        <v>4792815</v>
      </c>
    </row>
    <row r="620" spans="1:29" x14ac:dyDescent="0.25">
      <c r="A620" s="465">
        <v>20</v>
      </c>
      <c r="B620" s="486">
        <v>441</v>
      </c>
      <c r="C620" s="478">
        <v>674</v>
      </c>
      <c r="D620" s="478">
        <v>232</v>
      </c>
      <c r="E620" s="478">
        <v>613</v>
      </c>
      <c r="F620" s="478">
        <v>93</v>
      </c>
      <c r="G620" s="478">
        <v>380</v>
      </c>
      <c r="H620" s="478">
        <v>41</v>
      </c>
      <c r="I620" s="478">
        <v>247</v>
      </c>
      <c r="J620" s="478">
        <v>564</v>
      </c>
      <c r="K620" s="478">
        <v>396</v>
      </c>
      <c r="L620" s="478">
        <v>602</v>
      </c>
      <c r="M620" s="478">
        <v>106</v>
      </c>
      <c r="N620" s="478">
        <v>541</v>
      </c>
      <c r="O620" s="478">
        <v>48</v>
      </c>
      <c r="P620" s="478">
        <v>254</v>
      </c>
      <c r="Q620" s="478">
        <v>239</v>
      </c>
      <c r="R620" s="478">
        <v>445</v>
      </c>
      <c r="S620" s="478">
        <v>654</v>
      </c>
      <c r="T620" s="478">
        <v>270</v>
      </c>
      <c r="U620" s="478">
        <v>557</v>
      </c>
      <c r="V620" s="478">
        <v>34</v>
      </c>
      <c r="W620" s="478">
        <v>658</v>
      </c>
      <c r="X620" s="478">
        <v>219</v>
      </c>
      <c r="Y620" s="478">
        <v>452</v>
      </c>
      <c r="Z620" s="478">
        <v>86</v>
      </c>
      <c r="AA620" s="478">
        <v>400</v>
      </c>
      <c r="AB620" s="487">
        <v>609</v>
      </c>
      <c r="AC620" s="475">
        <f t="shared" si="444"/>
        <v>4792815</v>
      </c>
    </row>
    <row r="621" spans="1:29" x14ac:dyDescent="0.25">
      <c r="A621" s="465">
        <v>21</v>
      </c>
      <c r="B621" s="486">
        <v>237</v>
      </c>
      <c r="C621" s="478">
        <v>443</v>
      </c>
      <c r="D621" s="478">
        <v>649</v>
      </c>
      <c r="E621" s="478">
        <v>391</v>
      </c>
      <c r="F621" s="478">
        <v>600</v>
      </c>
      <c r="G621" s="478">
        <v>104</v>
      </c>
      <c r="H621" s="478">
        <v>548</v>
      </c>
      <c r="I621" s="478">
        <v>52</v>
      </c>
      <c r="J621" s="478">
        <v>261</v>
      </c>
      <c r="K621" s="478">
        <v>84</v>
      </c>
      <c r="L621" s="478">
        <v>398</v>
      </c>
      <c r="M621" s="478">
        <v>604</v>
      </c>
      <c r="N621" s="478">
        <v>265</v>
      </c>
      <c r="O621" s="478">
        <v>555</v>
      </c>
      <c r="P621" s="478">
        <v>32</v>
      </c>
      <c r="Q621" s="478">
        <v>665</v>
      </c>
      <c r="R621" s="478">
        <v>223</v>
      </c>
      <c r="S621" s="478">
        <v>459</v>
      </c>
      <c r="T621" s="478">
        <v>39</v>
      </c>
      <c r="U621" s="478">
        <v>245</v>
      </c>
      <c r="V621" s="478">
        <v>559</v>
      </c>
      <c r="W621" s="478">
        <v>436</v>
      </c>
      <c r="X621" s="478">
        <v>672</v>
      </c>
      <c r="Y621" s="478">
        <v>230</v>
      </c>
      <c r="Z621" s="478">
        <v>620</v>
      </c>
      <c r="AA621" s="478">
        <v>97</v>
      </c>
      <c r="AB621" s="487">
        <v>387</v>
      </c>
      <c r="AC621" s="475">
        <f t="shared" si="444"/>
        <v>4792815</v>
      </c>
    </row>
    <row r="622" spans="1:29" x14ac:dyDescent="0.25">
      <c r="A622" s="465">
        <v>22</v>
      </c>
      <c r="B622" s="486">
        <v>374</v>
      </c>
      <c r="C622" s="478">
        <v>580</v>
      </c>
      <c r="D622" s="478">
        <v>141</v>
      </c>
      <c r="E622" s="478">
        <v>531</v>
      </c>
      <c r="F622" s="478">
        <v>8</v>
      </c>
      <c r="G622" s="478">
        <v>322</v>
      </c>
      <c r="H622" s="478">
        <v>190</v>
      </c>
      <c r="I622" s="478">
        <v>426</v>
      </c>
      <c r="J622" s="478">
        <v>713</v>
      </c>
      <c r="K622" s="478">
        <v>302</v>
      </c>
      <c r="L622" s="478">
        <v>535</v>
      </c>
      <c r="M622" s="478">
        <v>15</v>
      </c>
      <c r="N622" s="478">
        <v>729</v>
      </c>
      <c r="O622" s="478">
        <v>206</v>
      </c>
      <c r="P622" s="478">
        <v>412</v>
      </c>
      <c r="Q622" s="478">
        <v>145</v>
      </c>
      <c r="R622" s="478">
        <v>354</v>
      </c>
      <c r="S622" s="478">
        <v>587</v>
      </c>
      <c r="T622" s="478">
        <v>419</v>
      </c>
      <c r="U622" s="478">
        <v>706</v>
      </c>
      <c r="V622" s="478">
        <v>213</v>
      </c>
      <c r="W622" s="478">
        <v>576</v>
      </c>
      <c r="X622" s="478">
        <v>161</v>
      </c>
      <c r="Y622" s="478">
        <v>367</v>
      </c>
      <c r="Z622" s="478">
        <v>19</v>
      </c>
      <c r="AA622" s="478">
        <v>309</v>
      </c>
      <c r="AB622" s="487">
        <v>515</v>
      </c>
      <c r="AC622" s="475">
        <f t="shared" si="444"/>
        <v>4792815</v>
      </c>
    </row>
    <row r="623" spans="1:29" x14ac:dyDescent="0.25">
      <c r="A623" s="465">
        <v>23</v>
      </c>
      <c r="B623" s="486">
        <v>152</v>
      </c>
      <c r="C623" s="478">
        <v>358</v>
      </c>
      <c r="D623" s="478">
        <v>594</v>
      </c>
      <c r="E623" s="478">
        <v>300</v>
      </c>
      <c r="F623" s="478">
        <v>533</v>
      </c>
      <c r="G623" s="478">
        <v>10</v>
      </c>
      <c r="H623" s="478">
        <v>724</v>
      </c>
      <c r="I623" s="478">
        <v>204</v>
      </c>
      <c r="J623" s="478">
        <v>410</v>
      </c>
      <c r="K623" s="478">
        <v>26</v>
      </c>
      <c r="L623" s="478">
        <v>313</v>
      </c>
      <c r="M623" s="478">
        <v>522</v>
      </c>
      <c r="N623" s="478">
        <v>417</v>
      </c>
      <c r="O623" s="478">
        <v>704</v>
      </c>
      <c r="P623" s="478">
        <v>208</v>
      </c>
      <c r="Q623" s="478">
        <v>571</v>
      </c>
      <c r="R623" s="478">
        <v>159</v>
      </c>
      <c r="S623" s="478">
        <v>365</v>
      </c>
      <c r="T623" s="478">
        <v>197</v>
      </c>
      <c r="U623" s="478">
        <v>430</v>
      </c>
      <c r="V623" s="478">
        <v>720</v>
      </c>
      <c r="W623" s="478">
        <v>372</v>
      </c>
      <c r="X623" s="478">
        <v>578</v>
      </c>
      <c r="Y623" s="478">
        <v>136</v>
      </c>
      <c r="Z623" s="478">
        <v>526</v>
      </c>
      <c r="AA623" s="478">
        <v>6</v>
      </c>
      <c r="AB623" s="487">
        <v>320</v>
      </c>
      <c r="AC623" s="475">
        <f t="shared" si="444"/>
        <v>4792815</v>
      </c>
    </row>
    <row r="624" spans="1:29" x14ac:dyDescent="0.25">
      <c r="A624" s="465">
        <v>24</v>
      </c>
      <c r="B624" s="486">
        <v>569</v>
      </c>
      <c r="C624" s="478">
        <v>154</v>
      </c>
      <c r="D624" s="478">
        <v>363</v>
      </c>
      <c r="E624" s="478">
        <v>24</v>
      </c>
      <c r="F624" s="478">
        <v>311</v>
      </c>
      <c r="G624" s="478">
        <v>517</v>
      </c>
      <c r="H624" s="478">
        <v>421</v>
      </c>
      <c r="I624" s="478">
        <v>711</v>
      </c>
      <c r="J624" s="478">
        <v>215</v>
      </c>
      <c r="K624" s="478">
        <v>524</v>
      </c>
      <c r="L624" s="478">
        <v>1</v>
      </c>
      <c r="M624" s="478">
        <v>318</v>
      </c>
      <c r="N624" s="478">
        <v>195</v>
      </c>
      <c r="O624" s="478">
        <v>428</v>
      </c>
      <c r="P624" s="478">
        <v>715</v>
      </c>
      <c r="Q624" s="478">
        <v>376</v>
      </c>
      <c r="R624" s="478">
        <v>585</v>
      </c>
      <c r="S624" s="478">
        <v>143</v>
      </c>
      <c r="T624" s="478">
        <v>722</v>
      </c>
      <c r="U624" s="478">
        <v>199</v>
      </c>
      <c r="V624" s="478">
        <v>408</v>
      </c>
      <c r="W624" s="478">
        <v>150</v>
      </c>
      <c r="X624" s="478">
        <v>356</v>
      </c>
      <c r="Y624" s="478">
        <v>589</v>
      </c>
      <c r="Z624" s="478">
        <v>304</v>
      </c>
      <c r="AA624" s="478">
        <v>540</v>
      </c>
      <c r="AB624" s="487">
        <v>17</v>
      </c>
      <c r="AC624" s="475">
        <f t="shared" si="444"/>
        <v>4792815</v>
      </c>
    </row>
    <row r="625" spans="1:29" x14ac:dyDescent="0.25">
      <c r="A625" s="465">
        <v>25</v>
      </c>
      <c r="B625" s="486">
        <v>58</v>
      </c>
      <c r="C625" s="478">
        <v>294</v>
      </c>
      <c r="D625" s="478">
        <v>500</v>
      </c>
      <c r="E625" s="478">
        <v>485</v>
      </c>
      <c r="F625" s="478">
        <v>691</v>
      </c>
      <c r="G625" s="478">
        <v>171</v>
      </c>
      <c r="H625" s="478">
        <v>633</v>
      </c>
      <c r="I625" s="478">
        <v>110</v>
      </c>
      <c r="J625" s="478">
        <v>343</v>
      </c>
      <c r="K625" s="478">
        <v>175</v>
      </c>
      <c r="L625" s="478">
        <v>465</v>
      </c>
      <c r="M625" s="478">
        <v>698</v>
      </c>
      <c r="N625" s="478">
        <v>332</v>
      </c>
      <c r="O625" s="478">
        <v>646</v>
      </c>
      <c r="P625" s="478">
        <v>126</v>
      </c>
      <c r="Q625" s="478">
        <v>507</v>
      </c>
      <c r="R625" s="478">
        <v>65</v>
      </c>
      <c r="S625" s="478">
        <v>271</v>
      </c>
      <c r="T625" s="478">
        <v>130</v>
      </c>
      <c r="U625" s="478">
        <v>339</v>
      </c>
      <c r="V625" s="478">
        <v>626</v>
      </c>
      <c r="W625" s="478">
        <v>287</v>
      </c>
      <c r="X625" s="478">
        <v>493</v>
      </c>
      <c r="Y625" s="478">
        <v>81</v>
      </c>
      <c r="Z625" s="478">
        <v>678</v>
      </c>
      <c r="AA625" s="478">
        <v>182</v>
      </c>
      <c r="AB625" s="487">
        <v>469</v>
      </c>
      <c r="AC625" s="475">
        <f t="shared" si="444"/>
        <v>4792815</v>
      </c>
    </row>
    <row r="626" spans="1:29" x14ac:dyDescent="0.25">
      <c r="A626" s="465">
        <v>26</v>
      </c>
      <c r="B626" s="486">
        <v>511</v>
      </c>
      <c r="C626" s="478">
        <v>72</v>
      </c>
      <c r="D626" s="478">
        <v>278</v>
      </c>
      <c r="E626" s="478">
        <v>173</v>
      </c>
      <c r="F626" s="478">
        <v>460</v>
      </c>
      <c r="G626" s="478">
        <v>696</v>
      </c>
      <c r="H626" s="478">
        <v>330</v>
      </c>
      <c r="I626" s="478">
        <v>644</v>
      </c>
      <c r="J626" s="478">
        <v>121</v>
      </c>
      <c r="K626" s="478">
        <v>682</v>
      </c>
      <c r="L626" s="478">
        <v>189</v>
      </c>
      <c r="M626" s="478">
        <v>476</v>
      </c>
      <c r="N626" s="478">
        <v>128</v>
      </c>
      <c r="O626" s="478">
        <v>334</v>
      </c>
      <c r="P626" s="478">
        <v>624</v>
      </c>
      <c r="Q626" s="478">
        <v>285</v>
      </c>
      <c r="R626" s="478">
        <v>491</v>
      </c>
      <c r="S626" s="478">
        <v>76</v>
      </c>
      <c r="T626" s="478">
        <v>637</v>
      </c>
      <c r="U626" s="478">
        <v>117</v>
      </c>
      <c r="V626" s="478">
        <v>350</v>
      </c>
      <c r="W626" s="478">
        <v>56</v>
      </c>
      <c r="X626" s="478">
        <v>289</v>
      </c>
      <c r="Y626" s="478">
        <v>498</v>
      </c>
      <c r="Z626" s="478">
        <v>483</v>
      </c>
      <c r="AA626" s="478">
        <v>689</v>
      </c>
      <c r="AB626" s="487">
        <v>166</v>
      </c>
      <c r="AC626" s="475">
        <f t="shared" si="444"/>
        <v>4792815</v>
      </c>
    </row>
    <row r="627" spans="1:29" x14ac:dyDescent="0.25">
      <c r="A627" s="465">
        <v>27</v>
      </c>
      <c r="B627" s="488">
        <v>280</v>
      </c>
      <c r="C627" s="489">
        <v>489</v>
      </c>
      <c r="D627" s="489">
        <v>74</v>
      </c>
      <c r="E627" s="489">
        <v>680</v>
      </c>
      <c r="F627" s="489">
        <v>184</v>
      </c>
      <c r="G627" s="489">
        <v>474</v>
      </c>
      <c r="H627" s="489">
        <v>135</v>
      </c>
      <c r="I627" s="489">
        <v>341</v>
      </c>
      <c r="J627" s="489">
        <v>628</v>
      </c>
      <c r="K627" s="489">
        <v>478</v>
      </c>
      <c r="L627" s="489">
        <v>687</v>
      </c>
      <c r="M627" s="489">
        <v>164</v>
      </c>
      <c r="N627" s="489">
        <v>635</v>
      </c>
      <c r="O627" s="489">
        <v>112</v>
      </c>
      <c r="P627" s="489">
        <v>348</v>
      </c>
      <c r="Q627" s="489">
        <v>63</v>
      </c>
      <c r="R627" s="489">
        <v>296</v>
      </c>
      <c r="S627" s="489">
        <v>502</v>
      </c>
      <c r="T627" s="489">
        <v>325</v>
      </c>
      <c r="U627" s="489">
        <v>642</v>
      </c>
      <c r="V627" s="489">
        <v>119</v>
      </c>
      <c r="W627" s="489">
        <v>509</v>
      </c>
      <c r="X627" s="489">
        <v>67</v>
      </c>
      <c r="Y627" s="489">
        <v>276</v>
      </c>
      <c r="Z627" s="489">
        <v>180</v>
      </c>
      <c r="AA627" s="489">
        <v>467</v>
      </c>
      <c r="AB627" s="490">
        <v>700</v>
      </c>
      <c r="AC627" s="475">
        <f t="shared" si="444"/>
        <v>4792815</v>
      </c>
    </row>
    <row r="628" spans="1:29" x14ac:dyDescent="0.25">
      <c r="A628" s="470" t="s">
        <v>1</v>
      </c>
      <c r="B628" s="475">
        <f>SUMSQ(B601:B627)</f>
        <v>4792815</v>
      </c>
      <c r="C628" s="475">
        <f t="shared" ref="C628" si="445">SUMSQ(C601:C627)</f>
        <v>4792815</v>
      </c>
      <c r="D628" s="475">
        <f t="shared" ref="D628" si="446">SUMSQ(D601:D627)</f>
        <v>4792815</v>
      </c>
      <c r="E628" s="475">
        <f t="shared" ref="E628" si="447">SUMSQ(E601:E627)</f>
        <v>4792815</v>
      </c>
      <c r="F628" s="475">
        <f t="shared" ref="F628" si="448">SUMSQ(F601:F627)</f>
        <v>4792815</v>
      </c>
      <c r="G628" s="475">
        <f t="shared" ref="G628" si="449">SUMSQ(G601:G627)</f>
        <v>4792815</v>
      </c>
      <c r="H628" s="475">
        <f t="shared" ref="H628" si="450">SUMSQ(H601:H627)</f>
        <v>4792815</v>
      </c>
      <c r="I628" s="475">
        <f t="shared" ref="I628" si="451">SUMSQ(I601:I627)</f>
        <v>4792815</v>
      </c>
      <c r="J628" s="475">
        <f t="shared" ref="J628" si="452">SUMSQ(J601:J627)</f>
        <v>4792815</v>
      </c>
      <c r="K628" s="475">
        <f t="shared" ref="K628" si="453">SUMSQ(K601:K627)</f>
        <v>4792815</v>
      </c>
      <c r="L628" s="475">
        <f t="shared" ref="L628" si="454">SUMSQ(L601:L627)</f>
        <v>4792815</v>
      </c>
      <c r="M628" s="475">
        <f t="shared" ref="M628" si="455">SUMSQ(M601:M627)</f>
        <v>4792815</v>
      </c>
      <c r="N628" s="475">
        <f t="shared" ref="N628" si="456">SUMSQ(N601:N627)</f>
        <v>4792815</v>
      </c>
      <c r="O628" s="475">
        <f t="shared" ref="O628" si="457">SUMSQ(O601:O627)</f>
        <v>4792815</v>
      </c>
      <c r="P628" s="475">
        <f t="shared" ref="P628" si="458">SUMSQ(P601:P627)</f>
        <v>4792815</v>
      </c>
      <c r="Q628" s="475">
        <f t="shared" ref="Q628" si="459">SUMSQ(Q601:Q627)</f>
        <v>4792815</v>
      </c>
      <c r="R628" s="475">
        <f t="shared" ref="R628" si="460">SUMSQ(R601:R627)</f>
        <v>4792815</v>
      </c>
      <c r="S628" s="475">
        <f t="shared" ref="S628" si="461">SUMSQ(S601:S627)</f>
        <v>4792815</v>
      </c>
      <c r="T628" s="475">
        <f t="shared" ref="T628" si="462">SUMSQ(T601:T627)</f>
        <v>4792815</v>
      </c>
      <c r="U628" s="475">
        <f t="shared" ref="U628" si="463">SUMSQ(U601:U627)</f>
        <v>4792815</v>
      </c>
      <c r="V628" s="475">
        <f t="shared" ref="V628" si="464">SUMSQ(V601:V627)</f>
        <v>4792815</v>
      </c>
      <c r="W628" s="475">
        <f t="shared" ref="W628" si="465">SUMSQ(W601:W627)</f>
        <v>4792815</v>
      </c>
      <c r="X628" s="475">
        <f t="shared" ref="X628" si="466">SUMSQ(X601:X627)</f>
        <v>4792815</v>
      </c>
      <c r="Y628" s="475">
        <f t="shared" ref="Y628" si="467">SUMSQ(Y601:Y627)</f>
        <v>4792815</v>
      </c>
      <c r="Z628" s="475">
        <f t="shared" ref="Z628" si="468">SUMSQ(Z601:Z627)</f>
        <v>4792815</v>
      </c>
      <c r="AA628" s="475">
        <f t="shared" ref="AA628" si="469">SUMSQ(AA601:AA627)</f>
        <v>4792815</v>
      </c>
      <c r="AB628" s="475">
        <f t="shared" ref="AB628" si="470">SUMSQ(AB601:AB627)</f>
        <v>4792815</v>
      </c>
      <c r="AC628" s="475"/>
    </row>
    <row r="629" spans="1:29" x14ac:dyDescent="0.25">
      <c r="A629" s="466"/>
      <c r="B629" s="471" t="s">
        <v>925</v>
      </c>
      <c r="C629" s="471"/>
      <c r="D629" s="471"/>
      <c r="E629" s="471"/>
      <c r="F629" s="471"/>
      <c r="G629" s="471"/>
      <c r="H629" s="471"/>
      <c r="I629" s="471"/>
      <c r="J629" s="471"/>
      <c r="K629" s="471"/>
      <c r="L629" s="471"/>
      <c r="M629" s="471"/>
      <c r="N629" s="471"/>
      <c r="O629" s="471"/>
      <c r="P629" s="471"/>
      <c r="Q629" s="471"/>
      <c r="R629" s="471"/>
      <c r="S629" s="471"/>
      <c r="T629" s="471"/>
      <c r="U629" s="471"/>
      <c r="V629" s="471"/>
      <c r="W629" s="471"/>
      <c r="X629" s="471"/>
      <c r="Y629" s="471"/>
      <c r="Z629" s="471"/>
      <c r="AA629" s="471"/>
      <c r="AB629" s="471"/>
      <c r="AC629" s="475"/>
    </row>
    <row r="630" spans="1:29" x14ac:dyDescent="0.25">
      <c r="A630" s="470" t="s">
        <v>2</v>
      </c>
      <c r="B630" s="466">
        <f>B601</f>
        <v>29</v>
      </c>
      <c r="C630" s="466">
        <f>C602</f>
        <v>40</v>
      </c>
      <c r="D630" s="466">
        <f>D603</f>
        <v>54</v>
      </c>
      <c r="E630" s="466">
        <f>E604</f>
        <v>140</v>
      </c>
      <c r="F630" s="466">
        <f>F605</f>
        <v>151</v>
      </c>
      <c r="G630" s="466">
        <f>G606</f>
        <v>156</v>
      </c>
      <c r="H630" s="466">
        <f>H607</f>
        <v>170</v>
      </c>
      <c r="I630" s="466">
        <f>I608</f>
        <v>172</v>
      </c>
      <c r="J630" s="466">
        <f>J609</f>
        <v>186</v>
      </c>
      <c r="K630" s="466">
        <f>K610</f>
        <v>250</v>
      </c>
      <c r="L630" s="466">
        <f>L611</f>
        <v>255</v>
      </c>
      <c r="M630" s="466">
        <f>M612</f>
        <v>266</v>
      </c>
      <c r="N630" s="466">
        <f>N613</f>
        <v>352</v>
      </c>
      <c r="O630" s="466">
        <f>O614</f>
        <v>366</v>
      </c>
      <c r="P630" s="466">
        <f>P615</f>
        <v>377</v>
      </c>
      <c r="Q630" s="466">
        <f>Q616</f>
        <v>463</v>
      </c>
      <c r="R630" s="466">
        <f>R617</f>
        <v>477</v>
      </c>
      <c r="S630" s="466">
        <f>S618</f>
        <v>479</v>
      </c>
      <c r="T630" s="466">
        <f>T619</f>
        <v>546</v>
      </c>
      <c r="U630" s="466">
        <f>U620</f>
        <v>557</v>
      </c>
      <c r="V630" s="466">
        <f>V621</f>
        <v>559</v>
      </c>
      <c r="W630" s="466">
        <f>W622</f>
        <v>576</v>
      </c>
      <c r="X630" s="466">
        <f>X623</f>
        <v>578</v>
      </c>
      <c r="Y630" s="466">
        <f>Y624</f>
        <v>589</v>
      </c>
      <c r="Z630" s="466">
        <f>Z625</f>
        <v>678</v>
      </c>
      <c r="AA630" s="466">
        <f>AA626</f>
        <v>689</v>
      </c>
      <c r="AB630" s="473">
        <f>AB627</f>
        <v>700</v>
      </c>
      <c r="AC630" s="475">
        <f t="shared" ref="AC630:AC631" si="471">SUMSQ(B630:AB630)</f>
        <v>4792815</v>
      </c>
    </row>
    <row r="631" spans="1:29" x14ac:dyDescent="0.25">
      <c r="A631" s="470" t="s">
        <v>3</v>
      </c>
      <c r="B631" s="466">
        <f>B627</f>
        <v>280</v>
      </c>
      <c r="C631" s="466">
        <f>C626</f>
        <v>72</v>
      </c>
      <c r="D631" s="466">
        <f>D625</f>
        <v>500</v>
      </c>
      <c r="E631" s="466">
        <f>E624</f>
        <v>24</v>
      </c>
      <c r="F631" s="466">
        <f>F623</f>
        <v>533</v>
      </c>
      <c r="G631" s="466">
        <f>G622</f>
        <v>322</v>
      </c>
      <c r="H631" s="466">
        <f>H621</f>
        <v>548</v>
      </c>
      <c r="I631" s="466">
        <f>I620</f>
        <v>247</v>
      </c>
      <c r="J631" s="466">
        <f>J619</f>
        <v>30</v>
      </c>
      <c r="K631" s="466">
        <f>K618</f>
        <v>113</v>
      </c>
      <c r="L631" s="466">
        <f>L617</f>
        <v>622</v>
      </c>
      <c r="M631" s="466">
        <f>M616</f>
        <v>333</v>
      </c>
      <c r="N631" s="466">
        <f>N615</f>
        <v>583</v>
      </c>
      <c r="O631" s="466">
        <f>O614</f>
        <v>366</v>
      </c>
      <c r="P631" s="466">
        <f>P613</f>
        <v>146</v>
      </c>
      <c r="Q631" s="466">
        <f>Q612</f>
        <v>399</v>
      </c>
      <c r="R631" s="466">
        <f>R611</f>
        <v>107</v>
      </c>
      <c r="S631" s="466">
        <f>S610</f>
        <v>616</v>
      </c>
      <c r="T631" s="466">
        <f>T609</f>
        <v>702</v>
      </c>
      <c r="U631" s="466">
        <f>U608</f>
        <v>482</v>
      </c>
      <c r="V631" s="466">
        <f>V607</f>
        <v>181</v>
      </c>
      <c r="W631" s="466">
        <f>W606</f>
        <v>407</v>
      </c>
      <c r="X631" s="466">
        <f>X605</f>
        <v>196</v>
      </c>
      <c r="Y631" s="466">
        <f>Y604</f>
        <v>708</v>
      </c>
      <c r="Z631" s="466">
        <f>Z603</f>
        <v>229</v>
      </c>
      <c r="AA631" s="466">
        <f>AA602</f>
        <v>660</v>
      </c>
      <c r="AB631" s="473">
        <f>AB601</f>
        <v>449</v>
      </c>
      <c r="AC631" s="475">
        <f t="shared" si="471"/>
        <v>4792815</v>
      </c>
    </row>
    <row r="632" spans="1:29" x14ac:dyDescent="0.25">
      <c r="B632" s="470"/>
      <c r="C632" s="466" t="s">
        <v>4</v>
      </c>
      <c r="AC632" s="475"/>
    </row>
    <row r="633" spans="1:29" x14ac:dyDescent="0.25">
      <c r="B633" s="481" t="s">
        <v>954</v>
      </c>
      <c r="C633" s="482"/>
      <c r="D633" s="482"/>
      <c r="E633" s="482"/>
      <c r="F633" s="465"/>
      <c r="G633" s="465"/>
      <c r="H633" s="465"/>
      <c r="I633" s="465"/>
      <c r="J633" s="465"/>
      <c r="K633" s="465"/>
      <c r="L633" s="465"/>
      <c r="M633" s="465"/>
      <c r="N633" s="465"/>
      <c r="O633" s="465"/>
      <c r="P633" s="465"/>
      <c r="Q633" s="465"/>
      <c r="R633" s="465"/>
      <c r="S633" s="465"/>
      <c r="T633" s="465"/>
      <c r="U633" s="465"/>
      <c r="V633" s="465"/>
      <c r="W633" s="465"/>
      <c r="X633" s="465"/>
      <c r="Y633" s="465"/>
      <c r="Z633" s="465"/>
      <c r="AA633" s="465"/>
      <c r="AB633" s="465"/>
      <c r="AC633" s="475"/>
    </row>
    <row r="634" spans="1:29" x14ac:dyDescent="0.25">
      <c r="A634" s="465">
        <v>1</v>
      </c>
      <c r="B634" s="483">
        <v>26</v>
      </c>
      <c r="C634" s="484">
        <v>208</v>
      </c>
      <c r="D634" s="484">
        <v>159</v>
      </c>
      <c r="E634" s="484">
        <v>578</v>
      </c>
      <c r="F634" s="484">
        <v>526</v>
      </c>
      <c r="G634" s="484">
        <v>720</v>
      </c>
      <c r="H634" s="484">
        <v>410</v>
      </c>
      <c r="I634" s="484">
        <v>358</v>
      </c>
      <c r="J634" s="484">
        <v>300</v>
      </c>
      <c r="K634" s="484">
        <v>704</v>
      </c>
      <c r="L634" s="484">
        <v>571</v>
      </c>
      <c r="M634" s="484">
        <v>522</v>
      </c>
      <c r="N634" s="484">
        <v>320</v>
      </c>
      <c r="O634" s="484">
        <v>430</v>
      </c>
      <c r="P634" s="484">
        <v>372</v>
      </c>
      <c r="Q634" s="484">
        <v>152</v>
      </c>
      <c r="R634" s="484">
        <v>10</v>
      </c>
      <c r="S634" s="484">
        <v>204</v>
      </c>
      <c r="T634" s="484">
        <v>365</v>
      </c>
      <c r="U634" s="484">
        <v>313</v>
      </c>
      <c r="V634" s="484">
        <v>417</v>
      </c>
      <c r="W634" s="484">
        <v>197</v>
      </c>
      <c r="X634" s="484">
        <v>136</v>
      </c>
      <c r="Y634" s="484">
        <v>6</v>
      </c>
      <c r="Z634" s="484">
        <v>533</v>
      </c>
      <c r="AA634" s="484">
        <v>724</v>
      </c>
      <c r="AB634" s="485">
        <v>594</v>
      </c>
      <c r="AC634" s="475">
        <f t="shared" ref="AC634:AC660" si="472">SUMSQ(B634:AB634)</f>
        <v>4792815</v>
      </c>
    </row>
    <row r="635" spans="1:29" x14ac:dyDescent="0.25">
      <c r="A635" s="465">
        <v>2</v>
      </c>
      <c r="B635" s="486">
        <v>84</v>
      </c>
      <c r="C635" s="478">
        <v>32</v>
      </c>
      <c r="D635" s="478">
        <v>223</v>
      </c>
      <c r="E635" s="478">
        <v>672</v>
      </c>
      <c r="F635" s="478">
        <v>620</v>
      </c>
      <c r="G635" s="478">
        <v>559</v>
      </c>
      <c r="H635" s="478">
        <v>261</v>
      </c>
      <c r="I635" s="478">
        <v>443</v>
      </c>
      <c r="J635" s="478">
        <v>391</v>
      </c>
      <c r="K635" s="478">
        <v>555</v>
      </c>
      <c r="L635" s="478">
        <v>665</v>
      </c>
      <c r="M635" s="478">
        <v>604</v>
      </c>
      <c r="N635" s="478">
        <v>387</v>
      </c>
      <c r="O635" s="478">
        <v>245</v>
      </c>
      <c r="P635" s="478">
        <v>436</v>
      </c>
      <c r="Q635" s="478">
        <v>237</v>
      </c>
      <c r="R635" s="478">
        <v>104</v>
      </c>
      <c r="S635" s="478">
        <v>52</v>
      </c>
      <c r="T635" s="478">
        <v>459</v>
      </c>
      <c r="U635" s="478">
        <v>398</v>
      </c>
      <c r="V635" s="478">
        <v>265</v>
      </c>
      <c r="W635" s="478">
        <v>39</v>
      </c>
      <c r="X635" s="478">
        <v>230</v>
      </c>
      <c r="Y635" s="478">
        <v>97</v>
      </c>
      <c r="Z635" s="478">
        <v>600</v>
      </c>
      <c r="AA635" s="478">
        <v>548</v>
      </c>
      <c r="AB635" s="487">
        <v>649</v>
      </c>
      <c r="AC635" s="475">
        <f t="shared" si="472"/>
        <v>4792815</v>
      </c>
    </row>
    <row r="636" spans="1:29" x14ac:dyDescent="0.25">
      <c r="A636" s="465">
        <v>3</v>
      </c>
      <c r="B636" s="486">
        <v>175</v>
      </c>
      <c r="C636" s="478">
        <v>126</v>
      </c>
      <c r="D636" s="478">
        <v>65</v>
      </c>
      <c r="E636" s="478">
        <v>493</v>
      </c>
      <c r="F636" s="478">
        <v>678</v>
      </c>
      <c r="G636" s="478">
        <v>626</v>
      </c>
      <c r="H636" s="478">
        <v>343</v>
      </c>
      <c r="I636" s="478">
        <v>294</v>
      </c>
      <c r="J636" s="478">
        <v>485</v>
      </c>
      <c r="K636" s="478">
        <v>646</v>
      </c>
      <c r="L636" s="478">
        <v>507</v>
      </c>
      <c r="M636" s="478">
        <v>698</v>
      </c>
      <c r="N636" s="478">
        <v>469</v>
      </c>
      <c r="O636" s="478">
        <v>339</v>
      </c>
      <c r="P636" s="478">
        <v>287</v>
      </c>
      <c r="Q636" s="478">
        <v>58</v>
      </c>
      <c r="R636" s="478">
        <v>171</v>
      </c>
      <c r="S636" s="478">
        <v>110</v>
      </c>
      <c r="T636" s="478">
        <v>271</v>
      </c>
      <c r="U636" s="478">
        <v>465</v>
      </c>
      <c r="V636" s="478">
        <v>332</v>
      </c>
      <c r="W636" s="478">
        <v>130</v>
      </c>
      <c r="X636" s="478">
        <v>81</v>
      </c>
      <c r="Y636" s="478">
        <v>182</v>
      </c>
      <c r="Z636" s="478">
        <v>691</v>
      </c>
      <c r="AA636" s="478">
        <v>633</v>
      </c>
      <c r="AB636" s="487">
        <v>500</v>
      </c>
      <c r="AC636" s="475">
        <f t="shared" si="472"/>
        <v>4792815</v>
      </c>
    </row>
    <row r="637" spans="1:29" x14ac:dyDescent="0.25">
      <c r="A637" s="465">
        <v>4</v>
      </c>
      <c r="B637" s="486">
        <v>250</v>
      </c>
      <c r="C637" s="478">
        <v>435</v>
      </c>
      <c r="D637" s="478">
        <v>383</v>
      </c>
      <c r="E637" s="478">
        <v>100</v>
      </c>
      <c r="F637" s="478">
        <v>51</v>
      </c>
      <c r="G637" s="478">
        <v>242</v>
      </c>
      <c r="H637" s="478">
        <v>661</v>
      </c>
      <c r="I637" s="478">
        <v>612</v>
      </c>
      <c r="J637" s="478">
        <v>551</v>
      </c>
      <c r="K637" s="478">
        <v>226</v>
      </c>
      <c r="L637" s="478">
        <v>96</v>
      </c>
      <c r="M637" s="478">
        <v>44</v>
      </c>
      <c r="N637" s="478">
        <v>544</v>
      </c>
      <c r="O637" s="478">
        <v>657</v>
      </c>
      <c r="P637" s="478">
        <v>596</v>
      </c>
      <c r="Q637" s="478">
        <v>403</v>
      </c>
      <c r="R637" s="478">
        <v>264</v>
      </c>
      <c r="S637" s="478">
        <v>455</v>
      </c>
      <c r="T637" s="478">
        <v>616</v>
      </c>
      <c r="U637" s="478">
        <v>567</v>
      </c>
      <c r="V637" s="478">
        <v>668</v>
      </c>
      <c r="W637" s="478">
        <v>448</v>
      </c>
      <c r="X637" s="478">
        <v>390</v>
      </c>
      <c r="Y637" s="478">
        <v>257</v>
      </c>
      <c r="Z637" s="478">
        <v>28</v>
      </c>
      <c r="AA637" s="478">
        <v>222</v>
      </c>
      <c r="AB637" s="487">
        <v>89</v>
      </c>
      <c r="AC637" s="475">
        <f t="shared" si="472"/>
        <v>4792815</v>
      </c>
    </row>
    <row r="638" spans="1:29" x14ac:dyDescent="0.25">
      <c r="A638" s="465">
        <v>5</v>
      </c>
      <c r="B638" s="486">
        <v>335</v>
      </c>
      <c r="C638" s="478">
        <v>283</v>
      </c>
      <c r="D638" s="478">
        <v>477</v>
      </c>
      <c r="E638" s="478">
        <v>167</v>
      </c>
      <c r="F638" s="478">
        <v>115</v>
      </c>
      <c r="G638" s="478">
        <v>57</v>
      </c>
      <c r="H638" s="478">
        <v>512</v>
      </c>
      <c r="I638" s="478">
        <v>694</v>
      </c>
      <c r="J638" s="478">
        <v>645</v>
      </c>
      <c r="K638" s="478">
        <v>77</v>
      </c>
      <c r="L638" s="478">
        <v>187</v>
      </c>
      <c r="M638" s="478">
        <v>129</v>
      </c>
      <c r="N638" s="478">
        <v>638</v>
      </c>
      <c r="O638" s="478">
        <v>496</v>
      </c>
      <c r="P638" s="478">
        <v>690</v>
      </c>
      <c r="Q638" s="478">
        <v>461</v>
      </c>
      <c r="R638" s="478">
        <v>328</v>
      </c>
      <c r="S638" s="478">
        <v>279</v>
      </c>
      <c r="T638" s="478">
        <v>683</v>
      </c>
      <c r="U638" s="478">
        <v>622</v>
      </c>
      <c r="V638" s="478">
        <v>492</v>
      </c>
      <c r="W638" s="478">
        <v>290</v>
      </c>
      <c r="X638" s="478">
        <v>481</v>
      </c>
      <c r="Y638" s="478">
        <v>351</v>
      </c>
      <c r="Z638" s="478">
        <v>122</v>
      </c>
      <c r="AA638" s="478">
        <v>70</v>
      </c>
      <c r="AB638" s="487">
        <v>174</v>
      </c>
      <c r="AC638" s="475">
        <f t="shared" si="472"/>
        <v>4792815</v>
      </c>
    </row>
    <row r="639" spans="1:29" x14ac:dyDescent="0.25">
      <c r="A639" s="465">
        <v>6</v>
      </c>
      <c r="B639" s="486">
        <v>429</v>
      </c>
      <c r="C639" s="478">
        <v>377</v>
      </c>
      <c r="D639" s="478">
        <v>316</v>
      </c>
      <c r="E639" s="478">
        <v>18</v>
      </c>
      <c r="F639" s="478">
        <v>200</v>
      </c>
      <c r="G639" s="478">
        <v>148</v>
      </c>
      <c r="H639" s="478">
        <v>570</v>
      </c>
      <c r="I639" s="478">
        <v>518</v>
      </c>
      <c r="J639" s="478">
        <v>709</v>
      </c>
      <c r="K639" s="478">
        <v>144</v>
      </c>
      <c r="L639" s="478">
        <v>2</v>
      </c>
      <c r="M639" s="478">
        <v>193</v>
      </c>
      <c r="N639" s="478">
        <v>723</v>
      </c>
      <c r="O639" s="478">
        <v>590</v>
      </c>
      <c r="P639" s="478">
        <v>538</v>
      </c>
      <c r="Q639" s="478">
        <v>312</v>
      </c>
      <c r="R639" s="478">
        <v>422</v>
      </c>
      <c r="S639" s="478">
        <v>361</v>
      </c>
      <c r="T639" s="478">
        <v>525</v>
      </c>
      <c r="U639" s="478">
        <v>716</v>
      </c>
      <c r="V639" s="478">
        <v>583</v>
      </c>
      <c r="W639" s="478">
        <v>357</v>
      </c>
      <c r="X639" s="478">
        <v>305</v>
      </c>
      <c r="Y639" s="478">
        <v>406</v>
      </c>
      <c r="Z639" s="478">
        <v>216</v>
      </c>
      <c r="AA639" s="478">
        <v>155</v>
      </c>
      <c r="AB639" s="487">
        <v>22</v>
      </c>
      <c r="AC639" s="475">
        <f t="shared" si="472"/>
        <v>4792815</v>
      </c>
    </row>
    <row r="640" spans="1:29" x14ac:dyDescent="0.25">
      <c r="A640" s="465">
        <v>7</v>
      </c>
      <c r="B640" s="486">
        <v>504</v>
      </c>
      <c r="C640" s="478">
        <v>686</v>
      </c>
      <c r="D640" s="478">
        <v>634</v>
      </c>
      <c r="E640" s="478">
        <v>327</v>
      </c>
      <c r="F640" s="478">
        <v>275</v>
      </c>
      <c r="G640" s="478">
        <v>466</v>
      </c>
      <c r="H640" s="478">
        <v>186</v>
      </c>
      <c r="I640" s="478">
        <v>134</v>
      </c>
      <c r="J640" s="478">
        <v>73</v>
      </c>
      <c r="K640" s="478">
        <v>480</v>
      </c>
      <c r="L640" s="478">
        <v>347</v>
      </c>
      <c r="M640" s="478">
        <v>295</v>
      </c>
      <c r="N640" s="478">
        <v>69</v>
      </c>
      <c r="O640" s="478">
        <v>179</v>
      </c>
      <c r="P640" s="478">
        <v>118</v>
      </c>
      <c r="Q640" s="478">
        <v>630</v>
      </c>
      <c r="R640" s="478">
        <v>488</v>
      </c>
      <c r="S640" s="478">
        <v>679</v>
      </c>
      <c r="T640" s="478">
        <v>114</v>
      </c>
      <c r="U640" s="478">
        <v>62</v>
      </c>
      <c r="V640" s="478">
        <v>163</v>
      </c>
      <c r="W640" s="478">
        <v>702</v>
      </c>
      <c r="X640" s="478">
        <v>641</v>
      </c>
      <c r="Y640" s="478">
        <v>508</v>
      </c>
      <c r="Z640" s="478">
        <v>282</v>
      </c>
      <c r="AA640" s="478">
        <v>473</v>
      </c>
      <c r="AB640" s="487">
        <v>340</v>
      </c>
      <c r="AC640" s="475">
        <f t="shared" si="472"/>
        <v>4792815</v>
      </c>
    </row>
    <row r="641" spans="1:29" x14ac:dyDescent="0.25">
      <c r="A641" s="465">
        <v>8</v>
      </c>
      <c r="B641" s="486">
        <v>586</v>
      </c>
      <c r="C641" s="478">
        <v>537</v>
      </c>
      <c r="D641" s="478">
        <v>728</v>
      </c>
      <c r="E641" s="478">
        <v>418</v>
      </c>
      <c r="F641" s="478">
        <v>369</v>
      </c>
      <c r="G641" s="478">
        <v>308</v>
      </c>
      <c r="H641" s="478">
        <v>7</v>
      </c>
      <c r="I641" s="478">
        <v>192</v>
      </c>
      <c r="J641" s="478">
        <v>140</v>
      </c>
      <c r="K641" s="478">
        <v>301</v>
      </c>
      <c r="L641" s="478">
        <v>414</v>
      </c>
      <c r="M641" s="478">
        <v>353</v>
      </c>
      <c r="N641" s="478">
        <v>160</v>
      </c>
      <c r="O641" s="478">
        <v>21</v>
      </c>
      <c r="P641" s="478">
        <v>212</v>
      </c>
      <c r="Q641" s="478">
        <v>712</v>
      </c>
      <c r="R641" s="478">
        <v>582</v>
      </c>
      <c r="S641" s="478">
        <v>530</v>
      </c>
      <c r="T641" s="478">
        <v>205</v>
      </c>
      <c r="U641" s="478">
        <v>147</v>
      </c>
      <c r="V641" s="478">
        <v>14</v>
      </c>
      <c r="W641" s="478">
        <v>514</v>
      </c>
      <c r="X641" s="478">
        <v>708</v>
      </c>
      <c r="Y641" s="478">
        <v>575</v>
      </c>
      <c r="Z641" s="478">
        <v>373</v>
      </c>
      <c r="AA641" s="478">
        <v>324</v>
      </c>
      <c r="AB641" s="487">
        <v>425</v>
      </c>
      <c r="AC641" s="475">
        <f t="shared" si="472"/>
        <v>4792815</v>
      </c>
    </row>
    <row r="642" spans="1:29" x14ac:dyDescent="0.25">
      <c r="A642" s="465">
        <v>9</v>
      </c>
      <c r="B642" s="486">
        <v>653</v>
      </c>
      <c r="C642" s="478">
        <v>601</v>
      </c>
      <c r="D642" s="478">
        <v>543</v>
      </c>
      <c r="E642" s="478">
        <v>269</v>
      </c>
      <c r="F642" s="478">
        <v>451</v>
      </c>
      <c r="G642" s="478">
        <v>402</v>
      </c>
      <c r="H642" s="478">
        <v>92</v>
      </c>
      <c r="I642" s="478">
        <v>40</v>
      </c>
      <c r="J642" s="478">
        <v>234</v>
      </c>
      <c r="K642" s="478">
        <v>395</v>
      </c>
      <c r="L642" s="478">
        <v>253</v>
      </c>
      <c r="M642" s="478">
        <v>447</v>
      </c>
      <c r="N642" s="478">
        <v>218</v>
      </c>
      <c r="O642" s="478">
        <v>85</v>
      </c>
      <c r="P642" s="478">
        <v>36</v>
      </c>
      <c r="Q642" s="478">
        <v>563</v>
      </c>
      <c r="R642" s="478">
        <v>673</v>
      </c>
      <c r="S642" s="478">
        <v>615</v>
      </c>
      <c r="T642" s="478">
        <v>47</v>
      </c>
      <c r="U642" s="478">
        <v>238</v>
      </c>
      <c r="V642" s="478">
        <v>108</v>
      </c>
      <c r="W642" s="478">
        <v>608</v>
      </c>
      <c r="X642" s="478">
        <v>556</v>
      </c>
      <c r="Y642" s="478">
        <v>660</v>
      </c>
      <c r="Z642" s="478">
        <v>440</v>
      </c>
      <c r="AA642" s="478">
        <v>379</v>
      </c>
      <c r="AB642" s="487">
        <v>249</v>
      </c>
      <c r="AC642" s="475">
        <f t="shared" si="472"/>
        <v>4792815</v>
      </c>
    </row>
    <row r="643" spans="1:29" x14ac:dyDescent="0.25">
      <c r="A643" s="465">
        <v>10</v>
      </c>
      <c r="B643" s="486">
        <v>618</v>
      </c>
      <c r="C643" s="478">
        <v>566</v>
      </c>
      <c r="D643" s="478">
        <v>667</v>
      </c>
      <c r="E643" s="478">
        <v>450</v>
      </c>
      <c r="F643" s="478">
        <v>389</v>
      </c>
      <c r="G643" s="478">
        <v>256</v>
      </c>
      <c r="H643" s="478">
        <v>30</v>
      </c>
      <c r="I643" s="478">
        <v>221</v>
      </c>
      <c r="J643" s="478">
        <v>88</v>
      </c>
      <c r="K643" s="478">
        <v>252</v>
      </c>
      <c r="L643" s="478">
        <v>434</v>
      </c>
      <c r="M643" s="478">
        <v>382</v>
      </c>
      <c r="N643" s="478">
        <v>102</v>
      </c>
      <c r="O643" s="478">
        <v>50</v>
      </c>
      <c r="P643" s="478">
        <v>241</v>
      </c>
      <c r="Q643" s="478">
        <v>663</v>
      </c>
      <c r="R643" s="478">
        <v>611</v>
      </c>
      <c r="S643" s="478">
        <v>550</v>
      </c>
      <c r="T643" s="478">
        <v>228</v>
      </c>
      <c r="U643" s="478">
        <v>95</v>
      </c>
      <c r="V643" s="478">
        <v>43</v>
      </c>
      <c r="W643" s="478">
        <v>546</v>
      </c>
      <c r="X643" s="478">
        <v>656</v>
      </c>
      <c r="Y643" s="478">
        <v>595</v>
      </c>
      <c r="Z643" s="478">
        <v>405</v>
      </c>
      <c r="AA643" s="478">
        <v>263</v>
      </c>
      <c r="AB643" s="487">
        <v>454</v>
      </c>
      <c r="AC643" s="475">
        <f t="shared" si="472"/>
        <v>4792815</v>
      </c>
    </row>
    <row r="644" spans="1:29" x14ac:dyDescent="0.25">
      <c r="A644" s="465">
        <v>11</v>
      </c>
      <c r="B644" s="486">
        <v>682</v>
      </c>
      <c r="C644" s="478">
        <v>624</v>
      </c>
      <c r="D644" s="478">
        <v>491</v>
      </c>
      <c r="E644" s="478">
        <v>289</v>
      </c>
      <c r="F644" s="478">
        <v>483</v>
      </c>
      <c r="G644" s="478">
        <v>350</v>
      </c>
      <c r="H644" s="478">
        <v>121</v>
      </c>
      <c r="I644" s="478">
        <v>72</v>
      </c>
      <c r="J644" s="478">
        <v>173</v>
      </c>
      <c r="K644" s="478">
        <v>334</v>
      </c>
      <c r="L644" s="478">
        <v>285</v>
      </c>
      <c r="M644" s="478">
        <v>476</v>
      </c>
      <c r="N644" s="478">
        <v>166</v>
      </c>
      <c r="O644" s="478">
        <v>117</v>
      </c>
      <c r="P644" s="478">
        <v>56</v>
      </c>
      <c r="Q644" s="478">
        <v>511</v>
      </c>
      <c r="R644" s="478">
        <v>696</v>
      </c>
      <c r="S644" s="478">
        <v>644</v>
      </c>
      <c r="T644" s="478">
        <v>76</v>
      </c>
      <c r="U644" s="478">
        <v>189</v>
      </c>
      <c r="V644" s="478">
        <v>128</v>
      </c>
      <c r="W644" s="478">
        <v>637</v>
      </c>
      <c r="X644" s="478">
        <v>498</v>
      </c>
      <c r="Y644" s="478">
        <v>689</v>
      </c>
      <c r="Z644" s="478">
        <v>460</v>
      </c>
      <c r="AA644" s="478">
        <v>330</v>
      </c>
      <c r="AB644" s="487">
        <v>278</v>
      </c>
      <c r="AC644" s="475">
        <f t="shared" si="472"/>
        <v>4792815</v>
      </c>
    </row>
    <row r="645" spans="1:29" x14ac:dyDescent="0.25">
      <c r="A645" s="465">
        <v>12</v>
      </c>
      <c r="B645" s="486">
        <v>524</v>
      </c>
      <c r="C645" s="478">
        <v>715</v>
      </c>
      <c r="D645" s="478">
        <v>585</v>
      </c>
      <c r="E645" s="478">
        <v>356</v>
      </c>
      <c r="F645" s="478">
        <v>304</v>
      </c>
      <c r="G645" s="478">
        <v>408</v>
      </c>
      <c r="H645" s="478">
        <v>215</v>
      </c>
      <c r="I645" s="478">
        <v>154</v>
      </c>
      <c r="J645" s="478">
        <v>24</v>
      </c>
      <c r="K645" s="478">
        <v>428</v>
      </c>
      <c r="L645" s="478">
        <v>376</v>
      </c>
      <c r="M645" s="478">
        <v>318</v>
      </c>
      <c r="N645" s="478">
        <v>17</v>
      </c>
      <c r="O645" s="478">
        <v>199</v>
      </c>
      <c r="P645" s="478">
        <v>150</v>
      </c>
      <c r="Q645" s="478">
        <v>569</v>
      </c>
      <c r="R645" s="478">
        <v>517</v>
      </c>
      <c r="S645" s="478">
        <v>711</v>
      </c>
      <c r="T645" s="478">
        <v>143</v>
      </c>
      <c r="U645" s="478">
        <v>1</v>
      </c>
      <c r="V645" s="478">
        <v>195</v>
      </c>
      <c r="W645" s="478">
        <v>722</v>
      </c>
      <c r="X645" s="478">
        <v>589</v>
      </c>
      <c r="Y645" s="478">
        <v>540</v>
      </c>
      <c r="Z645" s="478">
        <v>311</v>
      </c>
      <c r="AA645" s="478">
        <v>421</v>
      </c>
      <c r="AB645" s="487">
        <v>363</v>
      </c>
      <c r="AC645" s="475">
        <f t="shared" si="472"/>
        <v>4792815</v>
      </c>
    </row>
    <row r="646" spans="1:29" x14ac:dyDescent="0.25">
      <c r="A646" s="465">
        <v>13</v>
      </c>
      <c r="B646" s="486">
        <v>113</v>
      </c>
      <c r="C646" s="478">
        <v>61</v>
      </c>
      <c r="D646" s="478">
        <v>165</v>
      </c>
      <c r="E646" s="478">
        <v>701</v>
      </c>
      <c r="F646" s="478">
        <v>640</v>
      </c>
      <c r="G646" s="478">
        <v>510</v>
      </c>
      <c r="H646" s="478">
        <v>281</v>
      </c>
      <c r="I646" s="478">
        <v>472</v>
      </c>
      <c r="J646" s="478">
        <v>342</v>
      </c>
      <c r="K646" s="478">
        <v>503</v>
      </c>
      <c r="L646" s="478">
        <v>685</v>
      </c>
      <c r="M646" s="478">
        <v>636</v>
      </c>
      <c r="N646" s="478">
        <v>326</v>
      </c>
      <c r="O646" s="478">
        <v>274</v>
      </c>
      <c r="P646" s="478">
        <v>468</v>
      </c>
      <c r="Q646" s="478">
        <v>185</v>
      </c>
      <c r="R646" s="478">
        <v>133</v>
      </c>
      <c r="S646" s="478">
        <v>75</v>
      </c>
      <c r="T646" s="478">
        <v>479</v>
      </c>
      <c r="U646" s="478">
        <v>346</v>
      </c>
      <c r="V646" s="478">
        <v>297</v>
      </c>
      <c r="W646" s="478">
        <v>68</v>
      </c>
      <c r="X646" s="478">
        <v>178</v>
      </c>
      <c r="Y646" s="478">
        <v>120</v>
      </c>
      <c r="Z646" s="478">
        <v>629</v>
      </c>
      <c r="AA646" s="478">
        <v>487</v>
      </c>
      <c r="AB646" s="487">
        <v>681</v>
      </c>
      <c r="AC646" s="475">
        <f t="shared" si="472"/>
        <v>4792815</v>
      </c>
    </row>
    <row r="647" spans="1:29" x14ac:dyDescent="0.25">
      <c r="A647" s="465">
        <v>14</v>
      </c>
      <c r="B647" s="486">
        <v>207</v>
      </c>
      <c r="C647" s="478">
        <v>146</v>
      </c>
      <c r="D647" s="478">
        <v>13</v>
      </c>
      <c r="E647" s="478">
        <v>516</v>
      </c>
      <c r="F647" s="478">
        <v>707</v>
      </c>
      <c r="G647" s="478">
        <v>574</v>
      </c>
      <c r="H647" s="478">
        <v>375</v>
      </c>
      <c r="I647" s="478">
        <v>323</v>
      </c>
      <c r="J647" s="478">
        <v>424</v>
      </c>
      <c r="K647" s="478">
        <v>588</v>
      </c>
      <c r="L647" s="478">
        <v>536</v>
      </c>
      <c r="M647" s="478">
        <v>727</v>
      </c>
      <c r="N647" s="478">
        <v>420</v>
      </c>
      <c r="O647" s="478">
        <v>368</v>
      </c>
      <c r="P647" s="478">
        <v>307</v>
      </c>
      <c r="Q647" s="478">
        <v>9</v>
      </c>
      <c r="R647" s="478">
        <v>191</v>
      </c>
      <c r="S647" s="478">
        <v>139</v>
      </c>
      <c r="T647" s="478">
        <v>303</v>
      </c>
      <c r="U647" s="478">
        <v>413</v>
      </c>
      <c r="V647" s="478">
        <v>352</v>
      </c>
      <c r="W647" s="478">
        <v>162</v>
      </c>
      <c r="X647" s="478">
        <v>20</v>
      </c>
      <c r="Y647" s="478">
        <v>211</v>
      </c>
      <c r="Z647" s="478">
        <v>714</v>
      </c>
      <c r="AA647" s="478">
        <v>581</v>
      </c>
      <c r="AB647" s="487">
        <v>529</v>
      </c>
      <c r="AC647" s="475">
        <f t="shared" si="472"/>
        <v>4792815</v>
      </c>
    </row>
    <row r="648" spans="1:29" x14ac:dyDescent="0.25">
      <c r="A648" s="465">
        <v>15</v>
      </c>
      <c r="B648" s="486">
        <v>46</v>
      </c>
      <c r="C648" s="478">
        <v>240</v>
      </c>
      <c r="D648" s="478">
        <v>107</v>
      </c>
      <c r="E648" s="478">
        <v>607</v>
      </c>
      <c r="F648" s="478">
        <v>558</v>
      </c>
      <c r="G648" s="478">
        <v>659</v>
      </c>
      <c r="H648" s="478">
        <v>439</v>
      </c>
      <c r="I648" s="478">
        <v>381</v>
      </c>
      <c r="J648" s="478">
        <v>248</v>
      </c>
      <c r="K648" s="478">
        <v>652</v>
      </c>
      <c r="L648" s="478">
        <v>603</v>
      </c>
      <c r="M648" s="478">
        <v>542</v>
      </c>
      <c r="N648" s="478">
        <v>268</v>
      </c>
      <c r="O648" s="478">
        <v>453</v>
      </c>
      <c r="P648" s="478">
        <v>401</v>
      </c>
      <c r="Q648" s="478">
        <v>91</v>
      </c>
      <c r="R648" s="478">
        <v>42</v>
      </c>
      <c r="S648" s="478">
        <v>233</v>
      </c>
      <c r="T648" s="478">
        <v>394</v>
      </c>
      <c r="U648" s="478">
        <v>255</v>
      </c>
      <c r="V648" s="478">
        <v>446</v>
      </c>
      <c r="W648" s="478">
        <v>217</v>
      </c>
      <c r="X648" s="478">
        <v>87</v>
      </c>
      <c r="Y648" s="478">
        <v>35</v>
      </c>
      <c r="Z648" s="478">
        <v>562</v>
      </c>
      <c r="AA648" s="478">
        <v>675</v>
      </c>
      <c r="AB648" s="487">
        <v>614</v>
      </c>
      <c r="AC648" s="475">
        <f t="shared" si="472"/>
        <v>4792815</v>
      </c>
    </row>
    <row r="649" spans="1:29" x14ac:dyDescent="0.25">
      <c r="A649" s="465">
        <v>16</v>
      </c>
      <c r="B649" s="486">
        <v>364</v>
      </c>
      <c r="C649" s="478">
        <v>315</v>
      </c>
      <c r="D649" s="478">
        <v>416</v>
      </c>
      <c r="E649" s="478">
        <v>196</v>
      </c>
      <c r="F649" s="478">
        <v>138</v>
      </c>
      <c r="G649" s="478">
        <v>5</v>
      </c>
      <c r="H649" s="478">
        <v>532</v>
      </c>
      <c r="I649" s="478">
        <v>726</v>
      </c>
      <c r="J649" s="478">
        <v>593</v>
      </c>
      <c r="K649" s="478">
        <v>25</v>
      </c>
      <c r="L649" s="478">
        <v>210</v>
      </c>
      <c r="M649" s="478">
        <v>158</v>
      </c>
      <c r="N649" s="478">
        <v>577</v>
      </c>
      <c r="O649" s="478">
        <v>528</v>
      </c>
      <c r="P649" s="478">
        <v>719</v>
      </c>
      <c r="Q649" s="478">
        <v>409</v>
      </c>
      <c r="R649" s="478">
        <v>360</v>
      </c>
      <c r="S649" s="478">
        <v>299</v>
      </c>
      <c r="T649" s="478">
        <v>703</v>
      </c>
      <c r="U649" s="478">
        <v>573</v>
      </c>
      <c r="V649" s="478">
        <v>521</v>
      </c>
      <c r="W649" s="478">
        <v>319</v>
      </c>
      <c r="X649" s="478">
        <v>432</v>
      </c>
      <c r="Y649" s="478">
        <v>371</v>
      </c>
      <c r="Z649" s="478">
        <v>151</v>
      </c>
      <c r="AA649" s="478">
        <v>12</v>
      </c>
      <c r="AB649" s="487">
        <v>203</v>
      </c>
      <c r="AC649" s="475">
        <f t="shared" si="472"/>
        <v>4792815</v>
      </c>
    </row>
    <row r="650" spans="1:29" x14ac:dyDescent="0.25">
      <c r="A650" s="465">
        <v>17</v>
      </c>
      <c r="B650" s="486">
        <v>458</v>
      </c>
      <c r="C650" s="478">
        <v>397</v>
      </c>
      <c r="D650" s="478">
        <v>267</v>
      </c>
      <c r="E650" s="478">
        <v>38</v>
      </c>
      <c r="F650" s="478">
        <v>229</v>
      </c>
      <c r="G650" s="478">
        <v>99</v>
      </c>
      <c r="H650" s="478">
        <v>599</v>
      </c>
      <c r="I650" s="478">
        <v>547</v>
      </c>
      <c r="J650" s="478">
        <v>651</v>
      </c>
      <c r="K650" s="478">
        <v>83</v>
      </c>
      <c r="L650" s="478">
        <v>31</v>
      </c>
      <c r="M650" s="478">
        <v>225</v>
      </c>
      <c r="N650" s="478">
        <v>671</v>
      </c>
      <c r="O650" s="478">
        <v>619</v>
      </c>
      <c r="P650" s="478">
        <v>561</v>
      </c>
      <c r="Q650" s="478">
        <v>260</v>
      </c>
      <c r="R650" s="478">
        <v>442</v>
      </c>
      <c r="S650" s="478">
        <v>393</v>
      </c>
      <c r="T650" s="478">
        <v>554</v>
      </c>
      <c r="U650" s="478">
        <v>664</v>
      </c>
      <c r="V650" s="478">
        <v>606</v>
      </c>
      <c r="W650" s="478">
        <v>386</v>
      </c>
      <c r="X650" s="478">
        <v>244</v>
      </c>
      <c r="Y650" s="478">
        <v>438</v>
      </c>
      <c r="Z650" s="478">
        <v>236</v>
      </c>
      <c r="AA650" s="478">
        <v>103</v>
      </c>
      <c r="AB650" s="487">
        <v>54</v>
      </c>
      <c r="AC650" s="475">
        <f t="shared" si="472"/>
        <v>4792815</v>
      </c>
    </row>
    <row r="651" spans="1:29" x14ac:dyDescent="0.25">
      <c r="A651" s="465">
        <v>18</v>
      </c>
      <c r="B651" s="486">
        <v>273</v>
      </c>
      <c r="C651" s="478">
        <v>464</v>
      </c>
      <c r="D651" s="478">
        <v>331</v>
      </c>
      <c r="E651" s="478">
        <v>132</v>
      </c>
      <c r="F651" s="478">
        <v>80</v>
      </c>
      <c r="G651" s="478">
        <v>181</v>
      </c>
      <c r="H651" s="478">
        <v>693</v>
      </c>
      <c r="I651" s="478">
        <v>632</v>
      </c>
      <c r="J651" s="478">
        <v>499</v>
      </c>
      <c r="K651" s="478">
        <v>177</v>
      </c>
      <c r="L651" s="478">
        <v>125</v>
      </c>
      <c r="M651" s="478">
        <v>64</v>
      </c>
      <c r="N651" s="478">
        <v>495</v>
      </c>
      <c r="O651" s="478">
        <v>677</v>
      </c>
      <c r="P651" s="478">
        <v>625</v>
      </c>
      <c r="Q651" s="478">
        <v>345</v>
      </c>
      <c r="R651" s="478">
        <v>293</v>
      </c>
      <c r="S651" s="478">
        <v>484</v>
      </c>
      <c r="T651" s="478">
        <v>648</v>
      </c>
      <c r="U651" s="478">
        <v>506</v>
      </c>
      <c r="V651" s="478">
        <v>697</v>
      </c>
      <c r="W651" s="478">
        <v>471</v>
      </c>
      <c r="X651" s="478">
        <v>338</v>
      </c>
      <c r="Y651" s="478">
        <v>286</v>
      </c>
      <c r="Z651" s="478">
        <v>60</v>
      </c>
      <c r="AA651" s="478">
        <v>170</v>
      </c>
      <c r="AB651" s="487">
        <v>109</v>
      </c>
      <c r="AC651" s="475">
        <f t="shared" si="472"/>
        <v>4792815</v>
      </c>
    </row>
    <row r="652" spans="1:29" x14ac:dyDescent="0.25">
      <c r="A652" s="465">
        <v>19</v>
      </c>
      <c r="B652" s="486">
        <v>478</v>
      </c>
      <c r="C652" s="478">
        <v>348</v>
      </c>
      <c r="D652" s="478">
        <v>296</v>
      </c>
      <c r="E652" s="478">
        <v>67</v>
      </c>
      <c r="F652" s="478">
        <v>180</v>
      </c>
      <c r="G652" s="478">
        <v>119</v>
      </c>
      <c r="H652" s="478">
        <v>628</v>
      </c>
      <c r="I652" s="478">
        <v>489</v>
      </c>
      <c r="J652" s="478">
        <v>680</v>
      </c>
      <c r="K652" s="478">
        <v>112</v>
      </c>
      <c r="L652" s="478">
        <v>63</v>
      </c>
      <c r="M652" s="478">
        <v>164</v>
      </c>
      <c r="N652" s="478">
        <v>700</v>
      </c>
      <c r="O652" s="478">
        <v>642</v>
      </c>
      <c r="P652" s="478">
        <v>509</v>
      </c>
      <c r="Q652" s="478">
        <v>280</v>
      </c>
      <c r="R652" s="478">
        <v>474</v>
      </c>
      <c r="S652" s="478">
        <v>341</v>
      </c>
      <c r="T652" s="478">
        <v>502</v>
      </c>
      <c r="U652" s="478">
        <v>687</v>
      </c>
      <c r="V652" s="478">
        <v>635</v>
      </c>
      <c r="W652" s="478">
        <v>325</v>
      </c>
      <c r="X652" s="478">
        <v>276</v>
      </c>
      <c r="Y652" s="478">
        <v>467</v>
      </c>
      <c r="Z652" s="478">
        <v>184</v>
      </c>
      <c r="AA652" s="478">
        <v>135</v>
      </c>
      <c r="AB652" s="487">
        <v>74</v>
      </c>
      <c r="AC652" s="475">
        <f t="shared" si="472"/>
        <v>4792815</v>
      </c>
    </row>
    <row r="653" spans="1:29" x14ac:dyDescent="0.25">
      <c r="A653" s="465">
        <v>20</v>
      </c>
      <c r="B653" s="486">
        <v>302</v>
      </c>
      <c r="C653" s="478">
        <v>412</v>
      </c>
      <c r="D653" s="478">
        <v>354</v>
      </c>
      <c r="E653" s="478">
        <v>161</v>
      </c>
      <c r="F653" s="478">
        <v>19</v>
      </c>
      <c r="G653" s="478">
        <v>213</v>
      </c>
      <c r="H653" s="478">
        <v>713</v>
      </c>
      <c r="I653" s="478">
        <v>580</v>
      </c>
      <c r="J653" s="478">
        <v>531</v>
      </c>
      <c r="K653" s="478">
        <v>206</v>
      </c>
      <c r="L653" s="478">
        <v>145</v>
      </c>
      <c r="M653" s="478">
        <v>15</v>
      </c>
      <c r="N653" s="478">
        <v>515</v>
      </c>
      <c r="O653" s="478">
        <v>706</v>
      </c>
      <c r="P653" s="478">
        <v>576</v>
      </c>
      <c r="Q653" s="478">
        <v>374</v>
      </c>
      <c r="R653" s="478">
        <v>322</v>
      </c>
      <c r="S653" s="478">
        <v>426</v>
      </c>
      <c r="T653" s="478">
        <v>587</v>
      </c>
      <c r="U653" s="478">
        <v>535</v>
      </c>
      <c r="V653" s="478">
        <v>729</v>
      </c>
      <c r="W653" s="478">
        <v>419</v>
      </c>
      <c r="X653" s="478">
        <v>367</v>
      </c>
      <c r="Y653" s="478">
        <v>309</v>
      </c>
      <c r="Z653" s="478">
        <v>8</v>
      </c>
      <c r="AA653" s="478">
        <v>190</v>
      </c>
      <c r="AB653" s="487">
        <v>141</v>
      </c>
      <c r="AC653" s="475">
        <f t="shared" si="472"/>
        <v>4792815</v>
      </c>
    </row>
    <row r="654" spans="1:29" x14ac:dyDescent="0.25">
      <c r="A654" s="465">
        <v>21</v>
      </c>
      <c r="B654" s="486">
        <v>396</v>
      </c>
      <c r="C654" s="478">
        <v>254</v>
      </c>
      <c r="D654" s="478">
        <v>445</v>
      </c>
      <c r="E654" s="478">
        <v>219</v>
      </c>
      <c r="F654" s="478">
        <v>86</v>
      </c>
      <c r="G654" s="478">
        <v>34</v>
      </c>
      <c r="H654" s="478">
        <v>564</v>
      </c>
      <c r="I654" s="478">
        <v>674</v>
      </c>
      <c r="J654" s="478">
        <v>613</v>
      </c>
      <c r="K654" s="478">
        <v>48</v>
      </c>
      <c r="L654" s="478">
        <v>239</v>
      </c>
      <c r="M654" s="478">
        <v>106</v>
      </c>
      <c r="N654" s="478">
        <v>609</v>
      </c>
      <c r="O654" s="478">
        <v>557</v>
      </c>
      <c r="P654" s="478">
        <v>658</v>
      </c>
      <c r="Q654" s="478">
        <v>441</v>
      </c>
      <c r="R654" s="478">
        <v>380</v>
      </c>
      <c r="S654" s="478">
        <v>247</v>
      </c>
      <c r="T654" s="478">
        <v>654</v>
      </c>
      <c r="U654" s="478">
        <v>602</v>
      </c>
      <c r="V654" s="478">
        <v>541</v>
      </c>
      <c r="W654" s="478">
        <v>270</v>
      </c>
      <c r="X654" s="478">
        <v>452</v>
      </c>
      <c r="Y654" s="478">
        <v>400</v>
      </c>
      <c r="Z654" s="478">
        <v>93</v>
      </c>
      <c r="AA654" s="478">
        <v>41</v>
      </c>
      <c r="AB654" s="487">
        <v>232</v>
      </c>
      <c r="AC654" s="475">
        <f t="shared" si="472"/>
        <v>4792815</v>
      </c>
    </row>
    <row r="655" spans="1:29" x14ac:dyDescent="0.25">
      <c r="A655" s="465">
        <v>22</v>
      </c>
      <c r="B655" s="486">
        <v>705</v>
      </c>
      <c r="C655" s="478">
        <v>572</v>
      </c>
      <c r="D655" s="478">
        <v>520</v>
      </c>
      <c r="E655" s="478">
        <v>321</v>
      </c>
      <c r="F655" s="478">
        <v>431</v>
      </c>
      <c r="G655" s="478">
        <v>370</v>
      </c>
      <c r="H655" s="478">
        <v>153</v>
      </c>
      <c r="I655" s="478">
        <v>11</v>
      </c>
      <c r="J655" s="478">
        <v>202</v>
      </c>
      <c r="K655" s="478">
        <v>366</v>
      </c>
      <c r="L655" s="478">
        <v>314</v>
      </c>
      <c r="M655" s="478">
        <v>415</v>
      </c>
      <c r="N655" s="478">
        <v>198</v>
      </c>
      <c r="O655" s="478">
        <v>137</v>
      </c>
      <c r="P655" s="478">
        <v>4</v>
      </c>
      <c r="Q655" s="478">
        <v>534</v>
      </c>
      <c r="R655" s="478">
        <v>725</v>
      </c>
      <c r="S655" s="478">
        <v>592</v>
      </c>
      <c r="T655" s="478">
        <v>27</v>
      </c>
      <c r="U655" s="478">
        <v>209</v>
      </c>
      <c r="V655" s="478">
        <v>157</v>
      </c>
      <c r="W655" s="478">
        <v>579</v>
      </c>
      <c r="X655" s="478">
        <v>527</v>
      </c>
      <c r="Y655" s="478">
        <v>718</v>
      </c>
      <c r="Z655" s="478">
        <v>411</v>
      </c>
      <c r="AA655" s="478">
        <v>359</v>
      </c>
      <c r="AB655" s="487">
        <v>298</v>
      </c>
      <c r="AC655" s="475">
        <f t="shared" si="472"/>
        <v>4792815</v>
      </c>
    </row>
    <row r="656" spans="1:29" x14ac:dyDescent="0.25">
      <c r="A656" s="465">
        <v>23</v>
      </c>
      <c r="B656" s="486">
        <v>553</v>
      </c>
      <c r="C656" s="478">
        <v>666</v>
      </c>
      <c r="D656" s="478">
        <v>605</v>
      </c>
      <c r="E656" s="478">
        <v>385</v>
      </c>
      <c r="F656" s="478">
        <v>246</v>
      </c>
      <c r="G656" s="478">
        <v>437</v>
      </c>
      <c r="H656" s="478">
        <v>235</v>
      </c>
      <c r="I656" s="478">
        <v>105</v>
      </c>
      <c r="J656" s="478">
        <v>53</v>
      </c>
      <c r="K656" s="478">
        <v>457</v>
      </c>
      <c r="L656" s="478">
        <v>399</v>
      </c>
      <c r="M656" s="478">
        <v>266</v>
      </c>
      <c r="N656" s="478">
        <v>37</v>
      </c>
      <c r="O656" s="478">
        <v>231</v>
      </c>
      <c r="P656" s="478">
        <v>98</v>
      </c>
      <c r="Q656" s="478">
        <v>598</v>
      </c>
      <c r="R656" s="478">
        <v>549</v>
      </c>
      <c r="S656" s="478">
        <v>650</v>
      </c>
      <c r="T656" s="478">
        <v>82</v>
      </c>
      <c r="U656" s="478">
        <v>33</v>
      </c>
      <c r="V656" s="478">
        <v>224</v>
      </c>
      <c r="W656" s="478">
        <v>670</v>
      </c>
      <c r="X656" s="478">
        <v>621</v>
      </c>
      <c r="Y656" s="478">
        <v>560</v>
      </c>
      <c r="Z656" s="478">
        <v>259</v>
      </c>
      <c r="AA656" s="478">
        <v>444</v>
      </c>
      <c r="AB656" s="487">
        <v>392</v>
      </c>
      <c r="AC656" s="475">
        <f t="shared" si="472"/>
        <v>4792815</v>
      </c>
    </row>
    <row r="657" spans="1:29" x14ac:dyDescent="0.25">
      <c r="A657" s="465">
        <v>24</v>
      </c>
      <c r="B657" s="486">
        <v>647</v>
      </c>
      <c r="C657" s="478">
        <v>505</v>
      </c>
      <c r="D657" s="478">
        <v>699</v>
      </c>
      <c r="E657" s="478">
        <v>470</v>
      </c>
      <c r="F657" s="478">
        <v>337</v>
      </c>
      <c r="G657" s="478">
        <v>288</v>
      </c>
      <c r="H657" s="478">
        <v>59</v>
      </c>
      <c r="I657" s="478">
        <v>169</v>
      </c>
      <c r="J657" s="478">
        <v>111</v>
      </c>
      <c r="K657" s="478">
        <v>272</v>
      </c>
      <c r="L657" s="478">
        <v>463</v>
      </c>
      <c r="M657" s="478">
        <v>333</v>
      </c>
      <c r="N657" s="478">
        <v>131</v>
      </c>
      <c r="O657" s="478">
        <v>79</v>
      </c>
      <c r="P657" s="478">
        <v>183</v>
      </c>
      <c r="Q657" s="478">
        <v>692</v>
      </c>
      <c r="R657" s="478">
        <v>631</v>
      </c>
      <c r="S657" s="478">
        <v>501</v>
      </c>
      <c r="T657" s="478">
        <v>176</v>
      </c>
      <c r="U657" s="478">
        <v>124</v>
      </c>
      <c r="V657" s="478">
        <v>66</v>
      </c>
      <c r="W657" s="478">
        <v>494</v>
      </c>
      <c r="X657" s="478">
        <v>676</v>
      </c>
      <c r="Y657" s="478">
        <v>627</v>
      </c>
      <c r="Z657" s="478">
        <v>344</v>
      </c>
      <c r="AA657" s="478">
        <v>292</v>
      </c>
      <c r="AB657" s="487">
        <v>486</v>
      </c>
      <c r="AC657" s="475">
        <f t="shared" si="472"/>
        <v>4792815</v>
      </c>
    </row>
    <row r="658" spans="1:29" x14ac:dyDescent="0.25">
      <c r="A658" s="465">
        <v>25</v>
      </c>
      <c r="B658" s="486">
        <v>227</v>
      </c>
      <c r="C658" s="478">
        <v>94</v>
      </c>
      <c r="D658" s="478">
        <v>45</v>
      </c>
      <c r="E658" s="478">
        <v>545</v>
      </c>
      <c r="F658" s="478">
        <v>655</v>
      </c>
      <c r="G658" s="478">
        <v>597</v>
      </c>
      <c r="H658" s="478">
        <v>404</v>
      </c>
      <c r="I658" s="478">
        <v>262</v>
      </c>
      <c r="J658" s="478">
        <v>456</v>
      </c>
      <c r="K658" s="478">
        <v>617</v>
      </c>
      <c r="L658" s="478">
        <v>565</v>
      </c>
      <c r="M658" s="478">
        <v>669</v>
      </c>
      <c r="N658" s="478">
        <v>449</v>
      </c>
      <c r="O658" s="478">
        <v>388</v>
      </c>
      <c r="P658" s="478">
        <v>258</v>
      </c>
      <c r="Q658" s="478">
        <v>29</v>
      </c>
      <c r="R658" s="478">
        <v>220</v>
      </c>
      <c r="S658" s="478">
        <v>90</v>
      </c>
      <c r="T658" s="478">
        <v>251</v>
      </c>
      <c r="U658" s="478">
        <v>433</v>
      </c>
      <c r="V658" s="478">
        <v>384</v>
      </c>
      <c r="W658" s="478">
        <v>101</v>
      </c>
      <c r="X658" s="478">
        <v>49</v>
      </c>
      <c r="Y658" s="478">
        <v>243</v>
      </c>
      <c r="Z658" s="478">
        <v>662</v>
      </c>
      <c r="AA658" s="478">
        <v>610</v>
      </c>
      <c r="AB658" s="487">
        <v>552</v>
      </c>
      <c r="AC658" s="475">
        <f t="shared" si="472"/>
        <v>4792815</v>
      </c>
    </row>
    <row r="659" spans="1:29" x14ac:dyDescent="0.25">
      <c r="A659" s="465">
        <v>26</v>
      </c>
      <c r="B659" s="486">
        <v>78</v>
      </c>
      <c r="C659" s="478">
        <v>188</v>
      </c>
      <c r="D659" s="478">
        <v>127</v>
      </c>
      <c r="E659" s="478">
        <v>639</v>
      </c>
      <c r="F659" s="478">
        <v>497</v>
      </c>
      <c r="G659" s="478">
        <v>688</v>
      </c>
      <c r="H659" s="478">
        <v>462</v>
      </c>
      <c r="I659" s="478">
        <v>329</v>
      </c>
      <c r="J659" s="478">
        <v>277</v>
      </c>
      <c r="K659" s="478">
        <v>684</v>
      </c>
      <c r="L659" s="478">
        <v>623</v>
      </c>
      <c r="M659" s="478">
        <v>490</v>
      </c>
      <c r="N659" s="478">
        <v>291</v>
      </c>
      <c r="O659" s="478">
        <v>482</v>
      </c>
      <c r="P659" s="478">
        <v>349</v>
      </c>
      <c r="Q659" s="478">
        <v>123</v>
      </c>
      <c r="R659" s="478">
        <v>71</v>
      </c>
      <c r="S659" s="478">
        <v>172</v>
      </c>
      <c r="T659" s="478">
        <v>336</v>
      </c>
      <c r="U659" s="478">
        <v>284</v>
      </c>
      <c r="V659" s="478">
        <v>475</v>
      </c>
      <c r="W659" s="478">
        <v>168</v>
      </c>
      <c r="X659" s="478">
        <v>116</v>
      </c>
      <c r="Y659" s="478">
        <v>55</v>
      </c>
      <c r="Z659" s="478">
        <v>513</v>
      </c>
      <c r="AA659" s="478">
        <v>695</v>
      </c>
      <c r="AB659" s="487">
        <v>643</v>
      </c>
      <c r="AC659" s="475">
        <f t="shared" si="472"/>
        <v>4792815</v>
      </c>
    </row>
    <row r="660" spans="1:29" x14ac:dyDescent="0.25">
      <c r="A660" s="465">
        <v>27</v>
      </c>
      <c r="B660" s="488">
        <v>142</v>
      </c>
      <c r="C660" s="489">
        <v>3</v>
      </c>
      <c r="D660" s="489">
        <v>194</v>
      </c>
      <c r="E660" s="489">
        <v>721</v>
      </c>
      <c r="F660" s="489">
        <v>591</v>
      </c>
      <c r="G660" s="489">
        <v>539</v>
      </c>
      <c r="H660" s="489">
        <v>310</v>
      </c>
      <c r="I660" s="489">
        <v>423</v>
      </c>
      <c r="J660" s="489">
        <v>362</v>
      </c>
      <c r="K660" s="489">
        <v>523</v>
      </c>
      <c r="L660" s="489">
        <v>717</v>
      </c>
      <c r="M660" s="489">
        <v>584</v>
      </c>
      <c r="N660" s="489">
        <v>355</v>
      </c>
      <c r="O660" s="489">
        <v>306</v>
      </c>
      <c r="P660" s="489">
        <v>407</v>
      </c>
      <c r="Q660" s="489">
        <v>214</v>
      </c>
      <c r="R660" s="489">
        <v>156</v>
      </c>
      <c r="S660" s="489">
        <v>23</v>
      </c>
      <c r="T660" s="489">
        <v>427</v>
      </c>
      <c r="U660" s="489">
        <v>378</v>
      </c>
      <c r="V660" s="489">
        <v>317</v>
      </c>
      <c r="W660" s="489">
        <v>16</v>
      </c>
      <c r="X660" s="489">
        <v>201</v>
      </c>
      <c r="Y660" s="489">
        <v>149</v>
      </c>
      <c r="Z660" s="489">
        <v>568</v>
      </c>
      <c r="AA660" s="489">
        <v>519</v>
      </c>
      <c r="AB660" s="490">
        <v>710</v>
      </c>
      <c r="AC660" s="475">
        <f t="shared" si="472"/>
        <v>4792815</v>
      </c>
    </row>
    <row r="661" spans="1:29" x14ac:dyDescent="0.25">
      <c r="A661" s="470" t="s">
        <v>1</v>
      </c>
      <c r="B661" s="475">
        <f>SUMSQ(B634:B660)</f>
        <v>4792815</v>
      </c>
      <c r="C661" s="475">
        <f>SUMSQ(C634:C660)</f>
        <v>4792815</v>
      </c>
      <c r="D661" s="475">
        <f t="shared" ref="D661" si="473">SUMSQ(D634:D660)</f>
        <v>4792815</v>
      </c>
      <c r="E661" s="475">
        <f t="shared" ref="E661" si="474">SUMSQ(E634:E660)</f>
        <v>4792815</v>
      </c>
      <c r="F661" s="475">
        <f t="shared" ref="F661" si="475">SUMSQ(F634:F660)</f>
        <v>4792815</v>
      </c>
      <c r="G661" s="475">
        <f t="shared" ref="G661" si="476">SUMSQ(G634:G660)</f>
        <v>4792815</v>
      </c>
      <c r="H661" s="475">
        <f t="shared" ref="H661" si="477">SUMSQ(H634:H660)</f>
        <v>4792815</v>
      </c>
      <c r="I661" s="475">
        <f t="shared" ref="I661" si="478">SUMSQ(I634:I660)</f>
        <v>4792815</v>
      </c>
      <c r="J661" s="475">
        <f t="shared" ref="J661" si="479">SUMSQ(J634:J660)</f>
        <v>4792815</v>
      </c>
      <c r="K661" s="475">
        <f t="shared" ref="K661" si="480">SUMSQ(K634:K660)</f>
        <v>4792815</v>
      </c>
      <c r="L661" s="475">
        <f t="shared" ref="L661" si="481">SUMSQ(L634:L660)</f>
        <v>4792815</v>
      </c>
      <c r="M661" s="475">
        <f t="shared" ref="M661" si="482">SUMSQ(M634:M660)</f>
        <v>4792815</v>
      </c>
      <c r="N661" s="475">
        <f t="shared" ref="N661" si="483">SUMSQ(N634:N660)</f>
        <v>4792815</v>
      </c>
      <c r="O661" s="475">
        <f t="shared" ref="O661" si="484">SUMSQ(O634:O660)</f>
        <v>4792815</v>
      </c>
      <c r="P661" s="475">
        <f t="shared" ref="P661" si="485">SUMSQ(P634:P660)</f>
        <v>4792815</v>
      </c>
      <c r="Q661" s="475">
        <f t="shared" ref="Q661" si="486">SUMSQ(Q634:Q660)</f>
        <v>4792815</v>
      </c>
      <c r="R661" s="475">
        <f t="shared" ref="R661" si="487">SUMSQ(R634:R660)</f>
        <v>4792815</v>
      </c>
      <c r="S661" s="475">
        <f t="shared" ref="S661" si="488">SUMSQ(S634:S660)</f>
        <v>4792815</v>
      </c>
      <c r="T661" s="475">
        <f t="shared" ref="T661" si="489">SUMSQ(T634:T660)</f>
        <v>4792815</v>
      </c>
      <c r="U661" s="475">
        <f t="shared" ref="U661" si="490">SUMSQ(U634:U660)</f>
        <v>4792815</v>
      </c>
      <c r="V661" s="475">
        <f t="shared" ref="V661" si="491">SUMSQ(V634:V660)</f>
        <v>4792815</v>
      </c>
      <c r="W661" s="475">
        <f t="shared" ref="W661" si="492">SUMSQ(W634:W660)</f>
        <v>4792815</v>
      </c>
      <c r="X661" s="475">
        <f t="shared" ref="X661" si="493">SUMSQ(X634:X660)</f>
        <v>4792815</v>
      </c>
      <c r="Y661" s="475">
        <f t="shared" ref="Y661" si="494">SUMSQ(Y634:Y660)</f>
        <v>4792815</v>
      </c>
      <c r="Z661" s="475">
        <f t="shared" ref="Z661" si="495">SUMSQ(Z634:Z660)</f>
        <v>4792815</v>
      </c>
      <c r="AA661" s="475">
        <f t="shared" ref="AA661" si="496">SUMSQ(AA634:AA660)</f>
        <v>4792815</v>
      </c>
      <c r="AB661" s="475">
        <f t="shared" ref="AB661" si="497">SUMSQ(AB634:AB660)</f>
        <v>4792815</v>
      </c>
      <c r="AC661" s="475"/>
    </row>
    <row r="662" spans="1:29" x14ac:dyDescent="0.25">
      <c r="A662" s="466"/>
      <c r="B662" s="471" t="s">
        <v>925</v>
      </c>
      <c r="C662" s="471"/>
      <c r="D662" s="471"/>
      <c r="E662" s="471"/>
      <c r="F662" s="471"/>
      <c r="G662" s="471"/>
      <c r="H662" s="471"/>
      <c r="I662" s="471"/>
      <c r="J662" s="471"/>
      <c r="K662" s="471"/>
      <c r="L662" s="471"/>
      <c r="M662" s="471"/>
      <c r="N662" s="471"/>
      <c r="O662" s="471"/>
      <c r="P662" s="471"/>
      <c r="Q662" s="471"/>
      <c r="R662" s="471"/>
      <c r="S662" s="471"/>
      <c r="T662" s="471"/>
      <c r="U662" s="471"/>
      <c r="V662" s="471"/>
      <c r="W662" s="471"/>
      <c r="X662" s="471"/>
      <c r="Y662" s="471"/>
      <c r="Z662" s="471"/>
      <c r="AA662" s="471"/>
      <c r="AB662" s="471"/>
      <c r="AC662" s="475"/>
    </row>
    <row r="663" spans="1:29" x14ac:dyDescent="0.25">
      <c r="A663" s="470" t="s">
        <v>2</v>
      </c>
      <c r="B663" s="466">
        <f>B634</f>
        <v>26</v>
      </c>
      <c r="C663" s="466">
        <f>C635</f>
        <v>32</v>
      </c>
      <c r="D663" s="466">
        <f>D636</f>
        <v>65</v>
      </c>
      <c r="E663" s="466">
        <f>E637</f>
        <v>100</v>
      </c>
      <c r="F663" s="466">
        <f>F638</f>
        <v>115</v>
      </c>
      <c r="G663" s="466">
        <f>G639</f>
        <v>148</v>
      </c>
      <c r="H663" s="466">
        <f>H640</f>
        <v>186</v>
      </c>
      <c r="I663" s="466">
        <f>I641</f>
        <v>192</v>
      </c>
      <c r="J663" s="466">
        <f>J642</f>
        <v>234</v>
      </c>
      <c r="K663" s="466">
        <f>K643</f>
        <v>252</v>
      </c>
      <c r="L663" s="466">
        <f>L644</f>
        <v>285</v>
      </c>
      <c r="M663" s="466">
        <f>M645</f>
        <v>318</v>
      </c>
      <c r="N663" s="466">
        <f>N646</f>
        <v>326</v>
      </c>
      <c r="O663" s="466">
        <f>O647</f>
        <v>368</v>
      </c>
      <c r="P663" s="466">
        <f>P648</f>
        <v>401</v>
      </c>
      <c r="Q663" s="466">
        <f>Q649</f>
        <v>409</v>
      </c>
      <c r="R663" s="466">
        <f>R650</f>
        <v>442</v>
      </c>
      <c r="S663" s="466">
        <f>S651</f>
        <v>484</v>
      </c>
      <c r="T663" s="466">
        <f>T652</f>
        <v>502</v>
      </c>
      <c r="U663" s="466">
        <f>U653</f>
        <v>535</v>
      </c>
      <c r="V663" s="466">
        <f>V654</f>
        <v>541</v>
      </c>
      <c r="W663" s="466">
        <f>W655</f>
        <v>579</v>
      </c>
      <c r="X663" s="466">
        <f>X656</f>
        <v>621</v>
      </c>
      <c r="Y663" s="466">
        <f>Y657</f>
        <v>627</v>
      </c>
      <c r="Z663" s="466">
        <f>Z658</f>
        <v>662</v>
      </c>
      <c r="AA663" s="466">
        <f>AA659</f>
        <v>695</v>
      </c>
      <c r="AB663" s="473">
        <f>AB660</f>
        <v>710</v>
      </c>
      <c r="AC663" s="475">
        <f t="shared" ref="AC663:AC664" si="498">SUMSQ(B663:AB663)</f>
        <v>4792815</v>
      </c>
    </row>
    <row r="664" spans="1:29" x14ac:dyDescent="0.25">
      <c r="A664" s="470" t="s">
        <v>3</v>
      </c>
      <c r="B664" s="466">
        <f>B660</f>
        <v>142</v>
      </c>
      <c r="C664" s="466">
        <f>C659</f>
        <v>188</v>
      </c>
      <c r="D664" s="466">
        <f>D658</f>
        <v>45</v>
      </c>
      <c r="E664" s="466">
        <f>E657</f>
        <v>470</v>
      </c>
      <c r="F664" s="466">
        <f>F656</f>
        <v>246</v>
      </c>
      <c r="G664" s="466">
        <f>G655</f>
        <v>370</v>
      </c>
      <c r="H664" s="466">
        <f>H654</f>
        <v>564</v>
      </c>
      <c r="I664" s="466">
        <f>I653</f>
        <v>580</v>
      </c>
      <c r="J664" s="466">
        <f>J652</f>
        <v>680</v>
      </c>
      <c r="K664" s="466">
        <f>K651</f>
        <v>177</v>
      </c>
      <c r="L664" s="466">
        <f>L650</f>
        <v>31</v>
      </c>
      <c r="M664" s="466">
        <f>M649</f>
        <v>158</v>
      </c>
      <c r="N664" s="466">
        <f>N648</f>
        <v>268</v>
      </c>
      <c r="O664" s="466">
        <f>O647</f>
        <v>368</v>
      </c>
      <c r="P664" s="466">
        <f>P646</f>
        <v>468</v>
      </c>
      <c r="Q664" s="466">
        <f>Q645</f>
        <v>569</v>
      </c>
      <c r="R664" s="466">
        <f>R644</f>
        <v>696</v>
      </c>
      <c r="S664" s="466">
        <f>S643</f>
        <v>550</v>
      </c>
      <c r="T664" s="466">
        <f>T642</f>
        <v>47</v>
      </c>
      <c r="U664" s="466">
        <f>U641</f>
        <v>147</v>
      </c>
      <c r="V664" s="466">
        <f>V640</f>
        <v>163</v>
      </c>
      <c r="W664" s="466">
        <f>W639</f>
        <v>357</v>
      </c>
      <c r="X664" s="466">
        <f>X638</f>
        <v>481</v>
      </c>
      <c r="Y664" s="466">
        <f>Y637</f>
        <v>257</v>
      </c>
      <c r="Z664" s="466">
        <f>Z636</f>
        <v>691</v>
      </c>
      <c r="AA664" s="466">
        <f>AA635</f>
        <v>548</v>
      </c>
      <c r="AB664" s="473">
        <f>AB634</f>
        <v>594</v>
      </c>
      <c r="AC664" s="475">
        <f t="shared" si="498"/>
        <v>4792815</v>
      </c>
    </row>
    <row r="666" spans="1:29" x14ac:dyDescent="0.25">
      <c r="B666" s="481" t="s">
        <v>955</v>
      </c>
      <c r="C666" s="482"/>
      <c r="D666" s="482"/>
      <c r="E666" s="482"/>
      <c r="F666" s="465"/>
      <c r="G666" s="465"/>
      <c r="H666" s="465"/>
      <c r="I666" s="465"/>
      <c r="J666" s="465"/>
      <c r="K666" s="465"/>
      <c r="L666" s="465"/>
      <c r="M666" s="465"/>
      <c r="N666" s="465"/>
      <c r="O666" s="465"/>
      <c r="P666" s="465"/>
      <c r="Q666" s="465"/>
      <c r="R666" s="465"/>
      <c r="S666" s="465"/>
      <c r="T666" s="465"/>
      <c r="U666" s="465"/>
      <c r="V666" s="465"/>
      <c r="W666" s="465"/>
      <c r="X666" s="465"/>
      <c r="Y666" s="465"/>
      <c r="Z666" s="465"/>
      <c r="AA666" s="465"/>
      <c r="AB666" s="465"/>
      <c r="AC666" s="469"/>
    </row>
    <row r="667" spans="1:29" x14ac:dyDescent="0.25">
      <c r="A667" s="465">
        <v>1</v>
      </c>
      <c r="B667" s="483">
        <v>2</v>
      </c>
      <c r="C667" s="484">
        <v>429</v>
      </c>
      <c r="D667" s="484">
        <v>583</v>
      </c>
      <c r="E667" s="484">
        <v>46</v>
      </c>
      <c r="F667" s="484">
        <v>446</v>
      </c>
      <c r="G667" s="484">
        <v>603</v>
      </c>
      <c r="H667" s="484">
        <v>66</v>
      </c>
      <c r="I667" s="484">
        <v>463</v>
      </c>
      <c r="J667" s="484">
        <v>647</v>
      </c>
      <c r="K667" s="484">
        <v>388</v>
      </c>
      <c r="L667" s="484">
        <v>545</v>
      </c>
      <c r="M667" s="484">
        <v>243</v>
      </c>
      <c r="N667" s="484">
        <v>327</v>
      </c>
      <c r="O667" s="484">
        <v>508</v>
      </c>
      <c r="P667" s="484">
        <v>179</v>
      </c>
      <c r="Q667" s="484">
        <v>371</v>
      </c>
      <c r="R667" s="484">
        <v>528</v>
      </c>
      <c r="S667" s="484">
        <v>196</v>
      </c>
      <c r="T667" s="484">
        <v>696</v>
      </c>
      <c r="U667" s="484">
        <v>121</v>
      </c>
      <c r="V667" s="484">
        <v>278</v>
      </c>
      <c r="W667" s="484">
        <v>713</v>
      </c>
      <c r="X667" s="484">
        <v>141</v>
      </c>
      <c r="Y667" s="484">
        <v>322</v>
      </c>
      <c r="Z667" s="484">
        <v>649</v>
      </c>
      <c r="AA667" s="484">
        <v>104</v>
      </c>
      <c r="AB667" s="485">
        <v>261</v>
      </c>
      <c r="AC667" s="475">
        <f>SUMSQ(B667:AB667)</f>
        <v>4792815</v>
      </c>
    </row>
    <row r="668" spans="1:29" x14ac:dyDescent="0.25">
      <c r="A668" s="465">
        <v>2</v>
      </c>
      <c r="B668" s="486">
        <v>614</v>
      </c>
      <c r="C668" s="478">
        <v>42</v>
      </c>
      <c r="D668" s="478">
        <v>439</v>
      </c>
      <c r="E668" s="478">
        <v>631</v>
      </c>
      <c r="F668" s="478">
        <v>59</v>
      </c>
      <c r="G668" s="478">
        <v>486</v>
      </c>
      <c r="H668" s="478">
        <v>570</v>
      </c>
      <c r="I668" s="478">
        <v>22</v>
      </c>
      <c r="J668" s="478">
        <v>422</v>
      </c>
      <c r="K668" s="478">
        <v>163</v>
      </c>
      <c r="L668" s="478">
        <v>347</v>
      </c>
      <c r="M668" s="478">
        <v>504</v>
      </c>
      <c r="N668" s="478">
        <v>210</v>
      </c>
      <c r="O668" s="478">
        <v>364</v>
      </c>
      <c r="P668" s="478">
        <v>521</v>
      </c>
      <c r="Q668" s="478">
        <v>227</v>
      </c>
      <c r="R668" s="478">
        <v>384</v>
      </c>
      <c r="S668" s="478">
        <v>565</v>
      </c>
      <c r="T668" s="478">
        <v>309</v>
      </c>
      <c r="U668" s="478">
        <v>706</v>
      </c>
      <c r="V668" s="478">
        <v>161</v>
      </c>
      <c r="W668" s="478">
        <v>245</v>
      </c>
      <c r="X668" s="478">
        <v>672</v>
      </c>
      <c r="Y668" s="478">
        <v>97</v>
      </c>
      <c r="Z668" s="478">
        <v>289</v>
      </c>
      <c r="AA668" s="478">
        <v>689</v>
      </c>
      <c r="AB668" s="487">
        <v>117</v>
      </c>
      <c r="AC668" s="475">
        <f t="shared" ref="AC668:AC693" si="499">SUMSQ(B668:AB668)</f>
        <v>4792815</v>
      </c>
    </row>
    <row r="669" spans="1:29" x14ac:dyDescent="0.25">
      <c r="A669" s="465">
        <v>3</v>
      </c>
      <c r="B669" s="486">
        <v>470</v>
      </c>
      <c r="C669" s="478">
        <v>627</v>
      </c>
      <c r="D669" s="478">
        <v>79</v>
      </c>
      <c r="E669" s="478">
        <v>406</v>
      </c>
      <c r="F669" s="478">
        <v>590</v>
      </c>
      <c r="G669" s="478">
        <v>18</v>
      </c>
      <c r="H669" s="478">
        <v>453</v>
      </c>
      <c r="I669" s="478">
        <v>607</v>
      </c>
      <c r="J669" s="478">
        <v>35</v>
      </c>
      <c r="K669" s="478">
        <v>532</v>
      </c>
      <c r="L669" s="478">
        <v>203</v>
      </c>
      <c r="M669" s="478">
        <v>360</v>
      </c>
      <c r="N669" s="478">
        <v>552</v>
      </c>
      <c r="O669" s="478">
        <v>220</v>
      </c>
      <c r="P669" s="478">
        <v>404</v>
      </c>
      <c r="Q669" s="478">
        <v>488</v>
      </c>
      <c r="R669" s="478">
        <v>186</v>
      </c>
      <c r="S669" s="478">
        <v>340</v>
      </c>
      <c r="T669" s="478">
        <v>84</v>
      </c>
      <c r="U669" s="478">
        <v>265</v>
      </c>
      <c r="V669" s="478">
        <v>665</v>
      </c>
      <c r="W669" s="478">
        <v>128</v>
      </c>
      <c r="X669" s="478">
        <v>285</v>
      </c>
      <c r="Y669" s="478">
        <v>682</v>
      </c>
      <c r="Z669" s="478">
        <v>145</v>
      </c>
      <c r="AA669" s="478">
        <v>302</v>
      </c>
      <c r="AB669" s="487">
        <v>729</v>
      </c>
      <c r="AC669" s="475">
        <f t="shared" si="499"/>
        <v>4792815</v>
      </c>
    </row>
    <row r="670" spans="1:29" x14ac:dyDescent="0.25">
      <c r="A670" s="465">
        <v>4</v>
      </c>
      <c r="B670" s="486">
        <v>162</v>
      </c>
      <c r="C670" s="478">
        <v>307</v>
      </c>
      <c r="D670" s="478">
        <v>707</v>
      </c>
      <c r="E670" s="478">
        <v>98</v>
      </c>
      <c r="F670" s="478">
        <v>246</v>
      </c>
      <c r="G670" s="478">
        <v>670</v>
      </c>
      <c r="H670" s="478">
        <v>115</v>
      </c>
      <c r="I670" s="478">
        <v>290</v>
      </c>
      <c r="J670" s="478">
        <v>690</v>
      </c>
      <c r="K670" s="478">
        <v>440</v>
      </c>
      <c r="L670" s="478">
        <v>615</v>
      </c>
      <c r="M670" s="478">
        <v>40</v>
      </c>
      <c r="N670" s="478">
        <v>484</v>
      </c>
      <c r="O670" s="478">
        <v>632</v>
      </c>
      <c r="P670" s="478">
        <v>60</v>
      </c>
      <c r="Q670" s="478">
        <v>423</v>
      </c>
      <c r="R670" s="478">
        <v>568</v>
      </c>
      <c r="S670" s="478">
        <v>23</v>
      </c>
      <c r="T670" s="478">
        <v>502</v>
      </c>
      <c r="U670" s="478">
        <v>164</v>
      </c>
      <c r="V670" s="478">
        <v>348</v>
      </c>
      <c r="W670" s="478">
        <v>522</v>
      </c>
      <c r="X670" s="478">
        <v>208</v>
      </c>
      <c r="Y670" s="478">
        <v>365</v>
      </c>
      <c r="Z670" s="478">
        <v>566</v>
      </c>
      <c r="AA670" s="478">
        <v>228</v>
      </c>
      <c r="AB670" s="487">
        <v>382</v>
      </c>
      <c r="AC670" s="475">
        <f t="shared" si="499"/>
        <v>4792815</v>
      </c>
    </row>
    <row r="671" spans="1:29" x14ac:dyDescent="0.25">
      <c r="A671" s="465">
        <v>5</v>
      </c>
      <c r="B671" s="486">
        <v>666</v>
      </c>
      <c r="C671" s="478">
        <v>82</v>
      </c>
      <c r="D671" s="478">
        <v>266</v>
      </c>
      <c r="E671" s="478">
        <v>683</v>
      </c>
      <c r="F671" s="478">
        <v>129</v>
      </c>
      <c r="G671" s="478">
        <v>283</v>
      </c>
      <c r="H671" s="478">
        <v>727</v>
      </c>
      <c r="I671" s="478">
        <v>146</v>
      </c>
      <c r="J671" s="478">
        <v>303</v>
      </c>
      <c r="K671" s="478">
        <v>80</v>
      </c>
      <c r="L671" s="478">
        <v>471</v>
      </c>
      <c r="M671" s="478">
        <v>625</v>
      </c>
      <c r="N671" s="478">
        <v>16</v>
      </c>
      <c r="O671" s="478">
        <v>407</v>
      </c>
      <c r="P671" s="478">
        <v>591</v>
      </c>
      <c r="Q671" s="478">
        <v>36</v>
      </c>
      <c r="R671" s="478">
        <v>451</v>
      </c>
      <c r="S671" s="478">
        <v>608</v>
      </c>
      <c r="T671" s="478">
        <v>358</v>
      </c>
      <c r="U671" s="478">
        <v>533</v>
      </c>
      <c r="V671" s="478">
        <v>204</v>
      </c>
      <c r="W671" s="478">
        <v>405</v>
      </c>
      <c r="X671" s="478">
        <v>550</v>
      </c>
      <c r="Y671" s="478">
        <v>221</v>
      </c>
      <c r="Z671" s="478">
        <v>341</v>
      </c>
      <c r="AA671" s="478">
        <v>489</v>
      </c>
      <c r="AB671" s="487">
        <v>184</v>
      </c>
      <c r="AC671" s="475">
        <f t="shared" si="499"/>
        <v>4792815</v>
      </c>
    </row>
    <row r="672" spans="1:29" x14ac:dyDescent="0.25">
      <c r="A672" s="465">
        <v>6</v>
      </c>
      <c r="B672" s="486">
        <v>279</v>
      </c>
      <c r="C672" s="478">
        <v>694</v>
      </c>
      <c r="D672" s="478">
        <v>122</v>
      </c>
      <c r="E672" s="478">
        <v>323</v>
      </c>
      <c r="F672" s="478">
        <v>714</v>
      </c>
      <c r="G672" s="478">
        <v>139</v>
      </c>
      <c r="H672" s="478">
        <v>259</v>
      </c>
      <c r="I672" s="478">
        <v>650</v>
      </c>
      <c r="J672" s="478">
        <v>105</v>
      </c>
      <c r="K672" s="478">
        <v>584</v>
      </c>
      <c r="L672" s="478">
        <v>3</v>
      </c>
      <c r="M672" s="478">
        <v>427</v>
      </c>
      <c r="N672" s="478">
        <v>601</v>
      </c>
      <c r="O672" s="478">
        <v>47</v>
      </c>
      <c r="P672" s="478">
        <v>447</v>
      </c>
      <c r="Q672" s="478">
        <v>648</v>
      </c>
      <c r="R672" s="478">
        <v>64</v>
      </c>
      <c r="S672" s="478">
        <v>464</v>
      </c>
      <c r="T672" s="478">
        <v>241</v>
      </c>
      <c r="U672" s="478">
        <v>389</v>
      </c>
      <c r="V672" s="478">
        <v>546</v>
      </c>
      <c r="W672" s="478">
        <v>180</v>
      </c>
      <c r="X672" s="478">
        <v>325</v>
      </c>
      <c r="Y672" s="478">
        <v>509</v>
      </c>
      <c r="Z672" s="478">
        <v>197</v>
      </c>
      <c r="AA672" s="478">
        <v>372</v>
      </c>
      <c r="AB672" s="487">
        <v>526</v>
      </c>
      <c r="AC672" s="475">
        <f t="shared" si="499"/>
        <v>4792815</v>
      </c>
    </row>
    <row r="673" spans="1:29" x14ac:dyDescent="0.25">
      <c r="A673" s="465">
        <v>7</v>
      </c>
      <c r="B673" s="486">
        <v>202</v>
      </c>
      <c r="C673" s="478">
        <v>359</v>
      </c>
      <c r="D673" s="478">
        <v>534</v>
      </c>
      <c r="E673" s="478">
        <v>222</v>
      </c>
      <c r="F673" s="478">
        <v>403</v>
      </c>
      <c r="G673" s="478">
        <v>551</v>
      </c>
      <c r="H673" s="478">
        <v>185</v>
      </c>
      <c r="I673" s="478">
        <v>342</v>
      </c>
      <c r="J673" s="478">
        <v>487</v>
      </c>
      <c r="K673" s="478">
        <v>267</v>
      </c>
      <c r="L673" s="478">
        <v>664</v>
      </c>
      <c r="M673" s="478">
        <v>83</v>
      </c>
      <c r="N673" s="478">
        <v>284</v>
      </c>
      <c r="O673" s="478">
        <v>684</v>
      </c>
      <c r="P673" s="478">
        <v>127</v>
      </c>
      <c r="Q673" s="478">
        <v>301</v>
      </c>
      <c r="R673" s="478">
        <v>728</v>
      </c>
      <c r="S673" s="478">
        <v>147</v>
      </c>
      <c r="T673" s="478">
        <v>626</v>
      </c>
      <c r="U673" s="478">
        <v>81</v>
      </c>
      <c r="V673" s="478">
        <v>469</v>
      </c>
      <c r="W673" s="478">
        <v>589</v>
      </c>
      <c r="X673" s="478">
        <v>17</v>
      </c>
      <c r="Y673" s="478">
        <v>408</v>
      </c>
      <c r="Z673" s="478">
        <v>609</v>
      </c>
      <c r="AA673" s="478">
        <v>34</v>
      </c>
      <c r="AB673" s="487">
        <v>452</v>
      </c>
      <c r="AC673" s="475">
        <f t="shared" si="499"/>
        <v>4792815</v>
      </c>
    </row>
    <row r="674" spans="1:29" x14ac:dyDescent="0.25">
      <c r="A674" s="465">
        <v>8</v>
      </c>
      <c r="B674" s="486">
        <v>544</v>
      </c>
      <c r="C674" s="478">
        <v>242</v>
      </c>
      <c r="D674" s="478">
        <v>390</v>
      </c>
      <c r="E674" s="478">
        <v>510</v>
      </c>
      <c r="F674" s="478">
        <v>178</v>
      </c>
      <c r="G674" s="478">
        <v>326</v>
      </c>
      <c r="H674" s="478">
        <v>527</v>
      </c>
      <c r="I674" s="478">
        <v>198</v>
      </c>
      <c r="J674" s="478">
        <v>370</v>
      </c>
      <c r="K674" s="478">
        <v>123</v>
      </c>
      <c r="L674" s="478">
        <v>277</v>
      </c>
      <c r="M674" s="478">
        <v>695</v>
      </c>
      <c r="N674" s="478">
        <v>140</v>
      </c>
      <c r="O674" s="478">
        <v>324</v>
      </c>
      <c r="P674" s="478">
        <v>712</v>
      </c>
      <c r="Q674" s="478">
        <v>103</v>
      </c>
      <c r="R674" s="478">
        <v>260</v>
      </c>
      <c r="S674" s="478">
        <v>651</v>
      </c>
      <c r="T674" s="478">
        <v>428</v>
      </c>
      <c r="U674" s="478">
        <v>585</v>
      </c>
      <c r="V674" s="478">
        <v>1</v>
      </c>
      <c r="W674" s="478">
        <v>445</v>
      </c>
      <c r="X674" s="478">
        <v>602</v>
      </c>
      <c r="Y674" s="478">
        <v>48</v>
      </c>
      <c r="Z674" s="478">
        <v>465</v>
      </c>
      <c r="AA674" s="478">
        <v>646</v>
      </c>
      <c r="AB674" s="487">
        <v>65</v>
      </c>
      <c r="AC674" s="475">
        <f t="shared" si="499"/>
        <v>4792815</v>
      </c>
    </row>
    <row r="675" spans="1:29" x14ac:dyDescent="0.25">
      <c r="A675" s="465">
        <v>9</v>
      </c>
      <c r="B675" s="486">
        <v>346</v>
      </c>
      <c r="C675" s="478">
        <v>503</v>
      </c>
      <c r="D675" s="478">
        <v>165</v>
      </c>
      <c r="E675" s="478">
        <v>366</v>
      </c>
      <c r="F675" s="478">
        <v>520</v>
      </c>
      <c r="G675" s="478">
        <v>209</v>
      </c>
      <c r="H675" s="478">
        <v>383</v>
      </c>
      <c r="I675" s="478">
        <v>567</v>
      </c>
      <c r="J675" s="478">
        <v>226</v>
      </c>
      <c r="K675" s="478">
        <v>708</v>
      </c>
      <c r="L675" s="478">
        <v>160</v>
      </c>
      <c r="M675" s="478">
        <v>308</v>
      </c>
      <c r="N675" s="478">
        <v>671</v>
      </c>
      <c r="O675" s="478">
        <v>99</v>
      </c>
      <c r="P675" s="478">
        <v>244</v>
      </c>
      <c r="Q675" s="478">
        <v>688</v>
      </c>
      <c r="R675" s="478">
        <v>116</v>
      </c>
      <c r="S675" s="478">
        <v>291</v>
      </c>
      <c r="T675" s="478">
        <v>41</v>
      </c>
      <c r="U675" s="478">
        <v>441</v>
      </c>
      <c r="V675" s="478">
        <v>613</v>
      </c>
      <c r="W675" s="478">
        <v>58</v>
      </c>
      <c r="X675" s="478">
        <v>485</v>
      </c>
      <c r="Y675" s="478">
        <v>633</v>
      </c>
      <c r="Z675" s="478">
        <v>24</v>
      </c>
      <c r="AA675" s="478">
        <v>421</v>
      </c>
      <c r="AB675" s="487">
        <v>569</v>
      </c>
      <c r="AC675" s="475">
        <f t="shared" si="499"/>
        <v>4792815</v>
      </c>
    </row>
    <row r="676" spans="1:29" x14ac:dyDescent="0.25">
      <c r="A676" s="465">
        <v>10</v>
      </c>
      <c r="B676" s="486">
        <v>214</v>
      </c>
      <c r="C676" s="478">
        <v>362</v>
      </c>
      <c r="D676" s="478">
        <v>519</v>
      </c>
      <c r="E676" s="478">
        <v>234</v>
      </c>
      <c r="F676" s="478">
        <v>379</v>
      </c>
      <c r="G676" s="478">
        <v>563</v>
      </c>
      <c r="H676" s="478">
        <v>170</v>
      </c>
      <c r="I676" s="478">
        <v>345</v>
      </c>
      <c r="J676" s="478">
        <v>499</v>
      </c>
      <c r="K676" s="478">
        <v>252</v>
      </c>
      <c r="L676" s="478">
        <v>667</v>
      </c>
      <c r="M676" s="478">
        <v>95</v>
      </c>
      <c r="N676" s="478">
        <v>296</v>
      </c>
      <c r="O676" s="478">
        <v>687</v>
      </c>
      <c r="P676" s="478">
        <v>112</v>
      </c>
      <c r="Q676" s="478">
        <v>313</v>
      </c>
      <c r="R676" s="478">
        <v>704</v>
      </c>
      <c r="S676" s="478">
        <v>159</v>
      </c>
      <c r="T676" s="478">
        <v>638</v>
      </c>
      <c r="U676" s="478">
        <v>57</v>
      </c>
      <c r="V676" s="478">
        <v>481</v>
      </c>
      <c r="W676" s="478">
        <v>574</v>
      </c>
      <c r="X676" s="478">
        <v>20</v>
      </c>
      <c r="Y676" s="478">
        <v>420</v>
      </c>
      <c r="Z676" s="478">
        <v>621</v>
      </c>
      <c r="AA676" s="478">
        <v>37</v>
      </c>
      <c r="AB676" s="487">
        <v>437</v>
      </c>
      <c r="AC676" s="475">
        <f t="shared" si="499"/>
        <v>4792815</v>
      </c>
    </row>
    <row r="677" spans="1:29" x14ac:dyDescent="0.25">
      <c r="A677" s="465">
        <v>11</v>
      </c>
      <c r="B677" s="486">
        <v>556</v>
      </c>
      <c r="C677" s="478">
        <v>218</v>
      </c>
      <c r="D677" s="478">
        <v>402</v>
      </c>
      <c r="E677" s="478">
        <v>495</v>
      </c>
      <c r="F677" s="478">
        <v>181</v>
      </c>
      <c r="G677" s="478">
        <v>338</v>
      </c>
      <c r="H677" s="478">
        <v>539</v>
      </c>
      <c r="I677" s="478">
        <v>201</v>
      </c>
      <c r="J677" s="478">
        <v>355</v>
      </c>
      <c r="K677" s="478">
        <v>135</v>
      </c>
      <c r="L677" s="478">
        <v>280</v>
      </c>
      <c r="M677" s="478">
        <v>680</v>
      </c>
      <c r="N677" s="478">
        <v>152</v>
      </c>
      <c r="O677" s="478">
        <v>300</v>
      </c>
      <c r="P677" s="478">
        <v>724</v>
      </c>
      <c r="Q677" s="478">
        <v>88</v>
      </c>
      <c r="R677" s="478">
        <v>263</v>
      </c>
      <c r="S677" s="478">
        <v>663</v>
      </c>
      <c r="T677" s="478">
        <v>413</v>
      </c>
      <c r="U677" s="478">
        <v>588</v>
      </c>
      <c r="V677" s="478">
        <v>13</v>
      </c>
      <c r="W677" s="478">
        <v>457</v>
      </c>
      <c r="X677" s="478">
        <v>605</v>
      </c>
      <c r="Y677" s="478">
        <v>33</v>
      </c>
      <c r="Z677" s="478">
        <v>477</v>
      </c>
      <c r="AA677" s="478">
        <v>622</v>
      </c>
      <c r="AB677" s="487">
        <v>77</v>
      </c>
      <c r="AC677" s="475">
        <f t="shared" si="499"/>
        <v>4792815</v>
      </c>
    </row>
    <row r="678" spans="1:29" x14ac:dyDescent="0.25">
      <c r="A678" s="465">
        <v>12</v>
      </c>
      <c r="B678" s="486">
        <v>331</v>
      </c>
      <c r="C678" s="478">
        <v>506</v>
      </c>
      <c r="D678" s="478">
        <v>177</v>
      </c>
      <c r="E678" s="478">
        <v>378</v>
      </c>
      <c r="F678" s="478">
        <v>523</v>
      </c>
      <c r="G678" s="478">
        <v>194</v>
      </c>
      <c r="H678" s="478">
        <v>395</v>
      </c>
      <c r="I678" s="478">
        <v>543</v>
      </c>
      <c r="J678" s="478">
        <v>238</v>
      </c>
      <c r="K678" s="478">
        <v>720</v>
      </c>
      <c r="L678" s="478">
        <v>136</v>
      </c>
      <c r="M678" s="478">
        <v>320</v>
      </c>
      <c r="N678" s="478">
        <v>656</v>
      </c>
      <c r="O678" s="478">
        <v>102</v>
      </c>
      <c r="P678" s="478">
        <v>256</v>
      </c>
      <c r="Q678" s="478">
        <v>700</v>
      </c>
      <c r="R678" s="478">
        <v>119</v>
      </c>
      <c r="S678" s="478">
        <v>276</v>
      </c>
      <c r="T678" s="478">
        <v>53</v>
      </c>
      <c r="U678" s="478">
        <v>444</v>
      </c>
      <c r="V678" s="478">
        <v>598</v>
      </c>
      <c r="W678" s="478">
        <v>70</v>
      </c>
      <c r="X678" s="478">
        <v>461</v>
      </c>
      <c r="Y678" s="478">
        <v>645</v>
      </c>
      <c r="Z678" s="478">
        <v>9</v>
      </c>
      <c r="AA678" s="478">
        <v>424</v>
      </c>
      <c r="AB678" s="487">
        <v>581</v>
      </c>
      <c r="AC678" s="475">
        <f t="shared" si="499"/>
        <v>4792815</v>
      </c>
    </row>
    <row r="679" spans="1:29" x14ac:dyDescent="0.25">
      <c r="A679" s="465">
        <v>13</v>
      </c>
      <c r="B679" s="486">
        <v>14</v>
      </c>
      <c r="C679" s="478">
        <v>414</v>
      </c>
      <c r="D679" s="478">
        <v>586</v>
      </c>
      <c r="E679" s="478">
        <v>31</v>
      </c>
      <c r="F679" s="478">
        <v>458</v>
      </c>
      <c r="G679" s="478">
        <v>606</v>
      </c>
      <c r="H679" s="478">
        <v>78</v>
      </c>
      <c r="I679" s="478">
        <v>475</v>
      </c>
      <c r="J679" s="478">
        <v>623</v>
      </c>
      <c r="K679" s="478">
        <v>400</v>
      </c>
      <c r="L679" s="478">
        <v>557</v>
      </c>
      <c r="M679" s="478">
        <v>219</v>
      </c>
      <c r="N679" s="478">
        <v>339</v>
      </c>
      <c r="O679" s="478">
        <v>493</v>
      </c>
      <c r="P679" s="478">
        <v>182</v>
      </c>
      <c r="Q679" s="478">
        <v>356</v>
      </c>
      <c r="R679" s="478">
        <v>540</v>
      </c>
      <c r="S679" s="478">
        <v>199</v>
      </c>
      <c r="T679" s="478">
        <v>681</v>
      </c>
      <c r="U679" s="478">
        <v>133</v>
      </c>
      <c r="V679" s="478">
        <v>281</v>
      </c>
      <c r="W679" s="478">
        <v>725</v>
      </c>
      <c r="X679" s="478">
        <v>153</v>
      </c>
      <c r="Y679" s="478">
        <v>298</v>
      </c>
      <c r="Z679" s="478">
        <v>661</v>
      </c>
      <c r="AA679" s="478">
        <v>89</v>
      </c>
      <c r="AB679" s="487">
        <v>264</v>
      </c>
      <c r="AC679" s="475">
        <f t="shared" si="499"/>
        <v>4792815</v>
      </c>
    </row>
    <row r="680" spans="1:29" x14ac:dyDescent="0.25">
      <c r="A680" s="465">
        <v>14</v>
      </c>
      <c r="B680" s="486">
        <v>599</v>
      </c>
      <c r="C680" s="478">
        <v>54</v>
      </c>
      <c r="D680" s="478">
        <v>442</v>
      </c>
      <c r="E680" s="478">
        <v>643</v>
      </c>
      <c r="F680" s="478">
        <v>71</v>
      </c>
      <c r="G680" s="478">
        <v>462</v>
      </c>
      <c r="H680" s="478">
        <v>582</v>
      </c>
      <c r="I680" s="478">
        <v>7</v>
      </c>
      <c r="J680" s="478">
        <v>425</v>
      </c>
      <c r="K680" s="478">
        <v>175</v>
      </c>
      <c r="L680" s="478">
        <v>332</v>
      </c>
      <c r="M680" s="478">
        <v>507</v>
      </c>
      <c r="N680" s="478">
        <v>195</v>
      </c>
      <c r="O680" s="478">
        <v>376</v>
      </c>
      <c r="P680" s="478">
        <v>524</v>
      </c>
      <c r="Q680" s="478">
        <v>239</v>
      </c>
      <c r="R680" s="478">
        <v>396</v>
      </c>
      <c r="S680" s="478">
        <v>541</v>
      </c>
      <c r="T680" s="478">
        <v>321</v>
      </c>
      <c r="U680" s="478">
        <v>718</v>
      </c>
      <c r="V680" s="478">
        <v>137</v>
      </c>
      <c r="W680" s="478">
        <v>257</v>
      </c>
      <c r="X680" s="478">
        <v>657</v>
      </c>
      <c r="Y680" s="478">
        <v>100</v>
      </c>
      <c r="Z680" s="478">
        <v>274</v>
      </c>
      <c r="AA680" s="478">
        <v>701</v>
      </c>
      <c r="AB680" s="487">
        <v>120</v>
      </c>
      <c r="AC680" s="475">
        <f t="shared" si="499"/>
        <v>4792815</v>
      </c>
    </row>
    <row r="681" spans="1:29" x14ac:dyDescent="0.25">
      <c r="A681" s="465">
        <v>15</v>
      </c>
      <c r="B681" s="486">
        <v>482</v>
      </c>
      <c r="C681" s="478">
        <v>639</v>
      </c>
      <c r="D681" s="478">
        <v>55</v>
      </c>
      <c r="E681" s="478">
        <v>418</v>
      </c>
      <c r="F681" s="478">
        <v>575</v>
      </c>
      <c r="G681" s="478">
        <v>21</v>
      </c>
      <c r="H681" s="478">
        <v>438</v>
      </c>
      <c r="I681" s="478">
        <v>619</v>
      </c>
      <c r="J681" s="478">
        <v>38</v>
      </c>
      <c r="K681" s="478">
        <v>517</v>
      </c>
      <c r="L681" s="478">
        <v>215</v>
      </c>
      <c r="M681" s="478">
        <v>363</v>
      </c>
      <c r="N681" s="478">
        <v>564</v>
      </c>
      <c r="O681" s="478">
        <v>232</v>
      </c>
      <c r="P681" s="478">
        <v>380</v>
      </c>
      <c r="Q681" s="478">
        <v>500</v>
      </c>
      <c r="R681" s="478">
        <v>171</v>
      </c>
      <c r="S681" s="478">
        <v>343</v>
      </c>
      <c r="T681" s="478">
        <v>96</v>
      </c>
      <c r="U681" s="478">
        <v>250</v>
      </c>
      <c r="V681" s="478">
        <v>668</v>
      </c>
      <c r="W681" s="478">
        <v>113</v>
      </c>
      <c r="X681" s="478">
        <v>297</v>
      </c>
      <c r="Y681" s="478">
        <v>685</v>
      </c>
      <c r="Z681" s="478">
        <v>157</v>
      </c>
      <c r="AA681" s="478">
        <v>314</v>
      </c>
      <c r="AB681" s="487">
        <v>705</v>
      </c>
      <c r="AC681" s="475">
        <f t="shared" si="499"/>
        <v>4792815</v>
      </c>
    </row>
    <row r="682" spans="1:29" x14ac:dyDescent="0.25">
      <c r="A682" s="465">
        <v>16</v>
      </c>
      <c r="B682" s="486">
        <v>138</v>
      </c>
      <c r="C682" s="478">
        <v>319</v>
      </c>
      <c r="D682" s="478">
        <v>719</v>
      </c>
      <c r="E682" s="478">
        <v>101</v>
      </c>
      <c r="F682" s="478">
        <v>258</v>
      </c>
      <c r="G682" s="478">
        <v>655</v>
      </c>
      <c r="H682" s="478">
        <v>118</v>
      </c>
      <c r="I682" s="478">
        <v>275</v>
      </c>
      <c r="J682" s="478">
        <v>702</v>
      </c>
      <c r="K682" s="478">
        <v>443</v>
      </c>
      <c r="L682" s="478">
        <v>600</v>
      </c>
      <c r="M682" s="478">
        <v>52</v>
      </c>
      <c r="N682" s="478">
        <v>460</v>
      </c>
      <c r="O682" s="478">
        <v>644</v>
      </c>
      <c r="P682" s="478">
        <v>72</v>
      </c>
      <c r="Q682" s="478">
        <v>426</v>
      </c>
      <c r="R682" s="478">
        <v>580</v>
      </c>
      <c r="S682" s="478">
        <v>8</v>
      </c>
      <c r="T682" s="478">
        <v>505</v>
      </c>
      <c r="U682" s="478">
        <v>176</v>
      </c>
      <c r="V682" s="478">
        <v>333</v>
      </c>
      <c r="W682" s="478">
        <v>525</v>
      </c>
      <c r="X682" s="478">
        <v>193</v>
      </c>
      <c r="Y682" s="478">
        <v>377</v>
      </c>
      <c r="Z682" s="478">
        <v>542</v>
      </c>
      <c r="AA682" s="478">
        <v>240</v>
      </c>
      <c r="AB682" s="487">
        <v>394</v>
      </c>
      <c r="AC682" s="475">
        <f t="shared" si="499"/>
        <v>4792815</v>
      </c>
    </row>
    <row r="683" spans="1:29" x14ac:dyDescent="0.25">
      <c r="A683" s="465">
        <v>17</v>
      </c>
      <c r="B683" s="486">
        <v>669</v>
      </c>
      <c r="C683" s="478">
        <v>94</v>
      </c>
      <c r="D683" s="478">
        <v>251</v>
      </c>
      <c r="E683" s="478">
        <v>686</v>
      </c>
      <c r="F683" s="478">
        <v>114</v>
      </c>
      <c r="G683" s="478">
        <v>295</v>
      </c>
      <c r="H683" s="478">
        <v>703</v>
      </c>
      <c r="I683" s="478">
        <v>158</v>
      </c>
      <c r="J683" s="478">
        <v>315</v>
      </c>
      <c r="K683" s="478">
        <v>56</v>
      </c>
      <c r="L683" s="478">
        <v>483</v>
      </c>
      <c r="M683" s="478">
        <v>637</v>
      </c>
      <c r="N683" s="478">
        <v>19</v>
      </c>
      <c r="O683" s="478">
        <v>419</v>
      </c>
      <c r="P683" s="478">
        <v>576</v>
      </c>
      <c r="Q683" s="478">
        <v>39</v>
      </c>
      <c r="R683" s="478">
        <v>436</v>
      </c>
      <c r="S683" s="478">
        <v>620</v>
      </c>
      <c r="T683" s="478">
        <v>361</v>
      </c>
      <c r="U683" s="478">
        <v>518</v>
      </c>
      <c r="V683" s="478">
        <v>216</v>
      </c>
      <c r="W683" s="478">
        <v>381</v>
      </c>
      <c r="X683" s="478">
        <v>562</v>
      </c>
      <c r="Y683" s="478">
        <v>233</v>
      </c>
      <c r="Z683" s="478">
        <v>344</v>
      </c>
      <c r="AA683" s="478">
        <v>501</v>
      </c>
      <c r="AB683" s="487">
        <v>169</v>
      </c>
      <c r="AC683" s="475">
        <f t="shared" si="499"/>
        <v>4792815</v>
      </c>
    </row>
    <row r="684" spans="1:29" x14ac:dyDescent="0.25">
      <c r="A684" s="465">
        <v>18</v>
      </c>
      <c r="B684" s="486">
        <v>282</v>
      </c>
      <c r="C684" s="478">
        <v>679</v>
      </c>
      <c r="D684" s="478">
        <v>134</v>
      </c>
      <c r="E684" s="478">
        <v>299</v>
      </c>
      <c r="F684" s="478">
        <v>726</v>
      </c>
      <c r="G684" s="478">
        <v>151</v>
      </c>
      <c r="H684" s="478">
        <v>262</v>
      </c>
      <c r="I684" s="478">
        <v>662</v>
      </c>
      <c r="J684" s="478">
        <v>90</v>
      </c>
      <c r="K684" s="478">
        <v>587</v>
      </c>
      <c r="L684" s="478">
        <v>15</v>
      </c>
      <c r="M684" s="478">
        <v>412</v>
      </c>
      <c r="N684" s="478">
        <v>604</v>
      </c>
      <c r="O684" s="478">
        <v>32</v>
      </c>
      <c r="P684" s="478">
        <v>459</v>
      </c>
      <c r="Q684" s="478">
        <v>624</v>
      </c>
      <c r="R684" s="478">
        <v>76</v>
      </c>
      <c r="S684" s="478">
        <v>476</v>
      </c>
      <c r="T684" s="478">
        <v>217</v>
      </c>
      <c r="U684" s="478">
        <v>401</v>
      </c>
      <c r="V684" s="478">
        <v>558</v>
      </c>
      <c r="W684" s="478">
        <v>183</v>
      </c>
      <c r="X684" s="478">
        <v>337</v>
      </c>
      <c r="Y684" s="478">
        <v>494</v>
      </c>
      <c r="Z684" s="478">
        <v>200</v>
      </c>
      <c r="AA684" s="478">
        <v>357</v>
      </c>
      <c r="AB684" s="487">
        <v>538</v>
      </c>
      <c r="AC684" s="475">
        <f t="shared" si="499"/>
        <v>4792815</v>
      </c>
    </row>
    <row r="685" spans="1:29" x14ac:dyDescent="0.25">
      <c r="A685" s="465">
        <v>19</v>
      </c>
      <c r="B685" s="486">
        <v>150</v>
      </c>
      <c r="C685" s="478">
        <v>304</v>
      </c>
      <c r="D685" s="478">
        <v>722</v>
      </c>
      <c r="E685" s="478">
        <v>86</v>
      </c>
      <c r="F685" s="478">
        <v>270</v>
      </c>
      <c r="G685" s="478">
        <v>658</v>
      </c>
      <c r="H685" s="478">
        <v>130</v>
      </c>
      <c r="I685" s="478">
        <v>287</v>
      </c>
      <c r="J685" s="478">
        <v>678</v>
      </c>
      <c r="K685" s="478">
        <v>455</v>
      </c>
      <c r="L685" s="478">
        <v>612</v>
      </c>
      <c r="M685" s="478">
        <v>28</v>
      </c>
      <c r="N685" s="478">
        <v>472</v>
      </c>
      <c r="O685" s="478">
        <v>629</v>
      </c>
      <c r="P685" s="478">
        <v>75</v>
      </c>
      <c r="Q685" s="478">
        <v>411</v>
      </c>
      <c r="R685" s="478">
        <v>592</v>
      </c>
      <c r="S685" s="478">
        <v>11</v>
      </c>
      <c r="T685" s="478">
        <v>490</v>
      </c>
      <c r="U685" s="478">
        <v>188</v>
      </c>
      <c r="V685" s="478">
        <v>336</v>
      </c>
      <c r="W685" s="478">
        <v>537</v>
      </c>
      <c r="X685" s="478">
        <v>205</v>
      </c>
      <c r="Y685" s="478">
        <v>353</v>
      </c>
      <c r="Z685" s="478">
        <v>554</v>
      </c>
      <c r="AA685" s="478">
        <v>225</v>
      </c>
      <c r="AB685" s="487">
        <v>397</v>
      </c>
      <c r="AC685" s="475">
        <f t="shared" si="499"/>
        <v>4792815</v>
      </c>
    </row>
    <row r="686" spans="1:29" x14ac:dyDescent="0.25">
      <c r="A686" s="465">
        <v>20</v>
      </c>
      <c r="B686" s="486">
        <v>654</v>
      </c>
      <c r="C686" s="478">
        <v>106</v>
      </c>
      <c r="D686" s="478">
        <v>254</v>
      </c>
      <c r="E686" s="478">
        <v>698</v>
      </c>
      <c r="F686" s="478">
        <v>126</v>
      </c>
      <c r="G686" s="478">
        <v>271</v>
      </c>
      <c r="H686" s="478">
        <v>715</v>
      </c>
      <c r="I686" s="478">
        <v>143</v>
      </c>
      <c r="J686" s="478">
        <v>318</v>
      </c>
      <c r="K686" s="478">
        <v>68</v>
      </c>
      <c r="L686" s="478">
        <v>468</v>
      </c>
      <c r="M686" s="478">
        <v>640</v>
      </c>
      <c r="N686" s="478">
        <v>4</v>
      </c>
      <c r="O686" s="478">
        <v>431</v>
      </c>
      <c r="P686" s="478">
        <v>579</v>
      </c>
      <c r="Q686" s="478">
        <v>51</v>
      </c>
      <c r="R686" s="478">
        <v>448</v>
      </c>
      <c r="S686" s="478">
        <v>596</v>
      </c>
      <c r="T686" s="478">
        <v>373</v>
      </c>
      <c r="U686" s="478">
        <v>530</v>
      </c>
      <c r="V686" s="478">
        <v>192</v>
      </c>
      <c r="W686" s="478">
        <v>393</v>
      </c>
      <c r="X686" s="478">
        <v>547</v>
      </c>
      <c r="Y686" s="478">
        <v>236</v>
      </c>
      <c r="Z686" s="478">
        <v>329</v>
      </c>
      <c r="AA686" s="478">
        <v>513</v>
      </c>
      <c r="AB686" s="487">
        <v>172</v>
      </c>
      <c r="AC686" s="475">
        <f t="shared" si="499"/>
        <v>4792815</v>
      </c>
    </row>
    <row r="687" spans="1:29" x14ac:dyDescent="0.25">
      <c r="A687" s="465">
        <v>21</v>
      </c>
      <c r="B687" s="486">
        <v>294</v>
      </c>
      <c r="C687" s="478">
        <v>691</v>
      </c>
      <c r="D687" s="478">
        <v>110</v>
      </c>
      <c r="E687" s="478">
        <v>311</v>
      </c>
      <c r="F687" s="478">
        <v>711</v>
      </c>
      <c r="G687" s="478">
        <v>154</v>
      </c>
      <c r="H687" s="478">
        <v>247</v>
      </c>
      <c r="I687" s="478">
        <v>674</v>
      </c>
      <c r="J687" s="478">
        <v>93</v>
      </c>
      <c r="K687" s="478">
        <v>572</v>
      </c>
      <c r="L687" s="478">
        <v>27</v>
      </c>
      <c r="M687" s="478">
        <v>415</v>
      </c>
      <c r="N687" s="478">
        <v>616</v>
      </c>
      <c r="O687" s="478">
        <v>44</v>
      </c>
      <c r="P687" s="478">
        <v>435</v>
      </c>
      <c r="Q687" s="478">
        <v>636</v>
      </c>
      <c r="R687" s="478">
        <v>61</v>
      </c>
      <c r="S687" s="478">
        <v>479</v>
      </c>
      <c r="T687" s="478">
        <v>229</v>
      </c>
      <c r="U687" s="478">
        <v>386</v>
      </c>
      <c r="V687" s="478">
        <v>561</v>
      </c>
      <c r="W687" s="478">
        <v>168</v>
      </c>
      <c r="X687" s="478">
        <v>349</v>
      </c>
      <c r="Y687" s="478">
        <v>497</v>
      </c>
      <c r="Z687" s="478">
        <v>212</v>
      </c>
      <c r="AA687" s="478">
        <v>369</v>
      </c>
      <c r="AB687" s="487">
        <v>514</v>
      </c>
      <c r="AC687" s="475">
        <f t="shared" si="499"/>
        <v>4792815</v>
      </c>
    </row>
    <row r="688" spans="1:29" x14ac:dyDescent="0.25">
      <c r="A688" s="465">
        <v>22</v>
      </c>
      <c r="B688" s="486">
        <v>190</v>
      </c>
      <c r="C688" s="478">
        <v>374</v>
      </c>
      <c r="D688" s="478">
        <v>531</v>
      </c>
      <c r="E688" s="478">
        <v>237</v>
      </c>
      <c r="F688" s="478">
        <v>391</v>
      </c>
      <c r="G688" s="478">
        <v>548</v>
      </c>
      <c r="H688" s="478">
        <v>173</v>
      </c>
      <c r="I688" s="478">
        <v>330</v>
      </c>
      <c r="J688" s="478">
        <v>511</v>
      </c>
      <c r="K688" s="478">
        <v>255</v>
      </c>
      <c r="L688" s="478">
        <v>652</v>
      </c>
      <c r="M688" s="478">
        <v>107</v>
      </c>
      <c r="N688" s="478">
        <v>272</v>
      </c>
      <c r="O688" s="478">
        <v>699</v>
      </c>
      <c r="P688" s="478">
        <v>124</v>
      </c>
      <c r="Q688" s="478">
        <v>316</v>
      </c>
      <c r="R688" s="478">
        <v>716</v>
      </c>
      <c r="S688" s="478">
        <v>144</v>
      </c>
      <c r="T688" s="478">
        <v>641</v>
      </c>
      <c r="U688" s="478">
        <v>69</v>
      </c>
      <c r="V688" s="478">
        <v>466</v>
      </c>
      <c r="W688" s="478">
        <v>577</v>
      </c>
      <c r="X688" s="478">
        <v>5</v>
      </c>
      <c r="Y688" s="478">
        <v>432</v>
      </c>
      <c r="Z688" s="478">
        <v>597</v>
      </c>
      <c r="AA688" s="478">
        <v>49</v>
      </c>
      <c r="AB688" s="487">
        <v>449</v>
      </c>
      <c r="AC688" s="475">
        <f t="shared" si="499"/>
        <v>4792815</v>
      </c>
    </row>
    <row r="689" spans="1:29" x14ac:dyDescent="0.25">
      <c r="A689" s="465">
        <v>23</v>
      </c>
      <c r="B689" s="486">
        <v>559</v>
      </c>
      <c r="C689" s="478">
        <v>230</v>
      </c>
      <c r="D689" s="478">
        <v>387</v>
      </c>
      <c r="E689" s="478">
        <v>498</v>
      </c>
      <c r="F689" s="478">
        <v>166</v>
      </c>
      <c r="G689" s="478">
        <v>350</v>
      </c>
      <c r="H689" s="478">
        <v>515</v>
      </c>
      <c r="I689" s="478">
        <v>213</v>
      </c>
      <c r="J689" s="478">
        <v>367</v>
      </c>
      <c r="K689" s="478">
        <v>111</v>
      </c>
      <c r="L689" s="478">
        <v>292</v>
      </c>
      <c r="M689" s="478">
        <v>692</v>
      </c>
      <c r="N689" s="478">
        <v>155</v>
      </c>
      <c r="O689" s="478">
        <v>312</v>
      </c>
      <c r="P689" s="478">
        <v>709</v>
      </c>
      <c r="Q689" s="478">
        <v>91</v>
      </c>
      <c r="R689" s="478">
        <v>248</v>
      </c>
      <c r="S689" s="478">
        <v>675</v>
      </c>
      <c r="T689" s="478">
        <v>416</v>
      </c>
      <c r="U689" s="478">
        <v>573</v>
      </c>
      <c r="V689" s="478">
        <v>25</v>
      </c>
      <c r="W689" s="478">
        <v>433</v>
      </c>
      <c r="X689" s="478">
        <v>617</v>
      </c>
      <c r="Y689" s="478">
        <v>45</v>
      </c>
      <c r="Z689" s="478">
        <v>480</v>
      </c>
      <c r="AA689" s="478">
        <v>634</v>
      </c>
      <c r="AB689" s="487">
        <v>62</v>
      </c>
      <c r="AC689" s="475">
        <f t="shared" si="499"/>
        <v>4792815</v>
      </c>
    </row>
    <row r="690" spans="1:29" x14ac:dyDescent="0.25">
      <c r="A690" s="465">
        <v>24</v>
      </c>
      <c r="B690" s="486">
        <v>334</v>
      </c>
      <c r="C690" s="478">
        <v>491</v>
      </c>
      <c r="D690" s="478">
        <v>189</v>
      </c>
      <c r="E690" s="478">
        <v>354</v>
      </c>
      <c r="F690" s="478">
        <v>535</v>
      </c>
      <c r="G690" s="478">
        <v>206</v>
      </c>
      <c r="H690" s="478">
        <v>398</v>
      </c>
      <c r="I690" s="478">
        <v>555</v>
      </c>
      <c r="J690" s="478">
        <v>223</v>
      </c>
      <c r="K690" s="478">
        <v>723</v>
      </c>
      <c r="L690" s="478">
        <v>148</v>
      </c>
      <c r="M690" s="478">
        <v>305</v>
      </c>
      <c r="N690" s="478">
        <v>659</v>
      </c>
      <c r="O690" s="478">
        <v>87</v>
      </c>
      <c r="P690" s="478">
        <v>268</v>
      </c>
      <c r="Q690" s="478">
        <v>676</v>
      </c>
      <c r="R690" s="478">
        <v>131</v>
      </c>
      <c r="S690" s="478">
        <v>288</v>
      </c>
      <c r="T690" s="478">
        <v>29</v>
      </c>
      <c r="U690" s="478">
        <v>456</v>
      </c>
      <c r="V690" s="478">
        <v>610</v>
      </c>
      <c r="W690" s="478">
        <v>73</v>
      </c>
      <c r="X690" s="478">
        <v>473</v>
      </c>
      <c r="Y690" s="478">
        <v>630</v>
      </c>
      <c r="Z690" s="478">
        <v>12</v>
      </c>
      <c r="AA690" s="478">
        <v>409</v>
      </c>
      <c r="AB690" s="487">
        <v>593</v>
      </c>
      <c r="AC690" s="475">
        <f t="shared" si="499"/>
        <v>4792815</v>
      </c>
    </row>
    <row r="691" spans="1:29" x14ac:dyDescent="0.25">
      <c r="A691" s="465">
        <v>25</v>
      </c>
      <c r="B691" s="486">
        <v>26</v>
      </c>
      <c r="C691" s="478">
        <v>417</v>
      </c>
      <c r="D691" s="478">
        <v>571</v>
      </c>
      <c r="E691" s="478">
        <v>43</v>
      </c>
      <c r="F691" s="478">
        <v>434</v>
      </c>
      <c r="G691" s="478">
        <v>618</v>
      </c>
      <c r="H691" s="478">
        <v>63</v>
      </c>
      <c r="I691" s="478">
        <v>478</v>
      </c>
      <c r="J691" s="478">
        <v>635</v>
      </c>
      <c r="K691" s="478">
        <v>385</v>
      </c>
      <c r="L691" s="478">
        <v>560</v>
      </c>
      <c r="M691" s="478">
        <v>231</v>
      </c>
      <c r="N691" s="478">
        <v>351</v>
      </c>
      <c r="O691" s="478">
        <v>496</v>
      </c>
      <c r="P691" s="478">
        <v>167</v>
      </c>
      <c r="Q691" s="478">
        <v>368</v>
      </c>
      <c r="R691" s="478">
        <v>516</v>
      </c>
      <c r="S691" s="478">
        <v>211</v>
      </c>
      <c r="T691" s="478">
        <v>693</v>
      </c>
      <c r="U691" s="478">
        <v>109</v>
      </c>
      <c r="V691" s="478">
        <v>293</v>
      </c>
      <c r="W691" s="478">
        <v>710</v>
      </c>
      <c r="X691" s="478">
        <v>156</v>
      </c>
      <c r="Y691" s="478">
        <v>310</v>
      </c>
      <c r="Z691" s="478">
        <v>673</v>
      </c>
      <c r="AA691" s="478">
        <v>92</v>
      </c>
      <c r="AB691" s="487">
        <v>249</v>
      </c>
      <c r="AC691" s="475">
        <f t="shared" si="499"/>
        <v>4792815</v>
      </c>
    </row>
    <row r="692" spans="1:29" x14ac:dyDescent="0.25">
      <c r="A692" s="465">
        <v>26</v>
      </c>
      <c r="B692" s="486">
        <v>611</v>
      </c>
      <c r="C692" s="478">
        <v>30</v>
      </c>
      <c r="D692" s="478">
        <v>454</v>
      </c>
      <c r="E692" s="478">
        <v>628</v>
      </c>
      <c r="F692" s="478">
        <v>74</v>
      </c>
      <c r="G692" s="478">
        <v>474</v>
      </c>
      <c r="H692" s="478">
        <v>594</v>
      </c>
      <c r="I692" s="478">
        <v>10</v>
      </c>
      <c r="J692" s="478">
        <v>410</v>
      </c>
      <c r="K692" s="478">
        <v>187</v>
      </c>
      <c r="L692" s="478">
        <v>335</v>
      </c>
      <c r="M692" s="478">
        <v>492</v>
      </c>
      <c r="N692" s="478">
        <v>207</v>
      </c>
      <c r="O692" s="478">
        <v>352</v>
      </c>
      <c r="P692" s="478">
        <v>536</v>
      </c>
      <c r="Q692" s="478">
        <v>224</v>
      </c>
      <c r="R692" s="478">
        <v>399</v>
      </c>
      <c r="S692" s="478">
        <v>553</v>
      </c>
      <c r="T692" s="478">
        <v>306</v>
      </c>
      <c r="U692" s="478">
        <v>721</v>
      </c>
      <c r="V692" s="478">
        <v>149</v>
      </c>
      <c r="W692" s="478">
        <v>269</v>
      </c>
      <c r="X692" s="478">
        <v>660</v>
      </c>
      <c r="Y692" s="478">
        <v>85</v>
      </c>
      <c r="Z692" s="478">
        <v>286</v>
      </c>
      <c r="AA692" s="478">
        <v>677</v>
      </c>
      <c r="AB692" s="487">
        <v>132</v>
      </c>
      <c r="AC692" s="475">
        <f t="shared" si="499"/>
        <v>4792815</v>
      </c>
    </row>
    <row r="693" spans="1:29" x14ac:dyDescent="0.25">
      <c r="A693" s="465">
        <v>27</v>
      </c>
      <c r="B693" s="488">
        <v>467</v>
      </c>
      <c r="C693" s="489">
        <v>642</v>
      </c>
      <c r="D693" s="489">
        <v>67</v>
      </c>
      <c r="E693" s="489">
        <v>430</v>
      </c>
      <c r="F693" s="489">
        <v>578</v>
      </c>
      <c r="G693" s="489">
        <v>6</v>
      </c>
      <c r="H693" s="489">
        <v>450</v>
      </c>
      <c r="I693" s="489">
        <v>595</v>
      </c>
      <c r="J693" s="489">
        <v>50</v>
      </c>
      <c r="K693" s="489">
        <v>529</v>
      </c>
      <c r="L693" s="489">
        <v>191</v>
      </c>
      <c r="M693" s="489">
        <v>375</v>
      </c>
      <c r="N693" s="489">
        <v>549</v>
      </c>
      <c r="O693" s="489">
        <v>235</v>
      </c>
      <c r="P693" s="489">
        <v>392</v>
      </c>
      <c r="Q693" s="489">
        <v>512</v>
      </c>
      <c r="R693" s="489">
        <v>174</v>
      </c>
      <c r="S693" s="489">
        <v>328</v>
      </c>
      <c r="T693" s="489">
        <v>108</v>
      </c>
      <c r="U693" s="489">
        <v>253</v>
      </c>
      <c r="V693" s="489">
        <v>653</v>
      </c>
      <c r="W693" s="489">
        <v>125</v>
      </c>
      <c r="X693" s="489">
        <v>273</v>
      </c>
      <c r="Y693" s="489">
        <v>697</v>
      </c>
      <c r="Z693" s="489">
        <v>142</v>
      </c>
      <c r="AA693" s="489">
        <v>317</v>
      </c>
      <c r="AB693" s="490">
        <v>717</v>
      </c>
      <c r="AC693" s="475">
        <f t="shared" si="499"/>
        <v>4792815</v>
      </c>
    </row>
    <row r="694" spans="1:29" x14ac:dyDescent="0.25">
      <c r="A694" s="470" t="s">
        <v>1</v>
      </c>
      <c r="B694" s="475">
        <f>SUMSQ(B667:B693)</f>
        <v>4792815</v>
      </c>
      <c r="C694" s="475">
        <f t="shared" ref="C694" si="500">SUMSQ(C667:C693)</f>
        <v>4792815</v>
      </c>
      <c r="D694" s="475">
        <f t="shared" ref="D694" si="501">SUMSQ(D667:D693)</f>
        <v>4792815</v>
      </c>
      <c r="E694" s="475">
        <f t="shared" ref="E694" si="502">SUMSQ(E667:E693)</f>
        <v>4792815</v>
      </c>
      <c r="F694" s="475">
        <f t="shared" ref="F694" si="503">SUMSQ(F667:F693)</f>
        <v>4792815</v>
      </c>
      <c r="G694" s="475">
        <f t="shared" ref="G694" si="504">SUMSQ(G667:G693)</f>
        <v>4792815</v>
      </c>
      <c r="H694" s="475">
        <f t="shared" ref="H694" si="505">SUMSQ(H667:H693)</f>
        <v>4792815</v>
      </c>
      <c r="I694" s="475">
        <f t="shared" ref="I694" si="506">SUMSQ(I667:I693)</f>
        <v>4792815</v>
      </c>
      <c r="J694" s="475">
        <f t="shared" ref="J694" si="507">SUMSQ(J667:J693)</f>
        <v>4792815</v>
      </c>
      <c r="K694" s="475">
        <f t="shared" ref="K694" si="508">SUMSQ(K667:K693)</f>
        <v>4792815</v>
      </c>
      <c r="L694" s="475">
        <f t="shared" ref="L694" si="509">SUMSQ(L667:L693)</f>
        <v>4792815</v>
      </c>
      <c r="M694" s="475">
        <f t="shared" ref="M694" si="510">SUMSQ(M667:M693)</f>
        <v>4792815</v>
      </c>
      <c r="N694" s="475">
        <f t="shared" ref="N694" si="511">SUMSQ(N667:N693)</f>
        <v>4792815</v>
      </c>
      <c r="O694" s="475">
        <f t="shared" ref="O694" si="512">SUMSQ(O667:O693)</f>
        <v>4792815</v>
      </c>
      <c r="P694" s="475">
        <f t="shared" ref="P694" si="513">SUMSQ(P667:P693)</f>
        <v>4792815</v>
      </c>
      <c r="Q694" s="475">
        <f t="shared" ref="Q694" si="514">SUMSQ(Q667:Q693)</f>
        <v>4792815</v>
      </c>
      <c r="R694" s="475">
        <f t="shared" ref="R694" si="515">SUMSQ(R667:R693)</f>
        <v>4792815</v>
      </c>
      <c r="S694" s="475">
        <f t="shared" ref="S694" si="516">SUMSQ(S667:S693)</f>
        <v>4792815</v>
      </c>
      <c r="T694" s="475">
        <f t="shared" ref="T694" si="517">SUMSQ(T667:T693)</f>
        <v>4792815</v>
      </c>
      <c r="U694" s="475">
        <f t="shared" ref="U694" si="518">SUMSQ(U667:U693)</f>
        <v>4792815</v>
      </c>
      <c r="V694" s="475">
        <f t="shared" ref="V694" si="519">SUMSQ(V667:V693)</f>
        <v>4792815</v>
      </c>
      <c r="W694" s="475">
        <f t="shared" ref="W694" si="520">SUMSQ(W667:W693)</f>
        <v>4792815</v>
      </c>
      <c r="X694" s="475">
        <f t="shared" ref="X694" si="521">SUMSQ(X667:X693)</f>
        <v>4792815</v>
      </c>
      <c r="Y694" s="475">
        <f t="shared" ref="Y694" si="522">SUMSQ(Y667:Y693)</f>
        <v>4792815</v>
      </c>
      <c r="Z694" s="475">
        <f t="shared" ref="Z694" si="523">SUMSQ(Z667:Z693)</f>
        <v>4792815</v>
      </c>
      <c r="AA694" s="475">
        <f t="shared" ref="AA694" si="524">SUMSQ(AA667:AA693)</f>
        <v>4792815</v>
      </c>
      <c r="AB694" s="475">
        <f t="shared" ref="AB694" si="525">SUMSQ(AB667:AB693)</f>
        <v>4792815</v>
      </c>
      <c r="AC694" s="475"/>
    </row>
    <row r="695" spans="1:29" x14ac:dyDescent="0.25">
      <c r="A695" s="466"/>
      <c r="B695" s="471" t="s">
        <v>925</v>
      </c>
      <c r="C695" s="471"/>
      <c r="D695" s="471"/>
      <c r="E695" s="471"/>
      <c r="F695" s="471"/>
      <c r="G695" s="471"/>
      <c r="H695" s="471"/>
      <c r="I695" s="471"/>
      <c r="J695" s="471"/>
      <c r="K695" s="471"/>
      <c r="L695" s="471"/>
      <c r="M695" s="471"/>
      <c r="N695" s="471"/>
      <c r="O695" s="471"/>
      <c r="P695" s="471"/>
      <c r="Q695" s="471"/>
      <c r="R695" s="471"/>
      <c r="S695" s="471"/>
      <c r="T695" s="471"/>
      <c r="U695" s="471"/>
      <c r="V695" s="471"/>
      <c r="W695" s="471"/>
      <c r="X695" s="471"/>
      <c r="Y695" s="471"/>
      <c r="Z695" s="471"/>
      <c r="AA695" s="471"/>
      <c r="AB695" s="471"/>
      <c r="AC695" s="475"/>
    </row>
    <row r="696" spans="1:29" x14ac:dyDescent="0.25">
      <c r="A696" s="470" t="s">
        <v>2</v>
      </c>
      <c r="B696" s="466">
        <f>B667</f>
        <v>2</v>
      </c>
      <c r="C696" s="466">
        <f>C668</f>
        <v>42</v>
      </c>
      <c r="D696" s="466">
        <f>D669</f>
        <v>79</v>
      </c>
      <c r="E696" s="466">
        <f>E670</f>
        <v>98</v>
      </c>
      <c r="F696" s="466">
        <f>F671</f>
        <v>129</v>
      </c>
      <c r="G696" s="466">
        <f>G672</f>
        <v>139</v>
      </c>
      <c r="H696" s="466">
        <f>H673</f>
        <v>185</v>
      </c>
      <c r="I696" s="466">
        <f>I674</f>
        <v>198</v>
      </c>
      <c r="J696" s="466">
        <f>J675</f>
        <v>226</v>
      </c>
      <c r="K696" s="466">
        <f>K676</f>
        <v>252</v>
      </c>
      <c r="L696" s="466">
        <f>L677</f>
        <v>280</v>
      </c>
      <c r="M696" s="466">
        <f>M678</f>
        <v>320</v>
      </c>
      <c r="N696" s="466">
        <f>N679</f>
        <v>339</v>
      </c>
      <c r="O696" s="466">
        <f>O680</f>
        <v>376</v>
      </c>
      <c r="P696" s="466">
        <f>P681</f>
        <v>380</v>
      </c>
      <c r="Q696" s="466">
        <f>Q682</f>
        <v>426</v>
      </c>
      <c r="R696" s="466">
        <f>R683</f>
        <v>436</v>
      </c>
      <c r="S696" s="466">
        <f>S684</f>
        <v>476</v>
      </c>
      <c r="T696" s="466">
        <f>T685</f>
        <v>490</v>
      </c>
      <c r="U696" s="466">
        <f>U686</f>
        <v>530</v>
      </c>
      <c r="V696" s="466">
        <f>V687</f>
        <v>561</v>
      </c>
      <c r="W696" s="466">
        <f>W688</f>
        <v>577</v>
      </c>
      <c r="X696" s="466">
        <f>X689</f>
        <v>617</v>
      </c>
      <c r="Y696" s="466">
        <f>Y690</f>
        <v>630</v>
      </c>
      <c r="Z696" s="466">
        <f>Z691</f>
        <v>673</v>
      </c>
      <c r="AA696" s="466">
        <f>AA692</f>
        <v>677</v>
      </c>
      <c r="AB696" s="473">
        <f>AB693</f>
        <v>717</v>
      </c>
      <c r="AC696" s="475">
        <f t="shared" ref="AC696:AC697" si="526">SUMSQ(B696:AB696)</f>
        <v>4792815</v>
      </c>
    </row>
    <row r="697" spans="1:29" x14ac:dyDescent="0.25">
      <c r="A697" s="470" t="s">
        <v>3</v>
      </c>
      <c r="B697" s="466">
        <f>B693</f>
        <v>467</v>
      </c>
      <c r="C697" s="466">
        <f>C692</f>
        <v>30</v>
      </c>
      <c r="D697" s="466">
        <f>D691</f>
        <v>571</v>
      </c>
      <c r="E697" s="466">
        <f>E690</f>
        <v>354</v>
      </c>
      <c r="F697" s="466">
        <f>F689</f>
        <v>166</v>
      </c>
      <c r="G697" s="466">
        <f>G688</f>
        <v>548</v>
      </c>
      <c r="H697" s="466">
        <f>H687</f>
        <v>247</v>
      </c>
      <c r="I697" s="466">
        <f>I686</f>
        <v>143</v>
      </c>
      <c r="J697" s="466">
        <f>J685</f>
        <v>678</v>
      </c>
      <c r="K697" s="466">
        <f>K684</f>
        <v>587</v>
      </c>
      <c r="L697" s="466">
        <f>L683</f>
        <v>483</v>
      </c>
      <c r="M697" s="466">
        <f>M682</f>
        <v>52</v>
      </c>
      <c r="N697" s="466">
        <f>N681</f>
        <v>564</v>
      </c>
      <c r="O697" s="466">
        <f>O680</f>
        <v>376</v>
      </c>
      <c r="P697" s="466">
        <f>P679</f>
        <v>182</v>
      </c>
      <c r="Q697" s="466">
        <f>Q678</f>
        <v>700</v>
      </c>
      <c r="R697" s="466">
        <f>R677</f>
        <v>263</v>
      </c>
      <c r="S697" s="466">
        <f>S676</f>
        <v>159</v>
      </c>
      <c r="T697" s="466">
        <f>T675</f>
        <v>41</v>
      </c>
      <c r="U697" s="466">
        <f>U674</f>
        <v>585</v>
      </c>
      <c r="V697" s="466">
        <f>V673</f>
        <v>469</v>
      </c>
      <c r="W697" s="466">
        <f>W672</f>
        <v>180</v>
      </c>
      <c r="X697" s="466">
        <f>X671</f>
        <v>550</v>
      </c>
      <c r="Y697" s="466">
        <f>Y670</f>
        <v>365</v>
      </c>
      <c r="Z697" s="466">
        <f>Z669</f>
        <v>145</v>
      </c>
      <c r="AA697" s="466">
        <f>AA668</f>
        <v>689</v>
      </c>
      <c r="AB697" s="473">
        <f>AB667</f>
        <v>261</v>
      </c>
      <c r="AC697" s="475">
        <f t="shared" si="526"/>
        <v>4792815</v>
      </c>
    </row>
    <row r="698" spans="1:29" x14ac:dyDescent="0.25">
      <c r="B698" s="470"/>
      <c r="C698" s="466" t="s">
        <v>4</v>
      </c>
      <c r="AC698" s="475"/>
    </row>
    <row r="699" spans="1:29" x14ac:dyDescent="0.25">
      <c r="B699" s="481" t="s">
        <v>956</v>
      </c>
      <c r="C699" s="482"/>
      <c r="D699" s="482"/>
      <c r="E699" s="482"/>
      <c r="F699" s="465"/>
      <c r="G699" s="465"/>
      <c r="H699" s="465"/>
      <c r="I699" s="465"/>
      <c r="J699" s="465"/>
      <c r="K699" s="465"/>
      <c r="L699" s="465"/>
      <c r="M699" s="465"/>
      <c r="N699" s="465"/>
      <c r="O699" s="465"/>
      <c r="P699" s="465"/>
      <c r="Q699" s="465"/>
      <c r="R699" s="465"/>
      <c r="S699" s="465"/>
      <c r="T699" s="465"/>
      <c r="U699" s="465"/>
      <c r="V699" s="465"/>
      <c r="W699" s="465"/>
      <c r="X699" s="465"/>
      <c r="Y699" s="465"/>
      <c r="Z699" s="465"/>
      <c r="AA699" s="465"/>
      <c r="AB699" s="465"/>
      <c r="AC699" s="475"/>
    </row>
    <row r="700" spans="1:29" x14ac:dyDescent="0.25">
      <c r="A700" s="465">
        <v>1</v>
      </c>
      <c r="B700" s="483">
        <v>6</v>
      </c>
      <c r="C700" s="484">
        <v>273</v>
      </c>
      <c r="D700" s="484">
        <v>549</v>
      </c>
      <c r="E700" s="484">
        <v>67</v>
      </c>
      <c r="F700" s="484">
        <v>253</v>
      </c>
      <c r="G700" s="484">
        <v>529</v>
      </c>
      <c r="H700" s="484">
        <v>50</v>
      </c>
      <c r="I700" s="484">
        <v>317</v>
      </c>
      <c r="J700" s="484">
        <v>512</v>
      </c>
      <c r="K700" s="484">
        <v>642</v>
      </c>
      <c r="L700" s="484">
        <v>108</v>
      </c>
      <c r="M700" s="484">
        <v>375</v>
      </c>
      <c r="N700" s="484">
        <v>595</v>
      </c>
      <c r="O700" s="484">
        <v>142</v>
      </c>
      <c r="P700" s="484">
        <v>328</v>
      </c>
      <c r="Q700" s="484">
        <v>578</v>
      </c>
      <c r="R700" s="484">
        <v>125</v>
      </c>
      <c r="S700" s="484">
        <v>392</v>
      </c>
      <c r="T700" s="484">
        <v>450</v>
      </c>
      <c r="U700" s="484">
        <v>717</v>
      </c>
      <c r="V700" s="484">
        <v>174</v>
      </c>
      <c r="W700" s="484">
        <v>430</v>
      </c>
      <c r="X700" s="484">
        <v>697</v>
      </c>
      <c r="Y700" s="484">
        <v>235</v>
      </c>
      <c r="Z700" s="484">
        <v>467</v>
      </c>
      <c r="AA700" s="484">
        <v>653</v>
      </c>
      <c r="AB700" s="485">
        <v>191</v>
      </c>
      <c r="AC700" s="475">
        <f t="shared" ref="AC700:AC726" si="527">SUMSQ(B700:AB700)</f>
        <v>4792815</v>
      </c>
    </row>
    <row r="701" spans="1:29" x14ac:dyDescent="0.25">
      <c r="A701" s="465">
        <v>2</v>
      </c>
      <c r="B701" s="486">
        <v>551</v>
      </c>
      <c r="C701" s="478">
        <v>17</v>
      </c>
      <c r="D701" s="478">
        <v>284</v>
      </c>
      <c r="E701" s="478">
        <v>534</v>
      </c>
      <c r="F701" s="478">
        <v>81</v>
      </c>
      <c r="G701" s="478">
        <v>267</v>
      </c>
      <c r="H701" s="478">
        <v>487</v>
      </c>
      <c r="I701" s="478">
        <v>34</v>
      </c>
      <c r="J701" s="478">
        <v>301</v>
      </c>
      <c r="K701" s="478">
        <v>359</v>
      </c>
      <c r="L701" s="478">
        <v>626</v>
      </c>
      <c r="M701" s="478">
        <v>83</v>
      </c>
      <c r="N701" s="478">
        <v>342</v>
      </c>
      <c r="O701" s="478">
        <v>609</v>
      </c>
      <c r="P701" s="478">
        <v>147</v>
      </c>
      <c r="Q701" s="478">
        <v>403</v>
      </c>
      <c r="R701" s="478">
        <v>589</v>
      </c>
      <c r="S701" s="478">
        <v>127</v>
      </c>
      <c r="T701" s="478">
        <v>185</v>
      </c>
      <c r="U701" s="478">
        <v>452</v>
      </c>
      <c r="V701" s="478">
        <v>728</v>
      </c>
      <c r="W701" s="478">
        <v>222</v>
      </c>
      <c r="X701" s="478">
        <v>408</v>
      </c>
      <c r="Y701" s="478">
        <v>684</v>
      </c>
      <c r="Z701" s="478">
        <v>202</v>
      </c>
      <c r="AA701" s="478">
        <v>469</v>
      </c>
      <c r="AB701" s="487">
        <v>664</v>
      </c>
      <c r="AC701" s="475">
        <f t="shared" si="527"/>
        <v>4792815</v>
      </c>
    </row>
    <row r="702" spans="1:29" x14ac:dyDescent="0.25">
      <c r="A702" s="465">
        <v>3</v>
      </c>
      <c r="B702" s="486">
        <v>295</v>
      </c>
      <c r="C702" s="478">
        <v>562</v>
      </c>
      <c r="D702" s="478">
        <v>19</v>
      </c>
      <c r="E702" s="478">
        <v>251</v>
      </c>
      <c r="F702" s="478">
        <v>518</v>
      </c>
      <c r="G702" s="478">
        <v>56</v>
      </c>
      <c r="H702" s="478">
        <v>315</v>
      </c>
      <c r="I702" s="478">
        <v>501</v>
      </c>
      <c r="J702" s="478">
        <v>39</v>
      </c>
      <c r="K702" s="478">
        <v>94</v>
      </c>
      <c r="L702" s="478">
        <v>361</v>
      </c>
      <c r="M702" s="478">
        <v>637</v>
      </c>
      <c r="N702" s="478">
        <v>158</v>
      </c>
      <c r="O702" s="478">
        <v>344</v>
      </c>
      <c r="P702" s="478">
        <v>620</v>
      </c>
      <c r="Q702" s="478">
        <v>114</v>
      </c>
      <c r="R702" s="478">
        <v>381</v>
      </c>
      <c r="S702" s="478">
        <v>576</v>
      </c>
      <c r="T702" s="478">
        <v>703</v>
      </c>
      <c r="U702" s="478">
        <v>169</v>
      </c>
      <c r="V702" s="478">
        <v>436</v>
      </c>
      <c r="W702" s="478">
        <v>686</v>
      </c>
      <c r="X702" s="478">
        <v>233</v>
      </c>
      <c r="Y702" s="478">
        <v>419</v>
      </c>
      <c r="Z702" s="478">
        <v>669</v>
      </c>
      <c r="AA702" s="478">
        <v>216</v>
      </c>
      <c r="AB702" s="487">
        <v>483</v>
      </c>
      <c r="AC702" s="475">
        <f t="shared" si="527"/>
        <v>4792815</v>
      </c>
    </row>
    <row r="703" spans="1:29" x14ac:dyDescent="0.25">
      <c r="A703" s="465">
        <v>4</v>
      </c>
      <c r="B703" s="486">
        <v>154</v>
      </c>
      <c r="C703" s="478">
        <v>349</v>
      </c>
      <c r="D703" s="478">
        <v>616</v>
      </c>
      <c r="E703" s="478">
        <v>110</v>
      </c>
      <c r="F703" s="478">
        <v>386</v>
      </c>
      <c r="G703" s="478">
        <v>572</v>
      </c>
      <c r="H703" s="478">
        <v>93</v>
      </c>
      <c r="I703" s="478">
        <v>369</v>
      </c>
      <c r="J703" s="478">
        <v>636</v>
      </c>
      <c r="K703" s="478">
        <v>691</v>
      </c>
      <c r="L703" s="478">
        <v>229</v>
      </c>
      <c r="M703" s="478">
        <v>415</v>
      </c>
      <c r="N703" s="478">
        <v>674</v>
      </c>
      <c r="O703" s="478">
        <v>212</v>
      </c>
      <c r="P703" s="478">
        <v>479</v>
      </c>
      <c r="Q703" s="478">
        <v>711</v>
      </c>
      <c r="R703" s="478">
        <v>168</v>
      </c>
      <c r="S703" s="478">
        <v>435</v>
      </c>
      <c r="T703" s="478">
        <v>247</v>
      </c>
      <c r="U703" s="478">
        <v>514</v>
      </c>
      <c r="V703" s="478">
        <v>61</v>
      </c>
      <c r="W703" s="478">
        <v>311</v>
      </c>
      <c r="X703" s="478">
        <v>497</v>
      </c>
      <c r="Y703" s="478">
        <v>44</v>
      </c>
      <c r="Z703" s="478">
        <v>294</v>
      </c>
      <c r="AA703" s="478">
        <v>561</v>
      </c>
      <c r="AB703" s="487">
        <v>27</v>
      </c>
      <c r="AC703" s="475">
        <f t="shared" si="527"/>
        <v>4792815</v>
      </c>
    </row>
    <row r="704" spans="1:29" x14ac:dyDescent="0.25">
      <c r="A704" s="465">
        <v>5</v>
      </c>
      <c r="B704" s="486">
        <v>603</v>
      </c>
      <c r="C704" s="478">
        <v>141</v>
      </c>
      <c r="D704" s="478">
        <v>327</v>
      </c>
      <c r="E704" s="478">
        <v>583</v>
      </c>
      <c r="F704" s="478">
        <v>121</v>
      </c>
      <c r="G704" s="478">
        <v>388</v>
      </c>
      <c r="H704" s="478">
        <v>647</v>
      </c>
      <c r="I704" s="478">
        <v>104</v>
      </c>
      <c r="J704" s="478">
        <v>371</v>
      </c>
      <c r="K704" s="478">
        <v>429</v>
      </c>
      <c r="L704" s="478">
        <v>696</v>
      </c>
      <c r="M704" s="478">
        <v>243</v>
      </c>
      <c r="N704" s="478">
        <v>463</v>
      </c>
      <c r="O704" s="478">
        <v>649</v>
      </c>
      <c r="P704" s="478">
        <v>196</v>
      </c>
      <c r="Q704" s="478">
        <v>446</v>
      </c>
      <c r="R704" s="478">
        <v>713</v>
      </c>
      <c r="S704" s="478">
        <v>179</v>
      </c>
      <c r="T704" s="478">
        <v>66</v>
      </c>
      <c r="U704" s="478">
        <v>261</v>
      </c>
      <c r="V704" s="478">
        <v>528</v>
      </c>
      <c r="W704" s="478">
        <v>46</v>
      </c>
      <c r="X704" s="478">
        <v>322</v>
      </c>
      <c r="Y704" s="478">
        <v>508</v>
      </c>
      <c r="Z704" s="478">
        <v>2</v>
      </c>
      <c r="AA704" s="478">
        <v>278</v>
      </c>
      <c r="AB704" s="487">
        <v>545</v>
      </c>
      <c r="AC704" s="475">
        <f t="shared" si="527"/>
        <v>4792815</v>
      </c>
    </row>
    <row r="705" spans="1:29" x14ac:dyDescent="0.25">
      <c r="A705" s="465">
        <v>6</v>
      </c>
      <c r="B705" s="486">
        <v>338</v>
      </c>
      <c r="C705" s="478">
        <v>605</v>
      </c>
      <c r="D705" s="478">
        <v>152</v>
      </c>
      <c r="E705" s="478">
        <v>402</v>
      </c>
      <c r="F705" s="478">
        <v>588</v>
      </c>
      <c r="G705" s="478">
        <v>135</v>
      </c>
      <c r="H705" s="478">
        <v>355</v>
      </c>
      <c r="I705" s="478">
        <v>622</v>
      </c>
      <c r="J705" s="478">
        <v>88</v>
      </c>
      <c r="K705" s="478">
        <v>218</v>
      </c>
      <c r="L705" s="478">
        <v>413</v>
      </c>
      <c r="M705" s="478">
        <v>680</v>
      </c>
      <c r="N705" s="478">
        <v>201</v>
      </c>
      <c r="O705" s="478">
        <v>477</v>
      </c>
      <c r="P705" s="478">
        <v>663</v>
      </c>
      <c r="Q705" s="478">
        <v>181</v>
      </c>
      <c r="R705" s="478">
        <v>457</v>
      </c>
      <c r="S705" s="478">
        <v>724</v>
      </c>
      <c r="T705" s="478">
        <v>539</v>
      </c>
      <c r="U705" s="478">
        <v>77</v>
      </c>
      <c r="V705" s="478">
        <v>263</v>
      </c>
      <c r="W705" s="478">
        <v>495</v>
      </c>
      <c r="X705" s="478">
        <v>33</v>
      </c>
      <c r="Y705" s="478">
        <v>300</v>
      </c>
      <c r="Z705" s="478">
        <v>556</v>
      </c>
      <c r="AA705" s="478">
        <v>13</v>
      </c>
      <c r="AB705" s="487">
        <v>280</v>
      </c>
      <c r="AC705" s="475">
        <f t="shared" si="527"/>
        <v>4792815</v>
      </c>
    </row>
    <row r="706" spans="1:29" x14ac:dyDescent="0.25">
      <c r="A706" s="465">
        <v>7</v>
      </c>
      <c r="B706" s="486">
        <v>206</v>
      </c>
      <c r="C706" s="478">
        <v>473</v>
      </c>
      <c r="D706" s="478">
        <v>659</v>
      </c>
      <c r="E706" s="478">
        <v>189</v>
      </c>
      <c r="F706" s="478">
        <v>456</v>
      </c>
      <c r="G706" s="478">
        <v>723</v>
      </c>
      <c r="H706" s="478">
        <v>223</v>
      </c>
      <c r="I706" s="478">
        <v>409</v>
      </c>
      <c r="J706" s="478">
        <v>676</v>
      </c>
      <c r="K706" s="478">
        <v>491</v>
      </c>
      <c r="L706" s="478">
        <v>29</v>
      </c>
      <c r="M706" s="478">
        <v>305</v>
      </c>
      <c r="N706" s="478">
        <v>555</v>
      </c>
      <c r="O706" s="478">
        <v>12</v>
      </c>
      <c r="P706" s="478">
        <v>288</v>
      </c>
      <c r="Q706" s="478">
        <v>535</v>
      </c>
      <c r="R706" s="478">
        <v>73</v>
      </c>
      <c r="S706" s="478">
        <v>268</v>
      </c>
      <c r="T706" s="478">
        <v>398</v>
      </c>
      <c r="U706" s="478">
        <v>593</v>
      </c>
      <c r="V706" s="478">
        <v>131</v>
      </c>
      <c r="W706" s="478">
        <v>354</v>
      </c>
      <c r="X706" s="478">
        <v>630</v>
      </c>
      <c r="Y706" s="478">
        <v>87</v>
      </c>
      <c r="Z706" s="478">
        <v>334</v>
      </c>
      <c r="AA706" s="478">
        <v>610</v>
      </c>
      <c r="AB706" s="487">
        <v>148</v>
      </c>
      <c r="AC706" s="475">
        <f t="shared" si="527"/>
        <v>4792815</v>
      </c>
    </row>
    <row r="707" spans="1:29" x14ac:dyDescent="0.25">
      <c r="A707" s="465">
        <v>8</v>
      </c>
      <c r="B707" s="486">
        <v>670</v>
      </c>
      <c r="C707" s="478">
        <v>208</v>
      </c>
      <c r="D707" s="478">
        <v>484</v>
      </c>
      <c r="E707" s="478">
        <v>707</v>
      </c>
      <c r="F707" s="478">
        <v>164</v>
      </c>
      <c r="G707" s="478">
        <v>440</v>
      </c>
      <c r="H707" s="478">
        <v>690</v>
      </c>
      <c r="I707" s="478">
        <v>228</v>
      </c>
      <c r="J707" s="478">
        <v>423</v>
      </c>
      <c r="K707" s="478">
        <v>307</v>
      </c>
      <c r="L707" s="478">
        <v>502</v>
      </c>
      <c r="M707" s="478">
        <v>40</v>
      </c>
      <c r="N707" s="478">
        <v>290</v>
      </c>
      <c r="O707" s="478">
        <v>566</v>
      </c>
      <c r="P707" s="478">
        <v>23</v>
      </c>
      <c r="Q707" s="478">
        <v>246</v>
      </c>
      <c r="R707" s="478">
        <v>522</v>
      </c>
      <c r="S707" s="478">
        <v>60</v>
      </c>
      <c r="T707" s="478">
        <v>115</v>
      </c>
      <c r="U707" s="478">
        <v>382</v>
      </c>
      <c r="V707" s="478">
        <v>568</v>
      </c>
      <c r="W707" s="478">
        <v>98</v>
      </c>
      <c r="X707" s="478">
        <v>365</v>
      </c>
      <c r="Y707" s="478">
        <v>632</v>
      </c>
      <c r="Z707" s="478">
        <v>162</v>
      </c>
      <c r="AA707" s="478">
        <v>348</v>
      </c>
      <c r="AB707" s="487">
        <v>615</v>
      </c>
      <c r="AC707" s="475">
        <f t="shared" si="527"/>
        <v>4792815</v>
      </c>
    </row>
    <row r="708" spans="1:29" x14ac:dyDescent="0.25">
      <c r="A708" s="465">
        <v>9</v>
      </c>
      <c r="B708" s="486">
        <v>462</v>
      </c>
      <c r="C708" s="478">
        <v>657</v>
      </c>
      <c r="D708" s="478">
        <v>195</v>
      </c>
      <c r="E708" s="478">
        <v>442</v>
      </c>
      <c r="F708" s="478">
        <v>718</v>
      </c>
      <c r="G708" s="478">
        <v>175</v>
      </c>
      <c r="H708" s="478">
        <v>425</v>
      </c>
      <c r="I708" s="478">
        <v>701</v>
      </c>
      <c r="J708" s="478">
        <v>239</v>
      </c>
      <c r="K708" s="478">
        <v>54</v>
      </c>
      <c r="L708" s="478">
        <v>321</v>
      </c>
      <c r="M708" s="478">
        <v>507</v>
      </c>
      <c r="N708" s="478">
        <v>7</v>
      </c>
      <c r="O708" s="478">
        <v>274</v>
      </c>
      <c r="P708" s="478">
        <v>541</v>
      </c>
      <c r="Q708" s="478">
        <v>71</v>
      </c>
      <c r="R708" s="478">
        <v>257</v>
      </c>
      <c r="S708" s="478">
        <v>524</v>
      </c>
      <c r="T708" s="478">
        <v>582</v>
      </c>
      <c r="U708" s="478">
        <v>120</v>
      </c>
      <c r="V708" s="478">
        <v>396</v>
      </c>
      <c r="W708" s="478">
        <v>643</v>
      </c>
      <c r="X708" s="478">
        <v>100</v>
      </c>
      <c r="Y708" s="478">
        <v>376</v>
      </c>
      <c r="Z708" s="478">
        <v>599</v>
      </c>
      <c r="AA708" s="478">
        <v>137</v>
      </c>
      <c r="AB708" s="487">
        <v>332</v>
      </c>
      <c r="AC708" s="475">
        <f t="shared" si="527"/>
        <v>4792815</v>
      </c>
    </row>
    <row r="709" spans="1:29" x14ac:dyDescent="0.25">
      <c r="A709" s="465">
        <v>10</v>
      </c>
      <c r="B709" s="486">
        <v>658</v>
      </c>
      <c r="C709" s="478">
        <v>205</v>
      </c>
      <c r="D709" s="478">
        <v>472</v>
      </c>
      <c r="E709" s="478">
        <v>722</v>
      </c>
      <c r="F709" s="478">
        <v>188</v>
      </c>
      <c r="G709" s="478">
        <v>455</v>
      </c>
      <c r="H709" s="478">
        <v>678</v>
      </c>
      <c r="I709" s="478">
        <v>225</v>
      </c>
      <c r="J709" s="478">
        <v>411</v>
      </c>
      <c r="K709" s="478">
        <v>304</v>
      </c>
      <c r="L709" s="478">
        <v>490</v>
      </c>
      <c r="M709" s="478">
        <v>28</v>
      </c>
      <c r="N709" s="478">
        <v>287</v>
      </c>
      <c r="O709" s="478">
        <v>554</v>
      </c>
      <c r="P709" s="478">
        <v>11</v>
      </c>
      <c r="Q709" s="478">
        <v>270</v>
      </c>
      <c r="R709" s="478">
        <v>537</v>
      </c>
      <c r="S709" s="478">
        <v>75</v>
      </c>
      <c r="T709" s="478">
        <v>130</v>
      </c>
      <c r="U709" s="478">
        <v>397</v>
      </c>
      <c r="V709" s="478">
        <v>592</v>
      </c>
      <c r="W709" s="478">
        <v>86</v>
      </c>
      <c r="X709" s="478">
        <v>353</v>
      </c>
      <c r="Y709" s="478">
        <v>629</v>
      </c>
      <c r="Z709" s="478">
        <v>150</v>
      </c>
      <c r="AA709" s="478">
        <v>336</v>
      </c>
      <c r="AB709" s="487">
        <v>612</v>
      </c>
      <c r="AC709" s="475">
        <f t="shared" si="527"/>
        <v>4792815</v>
      </c>
    </row>
    <row r="710" spans="1:29" x14ac:dyDescent="0.25">
      <c r="A710" s="465">
        <v>11</v>
      </c>
      <c r="B710" s="486">
        <v>486</v>
      </c>
      <c r="C710" s="478">
        <v>672</v>
      </c>
      <c r="D710" s="478">
        <v>210</v>
      </c>
      <c r="E710" s="478">
        <v>439</v>
      </c>
      <c r="F710" s="478">
        <v>706</v>
      </c>
      <c r="G710" s="478">
        <v>163</v>
      </c>
      <c r="H710" s="478">
        <v>422</v>
      </c>
      <c r="I710" s="478">
        <v>689</v>
      </c>
      <c r="J710" s="478">
        <v>227</v>
      </c>
      <c r="K710" s="478">
        <v>42</v>
      </c>
      <c r="L710" s="478">
        <v>309</v>
      </c>
      <c r="M710" s="478">
        <v>504</v>
      </c>
      <c r="N710" s="478">
        <v>22</v>
      </c>
      <c r="O710" s="478">
        <v>289</v>
      </c>
      <c r="P710" s="478">
        <v>565</v>
      </c>
      <c r="Q710" s="478">
        <v>59</v>
      </c>
      <c r="R710" s="478">
        <v>245</v>
      </c>
      <c r="S710" s="478">
        <v>521</v>
      </c>
      <c r="T710" s="478">
        <v>570</v>
      </c>
      <c r="U710" s="478">
        <v>117</v>
      </c>
      <c r="V710" s="478">
        <v>384</v>
      </c>
      <c r="W710" s="478">
        <v>631</v>
      </c>
      <c r="X710" s="478">
        <v>97</v>
      </c>
      <c r="Y710" s="478">
        <v>364</v>
      </c>
      <c r="Z710" s="478">
        <v>614</v>
      </c>
      <c r="AA710" s="478">
        <v>161</v>
      </c>
      <c r="AB710" s="487">
        <v>347</v>
      </c>
      <c r="AC710" s="475">
        <f t="shared" si="527"/>
        <v>4792815</v>
      </c>
    </row>
    <row r="711" spans="1:29" x14ac:dyDescent="0.25">
      <c r="A711" s="465">
        <v>12</v>
      </c>
      <c r="B711" s="486">
        <v>194</v>
      </c>
      <c r="C711" s="478">
        <v>461</v>
      </c>
      <c r="D711" s="478">
        <v>656</v>
      </c>
      <c r="E711" s="478">
        <v>177</v>
      </c>
      <c r="F711" s="478">
        <v>444</v>
      </c>
      <c r="G711" s="478">
        <v>720</v>
      </c>
      <c r="H711" s="478">
        <v>238</v>
      </c>
      <c r="I711" s="478">
        <v>424</v>
      </c>
      <c r="J711" s="478">
        <v>700</v>
      </c>
      <c r="K711" s="478">
        <v>506</v>
      </c>
      <c r="L711" s="478">
        <v>53</v>
      </c>
      <c r="M711" s="478">
        <v>320</v>
      </c>
      <c r="N711" s="478">
        <v>543</v>
      </c>
      <c r="O711" s="478">
        <v>9</v>
      </c>
      <c r="P711" s="478">
        <v>276</v>
      </c>
      <c r="Q711" s="478">
        <v>523</v>
      </c>
      <c r="R711" s="478">
        <v>70</v>
      </c>
      <c r="S711" s="478">
        <v>256</v>
      </c>
      <c r="T711" s="478">
        <v>395</v>
      </c>
      <c r="U711" s="478">
        <v>581</v>
      </c>
      <c r="V711" s="478">
        <v>119</v>
      </c>
      <c r="W711" s="478">
        <v>378</v>
      </c>
      <c r="X711" s="478">
        <v>645</v>
      </c>
      <c r="Y711" s="478">
        <v>102</v>
      </c>
      <c r="Z711" s="478">
        <v>331</v>
      </c>
      <c r="AA711" s="478">
        <v>598</v>
      </c>
      <c r="AB711" s="487">
        <v>136</v>
      </c>
      <c r="AC711" s="475">
        <f t="shared" si="527"/>
        <v>4792815</v>
      </c>
    </row>
    <row r="712" spans="1:29" x14ac:dyDescent="0.25">
      <c r="A712" s="465">
        <v>13</v>
      </c>
      <c r="B712" s="486">
        <v>548</v>
      </c>
      <c r="C712" s="478">
        <v>5</v>
      </c>
      <c r="D712" s="478">
        <v>272</v>
      </c>
      <c r="E712" s="478">
        <v>531</v>
      </c>
      <c r="F712" s="478">
        <v>69</v>
      </c>
      <c r="G712" s="478">
        <v>255</v>
      </c>
      <c r="H712" s="478">
        <v>511</v>
      </c>
      <c r="I712" s="478">
        <v>49</v>
      </c>
      <c r="J712" s="478">
        <v>316</v>
      </c>
      <c r="K712" s="478">
        <v>374</v>
      </c>
      <c r="L712" s="478">
        <v>641</v>
      </c>
      <c r="M712" s="478">
        <v>107</v>
      </c>
      <c r="N712" s="478">
        <v>330</v>
      </c>
      <c r="O712" s="478">
        <v>597</v>
      </c>
      <c r="P712" s="478">
        <v>144</v>
      </c>
      <c r="Q712" s="478">
        <v>391</v>
      </c>
      <c r="R712" s="478">
        <v>577</v>
      </c>
      <c r="S712" s="478">
        <v>124</v>
      </c>
      <c r="T712" s="478">
        <v>173</v>
      </c>
      <c r="U712" s="478">
        <v>449</v>
      </c>
      <c r="V712" s="478">
        <v>716</v>
      </c>
      <c r="W712" s="478">
        <v>237</v>
      </c>
      <c r="X712" s="478">
        <v>432</v>
      </c>
      <c r="Y712" s="478">
        <v>699</v>
      </c>
      <c r="Z712" s="478">
        <v>190</v>
      </c>
      <c r="AA712" s="478">
        <v>466</v>
      </c>
      <c r="AB712" s="487">
        <v>652</v>
      </c>
      <c r="AC712" s="475">
        <f t="shared" si="527"/>
        <v>4792815</v>
      </c>
    </row>
    <row r="713" spans="1:29" x14ac:dyDescent="0.25">
      <c r="A713" s="465">
        <v>14</v>
      </c>
      <c r="B713" s="486">
        <v>283</v>
      </c>
      <c r="C713" s="478">
        <v>550</v>
      </c>
      <c r="D713" s="478">
        <v>16</v>
      </c>
      <c r="E713" s="478">
        <v>266</v>
      </c>
      <c r="F713" s="478">
        <v>533</v>
      </c>
      <c r="G713" s="478">
        <v>80</v>
      </c>
      <c r="H713" s="478">
        <v>303</v>
      </c>
      <c r="I713" s="478">
        <v>489</v>
      </c>
      <c r="J713" s="478">
        <v>36</v>
      </c>
      <c r="K713" s="478">
        <v>82</v>
      </c>
      <c r="L713" s="478">
        <v>358</v>
      </c>
      <c r="M713" s="478">
        <v>625</v>
      </c>
      <c r="N713" s="478">
        <v>146</v>
      </c>
      <c r="O713" s="478">
        <v>341</v>
      </c>
      <c r="P713" s="478">
        <v>608</v>
      </c>
      <c r="Q713" s="478">
        <v>129</v>
      </c>
      <c r="R713" s="478">
        <v>405</v>
      </c>
      <c r="S713" s="478">
        <v>591</v>
      </c>
      <c r="T713" s="478">
        <v>727</v>
      </c>
      <c r="U713" s="478">
        <v>184</v>
      </c>
      <c r="V713" s="478">
        <v>451</v>
      </c>
      <c r="W713" s="478">
        <v>683</v>
      </c>
      <c r="X713" s="478">
        <v>221</v>
      </c>
      <c r="Y713" s="478">
        <v>407</v>
      </c>
      <c r="Z713" s="478">
        <v>666</v>
      </c>
      <c r="AA713" s="478">
        <v>204</v>
      </c>
      <c r="AB713" s="487">
        <v>471</v>
      </c>
      <c r="AC713" s="475">
        <f t="shared" si="527"/>
        <v>4792815</v>
      </c>
    </row>
    <row r="714" spans="1:29" x14ac:dyDescent="0.25">
      <c r="A714" s="465">
        <v>15</v>
      </c>
      <c r="B714" s="486">
        <v>21</v>
      </c>
      <c r="C714" s="478">
        <v>297</v>
      </c>
      <c r="D714" s="478">
        <v>564</v>
      </c>
      <c r="E714" s="478">
        <v>55</v>
      </c>
      <c r="F714" s="478">
        <v>250</v>
      </c>
      <c r="G714" s="478">
        <v>517</v>
      </c>
      <c r="H714" s="478">
        <v>38</v>
      </c>
      <c r="I714" s="478">
        <v>314</v>
      </c>
      <c r="J714" s="478">
        <v>500</v>
      </c>
      <c r="K714" s="478">
        <v>639</v>
      </c>
      <c r="L714" s="478">
        <v>96</v>
      </c>
      <c r="M714" s="478">
        <v>363</v>
      </c>
      <c r="N714" s="478">
        <v>619</v>
      </c>
      <c r="O714" s="478">
        <v>157</v>
      </c>
      <c r="P714" s="478">
        <v>343</v>
      </c>
      <c r="Q714" s="478">
        <v>575</v>
      </c>
      <c r="R714" s="478">
        <v>113</v>
      </c>
      <c r="S714" s="478">
        <v>380</v>
      </c>
      <c r="T714" s="478">
        <v>438</v>
      </c>
      <c r="U714" s="478">
        <v>705</v>
      </c>
      <c r="V714" s="478">
        <v>171</v>
      </c>
      <c r="W714" s="478">
        <v>418</v>
      </c>
      <c r="X714" s="478">
        <v>685</v>
      </c>
      <c r="Y714" s="478">
        <v>232</v>
      </c>
      <c r="Z714" s="478">
        <v>482</v>
      </c>
      <c r="AA714" s="478">
        <v>668</v>
      </c>
      <c r="AB714" s="487">
        <v>215</v>
      </c>
      <c r="AC714" s="475">
        <f t="shared" si="527"/>
        <v>4792815</v>
      </c>
    </row>
    <row r="715" spans="1:29" x14ac:dyDescent="0.25">
      <c r="A715" s="465">
        <v>16</v>
      </c>
      <c r="B715" s="486">
        <v>618</v>
      </c>
      <c r="C715" s="478">
        <v>156</v>
      </c>
      <c r="D715" s="478">
        <v>351</v>
      </c>
      <c r="E715" s="478">
        <v>571</v>
      </c>
      <c r="F715" s="478">
        <v>109</v>
      </c>
      <c r="G715" s="478">
        <v>385</v>
      </c>
      <c r="H715" s="478">
        <v>635</v>
      </c>
      <c r="I715" s="478">
        <v>92</v>
      </c>
      <c r="J715" s="478">
        <v>368</v>
      </c>
      <c r="K715" s="478">
        <v>417</v>
      </c>
      <c r="L715" s="478">
        <v>693</v>
      </c>
      <c r="M715" s="478">
        <v>231</v>
      </c>
      <c r="N715" s="478">
        <v>478</v>
      </c>
      <c r="O715" s="478">
        <v>673</v>
      </c>
      <c r="P715" s="478">
        <v>211</v>
      </c>
      <c r="Q715" s="478">
        <v>434</v>
      </c>
      <c r="R715" s="478">
        <v>710</v>
      </c>
      <c r="S715" s="478">
        <v>167</v>
      </c>
      <c r="T715" s="478">
        <v>63</v>
      </c>
      <c r="U715" s="478">
        <v>249</v>
      </c>
      <c r="V715" s="478">
        <v>516</v>
      </c>
      <c r="W715" s="478">
        <v>43</v>
      </c>
      <c r="X715" s="478">
        <v>310</v>
      </c>
      <c r="Y715" s="478">
        <v>496</v>
      </c>
      <c r="Z715" s="478">
        <v>26</v>
      </c>
      <c r="AA715" s="478">
        <v>293</v>
      </c>
      <c r="AB715" s="487">
        <v>560</v>
      </c>
      <c r="AC715" s="475">
        <f t="shared" si="527"/>
        <v>4792815</v>
      </c>
    </row>
    <row r="716" spans="1:29" x14ac:dyDescent="0.25">
      <c r="A716" s="465">
        <v>17</v>
      </c>
      <c r="B716" s="486">
        <v>326</v>
      </c>
      <c r="C716" s="478">
        <v>602</v>
      </c>
      <c r="D716" s="478">
        <v>140</v>
      </c>
      <c r="E716" s="478">
        <v>390</v>
      </c>
      <c r="F716" s="478">
        <v>585</v>
      </c>
      <c r="G716" s="478">
        <v>123</v>
      </c>
      <c r="H716" s="478">
        <v>370</v>
      </c>
      <c r="I716" s="478">
        <v>646</v>
      </c>
      <c r="J716" s="478">
        <v>103</v>
      </c>
      <c r="K716" s="478">
        <v>242</v>
      </c>
      <c r="L716" s="478">
        <v>428</v>
      </c>
      <c r="M716" s="478">
        <v>695</v>
      </c>
      <c r="N716" s="478">
        <v>198</v>
      </c>
      <c r="O716" s="478">
        <v>465</v>
      </c>
      <c r="P716" s="478">
        <v>651</v>
      </c>
      <c r="Q716" s="478">
        <v>178</v>
      </c>
      <c r="R716" s="478">
        <v>445</v>
      </c>
      <c r="S716" s="478">
        <v>712</v>
      </c>
      <c r="T716" s="478">
        <v>527</v>
      </c>
      <c r="U716" s="478">
        <v>65</v>
      </c>
      <c r="V716" s="478">
        <v>260</v>
      </c>
      <c r="W716" s="478">
        <v>510</v>
      </c>
      <c r="X716" s="478">
        <v>48</v>
      </c>
      <c r="Y716" s="478">
        <v>324</v>
      </c>
      <c r="Z716" s="478">
        <v>544</v>
      </c>
      <c r="AA716" s="478">
        <v>1</v>
      </c>
      <c r="AB716" s="487">
        <v>277</v>
      </c>
      <c r="AC716" s="475">
        <f t="shared" si="527"/>
        <v>4792815</v>
      </c>
    </row>
    <row r="717" spans="1:29" x14ac:dyDescent="0.25">
      <c r="A717" s="465">
        <v>18</v>
      </c>
      <c r="B717" s="486">
        <v>151</v>
      </c>
      <c r="C717" s="478">
        <v>337</v>
      </c>
      <c r="D717" s="478">
        <v>604</v>
      </c>
      <c r="E717" s="478">
        <v>134</v>
      </c>
      <c r="F717" s="478">
        <v>401</v>
      </c>
      <c r="G717" s="478">
        <v>587</v>
      </c>
      <c r="H717" s="478">
        <v>90</v>
      </c>
      <c r="I717" s="478">
        <v>357</v>
      </c>
      <c r="J717" s="478">
        <v>624</v>
      </c>
      <c r="K717" s="478">
        <v>679</v>
      </c>
      <c r="L717" s="478">
        <v>217</v>
      </c>
      <c r="M717" s="478">
        <v>412</v>
      </c>
      <c r="N717" s="478">
        <v>662</v>
      </c>
      <c r="O717" s="478">
        <v>200</v>
      </c>
      <c r="P717" s="478">
        <v>476</v>
      </c>
      <c r="Q717" s="478">
        <v>726</v>
      </c>
      <c r="R717" s="478">
        <v>183</v>
      </c>
      <c r="S717" s="478">
        <v>459</v>
      </c>
      <c r="T717" s="478">
        <v>262</v>
      </c>
      <c r="U717" s="478">
        <v>538</v>
      </c>
      <c r="V717" s="478">
        <v>76</v>
      </c>
      <c r="W717" s="478">
        <v>299</v>
      </c>
      <c r="X717" s="478">
        <v>494</v>
      </c>
      <c r="Y717" s="478">
        <v>32</v>
      </c>
      <c r="Z717" s="478">
        <v>282</v>
      </c>
      <c r="AA717" s="478">
        <v>558</v>
      </c>
      <c r="AB717" s="487">
        <v>15</v>
      </c>
      <c r="AC717" s="475">
        <f t="shared" si="527"/>
        <v>4792815</v>
      </c>
    </row>
    <row r="718" spans="1:29" x14ac:dyDescent="0.25">
      <c r="A718" s="465">
        <v>19</v>
      </c>
      <c r="B718" s="486">
        <v>350</v>
      </c>
      <c r="C718" s="478">
        <v>617</v>
      </c>
      <c r="D718" s="478">
        <v>155</v>
      </c>
      <c r="E718" s="478">
        <v>387</v>
      </c>
      <c r="F718" s="478">
        <v>573</v>
      </c>
      <c r="G718" s="478">
        <v>111</v>
      </c>
      <c r="H718" s="478">
        <v>367</v>
      </c>
      <c r="I718" s="478">
        <v>634</v>
      </c>
      <c r="J718" s="478">
        <v>91</v>
      </c>
      <c r="K718" s="478">
        <v>230</v>
      </c>
      <c r="L718" s="478">
        <v>416</v>
      </c>
      <c r="M718" s="478">
        <v>692</v>
      </c>
      <c r="N718" s="478">
        <v>213</v>
      </c>
      <c r="O718" s="478">
        <v>480</v>
      </c>
      <c r="P718" s="478">
        <v>675</v>
      </c>
      <c r="Q718" s="478">
        <v>166</v>
      </c>
      <c r="R718" s="478">
        <v>433</v>
      </c>
      <c r="S718" s="478">
        <v>709</v>
      </c>
      <c r="T718" s="478">
        <v>515</v>
      </c>
      <c r="U718" s="478">
        <v>62</v>
      </c>
      <c r="V718" s="478">
        <v>248</v>
      </c>
      <c r="W718" s="478">
        <v>498</v>
      </c>
      <c r="X718" s="478">
        <v>45</v>
      </c>
      <c r="Y718" s="478">
        <v>312</v>
      </c>
      <c r="Z718" s="478">
        <v>559</v>
      </c>
      <c r="AA718" s="478">
        <v>25</v>
      </c>
      <c r="AB718" s="487">
        <v>292</v>
      </c>
      <c r="AC718" s="475">
        <f t="shared" si="527"/>
        <v>4792815</v>
      </c>
    </row>
    <row r="719" spans="1:29" x14ac:dyDescent="0.25">
      <c r="A719" s="465">
        <v>20</v>
      </c>
      <c r="B719" s="486">
        <v>139</v>
      </c>
      <c r="C719" s="478">
        <v>325</v>
      </c>
      <c r="D719" s="478">
        <v>601</v>
      </c>
      <c r="E719" s="478">
        <v>122</v>
      </c>
      <c r="F719" s="478">
        <v>389</v>
      </c>
      <c r="G719" s="478">
        <v>584</v>
      </c>
      <c r="H719" s="478">
        <v>105</v>
      </c>
      <c r="I719" s="478">
        <v>372</v>
      </c>
      <c r="J719" s="478">
        <v>648</v>
      </c>
      <c r="K719" s="478">
        <v>694</v>
      </c>
      <c r="L719" s="478">
        <v>241</v>
      </c>
      <c r="M719" s="478">
        <v>427</v>
      </c>
      <c r="N719" s="478">
        <v>650</v>
      </c>
      <c r="O719" s="478">
        <v>197</v>
      </c>
      <c r="P719" s="478">
        <v>464</v>
      </c>
      <c r="Q719" s="478">
        <v>714</v>
      </c>
      <c r="R719" s="478">
        <v>180</v>
      </c>
      <c r="S719" s="478">
        <v>447</v>
      </c>
      <c r="T719" s="478">
        <v>259</v>
      </c>
      <c r="U719" s="478">
        <v>526</v>
      </c>
      <c r="V719" s="478">
        <v>64</v>
      </c>
      <c r="W719" s="478">
        <v>323</v>
      </c>
      <c r="X719" s="478">
        <v>509</v>
      </c>
      <c r="Y719" s="478">
        <v>47</v>
      </c>
      <c r="Z719" s="478">
        <v>279</v>
      </c>
      <c r="AA719" s="478">
        <v>546</v>
      </c>
      <c r="AB719" s="487">
        <v>3</v>
      </c>
      <c r="AC719" s="475">
        <f t="shared" si="527"/>
        <v>4792815</v>
      </c>
    </row>
    <row r="720" spans="1:29" x14ac:dyDescent="0.25">
      <c r="A720" s="465">
        <v>21</v>
      </c>
      <c r="B720" s="486">
        <v>606</v>
      </c>
      <c r="C720" s="478">
        <v>153</v>
      </c>
      <c r="D720" s="478">
        <v>339</v>
      </c>
      <c r="E720" s="478">
        <v>586</v>
      </c>
      <c r="F720" s="478">
        <v>133</v>
      </c>
      <c r="G720" s="478">
        <v>400</v>
      </c>
      <c r="H720" s="478">
        <v>623</v>
      </c>
      <c r="I720" s="478">
        <v>89</v>
      </c>
      <c r="J720" s="478">
        <v>356</v>
      </c>
      <c r="K720" s="478">
        <v>414</v>
      </c>
      <c r="L720" s="478">
        <v>681</v>
      </c>
      <c r="M720" s="478">
        <v>219</v>
      </c>
      <c r="N720" s="478">
        <v>475</v>
      </c>
      <c r="O720" s="478">
        <v>661</v>
      </c>
      <c r="P720" s="478">
        <v>199</v>
      </c>
      <c r="Q720" s="478">
        <v>458</v>
      </c>
      <c r="R720" s="478">
        <v>725</v>
      </c>
      <c r="S720" s="478">
        <v>182</v>
      </c>
      <c r="T720" s="478">
        <v>78</v>
      </c>
      <c r="U720" s="478">
        <v>264</v>
      </c>
      <c r="V720" s="478">
        <v>540</v>
      </c>
      <c r="W720" s="478">
        <v>31</v>
      </c>
      <c r="X720" s="478">
        <v>298</v>
      </c>
      <c r="Y720" s="478">
        <v>493</v>
      </c>
      <c r="Z720" s="478">
        <v>14</v>
      </c>
      <c r="AA720" s="478">
        <v>281</v>
      </c>
      <c r="AB720" s="487">
        <v>557</v>
      </c>
      <c r="AC720" s="475">
        <f t="shared" si="527"/>
        <v>4792815</v>
      </c>
    </row>
    <row r="721" spans="1:29" x14ac:dyDescent="0.25">
      <c r="A721" s="465">
        <v>22</v>
      </c>
      <c r="B721" s="486">
        <v>474</v>
      </c>
      <c r="C721" s="478">
        <v>660</v>
      </c>
      <c r="D721" s="478">
        <v>207</v>
      </c>
      <c r="E721" s="478">
        <v>454</v>
      </c>
      <c r="F721" s="478">
        <v>721</v>
      </c>
      <c r="G721" s="478">
        <v>187</v>
      </c>
      <c r="H721" s="478">
        <v>410</v>
      </c>
      <c r="I721" s="478">
        <v>677</v>
      </c>
      <c r="J721" s="478">
        <v>224</v>
      </c>
      <c r="K721" s="478">
        <v>30</v>
      </c>
      <c r="L721" s="478">
        <v>306</v>
      </c>
      <c r="M721" s="478">
        <v>492</v>
      </c>
      <c r="N721" s="478">
        <v>10</v>
      </c>
      <c r="O721" s="478">
        <v>286</v>
      </c>
      <c r="P721" s="478">
        <v>553</v>
      </c>
      <c r="Q721" s="478">
        <v>74</v>
      </c>
      <c r="R721" s="478">
        <v>269</v>
      </c>
      <c r="S721" s="478">
        <v>536</v>
      </c>
      <c r="T721" s="478">
        <v>594</v>
      </c>
      <c r="U721" s="478">
        <v>132</v>
      </c>
      <c r="V721" s="478">
        <v>399</v>
      </c>
      <c r="W721" s="478">
        <v>628</v>
      </c>
      <c r="X721" s="478">
        <v>85</v>
      </c>
      <c r="Y721" s="478">
        <v>352</v>
      </c>
      <c r="Z721" s="478">
        <v>611</v>
      </c>
      <c r="AA721" s="478">
        <v>149</v>
      </c>
      <c r="AB721" s="487">
        <v>335</v>
      </c>
      <c r="AC721" s="475">
        <f t="shared" si="527"/>
        <v>4792815</v>
      </c>
    </row>
    <row r="722" spans="1:29" x14ac:dyDescent="0.25">
      <c r="A722" s="465">
        <v>23</v>
      </c>
      <c r="B722" s="486">
        <v>209</v>
      </c>
      <c r="C722" s="478">
        <v>485</v>
      </c>
      <c r="D722" s="478">
        <v>671</v>
      </c>
      <c r="E722" s="478">
        <v>165</v>
      </c>
      <c r="F722" s="478">
        <v>441</v>
      </c>
      <c r="G722" s="478">
        <v>708</v>
      </c>
      <c r="H722" s="478">
        <v>226</v>
      </c>
      <c r="I722" s="478">
        <v>421</v>
      </c>
      <c r="J722" s="478">
        <v>688</v>
      </c>
      <c r="K722" s="478">
        <v>503</v>
      </c>
      <c r="L722" s="478">
        <v>41</v>
      </c>
      <c r="M722" s="478">
        <v>308</v>
      </c>
      <c r="N722" s="478">
        <v>567</v>
      </c>
      <c r="O722" s="478">
        <v>24</v>
      </c>
      <c r="P722" s="478">
        <v>291</v>
      </c>
      <c r="Q722" s="478">
        <v>520</v>
      </c>
      <c r="R722" s="478">
        <v>58</v>
      </c>
      <c r="S722" s="478">
        <v>244</v>
      </c>
      <c r="T722" s="478">
        <v>383</v>
      </c>
      <c r="U722" s="478">
        <v>569</v>
      </c>
      <c r="V722" s="478">
        <v>116</v>
      </c>
      <c r="W722" s="478">
        <v>366</v>
      </c>
      <c r="X722" s="478">
        <v>633</v>
      </c>
      <c r="Y722" s="478">
        <v>99</v>
      </c>
      <c r="Z722" s="478">
        <v>346</v>
      </c>
      <c r="AA722" s="478">
        <v>613</v>
      </c>
      <c r="AB722" s="487">
        <v>160</v>
      </c>
      <c r="AC722" s="475">
        <f t="shared" si="527"/>
        <v>4792815</v>
      </c>
    </row>
    <row r="723" spans="1:29" x14ac:dyDescent="0.25">
      <c r="A723" s="465">
        <v>24</v>
      </c>
      <c r="B723" s="486">
        <v>655</v>
      </c>
      <c r="C723" s="478">
        <v>193</v>
      </c>
      <c r="D723" s="478">
        <v>460</v>
      </c>
      <c r="E723" s="478">
        <v>719</v>
      </c>
      <c r="F723" s="478">
        <v>176</v>
      </c>
      <c r="G723" s="478">
        <v>443</v>
      </c>
      <c r="H723" s="478">
        <v>702</v>
      </c>
      <c r="I723" s="478">
        <v>240</v>
      </c>
      <c r="J723" s="478">
        <v>426</v>
      </c>
      <c r="K723" s="478">
        <v>319</v>
      </c>
      <c r="L723" s="478">
        <v>505</v>
      </c>
      <c r="M723" s="478">
        <v>52</v>
      </c>
      <c r="N723" s="478">
        <v>275</v>
      </c>
      <c r="O723" s="478">
        <v>542</v>
      </c>
      <c r="P723" s="478">
        <v>8</v>
      </c>
      <c r="Q723" s="478">
        <v>258</v>
      </c>
      <c r="R723" s="478">
        <v>525</v>
      </c>
      <c r="S723" s="478">
        <v>72</v>
      </c>
      <c r="T723" s="478">
        <v>118</v>
      </c>
      <c r="U723" s="478">
        <v>394</v>
      </c>
      <c r="V723" s="478">
        <v>580</v>
      </c>
      <c r="W723" s="478">
        <v>101</v>
      </c>
      <c r="X723" s="478">
        <v>377</v>
      </c>
      <c r="Y723" s="478">
        <v>644</v>
      </c>
      <c r="Z723" s="478">
        <v>138</v>
      </c>
      <c r="AA723" s="478">
        <v>333</v>
      </c>
      <c r="AB723" s="487">
        <v>600</v>
      </c>
      <c r="AC723" s="475">
        <f t="shared" si="527"/>
        <v>4792815</v>
      </c>
    </row>
    <row r="724" spans="1:29" x14ac:dyDescent="0.25">
      <c r="A724" s="465">
        <v>25</v>
      </c>
      <c r="B724" s="486">
        <v>271</v>
      </c>
      <c r="C724" s="478">
        <v>547</v>
      </c>
      <c r="D724" s="478">
        <v>4</v>
      </c>
      <c r="E724" s="478">
        <v>254</v>
      </c>
      <c r="F724" s="478">
        <v>530</v>
      </c>
      <c r="G724" s="478">
        <v>68</v>
      </c>
      <c r="H724" s="478">
        <v>318</v>
      </c>
      <c r="I724" s="478">
        <v>513</v>
      </c>
      <c r="J724" s="478">
        <v>51</v>
      </c>
      <c r="K724" s="478">
        <v>106</v>
      </c>
      <c r="L724" s="478">
        <v>373</v>
      </c>
      <c r="M724" s="478">
        <v>640</v>
      </c>
      <c r="N724" s="478">
        <v>143</v>
      </c>
      <c r="O724" s="478">
        <v>329</v>
      </c>
      <c r="P724" s="478">
        <v>596</v>
      </c>
      <c r="Q724" s="478">
        <v>126</v>
      </c>
      <c r="R724" s="478">
        <v>393</v>
      </c>
      <c r="S724" s="478">
        <v>579</v>
      </c>
      <c r="T724" s="478">
        <v>715</v>
      </c>
      <c r="U724" s="478">
        <v>172</v>
      </c>
      <c r="V724" s="478">
        <v>448</v>
      </c>
      <c r="W724" s="478">
        <v>698</v>
      </c>
      <c r="X724" s="478">
        <v>236</v>
      </c>
      <c r="Y724" s="478">
        <v>431</v>
      </c>
      <c r="Z724" s="478">
        <v>654</v>
      </c>
      <c r="AA724" s="478">
        <v>192</v>
      </c>
      <c r="AB724" s="487">
        <v>468</v>
      </c>
      <c r="AC724" s="475">
        <f t="shared" si="527"/>
        <v>4792815</v>
      </c>
    </row>
    <row r="725" spans="1:29" x14ac:dyDescent="0.25">
      <c r="A725" s="465">
        <v>26</v>
      </c>
      <c r="B725" s="486">
        <v>18</v>
      </c>
      <c r="C725" s="478">
        <v>285</v>
      </c>
      <c r="D725" s="478">
        <v>552</v>
      </c>
      <c r="E725" s="478">
        <v>79</v>
      </c>
      <c r="F725" s="478">
        <v>265</v>
      </c>
      <c r="G725" s="478">
        <v>532</v>
      </c>
      <c r="H725" s="478">
        <v>35</v>
      </c>
      <c r="I725" s="478">
        <v>302</v>
      </c>
      <c r="J725" s="478">
        <v>488</v>
      </c>
      <c r="K725" s="478">
        <v>627</v>
      </c>
      <c r="L725" s="478">
        <v>84</v>
      </c>
      <c r="M725" s="478">
        <v>360</v>
      </c>
      <c r="N725" s="478">
        <v>607</v>
      </c>
      <c r="O725" s="478">
        <v>145</v>
      </c>
      <c r="P725" s="478">
        <v>340</v>
      </c>
      <c r="Q725" s="478">
        <v>590</v>
      </c>
      <c r="R725" s="478">
        <v>128</v>
      </c>
      <c r="S725" s="478">
        <v>404</v>
      </c>
      <c r="T725" s="478">
        <v>453</v>
      </c>
      <c r="U725" s="478">
        <v>729</v>
      </c>
      <c r="V725" s="478">
        <v>186</v>
      </c>
      <c r="W725" s="478">
        <v>406</v>
      </c>
      <c r="X725" s="478">
        <v>682</v>
      </c>
      <c r="Y725" s="478">
        <v>220</v>
      </c>
      <c r="Z725" s="478">
        <v>470</v>
      </c>
      <c r="AA725" s="478">
        <v>665</v>
      </c>
      <c r="AB725" s="487">
        <v>203</v>
      </c>
      <c r="AC725" s="475">
        <f t="shared" si="527"/>
        <v>4792815</v>
      </c>
    </row>
    <row r="726" spans="1:29" x14ac:dyDescent="0.25">
      <c r="A726" s="465">
        <v>27</v>
      </c>
      <c r="B726" s="488">
        <v>563</v>
      </c>
      <c r="C726" s="489">
        <v>20</v>
      </c>
      <c r="D726" s="489">
        <v>296</v>
      </c>
      <c r="E726" s="489">
        <v>519</v>
      </c>
      <c r="F726" s="489">
        <v>57</v>
      </c>
      <c r="G726" s="489">
        <v>252</v>
      </c>
      <c r="H726" s="489">
        <v>499</v>
      </c>
      <c r="I726" s="489">
        <v>37</v>
      </c>
      <c r="J726" s="489">
        <v>313</v>
      </c>
      <c r="K726" s="489">
        <v>362</v>
      </c>
      <c r="L726" s="489">
        <v>638</v>
      </c>
      <c r="M726" s="489">
        <v>95</v>
      </c>
      <c r="N726" s="489">
        <v>345</v>
      </c>
      <c r="O726" s="489">
        <v>621</v>
      </c>
      <c r="P726" s="489">
        <v>159</v>
      </c>
      <c r="Q726" s="489">
        <v>379</v>
      </c>
      <c r="R726" s="489">
        <v>574</v>
      </c>
      <c r="S726" s="489">
        <v>112</v>
      </c>
      <c r="T726" s="489">
        <v>170</v>
      </c>
      <c r="U726" s="489">
        <v>437</v>
      </c>
      <c r="V726" s="489">
        <v>704</v>
      </c>
      <c r="W726" s="489">
        <v>234</v>
      </c>
      <c r="X726" s="489">
        <v>420</v>
      </c>
      <c r="Y726" s="489">
        <v>687</v>
      </c>
      <c r="Z726" s="489">
        <v>214</v>
      </c>
      <c r="AA726" s="489">
        <v>481</v>
      </c>
      <c r="AB726" s="490">
        <v>667</v>
      </c>
      <c r="AC726" s="475">
        <f t="shared" si="527"/>
        <v>4792815</v>
      </c>
    </row>
    <row r="727" spans="1:29" x14ac:dyDescent="0.25">
      <c r="A727" s="470" t="s">
        <v>1</v>
      </c>
      <c r="B727" s="475">
        <f>SUMSQ(B700:B726)</f>
        <v>4792815</v>
      </c>
      <c r="C727" s="475">
        <f>SUMSQ(C700:C726)</f>
        <v>4792815</v>
      </c>
      <c r="D727" s="475">
        <f t="shared" ref="D727" si="528">SUMSQ(D700:D726)</f>
        <v>4792815</v>
      </c>
      <c r="E727" s="475">
        <f t="shared" ref="E727" si="529">SUMSQ(E700:E726)</f>
        <v>4792815</v>
      </c>
      <c r="F727" s="475">
        <f t="shared" ref="F727" si="530">SUMSQ(F700:F726)</f>
        <v>4792815</v>
      </c>
      <c r="G727" s="475">
        <f t="shared" ref="G727" si="531">SUMSQ(G700:G726)</f>
        <v>4792815</v>
      </c>
      <c r="H727" s="475">
        <f t="shared" ref="H727" si="532">SUMSQ(H700:H726)</f>
        <v>4792815</v>
      </c>
      <c r="I727" s="475">
        <f t="shared" ref="I727" si="533">SUMSQ(I700:I726)</f>
        <v>4792815</v>
      </c>
      <c r="J727" s="475">
        <f t="shared" ref="J727" si="534">SUMSQ(J700:J726)</f>
        <v>4792815</v>
      </c>
      <c r="K727" s="475">
        <f t="shared" ref="K727" si="535">SUMSQ(K700:K726)</f>
        <v>4792815</v>
      </c>
      <c r="L727" s="475">
        <f t="shared" ref="L727" si="536">SUMSQ(L700:L726)</f>
        <v>4792815</v>
      </c>
      <c r="M727" s="475">
        <f t="shared" ref="M727" si="537">SUMSQ(M700:M726)</f>
        <v>4792815</v>
      </c>
      <c r="N727" s="475">
        <f t="shared" ref="N727" si="538">SUMSQ(N700:N726)</f>
        <v>4792815</v>
      </c>
      <c r="O727" s="475">
        <f t="shared" ref="O727" si="539">SUMSQ(O700:O726)</f>
        <v>4792815</v>
      </c>
      <c r="P727" s="475">
        <f t="shared" ref="P727" si="540">SUMSQ(P700:P726)</f>
        <v>4792815</v>
      </c>
      <c r="Q727" s="475">
        <f t="shared" ref="Q727" si="541">SUMSQ(Q700:Q726)</f>
        <v>4792815</v>
      </c>
      <c r="R727" s="475">
        <f t="shared" ref="R727" si="542">SUMSQ(R700:R726)</f>
        <v>4792815</v>
      </c>
      <c r="S727" s="475">
        <f t="shared" ref="S727" si="543">SUMSQ(S700:S726)</f>
        <v>4792815</v>
      </c>
      <c r="T727" s="475">
        <f t="shared" ref="T727" si="544">SUMSQ(T700:T726)</f>
        <v>4792815</v>
      </c>
      <c r="U727" s="475">
        <f t="shared" ref="U727" si="545">SUMSQ(U700:U726)</f>
        <v>4792815</v>
      </c>
      <c r="V727" s="475">
        <f t="shared" ref="V727" si="546">SUMSQ(V700:V726)</f>
        <v>4792815</v>
      </c>
      <c r="W727" s="475">
        <f t="shared" ref="W727" si="547">SUMSQ(W700:W726)</f>
        <v>4792815</v>
      </c>
      <c r="X727" s="475">
        <f t="shared" ref="X727" si="548">SUMSQ(X700:X726)</f>
        <v>4792815</v>
      </c>
      <c r="Y727" s="475">
        <f t="shared" ref="Y727" si="549">SUMSQ(Y700:Y726)</f>
        <v>4792815</v>
      </c>
      <c r="Z727" s="475">
        <f t="shared" ref="Z727" si="550">SUMSQ(Z700:Z726)</f>
        <v>4792815</v>
      </c>
      <c r="AA727" s="475">
        <f t="shared" ref="AA727" si="551">SUMSQ(AA700:AA726)</f>
        <v>4792815</v>
      </c>
      <c r="AB727" s="475">
        <f t="shared" ref="AB727" si="552">SUMSQ(AB700:AB726)</f>
        <v>4792815</v>
      </c>
      <c r="AC727" s="475"/>
    </row>
    <row r="728" spans="1:29" x14ac:dyDescent="0.25">
      <c r="A728" s="466"/>
      <c r="B728" s="471" t="s">
        <v>925</v>
      </c>
      <c r="C728" s="471"/>
      <c r="D728" s="471"/>
      <c r="E728" s="471"/>
      <c r="F728" s="471"/>
      <c r="G728" s="471"/>
      <c r="H728" s="471"/>
      <c r="I728" s="471"/>
      <c r="J728" s="471"/>
      <c r="K728" s="471"/>
      <c r="L728" s="471"/>
      <c r="M728" s="471"/>
      <c r="N728" s="471"/>
      <c r="O728" s="471"/>
      <c r="P728" s="471"/>
      <c r="Q728" s="471"/>
      <c r="R728" s="471"/>
      <c r="S728" s="471"/>
      <c r="T728" s="471"/>
      <c r="U728" s="471"/>
      <c r="V728" s="471"/>
      <c r="W728" s="471"/>
      <c r="X728" s="471"/>
      <c r="Y728" s="471"/>
      <c r="Z728" s="471"/>
      <c r="AA728" s="471"/>
      <c r="AB728" s="471"/>
      <c r="AC728" s="475"/>
    </row>
    <row r="729" spans="1:29" x14ac:dyDescent="0.25">
      <c r="A729" s="470" t="s">
        <v>2</v>
      </c>
      <c r="B729" s="466">
        <f>B700</f>
        <v>6</v>
      </c>
      <c r="C729" s="466">
        <f>C701</f>
        <v>17</v>
      </c>
      <c r="D729" s="466">
        <f>D702</f>
        <v>19</v>
      </c>
      <c r="E729" s="466">
        <f>E703</f>
        <v>110</v>
      </c>
      <c r="F729" s="466">
        <f>F704</f>
        <v>121</v>
      </c>
      <c r="G729" s="466">
        <f>G705</f>
        <v>135</v>
      </c>
      <c r="H729" s="466">
        <f>H706</f>
        <v>223</v>
      </c>
      <c r="I729" s="466">
        <f>I707</f>
        <v>228</v>
      </c>
      <c r="J729" s="466">
        <f>J708</f>
        <v>239</v>
      </c>
      <c r="K729" s="466">
        <f>K709</f>
        <v>304</v>
      </c>
      <c r="L729" s="466">
        <f>L710</f>
        <v>309</v>
      </c>
      <c r="M729" s="466">
        <f>M711</f>
        <v>320</v>
      </c>
      <c r="N729" s="466">
        <f>N712</f>
        <v>330</v>
      </c>
      <c r="O729" s="466">
        <f>O713</f>
        <v>341</v>
      </c>
      <c r="P729" s="466">
        <f>P714</f>
        <v>343</v>
      </c>
      <c r="Q729" s="466">
        <f>Q715</f>
        <v>434</v>
      </c>
      <c r="R729" s="466">
        <f>R716</f>
        <v>445</v>
      </c>
      <c r="S729" s="466">
        <f>S717</f>
        <v>459</v>
      </c>
      <c r="T729" s="466">
        <f>T718</f>
        <v>515</v>
      </c>
      <c r="U729" s="466">
        <f>U719</f>
        <v>526</v>
      </c>
      <c r="V729" s="466">
        <f>V720</f>
        <v>540</v>
      </c>
      <c r="W729" s="466">
        <f>W721</f>
        <v>628</v>
      </c>
      <c r="X729" s="466">
        <f>X722</f>
        <v>633</v>
      </c>
      <c r="Y729" s="466">
        <f>Y723</f>
        <v>644</v>
      </c>
      <c r="Z729" s="466">
        <f>Z724</f>
        <v>654</v>
      </c>
      <c r="AA729" s="466">
        <f>AA725</f>
        <v>665</v>
      </c>
      <c r="AB729" s="473">
        <f>AB726</f>
        <v>667</v>
      </c>
      <c r="AC729" s="475">
        <f t="shared" ref="AC729:AC730" si="553">SUMSQ(B729:AB729)</f>
        <v>4792815</v>
      </c>
    </row>
    <row r="730" spans="1:29" x14ac:dyDescent="0.25">
      <c r="A730" s="470" t="s">
        <v>3</v>
      </c>
      <c r="B730" s="466">
        <f>B726</f>
        <v>563</v>
      </c>
      <c r="C730" s="466">
        <f>C725</f>
        <v>285</v>
      </c>
      <c r="D730" s="466">
        <f>D724</f>
        <v>4</v>
      </c>
      <c r="E730" s="466">
        <f>E723</f>
        <v>719</v>
      </c>
      <c r="F730" s="466">
        <f>F722</f>
        <v>441</v>
      </c>
      <c r="G730" s="466">
        <f>G721</f>
        <v>187</v>
      </c>
      <c r="H730" s="466">
        <f>H720</f>
        <v>623</v>
      </c>
      <c r="I730" s="466">
        <f>I719</f>
        <v>372</v>
      </c>
      <c r="J730" s="466">
        <f>J718</f>
        <v>91</v>
      </c>
      <c r="K730" s="466">
        <f>K717</f>
        <v>679</v>
      </c>
      <c r="L730" s="466">
        <f>L716</f>
        <v>428</v>
      </c>
      <c r="M730" s="466">
        <f>M715</f>
        <v>231</v>
      </c>
      <c r="N730" s="466">
        <f>N714</f>
        <v>619</v>
      </c>
      <c r="O730" s="466">
        <f>O713</f>
        <v>341</v>
      </c>
      <c r="P730" s="466">
        <f>P712</f>
        <v>144</v>
      </c>
      <c r="Q730" s="466">
        <f>Q711</f>
        <v>523</v>
      </c>
      <c r="R730" s="466">
        <f>R710</f>
        <v>245</v>
      </c>
      <c r="S730" s="466">
        <f>S709</f>
        <v>75</v>
      </c>
      <c r="T730" s="466">
        <f>T708</f>
        <v>582</v>
      </c>
      <c r="U730" s="466">
        <f>U707</f>
        <v>382</v>
      </c>
      <c r="V730" s="466">
        <f>V706</f>
        <v>131</v>
      </c>
      <c r="W730" s="466">
        <f>W705</f>
        <v>495</v>
      </c>
      <c r="X730" s="466">
        <f>X704</f>
        <v>322</v>
      </c>
      <c r="Y730" s="466">
        <f>Y703</f>
        <v>44</v>
      </c>
      <c r="Z730" s="466">
        <f>Z702</f>
        <v>669</v>
      </c>
      <c r="AA730" s="466">
        <f>AA701</f>
        <v>469</v>
      </c>
      <c r="AB730" s="473">
        <f>AB700</f>
        <v>191</v>
      </c>
      <c r="AC730" s="475">
        <f t="shared" si="553"/>
        <v>4792815</v>
      </c>
    </row>
    <row r="732" spans="1:29" x14ac:dyDescent="0.25">
      <c r="B732" s="481" t="s">
        <v>957</v>
      </c>
      <c r="C732" s="482"/>
      <c r="D732" s="482"/>
      <c r="E732" s="482"/>
      <c r="F732" s="465"/>
      <c r="G732" s="465"/>
      <c r="H732" s="465"/>
      <c r="I732" s="465"/>
      <c r="J732" s="465"/>
      <c r="K732" s="465"/>
      <c r="L732" s="465"/>
      <c r="M732" s="465"/>
      <c r="N732" s="465"/>
      <c r="O732" s="465"/>
      <c r="P732" s="465"/>
      <c r="Q732" s="465"/>
      <c r="R732" s="465"/>
      <c r="S732" s="465"/>
      <c r="T732" s="465"/>
      <c r="U732" s="465"/>
      <c r="V732" s="465"/>
      <c r="W732" s="465"/>
      <c r="X732" s="465"/>
      <c r="Y732" s="465"/>
      <c r="Z732" s="465"/>
      <c r="AA732" s="465"/>
      <c r="AB732" s="465"/>
      <c r="AC732" s="469"/>
    </row>
    <row r="733" spans="1:29" x14ac:dyDescent="0.25">
      <c r="A733" s="465">
        <v>1</v>
      </c>
      <c r="B733" s="517">
        <v>22</v>
      </c>
      <c r="C733" s="518">
        <v>528</v>
      </c>
      <c r="D733" s="518">
        <v>302</v>
      </c>
      <c r="E733" s="518">
        <v>658</v>
      </c>
      <c r="F733" s="518">
        <v>435</v>
      </c>
      <c r="G733" s="518">
        <v>236</v>
      </c>
      <c r="H733" s="518">
        <v>331</v>
      </c>
      <c r="I733" s="518">
        <v>135</v>
      </c>
      <c r="J733" s="518">
        <v>638</v>
      </c>
      <c r="K733" s="518">
        <v>225</v>
      </c>
      <c r="L733" s="518">
        <v>674</v>
      </c>
      <c r="M733" s="518">
        <v>448</v>
      </c>
      <c r="N733" s="518">
        <v>645</v>
      </c>
      <c r="O733" s="518">
        <v>338</v>
      </c>
      <c r="P733" s="518">
        <v>112</v>
      </c>
      <c r="Q733" s="518">
        <v>309</v>
      </c>
      <c r="R733" s="518">
        <v>2</v>
      </c>
      <c r="S733" s="518">
        <v>532</v>
      </c>
      <c r="T733" s="518">
        <v>119</v>
      </c>
      <c r="U733" s="518">
        <v>622</v>
      </c>
      <c r="V733" s="518">
        <v>345</v>
      </c>
      <c r="W733" s="518">
        <v>521</v>
      </c>
      <c r="X733" s="518">
        <v>322</v>
      </c>
      <c r="Y733" s="518">
        <v>18</v>
      </c>
      <c r="Z733" s="518">
        <v>455</v>
      </c>
      <c r="AA733" s="518">
        <v>229</v>
      </c>
      <c r="AB733" s="519">
        <v>654</v>
      </c>
      <c r="AC733" s="475">
        <f>SUMSQ(B733:AB733)</f>
        <v>4792815</v>
      </c>
    </row>
    <row r="734" spans="1:29" x14ac:dyDescent="0.25">
      <c r="A734" s="465">
        <v>2</v>
      </c>
      <c r="B734" s="520">
        <v>269</v>
      </c>
      <c r="C734" s="521">
        <v>43</v>
      </c>
      <c r="D734" s="521">
        <v>549</v>
      </c>
      <c r="E734" s="521">
        <v>176</v>
      </c>
      <c r="F734" s="521">
        <v>679</v>
      </c>
      <c r="G734" s="521">
        <v>483</v>
      </c>
      <c r="H734" s="521">
        <v>569</v>
      </c>
      <c r="I734" s="521">
        <v>370</v>
      </c>
      <c r="J734" s="521">
        <v>147</v>
      </c>
      <c r="K734" s="521">
        <v>460</v>
      </c>
      <c r="L734" s="521">
        <v>183</v>
      </c>
      <c r="M734" s="521">
        <v>686</v>
      </c>
      <c r="N734" s="521">
        <v>160</v>
      </c>
      <c r="O734" s="521">
        <v>585</v>
      </c>
      <c r="P734" s="521">
        <v>359</v>
      </c>
      <c r="Q734" s="521">
        <v>553</v>
      </c>
      <c r="R734" s="521">
        <v>249</v>
      </c>
      <c r="S734" s="521">
        <v>50</v>
      </c>
      <c r="T734" s="521">
        <v>366</v>
      </c>
      <c r="U734" s="521">
        <v>140</v>
      </c>
      <c r="V734" s="521">
        <v>589</v>
      </c>
      <c r="W734" s="521">
        <v>30</v>
      </c>
      <c r="X734" s="521">
        <v>560</v>
      </c>
      <c r="Y734" s="521">
        <v>253</v>
      </c>
      <c r="Z734" s="521">
        <v>702</v>
      </c>
      <c r="AA734" s="521">
        <v>476</v>
      </c>
      <c r="AB734" s="522">
        <v>169</v>
      </c>
      <c r="AC734" s="475">
        <f t="shared" ref="AC734:AC759" si="554">SUMSQ(B734:AB734)</f>
        <v>4792815</v>
      </c>
    </row>
    <row r="735" spans="1:29" x14ac:dyDescent="0.25">
      <c r="A735" s="465">
        <v>3</v>
      </c>
      <c r="B735" s="520">
        <v>507</v>
      </c>
      <c r="C735" s="521">
        <v>281</v>
      </c>
      <c r="D735" s="521">
        <v>55</v>
      </c>
      <c r="E735" s="521">
        <v>423</v>
      </c>
      <c r="F735" s="521">
        <v>197</v>
      </c>
      <c r="G735" s="521">
        <v>727</v>
      </c>
      <c r="H735" s="521">
        <v>87</v>
      </c>
      <c r="I735" s="521">
        <v>617</v>
      </c>
      <c r="J735" s="521">
        <v>391</v>
      </c>
      <c r="K735" s="521">
        <v>707</v>
      </c>
      <c r="L735" s="521">
        <v>427</v>
      </c>
      <c r="M735" s="521">
        <v>204</v>
      </c>
      <c r="N735" s="521">
        <v>398</v>
      </c>
      <c r="O735" s="521">
        <v>91</v>
      </c>
      <c r="P735" s="521">
        <v>597</v>
      </c>
      <c r="Q735" s="521">
        <v>71</v>
      </c>
      <c r="R735" s="521">
        <v>493</v>
      </c>
      <c r="S735" s="521">
        <v>297</v>
      </c>
      <c r="T735" s="521">
        <v>610</v>
      </c>
      <c r="U735" s="521">
        <v>387</v>
      </c>
      <c r="V735" s="521">
        <v>107</v>
      </c>
      <c r="W735" s="521">
        <v>274</v>
      </c>
      <c r="X735" s="521">
        <v>78</v>
      </c>
      <c r="Y735" s="521">
        <v>500</v>
      </c>
      <c r="Z735" s="521">
        <v>208</v>
      </c>
      <c r="AA735" s="521">
        <v>714</v>
      </c>
      <c r="AB735" s="522">
        <v>407</v>
      </c>
      <c r="AC735" s="475">
        <f t="shared" si="554"/>
        <v>4792815</v>
      </c>
    </row>
    <row r="736" spans="1:29" x14ac:dyDescent="0.25">
      <c r="A736" s="465">
        <v>4</v>
      </c>
      <c r="B736" s="520">
        <v>410</v>
      </c>
      <c r="C736" s="521">
        <v>211</v>
      </c>
      <c r="D736" s="521">
        <v>717</v>
      </c>
      <c r="E736" s="521">
        <v>101</v>
      </c>
      <c r="F736" s="521">
        <v>604</v>
      </c>
      <c r="G736" s="521">
        <v>381</v>
      </c>
      <c r="H736" s="521">
        <v>503</v>
      </c>
      <c r="I736" s="521">
        <v>277</v>
      </c>
      <c r="J736" s="521">
        <v>81</v>
      </c>
      <c r="K736" s="521">
        <v>394</v>
      </c>
      <c r="L736" s="521">
        <v>90</v>
      </c>
      <c r="M736" s="521">
        <v>620</v>
      </c>
      <c r="N736" s="521">
        <v>58</v>
      </c>
      <c r="O736" s="521">
        <v>510</v>
      </c>
      <c r="P736" s="521">
        <v>284</v>
      </c>
      <c r="Q736" s="521">
        <v>721</v>
      </c>
      <c r="R736" s="521">
        <v>417</v>
      </c>
      <c r="S736" s="521">
        <v>191</v>
      </c>
      <c r="T736" s="521">
        <v>291</v>
      </c>
      <c r="U736" s="521">
        <v>65</v>
      </c>
      <c r="V736" s="521">
        <v>487</v>
      </c>
      <c r="W736" s="521">
        <v>207</v>
      </c>
      <c r="X736" s="521">
        <v>710</v>
      </c>
      <c r="Y736" s="521">
        <v>430</v>
      </c>
      <c r="Z736" s="521">
        <v>600</v>
      </c>
      <c r="AA736" s="521">
        <v>401</v>
      </c>
      <c r="AB736" s="522">
        <v>94</v>
      </c>
      <c r="AC736" s="475">
        <f t="shared" si="554"/>
        <v>4792815</v>
      </c>
    </row>
    <row r="737" spans="1:29" x14ac:dyDescent="0.25">
      <c r="A737" s="465">
        <v>5</v>
      </c>
      <c r="B737" s="520">
        <v>657</v>
      </c>
      <c r="C737" s="521">
        <v>458</v>
      </c>
      <c r="D737" s="521">
        <v>232</v>
      </c>
      <c r="E737" s="521">
        <v>348</v>
      </c>
      <c r="F737" s="521">
        <v>122</v>
      </c>
      <c r="G737" s="521">
        <v>625</v>
      </c>
      <c r="H737" s="521">
        <v>12</v>
      </c>
      <c r="I737" s="521">
        <v>515</v>
      </c>
      <c r="J737" s="521">
        <v>316</v>
      </c>
      <c r="K737" s="521">
        <v>632</v>
      </c>
      <c r="L737" s="521">
        <v>325</v>
      </c>
      <c r="M737" s="521">
        <v>129</v>
      </c>
      <c r="N737" s="521">
        <v>305</v>
      </c>
      <c r="O737" s="521">
        <v>25</v>
      </c>
      <c r="P737" s="521">
        <v>531</v>
      </c>
      <c r="Q737" s="521">
        <v>239</v>
      </c>
      <c r="R737" s="521">
        <v>661</v>
      </c>
      <c r="S737" s="521">
        <v>438</v>
      </c>
      <c r="T737" s="521">
        <v>535</v>
      </c>
      <c r="U737" s="521">
        <v>312</v>
      </c>
      <c r="V737" s="521">
        <v>5</v>
      </c>
      <c r="W737" s="521">
        <v>442</v>
      </c>
      <c r="X737" s="521">
        <v>219</v>
      </c>
      <c r="Y737" s="521">
        <v>668</v>
      </c>
      <c r="Z737" s="521">
        <v>115</v>
      </c>
      <c r="AA737" s="521">
        <v>648</v>
      </c>
      <c r="AB737" s="522">
        <v>341</v>
      </c>
      <c r="AC737" s="475">
        <f t="shared" si="554"/>
        <v>4792815</v>
      </c>
    </row>
    <row r="738" spans="1:29" x14ac:dyDescent="0.25">
      <c r="A738" s="465">
        <v>6</v>
      </c>
      <c r="B738" s="520">
        <v>163</v>
      </c>
      <c r="C738" s="521">
        <v>696</v>
      </c>
      <c r="D738" s="521">
        <v>470</v>
      </c>
      <c r="E738" s="521">
        <v>592</v>
      </c>
      <c r="F738" s="521">
        <v>369</v>
      </c>
      <c r="G738" s="521">
        <v>143</v>
      </c>
      <c r="H738" s="521">
        <v>256</v>
      </c>
      <c r="I738" s="521">
        <v>33</v>
      </c>
      <c r="J738" s="521">
        <v>563</v>
      </c>
      <c r="K738" s="521">
        <v>150</v>
      </c>
      <c r="L738" s="521">
        <v>572</v>
      </c>
      <c r="M738" s="521">
        <v>373</v>
      </c>
      <c r="N738" s="521">
        <v>543</v>
      </c>
      <c r="O738" s="521">
        <v>263</v>
      </c>
      <c r="P738" s="521">
        <v>37</v>
      </c>
      <c r="Q738" s="521">
        <v>486</v>
      </c>
      <c r="R738" s="521">
        <v>179</v>
      </c>
      <c r="S738" s="521">
        <v>682</v>
      </c>
      <c r="T738" s="521">
        <v>53</v>
      </c>
      <c r="U738" s="521">
        <v>556</v>
      </c>
      <c r="V738" s="521">
        <v>252</v>
      </c>
      <c r="W738" s="521">
        <v>689</v>
      </c>
      <c r="X738" s="521">
        <v>463</v>
      </c>
      <c r="Y738" s="521">
        <v>186</v>
      </c>
      <c r="Z738" s="521">
        <v>353</v>
      </c>
      <c r="AA738" s="521">
        <v>154</v>
      </c>
      <c r="AB738" s="522">
        <v>579</v>
      </c>
      <c r="AC738" s="475">
        <f t="shared" si="554"/>
        <v>4792815</v>
      </c>
    </row>
    <row r="739" spans="1:29" x14ac:dyDescent="0.25">
      <c r="A739" s="465">
        <v>7</v>
      </c>
      <c r="B739" s="520">
        <v>582</v>
      </c>
      <c r="C739" s="521">
        <v>356</v>
      </c>
      <c r="D739" s="521">
        <v>157</v>
      </c>
      <c r="E739" s="521">
        <v>246</v>
      </c>
      <c r="F739" s="521">
        <v>47</v>
      </c>
      <c r="G739" s="521">
        <v>550</v>
      </c>
      <c r="H739" s="521">
        <v>189</v>
      </c>
      <c r="I739" s="521">
        <v>692</v>
      </c>
      <c r="J739" s="521">
        <v>466</v>
      </c>
      <c r="K739" s="521">
        <v>566</v>
      </c>
      <c r="L739" s="521">
        <v>259</v>
      </c>
      <c r="M739" s="521">
        <v>36</v>
      </c>
      <c r="N739" s="521">
        <v>473</v>
      </c>
      <c r="O739" s="521">
        <v>166</v>
      </c>
      <c r="P739" s="521">
        <v>699</v>
      </c>
      <c r="Q739" s="521">
        <v>137</v>
      </c>
      <c r="R739" s="521">
        <v>586</v>
      </c>
      <c r="S739" s="521">
        <v>363</v>
      </c>
      <c r="T739" s="521">
        <v>676</v>
      </c>
      <c r="U739" s="521">
        <v>480</v>
      </c>
      <c r="V739" s="521">
        <v>173</v>
      </c>
      <c r="W739" s="521">
        <v>376</v>
      </c>
      <c r="X739" s="521">
        <v>153</v>
      </c>
      <c r="Y739" s="521">
        <v>575</v>
      </c>
      <c r="Z739" s="521">
        <v>40</v>
      </c>
      <c r="AA739" s="521">
        <v>546</v>
      </c>
      <c r="AB739" s="522">
        <v>266</v>
      </c>
      <c r="AC739" s="475">
        <f t="shared" si="554"/>
        <v>4792815</v>
      </c>
    </row>
    <row r="740" spans="1:29" x14ac:dyDescent="0.25">
      <c r="A740" s="465">
        <v>8</v>
      </c>
      <c r="B740" s="520">
        <v>97</v>
      </c>
      <c r="C740" s="521">
        <v>603</v>
      </c>
      <c r="D740" s="521">
        <v>404</v>
      </c>
      <c r="E740" s="521">
        <v>490</v>
      </c>
      <c r="F740" s="521">
        <v>294</v>
      </c>
      <c r="G740" s="521">
        <v>68</v>
      </c>
      <c r="H740" s="521">
        <v>424</v>
      </c>
      <c r="I740" s="521">
        <v>201</v>
      </c>
      <c r="J740" s="521">
        <v>704</v>
      </c>
      <c r="K740" s="521">
        <v>75</v>
      </c>
      <c r="L740" s="521">
        <v>497</v>
      </c>
      <c r="M740" s="521">
        <v>271</v>
      </c>
      <c r="N740" s="521">
        <v>720</v>
      </c>
      <c r="O740" s="521">
        <v>413</v>
      </c>
      <c r="P740" s="521">
        <v>214</v>
      </c>
      <c r="Q740" s="521">
        <v>384</v>
      </c>
      <c r="R740" s="521">
        <v>104</v>
      </c>
      <c r="S740" s="521">
        <v>607</v>
      </c>
      <c r="T740" s="521">
        <v>194</v>
      </c>
      <c r="U740" s="521">
        <v>724</v>
      </c>
      <c r="V740" s="521">
        <v>420</v>
      </c>
      <c r="W740" s="521">
        <v>614</v>
      </c>
      <c r="X740" s="521">
        <v>388</v>
      </c>
      <c r="Y740" s="521">
        <v>84</v>
      </c>
      <c r="Z740" s="521">
        <v>287</v>
      </c>
      <c r="AA740" s="521">
        <v>61</v>
      </c>
      <c r="AB740" s="522">
        <v>513</v>
      </c>
      <c r="AC740" s="475">
        <f t="shared" si="554"/>
        <v>4792815</v>
      </c>
    </row>
    <row r="741" spans="1:29" x14ac:dyDescent="0.25">
      <c r="A741" s="465">
        <v>9</v>
      </c>
      <c r="B741" s="520">
        <v>335</v>
      </c>
      <c r="C741" s="521">
        <v>109</v>
      </c>
      <c r="D741" s="521">
        <v>642</v>
      </c>
      <c r="E741" s="521">
        <v>8</v>
      </c>
      <c r="F741" s="521">
        <v>538</v>
      </c>
      <c r="G741" s="521">
        <v>315</v>
      </c>
      <c r="H741" s="521">
        <v>671</v>
      </c>
      <c r="I741" s="521">
        <v>445</v>
      </c>
      <c r="J741" s="521">
        <v>222</v>
      </c>
      <c r="K741" s="521">
        <v>319</v>
      </c>
      <c r="L741" s="521">
        <v>15</v>
      </c>
      <c r="M741" s="521">
        <v>518</v>
      </c>
      <c r="N741" s="521">
        <v>226</v>
      </c>
      <c r="O741" s="521">
        <v>651</v>
      </c>
      <c r="P741" s="521">
        <v>452</v>
      </c>
      <c r="Q741" s="521">
        <v>628</v>
      </c>
      <c r="R741" s="521">
        <v>351</v>
      </c>
      <c r="S741" s="521">
        <v>125</v>
      </c>
      <c r="T741" s="521">
        <v>441</v>
      </c>
      <c r="U741" s="521">
        <v>242</v>
      </c>
      <c r="V741" s="521">
        <v>664</v>
      </c>
      <c r="W741" s="521">
        <v>132</v>
      </c>
      <c r="X741" s="521">
        <v>635</v>
      </c>
      <c r="Y741" s="521">
        <v>328</v>
      </c>
      <c r="Z741" s="521">
        <v>525</v>
      </c>
      <c r="AA741" s="521">
        <v>299</v>
      </c>
      <c r="AB741" s="522">
        <v>19</v>
      </c>
      <c r="AC741" s="475">
        <f t="shared" si="554"/>
        <v>4792815</v>
      </c>
    </row>
    <row r="742" spans="1:29" x14ac:dyDescent="0.25">
      <c r="A742" s="465">
        <v>10</v>
      </c>
      <c r="B742" s="520">
        <v>352</v>
      </c>
      <c r="C742" s="521">
        <v>156</v>
      </c>
      <c r="D742" s="521">
        <v>578</v>
      </c>
      <c r="E742" s="521">
        <v>52</v>
      </c>
      <c r="F742" s="521">
        <v>558</v>
      </c>
      <c r="G742" s="521">
        <v>251</v>
      </c>
      <c r="H742" s="521">
        <v>688</v>
      </c>
      <c r="I742" s="521">
        <v>465</v>
      </c>
      <c r="J742" s="521">
        <v>185</v>
      </c>
      <c r="K742" s="521">
        <v>258</v>
      </c>
      <c r="L742" s="521">
        <v>32</v>
      </c>
      <c r="M742" s="521">
        <v>562</v>
      </c>
      <c r="N742" s="521">
        <v>165</v>
      </c>
      <c r="O742" s="521">
        <v>695</v>
      </c>
      <c r="P742" s="521">
        <v>469</v>
      </c>
      <c r="Q742" s="521">
        <v>594</v>
      </c>
      <c r="R742" s="521">
        <v>368</v>
      </c>
      <c r="S742" s="521">
        <v>142</v>
      </c>
      <c r="T742" s="521">
        <v>485</v>
      </c>
      <c r="U742" s="521">
        <v>178</v>
      </c>
      <c r="V742" s="521">
        <v>684</v>
      </c>
      <c r="W742" s="521">
        <v>149</v>
      </c>
      <c r="X742" s="521">
        <v>571</v>
      </c>
      <c r="Y742" s="521">
        <v>375</v>
      </c>
      <c r="Z742" s="521">
        <v>542</v>
      </c>
      <c r="AA742" s="521">
        <v>262</v>
      </c>
      <c r="AB742" s="522">
        <v>39</v>
      </c>
      <c r="AC742" s="475">
        <f t="shared" si="554"/>
        <v>4792815</v>
      </c>
    </row>
    <row r="743" spans="1:29" x14ac:dyDescent="0.25">
      <c r="A743" s="465">
        <v>11</v>
      </c>
      <c r="B743" s="520">
        <v>599</v>
      </c>
      <c r="C743" s="521">
        <v>400</v>
      </c>
      <c r="D743" s="521">
        <v>96</v>
      </c>
      <c r="E743" s="521">
        <v>290</v>
      </c>
      <c r="F743" s="521">
        <v>64</v>
      </c>
      <c r="G743" s="521">
        <v>489</v>
      </c>
      <c r="H743" s="521">
        <v>206</v>
      </c>
      <c r="I743" s="521">
        <v>709</v>
      </c>
      <c r="J743" s="521">
        <v>432</v>
      </c>
      <c r="K743" s="521">
        <v>502</v>
      </c>
      <c r="L743" s="521">
        <v>279</v>
      </c>
      <c r="M743" s="521">
        <v>80</v>
      </c>
      <c r="N743" s="521">
        <v>409</v>
      </c>
      <c r="O743" s="521">
        <v>213</v>
      </c>
      <c r="P743" s="521">
        <v>716</v>
      </c>
      <c r="Q743" s="521">
        <v>100</v>
      </c>
      <c r="R743" s="521">
        <v>606</v>
      </c>
      <c r="S743" s="521">
        <v>380</v>
      </c>
      <c r="T743" s="521">
        <v>723</v>
      </c>
      <c r="U743" s="521">
        <v>416</v>
      </c>
      <c r="V743" s="521">
        <v>190</v>
      </c>
      <c r="W743" s="521">
        <v>396</v>
      </c>
      <c r="X743" s="521">
        <v>89</v>
      </c>
      <c r="Y743" s="521">
        <v>619</v>
      </c>
      <c r="Z743" s="521">
        <v>60</v>
      </c>
      <c r="AA743" s="521">
        <v>509</v>
      </c>
      <c r="AB743" s="522">
        <v>283</v>
      </c>
      <c r="AC743" s="475">
        <f t="shared" si="554"/>
        <v>4792815</v>
      </c>
    </row>
    <row r="744" spans="1:29" x14ac:dyDescent="0.25">
      <c r="A744" s="465">
        <v>12</v>
      </c>
      <c r="B744" s="520">
        <v>117</v>
      </c>
      <c r="C744" s="521">
        <v>647</v>
      </c>
      <c r="D744" s="521">
        <v>340</v>
      </c>
      <c r="E744" s="521">
        <v>537</v>
      </c>
      <c r="F744" s="521">
        <v>311</v>
      </c>
      <c r="G744" s="521">
        <v>4</v>
      </c>
      <c r="H744" s="521">
        <v>444</v>
      </c>
      <c r="I744" s="521">
        <v>218</v>
      </c>
      <c r="J744" s="521">
        <v>667</v>
      </c>
      <c r="K744" s="521">
        <v>11</v>
      </c>
      <c r="L744" s="521">
        <v>514</v>
      </c>
      <c r="M744" s="521">
        <v>318</v>
      </c>
      <c r="N744" s="521">
        <v>656</v>
      </c>
      <c r="O744" s="521">
        <v>457</v>
      </c>
      <c r="P744" s="521">
        <v>234</v>
      </c>
      <c r="Q744" s="521">
        <v>347</v>
      </c>
      <c r="R744" s="521">
        <v>121</v>
      </c>
      <c r="S744" s="521">
        <v>627</v>
      </c>
      <c r="T744" s="521">
        <v>238</v>
      </c>
      <c r="U744" s="521">
        <v>663</v>
      </c>
      <c r="V744" s="521">
        <v>437</v>
      </c>
      <c r="W744" s="521">
        <v>631</v>
      </c>
      <c r="X744" s="521">
        <v>327</v>
      </c>
      <c r="Y744" s="521">
        <v>128</v>
      </c>
      <c r="Z744" s="521">
        <v>304</v>
      </c>
      <c r="AA744" s="521">
        <v>27</v>
      </c>
      <c r="AB744" s="522">
        <v>530</v>
      </c>
      <c r="AC744" s="475">
        <f t="shared" si="554"/>
        <v>4792815</v>
      </c>
    </row>
    <row r="745" spans="1:29" x14ac:dyDescent="0.25">
      <c r="A745" s="465">
        <v>13</v>
      </c>
      <c r="B745" s="520">
        <v>524</v>
      </c>
      <c r="C745" s="521">
        <v>298</v>
      </c>
      <c r="D745" s="521">
        <v>21</v>
      </c>
      <c r="E745" s="521">
        <v>440</v>
      </c>
      <c r="F745" s="521">
        <v>241</v>
      </c>
      <c r="G745" s="521">
        <v>666</v>
      </c>
      <c r="H745" s="521">
        <v>131</v>
      </c>
      <c r="I745" s="521">
        <v>634</v>
      </c>
      <c r="J745" s="521">
        <v>330</v>
      </c>
      <c r="K745" s="521">
        <v>670</v>
      </c>
      <c r="L745" s="521">
        <v>447</v>
      </c>
      <c r="M745" s="521">
        <v>221</v>
      </c>
      <c r="N745" s="521">
        <v>334</v>
      </c>
      <c r="O745" s="521">
        <v>111</v>
      </c>
      <c r="P745" s="521">
        <v>641</v>
      </c>
      <c r="Q745" s="521">
        <v>7</v>
      </c>
      <c r="R745" s="521">
        <v>540</v>
      </c>
      <c r="S745" s="521">
        <v>314</v>
      </c>
      <c r="T745" s="521">
        <v>630</v>
      </c>
      <c r="U745" s="521">
        <v>350</v>
      </c>
      <c r="V745" s="521">
        <v>124</v>
      </c>
      <c r="W745" s="521">
        <v>321</v>
      </c>
      <c r="X745" s="521">
        <v>14</v>
      </c>
      <c r="Y745" s="521">
        <v>517</v>
      </c>
      <c r="Z745" s="521">
        <v>228</v>
      </c>
      <c r="AA745" s="521">
        <v>650</v>
      </c>
      <c r="AB745" s="522">
        <v>451</v>
      </c>
      <c r="AC745" s="475">
        <f t="shared" si="554"/>
        <v>4792815</v>
      </c>
    </row>
    <row r="746" spans="1:29" x14ac:dyDescent="0.25">
      <c r="A746" s="465">
        <v>14</v>
      </c>
      <c r="B746" s="520">
        <v>42</v>
      </c>
      <c r="C746" s="521">
        <v>545</v>
      </c>
      <c r="D746" s="521">
        <v>265</v>
      </c>
      <c r="E746" s="521">
        <v>678</v>
      </c>
      <c r="F746" s="521">
        <v>479</v>
      </c>
      <c r="G746" s="521">
        <v>172</v>
      </c>
      <c r="H746" s="521">
        <v>378</v>
      </c>
      <c r="I746" s="521">
        <v>152</v>
      </c>
      <c r="J746" s="521">
        <v>574</v>
      </c>
      <c r="K746" s="521">
        <v>188</v>
      </c>
      <c r="L746" s="521">
        <v>691</v>
      </c>
      <c r="M746" s="521">
        <v>468</v>
      </c>
      <c r="N746" s="521">
        <v>581</v>
      </c>
      <c r="O746" s="521">
        <v>355</v>
      </c>
      <c r="P746" s="521">
        <v>159</v>
      </c>
      <c r="Q746" s="521">
        <v>245</v>
      </c>
      <c r="R746" s="521">
        <v>46</v>
      </c>
      <c r="S746" s="521">
        <v>552</v>
      </c>
      <c r="T746" s="521">
        <v>136</v>
      </c>
      <c r="U746" s="521">
        <v>588</v>
      </c>
      <c r="V746" s="521">
        <v>362</v>
      </c>
      <c r="W746" s="521">
        <v>565</v>
      </c>
      <c r="X746" s="521">
        <v>261</v>
      </c>
      <c r="Y746" s="521">
        <v>35</v>
      </c>
      <c r="Z746" s="521">
        <v>472</v>
      </c>
      <c r="AA746" s="521">
        <v>168</v>
      </c>
      <c r="AB746" s="522">
        <v>698</v>
      </c>
      <c r="AC746" s="475">
        <f t="shared" si="554"/>
        <v>4792815</v>
      </c>
    </row>
    <row r="747" spans="1:29" x14ac:dyDescent="0.25">
      <c r="A747" s="465">
        <v>15</v>
      </c>
      <c r="B747" s="520">
        <v>286</v>
      </c>
      <c r="C747" s="521">
        <v>63</v>
      </c>
      <c r="D747" s="521">
        <v>512</v>
      </c>
      <c r="E747" s="521">
        <v>193</v>
      </c>
      <c r="F747" s="521">
        <v>726</v>
      </c>
      <c r="G747" s="521">
        <v>419</v>
      </c>
      <c r="H747" s="521">
        <v>613</v>
      </c>
      <c r="I747" s="521">
        <v>390</v>
      </c>
      <c r="J747" s="521">
        <v>83</v>
      </c>
      <c r="K747" s="521">
        <v>426</v>
      </c>
      <c r="L747" s="521">
        <v>200</v>
      </c>
      <c r="M747" s="521">
        <v>703</v>
      </c>
      <c r="N747" s="521">
        <v>99</v>
      </c>
      <c r="O747" s="521">
        <v>602</v>
      </c>
      <c r="P747" s="521">
        <v>403</v>
      </c>
      <c r="Q747" s="521">
        <v>492</v>
      </c>
      <c r="R747" s="521">
        <v>293</v>
      </c>
      <c r="S747" s="521">
        <v>67</v>
      </c>
      <c r="T747" s="521">
        <v>383</v>
      </c>
      <c r="U747" s="521">
        <v>103</v>
      </c>
      <c r="V747" s="521">
        <v>609</v>
      </c>
      <c r="W747" s="521">
        <v>74</v>
      </c>
      <c r="X747" s="521">
        <v>496</v>
      </c>
      <c r="Y747" s="521">
        <v>273</v>
      </c>
      <c r="Z747" s="521">
        <v>719</v>
      </c>
      <c r="AA747" s="521">
        <v>412</v>
      </c>
      <c r="AB747" s="522">
        <v>216</v>
      </c>
      <c r="AC747" s="475">
        <f t="shared" si="554"/>
        <v>4792815</v>
      </c>
    </row>
    <row r="748" spans="1:29" x14ac:dyDescent="0.25">
      <c r="A748" s="465">
        <v>16</v>
      </c>
      <c r="B748" s="520">
        <v>210</v>
      </c>
      <c r="C748" s="521">
        <v>713</v>
      </c>
      <c r="D748" s="521">
        <v>406</v>
      </c>
      <c r="E748" s="521">
        <v>612</v>
      </c>
      <c r="F748" s="521">
        <v>386</v>
      </c>
      <c r="G748" s="521">
        <v>106</v>
      </c>
      <c r="H748" s="521">
        <v>276</v>
      </c>
      <c r="I748" s="521">
        <v>77</v>
      </c>
      <c r="J748" s="521">
        <v>499</v>
      </c>
      <c r="K748" s="521">
        <v>86</v>
      </c>
      <c r="L748" s="521">
        <v>616</v>
      </c>
      <c r="M748" s="521">
        <v>393</v>
      </c>
      <c r="N748" s="521">
        <v>506</v>
      </c>
      <c r="O748" s="521">
        <v>280</v>
      </c>
      <c r="P748" s="521">
        <v>57</v>
      </c>
      <c r="Q748" s="521">
        <v>422</v>
      </c>
      <c r="R748" s="521">
        <v>196</v>
      </c>
      <c r="S748" s="521">
        <v>729</v>
      </c>
      <c r="T748" s="521">
        <v>70</v>
      </c>
      <c r="U748" s="521">
        <v>495</v>
      </c>
      <c r="V748" s="521">
        <v>296</v>
      </c>
      <c r="W748" s="521">
        <v>706</v>
      </c>
      <c r="X748" s="521">
        <v>429</v>
      </c>
      <c r="Y748" s="521">
        <v>203</v>
      </c>
      <c r="Z748" s="521">
        <v>397</v>
      </c>
      <c r="AA748" s="521">
        <v>93</v>
      </c>
      <c r="AB748" s="522">
        <v>596</v>
      </c>
      <c r="AC748" s="475">
        <f t="shared" si="554"/>
        <v>4792815</v>
      </c>
    </row>
    <row r="749" spans="1:29" x14ac:dyDescent="0.25">
      <c r="A749" s="465">
        <v>17</v>
      </c>
      <c r="B749" s="520">
        <v>454</v>
      </c>
      <c r="C749" s="521">
        <v>231</v>
      </c>
      <c r="D749" s="521">
        <v>653</v>
      </c>
      <c r="E749" s="521">
        <v>118</v>
      </c>
      <c r="F749" s="521">
        <v>624</v>
      </c>
      <c r="G749" s="521">
        <v>344</v>
      </c>
      <c r="H749" s="521">
        <v>520</v>
      </c>
      <c r="I749" s="521">
        <v>324</v>
      </c>
      <c r="J749" s="521">
        <v>17</v>
      </c>
      <c r="K749" s="521">
        <v>333</v>
      </c>
      <c r="L749" s="521">
        <v>134</v>
      </c>
      <c r="M749" s="521">
        <v>637</v>
      </c>
      <c r="N749" s="521">
        <v>24</v>
      </c>
      <c r="O749" s="521">
        <v>527</v>
      </c>
      <c r="P749" s="521">
        <v>301</v>
      </c>
      <c r="Q749" s="521">
        <v>660</v>
      </c>
      <c r="R749" s="521">
        <v>434</v>
      </c>
      <c r="S749" s="521">
        <v>235</v>
      </c>
      <c r="T749" s="521">
        <v>308</v>
      </c>
      <c r="U749" s="521">
        <v>1</v>
      </c>
      <c r="V749" s="521">
        <v>534</v>
      </c>
      <c r="W749" s="521">
        <v>224</v>
      </c>
      <c r="X749" s="521">
        <v>673</v>
      </c>
      <c r="Y749" s="521">
        <v>450</v>
      </c>
      <c r="Z749" s="521">
        <v>644</v>
      </c>
      <c r="AA749" s="521">
        <v>337</v>
      </c>
      <c r="AB749" s="522">
        <v>114</v>
      </c>
      <c r="AC749" s="475">
        <f t="shared" si="554"/>
        <v>4792815</v>
      </c>
    </row>
    <row r="750" spans="1:29" x14ac:dyDescent="0.25">
      <c r="A750" s="465">
        <v>18</v>
      </c>
      <c r="B750" s="520">
        <v>701</v>
      </c>
      <c r="C750" s="521">
        <v>475</v>
      </c>
      <c r="D750" s="521">
        <v>171</v>
      </c>
      <c r="E750" s="521">
        <v>365</v>
      </c>
      <c r="F750" s="521">
        <v>139</v>
      </c>
      <c r="G750" s="521">
        <v>591</v>
      </c>
      <c r="H750" s="521">
        <v>29</v>
      </c>
      <c r="I750" s="521">
        <v>559</v>
      </c>
      <c r="J750" s="521">
        <v>255</v>
      </c>
      <c r="K750" s="521">
        <v>568</v>
      </c>
      <c r="L750" s="521">
        <v>372</v>
      </c>
      <c r="M750" s="521">
        <v>146</v>
      </c>
      <c r="N750" s="521">
        <v>268</v>
      </c>
      <c r="O750" s="521">
        <v>45</v>
      </c>
      <c r="P750" s="521">
        <v>548</v>
      </c>
      <c r="Q750" s="521">
        <v>175</v>
      </c>
      <c r="R750" s="521">
        <v>681</v>
      </c>
      <c r="S750" s="521">
        <v>482</v>
      </c>
      <c r="T750" s="521">
        <v>555</v>
      </c>
      <c r="U750" s="521">
        <v>248</v>
      </c>
      <c r="V750" s="521">
        <v>49</v>
      </c>
      <c r="W750" s="521">
        <v>462</v>
      </c>
      <c r="X750" s="521">
        <v>182</v>
      </c>
      <c r="Y750" s="521">
        <v>685</v>
      </c>
      <c r="Z750" s="521">
        <v>162</v>
      </c>
      <c r="AA750" s="521">
        <v>584</v>
      </c>
      <c r="AB750" s="522">
        <v>358</v>
      </c>
      <c r="AC750" s="475">
        <f t="shared" si="554"/>
        <v>4792815</v>
      </c>
    </row>
    <row r="751" spans="1:29" x14ac:dyDescent="0.25">
      <c r="A751" s="465">
        <v>19</v>
      </c>
      <c r="B751" s="520">
        <v>718</v>
      </c>
      <c r="C751" s="521">
        <v>414</v>
      </c>
      <c r="D751" s="521">
        <v>215</v>
      </c>
      <c r="E751" s="521">
        <v>382</v>
      </c>
      <c r="F751" s="521">
        <v>105</v>
      </c>
      <c r="G751" s="521">
        <v>608</v>
      </c>
      <c r="H751" s="521">
        <v>73</v>
      </c>
      <c r="I751" s="521">
        <v>498</v>
      </c>
      <c r="J751" s="521">
        <v>272</v>
      </c>
      <c r="K751" s="521">
        <v>615</v>
      </c>
      <c r="L751" s="521">
        <v>389</v>
      </c>
      <c r="M751" s="521">
        <v>82</v>
      </c>
      <c r="N751" s="521">
        <v>288</v>
      </c>
      <c r="O751" s="521">
        <v>62</v>
      </c>
      <c r="P751" s="521">
        <v>511</v>
      </c>
      <c r="Q751" s="521">
        <v>195</v>
      </c>
      <c r="R751" s="521">
        <v>725</v>
      </c>
      <c r="S751" s="521">
        <v>418</v>
      </c>
      <c r="T751" s="521">
        <v>491</v>
      </c>
      <c r="U751" s="521">
        <v>292</v>
      </c>
      <c r="V751" s="521">
        <v>69</v>
      </c>
      <c r="W751" s="521">
        <v>425</v>
      </c>
      <c r="X751" s="521">
        <v>199</v>
      </c>
      <c r="Y751" s="521">
        <v>705</v>
      </c>
      <c r="Z751" s="521">
        <v>98</v>
      </c>
      <c r="AA751" s="521">
        <v>601</v>
      </c>
      <c r="AB751" s="522">
        <v>405</v>
      </c>
      <c r="AC751" s="475">
        <f t="shared" si="554"/>
        <v>4792815</v>
      </c>
    </row>
    <row r="752" spans="1:29" x14ac:dyDescent="0.25">
      <c r="A752" s="465">
        <v>20</v>
      </c>
      <c r="B752" s="520">
        <v>227</v>
      </c>
      <c r="C752" s="521">
        <v>649</v>
      </c>
      <c r="D752" s="521">
        <v>453</v>
      </c>
      <c r="E752" s="521">
        <v>629</v>
      </c>
      <c r="F752" s="521">
        <v>349</v>
      </c>
      <c r="G752" s="521">
        <v>126</v>
      </c>
      <c r="H752" s="521">
        <v>320</v>
      </c>
      <c r="I752" s="521">
        <v>13</v>
      </c>
      <c r="J752" s="521">
        <v>519</v>
      </c>
      <c r="K752" s="521">
        <v>130</v>
      </c>
      <c r="L752" s="521">
        <v>636</v>
      </c>
      <c r="M752" s="521">
        <v>329</v>
      </c>
      <c r="N752" s="521">
        <v>523</v>
      </c>
      <c r="O752" s="521">
        <v>300</v>
      </c>
      <c r="P752" s="521">
        <v>20</v>
      </c>
      <c r="Q752" s="521">
        <v>439</v>
      </c>
      <c r="R752" s="521">
        <v>243</v>
      </c>
      <c r="S752" s="521">
        <v>665</v>
      </c>
      <c r="T752" s="521">
        <v>9</v>
      </c>
      <c r="U752" s="521">
        <v>539</v>
      </c>
      <c r="V752" s="521">
        <v>313</v>
      </c>
      <c r="W752" s="521">
        <v>672</v>
      </c>
      <c r="X752" s="521">
        <v>446</v>
      </c>
      <c r="Y752" s="521">
        <v>220</v>
      </c>
      <c r="Z752" s="521">
        <v>336</v>
      </c>
      <c r="AA752" s="521">
        <v>110</v>
      </c>
      <c r="AB752" s="522">
        <v>640</v>
      </c>
      <c r="AC752" s="475">
        <f t="shared" si="554"/>
        <v>4792815</v>
      </c>
    </row>
    <row r="753" spans="1:29" x14ac:dyDescent="0.25">
      <c r="A753" s="465">
        <v>21</v>
      </c>
      <c r="B753" s="520">
        <v>474</v>
      </c>
      <c r="C753" s="521">
        <v>167</v>
      </c>
      <c r="D753" s="521">
        <v>697</v>
      </c>
      <c r="E753" s="521">
        <v>138</v>
      </c>
      <c r="F753" s="521">
        <v>587</v>
      </c>
      <c r="G753" s="521">
        <v>361</v>
      </c>
      <c r="H753" s="521">
        <v>567</v>
      </c>
      <c r="I753" s="521">
        <v>260</v>
      </c>
      <c r="J753" s="521">
        <v>34</v>
      </c>
      <c r="K753" s="521">
        <v>377</v>
      </c>
      <c r="L753" s="521">
        <v>151</v>
      </c>
      <c r="M753" s="521">
        <v>576</v>
      </c>
      <c r="N753" s="521">
        <v>41</v>
      </c>
      <c r="O753" s="521">
        <v>544</v>
      </c>
      <c r="P753" s="521">
        <v>267</v>
      </c>
      <c r="Q753" s="521">
        <v>677</v>
      </c>
      <c r="R753" s="521">
        <v>478</v>
      </c>
      <c r="S753" s="521">
        <v>174</v>
      </c>
      <c r="T753" s="521">
        <v>244</v>
      </c>
      <c r="U753" s="521">
        <v>48</v>
      </c>
      <c r="V753" s="521">
        <v>551</v>
      </c>
      <c r="W753" s="521">
        <v>187</v>
      </c>
      <c r="X753" s="521">
        <v>693</v>
      </c>
      <c r="Y753" s="521">
        <v>467</v>
      </c>
      <c r="Z753" s="521">
        <v>580</v>
      </c>
      <c r="AA753" s="521">
        <v>357</v>
      </c>
      <c r="AB753" s="522">
        <v>158</v>
      </c>
      <c r="AC753" s="475">
        <f t="shared" si="554"/>
        <v>4792815</v>
      </c>
    </row>
    <row r="754" spans="1:29" x14ac:dyDescent="0.25">
      <c r="A754" s="465">
        <v>22</v>
      </c>
      <c r="B754" s="520">
        <v>161</v>
      </c>
      <c r="C754" s="521">
        <v>583</v>
      </c>
      <c r="D754" s="521">
        <v>360</v>
      </c>
      <c r="E754" s="521">
        <v>554</v>
      </c>
      <c r="F754" s="521">
        <v>247</v>
      </c>
      <c r="G754" s="521">
        <v>51</v>
      </c>
      <c r="H754" s="521">
        <v>461</v>
      </c>
      <c r="I754" s="521">
        <v>181</v>
      </c>
      <c r="J754" s="521">
        <v>687</v>
      </c>
      <c r="K754" s="521">
        <v>28</v>
      </c>
      <c r="L754" s="521">
        <v>561</v>
      </c>
      <c r="M754" s="521">
        <v>254</v>
      </c>
      <c r="N754" s="521">
        <v>700</v>
      </c>
      <c r="O754" s="521">
        <v>477</v>
      </c>
      <c r="P754" s="521">
        <v>170</v>
      </c>
      <c r="Q754" s="521">
        <v>364</v>
      </c>
      <c r="R754" s="521">
        <v>141</v>
      </c>
      <c r="S754" s="521">
        <v>590</v>
      </c>
      <c r="T754" s="521">
        <v>177</v>
      </c>
      <c r="U754" s="521">
        <v>680</v>
      </c>
      <c r="V754" s="521">
        <v>481</v>
      </c>
      <c r="W754" s="521">
        <v>570</v>
      </c>
      <c r="X754" s="521">
        <v>371</v>
      </c>
      <c r="Y754" s="521">
        <v>145</v>
      </c>
      <c r="Z754" s="521">
        <v>270</v>
      </c>
      <c r="AA754" s="521">
        <v>44</v>
      </c>
      <c r="AB754" s="522">
        <v>547</v>
      </c>
      <c r="AC754" s="475">
        <f t="shared" si="554"/>
        <v>4792815</v>
      </c>
    </row>
    <row r="755" spans="1:29" x14ac:dyDescent="0.25">
      <c r="A755" s="465">
        <v>23</v>
      </c>
      <c r="B755" s="520">
        <v>399</v>
      </c>
      <c r="C755" s="521">
        <v>92</v>
      </c>
      <c r="D755" s="521">
        <v>595</v>
      </c>
      <c r="E755" s="521">
        <v>72</v>
      </c>
      <c r="F755" s="521">
        <v>494</v>
      </c>
      <c r="G755" s="521">
        <v>295</v>
      </c>
      <c r="H755" s="521">
        <v>708</v>
      </c>
      <c r="I755" s="521">
        <v>428</v>
      </c>
      <c r="J755" s="521">
        <v>202</v>
      </c>
      <c r="K755" s="521">
        <v>275</v>
      </c>
      <c r="L755" s="521">
        <v>76</v>
      </c>
      <c r="M755" s="521">
        <v>501</v>
      </c>
      <c r="N755" s="521">
        <v>209</v>
      </c>
      <c r="O755" s="521">
        <v>712</v>
      </c>
      <c r="P755" s="521">
        <v>408</v>
      </c>
      <c r="Q755" s="521">
        <v>611</v>
      </c>
      <c r="R755" s="521">
        <v>385</v>
      </c>
      <c r="S755" s="521">
        <v>108</v>
      </c>
      <c r="T755" s="521">
        <v>421</v>
      </c>
      <c r="U755" s="521">
        <v>198</v>
      </c>
      <c r="V755" s="521">
        <v>728</v>
      </c>
      <c r="W755" s="521">
        <v>85</v>
      </c>
      <c r="X755" s="521">
        <v>618</v>
      </c>
      <c r="Y755" s="521">
        <v>392</v>
      </c>
      <c r="Z755" s="521">
        <v>505</v>
      </c>
      <c r="AA755" s="521">
        <v>282</v>
      </c>
      <c r="AB755" s="522">
        <v>56</v>
      </c>
      <c r="AC755" s="475">
        <f t="shared" si="554"/>
        <v>4792815</v>
      </c>
    </row>
    <row r="756" spans="1:29" x14ac:dyDescent="0.25">
      <c r="A756" s="465">
        <v>24</v>
      </c>
      <c r="B756" s="520">
        <v>643</v>
      </c>
      <c r="C756" s="521">
        <v>339</v>
      </c>
      <c r="D756" s="521">
        <v>113</v>
      </c>
      <c r="E756" s="521">
        <v>307</v>
      </c>
      <c r="F756" s="521">
        <v>3</v>
      </c>
      <c r="G756" s="521">
        <v>533</v>
      </c>
      <c r="H756" s="521">
        <v>223</v>
      </c>
      <c r="I756" s="521">
        <v>675</v>
      </c>
      <c r="J756" s="521">
        <v>449</v>
      </c>
      <c r="K756" s="521">
        <v>522</v>
      </c>
      <c r="L756" s="521">
        <v>323</v>
      </c>
      <c r="M756" s="521">
        <v>16</v>
      </c>
      <c r="N756" s="521">
        <v>456</v>
      </c>
      <c r="O756" s="521">
        <v>230</v>
      </c>
      <c r="P756" s="521">
        <v>652</v>
      </c>
      <c r="Q756" s="521">
        <v>120</v>
      </c>
      <c r="R756" s="521">
        <v>623</v>
      </c>
      <c r="S756" s="521">
        <v>343</v>
      </c>
      <c r="T756" s="521">
        <v>659</v>
      </c>
      <c r="U756" s="521">
        <v>433</v>
      </c>
      <c r="V756" s="521">
        <v>237</v>
      </c>
      <c r="W756" s="521">
        <v>332</v>
      </c>
      <c r="X756" s="521">
        <v>133</v>
      </c>
      <c r="Y756" s="521">
        <v>639</v>
      </c>
      <c r="Z756" s="521">
        <v>23</v>
      </c>
      <c r="AA756" s="521">
        <v>526</v>
      </c>
      <c r="AB756" s="522">
        <v>303</v>
      </c>
      <c r="AC756" s="475">
        <f t="shared" si="554"/>
        <v>4792815</v>
      </c>
    </row>
    <row r="757" spans="1:29" x14ac:dyDescent="0.25">
      <c r="A757" s="465">
        <v>25</v>
      </c>
      <c r="B757" s="520">
        <v>306</v>
      </c>
      <c r="C757" s="521">
        <v>26</v>
      </c>
      <c r="D757" s="521">
        <v>529</v>
      </c>
      <c r="E757" s="521">
        <v>240</v>
      </c>
      <c r="F757" s="521">
        <v>662</v>
      </c>
      <c r="G757" s="521">
        <v>436</v>
      </c>
      <c r="H757" s="521">
        <v>633</v>
      </c>
      <c r="I757" s="521">
        <v>326</v>
      </c>
      <c r="J757" s="521">
        <v>127</v>
      </c>
      <c r="K757" s="521">
        <v>443</v>
      </c>
      <c r="L757" s="521">
        <v>217</v>
      </c>
      <c r="M757" s="521">
        <v>669</v>
      </c>
      <c r="N757" s="521">
        <v>116</v>
      </c>
      <c r="O757" s="521">
        <v>646</v>
      </c>
      <c r="P757" s="521">
        <v>342</v>
      </c>
      <c r="Q757" s="521">
        <v>536</v>
      </c>
      <c r="R757" s="521">
        <v>310</v>
      </c>
      <c r="S757" s="521">
        <v>6</v>
      </c>
      <c r="T757" s="521">
        <v>346</v>
      </c>
      <c r="U757" s="521">
        <v>123</v>
      </c>
      <c r="V757" s="521">
        <v>626</v>
      </c>
      <c r="W757" s="521">
        <v>10</v>
      </c>
      <c r="X757" s="521">
        <v>516</v>
      </c>
      <c r="Y757" s="521">
        <v>317</v>
      </c>
      <c r="Z757" s="521">
        <v>655</v>
      </c>
      <c r="AA757" s="521">
        <v>459</v>
      </c>
      <c r="AB757" s="522">
        <v>233</v>
      </c>
      <c r="AC757" s="475">
        <f t="shared" si="554"/>
        <v>4792815</v>
      </c>
    </row>
    <row r="758" spans="1:29" x14ac:dyDescent="0.25">
      <c r="A758" s="465">
        <v>26</v>
      </c>
      <c r="B758" s="520">
        <v>541</v>
      </c>
      <c r="C758" s="521">
        <v>264</v>
      </c>
      <c r="D758" s="521">
        <v>38</v>
      </c>
      <c r="E758" s="521">
        <v>484</v>
      </c>
      <c r="F758" s="521">
        <v>180</v>
      </c>
      <c r="G758" s="521">
        <v>683</v>
      </c>
      <c r="H758" s="521">
        <v>148</v>
      </c>
      <c r="I758" s="521">
        <v>573</v>
      </c>
      <c r="J758" s="521">
        <v>374</v>
      </c>
      <c r="K758" s="521">
        <v>690</v>
      </c>
      <c r="L758" s="521">
        <v>464</v>
      </c>
      <c r="M758" s="521">
        <v>184</v>
      </c>
      <c r="N758" s="521">
        <v>354</v>
      </c>
      <c r="O758" s="521">
        <v>155</v>
      </c>
      <c r="P758" s="521">
        <v>577</v>
      </c>
      <c r="Q758" s="521">
        <v>54</v>
      </c>
      <c r="R758" s="521">
        <v>557</v>
      </c>
      <c r="S758" s="521">
        <v>250</v>
      </c>
      <c r="T758" s="521">
        <v>593</v>
      </c>
      <c r="U758" s="521">
        <v>367</v>
      </c>
      <c r="V758" s="521">
        <v>144</v>
      </c>
      <c r="W758" s="521">
        <v>257</v>
      </c>
      <c r="X758" s="521">
        <v>31</v>
      </c>
      <c r="Y758" s="521">
        <v>564</v>
      </c>
      <c r="Z758" s="521">
        <v>164</v>
      </c>
      <c r="AA758" s="521">
        <v>694</v>
      </c>
      <c r="AB758" s="522">
        <v>471</v>
      </c>
      <c r="AC758" s="475">
        <f t="shared" si="554"/>
        <v>4792815</v>
      </c>
    </row>
    <row r="759" spans="1:29" x14ac:dyDescent="0.25">
      <c r="A759" s="465">
        <v>27</v>
      </c>
      <c r="B759" s="523">
        <v>59</v>
      </c>
      <c r="C759" s="524">
        <v>508</v>
      </c>
      <c r="D759" s="524">
        <v>285</v>
      </c>
      <c r="E759" s="524">
        <v>722</v>
      </c>
      <c r="F759" s="524">
        <v>415</v>
      </c>
      <c r="G759" s="524">
        <v>192</v>
      </c>
      <c r="H759" s="524">
        <v>395</v>
      </c>
      <c r="I759" s="524">
        <v>88</v>
      </c>
      <c r="J759" s="524">
        <v>621</v>
      </c>
      <c r="K759" s="524">
        <v>205</v>
      </c>
      <c r="L759" s="524">
        <v>711</v>
      </c>
      <c r="M759" s="524">
        <v>431</v>
      </c>
      <c r="N759" s="524">
        <v>598</v>
      </c>
      <c r="O759" s="524">
        <v>402</v>
      </c>
      <c r="P759" s="524">
        <v>95</v>
      </c>
      <c r="Q759" s="524">
        <v>289</v>
      </c>
      <c r="R759" s="524">
        <v>66</v>
      </c>
      <c r="S759" s="524">
        <v>488</v>
      </c>
      <c r="T759" s="524">
        <v>102</v>
      </c>
      <c r="U759" s="524">
        <v>605</v>
      </c>
      <c r="V759" s="524">
        <v>379</v>
      </c>
      <c r="W759" s="524">
        <v>504</v>
      </c>
      <c r="X759" s="524">
        <v>278</v>
      </c>
      <c r="Y759" s="524">
        <v>79</v>
      </c>
      <c r="Z759" s="524">
        <v>411</v>
      </c>
      <c r="AA759" s="524">
        <v>212</v>
      </c>
      <c r="AB759" s="525">
        <v>715</v>
      </c>
      <c r="AC759" s="475">
        <f t="shared" si="554"/>
        <v>4792815</v>
      </c>
    </row>
    <row r="760" spans="1:29" x14ac:dyDescent="0.25">
      <c r="A760" s="470" t="s">
        <v>1</v>
      </c>
      <c r="B760" s="475">
        <f>SUMSQ(B733:B759)</f>
        <v>4792815</v>
      </c>
      <c r="C760" s="475">
        <f t="shared" ref="C760" si="555">SUMSQ(C733:C759)</f>
        <v>4792815</v>
      </c>
      <c r="D760" s="475">
        <f t="shared" ref="D760" si="556">SUMSQ(D733:D759)</f>
        <v>4792815</v>
      </c>
      <c r="E760" s="475">
        <f t="shared" ref="E760" si="557">SUMSQ(E733:E759)</f>
        <v>4792815</v>
      </c>
      <c r="F760" s="475">
        <f t="shared" ref="F760" si="558">SUMSQ(F733:F759)</f>
        <v>4792815</v>
      </c>
      <c r="G760" s="475">
        <f t="shared" ref="G760" si="559">SUMSQ(G733:G759)</f>
        <v>4792815</v>
      </c>
      <c r="H760" s="475">
        <f t="shared" ref="H760" si="560">SUMSQ(H733:H759)</f>
        <v>4792815</v>
      </c>
      <c r="I760" s="475">
        <f t="shared" ref="I760" si="561">SUMSQ(I733:I759)</f>
        <v>4792815</v>
      </c>
      <c r="J760" s="475">
        <f t="shared" ref="J760" si="562">SUMSQ(J733:J759)</f>
        <v>4792815</v>
      </c>
      <c r="K760" s="475">
        <f t="shared" ref="K760" si="563">SUMSQ(K733:K759)</f>
        <v>4792815</v>
      </c>
      <c r="L760" s="475">
        <f t="shared" ref="L760" si="564">SUMSQ(L733:L759)</f>
        <v>4792815</v>
      </c>
      <c r="M760" s="475">
        <f t="shared" ref="M760" si="565">SUMSQ(M733:M759)</f>
        <v>4792815</v>
      </c>
      <c r="N760" s="475">
        <f t="shared" ref="N760" si="566">SUMSQ(N733:N759)</f>
        <v>4792815</v>
      </c>
      <c r="O760" s="475">
        <f t="shared" ref="O760" si="567">SUMSQ(O733:O759)</f>
        <v>4792815</v>
      </c>
      <c r="P760" s="475">
        <f t="shared" ref="P760" si="568">SUMSQ(P733:P759)</f>
        <v>4792815</v>
      </c>
      <c r="Q760" s="475">
        <f t="shared" ref="Q760" si="569">SUMSQ(Q733:Q759)</f>
        <v>4792815</v>
      </c>
      <c r="R760" s="475">
        <f t="shared" ref="R760" si="570">SUMSQ(R733:R759)</f>
        <v>4792815</v>
      </c>
      <c r="S760" s="475">
        <f t="shared" ref="S760" si="571">SUMSQ(S733:S759)</f>
        <v>4792815</v>
      </c>
      <c r="T760" s="475">
        <f t="shared" ref="T760" si="572">SUMSQ(T733:T759)</f>
        <v>4792815</v>
      </c>
      <c r="U760" s="475">
        <f t="shared" ref="U760" si="573">SUMSQ(U733:U759)</f>
        <v>4792815</v>
      </c>
      <c r="V760" s="475">
        <f t="shared" ref="V760" si="574">SUMSQ(V733:V759)</f>
        <v>4792815</v>
      </c>
      <c r="W760" s="475">
        <f t="shared" ref="W760" si="575">SUMSQ(W733:W759)</f>
        <v>4792815</v>
      </c>
      <c r="X760" s="475">
        <f t="shared" ref="X760" si="576">SUMSQ(X733:X759)</f>
        <v>4792815</v>
      </c>
      <c r="Y760" s="475">
        <f t="shared" ref="Y760" si="577">SUMSQ(Y733:Y759)</f>
        <v>4792815</v>
      </c>
      <c r="Z760" s="475">
        <f t="shared" ref="Z760" si="578">SUMSQ(Z733:Z759)</f>
        <v>4792815</v>
      </c>
      <c r="AA760" s="475">
        <f t="shared" ref="AA760" si="579">SUMSQ(AA733:AA759)</f>
        <v>4792815</v>
      </c>
      <c r="AB760" s="475">
        <f t="shared" ref="AB760" si="580">SUMSQ(AB733:AB759)</f>
        <v>4792815</v>
      </c>
      <c r="AC760" s="475"/>
    </row>
    <row r="761" spans="1:29" x14ac:dyDescent="0.25">
      <c r="A761" s="466"/>
      <c r="B761" s="471" t="s">
        <v>925</v>
      </c>
      <c r="C761" s="471"/>
      <c r="D761" s="471"/>
      <c r="E761" s="471"/>
      <c r="F761" s="471"/>
      <c r="G761" s="471"/>
      <c r="H761" s="471"/>
      <c r="I761" s="471"/>
      <c r="J761" s="471"/>
      <c r="K761" s="471"/>
      <c r="L761" s="471"/>
      <c r="M761" s="471"/>
      <c r="N761" s="471"/>
      <c r="O761" s="471"/>
      <c r="P761" s="471"/>
      <c r="Q761" s="471"/>
      <c r="R761" s="471"/>
      <c r="S761" s="471"/>
      <c r="T761" s="471"/>
      <c r="U761" s="471"/>
      <c r="V761" s="471"/>
      <c r="W761" s="471"/>
      <c r="X761" s="471"/>
      <c r="Y761" s="471"/>
      <c r="Z761" s="471"/>
      <c r="AA761" s="471"/>
      <c r="AB761" s="471"/>
      <c r="AC761" s="475"/>
    </row>
    <row r="762" spans="1:29" x14ac:dyDescent="0.25">
      <c r="A762" s="470" t="s">
        <v>2</v>
      </c>
      <c r="B762" s="466">
        <f>B733</f>
        <v>22</v>
      </c>
      <c r="C762" s="466">
        <f>C734</f>
        <v>43</v>
      </c>
      <c r="D762" s="466">
        <f>D735</f>
        <v>55</v>
      </c>
      <c r="E762" s="466">
        <f>E736</f>
        <v>101</v>
      </c>
      <c r="F762" s="466">
        <f>F737</f>
        <v>122</v>
      </c>
      <c r="G762" s="466">
        <f>G738</f>
        <v>143</v>
      </c>
      <c r="H762" s="466">
        <f>H739</f>
        <v>189</v>
      </c>
      <c r="I762" s="466">
        <f>I740</f>
        <v>201</v>
      </c>
      <c r="J762" s="466">
        <f>J741</f>
        <v>222</v>
      </c>
      <c r="K762" s="466">
        <f>K742</f>
        <v>258</v>
      </c>
      <c r="L762" s="466">
        <f>L743</f>
        <v>279</v>
      </c>
      <c r="M762" s="466">
        <f>M744</f>
        <v>318</v>
      </c>
      <c r="N762" s="466">
        <f>N745</f>
        <v>334</v>
      </c>
      <c r="O762" s="466">
        <f>O746</f>
        <v>355</v>
      </c>
      <c r="P762" s="466">
        <f>P747</f>
        <v>403</v>
      </c>
      <c r="Q762" s="466">
        <f>Q748</f>
        <v>422</v>
      </c>
      <c r="R762" s="466">
        <f>R749</f>
        <v>434</v>
      </c>
      <c r="S762" s="466">
        <f>S750</f>
        <v>482</v>
      </c>
      <c r="T762" s="466">
        <f>T751</f>
        <v>491</v>
      </c>
      <c r="U762" s="466">
        <f>U752</f>
        <v>539</v>
      </c>
      <c r="V762" s="466">
        <f>V753</f>
        <v>551</v>
      </c>
      <c r="W762" s="466">
        <f>W754</f>
        <v>570</v>
      </c>
      <c r="X762" s="466">
        <f>X755</f>
        <v>618</v>
      </c>
      <c r="Y762" s="466">
        <f>Y756</f>
        <v>639</v>
      </c>
      <c r="Z762" s="466">
        <f>Z757</f>
        <v>655</v>
      </c>
      <c r="AA762" s="466">
        <f>AA758</f>
        <v>694</v>
      </c>
      <c r="AB762" s="473">
        <f>AB759</f>
        <v>715</v>
      </c>
      <c r="AC762" s="475">
        <f t="shared" ref="AC762:AC763" si="581">SUMSQ(B762:AB762)</f>
        <v>4792815</v>
      </c>
    </row>
    <row r="763" spans="1:29" x14ac:dyDescent="0.25">
      <c r="A763" s="470" t="s">
        <v>3</v>
      </c>
      <c r="B763" s="466">
        <f>B759</f>
        <v>59</v>
      </c>
      <c r="C763" s="466">
        <f>C758</f>
        <v>264</v>
      </c>
      <c r="D763" s="466">
        <f>D757</f>
        <v>529</v>
      </c>
      <c r="E763" s="466">
        <f>E756</f>
        <v>307</v>
      </c>
      <c r="F763" s="466">
        <f>F755</f>
        <v>494</v>
      </c>
      <c r="G763" s="466">
        <f>G754</f>
        <v>51</v>
      </c>
      <c r="H763" s="466">
        <f>H753</f>
        <v>567</v>
      </c>
      <c r="I763" s="466">
        <f>I752</f>
        <v>13</v>
      </c>
      <c r="J763" s="466">
        <f>J751</f>
        <v>272</v>
      </c>
      <c r="K763" s="466">
        <f>K750</f>
        <v>568</v>
      </c>
      <c r="L763" s="466">
        <f>L749</f>
        <v>134</v>
      </c>
      <c r="M763" s="466">
        <f>M748</f>
        <v>393</v>
      </c>
      <c r="N763" s="466">
        <f>N747</f>
        <v>99</v>
      </c>
      <c r="O763" s="466">
        <f>O746</f>
        <v>355</v>
      </c>
      <c r="P763" s="466">
        <f>P745</f>
        <v>641</v>
      </c>
      <c r="Q763" s="466">
        <f>Q744</f>
        <v>347</v>
      </c>
      <c r="R763" s="466">
        <f>R743</f>
        <v>606</v>
      </c>
      <c r="S763" s="466">
        <f>S742</f>
        <v>142</v>
      </c>
      <c r="T763" s="466">
        <f>T741</f>
        <v>441</v>
      </c>
      <c r="U763" s="466">
        <f>U740</f>
        <v>724</v>
      </c>
      <c r="V763" s="466">
        <f>V739</f>
        <v>173</v>
      </c>
      <c r="W763" s="466">
        <f>W738</f>
        <v>689</v>
      </c>
      <c r="X763" s="466">
        <f>X737</f>
        <v>219</v>
      </c>
      <c r="Y763" s="466">
        <f>Y736</f>
        <v>430</v>
      </c>
      <c r="Z763" s="466">
        <f>Z735</f>
        <v>208</v>
      </c>
      <c r="AA763" s="466">
        <f>AA734</f>
        <v>476</v>
      </c>
      <c r="AB763" s="473">
        <f>AB733</f>
        <v>654</v>
      </c>
      <c r="AC763" s="475">
        <f t="shared" si="581"/>
        <v>4792815</v>
      </c>
    </row>
    <row r="764" spans="1:29" x14ac:dyDescent="0.25">
      <c r="A764" s="465" t="s">
        <v>4</v>
      </c>
      <c r="B764" s="470"/>
      <c r="C764" s="466" t="s">
        <v>4</v>
      </c>
      <c r="AC764" s="475"/>
    </row>
    <row r="765" spans="1:29" x14ac:dyDescent="0.25">
      <c r="B765" s="481" t="s">
        <v>958</v>
      </c>
      <c r="C765" s="482"/>
      <c r="D765" s="482"/>
      <c r="E765" s="482"/>
      <c r="F765" s="465"/>
      <c r="G765" s="465"/>
      <c r="H765" s="465"/>
      <c r="I765" s="465"/>
      <c r="J765" s="465"/>
      <c r="K765" s="465"/>
      <c r="L765" s="465"/>
      <c r="M765" s="465"/>
      <c r="N765" s="465"/>
      <c r="O765" s="465"/>
      <c r="P765" s="465"/>
      <c r="Q765" s="465"/>
      <c r="R765" s="465"/>
      <c r="S765" s="465"/>
      <c r="T765" s="465"/>
      <c r="U765" s="465"/>
      <c r="V765" s="465"/>
      <c r="W765" s="465"/>
      <c r="X765" s="465"/>
      <c r="Y765" s="465"/>
      <c r="Z765" s="465"/>
      <c r="AA765" s="465"/>
      <c r="AB765" s="465"/>
      <c r="AC765" s="475"/>
    </row>
    <row r="766" spans="1:29" x14ac:dyDescent="0.25">
      <c r="A766" s="465">
        <v>1</v>
      </c>
      <c r="B766" s="483">
        <v>5</v>
      </c>
      <c r="C766" s="484">
        <v>115</v>
      </c>
      <c r="D766" s="484">
        <v>219</v>
      </c>
      <c r="E766" s="484">
        <v>515</v>
      </c>
      <c r="F766" s="484">
        <v>625</v>
      </c>
      <c r="G766" s="484">
        <v>657</v>
      </c>
      <c r="H766" s="484">
        <v>305</v>
      </c>
      <c r="I766" s="484">
        <v>325</v>
      </c>
      <c r="J766" s="484">
        <v>438</v>
      </c>
      <c r="K766" s="484">
        <v>668</v>
      </c>
      <c r="L766" s="484">
        <v>535</v>
      </c>
      <c r="M766" s="484">
        <v>648</v>
      </c>
      <c r="N766" s="484">
        <v>458</v>
      </c>
      <c r="O766" s="484">
        <v>316</v>
      </c>
      <c r="P766" s="484">
        <v>348</v>
      </c>
      <c r="Q766" s="484">
        <v>239</v>
      </c>
      <c r="R766" s="484">
        <v>25</v>
      </c>
      <c r="S766" s="484">
        <v>129</v>
      </c>
      <c r="T766" s="484">
        <v>341</v>
      </c>
      <c r="U766" s="484">
        <v>442</v>
      </c>
      <c r="V766" s="484">
        <v>312</v>
      </c>
      <c r="W766" s="484">
        <v>122</v>
      </c>
      <c r="X766" s="484">
        <v>232</v>
      </c>
      <c r="Y766" s="484">
        <v>12</v>
      </c>
      <c r="Z766" s="484">
        <v>632</v>
      </c>
      <c r="AA766" s="484">
        <v>661</v>
      </c>
      <c r="AB766" s="485">
        <v>531</v>
      </c>
      <c r="AC766" s="475">
        <f t="shared" ref="AC766:AC792" si="582">SUMSQ(B766:AB766)</f>
        <v>4792815</v>
      </c>
    </row>
    <row r="767" spans="1:29" x14ac:dyDescent="0.25">
      <c r="A767" s="465">
        <v>2</v>
      </c>
      <c r="B767" s="486">
        <v>173</v>
      </c>
      <c r="C767" s="478">
        <v>40</v>
      </c>
      <c r="D767" s="478">
        <v>153</v>
      </c>
      <c r="E767" s="478">
        <v>692</v>
      </c>
      <c r="F767" s="478">
        <v>550</v>
      </c>
      <c r="G767" s="478">
        <v>582</v>
      </c>
      <c r="H767" s="478">
        <v>473</v>
      </c>
      <c r="I767" s="478">
        <v>259</v>
      </c>
      <c r="J767" s="478">
        <v>363</v>
      </c>
      <c r="K767" s="478">
        <v>575</v>
      </c>
      <c r="L767" s="478">
        <v>676</v>
      </c>
      <c r="M767" s="478">
        <v>546</v>
      </c>
      <c r="N767" s="478">
        <v>356</v>
      </c>
      <c r="O767" s="478">
        <v>466</v>
      </c>
      <c r="P767" s="478">
        <v>246</v>
      </c>
      <c r="Q767" s="478">
        <v>137</v>
      </c>
      <c r="R767" s="478">
        <v>166</v>
      </c>
      <c r="S767" s="478">
        <v>36</v>
      </c>
      <c r="T767" s="478">
        <v>266</v>
      </c>
      <c r="U767" s="478">
        <v>376</v>
      </c>
      <c r="V767" s="478">
        <v>480</v>
      </c>
      <c r="W767" s="478">
        <v>47</v>
      </c>
      <c r="X767" s="478">
        <v>157</v>
      </c>
      <c r="Y767" s="478">
        <v>189</v>
      </c>
      <c r="Z767" s="478">
        <v>566</v>
      </c>
      <c r="AA767" s="478">
        <v>586</v>
      </c>
      <c r="AB767" s="487">
        <v>699</v>
      </c>
      <c r="AC767" s="475">
        <f t="shared" si="582"/>
        <v>4792815</v>
      </c>
    </row>
    <row r="768" spans="1:29" x14ac:dyDescent="0.25">
      <c r="A768" s="465">
        <v>3</v>
      </c>
      <c r="B768" s="486">
        <v>107</v>
      </c>
      <c r="C768" s="478">
        <v>208</v>
      </c>
      <c r="D768" s="478">
        <v>78</v>
      </c>
      <c r="E768" s="478">
        <v>617</v>
      </c>
      <c r="F768" s="478">
        <v>727</v>
      </c>
      <c r="G768" s="478">
        <v>507</v>
      </c>
      <c r="H768" s="478">
        <v>398</v>
      </c>
      <c r="I768" s="478">
        <v>427</v>
      </c>
      <c r="J768" s="478">
        <v>297</v>
      </c>
      <c r="K768" s="478">
        <v>500</v>
      </c>
      <c r="L768" s="478">
        <v>610</v>
      </c>
      <c r="M768" s="478">
        <v>714</v>
      </c>
      <c r="N768" s="478">
        <v>281</v>
      </c>
      <c r="O768" s="478">
        <v>391</v>
      </c>
      <c r="P768" s="478">
        <v>423</v>
      </c>
      <c r="Q768" s="478">
        <v>71</v>
      </c>
      <c r="R768" s="478">
        <v>91</v>
      </c>
      <c r="S768" s="478">
        <v>204</v>
      </c>
      <c r="T768" s="478">
        <v>407</v>
      </c>
      <c r="U768" s="478">
        <v>274</v>
      </c>
      <c r="V768" s="478">
        <v>387</v>
      </c>
      <c r="W768" s="478">
        <v>197</v>
      </c>
      <c r="X768" s="478">
        <v>55</v>
      </c>
      <c r="Y768" s="478">
        <v>87</v>
      </c>
      <c r="Z768" s="478">
        <v>707</v>
      </c>
      <c r="AA768" s="478">
        <v>493</v>
      </c>
      <c r="AB768" s="487">
        <v>597</v>
      </c>
      <c r="AC768" s="475">
        <f t="shared" si="582"/>
        <v>4792815</v>
      </c>
    </row>
    <row r="769" spans="1:29" x14ac:dyDescent="0.25">
      <c r="A769" s="465">
        <v>4</v>
      </c>
      <c r="B769" s="486">
        <v>379</v>
      </c>
      <c r="C769" s="478">
        <v>411</v>
      </c>
      <c r="D769" s="478">
        <v>278</v>
      </c>
      <c r="E769" s="478">
        <v>88</v>
      </c>
      <c r="F769" s="478">
        <v>192</v>
      </c>
      <c r="G769" s="478">
        <v>59</v>
      </c>
      <c r="H769" s="478">
        <v>598</v>
      </c>
      <c r="I769" s="478">
        <v>711</v>
      </c>
      <c r="J769" s="478">
        <v>488</v>
      </c>
      <c r="K769" s="478">
        <v>79</v>
      </c>
      <c r="L769" s="478">
        <v>102</v>
      </c>
      <c r="M769" s="478">
        <v>212</v>
      </c>
      <c r="N769" s="478">
        <v>508</v>
      </c>
      <c r="O769" s="478">
        <v>621</v>
      </c>
      <c r="P769" s="478">
        <v>722</v>
      </c>
      <c r="Q769" s="478">
        <v>289</v>
      </c>
      <c r="R769" s="478">
        <v>402</v>
      </c>
      <c r="S769" s="478">
        <v>431</v>
      </c>
      <c r="T769" s="478">
        <v>715</v>
      </c>
      <c r="U769" s="478">
        <v>504</v>
      </c>
      <c r="V769" s="478">
        <v>605</v>
      </c>
      <c r="W769" s="478">
        <v>415</v>
      </c>
      <c r="X769" s="478">
        <v>285</v>
      </c>
      <c r="Y769" s="478">
        <v>395</v>
      </c>
      <c r="Z769" s="478">
        <v>205</v>
      </c>
      <c r="AA769" s="478">
        <v>66</v>
      </c>
      <c r="AB769" s="487">
        <v>95</v>
      </c>
      <c r="AC769" s="475">
        <f t="shared" si="582"/>
        <v>4792815</v>
      </c>
    </row>
    <row r="770" spans="1:29" x14ac:dyDescent="0.25">
      <c r="A770" s="465">
        <v>5</v>
      </c>
      <c r="B770" s="486">
        <v>313</v>
      </c>
      <c r="C770" s="478">
        <v>336</v>
      </c>
      <c r="D770" s="478">
        <v>446</v>
      </c>
      <c r="E770" s="478">
        <v>13</v>
      </c>
      <c r="F770" s="478">
        <v>126</v>
      </c>
      <c r="G770" s="478">
        <v>227</v>
      </c>
      <c r="H770" s="478">
        <v>523</v>
      </c>
      <c r="I770" s="478">
        <v>636</v>
      </c>
      <c r="J770" s="478">
        <v>665</v>
      </c>
      <c r="K770" s="478">
        <v>220</v>
      </c>
      <c r="L770" s="478">
        <v>9</v>
      </c>
      <c r="M770" s="478">
        <v>110</v>
      </c>
      <c r="N770" s="478">
        <v>649</v>
      </c>
      <c r="O770" s="478">
        <v>519</v>
      </c>
      <c r="P770" s="478">
        <v>629</v>
      </c>
      <c r="Q770" s="478">
        <v>439</v>
      </c>
      <c r="R770" s="478">
        <v>300</v>
      </c>
      <c r="S770" s="478">
        <v>329</v>
      </c>
      <c r="T770" s="478">
        <v>640</v>
      </c>
      <c r="U770" s="478">
        <v>672</v>
      </c>
      <c r="V770" s="478">
        <v>539</v>
      </c>
      <c r="W770" s="478">
        <v>349</v>
      </c>
      <c r="X770" s="478">
        <v>453</v>
      </c>
      <c r="Y770" s="478">
        <v>320</v>
      </c>
      <c r="Z770" s="478">
        <v>130</v>
      </c>
      <c r="AA770" s="478">
        <v>243</v>
      </c>
      <c r="AB770" s="487">
        <v>20</v>
      </c>
      <c r="AC770" s="475">
        <f t="shared" si="582"/>
        <v>4792815</v>
      </c>
    </row>
    <row r="771" spans="1:29" x14ac:dyDescent="0.25">
      <c r="A771" s="465">
        <v>6</v>
      </c>
      <c r="B771" s="486">
        <v>481</v>
      </c>
      <c r="C771" s="478">
        <v>270</v>
      </c>
      <c r="D771" s="478">
        <v>371</v>
      </c>
      <c r="E771" s="478">
        <v>181</v>
      </c>
      <c r="F771" s="478">
        <v>51</v>
      </c>
      <c r="G771" s="478">
        <v>161</v>
      </c>
      <c r="H771" s="478">
        <v>700</v>
      </c>
      <c r="I771" s="478">
        <v>561</v>
      </c>
      <c r="J771" s="478">
        <v>590</v>
      </c>
      <c r="K771" s="478">
        <v>145</v>
      </c>
      <c r="L771" s="478">
        <v>177</v>
      </c>
      <c r="M771" s="478">
        <v>44</v>
      </c>
      <c r="N771" s="478">
        <v>583</v>
      </c>
      <c r="O771" s="478">
        <v>687</v>
      </c>
      <c r="P771" s="478">
        <v>554</v>
      </c>
      <c r="Q771" s="478">
        <v>364</v>
      </c>
      <c r="R771" s="478">
        <v>477</v>
      </c>
      <c r="S771" s="478">
        <v>254</v>
      </c>
      <c r="T771" s="478">
        <v>547</v>
      </c>
      <c r="U771" s="478">
        <v>570</v>
      </c>
      <c r="V771" s="478">
        <v>680</v>
      </c>
      <c r="W771" s="478">
        <v>247</v>
      </c>
      <c r="X771" s="478">
        <v>360</v>
      </c>
      <c r="Y771" s="478">
        <v>461</v>
      </c>
      <c r="Z771" s="478">
        <v>28</v>
      </c>
      <c r="AA771" s="478">
        <v>141</v>
      </c>
      <c r="AB771" s="487">
        <v>170</v>
      </c>
      <c r="AC771" s="475">
        <f t="shared" si="582"/>
        <v>4792815</v>
      </c>
    </row>
    <row r="772" spans="1:29" x14ac:dyDescent="0.25">
      <c r="A772" s="465">
        <v>7</v>
      </c>
      <c r="B772" s="486">
        <v>684</v>
      </c>
      <c r="C772" s="478">
        <v>542</v>
      </c>
      <c r="D772" s="478">
        <v>571</v>
      </c>
      <c r="E772" s="478">
        <v>465</v>
      </c>
      <c r="F772" s="478">
        <v>251</v>
      </c>
      <c r="G772" s="478">
        <v>352</v>
      </c>
      <c r="H772" s="478">
        <v>165</v>
      </c>
      <c r="I772" s="478">
        <v>32</v>
      </c>
      <c r="J772" s="478">
        <v>142</v>
      </c>
      <c r="K772" s="478">
        <v>375</v>
      </c>
      <c r="L772" s="478">
        <v>485</v>
      </c>
      <c r="M772" s="478">
        <v>262</v>
      </c>
      <c r="N772" s="478">
        <v>156</v>
      </c>
      <c r="O772" s="478">
        <v>185</v>
      </c>
      <c r="P772" s="478">
        <v>52</v>
      </c>
      <c r="Q772" s="478">
        <v>594</v>
      </c>
      <c r="R772" s="478">
        <v>695</v>
      </c>
      <c r="S772" s="478">
        <v>562</v>
      </c>
      <c r="T772" s="478">
        <v>39</v>
      </c>
      <c r="U772" s="478">
        <v>149</v>
      </c>
      <c r="V772" s="478">
        <v>178</v>
      </c>
      <c r="W772" s="478">
        <v>558</v>
      </c>
      <c r="X772" s="478">
        <v>578</v>
      </c>
      <c r="Y772" s="478">
        <v>688</v>
      </c>
      <c r="Z772" s="478">
        <v>258</v>
      </c>
      <c r="AA772" s="478">
        <v>368</v>
      </c>
      <c r="AB772" s="487">
        <v>469</v>
      </c>
      <c r="AC772" s="475">
        <f t="shared" si="582"/>
        <v>4792815</v>
      </c>
    </row>
    <row r="773" spans="1:29" x14ac:dyDescent="0.25">
      <c r="A773" s="465">
        <v>8</v>
      </c>
      <c r="B773" s="486">
        <v>609</v>
      </c>
      <c r="C773" s="478">
        <v>719</v>
      </c>
      <c r="D773" s="478">
        <v>496</v>
      </c>
      <c r="E773" s="478">
        <v>390</v>
      </c>
      <c r="F773" s="478">
        <v>419</v>
      </c>
      <c r="G773" s="478">
        <v>286</v>
      </c>
      <c r="H773" s="478">
        <v>99</v>
      </c>
      <c r="I773" s="478">
        <v>200</v>
      </c>
      <c r="J773" s="478">
        <v>67</v>
      </c>
      <c r="K773" s="478">
        <v>273</v>
      </c>
      <c r="L773" s="478">
        <v>383</v>
      </c>
      <c r="M773" s="478">
        <v>412</v>
      </c>
      <c r="N773" s="478">
        <v>63</v>
      </c>
      <c r="O773" s="478">
        <v>83</v>
      </c>
      <c r="P773" s="478">
        <v>193</v>
      </c>
      <c r="Q773" s="478">
        <v>492</v>
      </c>
      <c r="R773" s="478">
        <v>602</v>
      </c>
      <c r="S773" s="478">
        <v>703</v>
      </c>
      <c r="T773" s="478">
        <v>216</v>
      </c>
      <c r="U773" s="478">
        <v>74</v>
      </c>
      <c r="V773" s="478">
        <v>103</v>
      </c>
      <c r="W773" s="478">
        <v>726</v>
      </c>
      <c r="X773" s="478">
        <v>512</v>
      </c>
      <c r="Y773" s="478">
        <v>613</v>
      </c>
      <c r="Z773" s="478">
        <v>426</v>
      </c>
      <c r="AA773" s="478">
        <v>293</v>
      </c>
      <c r="AB773" s="487">
        <v>403</v>
      </c>
      <c r="AC773" s="475">
        <f t="shared" si="582"/>
        <v>4792815</v>
      </c>
    </row>
    <row r="774" spans="1:29" x14ac:dyDescent="0.25">
      <c r="A774" s="465">
        <v>9</v>
      </c>
      <c r="B774" s="486">
        <v>534</v>
      </c>
      <c r="C774" s="478">
        <v>644</v>
      </c>
      <c r="D774" s="478">
        <v>673</v>
      </c>
      <c r="E774" s="478">
        <v>324</v>
      </c>
      <c r="F774" s="478">
        <v>344</v>
      </c>
      <c r="G774" s="478">
        <v>454</v>
      </c>
      <c r="H774" s="478">
        <v>24</v>
      </c>
      <c r="I774" s="478">
        <v>134</v>
      </c>
      <c r="J774" s="478">
        <v>235</v>
      </c>
      <c r="K774" s="478">
        <v>450</v>
      </c>
      <c r="L774" s="478">
        <v>308</v>
      </c>
      <c r="M774" s="478">
        <v>337</v>
      </c>
      <c r="N774" s="478">
        <v>231</v>
      </c>
      <c r="O774" s="478">
        <v>17</v>
      </c>
      <c r="P774" s="478">
        <v>118</v>
      </c>
      <c r="Q774" s="478">
        <v>660</v>
      </c>
      <c r="R774" s="478">
        <v>527</v>
      </c>
      <c r="S774" s="478">
        <v>637</v>
      </c>
      <c r="T774" s="478">
        <v>114</v>
      </c>
      <c r="U774" s="478">
        <v>224</v>
      </c>
      <c r="V774" s="478">
        <v>1</v>
      </c>
      <c r="W774" s="478">
        <v>624</v>
      </c>
      <c r="X774" s="478">
        <v>653</v>
      </c>
      <c r="Y774" s="478">
        <v>520</v>
      </c>
      <c r="Z774" s="478">
        <v>333</v>
      </c>
      <c r="AA774" s="478">
        <v>434</v>
      </c>
      <c r="AB774" s="487">
        <v>301</v>
      </c>
      <c r="AC774" s="475">
        <f t="shared" si="582"/>
        <v>4792815</v>
      </c>
    </row>
    <row r="775" spans="1:29" x14ac:dyDescent="0.25">
      <c r="A775" s="465">
        <v>10</v>
      </c>
      <c r="B775" s="486">
        <v>589</v>
      </c>
      <c r="C775" s="478">
        <v>702</v>
      </c>
      <c r="D775" s="478">
        <v>560</v>
      </c>
      <c r="E775" s="478">
        <v>370</v>
      </c>
      <c r="F775" s="478">
        <v>483</v>
      </c>
      <c r="G775" s="478">
        <v>269</v>
      </c>
      <c r="H775" s="478">
        <v>160</v>
      </c>
      <c r="I775" s="478">
        <v>183</v>
      </c>
      <c r="J775" s="478">
        <v>50</v>
      </c>
      <c r="K775" s="478">
        <v>253</v>
      </c>
      <c r="L775" s="478">
        <v>366</v>
      </c>
      <c r="M775" s="478">
        <v>476</v>
      </c>
      <c r="N775" s="478">
        <v>43</v>
      </c>
      <c r="O775" s="478">
        <v>147</v>
      </c>
      <c r="P775" s="478">
        <v>176</v>
      </c>
      <c r="Q775" s="478">
        <v>553</v>
      </c>
      <c r="R775" s="478">
        <v>585</v>
      </c>
      <c r="S775" s="478">
        <v>686</v>
      </c>
      <c r="T775" s="478">
        <v>169</v>
      </c>
      <c r="U775" s="478">
        <v>30</v>
      </c>
      <c r="V775" s="478">
        <v>140</v>
      </c>
      <c r="W775" s="478">
        <v>679</v>
      </c>
      <c r="X775" s="478">
        <v>549</v>
      </c>
      <c r="Y775" s="478">
        <v>569</v>
      </c>
      <c r="Z775" s="478">
        <v>460</v>
      </c>
      <c r="AA775" s="478">
        <v>249</v>
      </c>
      <c r="AB775" s="487">
        <v>359</v>
      </c>
      <c r="AC775" s="475">
        <f t="shared" si="582"/>
        <v>4792815</v>
      </c>
    </row>
    <row r="776" spans="1:29" x14ac:dyDescent="0.25">
      <c r="A776" s="465">
        <v>11</v>
      </c>
      <c r="B776" s="486">
        <v>487</v>
      </c>
      <c r="C776" s="478">
        <v>600</v>
      </c>
      <c r="D776" s="478">
        <v>710</v>
      </c>
      <c r="E776" s="478">
        <v>277</v>
      </c>
      <c r="F776" s="478">
        <v>381</v>
      </c>
      <c r="G776" s="478">
        <v>410</v>
      </c>
      <c r="H776" s="478">
        <v>58</v>
      </c>
      <c r="I776" s="478">
        <v>90</v>
      </c>
      <c r="J776" s="478">
        <v>191</v>
      </c>
      <c r="K776" s="478">
        <v>430</v>
      </c>
      <c r="L776" s="478">
        <v>291</v>
      </c>
      <c r="M776" s="478">
        <v>401</v>
      </c>
      <c r="N776" s="478">
        <v>211</v>
      </c>
      <c r="O776" s="478">
        <v>81</v>
      </c>
      <c r="P776" s="478">
        <v>101</v>
      </c>
      <c r="Q776" s="478">
        <v>721</v>
      </c>
      <c r="R776" s="478">
        <v>510</v>
      </c>
      <c r="S776" s="478">
        <v>620</v>
      </c>
      <c r="T776" s="478">
        <v>94</v>
      </c>
      <c r="U776" s="478">
        <v>207</v>
      </c>
      <c r="V776" s="478">
        <v>65</v>
      </c>
      <c r="W776" s="478">
        <v>604</v>
      </c>
      <c r="X776" s="478">
        <v>717</v>
      </c>
      <c r="Y776" s="478">
        <v>503</v>
      </c>
      <c r="Z776" s="478">
        <v>394</v>
      </c>
      <c r="AA776" s="478">
        <v>417</v>
      </c>
      <c r="AB776" s="487">
        <v>284</v>
      </c>
      <c r="AC776" s="475">
        <f t="shared" si="582"/>
        <v>4792815</v>
      </c>
    </row>
    <row r="777" spans="1:29" x14ac:dyDescent="0.25">
      <c r="A777" s="465">
        <v>12</v>
      </c>
      <c r="B777" s="486">
        <v>664</v>
      </c>
      <c r="C777" s="478">
        <v>525</v>
      </c>
      <c r="D777" s="478">
        <v>635</v>
      </c>
      <c r="E777" s="478">
        <v>445</v>
      </c>
      <c r="F777" s="478">
        <v>315</v>
      </c>
      <c r="G777" s="478">
        <v>335</v>
      </c>
      <c r="H777" s="478">
        <v>226</v>
      </c>
      <c r="I777" s="478">
        <v>15</v>
      </c>
      <c r="J777" s="478">
        <v>125</v>
      </c>
      <c r="K777" s="478">
        <v>328</v>
      </c>
      <c r="L777" s="478">
        <v>441</v>
      </c>
      <c r="M777" s="478">
        <v>299</v>
      </c>
      <c r="N777" s="478">
        <v>109</v>
      </c>
      <c r="O777" s="478">
        <v>222</v>
      </c>
      <c r="P777" s="478">
        <v>8</v>
      </c>
      <c r="Q777" s="478">
        <v>628</v>
      </c>
      <c r="R777" s="478">
        <v>651</v>
      </c>
      <c r="S777" s="478">
        <v>518</v>
      </c>
      <c r="T777" s="478">
        <v>19</v>
      </c>
      <c r="U777" s="478">
        <v>132</v>
      </c>
      <c r="V777" s="478">
        <v>242</v>
      </c>
      <c r="W777" s="478">
        <v>538</v>
      </c>
      <c r="X777" s="478">
        <v>642</v>
      </c>
      <c r="Y777" s="478">
        <v>671</v>
      </c>
      <c r="Z777" s="478">
        <v>319</v>
      </c>
      <c r="AA777" s="478">
        <v>351</v>
      </c>
      <c r="AB777" s="487">
        <v>452</v>
      </c>
      <c r="AC777" s="475">
        <f t="shared" si="582"/>
        <v>4792815</v>
      </c>
    </row>
    <row r="778" spans="1:29" x14ac:dyDescent="0.25">
      <c r="A778" s="465">
        <v>13</v>
      </c>
      <c r="B778" s="486">
        <v>237</v>
      </c>
      <c r="C778" s="478">
        <v>23</v>
      </c>
      <c r="D778" s="478">
        <v>133</v>
      </c>
      <c r="E778" s="478">
        <v>675</v>
      </c>
      <c r="F778" s="478">
        <v>533</v>
      </c>
      <c r="G778" s="478">
        <v>643</v>
      </c>
      <c r="H778" s="478">
        <v>456</v>
      </c>
      <c r="I778" s="478">
        <v>323</v>
      </c>
      <c r="J778" s="478">
        <v>343</v>
      </c>
      <c r="K778" s="478">
        <v>639</v>
      </c>
      <c r="L778" s="478">
        <v>659</v>
      </c>
      <c r="M778" s="478">
        <v>526</v>
      </c>
      <c r="N778" s="478">
        <v>339</v>
      </c>
      <c r="O778" s="478">
        <v>449</v>
      </c>
      <c r="P778" s="478">
        <v>307</v>
      </c>
      <c r="Q778" s="478">
        <v>120</v>
      </c>
      <c r="R778" s="478">
        <v>230</v>
      </c>
      <c r="S778" s="478">
        <v>16</v>
      </c>
      <c r="T778" s="478">
        <v>303</v>
      </c>
      <c r="U778" s="478">
        <v>332</v>
      </c>
      <c r="V778" s="478">
        <v>433</v>
      </c>
      <c r="W778" s="478">
        <v>3</v>
      </c>
      <c r="X778" s="478">
        <v>113</v>
      </c>
      <c r="Y778" s="478">
        <v>223</v>
      </c>
      <c r="Z778" s="478">
        <v>522</v>
      </c>
      <c r="AA778" s="478">
        <v>623</v>
      </c>
      <c r="AB778" s="487">
        <v>652</v>
      </c>
      <c r="AC778" s="475">
        <f t="shared" si="582"/>
        <v>4792815</v>
      </c>
    </row>
    <row r="779" spans="1:29" x14ac:dyDescent="0.25">
      <c r="A779" s="465">
        <v>14</v>
      </c>
      <c r="B779" s="486">
        <v>144</v>
      </c>
      <c r="C779" s="478">
        <v>164</v>
      </c>
      <c r="D779" s="478">
        <v>31</v>
      </c>
      <c r="E779" s="478">
        <v>573</v>
      </c>
      <c r="F779" s="478">
        <v>683</v>
      </c>
      <c r="G779" s="478">
        <v>541</v>
      </c>
      <c r="H779" s="478">
        <v>354</v>
      </c>
      <c r="I779" s="478">
        <v>464</v>
      </c>
      <c r="J779" s="478">
        <v>250</v>
      </c>
      <c r="K779" s="478">
        <v>564</v>
      </c>
      <c r="L779" s="478">
        <v>593</v>
      </c>
      <c r="M779" s="478">
        <v>694</v>
      </c>
      <c r="N779" s="478">
        <v>264</v>
      </c>
      <c r="O779" s="478">
        <v>374</v>
      </c>
      <c r="P779" s="478">
        <v>484</v>
      </c>
      <c r="Q779" s="478">
        <v>54</v>
      </c>
      <c r="R779" s="478">
        <v>155</v>
      </c>
      <c r="S779" s="478">
        <v>184</v>
      </c>
      <c r="T779" s="478">
        <v>471</v>
      </c>
      <c r="U779" s="478">
        <v>257</v>
      </c>
      <c r="V779" s="478">
        <v>367</v>
      </c>
      <c r="W779" s="478">
        <v>180</v>
      </c>
      <c r="X779" s="478">
        <v>38</v>
      </c>
      <c r="Y779" s="478">
        <v>148</v>
      </c>
      <c r="Z779" s="478">
        <v>690</v>
      </c>
      <c r="AA779" s="478">
        <v>557</v>
      </c>
      <c r="AB779" s="487">
        <v>577</v>
      </c>
      <c r="AC779" s="475">
        <f t="shared" si="582"/>
        <v>4792815</v>
      </c>
    </row>
    <row r="780" spans="1:29" x14ac:dyDescent="0.25">
      <c r="A780" s="465">
        <v>15</v>
      </c>
      <c r="B780" s="486">
        <v>69</v>
      </c>
      <c r="C780" s="478">
        <v>98</v>
      </c>
      <c r="D780" s="478">
        <v>199</v>
      </c>
      <c r="E780" s="478">
        <v>498</v>
      </c>
      <c r="F780" s="478">
        <v>608</v>
      </c>
      <c r="G780" s="478">
        <v>718</v>
      </c>
      <c r="H780" s="478">
        <v>288</v>
      </c>
      <c r="I780" s="478">
        <v>389</v>
      </c>
      <c r="J780" s="478">
        <v>418</v>
      </c>
      <c r="K780" s="478">
        <v>705</v>
      </c>
      <c r="L780" s="478">
        <v>491</v>
      </c>
      <c r="M780" s="478">
        <v>601</v>
      </c>
      <c r="N780" s="478">
        <v>414</v>
      </c>
      <c r="O780" s="478">
        <v>272</v>
      </c>
      <c r="P780" s="478">
        <v>382</v>
      </c>
      <c r="Q780" s="478">
        <v>195</v>
      </c>
      <c r="R780" s="478">
        <v>62</v>
      </c>
      <c r="S780" s="478">
        <v>82</v>
      </c>
      <c r="T780" s="478">
        <v>405</v>
      </c>
      <c r="U780" s="478">
        <v>425</v>
      </c>
      <c r="V780" s="478">
        <v>292</v>
      </c>
      <c r="W780" s="478">
        <v>105</v>
      </c>
      <c r="X780" s="478">
        <v>215</v>
      </c>
      <c r="Y780" s="478">
        <v>73</v>
      </c>
      <c r="Z780" s="478">
        <v>615</v>
      </c>
      <c r="AA780" s="478">
        <v>725</v>
      </c>
      <c r="AB780" s="487">
        <v>511</v>
      </c>
      <c r="AC780" s="475">
        <f t="shared" si="582"/>
        <v>4792815</v>
      </c>
    </row>
    <row r="781" spans="1:29" x14ac:dyDescent="0.25">
      <c r="A781" s="465">
        <v>16</v>
      </c>
      <c r="B781" s="486">
        <v>296</v>
      </c>
      <c r="C781" s="478">
        <v>397</v>
      </c>
      <c r="D781" s="478">
        <v>429</v>
      </c>
      <c r="E781" s="478">
        <v>77</v>
      </c>
      <c r="F781" s="478">
        <v>106</v>
      </c>
      <c r="G781" s="478">
        <v>210</v>
      </c>
      <c r="H781" s="478">
        <v>506</v>
      </c>
      <c r="I781" s="478">
        <v>616</v>
      </c>
      <c r="J781" s="478">
        <v>729</v>
      </c>
      <c r="K781" s="478">
        <v>203</v>
      </c>
      <c r="L781" s="478">
        <v>70</v>
      </c>
      <c r="M781" s="478">
        <v>93</v>
      </c>
      <c r="N781" s="478">
        <v>713</v>
      </c>
      <c r="O781" s="478">
        <v>499</v>
      </c>
      <c r="P781" s="478">
        <v>612</v>
      </c>
      <c r="Q781" s="478">
        <v>422</v>
      </c>
      <c r="R781" s="478">
        <v>280</v>
      </c>
      <c r="S781" s="478">
        <v>393</v>
      </c>
      <c r="T781" s="478">
        <v>596</v>
      </c>
      <c r="U781" s="478">
        <v>706</v>
      </c>
      <c r="V781" s="478">
        <v>495</v>
      </c>
      <c r="W781" s="478">
        <v>386</v>
      </c>
      <c r="X781" s="478">
        <v>406</v>
      </c>
      <c r="Y781" s="478">
        <v>276</v>
      </c>
      <c r="Z781" s="478">
        <v>86</v>
      </c>
      <c r="AA781" s="478">
        <v>196</v>
      </c>
      <c r="AB781" s="487">
        <v>57</v>
      </c>
      <c r="AC781" s="475">
        <f t="shared" si="582"/>
        <v>4792815</v>
      </c>
    </row>
    <row r="782" spans="1:29" x14ac:dyDescent="0.25">
      <c r="A782" s="465">
        <v>17</v>
      </c>
      <c r="B782" s="486">
        <v>437</v>
      </c>
      <c r="C782" s="478">
        <v>304</v>
      </c>
      <c r="D782" s="478">
        <v>327</v>
      </c>
      <c r="E782" s="478">
        <v>218</v>
      </c>
      <c r="F782" s="478">
        <v>4</v>
      </c>
      <c r="G782" s="478">
        <v>117</v>
      </c>
      <c r="H782" s="478">
        <v>656</v>
      </c>
      <c r="I782" s="478">
        <v>514</v>
      </c>
      <c r="J782" s="478">
        <v>627</v>
      </c>
      <c r="K782" s="478">
        <v>128</v>
      </c>
      <c r="L782" s="478">
        <v>238</v>
      </c>
      <c r="M782" s="478">
        <v>27</v>
      </c>
      <c r="N782" s="478">
        <v>647</v>
      </c>
      <c r="O782" s="478">
        <v>667</v>
      </c>
      <c r="P782" s="478">
        <v>537</v>
      </c>
      <c r="Q782" s="478">
        <v>347</v>
      </c>
      <c r="R782" s="478">
        <v>457</v>
      </c>
      <c r="S782" s="478">
        <v>318</v>
      </c>
      <c r="T782" s="478">
        <v>530</v>
      </c>
      <c r="U782" s="478">
        <v>631</v>
      </c>
      <c r="V782" s="478">
        <v>663</v>
      </c>
      <c r="W782" s="478">
        <v>311</v>
      </c>
      <c r="X782" s="478">
        <v>340</v>
      </c>
      <c r="Y782" s="478">
        <v>444</v>
      </c>
      <c r="Z782" s="478">
        <v>11</v>
      </c>
      <c r="AA782" s="478">
        <v>121</v>
      </c>
      <c r="AB782" s="487">
        <v>234</v>
      </c>
      <c r="AC782" s="475">
        <f t="shared" si="582"/>
        <v>4792815</v>
      </c>
    </row>
    <row r="783" spans="1:29" x14ac:dyDescent="0.25">
      <c r="A783" s="465">
        <v>18</v>
      </c>
      <c r="B783" s="486">
        <v>362</v>
      </c>
      <c r="C783" s="478">
        <v>472</v>
      </c>
      <c r="D783" s="478">
        <v>261</v>
      </c>
      <c r="E783" s="478">
        <v>152</v>
      </c>
      <c r="F783" s="478">
        <v>172</v>
      </c>
      <c r="G783" s="478">
        <v>42</v>
      </c>
      <c r="H783" s="478">
        <v>581</v>
      </c>
      <c r="I783" s="478">
        <v>691</v>
      </c>
      <c r="J783" s="478">
        <v>552</v>
      </c>
      <c r="K783" s="478">
        <v>35</v>
      </c>
      <c r="L783" s="478">
        <v>136</v>
      </c>
      <c r="M783" s="478">
        <v>168</v>
      </c>
      <c r="N783" s="478">
        <v>545</v>
      </c>
      <c r="O783" s="478">
        <v>574</v>
      </c>
      <c r="P783" s="478">
        <v>678</v>
      </c>
      <c r="Q783" s="478">
        <v>245</v>
      </c>
      <c r="R783" s="478">
        <v>355</v>
      </c>
      <c r="S783" s="478">
        <v>468</v>
      </c>
      <c r="T783" s="478">
        <v>698</v>
      </c>
      <c r="U783" s="478">
        <v>565</v>
      </c>
      <c r="V783" s="478">
        <v>588</v>
      </c>
      <c r="W783" s="478">
        <v>479</v>
      </c>
      <c r="X783" s="478">
        <v>265</v>
      </c>
      <c r="Y783" s="478">
        <v>378</v>
      </c>
      <c r="Z783" s="478">
        <v>188</v>
      </c>
      <c r="AA783" s="478">
        <v>46</v>
      </c>
      <c r="AB783" s="487">
        <v>159</v>
      </c>
      <c r="AC783" s="475">
        <f t="shared" si="582"/>
        <v>4792815</v>
      </c>
    </row>
    <row r="784" spans="1:29" x14ac:dyDescent="0.25">
      <c r="A784" s="465">
        <v>19</v>
      </c>
      <c r="B784" s="486">
        <v>420</v>
      </c>
      <c r="C784" s="478">
        <v>287</v>
      </c>
      <c r="D784" s="478">
        <v>388</v>
      </c>
      <c r="E784" s="478">
        <v>201</v>
      </c>
      <c r="F784" s="478">
        <v>68</v>
      </c>
      <c r="G784" s="478">
        <v>97</v>
      </c>
      <c r="H784" s="478">
        <v>720</v>
      </c>
      <c r="I784" s="478">
        <v>497</v>
      </c>
      <c r="J784" s="478">
        <v>607</v>
      </c>
      <c r="K784" s="478">
        <v>84</v>
      </c>
      <c r="L784" s="478">
        <v>194</v>
      </c>
      <c r="M784" s="478">
        <v>61</v>
      </c>
      <c r="N784" s="478">
        <v>603</v>
      </c>
      <c r="O784" s="478">
        <v>704</v>
      </c>
      <c r="P784" s="478">
        <v>490</v>
      </c>
      <c r="Q784" s="478">
        <v>384</v>
      </c>
      <c r="R784" s="478">
        <v>413</v>
      </c>
      <c r="S784" s="478">
        <v>271</v>
      </c>
      <c r="T784" s="478">
        <v>513</v>
      </c>
      <c r="U784" s="478">
        <v>614</v>
      </c>
      <c r="V784" s="478">
        <v>724</v>
      </c>
      <c r="W784" s="478">
        <v>294</v>
      </c>
      <c r="X784" s="478">
        <v>404</v>
      </c>
      <c r="Y784" s="478">
        <v>424</v>
      </c>
      <c r="Z784" s="478">
        <v>75</v>
      </c>
      <c r="AA784" s="478">
        <v>104</v>
      </c>
      <c r="AB784" s="487">
        <v>214</v>
      </c>
      <c r="AC784" s="475">
        <f t="shared" si="582"/>
        <v>4792815</v>
      </c>
    </row>
    <row r="785" spans="1:29" x14ac:dyDescent="0.25">
      <c r="A785" s="465">
        <v>20</v>
      </c>
      <c r="B785" s="486">
        <v>345</v>
      </c>
      <c r="C785" s="478">
        <v>455</v>
      </c>
      <c r="D785" s="478">
        <v>322</v>
      </c>
      <c r="E785" s="478">
        <v>135</v>
      </c>
      <c r="F785" s="478">
        <v>236</v>
      </c>
      <c r="G785" s="478">
        <v>22</v>
      </c>
      <c r="H785" s="478">
        <v>645</v>
      </c>
      <c r="I785" s="478">
        <v>674</v>
      </c>
      <c r="J785" s="478">
        <v>532</v>
      </c>
      <c r="K785" s="478">
        <v>18</v>
      </c>
      <c r="L785" s="478">
        <v>119</v>
      </c>
      <c r="M785" s="478">
        <v>229</v>
      </c>
      <c r="N785" s="478">
        <v>528</v>
      </c>
      <c r="O785" s="478">
        <v>638</v>
      </c>
      <c r="P785" s="478">
        <v>658</v>
      </c>
      <c r="Q785" s="478">
        <v>309</v>
      </c>
      <c r="R785" s="478">
        <v>338</v>
      </c>
      <c r="S785" s="478">
        <v>448</v>
      </c>
      <c r="T785" s="478">
        <v>654</v>
      </c>
      <c r="U785" s="478">
        <v>521</v>
      </c>
      <c r="V785" s="478">
        <v>622</v>
      </c>
      <c r="W785" s="478">
        <v>435</v>
      </c>
      <c r="X785" s="478">
        <v>302</v>
      </c>
      <c r="Y785" s="478">
        <v>331</v>
      </c>
      <c r="Z785" s="478">
        <v>225</v>
      </c>
      <c r="AA785" s="478">
        <v>2</v>
      </c>
      <c r="AB785" s="487">
        <v>112</v>
      </c>
      <c r="AC785" s="475">
        <f t="shared" si="582"/>
        <v>4792815</v>
      </c>
    </row>
    <row r="786" spans="1:29" x14ac:dyDescent="0.25">
      <c r="A786" s="465">
        <v>21</v>
      </c>
      <c r="B786" s="486">
        <v>252</v>
      </c>
      <c r="C786" s="478">
        <v>353</v>
      </c>
      <c r="D786" s="478">
        <v>463</v>
      </c>
      <c r="E786" s="478">
        <v>33</v>
      </c>
      <c r="F786" s="478">
        <v>143</v>
      </c>
      <c r="G786" s="478">
        <v>163</v>
      </c>
      <c r="H786" s="478">
        <v>543</v>
      </c>
      <c r="I786" s="478">
        <v>572</v>
      </c>
      <c r="J786" s="478">
        <v>682</v>
      </c>
      <c r="K786" s="478">
        <v>186</v>
      </c>
      <c r="L786" s="478">
        <v>53</v>
      </c>
      <c r="M786" s="478">
        <v>154</v>
      </c>
      <c r="N786" s="478">
        <v>696</v>
      </c>
      <c r="O786" s="478">
        <v>563</v>
      </c>
      <c r="P786" s="478">
        <v>592</v>
      </c>
      <c r="Q786" s="478">
        <v>486</v>
      </c>
      <c r="R786" s="478">
        <v>263</v>
      </c>
      <c r="S786" s="478">
        <v>373</v>
      </c>
      <c r="T786" s="478">
        <v>579</v>
      </c>
      <c r="U786" s="478">
        <v>689</v>
      </c>
      <c r="V786" s="478">
        <v>556</v>
      </c>
      <c r="W786" s="478">
        <v>369</v>
      </c>
      <c r="X786" s="478">
        <v>470</v>
      </c>
      <c r="Y786" s="478">
        <v>256</v>
      </c>
      <c r="Z786" s="478">
        <v>150</v>
      </c>
      <c r="AA786" s="478">
        <v>179</v>
      </c>
      <c r="AB786" s="487">
        <v>37</v>
      </c>
      <c r="AC786" s="475">
        <f t="shared" si="582"/>
        <v>4792815</v>
      </c>
    </row>
    <row r="787" spans="1:29" x14ac:dyDescent="0.25">
      <c r="A787" s="465">
        <v>22</v>
      </c>
      <c r="B787" s="486">
        <v>551</v>
      </c>
      <c r="C787" s="478">
        <v>580</v>
      </c>
      <c r="D787" s="478">
        <v>693</v>
      </c>
      <c r="E787" s="478">
        <v>260</v>
      </c>
      <c r="F787" s="478">
        <v>361</v>
      </c>
      <c r="G787" s="478">
        <v>474</v>
      </c>
      <c r="H787" s="478">
        <v>41</v>
      </c>
      <c r="I787" s="478">
        <v>151</v>
      </c>
      <c r="J787" s="478">
        <v>174</v>
      </c>
      <c r="K787" s="478">
        <v>467</v>
      </c>
      <c r="L787" s="478">
        <v>244</v>
      </c>
      <c r="M787" s="478">
        <v>357</v>
      </c>
      <c r="N787" s="478">
        <v>167</v>
      </c>
      <c r="O787" s="478">
        <v>34</v>
      </c>
      <c r="P787" s="478">
        <v>138</v>
      </c>
      <c r="Q787" s="478">
        <v>677</v>
      </c>
      <c r="R787" s="478">
        <v>544</v>
      </c>
      <c r="S787" s="478">
        <v>576</v>
      </c>
      <c r="T787" s="478">
        <v>158</v>
      </c>
      <c r="U787" s="478">
        <v>187</v>
      </c>
      <c r="V787" s="478">
        <v>48</v>
      </c>
      <c r="W787" s="478">
        <v>587</v>
      </c>
      <c r="X787" s="478">
        <v>697</v>
      </c>
      <c r="Y787" s="478">
        <v>567</v>
      </c>
      <c r="Z787" s="478">
        <v>377</v>
      </c>
      <c r="AA787" s="478">
        <v>478</v>
      </c>
      <c r="AB787" s="487">
        <v>267</v>
      </c>
      <c r="AC787" s="475">
        <f t="shared" si="582"/>
        <v>4792815</v>
      </c>
    </row>
    <row r="788" spans="1:29" x14ac:dyDescent="0.25">
      <c r="A788" s="465">
        <v>23</v>
      </c>
      <c r="B788" s="486">
        <v>728</v>
      </c>
      <c r="C788" s="478">
        <v>505</v>
      </c>
      <c r="D788" s="478">
        <v>618</v>
      </c>
      <c r="E788" s="478">
        <v>428</v>
      </c>
      <c r="F788" s="478">
        <v>295</v>
      </c>
      <c r="G788" s="478">
        <v>399</v>
      </c>
      <c r="H788" s="478">
        <v>209</v>
      </c>
      <c r="I788" s="478">
        <v>76</v>
      </c>
      <c r="J788" s="478">
        <v>108</v>
      </c>
      <c r="K788" s="478">
        <v>392</v>
      </c>
      <c r="L788" s="478">
        <v>421</v>
      </c>
      <c r="M788" s="478">
        <v>282</v>
      </c>
      <c r="N788" s="478">
        <v>92</v>
      </c>
      <c r="O788" s="478">
        <v>202</v>
      </c>
      <c r="P788" s="478">
        <v>72</v>
      </c>
      <c r="Q788" s="478">
        <v>611</v>
      </c>
      <c r="R788" s="478">
        <v>712</v>
      </c>
      <c r="S788" s="478">
        <v>501</v>
      </c>
      <c r="T788" s="478">
        <v>56</v>
      </c>
      <c r="U788" s="478">
        <v>85</v>
      </c>
      <c r="V788" s="478">
        <v>198</v>
      </c>
      <c r="W788" s="478">
        <v>494</v>
      </c>
      <c r="X788" s="478">
        <v>595</v>
      </c>
      <c r="Y788" s="478">
        <v>708</v>
      </c>
      <c r="Z788" s="478">
        <v>275</v>
      </c>
      <c r="AA788" s="478">
        <v>385</v>
      </c>
      <c r="AB788" s="487">
        <v>408</v>
      </c>
      <c r="AC788" s="475">
        <f t="shared" si="582"/>
        <v>4792815</v>
      </c>
    </row>
    <row r="789" spans="1:29" x14ac:dyDescent="0.25">
      <c r="A789" s="465">
        <v>24</v>
      </c>
      <c r="B789" s="486">
        <v>626</v>
      </c>
      <c r="C789" s="478">
        <v>655</v>
      </c>
      <c r="D789" s="478">
        <v>516</v>
      </c>
      <c r="E789" s="478">
        <v>326</v>
      </c>
      <c r="F789" s="478">
        <v>436</v>
      </c>
      <c r="G789" s="478">
        <v>306</v>
      </c>
      <c r="H789" s="478">
        <v>116</v>
      </c>
      <c r="I789" s="478">
        <v>217</v>
      </c>
      <c r="J789" s="478">
        <v>6</v>
      </c>
      <c r="K789" s="478">
        <v>317</v>
      </c>
      <c r="L789" s="478">
        <v>346</v>
      </c>
      <c r="M789" s="478">
        <v>459</v>
      </c>
      <c r="N789" s="478">
        <v>26</v>
      </c>
      <c r="O789" s="478">
        <v>127</v>
      </c>
      <c r="P789" s="478">
        <v>240</v>
      </c>
      <c r="Q789" s="478">
        <v>536</v>
      </c>
      <c r="R789" s="478">
        <v>646</v>
      </c>
      <c r="S789" s="478">
        <v>669</v>
      </c>
      <c r="T789" s="478">
        <v>233</v>
      </c>
      <c r="U789" s="478">
        <v>10</v>
      </c>
      <c r="V789" s="478">
        <v>123</v>
      </c>
      <c r="W789" s="478">
        <v>662</v>
      </c>
      <c r="X789" s="478">
        <v>529</v>
      </c>
      <c r="Y789" s="478">
        <v>633</v>
      </c>
      <c r="Z789" s="478">
        <v>443</v>
      </c>
      <c r="AA789" s="478">
        <v>310</v>
      </c>
      <c r="AB789" s="487">
        <v>342</v>
      </c>
      <c r="AC789" s="475">
        <f t="shared" si="582"/>
        <v>4792815</v>
      </c>
    </row>
    <row r="790" spans="1:29" x14ac:dyDescent="0.25">
      <c r="A790" s="465">
        <v>25</v>
      </c>
      <c r="B790" s="486">
        <v>124</v>
      </c>
      <c r="C790" s="478">
        <v>228</v>
      </c>
      <c r="D790" s="478">
        <v>14</v>
      </c>
      <c r="E790" s="478">
        <v>634</v>
      </c>
      <c r="F790" s="478">
        <v>666</v>
      </c>
      <c r="G790" s="478">
        <v>524</v>
      </c>
      <c r="H790" s="478">
        <v>334</v>
      </c>
      <c r="I790" s="478">
        <v>447</v>
      </c>
      <c r="J790" s="478">
        <v>314</v>
      </c>
      <c r="K790" s="478">
        <v>517</v>
      </c>
      <c r="L790" s="478">
        <v>630</v>
      </c>
      <c r="M790" s="478">
        <v>650</v>
      </c>
      <c r="N790" s="478">
        <v>298</v>
      </c>
      <c r="O790" s="478">
        <v>330</v>
      </c>
      <c r="P790" s="478">
        <v>440</v>
      </c>
      <c r="Q790" s="478">
        <v>7</v>
      </c>
      <c r="R790" s="478">
        <v>111</v>
      </c>
      <c r="S790" s="478">
        <v>221</v>
      </c>
      <c r="T790" s="478">
        <v>451</v>
      </c>
      <c r="U790" s="478">
        <v>321</v>
      </c>
      <c r="V790" s="478">
        <v>350</v>
      </c>
      <c r="W790" s="478">
        <v>241</v>
      </c>
      <c r="X790" s="478">
        <v>21</v>
      </c>
      <c r="Y790" s="478">
        <v>131</v>
      </c>
      <c r="Z790" s="478">
        <v>670</v>
      </c>
      <c r="AA790" s="478">
        <v>540</v>
      </c>
      <c r="AB790" s="487">
        <v>641</v>
      </c>
      <c r="AC790" s="475">
        <f t="shared" si="582"/>
        <v>4792815</v>
      </c>
    </row>
    <row r="791" spans="1:29" x14ac:dyDescent="0.25">
      <c r="A791" s="465">
        <v>26</v>
      </c>
      <c r="B791" s="486">
        <v>49</v>
      </c>
      <c r="C791" s="478">
        <v>162</v>
      </c>
      <c r="D791" s="478">
        <v>182</v>
      </c>
      <c r="E791" s="478">
        <v>559</v>
      </c>
      <c r="F791" s="478">
        <v>591</v>
      </c>
      <c r="G791" s="478">
        <v>701</v>
      </c>
      <c r="H791" s="478">
        <v>268</v>
      </c>
      <c r="I791" s="478">
        <v>372</v>
      </c>
      <c r="J791" s="478">
        <v>482</v>
      </c>
      <c r="K791" s="478">
        <v>685</v>
      </c>
      <c r="L791" s="478">
        <v>555</v>
      </c>
      <c r="M791" s="478">
        <v>584</v>
      </c>
      <c r="N791" s="478">
        <v>475</v>
      </c>
      <c r="O791" s="478">
        <v>255</v>
      </c>
      <c r="P791" s="478">
        <v>365</v>
      </c>
      <c r="Q791" s="478">
        <v>175</v>
      </c>
      <c r="R791" s="478">
        <v>45</v>
      </c>
      <c r="S791" s="478">
        <v>146</v>
      </c>
      <c r="T791" s="478">
        <v>358</v>
      </c>
      <c r="U791" s="478">
        <v>462</v>
      </c>
      <c r="V791" s="478">
        <v>248</v>
      </c>
      <c r="W791" s="478">
        <v>139</v>
      </c>
      <c r="X791" s="478">
        <v>171</v>
      </c>
      <c r="Y791" s="478">
        <v>29</v>
      </c>
      <c r="Z791" s="478">
        <v>568</v>
      </c>
      <c r="AA791" s="478">
        <v>681</v>
      </c>
      <c r="AB791" s="487">
        <v>548</v>
      </c>
      <c r="AC791" s="475">
        <f t="shared" si="582"/>
        <v>4792815</v>
      </c>
    </row>
    <row r="792" spans="1:29" x14ac:dyDescent="0.25">
      <c r="A792" s="465">
        <v>27</v>
      </c>
      <c r="B792" s="488">
        <v>190</v>
      </c>
      <c r="C792" s="489">
        <v>60</v>
      </c>
      <c r="D792" s="489">
        <v>89</v>
      </c>
      <c r="E792" s="489">
        <v>709</v>
      </c>
      <c r="F792" s="489">
        <v>489</v>
      </c>
      <c r="G792" s="489">
        <v>599</v>
      </c>
      <c r="H792" s="489">
        <v>409</v>
      </c>
      <c r="I792" s="489">
        <v>279</v>
      </c>
      <c r="J792" s="489">
        <v>380</v>
      </c>
      <c r="K792" s="489">
        <v>619</v>
      </c>
      <c r="L792" s="489">
        <v>723</v>
      </c>
      <c r="M792" s="489">
        <v>509</v>
      </c>
      <c r="N792" s="489">
        <v>400</v>
      </c>
      <c r="O792" s="489">
        <v>432</v>
      </c>
      <c r="P792" s="489">
        <v>290</v>
      </c>
      <c r="Q792" s="489">
        <v>100</v>
      </c>
      <c r="R792" s="489">
        <v>213</v>
      </c>
      <c r="S792" s="489">
        <v>80</v>
      </c>
      <c r="T792" s="489">
        <v>283</v>
      </c>
      <c r="U792" s="489">
        <v>396</v>
      </c>
      <c r="V792" s="489">
        <v>416</v>
      </c>
      <c r="W792" s="489">
        <v>64</v>
      </c>
      <c r="X792" s="489">
        <v>96</v>
      </c>
      <c r="Y792" s="489">
        <v>206</v>
      </c>
      <c r="Z792" s="489">
        <v>502</v>
      </c>
      <c r="AA792" s="489">
        <v>606</v>
      </c>
      <c r="AB792" s="490">
        <v>716</v>
      </c>
      <c r="AC792" s="475">
        <f t="shared" si="582"/>
        <v>4792815</v>
      </c>
    </row>
    <row r="793" spans="1:29" x14ac:dyDescent="0.25">
      <c r="A793" s="470" t="s">
        <v>1</v>
      </c>
      <c r="B793" s="475">
        <f>SUMSQ(B766:B792)</f>
        <v>4792815</v>
      </c>
      <c r="C793" s="475">
        <f>SUMSQ(C766:C792)</f>
        <v>4792815</v>
      </c>
      <c r="D793" s="475">
        <f t="shared" ref="D793" si="583">SUMSQ(D766:D792)</f>
        <v>4792815</v>
      </c>
      <c r="E793" s="475">
        <f t="shared" ref="E793" si="584">SUMSQ(E766:E792)</f>
        <v>4792815</v>
      </c>
      <c r="F793" s="475">
        <f t="shared" ref="F793" si="585">SUMSQ(F766:F792)</f>
        <v>4792815</v>
      </c>
      <c r="G793" s="475">
        <f t="shared" ref="G793" si="586">SUMSQ(G766:G792)</f>
        <v>4792815</v>
      </c>
      <c r="H793" s="475">
        <f t="shared" ref="H793" si="587">SUMSQ(H766:H792)</f>
        <v>4792815</v>
      </c>
      <c r="I793" s="475">
        <f t="shared" ref="I793" si="588">SUMSQ(I766:I792)</f>
        <v>4792815</v>
      </c>
      <c r="J793" s="475">
        <f t="shared" ref="J793" si="589">SUMSQ(J766:J792)</f>
        <v>4792815</v>
      </c>
      <c r="K793" s="475">
        <f t="shared" ref="K793" si="590">SUMSQ(K766:K792)</f>
        <v>4792815</v>
      </c>
      <c r="L793" s="475">
        <f t="shared" ref="L793" si="591">SUMSQ(L766:L792)</f>
        <v>4792815</v>
      </c>
      <c r="M793" s="475">
        <f t="shared" ref="M793" si="592">SUMSQ(M766:M792)</f>
        <v>4792815</v>
      </c>
      <c r="N793" s="475">
        <f t="shared" ref="N793" si="593">SUMSQ(N766:N792)</f>
        <v>4792815</v>
      </c>
      <c r="O793" s="475">
        <f t="shared" ref="O793" si="594">SUMSQ(O766:O792)</f>
        <v>4792815</v>
      </c>
      <c r="P793" s="475">
        <f t="shared" ref="P793" si="595">SUMSQ(P766:P792)</f>
        <v>4792815</v>
      </c>
      <c r="Q793" s="475">
        <f t="shared" ref="Q793" si="596">SUMSQ(Q766:Q792)</f>
        <v>4792815</v>
      </c>
      <c r="R793" s="475">
        <f t="shared" ref="R793" si="597">SUMSQ(R766:R792)</f>
        <v>4792815</v>
      </c>
      <c r="S793" s="475">
        <f t="shared" ref="S793" si="598">SUMSQ(S766:S792)</f>
        <v>4792815</v>
      </c>
      <c r="T793" s="475">
        <f t="shared" ref="T793" si="599">SUMSQ(T766:T792)</f>
        <v>4792815</v>
      </c>
      <c r="U793" s="475">
        <f t="shared" ref="U793" si="600">SUMSQ(U766:U792)</f>
        <v>4792815</v>
      </c>
      <c r="V793" s="475">
        <f t="shared" ref="V793" si="601">SUMSQ(V766:V792)</f>
        <v>4792815</v>
      </c>
      <c r="W793" s="475">
        <f t="shared" ref="W793" si="602">SUMSQ(W766:W792)</f>
        <v>4792815</v>
      </c>
      <c r="X793" s="475">
        <f t="shared" ref="X793" si="603">SUMSQ(X766:X792)</f>
        <v>4792815</v>
      </c>
      <c r="Y793" s="475">
        <f t="shared" ref="Y793" si="604">SUMSQ(Y766:Y792)</f>
        <v>4792815</v>
      </c>
      <c r="Z793" s="475">
        <f t="shared" ref="Z793" si="605">SUMSQ(Z766:Z792)</f>
        <v>4792815</v>
      </c>
      <c r="AA793" s="475">
        <f t="shared" ref="AA793" si="606">SUMSQ(AA766:AA792)</f>
        <v>4792815</v>
      </c>
      <c r="AB793" s="475">
        <f t="shared" ref="AB793" si="607">SUMSQ(AB766:AB792)</f>
        <v>4792815</v>
      </c>
      <c r="AC793" s="475"/>
    </row>
    <row r="794" spans="1:29" x14ac:dyDescent="0.25">
      <c r="A794" s="466"/>
      <c r="B794" s="471" t="s">
        <v>925</v>
      </c>
      <c r="C794" s="471"/>
      <c r="D794" s="471"/>
      <c r="E794" s="471"/>
      <c r="F794" s="471"/>
      <c r="G794" s="471"/>
      <c r="H794" s="471"/>
      <c r="I794" s="471"/>
      <c r="J794" s="471"/>
      <c r="K794" s="471"/>
      <c r="L794" s="471"/>
      <c r="M794" s="471"/>
      <c r="N794" s="471"/>
      <c r="O794" s="471"/>
      <c r="P794" s="471"/>
      <c r="Q794" s="471"/>
      <c r="R794" s="471"/>
      <c r="S794" s="471"/>
      <c r="T794" s="471"/>
      <c r="U794" s="471"/>
      <c r="V794" s="471"/>
      <c r="W794" s="471"/>
      <c r="X794" s="471"/>
      <c r="Y794" s="471"/>
      <c r="Z794" s="471"/>
      <c r="AA794" s="471"/>
      <c r="AB794" s="471"/>
      <c r="AC794" s="475"/>
    </row>
    <row r="795" spans="1:29" x14ac:dyDescent="0.25">
      <c r="A795" s="470" t="s">
        <v>2</v>
      </c>
      <c r="B795" s="466">
        <f>B766</f>
        <v>5</v>
      </c>
      <c r="C795" s="466">
        <f>C767</f>
        <v>40</v>
      </c>
      <c r="D795" s="466">
        <f>D768</f>
        <v>78</v>
      </c>
      <c r="E795" s="466">
        <f>E769</f>
        <v>88</v>
      </c>
      <c r="F795" s="466">
        <f>F770</f>
        <v>126</v>
      </c>
      <c r="G795" s="466">
        <f>G771</f>
        <v>161</v>
      </c>
      <c r="H795" s="466">
        <f>H772</f>
        <v>165</v>
      </c>
      <c r="I795" s="466">
        <f>I773</f>
        <v>200</v>
      </c>
      <c r="J795" s="466">
        <f>J774</f>
        <v>235</v>
      </c>
      <c r="K795" s="466">
        <f>K775</f>
        <v>253</v>
      </c>
      <c r="L795" s="466">
        <f>L776</f>
        <v>291</v>
      </c>
      <c r="M795" s="466">
        <f>M777</f>
        <v>299</v>
      </c>
      <c r="N795" s="466">
        <f>N778</f>
        <v>339</v>
      </c>
      <c r="O795" s="466">
        <f>O779</f>
        <v>374</v>
      </c>
      <c r="P795" s="466">
        <f>P780</f>
        <v>382</v>
      </c>
      <c r="Q795" s="466">
        <f>Q781</f>
        <v>422</v>
      </c>
      <c r="R795" s="466">
        <f>R782</f>
        <v>457</v>
      </c>
      <c r="S795" s="466">
        <f>S783</f>
        <v>468</v>
      </c>
      <c r="T795" s="466">
        <f>T784</f>
        <v>513</v>
      </c>
      <c r="U795" s="466">
        <f>U785</f>
        <v>521</v>
      </c>
      <c r="V795" s="466">
        <f>V786</f>
        <v>556</v>
      </c>
      <c r="W795" s="466">
        <f>W787</f>
        <v>587</v>
      </c>
      <c r="X795" s="466">
        <f>X788</f>
        <v>595</v>
      </c>
      <c r="Y795" s="466">
        <f>Y789</f>
        <v>633</v>
      </c>
      <c r="Z795" s="466">
        <f>Z790</f>
        <v>670</v>
      </c>
      <c r="AA795" s="466">
        <f>AA791</f>
        <v>681</v>
      </c>
      <c r="AB795" s="473">
        <f>AB792</f>
        <v>716</v>
      </c>
      <c r="AC795" s="475">
        <f t="shared" ref="AC795:AC796" si="608">SUMSQ(B795:AB795)</f>
        <v>4792815</v>
      </c>
    </row>
    <row r="796" spans="1:29" x14ac:dyDescent="0.25">
      <c r="A796" s="470" t="s">
        <v>3</v>
      </c>
      <c r="B796" s="466">
        <f>B792</f>
        <v>190</v>
      </c>
      <c r="C796" s="466">
        <f>C791</f>
        <v>162</v>
      </c>
      <c r="D796" s="466">
        <f>D790</f>
        <v>14</v>
      </c>
      <c r="E796" s="466">
        <f>E789</f>
        <v>326</v>
      </c>
      <c r="F796" s="466">
        <f>F788</f>
        <v>295</v>
      </c>
      <c r="G796" s="466">
        <f>G787</f>
        <v>474</v>
      </c>
      <c r="H796" s="466">
        <f>H786</f>
        <v>543</v>
      </c>
      <c r="I796" s="466">
        <f>I785</f>
        <v>674</v>
      </c>
      <c r="J796" s="466">
        <f>J784</f>
        <v>607</v>
      </c>
      <c r="K796" s="466">
        <f>K783</f>
        <v>35</v>
      </c>
      <c r="L796" s="466">
        <f>L782</f>
        <v>238</v>
      </c>
      <c r="M796" s="466">
        <f>M781</f>
        <v>93</v>
      </c>
      <c r="N796" s="466">
        <f>N780</f>
        <v>414</v>
      </c>
      <c r="O796" s="466">
        <f>O779</f>
        <v>374</v>
      </c>
      <c r="P796" s="466">
        <f>P778</f>
        <v>307</v>
      </c>
      <c r="Q796" s="466">
        <f>Q777</f>
        <v>628</v>
      </c>
      <c r="R796" s="466">
        <f>R776</f>
        <v>510</v>
      </c>
      <c r="S796" s="466">
        <f>S775</f>
        <v>686</v>
      </c>
      <c r="T796" s="466">
        <f>T774</f>
        <v>114</v>
      </c>
      <c r="U796" s="466">
        <f>U773</f>
        <v>74</v>
      </c>
      <c r="V796" s="466">
        <f>V772</f>
        <v>178</v>
      </c>
      <c r="W796" s="466">
        <f>W771</f>
        <v>247</v>
      </c>
      <c r="X796" s="466">
        <f>X770</f>
        <v>453</v>
      </c>
      <c r="Y796" s="466">
        <f>Y769</f>
        <v>395</v>
      </c>
      <c r="Z796" s="466">
        <f>Z768</f>
        <v>707</v>
      </c>
      <c r="AA796" s="466">
        <f>AA767</f>
        <v>586</v>
      </c>
      <c r="AB796" s="473">
        <f>AB766</f>
        <v>531</v>
      </c>
      <c r="AC796" s="475">
        <f t="shared" si="608"/>
        <v>4792815</v>
      </c>
    </row>
    <row r="798" spans="1:29" x14ac:dyDescent="0.25">
      <c r="A798" s="465" t="s">
        <v>4</v>
      </c>
      <c r="B798" s="481" t="s">
        <v>963</v>
      </c>
      <c r="C798" s="482"/>
      <c r="D798" s="482"/>
      <c r="E798" s="482"/>
      <c r="F798" s="465"/>
      <c r="G798" s="465"/>
      <c r="H798" s="465"/>
      <c r="I798" s="465"/>
      <c r="J798" s="465"/>
      <c r="K798" s="465"/>
      <c r="L798" s="465"/>
      <c r="M798" s="465"/>
      <c r="N798" s="465"/>
      <c r="O798" s="465"/>
      <c r="P798" s="465"/>
      <c r="Q798" s="465"/>
      <c r="R798" s="465"/>
      <c r="S798" s="465"/>
      <c r="T798" s="465"/>
      <c r="U798" s="465"/>
      <c r="V798" s="465"/>
      <c r="W798" s="465"/>
      <c r="X798" s="465"/>
      <c r="Y798" s="465"/>
      <c r="Z798" s="465"/>
      <c r="AA798" s="465"/>
      <c r="AB798" s="465"/>
      <c r="AC798" s="475"/>
    </row>
    <row r="799" spans="1:29" x14ac:dyDescent="0.25">
      <c r="A799" s="465">
        <v>1</v>
      </c>
      <c r="B799" s="526">
        <v>1</v>
      </c>
      <c r="C799" s="527">
        <v>284</v>
      </c>
      <c r="D799" s="527">
        <v>567</v>
      </c>
      <c r="E799" s="527">
        <v>668</v>
      </c>
      <c r="F799" s="527">
        <v>195</v>
      </c>
      <c r="G799" s="527">
        <v>475</v>
      </c>
      <c r="H799" s="527">
        <v>336</v>
      </c>
      <c r="I799" s="527">
        <v>616</v>
      </c>
      <c r="J799" s="527">
        <v>143</v>
      </c>
      <c r="K799" s="527">
        <v>482</v>
      </c>
      <c r="L799" s="527">
        <v>657</v>
      </c>
      <c r="M799" s="527">
        <v>199</v>
      </c>
      <c r="N799" s="527">
        <v>150</v>
      </c>
      <c r="O799" s="527">
        <v>349</v>
      </c>
      <c r="P799" s="527">
        <v>596</v>
      </c>
      <c r="Q799" s="527">
        <v>544</v>
      </c>
      <c r="R799" s="527">
        <v>17</v>
      </c>
      <c r="S799" s="527">
        <v>291</v>
      </c>
      <c r="T799" s="527">
        <v>612</v>
      </c>
      <c r="U799" s="527">
        <v>154</v>
      </c>
      <c r="V799" s="527">
        <v>329</v>
      </c>
      <c r="W799" s="527">
        <v>277</v>
      </c>
      <c r="X799" s="527">
        <v>551</v>
      </c>
      <c r="Y799" s="527">
        <v>24</v>
      </c>
      <c r="Z799" s="527">
        <v>215</v>
      </c>
      <c r="AA799" s="527">
        <v>462</v>
      </c>
      <c r="AB799" s="528">
        <v>661</v>
      </c>
      <c r="AC799" s="475">
        <f t="shared" ref="AC799:AC825" si="609">SUMSQ(B799:AB799)</f>
        <v>4792815</v>
      </c>
    </row>
    <row r="800" spans="1:29" x14ac:dyDescent="0.25">
      <c r="A800" s="465">
        <v>2</v>
      </c>
      <c r="B800" s="529">
        <v>499</v>
      </c>
      <c r="C800" s="530">
        <v>53</v>
      </c>
      <c r="D800" s="530">
        <v>300</v>
      </c>
      <c r="E800" s="530">
        <v>410</v>
      </c>
      <c r="F800" s="530">
        <v>693</v>
      </c>
      <c r="G800" s="530">
        <v>235</v>
      </c>
      <c r="H800" s="530">
        <v>105</v>
      </c>
      <c r="I800" s="530">
        <v>358</v>
      </c>
      <c r="J800" s="530">
        <v>632</v>
      </c>
      <c r="K800" s="530">
        <v>224</v>
      </c>
      <c r="L800" s="530">
        <v>417</v>
      </c>
      <c r="M800" s="530">
        <v>697</v>
      </c>
      <c r="N800" s="530">
        <v>648</v>
      </c>
      <c r="O800" s="530">
        <v>82</v>
      </c>
      <c r="P800" s="530">
        <v>365</v>
      </c>
      <c r="Q800" s="530">
        <v>313</v>
      </c>
      <c r="R800" s="530">
        <v>506</v>
      </c>
      <c r="S800" s="530">
        <v>33</v>
      </c>
      <c r="T800" s="530">
        <v>372</v>
      </c>
      <c r="U800" s="530">
        <v>625</v>
      </c>
      <c r="V800" s="530">
        <v>98</v>
      </c>
      <c r="W800" s="530">
        <v>37</v>
      </c>
      <c r="X800" s="530">
        <v>320</v>
      </c>
      <c r="Y800" s="530">
        <v>495</v>
      </c>
      <c r="Z800" s="530">
        <v>677</v>
      </c>
      <c r="AA800" s="530">
        <v>231</v>
      </c>
      <c r="AB800" s="531">
        <v>430</v>
      </c>
      <c r="AC800" s="475">
        <f t="shared" si="609"/>
        <v>4792815</v>
      </c>
    </row>
    <row r="801" spans="1:29" x14ac:dyDescent="0.25">
      <c r="A801" s="465">
        <v>3</v>
      </c>
      <c r="B801" s="529">
        <v>268</v>
      </c>
      <c r="C801" s="530">
        <v>515</v>
      </c>
      <c r="D801" s="530">
        <v>69</v>
      </c>
      <c r="E801" s="530">
        <v>179</v>
      </c>
      <c r="F801" s="530">
        <v>453</v>
      </c>
      <c r="G801" s="530">
        <v>706</v>
      </c>
      <c r="H801" s="530">
        <v>576</v>
      </c>
      <c r="I801" s="530">
        <v>118</v>
      </c>
      <c r="J801" s="530">
        <v>401</v>
      </c>
      <c r="K801" s="530">
        <v>713</v>
      </c>
      <c r="L801" s="530">
        <v>186</v>
      </c>
      <c r="M801" s="530">
        <v>439</v>
      </c>
      <c r="N801" s="530">
        <v>381</v>
      </c>
      <c r="O801" s="530">
        <v>580</v>
      </c>
      <c r="P801" s="530">
        <v>134</v>
      </c>
      <c r="Q801" s="530">
        <v>73</v>
      </c>
      <c r="R801" s="530">
        <v>248</v>
      </c>
      <c r="S801" s="530">
        <v>531</v>
      </c>
      <c r="T801" s="530">
        <v>114</v>
      </c>
      <c r="U801" s="530">
        <v>394</v>
      </c>
      <c r="V801" s="530">
        <v>587</v>
      </c>
      <c r="W801" s="530">
        <v>535</v>
      </c>
      <c r="X801" s="530">
        <v>62</v>
      </c>
      <c r="Y801" s="530">
        <v>255</v>
      </c>
      <c r="Z801" s="530">
        <v>446</v>
      </c>
      <c r="AA801" s="530">
        <v>729</v>
      </c>
      <c r="AB801" s="531">
        <v>163</v>
      </c>
      <c r="AC801" s="475">
        <f t="shared" si="609"/>
        <v>4792815</v>
      </c>
    </row>
    <row r="802" spans="1:29" x14ac:dyDescent="0.25">
      <c r="A802" s="465">
        <v>4</v>
      </c>
      <c r="B802" s="529">
        <v>422</v>
      </c>
      <c r="C802" s="530">
        <v>696</v>
      </c>
      <c r="D802" s="530">
        <v>220</v>
      </c>
      <c r="E802" s="530">
        <v>90</v>
      </c>
      <c r="F802" s="530">
        <v>361</v>
      </c>
      <c r="G802" s="530">
        <v>644</v>
      </c>
      <c r="H802" s="530">
        <v>511</v>
      </c>
      <c r="I802" s="530">
        <v>29</v>
      </c>
      <c r="J802" s="530">
        <v>312</v>
      </c>
      <c r="K802" s="530">
        <v>624</v>
      </c>
      <c r="L802" s="530">
        <v>94</v>
      </c>
      <c r="M802" s="530">
        <v>377</v>
      </c>
      <c r="N802" s="530">
        <v>316</v>
      </c>
      <c r="O802" s="530">
        <v>491</v>
      </c>
      <c r="P802" s="530">
        <v>45</v>
      </c>
      <c r="Q802" s="530">
        <v>227</v>
      </c>
      <c r="R802" s="530">
        <v>429</v>
      </c>
      <c r="S802" s="530">
        <v>682</v>
      </c>
      <c r="T802" s="530">
        <v>49</v>
      </c>
      <c r="U802" s="530">
        <v>305</v>
      </c>
      <c r="V802" s="530">
        <v>498</v>
      </c>
      <c r="W802" s="530">
        <v>689</v>
      </c>
      <c r="X802" s="530">
        <v>243</v>
      </c>
      <c r="Y802" s="530">
        <v>406</v>
      </c>
      <c r="Z802" s="530">
        <v>357</v>
      </c>
      <c r="AA802" s="530">
        <v>637</v>
      </c>
      <c r="AB802" s="531">
        <v>101</v>
      </c>
      <c r="AC802" s="475">
        <f t="shared" si="609"/>
        <v>4792815</v>
      </c>
    </row>
    <row r="803" spans="1:29" x14ac:dyDescent="0.25">
      <c r="A803" s="465">
        <v>5</v>
      </c>
      <c r="B803" s="529">
        <v>182</v>
      </c>
      <c r="C803" s="530">
        <v>438</v>
      </c>
      <c r="D803" s="530">
        <v>718</v>
      </c>
      <c r="E803" s="530">
        <v>579</v>
      </c>
      <c r="F803" s="530">
        <v>130</v>
      </c>
      <c r="G803" s="530">
        <v>386</v>
      </c>
      <c r="H803" s="530">
        <v>244</v>
      </c>
      <c r="I803" s="530">
        <v>527</v>
      </c>
      <c r="J803" s="530">
        <v>81</v>
      </c>
      <c r="K803" s="530">
        <v>393</v>
      </c>
      <c r="L803" s="530">
        <v>592</v>
      </c>
      <c r="M803" s="530">
        <v>110</v>
      </c>
      <c r="N803" s="530">
        <v>58</v>
      </c>
      <c r="O803" s="530">
        <v>260</v>
      </c>
      <c r="P803" s="530">
        <v>534</v>
      </c>
      <c r="Q803" s="530">
        <v>725</v>
      </c>
      <c r="R803" s="530">
        <v>171</v>
      </c>
      <c r="S803" s="530">
        <v>442</v>
      </c>
      <c r="T803" s="530">
        <v>520</v>
      </c>
      <c r="U803" s="530">
        <v>65</v>
      </c>
      <c r="V803" s="530">
        <v>267</v>
      </c>
      <c r="W803" s="530">
        <v>458</v>
      </c>
      <c r="X803" s="530">
        <v>705</v>
      </c>
      <c r="Y803" s="530">
        <v>175</v>
      </c>
      <c r="Z803" s="530">
        <v>126</v>
      </c>
      <c r="AA803" s="530">
        <v>397</v>
      </c>
      <c r="AB803" s="531">
        <v>572</v>
      </c>
      <c r="AC803" s="475">
        <f t="shared" si="609"/>
        <v>4792815</v>
      </c>
    </row>
    <row r="804" spans="1:29" x14ac:dyDescent="0.25">
      <c r="A804" s="465">
        <v>6</v>
      </c>
      <c r="B804" s="529">
        <v>653</v>
      </c>
      <c r="C804" s="530">
        <v>207</v>
      </c>
      <c r="D804" s="530">
        <v>478</v>
      </c>
      <c r="E804" s="530">
        <v>348</v>
      </c>
      <c r="F804" s="530">
        <v>601</v>
      </c>
      <c r="G804" s="530">
        <v>146</v>
      </c>
      <c r="H804" s="530">
        <v>13</v>
      </c>
      <c r="I804" s="530">
        <v>296</v>
      </c>
      <c r="J804" s="530">
        <v>543</v>
      </c>
      <c r="K804" s="530">
        <v>162</v>
      </c>
      <c r="L804" s="530">
        <v>325</v>
      </c>
      <c r="M804" s="530">
        <v>608</v>
      </c>
      <c r="N804" s="530">
        <v>556</v>
      </c>
      <c r="O804" s="530">
        <v>20</v>
      </c>
      <c r="P804" s="530">
        <v>276</v>
      </c>
      <c r="Q804" s="530">
        <v>467</v>
      </c>
      <c r="R804" s="530">
        <v>660</v>
      </c>
      <c r="S804" s="530">
        <v>211</v>
      </c>
      <c r="T804" s="530">
        <v>280</v>
      </c>
      <c r="U804" s="530">
        <v>563</v>
      </c>
      <c r="V804" s="530">
        <v>9</v>
      </c>
      <c r="W804" s="530">
        <v>191</v>
      </c>
      <c r="X804" s="530">
        <v>474</v>
      </c>
      <c r="Y804" s="530">
        <v>673</v>
      </c>
      <c r="Z804" s="530">
        <v>615</v>
      </c>
      <c r="AA804" s="530">
        <v>139</v>
      </c>
      <c r="AB804" s="531">
        <v>341</v>
      </c>
      <c r="AC804" s="475">
        <f t="shared" si="609"/>
        <v>4792815</v>
      </c>
    </row>
    <row r="805" spans="1:29" x14ac:dyDescent="0.25">
      <c r="A805" s="465">
        <v>7</v>
      </c>
      <c r="B805" s="529">
        <v>591</v>
      </c>
      <c r="C805" s="530">
        <v>115</v>
      </c>
      <c r="D805" s="530">
        <v>389</v>
      </c>
      <c r="E805" s="530">
        <v>256</v>
      </c>
      <c r="F805" s="530">
        <v>539</v>
      </c>
      <c r="G805" s="530">
        <v>57</v>
      </c>
      <c r="H805" s="530">
        <v>167</v>
      </c>
      <c r="I805" s="530">
        <v>450</v>
      </c>
      <c r="J805" s="530">
        <v>721</v>
      </c>
      <c r="K805" s="530">
        <v>70</v>
      </c>
      <c r="L805" s="530">
        <v>263</v>
      </c>
      <c r="M805" s="530">
        <v>519</v>
      </c>
      <c r="N805" s="530">
        <v>710</v>
      </c>
      <c r="O805" s="530">
        <v>174</v>
      </c>
      <c r="P805" s="530">
        <v>454</v>
      </c>
      <c r="Q805" s="530">
        <v>405</v>
      </c>
      <c r="R805" s="530">
        <v>568</v>
      </c>
      <c r="S805" s="530">
        <v>122</v>
      </c>
      <c r="T805" s="530">
        <v>434</v>
      </c>
      <c r="U805" s="530">
        <v>717</v>
      </c>
      <c r="V805" s="530">
        <v>187</v>
      </c>
      <c r="W805" s="530">
        <v>129</v>
      </c>
      <c r="X805" s="530">
        <v>382</v>
      </c>
      <c r="Y805" s="530">
        <v>584</v>
      </c>
      <c r="Z805" s="530">
        <v>523</v>
      </c>
      <c r="AA805" s="530">
        <v>77</v>
      </c>
      <c r="AB805" s="531">
        <v>252</v>
      </c>
      <c r="AC805" s="475">
        <f t="shared" si="609"/>
        <v>4792815</v>
      </c>
    </row>
    <row r="806" spans="1:29" x14ac:dyDescent="0.25">
      <c r="A806" s="465">
        <v>8</v>
      </c>
      <c r="B806" s="529">
        <v>333</v>
      </c>
      <c r="C806" s="530">
        <v>604</v>
      </c>
      <c r="D806" s="530">
        <v>158</v>
      </c>
      <c r="E806" s="530">
        <v>25</v>
      </c>
      <c r="F806" s="530">
        <v>272</v>
      </c>
      <c r="G806" s="530">
        <v>555</v>
      </c>
      <c r="H806" s="530">
        <v>665</v>
      </c>
      <c r="I806" s="530">
        <v>210</v>
      </c>
      <c r="J806" s="530">
        <v>463</v>
      </c>
      <c r="K806" s="530">
        <v>559</v>
      </c>
      <c r="L806" s="530">
        <v>5</v>
      </c>
      <c r="M806" s="530">
        <v>288</v>
      </c>
      <c r="N806" s="530">
        <v>470</v>
      </c>
      <c r="O806" s="530">
        <v>672</v>
      </c>
      <c r="P806" s="530">
        <v>196</v>
      </c>
      <c r="Q806" s="530">
        <v>138</v>
      </c>
      <c r="R806" s="530">
        <v>337</v>
      </c>
      <c r="S806" s="530">
        <v>620</v>
      </c>
      <c r="T806" s="530">
        <v>203</v>
      </c>
      <c r="U806" s="530">
        <v>486</v>
      </c>
      <c r="V806" s="530">
        <v>649</v>
      </c>
      <c r="W806" s="530">
        <v>600</v>
      </c>
      <c r="X806" s="530">
        <v>151</v>
      </c>
      <c r="Y806" s="530">
        <v>344</v>
      </c>
      <c r="Z806" s="530">
        <v>292</v>
      </c>
      <c r="AA806" s="530">
        <v>548</v>
      </c>
      <c r="AB806" s="531">
        <v>12</v>
      </c>
      <c r="AC806" s="475">
        <f t="shared" si="609"/>
        <v>4792815</v>
      </c>
    </row>
    <row r="807" spans="1:29" x14ac:dyDescent="0.25">
      <c r="A807" s="465">
        <v>9</v>
      </c>
      <c r="B807" s="529">
        <v>93</v>
      </c>
      <c r="C807" s="530">
        <v>373</v>
      </c>
      <c r="D807" s="530">
        <v>629</v>
      </c>
      <c r="E807" s="530">
        <v>487</v>
      </c>
      <c r="F807" s="530">
        <v>41</v>
      </c>
      <c r="G807" s="530">
        <v>324</v>
      </c>
      <c r="H807" s="530">
        <v>425</v>
      </c>
      <c r="I807" s="530">
        <v>681</v>
      </c>
      <c r="J807" s="530">
        <v>232</v>
      </c>
      <c r="K807" s="530">
        <v>301</v>
      </c>
      <c r="L807" s="530">
        <v>503</v>
      </c>
      <c r="M807" s="530">
        <v>48</v>
      </c>
      <c r="N807" s="530">
        <v>239</v>
      </c>
      <c r="O807" s="530">
        <v>414</v>
      </c>
      <c r="P807" s="530">
        <v>685</v>
      </c>
      <c r="Q807" s="530">
        <v>636</v>
      </c>
      <c r="R807" s="530">
        <v>106</v>
      </c>
      <c r="S807" s="530">
        <v>353</v>
      </c>
      <c r="T807" s="530">
        <v>701</v>
      </c>
      <c r="U807" s="530">
        <v>219</v>
      </c>
      <c r="V807" s="530">
        <v>418</v>
      </c>
      <c r="W807" s="530">
        <v>369</v>
      </c>
      <c r="X807" s="530">
        <v>640</v>
      </c>
      <c r="Y807" s="530">
        <v>86</v>
      </c>
      <c r="Z807" s="530">
        <v>34</v>
      </c>
      <c r="AA807" s="530">
        <v>308</v>
      </c>
      <c r="AB807" s="531">
        <v>510</v>
      </c>
      <c r="AC807" s="475">
        <f t="shared" si="609"/>
        <v>4792815</v>
      </c>
    </row>
    <row r="808" spans="1:29" x14ac:dyDescent="0.25">
      <c r="A808" s="465">
        <v>10</v>
      </c>
      <c r="B808" s="529">
        <v>113</v>
      </c>
      <c r="C808" s="530">
        <v>396</v>
      </c>
      <c r="D808" s="530">
        <v>586</v>
      </c>
      <c r="E808" s="530">
        <v>537</v>
      </c>
      <c r="F808" s="530">
        <v>61</v>
      </c>
      <c r="G808" s="530">
        <v>254</v>
      </c>
      <c r="H808" s="530">
        <v>445</v>
      </c>
      <c r="I808" s="530">
        <v>728</v>
      </c>
      <c r="J808" s="530">
        <v>165</v>
      </c>
      <c r="K808" s="530">
        <v>270</v>
      </c>
      <c r="L808" s="530">
        <v>514</v>
      </c>
      <c r="M808" s="530">
        <v>68</v>
      </c>
      <c r="N808" s="530">
        <v>178</v>
      </c>
      <c r="O808" s="530">
        <v>452</v>
      </c>
      <c r="P808" s="530">
        <v>708</v>
      </c>
      <c r="Q808" s="530">
        <v>575</v>
      </c>
      <c r="R808" s="530">
        <v>120</v>
      </c>
      <c r="S808" s="530">
        <v>400</v>
      </c>
      <c r="T808" s="530">
        <v>712</v>
      </c>
      <c r="U808" s="530">
        <v>185</v>
      </c>
      <c r="V808" s="530">
        <v>441</v>
      </c>
      <c r="W808" s="530">
        <v>380</v>
      </c>
      <c r="X808" s="530">
        <v>582</v>
      </c>
      <c r="Y808" s="530">
        <v>133</v>
      </c>
      <c r="Z808" s="530">
        <v>75</v>
      </c>
      <c r="AA808" s="530">
        <v>247</v>
      </c>
      <c r="AB808" s="531">
        <v>530</v>
      </c>
      <c r="AC808" s="475">
        <f t="shared" si="609"/>
        <v>4792815</v>
      </c>
    </row>
    <row r="809" spans="1:29" x14ac:dyDescent="0.25">
      <c r="A809" s="465">
        <v>11</v>
      </c>
      <c r="B809" s="529">
        <v>611</v>
      </c>
      <c r="C809" s="530">
        <v>156</v>
      </c>
      <c r="D809" s="530">
        <v>328</v>
      </c>
      <c r="E809" s="530">
        <v>279</v>
      </c>
      <c r="F809" s="530">
        <v>550</v>
      </c>
      <c r="G809" s="530">
        <v>23</v>
      </c>
      <c r="H809" s="530">
        <v>214</v>
      </c>
      <c r="I809" s="530">
        <v>461</v>
      </c>
      <c r="J809" s="530">
        <v>663</v>
      </c>
      <c r="K809" s="530">
        <v>3</v>
      </c>
      <c r="L809" s="530">
        <v>283</v>
      </c>
      <c r="M809" s="530">
        <v>566</v>
      </c>
      <c r="N809" s="530">
        <v>667</v>
      </c>
      <c r="O809" s="530">
        <v>194</v>
      </c>
      <c r="P809" s="530">
        <v>477</v>
      </c>
      <c r="Q809" s="530">
        <v>335</v>
      </c>
      <c r="R809" s="530">
        <v>618</v>
      </c>
      <c r="S809" s="530">
        <v>142</v>
      </c>
      <c r="T809" s="530">
        <v>481</v>
      </c>
      <c r="U809" s="530">
        <v>656</v>
      </c>
      <c r="V809" s="530">
        <v>201</v>
      </c>
      <c r="W809" s="530">
        <v>149</v>
      </c>
      <c r="X809" s="530">
        <v>351</v>
      </c>
      <c r="Y809" s="530">
        <v>595</v>
      </c>
      <c r="Z809" s="530">
        <v>546</v>
      </c>
      <c r="AA809" s="530">
        <v>16</v>
      </c>
      <c r="AB809" s="531">
        <v>290</v>
      </c>
      <c r="AC809" s="475">
        <f t="shared" si="609"/>
        <v>4792815</v>
      </c>
    </row>
    <row r="810" spans="1:29" x14ac:dyDescent="0.25">
      <c r="A810" s="465">
        <v>12</v>
      </c>
      <c r="B810" s="529">
        <v>371</v>
      </c>
      <c r="C810" s="530">
        <v>627</v>
      </c>
      <c r="D810" s="530">
        <v>97</v>
      </c>
      <c r="E810" s="530">
        <v>39</v>
      </c>
      <c r="F810" s="530">
        <v>319</v>
      </c>
      <c r="G810" s="530">
        <v>494</v>
      </c>
      <c r="H810" s="530">
        <v>676</v>
      </c>
      <c r="I810" s="530">
        <v>230</v>
      </c>
      <c r="J810" s="530">
        <v>432</v>
      </c>
      <c r="K810" s="530">
        <v>501</v>
      </c>
      <c r="L810" s="530">
        <v>52</v>
      </c>
      <c r="M810" s="530">
        <v>299</v>
      </c>
      <c r="N810" s="530">
        <v>409</v>
      </c>
      <c r="O810" s="530">
        <v>692</v>
      </c>
      <c r="P810" s="530">
        <v>237</v>
      </c>
      <c r="Q810" s="530">
        <v>104</v>
      </c>
      <c r="R810" s="530">
        <v>360</v>
      </c>
      <c r="S810" s="530">
        <v>631</v>
      </c>
      <c r="T810" s="530">
        <v>223</v>
      </c>
      <c r="U810" s="530">
        <v>416</v>
      </c>
      <c r="V810" s="530">
        <v>699</v>
      </c>
      <c r="W810" s="530">
        <v>647</v>
      </c>
      <c r="X810" s="530">
        <v>84</v>
      </c>
      <c r="Y810" s="530">
        <v>364</v>
      </c>
      <c r="Z810" s="530">
        <v>315</v>
      </c>
      <c r="AA810" s="530">
        <v>505</v>
      </c>
      <c r="AB810" s="531">
        <v>32</v>
      </c>
      <c r="AC810" s="475">
        <f t="shared" si="609"/>
        <v>4792815</v>
      </c>
    </row>
    <row r="811" spans="1:29" x14ac:dyDescent="0.25">
      <c r="A811" s="465">
        <v>13</v>
      </c>
      <c r="B811" s="529">
        <v>282</v>
      </c>
      <c r="C811" s="530">
        <v>562</v>
      </c>
      <c r="D811" s="530">
        <v>8</v>
      </c>
      <c r="E811" s="530">
        <v>190</v>
      </c>
      <c r="F811" s="530">
        <v>473</v>
      </c>
      <c r="G811" s="530">
        <v>675</v>
      </c>
      <c r="H811" s="530">
        <v>614</v>
      </c>
      <c r="I811" s="530">
        <v>141</v>
      </c>
      <c r="J811" s="530">
        <v>340</v>
      </c>
      <c r="K811" s="530">
        <v>652</v>
      </c>
      <c r="L811" s="530">
        <v>206</v>
      </c>
      <c r="M811" s="530">
        <v>480</v>
      </c>
      <c r="N811" s="530">
        <v>347</v>
      </c>
      <c r="O811" s="530">
        <v>603</v>
      </c>
      <c r="P811" s="530">
        <v>145</v>
      </c>
      <c r="Q811" s="530">
        <v>15</v>
      </c>
      <c r="R811" s="530">
        <v>295</v>
      </c>
      <c r="S811" s="530">
        <v>542</v>
      </c>
      <c r="T811" s="530">
        <v>161</v>
      </c>
      <c r="U811" s="530">
        <v>327</v>
      </c>
      <c r="V811" s="530">
        <v>607</v>
      </c>
      <c r="W811" s="530">
        <v>558</v>
      </c>
      <c r="X811" s="530">
        <v>19</v>
      </c>
      <c r="Y811" s="530">
        <v>275</v>
      </c>
      <c r="Z811" s="530">
        <v>466</v>
      </c>
      <c r="AA811" s="530">
        <v>659</v>
      </c>
      <c r="AB811" s="531">
        <v>213</v>
      </c>
      <c r="AC811" s="475">
        <f t="shared" si="609"/>
        <v>4792815</v>
      </c>
    </row>
    <row r="812" spans="1:29" x14ac:dyDescent="0.25">
      <c r="A812" s="465">
        <v>14</v>
      </c>
      <c r="B812" s="529">
        <v>51</v>
      </c>
      <c r="C812" s="530">
        <v>304</v>
      </c>
      <c r="D812" s="530">
        <v>497</v>
      </c>
      <c r="E812" s="530">
        <v>688</v>
      </c>
      <c r="F812" s="530">
        <v>242</v>
      </c>
      <c r="G812" s="530">
        <v>408</v>
      </c>
      <c r="H812" s="530">
        <v>356</v>
      </c>
      <c r="I812" s="530">
        <v>639</v>
      </c>
      <c r="J812" s="530">
        <v>100</v>
      </c>
      <c r="K812" s="530">
        <v>421</v>
      </c>
      <c r="L812" s="530">
        <v>695</v>
      </c>
      <c r="M812" s="530">
        <v>222</v>
      </c>
      <c r="N812" s="530">
        <v>89</v>
      </c>
      <c r="O812" s="530">
        <v>363</v>
      </c>
      <c r="P812" s="530">
        <v>643</v>
      </c>
      <c r="Q812" s="530">
        <v>513</v>
      </c>
      <c r="R812" s="530">
        <v>28</v>
      </c>
      <c r="S812" s="530">
        <v>311</v>
      </c>
      <c r="T812" s="530">
        <v>623</v>
      </c>
      <c r="U812" s="530">
        <v>96</v>
      </c>
      <c r="V812" s="530">
        <v>376</v>
      </c>
      <c r="W812" s="530">
        <v>318</v>
      </c>
      <c r="X812" s="530">
        <v>490</v>
      </c>
      <c r="Y812" s="530">
        <v>44</v>
      </c>
      <c r="Z812" s="530">
        <v>226</v>
      </c>
      <c r="AA812" s="530">
        <v>428</v>
      </c>
      <c r="AB812" s="531">
        <v>684</v>
      </c>
      <c r="AC812" s="475">
        <f t="shared" si="609"/>
        <v>4792815</v>
      </c>
    </row>
    <row r="813" spans="1:29" x14ac:dyDescent="0.25">
      <c r="A813" s="465">
        <v>15</v>
      </c>
      <c r="B813" s="529">
        <v>522</v>
      </c>
      <c r="C813" s="530">
        <v>64</v>
      </c>
      <c r="D813" s="530">
        <v>266</v>
      </c>
      <c r="E813" s="530">
        <v>457</v>
      </c>
      <c r="F813" s="530">
        <v>704</v>
      </c>
      <c r="G813" s="530">
        <v>177</v>
      </c>
      <c r="H813" s="530">
        <v>125</v>
      </c>
      <c r="I813" s="530">
        <v>399</v>
      </c>
      <c r="J813" s="530">
        <v>571</v>
      </c>
      <c r="K813" s="530">
        <v>181</v>
      </c>
      <c r="L813" s="530">
        <v>437</v>
      </c>
      <c r="M813" s="530">
        <v>720</v>
      </c>
      <c r="N813" s="530">
        <v>578</v>
      </c>
      <c r="O813" s="530">
        <v>132</v>
      </c>
      <c r="P813" s="530">
        <v>385</v>
      </c>
      <c r="Q813" s="530">
        <v>246</v>
      </c>
      <c r="R813" s="530">
        <v>526</v>
      </c>
      <c r="S813" s="530">
        <v>80</v>
      </c>
      <c r="T813" s="530">
        <v>392</v>
      </c>
      <c r="U813" s="530">
        <v>594</v>
      </c>
      <c r="V813" s="530">
        <v>109</v>
      </c>
      <c r="W813" s="530">
        <v>60</v>
      </c>
      <c r="X813" s="530">
        <v>259</v>
      </c>
      <c r="Y813" s="530">
        <v>533</v>
      </c>
      <c r="Z813" s="530">
        <v>724</v>
      </c>
      <c r="AA813" s="530">
        <v>170</v>
      </c>
      <c r="AB813" s="531">
        <v>444</v>
      </c>
      <c r="AC813" s="475">
        <f t="shared" si="609"/>
        <v>4792815</v>
      </c>
    </row>
    <row r="814" spans="1:29" x14ac:dyDescent="0.25">
      <c r="A814" s="465">
        <v>16</v>
      </c>
      <c r="B814" s="529">
        <v>700</v>
      </c>
      <c r="C814" s="530">
        <v>218</v>
      </c>
      <c r="D814" s="530">
        <v>420</v>
      </c>
      <c r="E814" s="530">
        <v>368</v>
      </c>
      <c r="F814" s="530">
        <v>642</v>
      </c>
      <c r="G814" s="530">
        <v>85</v>
      </c>
      <c r="H814" s="530">
        <v>36</v>
      </c>
      <c r="I814" s="530">
        <v>307</v>
      </c>
      <c r="J814" s="530">
        <v>509</v>
      </c>
      <c r="K814" s="530">
        <v>92</v>
      </c>
      <c r="L814" s="530">
        <v>375</v>
      </c>
      <c r="M814" s="530">
        <v>628</v>
      </c>
      <c r="N814" s="530">
        <v>489</v>
      </c>
      <c r="O814" s="530">
        <v>40</v>
      </c>
      <c r="P814" s="530">
        <v>323</v>
      </c>
      <c r="Q814" s="530">
        <v>424</v>
      </c>
      <c r="R814" s="530">
        <v>680</v>
      </c>
      <c r="S814" s="530">
        <v>234</v>
      </c>
      <c r="T814" s="530">
        <v>303</v>
      </c>
      <c r="U814" s="530">
        <v>502</v>
      </c>
      <c r="V814" s="530">
        <v>47</v>
      </c>
      <c r="W814" s="530">
        <v>238</v>
      </c>
      <c r="X814" s="530">
        <v>413</v>
      </c>
      <c r="Y814" s="530">
        <v>687</v>
      </c>
      <c r="Z814" s="530">
        <v>635</v>
      </c>
      <c r="AA814" s="530">
        <v>108</v>
      </c>
      <c r="AB814" s="531">
        <v>352</v>
      </c>
      <c r="AC814" s="475">
        <f t="shared" si="609"/>
        <v>4792815</v>
      </c>
    </row>
    <row r="815" spans="1:29" x14ac:dyDescent="0.25">
      <c r="A815" s="465">
        <v>17</v>
      </c>
      <c r="B815" s="529">
        <v>433</v>
      </c>
      <c r="C815" s="530">
        <v>716</v>
      </c>
      <c r="D815" s="530">
        <v>189</v>
      </c>
      <c r="E815" s="530">
        <v>128</v>
      </c>
      <c r="F815" s="530">
        <v>384</v>
      </c>
      <c r="G815" s="530">
        <v>583</v>
      </c>
      <c r="H815" s="530">
        <v>525</v>
      </c>
      <c r="I815" s="530">
        <v>76</v>
      </c>
      <c r="J815" s="530">
        <v>251</v>
      </c>
      <c r="K815" s="530">
        <v>590</v>
      </c>
      <c r="L815" s="530">
        <v>117</v>
      </c>
      <c r="M815" s="530">
        <v>388</v>
      </c>
      <c r="N815" s="530">
        <v>258</v>
      </c>
      <c r="O815" s="530">
        <v>538</v>
      </c>
      <c r="P815" s="530">
        <v>56</v>
      </c>
      <c r="Q815" s="530">
        <v>166</v>
      </c>
      <c r="R815" s="530">
        <v>449</v>
      </c>
      <c r="S815" s="530">
        <v>723</v>
      </c>
      <c r="T815" s="530">
        <v>72</v>
      </c>
      <c r="U815" s="530">
        <v>262</v>
      </c>
      <c r="V815" s="530">
        <v>518</v>
      </c>
      <c r="W815" s="530">
        <v>709</v>
      </c>
      <c r="X815" s="530">
        <v>173</v>
      </c>
      <c r="Y815" s="530">
        <v>456</v>
      </c>
      <c r="Z815" s="530">
        <v>404</v>
      </c>
      <c r="AA815" s="530">
        <v>570</v>
      </c>
      <c r="AB815" s="531">
        <v>121</v>
      </c>
      <c r="AC815" s="475">
        <f t="shared" si="609"/>
        <v>4792815</v>
      </c>
    </row>
    <row r="816" spans="1:29" x14ac:dyDescent="0.25">
      <c r="A816" s="465">
        <v>18</v>
      </c>
      <c r="B816" s="529">
        <v>202</v>
      </c>
      <c r="C816" s="530">
        <v>485</v>
      </c>
      <c r="D816" s="530">
        <v>651</v>
      </c>
      <c r="E816" s="530">
        <v>599</v>
      </c>
      <c r="F816" s="530">
        <v>153</v>
      </c>
      <c r="G816" s="530">
        <v>343</v>
      </c>
      <c r="H816" s="530">
        <v>294</v>
      </c>
      <c r="I816" s="530">
        <v>547</v>
      </c>
      <c r="J816" s="530">
        <v>11</v>
      </c>
      <c r="K816" s="530">
        <v>332</v>
      </c>
      <c r="L816" s="530">
        <v>606</v>
      </c>
      <c r="M816" s="530">
        <v>157</v>
      </c>
      <c r="N816" s="530">
        <v>27</v>
      </c>
      <c r="O816" s="530">
        <v>271</v>
      </c>
      <c r="P816" s="530">
        <v>554</v>
      </c>
      <c r="Q816" s="530">
        <v>664</v>
      </c>
      <c r="R816" s="530">
        <v>209</v>
      </c>
      <c r="S816" s="530">
        <v>465</v>
      </c>
      <c r="T816" s="530">
        <v>561</v>
      </c>
      <c r="U816" s="530">
        <v>4</v>
      </c>
      <c r="V816" s="530">
        <v>287</v>
      </c>
      <c r="W816" s="530">
        <v>469</v>
      </c>
      <c r="X816" s="530">
        <v>671</v>
      </c>
      <c r="Y816" s="530">
        <v>198</v>
      </c>
      <c r="Z816" s="530">
        <v>137</v>
      </c>
      <c r="AA816" s="530">
        <v>339</v>
      </c>
      <c r="AB816" s="531">
        <v>619</v>
      </c>
      <c r="AC816" s="475">
        <f t="shared" si="609"/>
        <v>4792815</v>
      </c>
    </row>
    <row r="817" spans="1:29" x14ac:dyDescent="0.25">
      <c r="A817" s="465">
        <v>19</v>
      </c>
      <c r="B817" s="529">
        <v>225</v>
      </c>
      <c r="C817" s="530">
        <v>415</v>
      </c>
      <c r="D817" s="530">
        <v>698</v>
      </c>
      <c r="E817" s="530">
        <v>646</v>
      </c>
      <c r="F817" s="530">
        <v>83</v>
      </c>
      <c r="G817" s="530">
        <v>366</v>
      </c>
      <c r="H817" s="530">
        <v>314</v>
      </c>
      <c r="I817" s="530">
        <v>507</v>
      </c>
      <c r="J817" s="530">
        <v>31</v>
      </c>
      <c r="K817" s="530">
        <v>370</v>
      </c>
      <c r="L817" s="530">
        <v>626</v>
      </c>
      <c r="M817" s="530">
        <v>99</v>
      </c>
      <c r="N817" s="530">
        <v>38</v>
      </c>
      <c r="O817" s="530">
        <v>321</v>
      </c>
      <c r="P817" s="530">
        <v>493</v>
      </c>
      <c r="Q817" s="530">
        <v>678</v>
      </c>
      <c r="R817" s="530">
        <v>229</v>
      </c>
      <c r="S817" s="530">
        <v>431</v>
      </c>
      <c r="T817" s="530">
        <v>500</v>
      </c>
      <c r="U817" s="530">
        <v>54</v>
      </c>
      <c r="V817" s="530">
        <v>298</v>
      </c>
      <c r="W817" s="530">
        <v>411</v>
      </c>
      <c r="X817" s="530">
        <v>691</v>
      </c>
      <c r="Y817" s="530">
        <v>236</v>
      </c>
      <c r="Z817" s="530">
        <v>103</v>
      </c>
      <c r="AA817" s="530">
        <v>359</v>
      </c>
      <c r="AB817" s="531">
        <v>633</v>
      </c>
      <c r="AC817" s="475">
        <f t="shared" si="609"/>
        <v>4792815</v>
      </c>
    </row>
    <row r="818" spans="1:29" x14ac:dyDescent="0.25">
      <c r="A818" s="465">
        <v>20</v>
      </c>
      <c r="B818" s="529">
        <v>714</v>
      </c>
      <c r="C818" s="530">
        <v>184</v>
      </c>
      <c r="D818" s="530">
        <v>440</v>
      </c>
      <c r="E818" s="530">
        <v>379</v>
      </c>
      <c r="F818" s="530">
        <v>581</v>
      </c>
      <c r="G818" s="530">
        <v>135</v>
      </c>
      <c r="H818" s="530">
        <v>74</v>
      </c>
      <c r="I818" s="530">
        <v>249</v>
      </c>
      <c r="J818" s="530">
        <v>529</v>
      </c>
      <c r="K818" s="530">
        <v>112</v>
      </c>
      <c r="L818" s="530">
        <v>395</v>
      </c>
      <c r="M818" s="530">
        <v>588</v>
      </c>
      <c r="N818" s="530">
        <v>536</v>
      </c>
      <c r="O818" s="530">
        <v>63</v>
      </c>
      <c r="P818" s="530">
        <v>253</v>
      </c>
      <c r="Q818" s="530">
        <v>447</v>
      </c>
      <c r="R818" s="530">
        <v>727</v>
      </c>
      <c r="S818" s="530">
        <v>164</v>
      </c>
      <c r="T818" s="530">
        <v>269</v>
      </c>
      <c r="U818" s="530">
        <v>516</v>
      </c>
      <c r="V818" s="530">
        <v>67</v>
      </c>
      <c r="W818" s="530">
        <v>180</v>
      </c>
      <c r="X818" s="530">
        <v>451</v>
      </c>
      <c r="Y818" s="530">
        <v>707</v>
      </c>
      <c r="Z818" s="530">
        <v>574</v>
      </c>
      <c r="AA818" s="530">
        <v>119</v>
      </c>
      <c r="AB818" s="531">
        <v>402</v>
      </c>
      <c r="AC818" s="475">
        <f t="shared" si="609"/>
        <v>4792815</v>
      </c>
    </row>
    <row r="819" spans="1:29" x14ac:dyDescent="0.25">
      <c r="A819" s="465">
        <v>21</v>
      </c>
      <c r="B819" s="529">
        <v>483</v>
      </c>
      <c r="C819" s="530">
        <v>655</v>
      </c>
      <c r="D819" s="530">
        <v>200</v>
      </c>
      <c r="E819" s="530">
        <v>148</v>
      </c>
      <c r="F819" s="530">
        <v>350</v>
      </c>
      <c r="G819" s="530">
        <v>597</v>
      </c>
      <c r="H819" s="530">
        <v>545</v>
      </c>
      <c r="I819" s="530">
        <v>18</v>
      </c>
      <c r="J819" s="530">
        <v>289</v>
      </c>
      <c r="K819" s="530">
        <v>610</v>
      </c>
      <c r="L819" s="530">
        <v>155</v>
      </c>
      <c r="M819" s="530">
        <v>330</v>
      </c>
      <c r="N819" s="530">
        <v>278</v>
      </c>
      <c r="O819" s="530">
        <v>552</v>
      </c>
      <c r="P819" s="530">
        <v>22</v>
      </c>
      <c r="Q819" s="530">
        <v>216</v>
      </c>
      <c r="R819" s="530">
        <v>460</v>
      </c>
      <c r="S819" s="530">
        <v>662</v>
      </c>
      <c r="T819" s="530">
        <v>2</v>
      </c>
      <c r="U819" s="530">
        <v>285</v>
      </c>
      <c r="V819" s="530">
        <v>565</v>
      </c>
      <c r="W819" s="530">
        <v>669</v>
      </c>
      <c r="X819" s="530">
        <v>193</v>
      </c>
      <c r="Y819" s="530">
        <v>476</v>
      </c>
      <c r="Z819" s="530">
        <v>334</v>
      </c>
      <c r="AA819" s="530">
        <v>617</v>
      </c>
      <c r="AB819" s="531">
        <v>144</v>
      </c>
      <c r="AC819" s="475">
        <f t="shared" si="609"/>
        <v>4792815</v>
      </c>
    </row>
    <row r="820" spans="1:29" x14ac:dyDescent="0.25">
      <c r="A820" s="465">
        <v>22</v>
      </c>
      <c r="B820" s="529">
        <v>391</v>
      </c>
      <c r="C820" s="530">
        <v>593</v>
      </c>
      <c r="D820" s="530">
        <v>111</v>
      </c>
      <c r="E820" s="530">
        <v>59</v>
      </c>
      <c r="F820" s="530">
        <v>261</v>
      </c>
      <c r="G820" s="530">
        <v>532</v>
      </c>
      <c r="H820" s="530">
        <v>726</v>
      </c>
      <c r="I820" s="530">
        <v>169</v>
      </c>
      <c r="J820" s="530">
        <v>443</v>
      </c>
      <c r="K820" s="530">
        <v>521</v>
      </c>
      <c r="L820" s="530">
        <v>66</v>
      </c>
      <c r="M820" s="530">
        <v>265</v>
      </c>
      <c r="N820" s="530">
        <v>459</v>
      </c>
      <c r="O820" s="530">
        <v>703</v>
      </c>
      <c r="P820" s="530">
        <v>176</v>
      </c>
      <c r="Q820" s="530">
        <v>124</v>
      </c>
      <c r="R820" s="530">
        <v>398</v>
      </c>
      <c r="S820" s="530">
        <v>573</v>
      </c>
      <c r="T820" s="530">
        <v>183</v>
      </c>
      <c r="U820" s="530">
        <v>436</v>
      </c>
      <c r="V820" s="530">
        <v>719</v>
      </c>
      <c r="W820" s="530">
        <v>577</v>
      </c>
      <c r="X820" s="530">
        <v>131</v>
      </c>
      <c r="Y820" s="530">
        <v>387</v>
      </c>
      <c r="Z820" s="530">
        <v>245</v>
      </c>
      <c r="AA820" s="530">
        <v>528</v>
      </c>
      <c r="AB820" s="531">
        <v>79</v>
      </c>
      <c r="AC820" s="475">
        <f t="shared" si="609"/>
        <v>4792815</v>
      </c>
    </row>
    <row r="821" spans="1:29" x14ac:dyDescent="0.25">
      <c r="A821" s="465">
        <v>23</v>
      </c>
      <c r="B821" s="529">
        <v>160</v>
      </c>
      <c r="C821" s="530">
        <v>326</v>
      </c>
      <c r="D821" s="530">
        <v>609</v>
      </c>
      <c r="E821" s="530">
        <v>557</v>
      </c>
      <c r="F821" s="530">
        <v>21</v>
      </c>
      <c r="G821" s="530">
        <v>274</v>
      </c>
      <c r="H821" s="530">
        <v>468</v>
      </c>
      <c r="I821" s="530">
        <v>658</v>
      </c>
      <c r="J821" s="530">
        <v>212</v>
      </c>
      <c r="K821" s="530">
        <v>281</v>
      </c>
      <c r="L821" s="530">
        <v>564</v>
      </c>
      <c r="M821" s="530">
        <v>7</v>
      </c>
      <c r="N821" s="530">
        <v>192</v>
      </c>
      <c r="O821" s="530">
        <v>472</v>
      </c>
      <c r="P821" s="530">
        <v>674</v>
      </c>
      <c r="Q821" s="530">
        <v>613</v>
      </c>
      <c r="R821" s="530">
        <v>140</v>
      </c>
      <c r="S821" s="530">
        <v>342</v>
      </c>
      <c r="T821" s="530">
        <v>654</v>
      </c>
      <c r="U821" s="530">
        <v>205</v>
      </c>
      <c r="V821" s="530">
        <v>479</v>
      </c>
      <c r="W821" s="530">
        <v>346</v>
      </c>
      <c r="X821" s="530">
        <v>602</v>
      </c>
      <c r="Y821" s="530">
        <v>147</v>
      </c>
      <c r="Z821" s="530">
        <v>14</v>
      </c>
      <c r="AA821" s="530">
        <v>297</v>
      </c>
      <c r="AB821" s="531">
        <v>541</v>
      </c>
      <c r="AC821" s="475">
        <f t="shared" si="609"/>
        <v>4792815</v>
      </c>
    </row>
    <row r="822" spans="1:29" x14ac:dyDescent="0.25">
      <c r="A822" s="465">
        <v>24</v>
      </c>
      <c r="B822" s="529">
        <v>622</v>
      </c>
      <c r="C822" s="530">
        <v>95</v>
      </c>
      <c r="D822" s="530">
        <v>378</v>
      </c>
      <c r="E822" s="530">
        <v>317</v>
      </c>
      <c r="F822" s="530">
        <v>492</v>
      </c>
      <c r="G822" s="530">
        <v>43</v>
      </c>
      <c r="H822" s="530">
        <v>228</v>
      </c>
      <c r="I822" s="530">
        <v>427</v>
      </c>
      <c r="J822" s="530">
        <v>683</v>
      </c>
      <c r="K822" s="530">
        <v>50</v>
      </c>
      <c r="L822" s="530">
        <v>306</v>
      </c>
      <c r="M822" s="530">
        <v>496</v>
      </c>
      <c r="N822" s="530">
        <v>690</v>
      </c>
      <c r="O822" s="530">
        <v>241</v>
      </c>
      <c r="P822" s="530">
        <v>407</v>
      </c>
      <c r="Q822" s="530">
        <v>355</v>
      </c>
      <c r="R822" s="530">
        <v>638</v>
      </c>
      <c r="S822" s="530">
        <v>102</v>
      </c>
      <c r="T822" s="530">
        <v>423</v>
      </c>
      <c r="U822" s="530">
        <v>694</v>
      </c>
      <c r="V822" s="530">
        <v>221</v>
      </c>
      <c r="W822" s="530">
        <v>88</v>
      </c>
      <c r="X822" s="530">
        <v>362</v>
      </c>
      <c r="Y822" s="530">
        <v>645</v>
      </c>
      <c r="Z822" s="530">
        <v>512</v>
      </c>
      <c r="AA822" s="530">
        <v>30</v>
      </c>
      <c r="AB822" s="531">
        <v>310</v>
      </c>
      <c r="AC822" s="475">
        <f t="shared" si="609"/>
        <v>4792815</v>
      </c>
    </row>
    <row r="823" spans="1:29" x14ac:dyDescent="0.25">
      <c r="A823" s="465">
        <v>25</v>
      </c>
      <c r="B823" s="529">
        <v>560</v>
      </c>
      <c r="C823" s="530">
        <v>6</v>
      </c>
      <c r="D823" s="530">
        <v>286</v>
      </c>
      <c r="E823" s="530">
        <v>471</v>
      </c>
      <c r="F823" s="530">
        <v>670</v>
      </c>
      <c r="G823" s="530">
        <v>197</v>
      </c>
      <c r="H823" s="530">
        <v>136</v>
      </c>
      <c r="I823" s="530">
        <v>338</v>
      </c>
      <c r="J823" s="530">
        <v>621</v>
      </c>
      <c r="K823" s="530">
        <v>204</v>
      </c>
      <c r="L823" s="530">
        <v>484</v>
      </c>
      <c r="M823" s="530">
        <v>650</v>
      </c>
      <c r="N823" s="530">
        <v>598</v>
      </c>
      <c r="O823" s="530">
        <v>152</v>
      </c>
      <c r="P823" s="530">
        <v>345</v>
      </c>
      <c r="Q823" s="530">
        <v>293</v>
      </c>
      <c r="R823" s="530">
        <v>549</v>
      </c>
      <c r="S823" s="530">
        <v>10</v>
      </c>
      <c r="T823" s="530">
        <v>331</v>
      </c>
      <c r="U823" s="530">
        <v>605</v>
      </c>
      <c r="V823" s="530">
        <v>159</v>
      </c>
      <c r="W823" s="530">
        <v>26</v>
      </c>
      <c r="X823" s="530">
        <v>273</v>
      </c>
      <c r="Y823" s="530">
        <v>553</v>
      </c>
      <c r="Z823" s="530">
        <v>666</v>
      </c>
      <c r="AA823" s="530">
        <v>208</v>
      </c>
      <c r="AB823" s="531">
        <v>464</v>
      </c>
      <c r="AC823" s="475">
        <f t="shared" si="609"/>
        <v>4792815</v>
      </c>
    </row>
    <row r="824" spans="1:29" x14ac:dyDescent="0.25">
      <c r="A824" s="465">
        <v>26</v>
      </c>
      <c r="B824" s="529">
        <v>302</v>
      </c>
      <c r="C824" s="530">
        <v>504</v>
      </c>
      <c r="D824" s="530">
        <v>46</v>
      </c>
      <c r="E824" s="530">
        <v>240</v>
      </c>
      <c r="F824" s="530">
        <v>412</v>
      </c>
      <c r="G824" s="530">
        <v>686</v>
      </c>
      <c r="H824" s="530">
        <v>634</v>
      </c>
      <c r="I824" s="530">
        <v>107</v>
      </c>
      <c r="J824" s="530">
        <v>354</v>
      </c>
      <c r="K824" s="530">
        <v>702</v>
      </c>
      <c r="L824" s="530">
        <v>217</v>
      </c>
      <c r="M824" s="530">
        <v>419</v>
      </c>
      <c r="N824" s="530">
        <v>367</v>
      </c>
      <c r="O824" s="530">
        <v>641</v>
      </c>
      <c r="P824" s="530">
        <v>87</v>
      </c>
      <c r="Q824" s="530">
        <v>35</v>
      </c>
      <c r="R824" s="530">
        <v>309</v>
      </c>
      <c r="S824" s="530">
        <v>508</v>
      </c>
      <c r="T824" s="530">
        <v>91</v>
      </c>
      <c r="U824" s="530">
        <v>374</v>
      </c>
      <c r="V824" s="530">
        <v>630</v>
      </c>
      <c r="W824" s="530">
        <v>488</v>
      </c>
      <c r="X824" s="530">
        <v>42</v>
      </c>
      <c r="Y824" s="530">
        <v>322</v>
      </c>
      <c r="Z824" s="530">
        <v>426</v>
      </c>
      <c r="AA824" s="530">
        <v>679</v>
      </c>
      <c r="AB824" s="531">
        <v>233</v>
      </c>
      <c r="AC824" s="475">
        <f t="shared" si="609"/>
        <v>4792815</v>
      </c>
    </row>
    <row r="825" spans="1:29" x14ac:dyDescent="0.25">
      <c r="A825" s="465">
        <v>27</v>
      </c>
      <c r="B825" s="529">
        <v>71</v>
      </c>
      <c r="C825" s="530">
        <v>264</v>
      </c>
      <c r="D825" s="530">
        <v>517</v>
      </c>
      <c r="E825" s="530">
        <v>711</v>
      </c>
      <c r="F825" s="530">
        <v>172</v>
      </c>
      <c r="G825" s="530">
        <v>455</v>
      </c>
      <c r="H825" s="530">
        <v>403</v>
      </c>
      <c r="I825" s="530">
        <v>569</v>
      </c>
      <c r="J825" s="530">
        <v>123</v>
      </c>
      <c r="K825" s="530">
        <v>435</v>
      </c>
      <c r="L825" s="530">
        <v>715</v>
      </c>
      <c r="M825" s="530">
        <v>188</v>
      </c>
      <c r="N825" s="530">
        <v>127</v>
      </c>
      <c r="O825" s="530">
        <v>383</v>
      </c>
      <c r="P825" s="530">
        <v>585</v>
      </c>
      <c r="Q825" s="530">
        <v>524</v>
      </c>
      <c r="R825" s="530">
        <v>78</v>
      </c>
      <c r="S825" s="530">
        <v>250</v>
      </c>
      <c r="T825" s="530">
        <v>589</v>
      </c>
      <c r="U825" s="530">
        <v>116</v>
      </c>
      <c r="V825" s="530">
        <v>390</v>
      </c>
      <c r="W825" s="530">
        <v>257</v>
      </c>
      <c r="X825" s="530">
        <v>540</v>
      </c>
      <c r="Y825" s="530">
        <v>55</v>
      </c>
      <c r="Z825" s="530">
        <v>168</v>
      </c>
      <c r="AA825" s="530">
        <v>448</v>
      </c>
      <c r="AB825" s="531">
        <v>722</v>
      </c>
      <c r="AC825" s="475">
        <f t="shared" si="609"/>
        <v>4792815</v>
      </c>
    </row>
    <row r="826" spans="1:29" x14ac:dyDescent="0.25">
      <c r="A826" s="470" t="s">
        <v>1</v>
      </c>
      <c r="B826" s="532" t="s">
        <v>4</v>
      </c>
      <c r="C826" s="533"/>
      <c r="D826" s="533"/>
      <c r="E826" s="533"/>
      <c r="F826" s="533"/>
      <c r="G826" s="533"/>
      <c r="H826" s="533"/>
      <c r="I826" s="533"/>
      <c r="J826" s="533"/>
      <c r="K826" s="533"/>
      <c r="L826" s="533"/>
      <c r="M826" s="533"/>
      <c r="N826" s="533"/>
      <c r="O826" s="533"/>
      <c r="P826" s="533"/>
      <c r="Q826" s="533"/>
      <c r="R826" s="533"/>
      <c r="S826" s="533"/>
      <c r="T826" s="533"/>
      <c r="U826" s="533"/>
      <c r="V826" s="533"/>
      <c r="W826" s="533"/>
      <c r="X826" s="533"/>
      <c r="Y826" s="533"/>
      <c r="Z826" s="533"/>
      <c r="AA826" s="533"/>
      <c r="AB826" s="534"/>
      <c r="AC826" s="475"/>
    </row>
    <row r="827" spans="1:29" x14ac:dyDescent="0.25">
      <c r="A827" s="466"/>
      <c r="B827" s="471" t="s">
        <v>925</v>
      </c>
      <c r="C827" s="471"/>
      <c r="D827" s="471"/>
      <c r="E827" s="471"/>
      <c r="F827" s="471"/>
      <c r="G827" s="471"/>
      <c r="H827" s="471"/>
      <c r="I827" s="471"/>
      <c r="J827" s="471"/>
      <c r="K827" s="471"/>
      <c r="L827" s="471"/>
      <c r="M827" s="471"/>
      <c r="N827" s="471"/>
      <c r="O827" s="471"/>
      <c r="P827" s="471"/>
      <c r="Q827" s="471"/>
      <c r="R827" s="471"/>
      <c r="S827" s="471"/>
      <c r="T827" s="471"/>
      <c r="U827" s="471"/>
      <c r="V827" s="471"/>
      <c r="W827" s="471"/>
      <c r="X827" s="471"/>
      <c r="Y827" s="471"/>
      <c r="Z827" s="471"/>
      <c r="AA827" s="471"/>
      <c r="AB827" s="471"/>
      <c r="AC827" s="475"/>
    </row>
    <row r="828" spans="1:29" x14ac:dyDescent="0.25">
      <c r="A828" s="470" t="s">
        <v>2</v>
      </c>
      <c r="B828" s="466">
        <f>B799</f>
        <v>1</v>
      </c>
      <c r="C828" s="466">
        <f>C800</f>
        <v>53</v>
      </c>
      <c r="D828" s="466">
        <f>D801</f>
        <v>69</v>
      </c>
      <c r="E828" s="466">
        <f>E802</f>
        <v>90</v>
      </c>
      <c r="F828" s="466">
        <f>F803</f>
        <v>130</v>
      </c>
      <c r="G828" s="466">
        <f>G804</f>
        <v>146</v>
      </c>
      <c r="H828" s="466">
        <f>H805</f>
        <v>167</v>
      </c>
      <c r="I828" s="466">
        <f>I806</f>
        <v>210</v>
      </c>
      <c r="J828" s="466">
        <f>J807</f>
        <v>232</v>
      </c>
      <c r="K828" s="466">
        <f>K808</f>
        <v>270</v>
      </c>
      <c r="L828" s="466">
        <f>L809</f>
        <v>283</v>
      </c>
      <c r="M828" s="466">
        <f>M810</f>
        <v>299</v>
      </c>
      <c r="N828" s="466">
        <f>N811</f>
        <v>347</v>
      </c>
      <c r="O828" s="466">
        <f>O812</f>
        <v>363</v>
      </c>
      <c r="P828" s="466">
        <f>P813</f>
        <v>385</v>
      </c>
      <c r="Q828" s="466">
        <f>Q814</f>
        <v>424</v>
      </c>
      <c r="R828" s="466">
        <f>R815</f>
        <v>449</v>
      </c>
      <c r="S828" s="466">
        <f>S816</f>
        <v>465</v>
      </c>
      <c r="T828" s="466">
        <f>T817</f>
        <v>500</v>
      </c>
      <c r="U828" s="466">
        <f>U818</f>
        <v>516</v>
      </c>
      <c r="V828" s="466">
        <f>V819</f>
        <v>565</v>
      </c>
      <c r="W828" s="466">
        <f>W820</f>
        <v>577</v>
      </c>
      <c r="X828" s="466">
        <f>X821</f>
        <v>602</v>
      </c>
      <c r="Y828" s="466">
        <f>Y822</f>
        <v>645</v>
      </c>
      <c r="Z828" s="466">
        <f>Z823</f>
        <v>666</v>
      </c>
      <c r="AA828" s="466">
        <f>AA824</f>
        <v>679</v>
      </c>
      <c r="AB828" s="473">
        <f>AB825</f>
        <v>722</v>
      </c>
      <c r="AC828" s="475">
        <f t="shared" ref="AC828:AC829" si="610">SUMSQ(B828:AB828)</f>
        <v>4792815</v>
      </c>
    </row>
    <row r="829" spans="1:29" x14ac:dyDescent="0.25">
      <c r="A829" s="470" t="s">
        <v>3</v>
      </c>
      <c r="B829" s="466">
        <f>B825</f>
        <v>71</v>
      </c>
      <c r="C829" s="466">
        <f>C824</f>
        <v>504</v>
      </c>
      <c r="D829" s="466">
        <f>D823</f>
        <v>286</v>
      </c>
      <c r="E829" s="466">
        <f>E822</f>
        <v>317</v>
      </c>
      <c r="F829" s="466">
        <f>F821</f>
        <v>21</v>
      </c>
      <c r="G829" s="466">
        <f>G820</f>
        <v>532</v>
      </c>
      <c r="H829" s="466">
        <f>H819</f>
        <v>545</v>
      </c>
      <c r="I829" s="466">
        <f>I818</f>
        <v>249</v>
      </c>
      <c r="J829" s="466">
        <f>J817</f>
        <v>31</v>
      </c>
      <c r="K829" s="466">
        <f>K816</f>
        <v>332</v>
      </c>
      <c r="L829" s="466">
        <f>L815</f>
        <v>117</v>
      </c>
      <c r="M829" s="466">
        <f>M814</f>
        <v>628</v>
      </c>
      <c r="N829" s="466">
        <f>N813</f>
        <v>578</v>
      </c>
      <c r="O829" s="466">
        <f>O812</f>
        <v>363</v>
      </c>
      <c r="P829" s="466">
        <f>P811</f>
        <v>145</v>
      </c>
      <c r="Q829" s="466">
        <f>Q810</f>
        <v>104</v>
      </c>
      <c r="R829" s="466">
        <f>R809</f>
        <v>618</v>
      </c>
      <c r="S829" s="466">
        <f>S808</f>
        <v>400</v>
      </c>
      <c r="T829" s="466">
        <f>T807</f>
        <v>701</v>
      </c>
      <c r="U829" s="466">
        <f>U806</f>
        <v>486</v>
      </c>
      <c r="V829" s="466">
        <f>V805</f>
        <v>187</v>
      </c>
      <c r="W829" s="466">
        <f>W804</f>
        <v>191</v>
      </c>
      <c r="X829" s="466">
        <f>X803</f>
        <v>705</v>
      </c>
      <c r="Y829" s="466">
        <f>Y802</f>
        <v>406</v>
      </c>
      <c r="Z829" s="466">
        <f>Z801</f>
        <v>446</v>
      </c>
      <c r="AA829" s="466">
        <f>AA800</f>
        <v>231</v>
      </c>
      <c r="AB829" s="473">
        <f>AB799</f>
        <v>661</v>
      </c>
      <c r="AC829" s="475">
        <f t="shared" si="610"/>
        <v>4792815</v>
      </c>
    </row>
    <row r="831" spans="1:29" x14ac:dyDescent="0.25">
      <c r="A831" s="465" t="s">
        <v>4</v>
      </c>
      <c r="B831" s="481" t="s">
        <v>964</v>
      </c>
      <c r="C831" s="482"/>
      <c r="D831" s="482"/>
      <c r="E831" s="482"/>
      <c r="F831" s="465"/>
      <c r="G831" s="465"/>
      <c r="H831" s="465"/>
      <c r="I831" s="465"/>
      <c r="J831" s="465"/>
      <c r="K831" s="465"/>
      <c r="L831" s="465"/>
      <c r="M831" s="465"/>
      <c r="N831" s="465"/>
      <c r="O831" s="465"/>
      <c r="P831" s="465"/>
      <c r="Q831" s="465"/>
      <c r="R831" s="465"/>
      <c r="S831" s="465"/>
      <c r="T831" s="465"/>
      <c r="U831" s="465"/>
      <c r="V831" s="465"/>
      <c r="W831" s="465"/>
      <c r="X831" s="465"/>
      <c r="Y831" s="465"/>
      <c r="Z831" s="465"/>
      <c r="AA831" s="465"/>
      <c r="AB831" s="465"/>
      <c r="AC831" s="475" t="s">
        <v>4</v>
      </c>
    </row>
    <row r="832" spans="1:29" x14ac:dyDescent="0.25">
      <c r="A832" s="465">
        <v>1</v>
      </c>
      <c r="B832" s="526">
        <v>6</v>
      </c>
      <c r="C832" s="527">
        <v>197</v>
      </c>
      <c r="D832" s="527">
        <v>136</v>
      </c>
      <c r="E832" s="527">
        <v>598</v>
      </c>
      <c r="F832" s="527">
        <v>549</v>
      </c>
      <c r="G832" s="527">
        <v>650</v>
      </c>
      <c r="H832" s="527">
        <v>464</v>
      </c>
      <c r="I832" s="527">
        <v>331</v>
      </c>
      <c r="J832" s="527">
        <v>273</v>
      </c>
      <c r="K832" s="527">
        <v>670</v>
      </c>
      <c r="L832" s="527">
        <v>621</v>
      </c>
      <c r="M832" s="527">
        <v>560</v>
      </c>
      <c r="N832" s="527">
        <v>293</v>
      </c>
      <c r="O832" s="527">
        <v>484</v>
      </c>
      <c r="P832" s="527">
        <v>345</v>
      </c>
      <c r="Q832" s="527">
        <v>159</v>
      </c>
      <c r="R832" s="527">
        <v>26</v>
      </c>
      <c r="S832" s="527">
        <v>208</v>
      </c>
      <c r="T832" s="527">
        <v>338</v>
      </c>
      <c r="U832" s="527">
        <v>286</v>
      </c>
      <c r="V832" s="527">
        <v>471</v>
      </c>
      <c r="W832" s="527">
        <v>204</v>
      </c>
      <c r="X832" s="527">
        <v>152</v>
      </c>
      <c r="Y832" s="527">
        <v>10</v>
      </c>
      <c r="Z832" s="527">
        <v>553</v>
      </c>
      <c r="AA832" s="527">
        <v>666</v>
      </c>
      <c r="AB832" s="528">
        <v>605</v>
      </c>
      <c r="AC832" s="475">
        <f t="shared" ref="AC832:AC858" si="611">SUMSQ(B832:AB832)</f>
        <v>4792815</v>
      </c>
    </row>
    <row r="833" spans="1:29" x14ac:dyDescent="0.25">
      <c r="A833" s="465">
        <v>2</v>
      </c>
      <c r="B833" s="529">
        <v>95</v>
      </c>
      <c r="C833" s="530">
        <v>43</v>
      </c>
      <c r="D833" s="530">
        <v>228</v>
      </c>
      <c r="E833" s="530">
        <v>690</v>
      </c>
      <c r="F833" s="530">
        <v>638</v>
      </c>
      <c r="G833" s="530">
        <v>496</v>
      </c>
      <c r="H833" s="530">
        <v>310</v>
      </c>
      <c r="I833" s="530">
        <v>423</v>
      </c>
      <c r="J833" s="530">
        <v>362</v>
      </c>
      <c r="K833" s="530">
        <v>492</v>
      </c>
      <c r="L833" s="530">
        <v>683</v>
      </c>
      <c r="M833" s="530">
        <v>622</v>
      </c>
      <c r="N833" s="530">
        <v>355</v>
      </c>
      <c r="O833" s="530">
        <v>306</v>
      </c>
      <c r="P833" s="530">
        <v>407</v>
      </c>
      <c r="Q833" s="530">
        <v>221</v>
      </c>
      <c r="R833" s="530">
        <v>88</v>
      </c>
      <c r="S833" s="530">
        <v>30</v>
      </c>
      <c r="T833" s="530">
        <v>427</v>
      </c>
      <c r="U833" s="530">
        <v>378</v>
      </c>
      <c r="V833" s="530">
        <v>317</v>
      </c>
      <c r="W833" s="530">
        <v>50</v>
      </c>
      <c r="X833" s="530">
        <v>241</v>
      </c>
      <c r="Y833" s="530">
        <v>102</v>
      </c>
      <c r="Z833" s="530">
        <v>645</v>
      </c>
      <c r="AA833" s="530">
        <v>512</v>
      </c>
      <c r="AB833" s="531">
        <v>694</v>
      </c>
      <c r="AC833" s="475">
        <f t="shared" si="611"/>
        <v>4792815</v>
      </c>
    </row>
    <row r="834" spans="1:29" x14ac:dyDescent="0.25">
      <c r="A834" s="465">
        <v>3</v>
      </c>
      <c r="B834" s="529">
        <v>184</v>
      </c>
      <c r="C834" s="530">
        <v>135</v>
      </c>
      <c r="D834" s="530">
        <v>74</v>
      </c>
      <c r="E834" s="530">
        <v>536</v>
      </c>
      <c r="F834" s="530">
        <v>727</v>
      </c>
      <c r="G834" s="530">
        <v>588</v>
      </c>
      <c r="H834" s="530">
        <v>402</v>
      </c>
      <c r="I834" s="530">
        <v>269</v>
      </c>
      <c r="J834" s="530">
        <v>451</v>
      </c>
      <c r="K834" s="530">
        <v>581</v>
      </c>
      <c r="L834" s="530">
        <v>529</v>
      </c>
      <c r="M834" s="530">
        <v>714</v>
      </c>
      <c r="N834" s="530">
        <v>447</v>
      </c>
      <c r="O834" s="530">
        <v>395</v>
      </c>
      <c r="P834" s="530">
        <v>253</v>
      </c>
      <c r="Q834" s="530">
        <v>67</v>
      </c>
      <c r="R834" s="530">
        <v>180</v>
      </c>
      <c r="S834" s="530">
        <v>119</v>
      </c>
      <c r="T834" s="530">
        <v>249</v>
      </c>
      <c r="U834" s="530">
        <v>440</v>
      </c>
      <c r="V834" s="530">
        <v>379</v>
      </c>
      <c r="W834" s="530">
        <v>112</v>
      </c>
      <c r="X834" s="530">
        <v>63</v>
      </c>
      <c r="Y834" s="530">
        <v>164</v>
      </c>
      <c r="Z834" s="530">
        <v>707</v>
      </c>
      <c r="AA834" s="530">
        <v>574</v>
      </c>
      <c r="AB834" s="531">
        <v>516</v>
      </c>
      <c r="AC834" s="475">
        <f t="shared" si="611"/>
        <v>4792815</v>
      </c>
    </row>
    <row r="835" spans="1:29" x14ac:dyDescent="0.25">
      <c r="A835" s="465">
        <v>4</v>
      </c>
      <c r="B835" s="529">
        <v>304</v>
      </c>
      <c r="C835" s="530">
        <v>408</v>
      </c>
      <c r="D835" s="530">
        <v>356</v>
      </c>
      <c r="E835" s="530">
        <v>89</v>
      </c>
      <c r="F835" s="530">
        <v>28</v>
      </c>
      <c r="G835" s="530">
        <v>222</v>
      </c>
      <c r="H835" s="530">
        <v>684</v>
      </c>
      <c r="I835" s="530">
        <v>623</v>
      </c>
      <c r="J835" s="530">
        <v>490</v>
      </c>
      <c r="K835" s="530">
        <v>242</v>
      </c>
      <c r="L835" s="530">
        <v>100</v>
      </c>
      <c r="M835" s="530">
        <v>51</v>
      </c>
      <c r="N835" s="530">
        <v>513</v>
      </c>
      <c r="O835" s="530">
        <v>695</v>
      </c>
      <c r="P835" s="530">
        <v>643</v>
      </c>
      <c r="Q835" s="530">
        <v>376</v>
      </c>
      <c r="R835" s="530">
        <v>318</v>
      </c>
      <c r="S835" s="530">
        <v>428</v>
      </c>
      <c r="T835" s="530">
        <v>639</v>
      </c>
      <c r="U835" s="530">
        <v>497</v>
      </c>
      <c r="V835" s="530">
        <v>688</v>
      </c>
      <c r="W835" s="530">
        <v>421</v>
      </c>
      <c r="X835" s="530">
        <v>363</v>
      </c>
      <c r="Y835" s="530">
        <v>311</v>
      </c>
      <c r="Z835" s="530">
        <v>44</v>
      </c>
      <c r="AA835" s="530">
        <v>226</v>
      </c>
      <c r="AB835" s="531">
        <v>96</v>
      </c>
      <c r="AC835" s="475">
        <f t="shared" si="611"/>
        <v>4792815</v>
      </c>
    </row>
    <row r="836" spans="1:29" x14ac:dyDescent="0.25">
      <c r="A836" s="465">
        <v>5</v>
      </c>
      <c r="B836" s="529">
        <v>396</v>
      </c>
      <c r="C836" s="530">
        <v>254</v>
      </c>
      <c r="D836" s="530">
        <v>445</v>
      </c>
      <c r="E836" s="530">
        <v>178</v>
      </c>
      <c r="F836" s="530">
        <v>120</v>
      </c>
      <c r="G836" s="530">
        <v>68</v>
      </c>
      <c r="H836" s="530">
        <v>530</v>
      </c>
      <c r="I836" s="530">
        <v>712</v>
      </c>
      <c r="J836" s="530">
        <v>582</v>
      </c>
      <c r="K836" s="530">
        <v>61</v>
      </c>
      <c r="L836" s="530">
        <v>165</v>
      </c>
      <c r="M836" s="530">
        <v>113</v>
      </c>
      <c r="N836" s="530">
        <v>575</v>
      </c>
      <c r="O836" s="530">
        <v>514</v>
      </c>
      <c r="P836" s="530">
        <v>708</v>
      </c>
      <c r="Q836" s="530">
        <v>441</v>
      </c>
      <c r="R836" s="530">
        <v>380</v>
      </c>
      <c r="S836" s="530">
        <v>247</v>
      </c>
      <c r="T836" s="530">
        <v>728</v>
      </c>
      <c r="U836" s="530">
        <v>586</v>
      </c>
      <c r="V836" s="530">
        <v>537</v>
      </c>
      <c r="W836" s="530">
        <v>270</v>
      </c>
      <c r="X836" s="530">
        <v>452</v>
      </c>
      <c r="Y836" s="530">
        <v>400</v>
      </c>
      <c r="Z836" s="530">
        <v>133</v>
      </c>
      <c r="AA836" s="530">
        <v>75</v>
      </c>
      <c r="AB836" s="531">
        <v>185</v>
      </c>
      <c r="AC836" s="475">
        <f t="shared" si="611"/>
        <v>4792815</v>
      </c>
    </row>
    <row r="837" spans="1:29" x14ac:dyDescent="0.25">
      <c r="A837" s="465">
        <v>6</v>
      </c>
      <c r="B837" s="529">
        <v>485</v>
      </c>
      <c r="C837" s="530">
        <v>343</v>
      </c>
      <c r="D837" s="530">
        <v>294</v>
      </c>
      <c r="E837" s="530">
        <v>27</v>
      </c>
      <c r="F837" s="530">
        <v>209</v>
      </c>
      <c r="G837" s="530">
        <v>157</v>
      </c>
      <c r="H837" s="530">
        <v>619</v>
      </c>
      <c r="I837" s="530">
        <v>561</v>
      </c>
      <c r="J837" s="530">
        <v>671</v>
      </c>
      <c r="K837" s="530">
        <v>153</v>
      </c>
      <c r="L837" s="530">
        <v>11</v>
      </c>
      <c r="M837" s="530">
        <v>202</v>
      </c>
      <c r="N837" s="530">
        <v>664</v>
      </c>
      <c r="O837" s="530">
        <v>606</v>
      </c>
      <c r="P837" s="530">
        <v>554</v>
      </c>
      <c r="Q837" s="530">
        <v>287</v>
      </c>
      <c r="R837" s="530">
        <v>469</v>
      </c>
      <c r="S837" s="530">
        <v>339</v>
      </c>
      <c r="T837" s="530">
        <v>547</v>
      </c>
      <c r="U837" s="530">
        <v>651</v>
      </c>
      <c r="V837" s="530">
        <v>599</v>
      </c>
      <c r="W837" s="530">
        <v>332</v>
      </c>
      <c r="X837" s="530">
        <v>271</v>
      </c>
      <c r="Y837" s="530">
        <v>465</v>
      </c>
      <c r="Z837" s="530">
        <v>198</v>
      </c>
      <c r="AA837" s="530">
        <v>137</v>
      </c>
      <c r="AB837" s="531">
        <v>4</v>
      </c>
      <c r="AC837" s="475">
        <f t="shared" si="611"/>
        <v>4792815</v>
      </c>
    </row>
    <row r="838" spans="1:29" x14ac:dyDescent="0.25">
      <c r="A838" s="465">
        <v>7</v>
      </c>
      <c r="B838" s="529">
        <v>515</v>
      </c>
      <c r="C838" s="530">
        <v>706</v>
      </c>
      <c r="D838" s="530">
        <v>576</v>
      </c>
      <c r="E838" s="530">
        <v>381</v>
      </c>
      <c r="F838" s="530">
        <v>248</v>
      </c>
      <c r="G838" s="530">
        <v>439</v>
      </c>
      <c r="H838" s="530">
        <v>163</v>
      </c>
      <c r="I838" s="530">
        <v>114</v>
      </c>
      <c r="J838" s="530">
        <v>62</v>
      </c>
      <c r="K838" s="530">
        <v>453</v>
      </c>
      <c r="L838" s="530">
        <v>401</v>
      </c>
      <c r="M838" s="530">
        <v>268</v>
      </c>
      <c r="N838" s="530">
        <v>73</v>
      </c>
      <c r="O838" s="530">
        <v>186</v>
      </c>
      <c r="P838" s="530">
        <v>134</v>
      </c>
      <c r="Q838" s="530">
        <v>587</v>
      </c>
      <c r="R838" s="530">
        <v>535</v>
      </c>
      <c r="S838" s="530">
        <v>729</v>
      </c>
      <c r="T838" s="530">
        <v>118</v>
      </c>
      <c r="U838" s="530">
        <v>69</v>
      </c>
      <c r="V838" s="530">
        <v>179</v>
      </c>
      <c r="W838" s="530">
        <v>713</v>
      </c>
      <c r="X838" s="530">
        <v>580</v>
      </c>
      <c r="Y838" s="530">
        <v>531</v>
      </c>
      <c r="Z838" s="530">
        <v>255</v>
      </c>
      <c r="AA838" s="530">
        <v>446</v>
      </c>
      <c r="AB838" s="531">
        <v>394</v>
      </c>
      <c r="AC838" s="475">
        <f t="shared" si="611"/>
        <v>4792815</v>
      </c>
    </row>
    <row r="839" spans="1:29" x14ac:dyDescent="0.25">
      <c r="A839" s="465">
        <v>8</v>
      </c>
      <c r="B839" s="529">
        <v>604</v>
      </c>
      <c r="C839" s="530">
        <v>555</v>
      </c>
      <c r="D839" s="530">
        <v>665</v>
      </c>
      <c r="E839" s="530">
        <v>470</v>
      </c>
      <c r="F839" s="530">
        <v>337</v>
      </c>
      <c r="G839" s="530">
        <v>288</v>
      </c>
      <c r="H839" s="530">
        <v>12</v>
      </c>
      <c r="I839" s="530">
        <v>203</v>
      </c>
      <c r="J839" s="530">
        <v>151</v>
      </c>
      <c r="K839" s="530">
        <v>272</v>
      </c>
      <c r="L839" s="530">
        <v>463</v>
      </c>
      <c r="M839" s="530">
        <v>333</v>
      </c>
      <c r="N839" s="530">
        <v>138</v>
      </c>
      <c r="O839" s="530">
        <v>5</v>
      </c>
      <c r="P839" s="530">
        <v>196</v>
      </c>
      <c r="Q839" s="530">
        <v>649</v>
      </c>
      <c r="R839" s="530">
        <v>600</v>
      </c>
      <c r="S839" s="530">
        <v>548</v>
      </c>
      <c r="T839" s="530">
        <v>210</v>
      </c>
      <c r="U839" s="530">
        <v>158</v>
      </c>
      <c r="V839" s="530">
        <v>25</v>
      </c>
      <c r="W839" s="530">
        <v>559</v>
      </c>
      <c r="X839" s="530">
        <v>672</v>
      </c>
      <c r="Y839" s="530">
        <v>620</v>
      </c>
      <c r="Z839" s="530">
        <v>344</v>
      </c>
      <c r="AA839" s="530">
        <v>292</v>
      </c>
      <c r="AB839" s="531">
        <v>486</v>
      </c>
      <c r="AC839" s="475">
        <f t="shared" si="611"/>
        <v>4792815</v>
      </c>
    </row>
    <row r="840" spans="1:29" x14ac:dyDescent="0.25">
      <c r="A840" s="465">
        <v>9</v>
      </c>
      <c r="B840" s="529">
        <v>696</v>
      </c>
      <c r="C840" s="530">
        <v>644</v>
      </c>
      <c r="D840" s="530">
        <v>511</v>
      </c>
      <c r="E840" s="530">
        <v>316</v>
      </c>
      <c r="F840" s="530">
        <v>429</v>
      </c>
      <c r="G840" s="530">
        <v>377</v>
      </c>
      <c r="H840" s="530">
        <v>101</v>
      </c>
      <c r="I840" s="530">
        <v>49</v>
      </c>
      <c r="J840" s="530">
        <v>243</v>
      </c>
      <c r="K840" s="530">
        <v>361</v>
      </c>
      <c r="L840" s="530">
        <v>312</v>
      </c>
      <c r="M840" s="530">
        <v>422</v>
      </c>
      <c r="N840" s="530">
        <v>227</v>
      </c>
      <c r="O840" s="530">
        <v>94</v>
      </c>
      <c r="P840" s="530">
        <v>45</v>
      </c>
      <c r="Q840" s="530">
        <v>498</v>
      </c>
      <c r="R840" s="530">
        <v>689</v>
      </c>
      <c r="S840" s="530">
        <v>637</v>
      </c>
      <c r="T840" s="530">
        <v>29</v>
      </c>
      <c r="U840" s="530">
        <v>220</v>
      </c>
      <c r="V840" s="530">
        <v>90</v>
      </c>
      <c r="W840" s="530">
        <v>624</v>
      </c>
      <c r="X840" s="530">
        <v>491</v>
      </c>
      <c r="Y840" s="530">
        <v>682</v>
      </c>
      <c r="Z840" s="530">
        <v>406</v>
      </c>
      <c r="AA840" s="530">
        <v>357</v>
      </c>
      <c r="AB840" s="531">
        <v>305</v>
      </c>
      <c r="AC840" s="475">
        <f t="shared" si="611"/>
        <v>4792815</v>
      </c>
    </row>
    <row r="841" spans="1:29" x14ac:dyDescent="0.25">
      <c r="A841" s="465">
        <v>10</v>
      </c>
      <c r="B841" s="529">
        <v>593</v>
      </c>
      <c r="C841" s="530">
        <v>532</v>
      </c>
      <c r="D841" s="530">
        <v>726</v>
      </c>
      <c r="E841" s="530">
        <v>459</v>
      </c>
      <c r="F841" s="530">
        <v>398</v>
      </c>
      <c r="G841" s="530">
        <v>265</v>
      </c>
      <c r="H841" s="530">
        <v>79</v>
      </c>
      <c r="I841" s="530">
        <v>183</v>
      </c>
      <c r="J841" s="530">
        <v>131</v>
      </c>
      <c r="K841" s="530">
        <v>261</v>
      </c>
      <c r="L841" s="530">
        <v>443</v>
      </c>
      <c r="M841" s="530">
        <v>391</v>
      </c>
      <c r="N841" s="530">
        <v>124</v>
      </c>
      <c r="O841" s="530">
        <v>66</v>
      </c>
      <c r="P841" s="530">
        <v>176</v>
      </c>
      <c r="Q841" s="530">
        <v>719</v>
      </c>
      <c r="R841" s="530">
        <v>577</v>
      </c>
      <c r="S841" s="530">
        <v>528</v>
      </c>
      <c r="T841" s="530">
        <v>169</v>
      </c>
      <c r="U841" s="530">
        <v>111</v>
      </c>
      <c r="V841" s="530">
        <v>59</v>
      </c>
      <c r="W841" s="530">
        <v>521</v>
      </c>
      <c r="X841" s="530">
        <v>703</v>
      </c>
      <c r="Y841" s="530">
        <v>573</v>
      </c>
      <c r="Z841" s="530">
        <v>387</v>
      </c>
      <c r="AA841" s="530">
        <v>245</v>
      </c>
      <c r="AB841" s="531">
        <v>436</v>
      </c>
      <c r="AC841" s="475">
        <f t="shared" si="611"/>
        <v>4792815</v>
      </c>
    </row>
    <row r="842" spans="1:29" x14ac:dyDescent="0.25">
      <c r="A842" s="465">
        <v>11</v>
      </c>
      <c r="B842" s="529">
        <v>655</v>
      </c>
      <c r="C842" s="530">
        <v>597</v>
      </c>
      <c r="D842" s="530">
        <v>545</v>
      </c>
      <c r="E842" s="530">
        <v>278</v>
      </c>
      <c r="F842" s="530">
        <v>460</v>
      </c>
      <c r="G842" s="530">
        <v>330</v>
      </c>
      <c r="H842" s="530">
        <v>144</v>
      </c>
      <c r="I842" s="530">
        <v>2</v>
      </c>
      <c r="J842" s="530">
        <v>193</v>
      </c>
      <c r="K842" s="530">
        <v>350</v>
      </c>
      <c r="L842" s="530">
        <v>289</v>
      </c>
      <c r="M842" s="530">
        <v>483</v>
      </c>
      <c r="N842" s="530">
        <v>216</v>
      </c>
      <c r="O842" s="530">
        <v>155</v>
      </c>
      <c r="P842" s="530">
        <v>22</v>
      </c>
      <c r="Q842" s="530">
        <v>565</v>
      </c>
      <c r="R842" s="530">
        <v>669</v>
      </c>
      <c r="S842" s="530">
        <v>617</v>
      </c>
      <c r="T842" s="530">
        <v>18</v>
      </c>
      <c r="U842" s="530">
        <v>200</v>
      </c>
      <c r="V842" s="530">
        <v>148</v>
      </c>
      <c r="W842" s="530">
        <v>610</v>
      </c>
      <c r="X842" s="530">
        <v>552</v>
      </c>
      <c r="Y842" s="530">
        <v>662</v>
      </c>
      <c r="Z842" s="530">
        <v>476</v>
      </c>
      <c r="AA842" s="530">
        <v>334</v>
      </c>
      <c r="AB842" s="531">
        <v>285</v>
      </c>
      <c r="AC842" s="475">
        <f t="shared" si="611"/>
        <v>4792815</v>
      </c>
    </row>
    <row r="843" spans="1:29" x14ac:dyDescent="0.25">
      <c r="A843" s="465">
        <v>12</v>
      </c>
      <c r="B843" s="529">
        <v>504</v>
      </c>
      <c r="C843" s="530">
        <v>686</v>
      </c>
      <c r="D843" s="530">
        <v>634</v>
      </c>
      <c r="E843" s="530">
        <v>367</v>
      </c>
      <c r="F843" s="530">
        <v>309</v>
      </c>
      <c r="G843" s="530">
        <v>419</v>
      </c>
      <c r="H843" s="530">
        <v>233</v>
      </c>
      <c r="I843" s="530">
        <v>91</v>
      </c>
      <c r="J843" s="530">
        <v>42</v>
      </c>
      <c r="K843" s="530">
        <v>412</v>
      </c>
      <c r="L843" s="530">
        <v>354</v>
      </c>
      <c r="M843" s="530">
        <v>302</v>
      </c>
      <c r="N843" s="530">
        <v>35</v>
      </c>
      <c r="O843" s="530">
        <v>217</v>
      </c>
      <c r="P843" s="530">
        <v>87</v>
      </c>
      <c r="Q843" s="530">
        <v>630</v>
      </c>
      <c r="R843" s="530">
        <v>488</v>
      </c>
      <c r="S843" s="530">
        <v>679</v>
      </c>
      <c r="T843" s="530">
        <v>107</v>
      </c>
      <c r="U843" s="530">
        <v>46</v>
      </c>
      <c r="V843" s="530">
        <v>240</v>
      </c>
      <c r="W843" s="530">
        <v>702</v>
      </c>
      <c r="X843" s="530">
        <v>641</v>
      </c>
      <c r="Y843" s="530">
        <v>508</v>
      </c>
      <c r="Z843" s="530">
        <v>322</v>
      </c>
      <c r="AA843" s="530">
        <v>426</v>
      </c>
      <c r="AB843" s="531">
        <v>374</v>
      </c>
      <c r="AC843" s="475">
        <f t="shared" si="611"/>
        <v>4792815</v>
      </c>
    </row>
    <row r="844" spans="1:29" x14ac:dyDescent="0.25">
      <c r="A844" s="465">
        <v>13</v>
      </c>
      <c r="B844" s="529">
        <v>156</v>
      </c>
      <c r="C844" s="530">
        <v>23</v>
      </c>
      <c r="D844" s="530">
        <v>214</v>
      </c>
      <c r="E844" s="530">
        <v>667</v>
      </c>
      <c r="F844" s="530">
        <v>618</v>
      </c>
      <c r="G844" s="530">
        <v>566</v>
      </c>
      <c r="H844" s="530">
        <v>290</v>
      </c>
      <c r="I844" s="530">
        <v>481</v>
      </c>
      <c r="J844" s="530">
        <v>351</v>
      </c>
      <c r="K844" s="530">
        <v>550</v>
      </c>
      <c r="L844" s="530">
        <v>663</v>
      </c>
      <c r="M844" s="530">
        <v>611</v>
      </c>
      <c r="N844" s="530">
        <v>335</v>
      </c>
      <c r="O844" s="530">
        <v>283</v>
      </c>
      <c r="P844" s="530">
        <v>477</v>
      </c>
      <c r="Q844" s="530">
        <v>201</v>
      </c>
      <c r="R844" s="530">
        <v>149</v>
      </c>
      <c r="S844" s="530">
        <v>16</v>
      </c>
      <c r="T844" s="530">
        <v>461</v>
      </c>
      <c r="U844" s="530">
        <v>328</v>
      </c>
      <c r="V844" s="530">
        <v>279</v>
      </c>
      <c r="W844" s="530">
        <v>3</v>
      </c>
      <c r="X844" s="530">
        <v>194</v>
      </c>
      <c r="Y844" s="530">
        <v>142</v>
      </c>
      <c r="Z844" s="530">
        <v>595</v>
      </c>
      <c r="AA844" s="530">
        <v>546</v>
      </c>
      <c r="AB844" s="531">
        <v>656</v>
      </c>
      <c r="AC844" s="475">
        <f t="shared" si="611"/>
        <v>4792815</v>
      </c>
    </row>
    <row r="845" spans="1:29" x14ac:dyDescent="0.25">
      <c r="A845" s="465">
        <v>14</v>
      </c>
      <c r="B845" s="529">
        <v>218</v>
      </c>
      <c r="C845" s="530">
        <v>85</v>
      </c>
      <c r="D845" s="530">
        <v>36</v>
      </c>
      <c r="E845" s="530">
        <v>489</v>
      </c>
      <c r="F845" s="530">
        <v>680</v>
      </c>
      <c r="G845" s="530">
        <v>628</v>
      </c>
      <c r="H845" s="530">
        <v>352</v>
      </c>
      <c r="I845" s="530">
        <v>303</v>
      </c>
      <c r="J845" s="530">
        <v>413</v>
      </c>
      <c r="K845" s="530">
        <v>642</v>
      </c>
      <c r="L845" s="530">
        <v>509</v>
      </c>
      <c r="M845" s="530">
        <v>700</v>
      </c>
      <c r="N845" s="530">
        <v>424</v>
      </c>
      <c r="O845" s="530">
        <v>375</v>
      </c>
      <c r="P845" s="530">
        <v>323</v>
      </c>
      <c r="Q845" s="530">
        <v>47</v>
      </c>
      <c r="R845" s="530">
        <v>238</v>
      </c>
      <c r="S845" s="530">
        <v>108</v>
      </c>
      <c r="T845" s="530">
        <v>307</v>
      </c>
      <c r="U845" s="530">
        <v>420</v>
      </c>
      <c r="V845" s="530">
        <v>368</v>
      </c>
      <c r="W845" s="530">
        <v>92</v>
      </c>
      <c r="X845" s="530">
        <v>40</v>
      </c>
      <c r="Y845" s="530">
        <v>234</v>
      </c>
      <c r="Z845" s="530">
        <v>687</v>
      </c>
      <c r="AA845" s="530">
        <v>635</v>
      </c>
      <c r="AB845" s="531">
        <v>502</v>
      </c>
      <c r="AC845" s="475">
        <f t="shared" si="611"/>
        <v>4792815</v>
      </c>
    </row>
    <row r="846" spans="1:29" x14ac:dyDescent="0.25">
      <c r="A846" s="465">
        <v>15</v>
      </c>
      <c r="B846" s="529">
        <v>64</v>
      </c>
      <c r="C846" s="530">
        <v>177</v>
      </c>
      <c r="D846" s="530">
        <v>125</v>
      </c>
      <c r="E846" s="530">
        <v>578</v>
      </c>
      <c r="F846" s="530">
        <v>526</v>
      </c>
      <c r="G846" s="530">
        <v>720</v>
      </c>
      <c r="H846" s="530">
        <v>444</v>
      </c>
      <c r="I846" s="530">
        <v>392</v>
      </c>
      <c r="J846" s="530">
        <v>259</v>
      </c>
      <c r="K846" s="530">
        <v>704</v>
      </c>
      <c r="L846" s="530">
        <v>571</v>
      </c>
      <c r="M846" s="530">
        <v>522</v>
      </c>
      <c r="N846" s="530">
        <v>246</v>
      </c>
      <c r="O846" s="530">
        <v>437</v>
      </c>
      <c r="P846" s="530">
        <v>385</v>
      </c>
      <c r="Q846" s="530">
        <v>109</v>
      </c>
      <c r="R846" s="530">
        <v>60</v>
      </c>
      <c r="S846" s="530">
        <v>170</v>
      </c>
      <c r="T846" s="530">
        <v>399</v>
      </c>
      <c r="U846" s="530">
        <v>266</v>
      </c>
      <c r="V846" s="530">
        <v>457</v>
      </c>
      <c r="W846" s="530">
        <v>181</v>
      </c>
      <c r="X846" s="530">
        <v>132</v>
      </c>
      <c r="Y846" s="530">
        <v>80</v>
      </c>
      <c r="Z846" s="530">
        <v>533</v>
      </c>
      <c r="AA846" s="530">
        <v>724</v>
      </c>
      <c r="AB846" s="531">
        <v>594</v>
      </c>
      <c r="AC846" s="475">
        <f t="shared" si="611"/>
        <v>4792815</v>
      </c>
    </row>
    <row r="847" spans="1:29" x14ac:dyDescent="0.25">
      <c r="A847" s="465">
        <v>16</v>
      </c>
      <c r="B847" s="529">
        <v>373</v>
      </c>
      <c r="C847" s="530">
        <v>324</v>
      </c>
      <c r="D847" s="530">
        <v>425</v>
      </c>
      <c r="E847" s="530">
        <v>239</v>
      </c>
      <c r="F847" s="530">
        <v>106</v>
      </c>
      <c r="G847" s="530">
        <v>48</v>
      </c>
      <c r="H847" s="530">
        <v>510</v>
      </c>
      <c r="I847" s="530">
        <v>701</v>
      </c>
      <c r="J847" s="530">
        <v>640</v>
      </c>
      <c r="K847" s="530">
        <v>41</v>
      </c>
      <c r="L847" s="530">
        <v>232</v>
      </c>
      <c r="M847" s="530">
        <v>93</v>
      </c>
      <c r="N847" s="530">
        <v>636</v>
      </c>
      <c r="O847" s="530">
        <v>503</v>
      </c>
      <c r="P847" s="530">
        <v>685</v>
      </c>
      <c r="Q847" s="530">
        <v>418</v>
      </c>
      <c r="R847" s="530">
        <v>369</v>
      </c>
      <c r="S847" s="530">
        <v>308</v>
      </c>
      <c r="T847" s="530">
        <v>681</v>
      </c>
      <c r="U847" s="530">
        <v>629</v>
      </c>
      <c r="V847" s="530">
        <v>487</v>
      </c>
      <c r="W847" s="530">
        <v>301</v>
      </c>
      <c r="X847" s="530">
        <v>414</v>
      </c>
      <c r="Y847" s="530">
        <v>353</v>
      </c>
      <c r="Z847" s="530">
        <v>86</v>
      </c>
      <c r="AA847" s="530">
        <v>34</v>
      </c>
      <c r="AB847" s="531">
        <v>219</v>
      </c>
      <c r="AC847" s="475">
        <f t="shared" si="611"/>
        <v>4792815</v>
      </c>
    </row>
    <row r="848" spans="1:29" x14ac:dyDescent="0.25">
      <c r="A848" s="465">
        <v>17</v>
      </c>
      <c r="B848" s="529">
        <v>438</v>
      </c>
      <c r="C848" s="530">
        <v>386</v>
      </c>
      <c r="D848" s="530">
        <v>244</v>
      </c>
      <c r="E848" s="530">
        <v>58</v>
      </c>
      <c r="F848" s="530">
        <v>171</v>
      </c>
      <c r="G848" s="530">
        <v>110</v>
      </c>
      <c r="H848" s="530">
        <v>572</v>
      </c>
      <c r="I848" s="530">
        <v>520</v>
      </c>
      <c r="J848" s="530">
        <v>705</v>
      </c>
      <c r="K848" s="530">
        <v>130</v>
      </c>
      <c r="L848" s="530">
        <v>81</v>
      </c>
      <c r="M848" s="530">
        <v>182</v>
      </c>
      <c r="N848" s="530">
        <v>725</v>
      </c>
      <c r="O848" s="530">
        <v>592</v>
      </c>
      <c r="P848" s="530">
        <v>534</v>
      </c>
      <c r="Q848" s="530">
        <v>267</v>
      </c>
      <c r="R848" s="530">
        <v>458</v>
      </c>
      <c r="S848" s="530">
        <v>397</v>
      </c>
      <c r="T848" s="530">
        <v>527</v>
      </c>
      <c r="U848" s="530">
        <v>718</v>
      </c>
      <c r="V848" s="530">
        <v>579</v>
      </c>
      <c r="W848" s="530">
        <v>393</v>
      </c>
      <c r="X848" s="530">
        <v>260</v>
      </c>
      <c r="Y848" s="530">
        <v>442</v>
      </c>
      <c r="Z848" s="530">
        <v>175</v>
      </c>
      <c r="AA848" s="530">
        <v>126</v>
      </c>
      <c r="AB848" s="531">
        <v>65</v>
      </c>
      <c r="AC848" s="475">
        <f t="shared" si="611"/>
        <v>4792815</v>
      </c>
    </row>
    <row r="849" spans="1:29" x14ac:dyDescent="0.25">
      <c r="A849" s="465">
        <v>18</v>
      </c>
      <c r="B849" s="529">
        <v>284</v>
      </c>
      <c r="C849" s="530">
        <v>475</v>
      </c>
      <c r="D849" s="530">
        <v>336</v>
      </c>
      <c r="E849" s="530">
        <v>150</v>
      </c>
      <c r="F849" s="530">
        <v>17</v>
      </c>
      <c r="G849" s="530">
        <v>199</v>
      </c>
      <c r="H849" s="530">
        <v>661</v>
      </c>
      <c r="I849" s="530">
        <v>612</v>
      </c>
      <c r="J849" s="530">
        <v>551</v>
      </c>
      <c r="K849" s="530">
        <v>195</v>
      </c>
      <c r="L849" s="530">
        <v>143</v>
      </c>
      <c r="M849" s="530">
        <v>1</v>
      </c>
      <c r="N849" s="530">
        <v>544</v>
      </c>
      <c r="O849" s="530">
        <v>657</v>
      </c>
      <c r="P849" s="530">
        <v>596</v>
      </c>
      <c r="Q849" s="530">
        <v>329</v>
      </c>
      <c r="R849" s="530">
        <v>277</v>
      </c>
      <c r="S849" s="530">
        <v>462</v>
      </c>
      <c r="T849" s="530">
        <v>616</v>
      </c>
      <c r="U849" s="530">
        <v>567</v>
      </c>
      <c r="V849" s="530">
        <v>668</v>
      </c>
      <c r="W849" s="530">
        <v>482</v>
      </c>
      <c r="X849" s="530">
        <v>349</v>
      </c>
      <c r="Y849" s="530">
        <v>291</v>
      </c>
      <c r="Z849" s="530">
        <v>24</v>
      </c>
      <c r="AA849" s="530">
        <v>215</v>
      </c>
      <c r="AB849" s="531">
        <v>154</v>
      </c>
      <c r="AC849" s="475">
        <f t="shared" si="611"/>
        <v>4792815</v>
      </c>
    </row>
    <row r="850" spans="1:29" x14ac:dyDescent="0.25">
      <c r="A850" s="465">
        <v>19</v>
      </c>
      <c r="B850" s="529">
        <v>415</v>
      </c>
      <c r="C850" s="530">
        <v>366</v>
      </c>
      <c r="D850" s="530">
        <v>314</v>
      </c>
      <c r="E850" s="530">
        <v>38</v>
      </c>
      <c r="F850" s="530">
        <v>229</v>
      </c>
      <c r="G850" s="530">
        <v>99</v>
      </c>
      <c r="H850" s="530">
        <v>633</v>
      </c>
      <c r="I850" s="530">
        <v>500</v>
      </c>
      <c r="J850" s="530">
        <v>691</v>
      </c>
      <c r="K850" s="530">
        <v>83</v>
      </c>
      <c r="L850" s="530">
        <v>31</v>
      </c>
      <c r="M850" s="530">
        <v>225</v>
      </c>
      <c r="N850" s="530">
        <v>678</v>
      </c>
      <c r="O850" s="530">
        <v>626</v>
      </c>
      <c r="P850" s="530">
        <v>493</v>
      </c>
      <c r="Q850" s="530">
        <v>298</v>
      </c>
      <c r="R850" s="530">
        <v>411</v>
      </c>
      <c r="S850" s="530">
        <v>359</v>
      </c>
      <c r="T850" s="530">
        <v>507</v>
      </c>
      <c r="U850" s="530">
        <v>698</v>
      </c>
      <c r="V850" s="530">
        <v>646</v>
      </c>
      <c r="W850" s="530">
        <v>370</v>
      </c>
      <c r="X850" s="530">
        <v>321</v>
      </c>
      <c r="Y850" s="530">
        <v>431</v>
      </c>
      <c r="Z850" s="530">
        <v>236</v>
      </c>
      <c r="AA850" s="530">
        <v>103</v>
      </c>
      <c r="AB850" s="531">
        <v>54</v>
      </c>
      <c r="AC850" s="475">
        <f t="shared" si="611"/>
        <v>4792815</v>
      </c>
    </row>
    <row r="851" spans="1:29" x14ac:dyDescent="0.25">
      <c r="A851" s="465">
        <v>20</v>
      </c>
      <c r="B851" s="529">
        <v>264</v>
      </c>
      <c r="C851" s="530">
        <v>455</v>
      </c>
      <c r="D851" s="530">
        <v>403</v>
      </c>
      <c r="E851" s="530">
        <v>127</v>
      </c>
      <c r="F851" s="530">
        <v>78</v>
      </c>
      <c r="G851" s="530">
        <v>188</v>
      </c>
      <c r="H851" s="530">
        <v>722</v>
      </c>
      <c r="I851" s="530">
        <v>589</v>
      </c>
      <c r="J851" s="530">
        <v>540</v>
      </c>
      <c r="K851" s="530">
        <v>172</v>
      </c>
      <c r="L851" s="530">
        <v>123</v>
      </c>
      <c r="M851" s="530">
        <v>71</v>
      </c>
      <c r="N851" s="530">
        <v>524</v>
      </c>
      <c r="O851" s="530">
        <v>715</v>
      </c>
      <c r="P851" s="530">
        <v>585</v>
      </c>
      <c r="Q851" s="530">
        <v>390</v>
      </c>
      <c r="R851" s="530">
        <v>257</v>
      </c>
      <c r="S851" s="530">
        <v>448</v>
      </c>
      <c r="T851" s="530">
        <v>569</v>
      </c>
      <c r="U851" s="530">
        <v>517</v>
      </c>
      <c r="V851" s="530">
        <v>711</v>
      </c>
      <c r="W851" s="530">
        <v>435</v>
      </c>
      <c r="X851" s="530">
        <v>383</v>
      </c>
      <c r="Y851" s="530">
        <v>250</v>
      </c>
      <c r="Z851" s="530">
        <v>55</v>
      </c>
      <c r="AA851" s="530">
        <v>168</v>
      </c>
      <c r="AB851" s="531">
        <v>116</v>
      </c>
      <c r="AC851" s="475">
        <f t="shared" si="611"/>
        <v>4792815</v>
      </c>
    </row>
    <row r="852" spans="1:29" x14ac:dyDescent="0.25">
      <c r="A852" s="465">
        <v>21</v>
      </c>
      <c r="B852" s="529">
        <v>326</v>
      </c>
      <c r="C852" s="530">
        <v>274</v>
      </c>
      <c r="D852" s="530">
        <v>468</v>
      </c>
      <c r="E852" s="530">
        <v>192</v>
      </c>
      <c r="F852" s="530">
        <v>140</v>
      </c>
      <c r="G852" s="530">
        <v>7</v>
      </c>
      <c r="H852" s="530">
        <v>541</v>
      </c>
      <c r="I852" s="530">
        <v>654</v>
      </c>
      <c r="J852" s="530">
        <v>602</v>
      </c>
      <c r="K852" s="530">
        <v>21</v>
      </c>
      <c r="L852" s="530">
        <v>212</v>
      </c>
      <c r="M852" s="530">
        <v>160</v>
      </c>
      <c r="N852" s="530">
        <v>613</v>
      </c>
      <c r="O852" s="530">
        <v>564</v>
      </c>
      <c r="P852" s="530">
        <v>674</v>
      </c>
      <c r="Q852" s="530">
        <v>479</v>
      </c>
      <c r="R852" s="530">
        <v>346</v>
      </c>
      <c r="S852" s="530">
        <v>297</v>
      </c>
      <c r="T852" s="530">
        <v>658</v>
      </c>
      <c r="U852" s="530">
        <v>609</v>
      </c>
      <c r="V852" s="530">
        <v>557</v>
      </c>
      <c r="W852" s="530">
        <v>281</v>
      </c>
      <c r="X852" s="530">
        <v>472</v>
      </c>
      <c r="Y852" s="530">
        <v>342</v>
      </c>
      <c r="Z852" s="530">
        <v>147</v>
      </c>
      <c r="AA852" s="530">
        <v>14</v>
      </c>
      <c r="AB852" s="531">
        <v>205</v>
      </c>
      <c r="AC852" s="475">
        <f t="shared" si="611"/>
        <v>4792815</v>
      </c>
    </row>
    <row r="853" spans="1:29" x14ac:dyDescent="0.25">
      <c r="A853" s="465">
        <v>22</v>
      </c>
      <c r="B853" s="529">
        <v>716</v>
      </c>
      <c r="C853" s="530">
        <v>583</v>
      </c>
      <c r="D853" s="530">
        <v>525</v>
      </c>
      <c r="E853" s="530">
        <v>258</v>
      </c>
      <c r="F853" s="530">
        <v>449</v>
      </c>
      <c r="G853" s="530">
        <v>388</v>
      </c>
      <c r="H853" s="530">
        <v>121</v>
      </c>
      <c r="I853" s="530">
        <v>72</v>
      </c>
      <c r="J853" s="530">
        <v>173</v>
      </c>
      <c r="K853" s="530">
        <v>384</v>
      </c>
      <c r="L853" s="530">
        <v>251</v>
      </c>
      <c r="M853" s="530">
        <v>433</v>
      </c>
      <c r="N853" s="530">
        <v>166</v>
      </c>
      <c r="O853" s="530">
        <v>117</v>
      </c>
      <c r="P853" s="530">
        <v>56</v>
      </c>
      <c r="Q853" s="530">
        <v>518</v>
      </c>
      <c r="R853" s="530">
        <v>709</v>
      </c>
      <c r="S853" s="530">
        <v>570</v>
      </c>
      <c r="T853" s="530">
        <v>76</v>
      </c>
      <c r="U853" s="530">
        <v>189</v>
      </c>
      <c r="V853" s="530">
        <v>128</v>
      </c>
      <c r="W853" s="530">
        <v>590</v>
      </c>
      <c r="X853" s="530">
        <v>538</v>
      </c>
      <c r="Y853" s="530">
        <v>723</v>
      </c>
      <c r="Z853" s="530">
        <v>456</v>
      </c>
      <c r="AA853" s="530">
        <v>404</v>
      </c>
      <c r="AB853" s="531">
        <v>262</v>
      </c>
      <c r="AC853" s="475">
        <f t="shared" si="611"/>
        <v>4792815</v>
      </c>
    </row>
    <row r="854" spans="1:29" x14ac:dyDescent="0.25">
      <c r="A854" s="465">
        <v>23</v>
      </c>
      <c r="B854" s="529">
        <v>562</v>
      </c>
      <c r="C854" s="530">
        <v>675</v>
      </c>
      <c r="D854" s="530">
        <v>614</v>
      </c>
      <c r="E854" s="530">
        <v>347</v>
      </c>
      <c r="F854" s="530">
        <v>295</v>
      </c>
      <c r="G854" s="530">
        <v>480</v>
      </c>
      <c r="H854" s="530">
        <v>213</v>
      </c>
      <c r="I854" s="530">
        <v>161</v>
      </c>
      <c r="J854" s="530">
        <v>19</v>
      </c>
      <c r="K854" s="530">
        <v>473</v>
      </c>
      <c r="L854" s="530">
        <v>340</v>
      </c>
      <c r="M854" s="530">
        <v>282</v>
      </c>
      <c r="N854" s="530">
        <v>15</v>
      </c>
      <c r="O854" s="530">
        <v>206</v>
      </c>
      <c r="P854" s="530">
        <v>145</v>
      </c>
      <c r="Q854" s="530">
        <v>607</v>
      </c>
      <c r="R854" s="530">
        <v>558</v>
      </c>
      <c r="S854" s="530">
        <v>659</v>
      </c>
      <c r="T854" s="530">
        <v>141</v>
      </c>
      <c r="U854" s="530">
        <v>8</v>
      </c>
      <c r="V854" s="530">
        <v>190</v>
      </c>
      <c r="W854" s="530">
        <v>652</v>
      </c>
      <c r="X854" s="530">
        <v>603</v>
      </c>
      <c r="Y854" s="530">
        <v>542</v>
      </c>
      <c r="Z854" s="530">
        <v>275</v>
      </c>
      <c r="AA854" s="530">
        <v>466</v>
      </c>
      <c r="AB854" s="531">
        <v>327</v>
      </c>
      <c r="AC854" s="475">
        <f t="shared" si="611"/>
        <v>4792815</v>
      </c>
    </row>
    <row r="855" spans="1:29" x14ac:dyDescent="0.25">
      <c r="A855" s="465">
        <v>24</v>
      </c>
      <c r="B855" s="529">
        <v>627</v>
      </c>
      <c r="C855" s="530">
        <v>494</v>
      </c>
      <c r="D855" s="530">
        <v>676</v>
      </c>
      <c r="E855" s="530">
        <v>409</v>
      </c>
      <c r="F855" s="530">
        <v>360</v>
      </c>
      <c r="G855" s="530">
        <v>299</v>
      </c>
      <c r="H855" s="530">
        <v>32</v>
      </c>
      <c r="I855" s="530">
        <v>223</v>
      </c>
      <c r="J855" s="530">
        <v>84</v>
      </c>
      <c r="K855" s="530">
        <v>319</v>
      </c>
      <c r="L855" s="530">
        <v>432</v>
      </c>
      <c r="M855" s="530">
        <v>371</v>
      </c>
      <c r="N855" s="530">
        <v>104</v>
      </c>
      <c r="O855" s="530">
        <v>52</v>
      </c>
      <c r="P855" s="530">
        <v>237</v>
      </c>
      <c r="Q855" s="530">
        <v>699</v>
      </c>
      <c r="R855" s="530">
        <v>647</v>
      </c>
      <c r="S855" s="530">
        <v>505</v>
      </c>
      <c r="T855" s="530">
        <v>230</v>
      </c>
      <c r="U855" s="530">
        <v>97</v>
      </c>
      <c r="V855" s="530">
        <v>39</v>
      </c>
      <c r="W855" s="530">
        <v>501</v>
      </c>
      <c r="X855" s="530">
        <v>692</v>
      </c>
      <c r="Y855" s="530">
        <v>631</v>
      </c>
      <c r="Z855" s="530">
        <v>364</v>
      </c>
      <c r="AA855" s="530">
        <v>315</v>
      </c>
      <c r="AB855" s="531">
        <v>416</v>
      </c>
      <c r="AC855" s="475">
        <f t="shared" si="611"/>
        <v>4792815</v>
      </c>
    </row>
    <row r="856" spans="1:29" x14ac:dyDescent="0.25">
      <c r="A856" s="465">
        <v>25</v>
      </c>
      <c r="B856" s="529">
        <v>207</v>
      </c>
      <c r="C856" s="530">
        <v>146</v>
      </c>
      <c r="D856" s="530">
        <v>13</v>
      </c>
      <c r="E856" s="530">
        <v>556</v>
      </c>
      <c r="F856" s="530">
        <v>660</v>
      </c>
      <c r="G856" s="530">
        <v>608</v>
      </c>
      <c r="H856" s="530">
        <v>341</v>
      </c>
      <c r="I856" s="530">
        <v>280</v>
      </c>
      <c r="J856" s="530">
        <v>474</v>
      </c>
      <c r="K856" s="530">
        <v>601</v>
      </c>
      <c r="L856" s="530">
        <v>543</v>
      </c>
      <c r="M856" s="530">
        <v>653</v>
      </c>
      <c r="N856" s="530">
        <v>467</v>
      </c>
      <c r="O856" s="530">
        <v>325</v>
      </c>
      <c r="P856" s="530">
        <v>276</v>
      </c>
      <c r="Q856" s="530">
        <v>9</v>
      </c>
      <c r="R856" s="530">
        <v>191</v>
      </c>
      <c r="S856" s="530">
        <v>139</v>
      </c>
      <c r="T856" s="530">
        <v>296</v>
      </c>
      <c r="U856" s="530">
        <v>478</v>
      </c>
      <c r="V856" s="530">
        <v>348</v>
      </c>
      <c r="W856" s="530">
        <v>162</v>
      </c>
      <c r="X856" s="530">
        <v>20</v>
      </c>
      <c r="Y856" s="530">
        <v>211</v>
      </c>
      <c r="Z856" s="530">
        <v>673</v>
      </c>
      <c r="AA856" s="530">
        <v>615</v>
      </c>
      <c r="AB856" s="531">
        <v>563</v>
      </c>
      <c r="AC856" s="475">
        <f t="shared" si="611"/>
        <v>4792815</v>
      </c>
    </row>
    <row r="857" spans="1:29" x14ac:dyDescent="0.25">
      <c r="A857" s="465">
        <v>26</v>
      </c>
      <c r="B857" s="529">
        <v>53</v>
      </c>
      <c r="C857" s="530">
        <v>235</v>
      </c>
      <c r="D857" s="530">
        <v>105</v>
      </c>
      <c r="E857" s="530">
        <v>648</v>
      </c>
      <c r="F857" s="530">
        <v>506</v>
      </c>
      <c r="G857" s="530">
        <v>697</v>
      </c>
      <c r="H857" s="530">
        <v>430</v>
      </c>
      <c r="I857" s="530">
        <v>372</v>
      </c>
      <c r="J857" s="530">
        <v>320</v>
      </c>
      <c r="K857" s="530">
        <v>693</v>
      </c>
      <c r="L857" s="530">
        <v>632</v>
      </c>
      <c r="M857" s="530">
        <v>499</v>
      </c>
      <c r="N857" s="530">
        <v>313</v>
      </c>
      <c r="O857" s="530">
        <v>417</v>
      </c>
      <c r="P857" s="530">
        <v>365</v>
      </c>
      <c r="Q857" s="530">
        <v>98</v>
      </c>
      <c r="R857" s="530">
        <v>37</v>
      </c>
      <c r="S857" s="530">
        <v>231</v>
      </c>
      <c r="T857" s="530">
        <v>358</v>
      </c>
      <c r="U857" s="530">
        <v>300</v>
      </c>
      <c r="V857" s="530">
        <v>410</v>
      </c>
      <c r="W857" s="530">
        <v>224</v>
      </c>
      <c r="X857" s="530">
        <v>82</v>
      </c>
      <c r="Y857" s="530">
        <v>33</v>
      </c>
      <c r="Z857" s="530">
        <v>495</v>
      </c>
      <c r="AA857" s="530">
        <v>677</v>
      </c>
      <c r="AB857" s="531">
        <v>625</v>
      </c>
      <c r="AC857" s="475">
        <f t="shared" si="611"/>
        <v>4792815</v>
      </c>
    </row>
    <row r="858" spans="1:29" x14ac:dyDescent="0.25">
      <c r="A858" s="465">
        <v>27</v>
      </c>
      <c r="B858" s="535">
        <v>115</v>
      </c>
      <c r="C858" s="536">
        <v>57</v>
      </c>
      <c r="D858" s="536">
        <v>167</v>
      </c>
      <c r="E858" s="536">
        <v>710</v>
      </c>
      <c r="F858" s="536">
        <v>568</v>
      </c>
      <c r="G858" s="536">
        <v>519</v>
      </c>
      <c r="H858" s="536">
        <v>252</v>
      </c>
      <c r="I858" s="536">
        <v>434</v>
      </c>
      <c r="J858" s="536">
        <v>382</v>
      </c>
      <c r="K858" s="536">
        <v>539</v>
      </c>
      <c r="L858" s="536">
        <v>721</v>
      </c>
      <c r="M858" s="536">
        <v>591</v>
      </c>
      <c r="N858" s="536">
        <v>405</v>
      </c>
      <c r="O858" s="536">
        <v>263</v>
      </c>
      <c r="P858" s="536">
        <v>454</v>
      </c>
      <c r="Q858" s="536">
        <v>187</v>
      </c>
      <c r="R858" s="536">
        <v>129</v>
      </c>
      <c r="S858" s="536">
        <v>77</v>
      </c>
      <c r="T858" s="536">
        <v>450</v>
      </c>
      <c r="U858" s="536">
        <v>389</v>
      </c>
      <c r="V858" s="536">
        <v>256</v>
      </c>
      <c r="W858" s="536">
        <v>70</v>
      </c>
      <c r="X858" s="536">
        <v>174</v>
      </c>
      <c r="Y858" s="536">
        <v>122</v>
      </c>
      <c r="Z858" s="536">
        <v>584</v>
      </c>
      <c r="AA858" s="536">
        <v>523</v>
      </c>
      <c r="AB858" s="537">
        <v>717</v>
      </c>
      <c r="AC858" s="475">
        <f t="shared" si="611"/>
        <v>4792815</v>
      </c>
    </row>
    <row r="859" spans="1:29" x14ac:dyDescent="0.25">
      <c r="A859" s="470" t="s">
        <v>1</v>
      </c>
      <c r="B859" s="475">
        <f>SUMSQ(B832:B858)</f>
        <v>4792815</v>
      </c>
      <c r="C859" s="475">
        <f>SUMSQ(C832:C858)</f>
        <v>4792815</v>
      </c>
      <c r="D859" s="475">
        <f t="shared" ref="D859:AB859" si="612">SUMSQ(D832:D858)</f>
        <v>4792815</v>
      </c>
      <c r="E859" s="475">
        <f t="shared" si="612"/>
        <v>4792815</v>
      </c>
      <c r="F859" s="475">
        <f t="shared" si="612"/>
        <v>4792815</v>
      </c>
      <c r="G859" s="475">
        <f t="shared" si="612"/>
        <v>4792815</v>
      </c>
      <c r="H859" s="475">
        <f t="shared" si="612"/>
        <v>4792815</v>
      </c>
      <c r="I859" s="475">
        <f t="shared" si="612"/>
        <v>4792815</v>
      </c>
      <c r="J859" s="475">
        <f t="shared" si="612"/>
        <v>4792815</v>
      </c>
      <c r="K859" s="475">
        <f t="shared" si="612"/>
        <v>4792815</v>
      </c>
      <c r="L859" s="475">
        <f t="shared" si="612"/>
        <v>4792815</v>
      </c>
      <c r="M859" s="475">
        <f t="shared" si="612"/>
        <v>4792815</v>
      </c>
      <c r="N859" s="475">
        <f t="shared" si="612"/>
        <v>4792815</v>
      </c>
      <c r="O859" s="475">
        <f t="shared" si="612"/>
        <v>4792815</v>
      </c>
      <c r="P859" s="475">
        <f t="shared" si="612"/>
        <v>4792815</v>
      </c>
      <c r="Q859" s="475">
        <f t="shared" si="612"/>
        <v>4792815</v>
      </c>
      <c r="R859" s="475">
        <f t="shared" si="612"/>
        <v>4792815</v>
      </c>
      <c r="S859" s="475">
        <f t="shared" si="612"/>
        <v>4792815</v>
      </c>
      <c r="T859" s="475">
        <f t="shared" si="612"/>
        <v>4792815</v>
      </c>
      <c r="U859" s="475">
        <f t="shared" si="612"/>
        <v>4792815</v>
      </c>
      <c r="V859" s="475">
        <f t="shared" si="612"/>
        <v>4792815</v>
      </c>
      <c r="W859" s="475">
        <f t="shared" si="612"/>
        <v>4792815</v>
      </c>
      <c r="X859" s="475">
        <f t="shared" si="612"/>
        <v>4792815</v>
      </c>
      <c r="Y859" s="475">
        <f t="shared" si="612"/>
        <v>4792815</v>
      </c>
      <c r="Z859" s="475">
        <f t="shared" si="612"/>
        <v>4792815</v>
      </c>
      <c r="AA859" s="475">
        <f t="shared" si="612"/>
        <v>4792815</v>
      </c>
      <c r="AB859" s="475">
        <f t="shared" si="612"/>
        <v>4792815</v>
      </c>
      <c r="AC859" s="475"/>
    </row>
    <row r="860" spans="1:29" x14ac:dyDescent="0.25">
      <c r="A860" s="466"/>
      <c r="B860" s="471" t="s">
        <v>925</v>
      </c>
      <c r="C860" s="471"/>
      <c r="D860" s="471"/>
      <c r="E860" s="471"/>
      <c r="F860" s="471"/>
      <c r="G860" s="471"/>
      <c r="H860" s="471"/>
      <c r="I860" s="471"/>
      <c r="J860" s="471"/>
      <c r="K860" s="471"/>
      <c r="L860" s="471"/>
      <c r="M860" s="471"/>
      <c r="N860" s="471"/>
      <c r="O860" s="471"/>
      <c r="P860" s="471"/>
      <c r="Q860" s="471"/>
      <c r="R860" s="471"/>
      <c r="S860" s="471"/>
      <c r="T860" s="471"/>
      <c r="U860" s="471"/>
      <c r="V860" s="471"/>
      <c r="W860" s="471"/>
      <c r="X860" s="471"/>
      <c r="Y860" s="471"/>
      <c r="Z860" s="471"/>
      <c r="AA860" s="471"/>
      <c r="AB860" s="471"/>
      <c r="AC860" s="475"/>
    </row>
    <row r="861" spans="1:29" x14ac:dyDescent="0.25">
      <c r="A861" s="470" t="s">
        <v>2</v>
      </c>
      <c r="B861" s="466">
        <f>B832</f>
        <v>6</v>
      </c>
      <c r="C861" s="466">
        <f>C833</f>
        <v>43</v>
      </c>
      <c r="D861" s="466">
        <f>D834</f>
        <v>74</v>
      </c>
      <c r="E861" s="466">
        <f>E835</f>
        <v>89</v>
      </c>
      <c r="F861" s="466">
        <f>F836</f>
        <v>120</v>
      </c>
      <c r="G861" s="466">
        <f>G837</f>
        <v>157</v>
      </c>
      <c r="H861" s="466">
        <f>H838</f>
        <v>163</v>
      </c>
      <c r="I861" s="466">
        <f>I839</f>
        <v>203</v>
      </c>
      <c r="J861" s="466">
        <f>J840</f>
        <v>243</v>
      </c>
      <c r="K861" s="466">
        <f>K841</f>
        <v>261</v>
      </c>
      <c r="L861" s="466">
        <f>L842</f>
        <v>289</v>
      </c>
      <c r="M861" s="466">
        <f>M843</f>
        <v>302</v>
      </c>
      <c r="N861" s="466">
        <f>N844</f>
        <v>335</v>
      </c>
      <c r="O861" s="466">
        <f>O845</f>
        <v>375</v>
      </c>
      <c r="P861" s="466">
        <f>P846</f>
        <v>385</v>
      </c>
      <c r="Q861" s="466">
        <f>Q847</f>
        <v>418</v>
      </c>
      <c r="R861" s="466">
        <f>R848</f>
        <v>458</v>
      </c>
      <c r="S861" s="466">
        <f>S849</f>
        <v>462</v>
      </c>
      <c r="T861" s="466">
        <f>T850</f>
        <v>507</v>
      </c>
      <c r="U861" s="466">
        <f>U851</f>
        <v>517</v>
      </c>
      <c r="V861" s="466">
        <f>V852</f>
        <v>557</v>
      </c>
      <c r="W861" s="466">
        <f>W853</f>
        <v>590</v>
      </c>
      <c r="X861" s="466">
        <f>X854</f>
        <v>603</v>
      </c>
      <c r="Y861" s="466">
        <f>Y855</f>
        <v>631</v>
      </c>
      <c r="Z861" s="466">
        <f>Z856</f>
        <v>673</v>
      </c>
      <c r="AA861" s="466">
        <f>AA857</f>
        <v>677</v>
      </c>
      <c r="AB861" s="473">
        <f>AB858</f>
        <v>717</v>
      </c>
      <c r="AC861" s="475">
        <f t="shared" ref="AC861:AC862" si="613">SUMSQ(B861:AB861)</f>
        <v>4792815</v>
      </c>
    </row>
    <row r="862" spans="1:29" x14ac:dyDescent="0.25">
      <c r="A862" s="470" t="s">
        <v>3</v>
      </c>
      <c r="B862" s="466">
        <f>B858</f>
        <v>115</v>
      </c>
      <c r="C862" s="466">
        <f>C857</f>
        <v>235</v>
      </c>
      <c r="D862" s="466">
        <f>D856</f>
        <v>13</v>
      </c>
      <c r="E862" s="466">
        <f>E855</f>
        <v>409</v>
      </c>
      <c r="F862" s="466">
        <f>F854</f>
        <v>295</v>
      </c>
      <c r="G862" s="466">
        <f>G853</f>
        <v>388</v>
      </c>
      <c r="H862" s="466">
        <f>H852</f>
        <v>541</v>
      </c>
      <c r="I862" s="466">
        <f>I851</f>
        <v>589</v>
      </c>
      <c r="J862" s="466">
        <f>J850</f>
        <v>691</v>
      </c>
      <c r="K862" s="466">
        <f>K849</f>
        <v>195</v>
      </c>
      <c r="L862" s="466">
        <f>L848</f>
        <v>81</v>
      </c>
      <c r="M862" s="466">
        <f>M847</f>
        <v>93</v>
      </c>
      <c r="N862" s="466">
        <f>N846</f>
        <v>246</v>
      </c>
      <c r="O862" s="466">
        <f>O845</f>
        <v>375</v>
      </c>
      <c r="P862" s="466">
        <f>P844</f>
        <v>477</v>
      </c>
      <c r="Q862" s="466">
        <f>Q843</f>
        <v>630</v>
      </c>
      <c r="R862" s="466">
        <f>R842</f>
        <v>669</v>
      </c>
      <c r="S862" s="466">
        <f>S841</f>
        <v>528</v>
      </c>
      <c r="T862" s="466">
        <f>T840</f>
        <v>29</v>
      </c>
      <c r="U862" s="466">
        <f>U839</f>
        <v>158</v>
      </c>
      <c r="V862" s="466">
        <f>V838</f>
        <v>179</v>
      </c>
      <c r="W862" s="466">
        <f>W837</f>
        <v>332</v>
      </c>
      <c r="X862" s="466">
        <f>X836</f>
        <v>452</v>
      </c>
      <c r="Y862" s="466">
        <f>Y835</f>
        <v>311</v>
      </c>
      <c r="Z862" s="466">
        <f>Z834</f>
        <v>707</v>
      </c>
      <c r="AA862" s="466">
        <f>AA833</f>
        <v>512</v>
      </c>
      <c r="AB862" s="473">
        <f>AB832</f>
        <v>605</v>
      </c>
      <c r="AC862" s="475">
        <f t="shared" si="613"/>
        <v>4792815</v>
      </c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C7:AC34 AC40:AC66 AC73:AD797 AC799:AC825 AC832:AC859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D4FAF-B274-46C1-86FC-42CA06DC3B77}">
  <sheetPr>
    <tabColor rgb="FF7030A0"/>
  </sheetPr>
  <dimension ref="A1:CX799"/>
  <sheetViews>
    <sheetView workbookViewId="0"/>
  </sheetViews>
  <sheetFormatPr defaultRowHeight="12" x14ac:dyDescent="0.2"/>
  <cols>
    <col min="1" max="1" width="5" style="25" customWidth="1"/>
    <col min="2" max="2" width="6.7109375" style="25" customWidth="1"/>
    <col min="3" max="3" width="4.140625" style="25" customWidth="1"/>
    <col min="4" max="5" width="5" style="25" customWidth="1"/>
    <col min="6" max="6" width="6.7109375" style="25" customWidth="1"/>
    <col min="7" max="7" width="7.140625" style="25" customWidth="1"/>
    <col min="8" max="9" width="3.7109375" style="25" customWidth="1"/>
    <col min="10" max="26" width="6.7109375" style="25" customWidth="1"/>
    <col min="27" max="27" width="6.5703125" style="25" customWidth="1"/>
    <col min="28" max="31" width="6.7109375" style="25" customWidth="1"/>
    <col min="32" max="32" width="6.5703125" style="25" customWidth="1"/>
    <col min="33" max="35" width="6.7109375" style="25" customWidth="1"/>
    <col min="36" max="37" width="7.140625" style="25" customWidth="1"/>
    <col min="38" max="38" width="9.7109375" style="25" customWidth="1"/>
    <col min="39" max="39" width="3.7109375" style="25" customWidth="1"/>
    <col min="40" max="49" width="4.140625" style="25" customWidth="1"/>
    <col min="50" max="50" width="4" style="25" customWidth="1"/>
    <col min="51" max="66" width="4.140625" style="25" customWidth="1"/>
    <col min="67" max="67" width="4" style="25" customWidth="1"/>
    <col min="68" max="69" width="3.7109375" style="25" customWidth="1"/>
    <col min="70" max="70" width="3.85546875" style="25" customWidth="1"/>
    <col min="71" max="85" width="9.140625" style="25"/>
    <col min="86" max="86" width="7.85546875" style="25" customWidth="1"/>
    <col min="87" max="99" width="9.140625" style="25"/>
    <col min="100" max="100" width="3.85546875" style="25" customWidth="1"/>
    <col min="101" max="16384" width="9.140625" style="25"/>
  </cols>
  <sheetData>
    <row r="1" spans="1:100" ht="12.75" thickBot="1" x14ac:dyDescent="0.25">
      <c r="A1" s="22"/>
      <c r="B1" s="23"/>
      <c r="C1" s="23"/>
      <c r="D1" s="23"/>
      <c r="E1" s="23"/>
      <c r="F1" s="23"/>
      <c r="G1" s="23"/>
      <c r="H1" s="24"/>
    </row>
    <row r="2" spans="1:100" ht="15.75" thickBot="1" x14ac:dyDescent="0.3">
      <c r="A2" s="23"/>
      <c r="B2" s="26" t="s">
        <v>25</v>
      </c>
      <c r="C2" s="26"/>
      <c r="D2" s="27"/>
      <c r="E2" s="27"/>
      <c r="F2" s="28"/>
      <c r="G2" s="23"/>
      <c r="H2" s="24"/>
      <c r="I2" s="29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1" t="s">
        <v>26</v>
      </c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1" t="s">
        <v>27</v>
      </c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2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F2" s="34" t="s">
        <v>28</v>
      </c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</row>
    <row r="3" spans="1:100" x14ac:dyDescent="0.2">
      <c r="A3" s="23"/>
      <c r="B3" s="23"/>
      <c r="C3" s="23"/>
      <c r="D3" s="23"/>
      <c r="E3" s="23"/>
      <c r="F3" s="23"/>
      <c r="G3" s="35"/>
      <c r="H3" s="36"/>
      <c r="I3" s="37"/>
      <c r="J3" s="38">
        <f>F15</f>
        <v>2</v>
      </c>
      <c r="K3" s="39">
        <f>F101</f>
        <v>88</v>
      </c>
      <c r="L3" s="39">
        <f>F67</f>
        <v>54</v>
      </c>
      <c r="M3" s="39">
        <f>F97</f>
        <v>84</v>
      </c>
      <c r="N3" s="39">
        <f>F587</f>
        <v>574</v>
      </c>
      <c r="O3" s="39">
        <f>F670</f>
        <v>657</v>
      </c>
      <c r="P3" s="39">
        <f>F616</f>
        <v>603</v>
      </c>
      <c r="Q3" s="39">
        <f>F645</f>
        <v>632</v>
      </c>
      <c r="R3" s="39">
        <f>F352</f>
        <v>339</v>
      </c>
      <c r="S3" s="39">
        <f>F434</f>
        <v>421</v>
      </c>
      <c r="T3" s="39">
        <f>F404</f>
        <v>391</v>
      </c>
      <c r="U3" s="39">
        <f>F430</f>
        <v>417</v>
      </c>
      <c r="V3" s="39">
        <f>F135</f>
        <v>122</v>
      </c>
      <c r="W3" s="39">
        <f>F221</f>
        <v>208</v>
      </c>
      <c r="X3" s="39">
        <f>F171</f>
        <v>158</v>
      </c>
      <c r="Y3" s="39">
        <f>F201</f>
        <v>188</v>
      </c>
      <c r="Z3" s="39">
        <f>F692</f>
        <v>679</v>
      </c>
      <c r="AA3" s="39">
        <f>F774</f>
        <v>761</v>
      </c>
      <c r="AB3" s="39">
        <f>F736</f>
        <v>723</v>
      </c>
      <c r="AC3" s="39">
        <f>F762</f>
        <v>749</v>
      </c>
      <c r="AD3" s="39">
        <f>F467</f>
        <v>454</v>
      </c>
      <c r="AE3" s="39">
        <f>F553</f>
        <v>540</v>
      </c>
      <c r="AF3" s="39">
        <f>F511</f>
        <v>498</v>
      </c>
      <c r="AG3" s="39">
        <f>F541</f>
        <v>528</v>
      </c>
      <c r="AH3" s="39">
        <f>F248</f>
        <v>235</v>
      </c>
      <c r="AI3" s="39">
        <f>F330</f>
        <v>317</v>
      </c>
      <c r="AJ3" s="39">
        <f>F284</f>
        <v>271</v>
      </c>
      <c r="AK3" s="40">
        <f>F310</f>
        <v>297</v>
      </c>
      <c r="AL3" s="41">
        <f t="shared" ref="AL3:AL25" si="0">J3+K3+L3+M3+N3+O3+P3+Q3+R3+S3+T3+U3+V3+W3+X3+Y3+Z3+AA3+AB3+AC3+AD3+AE3+AF3+AG3+AH3+AI3+AJ3+AK3</f>
        <v>10990</v>
      </c>
      <c r="AM3" s="33"/>
      <c r="AN3" s="42" t="s">
        <v>29</v>
      </c>
      <c r="AO3" s="43" t="s">
        <v>30</v>
      </c>
      <c r="AP3" s="43" t="s">
        <v>31</v>
      </c>
      <c r="AQ3" s="43" t="s">
        <v>32</v>
      </c>
      <c r="AR3" s="43" t="s">
        <v>33</v>
      </c>
      <c r="AS3" s="43" t="s">
        <v>34</v>
      </c>
      <c r="AT3" s="43" t="s">
        <v>35</v>
      </c>
      <c r="AU3" s="43" t="s">
        <v>36</v>
      </c>
      <c r="AV3" s="43" t="s">
        <v>37</v>
      </c>
      <c r="AW3" s="43" t="s">
        <v>38</v>
      </c>
      <c r="AX3" s="43" t="s">
        <v>39</v>
      </c>
      <c r="AY3" s="43" t="s">
        <v>40</v>
      </c>
      <c r="AZ3" s="43" t="s">
        <v>41</v>
      </c>
      <c r="BA3" s="43" t="s">
        <v>42</v>
      </c>
      <c r="BB3" s="43" t="s">
        <v>43</v>
      </c>
      <c r="BC3" s="43" t="s">
        <v>44</v>
      </c>
      <c r="BD3" s="43" t="s">
        <v>45</v>
      </c>
      <c r="BE3" s="43" t="s">
        <v>46</v>
      </c>
      <c r="BF3" s="43" t="s">
        <v>47</v>
      </c>
      <c r="BG3" s="43" t="s">
        <v>48</v>
      </c>
      <c r="BH3" s="43" t="s">
        <v>49</v>
      </c>
      <c r="BI3" s="43" t="s">
        <v>50</v>
      </c>
      <c r="BJ3" s="43" t="s">
        <v>51</v>
      </c>
      <c r="BK3" s="43" t="s">
        <v>52</v>
      </c>
      <c r="BL3" s="43" t="s">
        <v>53</v>
      </c>
      <c r="BM3" s="43" t="s">
        <v>54</v>
      </c>
      <c r="BN3" s="43" t="s">
        <v>55</v>
      </c>
      <c r="BO3" s="44" t="s">
        <v>56</v>
      </c>
      <c r="BP3" s="45"/>
      <c r="BR3" s="33"/>
      <c r="BS3" s="46">
        <v>521</v>
      </c>
      <c r="BT3" s="47">
        <v>421</v>
      </c>
      <c r="BU3" s="47">
        <v>179</v>
      </c>
      <c r="BV3" s="47">
        <v>715</v>
      </c>
      <c r="BW3" s="47">
        <v>587</v>
      </c>
      <c r="BX3" s="47">
        <v>732</v>
      </c>
      <c r="BY3" s="47">
        <v>138</v>
      </c>
      <c r="BZ3" s="47">
        <v>329</v>
      </c>
      <c r="CA3" s="47">
        <v>482</v>
      </c>
      <c r="CB3" s="47">
        <v>765</v>
      </c>
      <c r="CC3" s="47">
        <v>623</v>
      </c>
      <c r="CD3" s="47">
        <v>383</v>
      </c>
      <c r="CE3" s="47">
        <v>108</v>
      </c>
      <c r="CF3" s="47">
        <v>548</v>
      </c>
      <c r="CG3" s="47">
        <v>240</v>
      </c>
      <c r="CH3" s="47">
        <v>696</v>
      </c>
      <c r="CI3" s="47">
        <v>411</v>
      </c>
      <c r="CJ3" s="47">
        <v>147</v>
      </c>
      <c r="CK3" s="47">
        <v>9</v>
      </c>
      <c r="CL3" s="47">
        <v>286</v>
      </c>
      <c r="CM3" s="47">
        <v>469</v>
      </c>
      <c r="CN3" s="47">
        <v>670</v>
      </c>
      <c r="CO3" s="47">
        <v>32</v>
      </c>
      <c r="CP3" s="47">
        <v>223</v>
      </c>
      <c r="CQ3" s="47">
        <v>71</v>
      </c>
      <c r="CR3" s="47">
        <v>599</v>
      </c>
      <c r="CS3" s="47">
        <v>337</v>
      </c>
      <c r="CT3" s="48">
        <v>269</v>
      </c>
      <c r="CU3" s="49">
        <f t="shared" ref="CU3:CU30" si="1">SUMSQ(BS3:CT3)</f>
        <v>5747770</v>
      </c>
      <c r="CV3" s="33"/>
    </row>
    <row r="4" spans="1:100" x14ac:dyDescent="0.2">
      <c r="A4" s="50" t="s">
        <v>57</v>
      </c>
      <c r="B4" s="51">
        <v>1</v>
      </c>
      <c r="C4" s="23"/>
      <c r="D4" s="52" t="s">
        <v>58</v>
      </c>
      <c r="E4" s="23"/>
      <c r="F4" s="53" t="s">
        <v>59</v>
      </c>
      <c r="G4" s="23"/>
      <c r="H4" s="24"/>
      <c r="I4" s="37"/>
      <c r="J4" s="54">
        <f>F95</f>
        <v>82</v>
      </c>
      <c r="K4" s="55">
        <f>F69</f>
        <v>56</v>
      </c>
      <c r="L4" s="55">
        <f>F99</f>
        <v>86</v>
      </c>
      <c r="M4" s="55">
        <f>F17</f>
        <v>4</v>
      </c>
      <c r="N4" s="55">
        <f>F644</f>
        <v>631</v>
      </c>
      <c r="O4" s="55">
        <f>F617</f>
        <v>604</v>
      </c>
      <c r="P4" s="55">
        <f>F671</f>
        <v>658</v>
      </c>
      <c r="Q4" s="55">
        <f>F586</f>
        <v>573</v>
      </c>
      <c r="R4" s="55">
        <f>F432</f>
        <v>419</v>
      </c>
      <c r="S4" s="55">
        <f>F402</f>
        <v>389</v>
      </c>
      <c r="T4" s="55">
        <f>F436</f>
        <v>423</v>
      </c>
      <c r="U4" s="55">
        <f>F350</f>
        <v>337</v>
      </c>
      <c r="V4" s="55">
        <f>F199</f>
        <v>186</v>
      </c>
      <c r="W4" s="55">
        <f>F173</f>
        <v>160</v>
      </c>
      <c r="X4" s="55">
        <f>F219</f>
        <v>206</v>
      </c>
      <c r="Y4" s="55">
        <f>F137</f>
        <v>124</v>
      </c>
      <c r="Z4" s="55">
        <f>F764</f>
        <v>751</v>
      </c>
      <c r="AA4" s="55">
        <f>F734</f>
        <v>721</v>
      </c>
      <c r="AB4" s="55">
        <f>F776</f>
        <v>763</v>
      </c>
      <c r="AC4" s="55">
        <f>F690</f>
        <v>677</v>
      </c>
      <c r="AD4" s="55">
        <f>F539</f>
        <v>526</v>
      </c>
      <c r="AE4" s="55">
        <f>F513</f>
        <v>500</v>
      </c>
      <c r="AF4" s="55">
        <f>F551</f>
        <v>538</v>
      </c>
      <c r="AG4" s="55">
        <f>F469</f>
        <v>456</v>
      </c>
      <c r="AH4" s="55">
        <f>F312</f>
        <v>299</v>
      </c>
      <c r="AI4" s="55">
        <f>F282</f>
        <v>269</v>
      </c>
      <c r="AJ4" s="55">
        <f>F332</f>
        <v>319</v>
      </c>
      <c r="AK4" s="56">
        <f>F246</f>
        <v>233</v>
      </c>
      <c r="AL4" s="57">
        <f t="shared" si="0"/>
        <v>10990</v>
      </c>
      <c r="AM4" s="33"/>
      <c r="AN4" s="58" t="s">
        <v>60</v>
      </c>
      <c r="AO4" s="59" t="s">
        <v>61</v>
      </c>
      <c r="AP4" s="59" t="s">
        <v>3</v>
      </c>
      <c r="AQ4" s="59" t="s">
        <v>62</v>
      </c>
      <c r="AR4" s="59" t="s">
        <v>63</v>
      </c>
      <c r="AS4" s="59" t="s">
        <v>64</v>
      </c>
      <c r="AT4" s="59" t="s">
        <v>65</v>
      </c>
      <c r="AU4" s="59" t="s">
        <v>66</v>
      </c>
      <c r="AV4" s="59" t="s">
        <v>67</v>
      </c>
      <c r="AW4" s="59" t="s">
        <v>68</v>
      </c>
      <c r="AX4" s="59" t="s">
        <v>69</v>
      </c>
      <c r="AY4" s="59" t="s">
        <v>70</v>
      </c>
      <c r="AZ4" s="59" t="s">
        <v>71</v>
      </c>
      <c r="BA4" s="59" t="s">
        <v>72</v>
      </c>
      <c r="BB4" s="59" t="s">
        <v>73</v>
      </c>
      <c r="BC4" s="59" t="s">
        <v>74</v>
      </c>
      <c r="BD4" s="59" t="s">
        <v>75</v>
      </c>
      <c r="BE4" s="59" t="s">
        <v>76</v>
      </c>
      <c r="BF4" s="59" t="s">
        <v>77</v>
      </c>
      <c r="BG4" s="59" t="s">
        <v>78</v>
      </c>
      <c r="BH4" s="59" t="s">
        <v>79</v>
      </c>
      <c r="BI4" s="59" t="s">
        <v>80</v>
      </c>
      <c r="BJ4" s="59" t="s">
        <v>81</v>
      </c>
      <c r="BK4" s="59" t="s">
        <v>82</v>
      </c>
      <c r="BL4" s="59" t="s">
        <v>83</v>
      </c>
      <c r="BM4" s="59" t="s">
        <v>84</v>
      </c>
      <c r="BN4" s="59" t="s">
        <v>85</v>
      </c>
      <c r="BO4" s="60" t="s">
        <v>86</v>
      </c>
      <c r="BP4" s="45"/>
      <c r="BR4" s="33"/>
      <c r="BS4" s="61">
        <v>452</v>
      </c>
      <c r="BT4" s="62">
        <v>399</v>
      </c>
      <c r="BU4" s="62">
        <v>752</v>
      </c>
      <c r="BV4" s="62">
        <v>26</v>
      </c>
      <c r="BW4" s="62">
        <v>281</v>
      </c>
      <c r="BX4" s="62">
        <v>111</v>
      </c>
      <c r="BY4" s="62">
        <v>622</v>
      </c>
      <c r="BZ4" s="62">
        <v>607</v>
      </c>
      <c r="CA4" s="62">
        <v>543</v>
      </c>
      <c r="CB4" s="62">
        <v>77</v>
      </c>
      <c r="CC4" s="62">
        <v>129</v>
      </c>
      <c r="CD4" s="62">
        <v>351</v>
      </c>
      <c r="CE4" s="62">
        <v>576</v>
      </c>
      <c r="CF4" s="62">
        <v>261</v>
      </c>
      <c r="CG4" s="62">
        <v>513</v>
      </c>
      <c r="CH4" s="62">
        <v>212</v>
      </c>
      <c r="CI4" s="62">
        <v>435</v>
      </c>
      <c r="CJ4" s="62">
        <v>661</v>
      </c>
      <c r="CK4" s="62">
        <v>721</v>
      </c>
      <c r="CL4" s="62">
        <v>235</v>
      </c>
      <c r="CM4" s="62">
        <v>187</v>
      </c>
      <c r="CN4" s="62">
        <v>146</v>
      </c>
      <c r="CO4" s="62">
        <v>699</v>
      </c>
      <c r="CP4" s="62">
        <v>477</v>
      </c>
      <c r="CQ4" s="62">
        <v>782</v>
      </c>
      <c r="CR4" s="62">
        <v>52</v>
      </c>
      <c r="CS4" s="62">
        <v>371</v>
      </c>
      <c r="CT4" s="63">
        <v>312</v>
      </c>
      <c r="CU4" s="49">
        <f t="shared" si="1"/>
        <v>5747770</v>
      </c>
      <c r="CV4" s="33"/>
    </row>
    <row r="5" spans="1:100" x14ac:dyDescent="0.2">
      <c r="A5" s="23"/>
      <c r="B5" s="23"/>
      <c r="C5" s="23"/>
      <c r="D5" s="23"/>
      <c r="E5" s="23"/>
      <c r="F5" s="23"/>
      <c r="G5" s="23"/>
      <c r="H5" s="24"/>
      <c r="I5" s="37"/>
      <c r="J5" s="54">
        <f>F125</f>
        <v>112</v>
      </c>
      <c r="K5" s="55">
        <f>F39</f>
        <v>26</v>
      </c>
      <c r="L5" s="55">
        <f>F73</f>
        <v>60</v>
      </c>
      <c r="M5" s="55">
        <f>F43</f>
        <v>30</v>
      </c>
      <c r="N5" s="55">
        <f>F673</f>
        <v>660</v>
      </c>
      <c r="O5" s="55">
        <f>F588</f>
        <v>575</v>
      </c>
      <c r="P5" s="55">
        <f>F642</f>
        <v>629</v>
      </c>
      <c r="Q5" s="55">
        <f>F615</f>
        <v>602</v>
      </c>
      <c r="R5" s="55">
        <f>F458</f>
        <v>445</v>
      </c>
      <c r="S5" s="55">
        <f>F376</f>
        <v>363</v>
      </c>
      <c r="T5" s="55">
        <f>F406</f>
        <v>393</v>
      </c>
      <c r="U5" s="55">
        <f>F380</f>
        <v>367</v>
      </c>
      <c r="V5" s="55">
        <f>F229</f>
        <v>216</v>
      </c>
      <c r="W5" s="55">
        <f>F143</f>
        <v>130</v>
      </c>
      <c r="X5" s="55">
        <f>F193</f>
        <v>180</v>
      </c>
      <c r="Y5" s="55">
        <f>F163</f>
        <v>150</v>
      </c>
      <c r="Z5" s="55">
        <f>F790</f>
        <v>777</v>
      </c>
      <c r="AA5" s="55">
        <f>F708</f>
        <v>695</v>
      </c>
      <c r="AB5" s="55">
        <f>F746</f>
        <v>733</v>
      </c>
      <c r="AC5" s="55">
        <f>F720</f>
        <v>707</v>
      </c>
      <c r="AD5" s="55">
        <f>F569</f>
        <v>556</v>
      </c>
      <c r="AE5" s="55">
        <f>F483</f>
        <v>470</v>
      </c>
      <c r="AF5" s="55">
        <f>F525</f>
        <v>512</v>
      </c>
      <c r="AG5" s="55">
        <f>F495</f>
        <v>482</v>
      </c>
      <c r="AH5" s="55">
        <f>F338</f>
        <v>325</v>
      </c>
      <c r="AI5" s="55">
        <f>F256</f>
        <v>243</v>
      </c>
      <c r="AJ5" s="55">
        <f>F302</f>
        <v>289</v>
      </c>
      <c r="AK5" s="56">
        <f>F276</f>
        <v>263</v>
      </c>
      <c r="AL5" s="57">
        <f t="shared" si="0"/>
        <v>10990</v>
      </c>
      <c r="AM5" s="33"/>
      <c r="AN5" s="58" t="s">
        <v>87</v>
      </c>
      <c r="AO5" s="59" t="s">
        <v>88</v>
      </c>
      <c r="AP5" s="59" t="s">
        <v>89</v>
      </c>
      <c r="AQ5" s="59" t="s">
        <v>90</v>
      </c>
      <c r="AR5" s="59" t="s">
        <v>91</v>
      </c>
      <c r="AS5" s="59" t="s">
        <v>92</v>
      </c>
      <c r="AT5" s="59" t="s">
        <v>93</v>
      </c>
      <c r="AU5" s="59" t="s">
        <v>94</v>
      </c>
      <c r="AV5" s="59" t="s">
        <v>95</v>
      </c>
      <c r="AW5" s="59" t="s">
        <v>96</v>
      </c>
      <c r="AX5" s="59" t="s">
        <v>97</v>
      </c>
      <c r="AY5" s="59" t="s">
        <v>98</v>
      </c>
      <c r="AZ5" s="59" t="s">
        <v>99</v>
      </c>
      <c r="BA5" s="59" t="s">
        <v>100</v>
      </c>
      <c r="BB5" s="59" t="s">
        <v>101</v>
      </c>
      <c r="BC5" s="59" t="s">
        <v>102</v>
      </c>
      <c r="BD5" s="59" t="s">
        <v>103</v>
      </c>
      <c r="BE5" s="59" t="s">
        <v>104</v>
      </c>
      <c r="BF5" s="59" t="s">
        <v>105</v>
      </c>
      <c r="BG5" s="59" t="s">
        <v>106</v>
      </c>
      <c r="BH5" s="59" t="s">
        <v>107</v>
      </c>
      <c r="BI5" s="59" t="s">
        <v>108</v>
      </c>
      <c r="BJ5" s="59" t="s">
        <v>109</v>
      </c>
      <c r="BK5" s="59" t="s">
        <v>110</v>
      </c>
      <c r="BL5" s="59" t="s">
        <v>111</v>
      </c>
      <c r="BM5" s="59" t="s">
        <v>112</v>
      </c>
      <c r="BN5" s="59" t="s">
        <v>113</v>
      </c>
      <c r="BO5" s="60" t="s">
        <v>114</v>
      </c>
      <c r="BP5" s="45"/>
      <c r="BR5" s="33"/>
      <c r="BS5" s="61">
        <v>755</v>
      </c>
      <c r="BT5" s="62">
        <v>183</v>
      </c>
      <c r="BU5" s="62">
        <v>100</v>
      </c>
      <c r="BV5" s="62">
        <v>510</v>
      </c>
      <c r="BW5" s="62">
        <v>233</v>
      </c>
      <c r="BX5" s="62">
        <v>561</v>
      </c>
      <c r="BY5" s="62">
        <v>353</v>
      </c>
      <c r="BZ5" s="62">
        <v>390</v>
      </c>
      <c r="CA5" s="62">
        <v>80</v>
      </c>
      <c r="CB5" s="62">
        <v>327</v>
      </c>
      <c r="CC5" s="62">
        <v>480</v>
      </c>
      <c r="CD5" s="62">
        <v>627</v>
      </c>
      <c r="CE5" s="62">
        <v>651</v>
      </c>
      <c r="CF5" s="62">
        <v>777</v>
      </c>
      <c r="CG5" s="62">
        <v>21</v>
      </c>
      <c r="CH5" s="62">
        <v>119</v>
      </c>
      <c r="CI5" s="62">
        <v>151</v>
      </c>
      <c r="CJ5" s="62">
        <v>284</v>
      </c>
      <c r="CK5" s="62">
        <v>467</v>
      </c>
      <c r="CL5" s="62">
        <v>724</v>
      </c>
      <c r="CM5" s="62">
        <v>418</v>
      </c>
      <c r="CN5" s="62">
        <v>437</v>
      </c>
      <c r="CO5" s="62">
        <v>197</v>
      </c>
      <c r="CP5" s="62">
        <v>541</v>
      </c>
      <c r="CQ5" s="62">
        <v>258</v>
      </c>
      <c r="CR5" s="62">
        <v>688</v>
      </c>
      <c r="CS5" s="62">
        <v>603</v>
      </c>
      <c r="CT5" s="63">
        <v>55</v>
      </c>
      <c r="CU5" s="49">
        <f t="shared" si="1"/>
        <v>5747770</v>
      </c>
      <c r="CV5" s="33"/>
    </row>
    <row r="6" spans="1:100" x14ac:dyDescent="0.2">
      <c r="A6" s="50" t="s">
        <v>115</v>
      </c>
      <c r="B6" s="51">
        <v>1</v>
      </c>
      <c r="C6" s="23"/>
      <c r="D6" s="52" t="s">
        <v>116</v>
      </c>
      <c r="E6" s="23"/>
      <c r="F6" s="52" t="s">
        <v>117</v>
      </c>
      <c r="G6" s="23"/>
      <c r="H6" s="24"/>
      <c r="I6" s="37"/>
      <c r="J6" s="54">
        <f>F45</f>
        <v>32</v>
      </c>
      <c r="K6" s="55">
        <f>F71</f>
        <v>58</v>
      </c>
      <c r="L6" s="55">
        <f>F41</f>
        <v>28</v>
      </c>
      <c r="M6" s="55">
        <f>F123</f>
        <v>110</v>
      </c>
      <c r="N6" s="55">
        <f>F614</f>
        <v>601</v>
      </c>
      <c r="O6" s="55">
        <f>F643</f>
        <v>630</v>
      </c>
      <c r="P6" s="55">
        <f>F589</f>
        <v>576</v>
      </c>
      <c r="Q6" s="55">
        <f>F672</f>
        <v>659</v>
      </c>
      <c r="R6" s="55">
        <f>F378</f>
        <v>365</v>
      </c>
      <c r="S6" s="55">
        <f>F408</f>
        <v>395</v>
      </c>
      <c r="T6" s="55">
        <f>F374</f>
        <v>361</v>
      </c>
      <c r="U6" s="55">
        <f>F460</f>
        <v>447</v>
      </c>
      <c r="V6" s="55">
        <f>F165</f>
        <v>152</v>
      </c>
      <c r="W6" s="55">
        <f>F191</f>
        <v>178</v>
      </c>
      <c r="X6" s="55">
        <f>F145</f>
        <v>132</v>
      </c>
      <c r="Y6" s="55">
        <f>F227</f>
        <v>214</v>
      </c>
      <c r="Z6" s="55">
        <f>F718</f>
        <v>705</v>
      </c>
      <c r="AA6" s="55">
        <f>F748</f>
        <v>735</v>
      </c>
      <c r="AB6" s="55">
        <f>F706</f>
        <v>693</v>
      </c>
      <c r="AC6" s="55">
        <f>F792</f>
        <v>779</v>
      </c>
      <c r="AD6" s="55">
        <f>F497</f>
        <v>484</v>
      </c>
      <c r="AE6" s="55">
        <f>F523</f>
        <v>510</v>
      </c>
      <c r="AF6" s="55">
        <f>F485</f>
        <v>472</v>
      </c>
      <c r="AG6" s="55">
        <f>F567</f>
        <v>554</v>
      </c>
      <c r="AH6" s="55">
        <f>F274</f>
        <v>261</v>
      </c>
      <c r="AI6" s="55">
        <f>F304</f>
        <v>291</v>
      </c>
      <c r="AJ6" s="55">
        <f>F254</f>
        <v>241</v>
      </c>
      <c r="AK6" s="56">
        <f>F340</f>
        <v>327</v>
      </c>
      <c r="AL6" s="57">
        <f t="shared" si="0"/>
        <v>10990</v>
      </c>
      <c r="AM6" s="33"/>
      <c r="AN6" s="58" t="s">
        <v>118</v>
      </c>
      <c r="AO6" s="59" t="s">
        <v>119</v>
      </c>
      <c r="AP6" s="59" t="s">
        <v>120</v>
      </c>
      <c r="AQ6" s="59" t="s">
        <v>121</v>
      </c>
      <c r="AR6" s="59" t="s">
        <v>122</v>
      </c>
      <c r="AS6" s="59" t="s">
        <v>123</v>
      </c>
      <c r="AT6" s="59" t="s">
        <v>124</v>
      </c>
      <c r="AU6" s="59" t="s">
        <v>125</v>
      </c>
      <c r="AV6" s="59" t="s">
        <v>126</v>
      </c>
      <c r="AW6" s="59" t="s">
        <v>127</v>
      </c>
      <c r="AX6" s="59" t="s">
        <v>128</v>
      </c>
      <c r="AY6" s="59" t="s">
        <v>129</v>
      </c>
      <c r="AZ6" s="59" t="s">
        <v>130</v>
      </c>
      <c r="BA6" s="59" t="s">
        <v>131</v>
      </c>
      <c r="BB6" s="59" t="s">
        <v>132</v>
      </c>
      <c r="BC6" s="59" t="s">
        <v>133</v>
      </c>
      <c r="BD6" s="59" t="s">
        <v>134</v>
      </c>
      <c r="BE6" s="59" t="s">
        <v>135</v>
      </c>
      <c r="BF6" s="59" t="s">
        <v>136</v>
      </c>
      <c r="BG6" s="59" t="s">
        <v>137</v>
      </c>
      <c r="BH6" s="59" t="s">
        <v>138</v>
      </c>
      <c r="BI6" s="59" t="s">
        <v>139</v>
      </c>
      <c r="BJ6" s="59" t="s">
        <v>140</v>
      </c>
      <c r="BK6" s="59" t="s">
        <v>141</v>
      </c>
      <c r="BL6" s="59" t="s">
        <v>142</v>
      </c>
      <c r="BM6" s="59" t="s">
        <v>143</v>
      </c>
      <c r="BN6" s="59" t="s">
        <v>144</v>
      </c>
      <c r="BO6" s="60" t="s">
        <v>145</v>
      </c>
      <c r="BP6" s="45"/>
      <c r="BR6" s="33"/>
      <c r="BS6" s="61">
        <v>85</v>
      </c>
      <c r="BT6" s="62">
        <v>474</v>
      </c>
      <c r="BU6" s="62">
        <v>567</v>
      </c>
      <c r="BV6" s="62">
        <v>241</v>
      </c>
      <c r="BW6" s="62">
        <v>525</v>
      </c>
      <c r="BX6" s="62">
        <v>155</v>
      </c>
      <c r="BY6" s="62">
        <v>375</v>
      </c>
      <c r="BZ6" s="62">
        <v>340</v>
      </c>
      <c r="CA6" s="62">
        <v>44</v>
      </c>
      <c r="CB6" s="62">
        <v>594</v>
      </c>
      <c r="CC6" s="62">
        <v>783</v>
      </c>
      <c r="CD6" s="62">
        <v>136</v>
      </c>
      <c r="CE6" s="62">
        <v>289</v>
      </c>
      <c r="CF6" s="62">
        <v>75</v>
      </c>
      <c r="CG6" s="62">
        <v>719</v>
      </c>
      <c r="CH6" s="62">
        <v>485</v>
      </c>
      <c r="CI6" s="62">
        <v>668</v>
      </c>
      <c r="CJ6" s="62">
        <v>27</v>
      </c>
      <c r="CK6" s="62">
        <v>174</v>
      </c>
      <c r="CL6" s="62">
        <v>744</v>
      </c>
      <c r="CM6" s="62">
        <v>424</v>
      </c>
      <c r="CN6" s="62">
        <v>403</v>
      </c>
      <c r="CO6" s="62">
        <v>631</v>
      </c>
      <c r="CP6" s="62">
        <v>273</v>
      </c>
      <c r="CQ6" s="62">
        <v>549</v>
      </c>
      <c r="CR6" s="62">
        <v>203</v>
      </c>
      <c r="CS6" s="62">
        <v>334</v>
      </c>
      <c r="CT6" s="63">
        <v>673</v>
      </c>
      <c r="CU6" s="49">
        <f t="shared" si="1"/>
        <v>5747770</v>
      </c>
      <c r="CV6" s="33"/>
    </row>
    <row r="7" spans="1:100" x14ac:dyDescent="0.2">
      <c r="A7" s="23"/>
      <c r="B7" s="23"/>
      <c r="C7" s="23"/>
      <c r="D7" s="23"/>
      <c r="E7" s="23"/>
      <c r="F7" s="23"/>
      <c r="G7" s="23"/>
      <c r="H7" s="24"/>
      <c r="I7" s="37"/>
      <c r="J7" s="54">
        <f>F356</f>
        <v>343</v>
      </c>
      <c r="K7" s="55">
        <f>F438</f>
        <v>425</v>
      </c>
      <c r="L7" s="55">
        <f>F400</f>
        <v>387</v>
      </c>
      <c r="M7" s="55">
        <f>F426</f>
        <v>413</v>
      </c>
      <c r="N7" s="55">
        <f>F131</f>
        <v>118</v>
      </c>
      <c r="O7" s="55">
        <f>F217</f>
        <v>204</v>
      </c>
      <c r="P7" s="55">
        <f>F175</f>
        <v>162</v>
      </c>
      <c r="Q7" s="55">
        <f>F205</f>
        <v>192</v>
      </c>
      <c r="R7" s="55">
        <f>F696</f>
        <v>683</v>
      </c>
      <c r="S7" s="55">
        <f>F778</f>
        <v>765</v>
      </c>
      <c r="T7" s="55">
        <f>F732</f>
        <v>719</v>
      </c>
      <c r="U7" s="55">
        <f>F758</f>
        <v>745</v>
      </c>
      <c r="V7" s="55">
        <f>F463</f>
        <v>450</v>
      </c>
      <c r="W7" s="55">
        <f>F549</f>
        <v>536</v>
      </c>
      <c r="X7" s="55">
        <f>F515</f>
        <v>502</v>
      </c>
      <c r="Y7" s="55">
        <f>F545</f>
        <v>532</v>
      </c>
      <c r="Z7" s="55">
        <f>F251</f>
        <v>238</v>
      </c>
      <c r="AA7" s="55">
        <f>F334</f>
        <v>321</v>
      </c>
      <c r="AB7" s="55">
        <f>F280</f>
        <v>267</v>
      </c>
      <c r="AC7" s="55">
        <f>F309</f>
        <v>296</v>
      </c>
      <c r="AD7" s="55">
        <f>F16</f>
        <v>3</v>
      </c>
      <c r="AE7" s="55">
        <f>F98</f>
        <v>85</v>
      </c>
      <c r="AF7" s="55">
        <f>F68</f>
        <v>55</v>
      </c>
      <c r="AG7" s="55">
        <f>F94</f>
        <v>81</v>
      </c>
      <c r="AH7" s="55">
        <f>F583</f>
        <v>570</v>
      </c>
      <c r="AI7" s="55">
        <f>F669</f>
        <v>656</v>
      </c>
      <c r="AJ7" s="55">
        <f>F619</f>
        <v>606</v>
      </c>
      <c r="AK7" s="56">
        <f>F649</f>
        <v>636</v>
      </c>
      <c r="AL7" s="57">
        <f t="shared" si="0"/>
        <v>10990</v>
      </c>
      <c r="AM7" s="33"/>
      <c r="AN7" s="58" t="s">
        <v>146</v>
      </c>
      <c r="AO7" s="59" t="s">
        <v>147</v>
      </c>
      <c r="AP7" s="59" t="s">
        <v>148</v>
      </c>
      <c r="AQ7" s="59" t="s">
        <v>149</v>
      </c>
      <c r="AR7" s="59" t="s">
        <v>150</v>
      </c>
      <c r="AS7" s="59" t="s">
        <v>151</v>
      </c>
      <c r="AT7" s="59" t="s">
        <v>152</v>
      </c>
      <c r="AU7" s="59" t="s">
        <v>153</v>
      </c>
      <c r="AV7" s="59" t="s">
        <v>154</v>
      </c>
      <c r="AW7" s="59" t="s">
        <v>155</v>
      </c>
      <c r="AX7" s="59" t="s">
        <v>156</v>
      </c>
      <c r="AY7" s="59" t="s">
        <v>157</v>
      </c>
      <c r="AZ7" s="59" t="s">
        <v>158</v>
      </c>
      <c r="BA7" s="59" t="s">
        <v>159</v>
      </c>
      <c r="BB7" s="59" t="s">
        <v>160</v>
      </c>
      <c r="BC7" s="59" t="s">
        <v>161</v>
      </c>
      <c r="BD7" s="59" t="s">
        <v>162</v>
      </c>
      <c r="BE7" s="59" t="s">
        <v>163</v>
      </c>
      <c r="BF7" s="59" t="s">
        <v>164</v>
      </c>
      <c r="BG7" s="59" t="s">
        <v>165</v>
      </c>
      <c r="BH7" s="59" t="s">
        <v>166</v>
      </c>
      <c r="BI7" s="59" t="s">
        <v>2</v>
      </c>
      <c r="BJ7" s="59" t="s">
        <v>167</v>
      </c>
      <c r="BK7" s="59" t="s">
        <v>168</v>
      </c>
      <c r="BL7" s="59" t="s">
        <v>169</v>
      </c>
      <c r="BM7" s="59" t="s">
        <v>170</v>
      </c>
      <c r="BN7" s="59" t="s">
        <v>171</v>
      </c>
      <c r="BO7" s="60" t="s">
        <v>172</v>
      </c>
      <c r="BP7" s="45"/>
      <c r="BR7" s="33"/>
      <c r="BS7" s="61">
        <v>575</v>
      </c>
      <c r="BT7" s="62">
        <v>706</v>
      </c>
      <c r="BU7" s="62">
        <v>446</v>
      </c>
      <c r="BV7" s="62">
        <v>291</v>
      </c>
      <c r="BW7" s="62">
        <v>19</v>
      </c>
      <c r="BX7" s="62">
        <v>653</v>
      </c>
      <c r="BY7" s="62">
        <v>592</v>
      </c>
      <c r="BZ7" s="62">
        <v>643</v>
      </c>
      <c r="CA7" s="62">
        <v>679</v>
      </c>
      <c r="CB7" s="62">
        <v>388</v>
      </c>
      <c r="CC7" s="62">
        <v>29</v>
      </c>
      <c r="CD7" s="62">
        <v>268</v>
      </c>
      <c r="CE7" s="62">
        <v>245</v>
      </c>
      <c r="CF7" s="62">
        <v>325</v>
      </c>
      <c r="CG7" s="62">
        <v>465</v>
      </c>
      <c r="CH7" s="62">
        <v>553</v>
      </c>
      <c r="CI7" s="62">
        <v>520</v>
      </c>
      <c r="CJ7" s="62">
        <v>729</v>
      </c>
      <c r="CK7" s="62">
        <v>416</v>
      </c>
      <c r="CL7" s="62">
        <v>91</v>
      </c>
      <c r="CM7" s="62">
        <v>167</v>
      </c>
      <c r="CN7" s="62">
        <v>172</v>
      </c>
      <c r="CO7" s="62">
        <v>121</v>
      </c>
      <c r="CP7" s="62">
        <v>775</v>
      </c>
      <c r="CQ7" s="62">
        <v>487</v>
      </c>
      <c r="CR7" s="62">
        <v>362</v>
      </c>
      <c r="CS7" s="62">
        <v>62</v>
      </c>
      <c r="CT7" s="63">
        <v>211</v>
      </c>
      <c r="CU7" s="49">
        <f t="shared" si="1"/>
        <v>5747770</v>
      </c>
      <c r="CV7" s="33"/>
    </row>
    <row r="8" spans="1:100" x14ac:dyDescent="0.2">
      <c r="A8" s="50" t="s">
        <v>173</v>
      </c>
      <c r="B8" s="64">
        <f>SUM(F14:F797)/C12</f>
        <v>10990</v>
      </c>
      <c r="C8" s="23"/>
      <c r="D8" s="23" t="s">
        <v>174</v>
      </c>
      <c r="E8" s="23"/>
      <c r="F8" s="23"/>
      <c r="G8" s="23"/>
      <c r="H8" s="24"/>
      <c r="I8" s="37"/>
      <c r="J8" s="54">
        <f>F428</f>
        <v>415</v>
      </c>
      <c r="K8" s="55">
        <f>F398</f>
        <v>385</v>
      </c>
      <c r="L8" s="55">
        <f>F440</f>
        <v>427</v>
      </c>
      <c r="M8" s="55">
        <f>F354</f>
        <v>341</v>
      </c>
      <c r="N8" s="55">
        <f>F203</f>
        <v>190</v>
      </c>
      <c r="O8" s="55">
        <f>F177</f>
        <v>164</v>
      </c>
      <c r="P8" s="55">
        <f>F215</f>
        <v>202</v>
      </c>
      <c r="Q8" s="55">
        <f>F133</f>
        <v>120</v>
      </c>
      <c r="R8" s="55">
        <f>F760</f>
        <v>747</v>
      </c>
      <c r="S8" s="55">
        <f>F730</f>
        <v>717</v>
      </c>
      <c r="T8" s="55">
        <f>F780</f>
        <v>767</v>
      </c>
      <c r="U8" s="55">
        <f>F694</f>
        <v>681</v>
      </c>
      <c r="V8" s="55">
        <f>F543</f>
        <v>530</v>
      </c>
      <c r="W8" s="55">
        <f>F517</f>
        <v>504</v>
      </c>
      <c r="X8" s="55">
        <f>F547</f>
        <v>534</v>
      </c>
      <c r="Y8" s="55">
        <f>F465</f>
        <v>452</v>
      </c>
      <c r="Z8" s="55">
        <f>F308</f>
        <v>295</v>
      </c>
      <c r="AA8" s="55">
        <f>F281</f>
        <v>268</v>
      </c>
      <c r="AB8" s="55">
        <f>F335</f>
        <v>322</v>
      </c>
      <c r="AC8" s="55">
        <f>F250</f>
        <v>237</v>
      </c>
      <c r="AD8" s="55">
        <f>F96</f>
        <v>83</v>
      </c>
      <c r="AE8" s="55">
        <f>F66</f>
        <v>53</v>
      </c>
      <c r="AF8" s="55">
        <f>F100</f>
        <v>87</v>
      </c>
      <c r="AG8" s="55">
        <f>F14</f>
        <v>1</v>
      </c>
      <c r="AH8" s="55">
        <f>F647</f>
        <v>634</v>
      </c>
      <c r="AI8" s="55">
        <f>F621</f>
        <v>608</v>
      </c>
      <c r="AJ8" s="55">
        <f>F667</f>
        <v>654</v>
      </c>
      <c r="AK8" s="56">
        <f>F585</f>
        <v>572</v>
      </c>
      <c r="AL8" s="57">
        <f t="shared" si="0"/>
        <v>10990</v>
      </c>
      <c r="AM8" s="33"/>
      <c r="AN8" s="58" t="s">
        <v>175</v>
      </c>
      <c r="AO8" s="59" t="s">
        <v>176</v>
      </c>
      <c r="AP8" s="59" t="s">
        <v>177</v>
      </c>
      <c r="AQ8" s="59" t="s">
        <v>178</v>
      </c>
      <c r="AR8" s="59" t="s">
        <v>179</v>
      </c>
      <c r="AS8" s="59" t="s">
        <v>180</v>
      </c>
      <c r="AT8" s="59" t="s">
        <v>181</v>
      </c>
      <c r="AU8" s="59" t="s">
        <v>182</v>
      </c>
      <c r="AV8" s="59" t="s">
        <v>183</v>
      </c>
      <c r="AW8" s="59" t="s">
        <v>184</v>
      </c>
      <c r="AX8" s="59" t="s">
        <v>185</v>
      </c>
      <c r="AY8" s="59" t="s">
        <v>186</v>
      </c>
      <c r="AZ8" s="59" t="s">
        <v>187</v>
      </c>
      <c r="BA8" s="59" t="s">
        <v>188</v>
      </c>
      <c r="BB8" s="59" t="s">
        <v>189</v>
      </c>
      <c r="BC8" s="59" t="s">
        <v>190</v>
      </c>
      <c r="BD8" s="59" t="s">
        <v>191</v>
      </c>
      <c r="BE8" s="59" t="s">
        <v>192</v>
      </c>
      <c r="BF8" s="59" t="s">
        <v>193</v>
      </c>
      <c r="BG8" s="59" t="s">
        <v>194</v>
      </c>
      <c r="BH8" s="59" t="s">
        <v>195</v>
      </c>
      <c r="BI8" s="59" t="s">
        <v>196</v>
      </c>
      <c r="BJ8" s="59" t="s">
        <v>197</v>
      </c>
      <c r="BK8" s="59" t="s">
        <v>198</v>
      </c>
      <c r="BL8" s="59" t="s">
        <v>199</v>
      </c>
      <c r="BM8" s="59" t="s">
        <v>200</v>
      </c>
      <c r="BN8" s="59" t="s">
        <v>201</v>
      </c>
      <c r="BO8" s="60" t="s">
        <v>202</v>
      </c>
      <c r="BP8" s="45"/>
      <c r="BR8" s="33"/>
      <c r="BS8" s="61">
        <v>398</v>
      </c>
      <c r="BT8" s="62">
        <v>17</v>
      </c>
      <c r="BU8" s="62">
        <v>149</v>
      </c>
      <c r="BV8" s="62">
        <v>648</v>
      </c>
      <c r="BW8" s="62">
        <v>711</v>
      </c>
      <c r="BX8" s="62">
        <v>301</v>
      </c>
      <c r="BY8" s="62">
        <v>332</v>
      </c>
      <c r="BZ8" s="62">
        <v>533</v>
      </c>
      <c r="CA8" s="62">
        <v>222</v>
      </c>
      <c r="CB8" s="62">
        <v>352</v>
      </c>
      <c r="CC8" s="62">
        <v>687</v>
      </c>
      <c r="CD8" s="62">
        <v>35</v>
      </c>
      <c r="CE8" s="62">
        <v>523</v>
      </c>
      <c r="CF8" s="62">
        <v>615</v>
      </c>
      <c r="CG8" s="62">
        <v>195</v>
      </c>
      <c r="CH8" s="62">
        <v>271</v>
      </c>
      <c r="CI8" s="62">
        <v>735</v>
      </c>
      <c r="CJ8" s="62">
        <v>99</v>
      </c>
      <c r="CK8" s="62">
        <v>436</v>
      </c>
      <c r="CL8" s="62">
        <v>586</v>
      </c>
      <c r="CM8" s="62">
        <v>225</v>
      </c>
      <c r="CN8" s="62">
        <v>472</v>
      </c>
      <c r="CO8" s="62">
        <v>497</v>
      </c>
      <c r="CP8" s="62">
        <v>67</v>
      </c>
      <c r="CQ8" s="62">
        <v>116</v>
      </c>
      <c r="CR8" s="62">
        <v>625</v>
      </c>
      <c r="CS8" s="62">
        <v>773</v>
      </c>
      <c r="CT8" s="63">
        <v>370</v>
      </c>
      <c r="CU8" s="49">
        <f t="shared" si="1"/>
        <v>5747770</v>
      </c>
      <c r="CV8" s="33"/>
    </row>
    <row r="9" spans="1:100" x14ac:dyDescent="0.2">
      <c r="A9" s="23"/>
      <c r="B9" s="23"/>
      <c r="C9" s="23"/>
      <c r="D9" s="23"/>
      <c r="E9" s="23"/>
      <c r="F9" s="23"/>
      <c r="G9" s="23"/>
      <c r="H9" s="24"/>
      <c r="I9" s="37"/>
      <c r="J9" s="54">
        <f>F454</f>
        <v>441</v>
      </c>
      <c r="K9" s="55">
        <f>F372</f>
        <v>359</v>
      </c>
      <c r="L9" s="55">
        <f>F410</f>
        <v>397</v>
      </c>
      <c r="M9" s="55">
        <f>F384</f>
        <v>371</v>
      </c>
      <c r="N9" s="55">
        <f>F233</f>
        <v>220</v>
      </c>
      <c r="O9" s="55">
        <f>F147</f>
        <v>134</v>
      </c>
      <c r="P9" s="55">
        <f>F189</f>
        <v>176</v>
      </c>
      <c r="Q9" s="55">
        <f>F159</f>
        <v>146</v>
      </c>
      <c r="R9" s="55">
        <f>F786</f>
        <v>773</v>
      </c>
      <c r="S9" s="55">
        <f>F704</f>
        <v>691</v>
      </c>
      <c r="T9" s="55">
        <f>F750</f>
        <v>737</v>
      </c>
      <c r="U9" s="55">
        <f>F724</f>
        <v>711</v>
      </c>
      <c r="V9" s="55">
        <f>F573</f>
        <v>560</v>
      </c>
      <c r="W9" s="55">
        <f>F487</f>
        <v>474</v>
      </c>
      <c r="X9" s="55">
        <f>F521</f>
        <v>508</v>
      </c>
      <c r="Y9" s="55">
        <f>F491</f>
        <v>478</v>
      </c>
      <c r="Z9" s="55">
        <f>F337</f>
        <v>324</v>
      </c>
      <c r="AA9" s="55">
        <f>F252</f>
        <v>239</v>
      </c>
      <c r="AB9" s="55">
        <f>F306</f>
        <v>293</v>
      </c>
      <c r="AC9" s="55">
        <f>F279</f>
        <v>266</v>
      </c>
      <c r="AD9" s="55">
        <f>F122</f>
        <v>109</v>
      </c>
      <c r="AE9" s="55">
        <f>F40</f>
        <v>27</v>
      </c>
      <c r="AF9" s="55">
        <f>F70</f>
        <v>57</v>
      </c>
      <c r="AG9" s="55">
        <f>F44</f>
        <v>31</v>
      </c>
      <c r="AH9" s="55">
        <f>F677</f>
        <v>664</v>
      </c>
      <c r="AI9" s="55">
        <f>F591</f>
        <v>578</v>
      </c>
      <c r="AJ9" s="55">
        <f>F641</f>
        <v>628</v>
      </c>
      <c r="AK9" s="56">
        <f>F611</f>
        <v>598</v>
      </c>
      <c r="AL9" s="57">
        <f t="shared" si="0"/>
        <v>10990</v>
      </c>
      <c r="AM9" s="33"/>
      <c r="AN9" s="58" t="s">
        <v>203</v>
      </c>
      <c r="AO9" s="59" t="s">
        <v>204</v>
      </c>
      <c r="AP9" s="59" t="s">
        <v>205</v>
      </c>
      <c r="AQ9" s="59" t="s">
        <v>206</v>
      </c>
      <c r="AR9" s="59" t="s">
        <v>207</v>
      </c>
      <c r="AS9" s="59" t="s">
        <v>208</v>
      </c>
      <c r="AT9" s="59" t="s">
        <v>209</v>
      </c>
      <c r="AU9" s="59" t="s">
        <v>210</v>
      </c>
      <c r="AV9" s="59" t="s">
        <v>211</v>
      </c>
      <c r="AW9" s="59" t="s">
        <v>212</v>
      </c>
      <c r="AX9" s="59" t="s">
        <v>213</v>
      </c>
      <c r="AY9" s="59" t="s">
        <v>214</v>
      </c>
      <c r="AZ9" s="59" t="s">
        <v>215</v>
      </c>
      <c r="BA9" s="59" t="s">
        <v>216</v>
      </c>
      <c r="BB9" s="59" t="s">
        <v>217</v>
      </c>
      <c r="BC9" s="59" t="s">
        <v>218</v>
      </c>
      <c r="BD9" s="59" t="s">
        <v>219</v>
      </c>
      <c r="BE9" s="59" t="s">
        <v>220</v>
      </c>
      <c r="BF9" s="59" t="s">
        <v>221</v>
      </c>
      <c r="BG9" s="59" t="s">
        <v>222</v>
      </c>
      <c r="BH9" s="59" t="s">
        <v>223</v>
      </c>
      <c r="BI9" s="59" t="s">
        <v>224</v>
      </c>
      <c r="BJ9" s="59" t="s">
        <v>225</v>
      </c>
      <c r="BK9" s="59" t="s">
        <v>226</v>
      </c>
      <c r="BL9" s="59" t="s">
        <v>227</v>
      </c>
      <c r="BM9" s="59" t="s">
        <v>228</v>
      </c>
      <c r="BN9" s="59" t="s">
        <v>229</v>
      </c>
      <c r="BO9" s="60" t="s">
        <v>230</v>
      </c>
      <c r="BP9" s="45"/>
      <c r="BR9" s="33"/>
      <c r="BS9" s="61">
        <v>429</v>
      </c>
      <c r="BT9" s="62">
        <v>515</v>
      </c>
      <c r="BU9" s="62">
        <v>665</v>
      </c>
      <c r="BV9" s="62">
        <v>164</v>
      </c>
      <c r="BW9" s="62">
        <v>464</v>
      </c>
      <c r="BX9" s="62">
        <v>243</v>
      </c>
      <c r="BY9" s="62">
        <v>83</v>
      </c>
      <c r="BZ9" s="62">
        <v>43</v>
      </c>
      <c r="CA9" s="62">
        <v>605</v>
      </c>
      <c r="CB9" s="62">
        <v>483</v>
      </c>
      <c r="CC9" s="62">
        <v>202</v>
      </c>
      <c r="CD9" s="62">
        <v>698</v>
      </c>
      <c r="CE9" s="62">
        <v>4</v>
      </c>
      <c r="CF9" s="62">
        <v>365</v>
      </c>
      <c r="CG9" s="62">
        <v>393</v>
      </c>
      <c r="CH9" s="62">
        <v>760</v>
      </c>
      <c r="CI9" s="62">
        <v>110</v>
      </c>
      <c r="CJ9" s="62">
        <v>566</v>
      </c>
      <c r="CK9" s="62">
        <v>287</v>
      </c>
      <c r="CL9" s="62">
        <v>185</v>
      </c>
      <c r="CM9" s="62">
        <v>743</v>
      </c>
      <c r="CN9" s="62">
        <v>727</v>
      </c>
      <c r="CO9" s="62">
        <v>551</v>
      </c>
      <c r="CP9" s="62">
        <v>324</v>
      </c>
      <c r="CQ9" s="62">
        <v>640</v>
      </c>
      <c r="CR9" s="62">
        <v>133</v>
      </c>
      <c r="CS9" s="62">
        <v>263</v>
      </c>
      <c r="CT9" s="63">
        <v>345</v>
      </c>
      <c r="CU9" s="49">
        <f t="shared" si="1"/>
        <v>5747770</v>
      </c>
      <c r="CV9" s="33"/>
    </row>
    <row r="10" spans="1:100" x14ac:dyDescent="0.2">
      <c r="A10" s="50" t="s">
        <v>173</v>
      </c>
      <c r="B10" s="64">
        <f>(1/2)*C12*(2*B4+B6*(C12^2-1))</f>
        <v>10990</v>
      </c>
      <c r="C10" s="23"/>
      <c r="D10" s="52" t="s">
        <v>231</v>
      </c>
      <c r="E10" s="52"/>
      <c r="F10" s="23"/>
      <c r="G10" s="23"/>
      <c r="H10" s="24"/>
      <c r="I10" s="37"/>
      <c r="J10" s="54">
        <f>F382</f>
        <v>369</v>
      </c>
      <c r="K10" s="55">
        <f>F412</f>
        <v>399</v>
      </c>
      <c r="L10" s="55">
        <f>F370</f>
        <v>357</v>
      </c>
      <c r="M10" s="55">
        <f>F456</f>
        <v>443</v>
      </c>
      <c r="N10" s="55">
        <f>F161</f>
        <v>148</v>
      </c>
      <c r="O10" s="55">
        <f>F187</f>
        <v>174</v>
      </c>
      <c r="P10" s="55">
        <f>F149</f>
        <v>136</v>
      </c>
      <c r="Q10" s="55">
        <f>F231</f>
        <v>218</v>
      </c>
      <c r="R10" s="55">
        <f>F722</f>
        <v>709</v>
      </c>
      <c r="S10" s="55">
        <f>F752</f>
        <v>739</v>
      </c>
      <c r="T10" s="55">
        <f>F702</f>
        <v>689</v>
      </c>
      <c r="U10" s="55">
        <f>F788</f>
        <v>775</v>
      </c>
      <c r="V10" s="55">
        <f>F493</f>
        <v>480</v>
      </c>
      <c r="W10" s="55">
        <f>F519</f>
        <v>506</v>
      </c>
      <c r="X10" s="55">
        <f>F489</f>
        <v>476</v>
      </c>
      <c r="Y10" s="55">
        <f>F571</f>
        <v>558</v>
      </c>
      <c r="Z10" s="55">
        <f>F278</f>
        <v>265</v>
      </c>
      <c r="AA10" s="55">
        <f>F307</f>
        <v>294</v>
      </c>
      <c r="AB10" s="55">
        <f>F253</f>
        <v>240</v>
      </c>
      <c r="AC10" s="55">
        <f>F336</f>
        <v>323</v>
      </c>
      <c r="AD10" s="55">
        <f>F42</f>
        <v>29</v>
      </c>
      <c r="AE10" s="55">
        <f>F72</f>
        <v>59</v>
      </c>
      <c r="AF10" s="55">
        <f>F38</f>
        <v>25</v>
      </c>
      <c r="AG10" s="55">
        <f>F124</f>
        <v>111</v>
      </c>
      <c r="AH10" s="55">
        <f>F613</f>
        <v>600</v>
      </c>
      <c r="AI10" s="55">
        <f>F639</f>
        <v>626</v>
      </c>
      <c r="AJ10" s="55">
        <f>F593</f>
        <v>580</v>
      </c>
      <c r="AK10" s="56">
        <f>F675</f>
        <v>662</v>
      </c>
      <c r="AL10" s="57">
        <f t="shared" si="0"/>
        <v>10990</v>
      </c>
      <c r="AM10" s="33"/>
      <c r="AN10" s="58" t="s">
        <v>232</v>
      </c>
      <c r="AO10" s="59" t="s">
        <v>233</v>
      </c>
      <c r="AP10" s="59" t="s">
        <v>234</v>
      </c>
      <c r="AQ10" s="59" t="s">
        <v>235</v>
      </c>
      <c r="AR10" s="59" t="s">
        <v>236</v>
      </c>
      <c r="AS10" s="59" t="s">
        <v>237</v>
      </c>
      <c r="AT10" s="59" t="s">
        <v>238</v>
      </c>
      <c r="AU10" s="59" t="s">
        <v>239</v>
      </c>
      <c r="AV10" s="59" t="s">
        <v>240</v>
      </c>
      <c r="AW10" s="59" t="s">
        <v>241</v>
      </c>
      <c r="AX10" s="59" t="s">
        <v>242</v>
      </c>
      <c r="AY10" s="59" t="s">
        <v>243</v>
      </c>
      <c r="AZ10" s="59" t="s">
        <v>244</v>
      </c>
      <c r="BA10" s="59" t="s">
        <v>1</v>
      </c>
      <c r="BB10" s="59" t="s">
        <v>245</v>
      </c>
      <c r="BC10" s="59" t="s">
        <v>246</v>
      </c>
      <c r="BD10" s="59" t="s">
        <v>247</v>
      </c>
      <c r="BE10" s="59" t="s">
        <v>248</v>
      </c>
      <c r="BF10" s="59" t="s">
        <v>249</v>
      </c>
      <c r="BG10" s="59" t="s">
        <v>250</v>
      </c>
      <c r="BH10" s="59" t="s">
        <v>251</v>
      </c>
      <c r="BI10" s="59" t="s">
        <v>252</v>
      </c>
      <c r="BJ10" s="59" t="s">
        <v>253</v>
      </c>
      <c r="BK10" s="59" t="s">
        <v>254</v>
      </c>
      <c r="BL10" s="59" t="s">
        <v>255</v>
      </c>
      <c r="BM10" s="59" t="s">
        <v>256</v>
      </c>
      <c r="BN10" s="59" t="s">
        <v>257</v>
      </c>
      <c r="BO10" s="60" t="s">
        <v>258</v>
      </c>
      <c r="BP10" s="45"/>
      <c r="BR10" s="33"/>
      <c r="BS10" s="61">
        <v>161</v>
      </c>
      <c r="BT10" s="62">
        <v>228</v>
      </c>
      <c r="BU10" s="62">
        <v>299</v>
      </c>
      <c r="BV10" s="62">
        <v>447</v>
      </c>
      <c r="BW10" s="62">
        <v>175</v>
      </c>
      <c r="BX10" s="62">
        <v>528</v>
      </c>
      <c r="BY10" s="62">
        <v>772</v>
      </c>
      <c r="BZ10" s="62">
        <v>678</v>
      </c>
      <c r="CA10" s="62">
        <v>373</v>
      </c>
      <c r="CB10" s="62">
        <v>54</v>
      </c>
      <c r="CC10" s="62">
        <v>319</v>
      </c>
      <c r="CD10" s="62">
        <v>213</v>
      </c>
      <c r="CE10" s="62">
        <v>701</v>
      </c>
      <c r="CF10" s="62">
        <v>127</v>
      </c>
      <c r="CG10" s="62">
        <v>659</v>
      </c>
      <c r="CH10" s="62">
        <v>57</v>
      </c>
      <c r="CI10" s="62">
        <v>577</v>
      </c>
      <c r="CJ10" s="62">
        <v>459</v>
      </c>
      <c r="CK10" s="62">
        <v>754</v>
      </c>
      <c r="CL10" s="62">
        <v>401</v>
      </c>
      <c r="CM10" s="62">
        <v>90</v>
      </c>
      <c r="CN10" s="62">
        <v>16</v>
      </c>
      <c r="CO10" s="62">
        <v>276</v>
      </c>
      <c r="CP10" s="62">
        <v>595</v>
      </c>
      <c r="CQ10" s="62">
        <v>363</v>
      </c>
      <c r="CR10" s="62">
        <v>495</v>
      </c>
      <c r="CS10" s="62">
        <v>536</v>
      </c>
      <c r="CT10" s="63">
        <v>637</v>
      </c>
      <c r="CU10" s="49">
        <f t="shared" si="1"/>
        <v>5747770</v>
      </c>
      <c r="CV10" s="33"/>
    </row>
    <row r="11" spans="1:100" x14ac:dyDescent="0.2">
      <c r="A11" s="23"/>
      <c r="B11" s="23"/>
      <c r="C11" s="23"/>
      <c r="D11" s="65" t="s">
        <v>259</v>
      </c>
      <c r="E11" s="23"/>
      <c r="F11" s="23"/>
      <c r="G11" s="23"/>
      <c r="H11" s="24"/>
      <c r="I11" s="37"/>
      <c r="J11" s="54">
        <f>F699</f>
        <v>686</v>
      </c>
      <c r="K11" s="55">
        <f>F782</f>
        <v>769</v>
      </c>
      <c r="L11" s="55">
        <f>F728</f>
        <v>715</v>
      </c>
      <c r="M11" s="55">
        <f>F757</f>
        <v>744</v>
      </c>
      <c r="N11" s="55">
        <f>F464</f>
        <v>451</v>
      </c>
      <c r="O11" s="55">
        <f>F546</f>
        <v>533</v>
      </c>
      <c r="P11" s="55">
        <f>F516</f>
        <v>503</v>
      </c>
      <c r="Q11" s="55">
        <f>F542</f>
        <v>529</v>
      </c>
      <c r="R11" s="55">
        <f>F247</f>
        <v>234</v>
      </c>
      <c r="S11" s="55">
        <f>F333</f>
        <v>320</v>
      </c>
      <c r="T11" s="55">
        <f>F283</f>
        <v>270</v>
      </c>
      <c r="U11" s="55">
        <f>F313</f>
        <v>300</v>
      </c>
      <c r="V11" s="55">
        <f>F20</f>
        <v>7</v>
      </c>
      <c r="W11" s="55">
        <f>F102</f>
        <v>89</v>
      </c>
      <c r="X11" s="55">
        <f>F64</f>
        <v>51</v>
      </c>
      <c r="Y11" s="55">
        <f>F90</f>
        <v>77</v>
      </c>
      <c r="Z11" s="55">
        <f>F579</f>
        <v>566</v>
      </c>
      <c r="AA11" s="55">
        <f>F665</f>
        <v>652</v>
      </c>
      <c r="AB11" s="55">
        <f>F623</f>
        <v>610</v>
      </c>
      <c r="AC11" s="55">
        <f>F653</f>
        <v>640</v>
      </c>
      <c r="AD11" s="55">
        <f>F360</f>
        <v>347</v>
      </c>
      <c r="AE11" s="55">
        <f>F442</f>
        <v>429</v>
      </c>
      <c r="AF11" s="55">
        <f>F396</f>
        <v>383</v>
      </c>
      <c r="AG11" s="55">
        <f>F422</f>
        <v>409</v>
      </c>
      <c r="AH11" s="55">
        <f>F127</f>
        <v>114</v>
      </c>
      <c r="AI11" s="55">
        <f>F213</f>
        <v>200</v>
      </c>
      <c r="AJ11" s="55">
        <f>F179</f>
        <v>166</v>
      </c>
      <c r="AK11" s="56">
        <f>F209</f>
        <v>196</v>
      </c>
      <c r="AL11" s="57">
        <f t="shared" si="0"/>
        <v>10990</v>
      </c>
      <c r="AM11" s="33"/>
      <c r="AN11" s="58" t="s">
        <v>260</v>
      </c>
      <c r="AO11" s="59" t="s">
        <v>261</v>
      </c>
      <c r="AP11" s="59" t="s">
        <v>262</v>
      </c>
      <c r="AQ11" s="59" t="s">
        <v>263</v>
      </c>
      <c r="AR11" s="59" t="s">
        <v>264</v>
      </c>
      <c r="AS11" s="59" t="s">
        <v>265</v>
      </c>
      <c r="AT11" s="59" t="s">
        <v>266</v>
      </c>
      <c r="AU11" s="59" t="s">
        <v>267</v>
      </c>
      <c r="AV11" s="59" t="s">
        <v>268</v>
      </c>
      <c r="AW11" s="59" t="s">
        <v>269</v>
      </c>
      <c r="AX11" s="59" t="s">
        <v>270</v>
      </c>
      <c r="AY11" s="59" t="s">
        <v>271</v>
      </c>
      <c r="AZ11" s="59" t="s">
        <v>272</v>
      </c>
      <c r="BA11" s="59" t="s">
        <v>273</v>
      </c>
      <c r="BB11" s="59" t="s">
        <v>274</v>
      </c>
      <c r="BC11" s="59" t="s">
        <v>275</v>
      </c>
      <c r="BD11" s="59" t="s">
        <v>276</v>
      </c>
      <c r="BE11" s="59" t="s">
        <v>277</v>
      </c>
      <c r="BF11" s="59" t="s">
        <v>278</v>
      </c>
      <c r="BG11" s="59" t="s">
        <v>279</v>
      </c>
      <c r="BH11" s="59" t="s">
        <v>280</v>
      </c>
      <c r="BI11" s="59" t="s">
        <v>281</v>
      </c>
      <c r="BJ11" s="59" t="s">
        <v>282</v>
      </c>
      <c r="BK11" s="59" t="s">
        <v>283</v>
      </c>
      <c r="BL11" s="59" t="s">
        <v>284</v>
      </c>
      <c r="BM11" s="59" t="s">
        <v>285</v>
      </c>
      <c r="BN11" s="59" t="s">
        <v>286</v>
      </c>
      <c r="BO11" s="60" t="s">
        <v>287</v>
      </c>
      <c r="BP11" s="45"/>
      <c r="BR11" s="33"/>
      <c r="BS11" s="61">
        <v>663</v>
      </c>
      <c r="BT11" s="62">
        <v>304</v>
      </c>
      <c r="BU11" s="62">
        <v>251</v>
      </c>
      <c r="BV11" s="62">
        <v>408</v>
      </c>
      <c r="BW11" s="62">
        <v>166</v>
      </c>
      <c r="BX11" s="62">
        <v>7</v>
      </c>
      <c r="BY11" s="62">
        <v>253</v>
      </c>
      <c r="BZ11" s="62">
        <v>207</v>
      </c>
      <c r="CA11" s="62">
        <v>357</v>
      </c>
      <c r="CB11" s="62">
        <v>689</v>
      </c>
      <c r="CC11" s="62">
        <v>597</v>
      </c>
      <c r="CD11" s="62">
        <v>60</v>
      </c>
      <c r="CE11" s="62">
        <v>463</v>
      </c>
      <c r="CF11" s="62">
        <v>34</v>
      </c>
      <c r="CG11" s="62">
        <v>734</v>
      </c>
      <c r="CH11" s="62">
        <v>323</v>
      </c>
      <c r="CI11" s="62">
        <v>704</v>
      </c>
      <c r="CJ11" s="62">
        <v>177</v>
      </c>
      <c r="CK11" s="62">
        <v>101</v>
      </c>
      <c r="CL11" s="62">
        <v>441</v>
      </c>
      <c r="CM11" s="62">
        <v>571</v>
      </c>
      <c r="CN11" s="62">
        <v>505</v>
      </c>
      <c r="CO11" s="62">
        <v>763</v>
      </c>
      <c r="CP11" s="62">
        <v>642</v>
      </c>
      <c r="CQ11" s="62">
        <v>380</v>
      </c>
      <c r="CR11" s="62">
        <v>559</v>
      </c>
      <c r="CS11" s="62">
        <v>500</v>
      </c>
      <c r="CT11" s="63">
        <v>131</v>
      </c>
      <c r="CU11" s="49">
        <f t="shared" si="1"/>
        <v>5747770</v>
      </c>
      <c r="CV11" s="33"/>
    </row>
    <row r="12" spans="1:100" x14ac:dyDescent="0.2">
      <c r="A12" s="66"/>
      <c r="B12" s="67" t="s">
        <v>288</v>
      </c>
      <c r="C12" s="68">
        <v>28</v>
      </c>
      <c r="D12" s="23"/>
      <c r="E12" s="23"/>
      <c r="F12" s="23"/>
      <c r="G12" s="23"/>
      <c r="H12" s="24"/>
      <c r="I12" s="37"/>
      <c r="J12" s="54">
        <f>F756</f>
        <v>743</v>
      </c>
      <c r="K12" s="55">
        <f>F729</f>
        <v>716</v>
      </c>
      <c r="L12" s="55">
        <f>F783</f>
        <v>770</v>
      </c>
      <c r="M12" s="55">
        <f>F698</f>
        <v>685</v>
      </c>
      <c r="N12" s="55">
        <f>F544</f>
        <v>531</v>
      </c>
      <c r="O12" s="55">
        <f>F514</f>
        <v>501</v>
      </c>
      <c r="P12" s="55">
        <f>F548</f>
        <v>535</v>
      </c>
      <c r="Q12" s="55">
        <f>F462</f>
        <v>449</v>
      </c>
      <c r="R12" s="55">
        <f>F311</f>
        <v>298</v>
      </c>
      <c r="S12" s="55">
        <f>F285</f>
        <v>272</v>
      </c>
      <c r="T12" s="55">
        <f>F331</f>
        <v>318</v>
      </c>
      <c r="U12" s="55">
        <f>F249</f>
        <v>236</v>
      </c>
      <c r="V12" s="55">
        <f>F92</f>
        <v>79</v>
      </c>
      <c r="W12" s="55">
        <f>F62</f>
        <v>49</v>
      </c>
      <c r="X12" s="55">
        <f>F104</f>
        <v>91</v>
      </c>
      <c r="Y12" s="55">
        <f>F18</f>
        <v>5</v>
      </c>
      <c r="Z12" s="55">
        <f>F651</f>
        <v>638</v>
      </c>
      <c r="AA12" s="55">
        <f>F625</f>
        <v>612</v>
      </c>
      <c r="AB12" s="55">
        <f>F663</f>
        <v>650</v>
      </c>
      <c r="AC12" s="55">
        <f>F581</f>
        <v>568</v>
      </c>
      <c r="AD12" s="55">
        <f>F424</f>
        <v>411</v>
      </c>
      <c r="AE12" s="55">
        <f>F394</f>
        <v>381</v>
      </c>
      <c r="AF12" s="55">
        <f>F444</f>
        <v>431</v>
      </c>
      <c r="AG12" s="55">
        <f>F358</f>
        <v>345</v>
      </c>
      <c r="AH12" s="55">
        <f>F207</f>
        <v>194</v>
      </c>
      <c r="AI12" s="55">
        <f>F181</f>
        <v>168</v>
      </c>
      <c r="AJ12" s="55">
        <f>F211</f>
        <v>198</v>
      </c>
      <c r="AK12" s="56">
        <f>F129</f>
        <v>116</v>
      </c>
      <c r="AL12" s="57">
        <f t="shared" si="0"/>
        <v>10990</v>
      </c>
      <c r="AM12" s="33"/>
      <c r="AN12" s="58" t="s">
        <v>289</v>
      </c>
      <c r="AO12" s="59" t="s">
        <v>290</v>
      </c>
      <c r="AP12" s="59" t="s">
        <v>291</v>
      </c>
      <c r="AQ12" s="59" t="s">
        <v>292</v>
      </c>
      <c r="AR12" s="59" t="s">
        <v>293</v>
      </c>
      <c r="AS12" s="59" t="s">
        <v>294</v>
      </c>
      <c r="AT12" s="59" t="s">
        <v>295</v>
      </c>
      <c r="AU12" s="59" t="s">
        <v>296</v>
      </c>
      <c r="AV12" s="59" t="s">
        <v>297</v>
      </c>
      <c r="AW12" s="59" t="s">
        <v>298</v>
      </c>
      <c r="AX12" s="59" t="s">
        <v>299</v>
      </c>
      <c r="AY12" s="59" t="s">
        <v>300</v>
      </c>
      <c r="AZ12" s="59" t="s">
        <v>301</v>
      </c>
      <c r="BA12" s="59" t="s">
        <v>302</v>
      </c>
      <c r="BB12" s="59" t="s">
        <v>303</v>
      </c>
      <c r="BC12" s="59" t="s">
        <v>304</v>
      </c>
      <c r="BD12" s="59" t="s">
        <v>305</v>
      </c>
      <c r="BE12" s="59" t="s">
        <v>306</v>
      </c>
      <c r="BF12" s="59" t="s">
        <v>307</v>
      </c>
      <c r="BG12" s="59" t="s">
        <v>308</v>
      </c>
      <c r="BH12" s="59" t="s">
        <v>309</v>
      </c>
      <c r="BI12" s="59" t="s">
        <v>310</v>
      </c>
      <c r="BJ12" s="59" t="s">
        <v>311</v>
      </c>
      <c r="BK12" s="59" t="s">
        <v>312</v>
      </c>
      <c r="BL12" s="59" t="s">
        <v>313</v>
      </c>
      <c r="BM12" s="59" t="s">
        <v>314</v>
      </c>
      <c r="BN12" s="59" t="s">
        <v>315</v>
      </c>
      <c r="BO12" s="60" t="s">
        <v>316</v>
      </c>
      <c r="BP12" s="45"/>
      <c r="BR12" s="33"/>
      <c r="BS12" s="61">
        <v>296</v>
      </c>
      <c r="BT12" s="62">
        <v>671</v>
      </c>
      <c r="BU12" s="62">
        <v>519</v>
      </c>
      <c r="BV12" s="62">
        <v>169</v>
      </c>
      <c r="BW12" s="62">
        <v>745</v>
      </c>
      <c r="BX12" s="62">
        <v>726</v>
      </c>
      <c r="BY12" s="62">
        <v>539</v>
      </c>
      <c r="BZ12" s="62">
        <v>780</v>
      </c>
      <c r="CA12" s="62">
        <v>635</v>
      </c>
      <c r="CB12" s="62">
        <v>200</v>
      </c>
      <c r="CC12" s="62">
        <v>385</v>
      </c>
      <c r="CD12" s="62">
        <v>317</v>
      </c>
      <c r="CE12" s="62">
        <v>426</v>
      </c>
      <c r="CF12" s="62">
        <v>683</v>
      </c>
      <c r="CG12" s="62">
        <v>95</v>
      </c>
      <c r="CH12" s="62">
        <v>342</v>
      </c>
      <c r="CI12" s="62">
        <v>457</v>
      </c>
      <c r="CJ12" s="62">
        <v>413</v>
      </c>
      <c r="CK12" s="62">
        <v>564</v>
      </c>
      <c r="CL12" s="62">
        <v>159</v>
      </c>
      <c r="CM12" s="62">
        <v>24</v>
      </c>
      <c r="CN12" s="62">
        <v>231</v>
      </c>
      <c r="CO12" s="62">
        <v>82</v>
      </c>
      <c r="CP12" s="62">
        <v>45</v>
      </c>
      <c r="CQ12" s="62">
        <v>589</v>
      </c>
      <c r="CR12" s="62">
        <v>267</v>
      </c>
      <c r="CS12" s="62">
        <v>139</v>
      </c>
      <c r="CT12" s="63">
        <v>492</v>
      </c>
      <c r="CU12" s="49">
        <f t="shared" si="1"/>
        <v>5747770</v>
      </c>
      <c r="CV12" s="33"/>
    </row>
    <row r="13" spans="1:100" ht="13.5" thickBot="1" x14ac:dyDescent="0.25">
      <c r="A13" s="23"/>
      <c r="B13" s="69"/>
      <c r="C13" s="70"/>
      <c r="D13" s="71"/>
      <c r="E13" s="66" t="s">
        <v>317</v>
      </c>
      <c r="F13" s="71"/>
      <c r="G13" s="23"/>
      <c r="H13" s="24"/>
      <c r="I13" s="37"/>
      <c r="J13" s="54">
        <f>F785</f>
        <v>772</v>
      </c>
      <c r="K13" s="55">
        <f>F700</f>
        <v>687</v>
      </c>
      <c r="L13" s="55">
        <f>F754</f>
        <v>741</v>
      </c>
      <c r="M13" s="55">
        <f>F727</f>
        <v>714</v>
      </c>
      <c r="N13" s="55">
        <f>F570</f>
        <v>557</v>
      </c>
      <c r="O13" s="55">
        <f>F488</f>
        <v>475</v>
      </c>
      <c r="P13" s="55">
        <f>F518</f>
        <v>505</v>
      </c>
      <c r="Q13" s="55">
        <f>F492</f>
        <v>479</v>
      </c>
      <c r="R13" s="55">
        <f>F341</f>
        <v>328</v>
      </c>
      <c r="S13" s="55">
        <f>F255</f>
        <v>242</v>
      </c>
      <c r="T13" s="55">
        <f>F305</f>
        <v>292</v>
      </c>
      <c r="U13" s="55">
        <f>F275</f>
        <v>262</v>
      </c>
      <c r="V13" s="55">
        <f>F118</f>
        <v>105</v>
      </c>
      <c r="W13" s="55">
        <f>F36</f>
        <v>23</v>
      </c>
      <c r="X13" s="55">
        <f>F74</f>
        <v>61</v>
      </c>
      <c r="Y13" s="55">
        <f>F48</f>
        <v>35</v>
      </c>
      <c r="Z13" s="55">
        <f>F681</f>
        <v>668</v>
      </c>
      <c r="AA13" s="55">
        <f>F595</f>
        <v>582</v>
      </c>
      <c r="AB13" s="55">
        <f>F637</f>
        <v>624</v>
      </c>
      <c r="AC13" s="55">
        <f>F607</f>
        <v>594</v>
      </c>
      <c r="AD13" s="55">
        <f>F450</f>
        <v>437</v>
      </c>
      <c r="AE13" s="55">
        <f>F368</f>
        <v>355</v>
      </c>
      <c r="AF13" s="55">
        <f>F414</f>
        <v>401</v>
      </c>
      <c r="AG13" s="55">
        <f>F388</f>
        <v>375</v>
      </c>
      <c r="AH13" s="55">
        <f>F237</f>
        <v>224</v>
      </c>
      <c r="AI13" s="55">
        <f>F151</f>
        <v>138</v>
      </c>
      <c r="AJ13" s="55">
        <f>F185</f>
        <v>172</v>
      </c>
      <c r="AK13" s="56">
        <f>F155</f>
        <v>142</v>
      </c>
      <c r="AL13" s="57">
        <f t="shared" si="0"/>
        <v>10990</v>
      </c>
      <c r="AM13" s="33"/>
      <c r="AN13" s="58" t="s">
        <v>318</v>
      </c>
      <c r="AO13" s="59" t="s">
        <v>319</v>
      </c>
      <c r="AP13" s="59" t="s">
        <v>320</v>
      </c>
      <c r="AQ13" s="59" t="s">
        <v>321</v>
      </c>
      <c r="AR13" s="59" t="s">
        <v>322</v>
      </c>
      <c r="AS13" s="59" t="s">
        <v>323</v>
      </c>
      <c r="AT13" s="59" t="s">
        <v>0</v>
      </c>
      <c r="AU13" s="59" t="s">
        <v>324</v>
      </c>
      <c r="AV13" s="59" t="s">
        <v>325</v>
      </c>
      <c r="AW13" s="59" t="s">
        <v>326</v>
      </c>
      <c r="AX13" s="59" t="s">
        <v>327</v>
      </c>
      <c r="AY13" s="59" t="s">
        <v>328</v>
      </c>
      <c r="AZ13" s="59" t="s">
        <v>329</v>
      </c>
      <c r="BA13" s="59" t="s">
        <v>330</v>
      </c>
      <c r="BB13" s="59" t="s">
        <v>331</v>
      </c>
      <c r="BC13" s="59" t="s">
        <v>332</v>
      </c>
      <c r="BD13" s="59" t="s">
        <v>333</v>
      </c>
      <c r="BE13" s="59" t="s">
        <v>334</v>
      </c>
      <c r="BF13" s="59" t="s">
        <v>335</v>
      </c>
      <c r="BG13" s="59" t="s">
        <v>336</v>
      </c>
      <c r="BH13" s="59" t="s">
        <v>337</v>
      </c>
      <c r="BI13" s="59" t="s">
        <v>338</v>
      </c>
      <c r="BJ13" s="59" t="s">
        <v>339</v>
      </c>
      <c r="BK13" s="59" t="s">
        <v>340</v>
      </c>
      <c r="BL13" s="59" t="s">
        <v>341</v>
      </c>
      <c r="BM13" s="59" t="s">
        <v>342</v>
      </c>
      <c r="BN13" s="59" t="s">
        <v>343</v>
      </c>
      <c r="BO13" s="60" t="s">
        <v>344</v>
      </c>
      <c r="BP13" s="45"/>
      <c r="BR13" s="33"/>
      <c r="BS13" s="61">
        <v>250</v>
      </c>
      <c r="BT13" s="62">
        <v>156</v>
      </c>
      <c r="BU13" s="62">
        <v>6</v>
      </c>
      <c r="BV13" s="62">
        <v>455</v>
      </c>
      <c r="BW13" s="62">
        <v>88</v>
      </c>
      <c r="BX13" s="62">
        <v>409</v>
      </c>
      <c r="BY13" s="62">
        <v>491</v>
      </c>
      <c r="BZ13" s="62">
        <v>65</v>
      </c>
      <c r="CA13" s="62">
        <v>113</v>
      </c>
      <c r="CB13" s="62">
        <v>279</v>
      </c>
      <c r="CC13" s="62">
        <v>355</v>
      </c>
      <c r="CD13" s="62">
        <v>609</v>
      </c>
      <c r="CE13" s="62">
        <v>739</v>
      </c>
      <c r="CF13" s="62">
        <v>220</v>
      </c>
      <c r="CG13" s="62">
        <v>584</v>
      </c>
      <c r="CH13" s="62">
        <v>39</v>
      </c>
      <c r="CI13" s="62">
        <v>189</v>
      </c>
      <c r="CJ13" s="62">
        <v>439</v>
      </c>
      <c r="CK13" s="62">
        <v>531</v>
      </c>
      <c r="CL13" s="62">
        <v>645</v>
      </c>
      <c r="CM13" s="62">
        <v>709</v>
      </c>
      <c r="CN13" s="62">
        <v>295</v>
      </c>
      <c r="CO13" s="62">
        <v>381</v>
      </c>
      <c r="CP13" s="62">
        <v>676</v>
      </c>
      <c r="CQ13" s="62">
        <v>315</v>
      </c>
      <c r="CR13" s="62">
        <v>762</v>
      </c>
      <c r="CS13" s="62">
        <v>632</v>
      </c>
      <c r="CT13" s="63">
        <v>558</v>
      </c>
      <c r="CU13" s="49">
        <f t="shared" si="1"/>
        <v>5747770</v>
      </c>
      <c r="CV13" s="33"/>
    </row>
    <row r="14" spans="1:100" x14ac:dyDescent="0.2">
      <c r="A14" s="23"/>
      <c r="B14" s="23"/>
      <c r="C14" s="23"/>
      <c r="D14" s="72" t="s">
        <v>198</v>
      </c>
      <c r="E14" s="73" t="s">
        <v>345</v>
      </c>
      <c r="F14" s="74">
        <f>B4+(0*B6)</f>
        <v>1</v>
      </c>
      <c r="G14" s="23"/>
      <c r="H14" s="24"/>
      <c r="I14" s="37"/>
      <c r="J14" s="54">
        <f>F726</f>
        <v>713</v>
      </c>
      <c r="K14" s="55">
        <f>F755</f>
        <v>742</v>
      </c>
      <c r="L14" s="55">
        <f>F701</f>
        <v>688</v>
      </c>
      <c r="M14" s="55">
        <f>F784</f>
        <v>771</v>
      </c>
      <c r="N14" s="55">
        <f>F490</f>
        <v>477</v>
      </c>
      <c r="O14" s="55">
        <f>F520</f>
        <v>507</v>
      </c>
      <c r="P14" s="55">
        <f>F486</f>
        <v>473</v>
      </c>
      <c r="Q14" s="55">
        <f>F572</f>
        <v>559</v>
      </c>
      <c r="R14" s="55">
        <f>F277</f>
        <v>264</v>
      </c>
      <c r="S14" s="55">
        <f>F303</f>
        <v>290</v>
      </c>
      <c r="T14" s="55">
        <f>F257</f>
        <v>244</v>
      </c>
      <c r="U14" s="55">
        <f>F339</f>
        <v>326</v>
      </c>
      <c r="V14" s="55">
        <f>F46</f>
        <v>33</v>
      </c>
      <c r="W14" s="55">
        <f>F76</f>
        <v>63</v>
      </c>
      <c r="X14" s="55">
        <f>F34</f>
        <v>21</v>
      </c>
      <c r="Y14" s="55">
        <f>F120</f>
        <v>107</v>
      </c>
      <c r="Z14" s="55">
        <f>F609</f>
        <v>596</v>
      </c>
      <c r="AA14" s="55">
        <f>F635</f>
        <v>622</v>
      </c>
      <c r="AB14" s="55">
        <f>F597</f>
        <v>584</v>
      </c>
      <c r="AC14" s="55">
        <f>F679</f>
        <v>666</v>
      </c>
      <c r="AD14" s="55">
        <f>F386</f>
        <v>373</v>
      </c>
      <c r="AE14" s="55">
        <f>F416</f>
        <v>403</v>
      </c>
      <c r="AF14" s="55">
        <f>F366</f>
        <v>353</v>
      </c>
      <c r="AG14" s="55">
        <f>F452</f>
        <v>439</v>
      </c>
      <c r="AH14" s="55">
        <f>F157</f>
        <v>144</v>
      </c>
      <c r="AI14" s="55">
        <f>F183</f>
        <v>170</v>
      </c>
      <c r="AJ14" s="55">
        <f>F153</f>
        <v>140</v>
      </c>
      <c r="AK14" s="56">
        <f>F235</f>
        <v>222</v>
      </c>
      <c r="AL14" s="57">
        <f t="shared" si="0"/>
        <v>10990</v>
      </c>
      <c r="AM14" s="33"/>
      <c r="AN14" s="58" t="s">
        <v>346</v>
      </c>
      <c r="AO14" s="59" t="s">
        <v>347</v>
      </c>
      <c r="AP14" s="59" t="s">
        <v>348</v>
      </c>
      <c r="AQ14" s="59" t="s">
        <v>349</v>
      </c>
      <c r="AR14" s="59" t="s">
        <v>350</v>
      </c>
      <c r="AS14" s="59" t="s">
        <v>351</v>
      </c>
      <c r="AT14" s="59" t="s">
        <v>352</v>
      </c>
      <c r="AU14" s="59" t="s">
        <v>353</v>
      </c>
      <c r="AV14" s="59" t="s">
        <v>354</v>
      </c>
      <c r="AW14" s="59" t="s">
        <v>355</v>
      </c>
      <c r="AX14" s="59" t="s">
        <v>356</v>
      </c>
      <c r="AY14" s="59" t="s">
        <v>357</v>
      </c>
      <c r="AZ14" s="59" t="s">
        <v>358</v>
      </c>
      <c r="BA14" s="59" t="s">
        <v>359</v>
      </c>
      <c r="BB14" s="59" t="s">
        <v>360</v>
      </c>
      <c r="BC14" s="59" t="s">
        <v>361</v>
      </c>
      <c r="BD14" s="59" t="s">
        <v>362</v>
      </c>
      <c r="BE14" s="59" t="s">
        <v>363</v>
      </c>
      <c r="BF14" s="59" t="s">
        <v>364</v>
      </c>
      <c r="BG14" s="59" t="s">
        <v>365</v>
      </c>
      <c r="BH14" s="59" t="s">
        <v>366</v>
      </c>
      <c r="BI14" s="59" t="s">
        <v>367</v>
      </c>
      <c r="BJ14" s="59" t="s">
        <v>368</v>
      </c>
      <c r="BK14" s="59" t="s">
        <v>369</v>
      </c>
      <c r="BL14" s="59" t="s">
        <v>370</v>
      </c>
      <c r="BM14" s="59" t="s">
        <v>371</v>
      </c>
      <c r="BN14" s="59" t="s">
        <v>372</v>
      </c>
      <c r="BO14" s="60" t="s">
        <v>373</v>
      </c>
      <c r="BP14" s="45"/>
      <c r="BR14" s="33"/>
      <c r="BS14" s="61">
        <v>11</v>
      </c>
      <c r="BT14" s="62">
        <v>569</v>
      </c>
      <c r="BU14" s="62">
        <v>717</v>
      </c>
      <c r="BV14" s="62">
        <v>749</v>
      </c>
      <c r="BW14" s="62">
        <v>407</v>
      </c>
      <c r="BX14" s="62">
        <v>454</v>
      </c>
      <c r="BY14" s="62">
        <v>691</v>
      </c>
      <c r="BZ14" s="62">
        <v>128</v>
      </c>
      <c r="CA14" s="62">
        <v>256</v>
      </c>
      <c r="CB14" s="62">
        <v>617</v>
      </c>
      <c r="CC14" s="62">
        <v>556</v>
      </c>
      <c r="CD14" s="62">
        <v>503</v>
      </c>
      <c r="CE14" s="62">
        <v>194</v>
      </c>
      <c r="CF14" s="62">
        <v>343</v>
      </c>
      <c r="CG14" s="62">
        <v>427</v>
      </c>
      <c r="CH14" s="62">
        <v>614</v>
      </c>
      <c r="CI14" s="62">
        <v>307</v>
      </c>
      <c r="CJ14" s="62">
        <v>248</v>
      </c>
      <c r="CK14" s="62">
        <v>141</v>
      </c>
      <c r="CL14" s="62">
        <v>508</v>
      </c>
      <c r="CM14" s="62">
        <v>660</v>
      </c>
      <c r="CN14" s="62">
        <v>103</v>
      </c>
      <c r="CO14" s="62">
        <v>314</v>
      </c>
      <c r="CP14" s="62">
        <v>379</v>
      </c>
      <c r="CQ14" s="62">
        <v>49</v>
      </c>
      <c r="CR14" s="62">
        <v>73</v>
      </c>
      <c r="CS14" s="62">
        <v>205</v>
      </c>
      <c r="CT14" s="63">
        <v>767</v>
      </c>
      <c r="CU14" s="49">
        <f t="shared" si="1"/>
        <v>5747770</v>
      </c>
      <c r="CV14" s="33"/>
    </row>
    <row r="15" spans="1:100" x14ac:dyDescent="0.2">
      <c r="A15" s="23"/>
      <c r="B15" s="23"/>
      <c r="C15" s="23"/>
      <c r="D15" s="75" t="s">
        <v>29</v>
      </c>
      <c r="E15" s="76" t="s">
        <v>345</v>
      </c>
      <c r="F15" s="77">
        <f>B4+(1*B6)</f>
        <v>2</v>
      </c>
      <c r="G15" s="23"/>
      <c r="H15" s="24"/>
      <c r="I15" s="37"/>
      <c r="J15" s="54">
        <f>F243</f>
        <v>230</v>
      </c>
      <c r="K15" s="55">
        <f>F329</f>
        <v>316</v>
      </c>
      <c r="L15" s="55">
        <f>F287</f>
        <v>274</v>
      </c>
      <c r="M15" s="55">
        <f>F317</f>
        <v>304</v>
      </c>
      <c r="N15" s="55">
        <f>F24</f>
        <v>11</v>
      </c>
      <c r="O15" s="55">
        <f>F106</f>
        <v>93</v>
      </c>
      <c r="P15" s="55">
        <f>F60</f>
        <v>47</v>
      </c>
      <c r="Q15" s="55">
        <f>F86</f>
        <v>73</v>
      </c>
      <c r="R15" s="55">
        <f>F575</f>
        <v>562</v>
      </c>
      <c r="S15" s="55">
        <f>F661</f>
        <v>648</v>
      </c>
      <c r="T15" s="55">
        <f>F627</f>
        <v>614</v>
      </c>
      <c r="U15" s="55">
        <f>F657</f>
        <v>644</v>
      </c>
      <c r="V15" s="55">
        <f>F363</f>
        <v>350</v>
      </c>
      <c r="W15" s="55">
        <f>F446</f>
        <v>433</v>
      </c>
      <c r="X15" s="55">
        <f>F392</f>
        <v>379</v>
      </c>
      <c r="Y15" s="55">
        <f>F421</f>
        <v>408</v>
      </c>
      <c r="Z15" s="55">
        <f>F128</f>
        <v>115</v>
      </c>
      <c r="AA15" s="55">
        <f>F210</f>
        <v>197</v>
      </c>
      <c r="AB15" s="55">
        <f>F180</f>
        <v>167</v>
      </c>
      <c r="AC15" s="55">
        <f>F206</f>
        <v>193</v>
      </c>
      <c r="AD15" s="55">
        <f>F695</f>
        <v>682</v>
      </c>
      <c r="AE15" s="55">
        <f>F781</f>
        <v>768</v>
      </c>
      <c r="AF15" s="55">
        <f>F731</f>
        <v>718</v>
      </c>
      <c r="AG15" s="55">
        <f>F761</f>
        <v>748</v>
      </c>
      <c r="AH15" s="55">
        <f>F468</f>
        <v>455</v>
      </c>
      <c r="AI15" s="55">
        <f>F550</f>
        <v>537</v>
      </c>
      <c r="AJ15" s="55">
        <f>F512</f>
        <v>499</v>
      </c>
      <c r="AK15" s="56">
        <f>F538</f>
        <v>525</v>
      </c>
      <c r="AL15" s="57">
        <f t="shared" si="0"/>
        <v>10990</v>
      </c>
      <c r="AM15" s="33"/>
      <c r="AN15" s="58" t="s">
        <v>374</v>
      </c>
      <c r="AO15" s="59" t="s">
        <v>375</v>
      </c>
      <c r="AP15" s="59" t="s">
        <v>376</v>
      </c>
      <c r="AQ15" s="59" t="s">
        <v>377</v>
      </c>
      <c r="AR15" s="59" t="s">
        <v>378</v>
      </c>
      <c r="AS15" s="59" t="s">
        <v>379</v>
      </c>
      <c r="AT15" s="59" t="s">
        <v>380</v>
      </c>
      <c r="AU15" s="59" t="s">
        <v>381</v>
      </c>
      <c r="AV15" s="59" t="s">
        <v>382</v>
      </c>
      <c r="AW15" s="59" t="s">
        <v>383</v>
      </c>
      <c r="AX15" s="59" t="s">
        <v>384</v>
      </c>
      <c r="AY15" s="59" t="s">
        <v>385</v>
      </c>
      <c r="AZ15" s="59" t="s">
        <v>386</v>
      </c>
      <c r="BA15" s="59" t="s">
        <v>387</v>
      </c>
      <c r="BB15" s="59" t="s">
        <v>388</v>
      </c>
      <c r="BC15" s="59" t="s">
        <v>389</v>
      </c>
      <c r="BD15" s="59" t="s">
        <v>390</v>
      </c>
      <c r="BE15" s="59" t="s">
        <v>391</v>
      </c>
      <c r="BF15" s="59" t="s">
        <v>392</v>
      </c>
      <c r="BG15" s="59" t="s">
        <v>393</v>
      </c>
      <c r="BH15" s="59" t="s">
        <v>394</v>
      </c>
      <c r="BI15" s="59" t="s">
        <v>395</v>
      </c>
      <c r="BJ15" s="59" t="s">
        <v>396</v>
      </c>
      <c r="BK15" s="59" t="s">
        <v>397</v>
      </c>
      <c r="BL15" s="59" t="s">
        <v>398</v>
      </c>
      <c r="BM15" s="59" t="s">
        <v>399</v>
      </c>
      <c r="BN15" s="59" t="s">
        <v>400</v>
      </c>
      <c r="BO15" s="60" t="s">
        <v>401</v>
      </c>
      <c r="BP15" s="45"/>
      <c r="BR15" s="33"/>
      <c r="BS15" s="61">
        <v>192</v>
      </c>
      <c r="BT15" s="62">
        <v>105</v>
      </c>
      <c r="BU15" s="62">
        <v>396</v>
      </c>
      <c r="BV15" s="62">
        <v>579</v>
      </c>
      <c r="BW15" s="62">
        <v>650</v>
      </c>
      <c r="BX15" s="62">
        <v>431</v>
      </c>
      <c r="BY15" s="62">
        <v>37</v>
      </c>
      <c r="BZ15" s="62">
        <v>259</v>
      </c>
      <c r="CA15" s="62">
        <v>335</v>
      </c>
      <c r="CB15" s="62">
        <v>547</v>
      </c>
      <c r="CC15" s="62">
        <v>72</v>
      </c>
      <c r="CD15" s="62">
        <v>757</v>
      </c>
      <c r="CE15" s="62">
        <v>157</v>
      </c>
      <c r="CF15" s="62">
        <v>502</v>
      </c>
      <c r="CG15" s="62">
        <v>306</v>
      </c>
      <c r="CH15" s="62">
        <v>633</v>
      </c>
      <c r="CI15" s="62">
        <v>1</v>
      </c>
      <c r="CJ15" s="62">
        <v>716</v>
      </c>
      <c r="CK15" s="62">
        <v>239</v>
      </c>
      <c r="CL15" s="62">
        <v>475</v>
      </c>
      <c r="CM15" s="62">
        <v>511</v>
      </c>
      <c r="CN15" s="62">
        <v>737</v>
      </c>
      <c r="CO15" s="62">
        <v>347</v>
      </c>
      <c r="CP15" s="62">
        <v>118</v>
      </c>
      <c r="CQ15" s="62">
        <v>215</v>
      </c>
      <c r="CR15" s="62">
        <v>368</v>
      </c>
      <c r="CS15" s="62">
        <v>693</v>
      </c>
      <c r="CT15" s="63">
        <v>612</v>
      </c>
      <c r="CU15" s="49">
        <f t="shared" si="1"/>
        <v>5747770</v>
      </c>
      <c r="CV15" s="33"/>
    </row>
    <row r="16" spans="1:100" x14ac:dyDescent="0.2">
      <c r="A16" s="23"/>
      <c r="B16" s="23"/>
      <c r="C16" s="23"/>
      <c r="D16" s="75" t="s">
        <v>166</v>
      </c>
      <c r="E16" s="76" t="s">
        <v>345</v>
      </c>
      <c r="F16" s="77">
        <f>B4+(2*B6)</f>
        <v>3</v>
      </c>
      <c r="G16" s="23"/>
      <c r="H16" s="24"/>
      <c r="I16" s="37"/>
      <c r="J16" s="54">
        <f>F315</f>
        <v>302</v>
      </c>
      <c r="K16" s="55">
        <f>F289</f>
        <v>276</v>
      </c>
      <c r="L16" s="55">
        <f>F327</f>
        <v>314</v>
      </c>
      <c r="M16" s="55">
        <f>F245</f>
        <v>232</v>
      </c>
      <c r="N16" s="55">
        <f>F88</f>
        <v>75</v>
      </c>
      <c r="O16" s="55">
        <f>F58</f>
        <v>45</v>
      </c>
      <c r="P16" s="55">
        <f>F108</f>
        <v>95</v>
      </c>
      <c r="Q16" s="55">
        <f>F22</f>
        <v>9</v>
      </c>
      <c r="R16" s="55">
        <f>F655</f>
        <v>642</v>
      </c>
      <c r="S16" s="55">
        <f>F629</f>
        <v>616</v>
      </c>
      <c r="T16" s="55">
        <f>F659</f>
        <v>646</v>
      </c>
      <c r="U16" s="55">
        <f>F577</f>
        <v>564</v>
      </c>
      <c r="V16" s="55">
        <f>F420</f>
        <v>407</v>
      </c>
      <c r="W16" s="55">
        <f>F393</f>
        <v>380</v>
      </c>
      <c r="X16" s="55">
        <f>F447</f>
        <v>434</v>
      </c>
      <c r="Y16" s="55">
        <f>F362</f>
        <v>349</v>
      </c>
      <c r="Z16" s="55">
        <f>F208</f>
        <v>195</v>
      </c>
      <c r="AA16" s="55">
        <f>F178</f>
        <v>165</v>
      </c>
      <c r="AB16" s="55">
        <f>F212</f>
        <v>199</v>
      </c>
      <c r="AC16" s="55">
        <f>F126</f>
        <v>113</v>
      </c>
      <c r="AD16" s="55">
        <f>F759</f>
        <v>746</v>
      </c>
      <c r="AE16" s="55">
        <f>F733</f>
        <v>720</v>
      </c>
      <c r="AF16" s="55">
        <f>F779</f>
        <v>766</v>
      </c>
      <c r="AG16" s="55">
        <f>F697</f>
        <v>684</v>
      </c>
      <c r="AH16" s="55">
        <f>F540</f>
        <v>527</v>
      </c>
      <c r="AI16" s="55">
        <f>F510</f>
        <v>497</v>
      </c>
      <c r="AJ16" s="55">
        <f>F552</f>
        <v>539</v>
      </c>
      <c r="AK16" s="56">
        <f>F466</f>
        <v>453</v>
      </c>
      <c r="AL16" s="57">
        <f t="shared" si="0"/>
        <v>10990</v>
      </c>
      <c r="AM16" s="33"/>
      <c r="AN16" s="58" t="s">
        <v>402</v>
      </c>
      <c r="AO16" s="59" t="s">
        <v>403</v>
      </c>
      <c r="AP16" s="59" t="s">
        <v>404</v>
      </c>
      <c r="AQ16" s="59" t="s">
        <v>405</v>
      </c>
      <c r="AR16" s="59" t="s">
        <v>406</v>
      </c>
      <c r="AS16" s="59" t="s">
        <v>407</v>
      </c>
      <c r="AT16" s="59" t="s">
        <v>408</v>
      </c>
      <c r="AU16" s="59" t="s">
        <v>409</v>
      </c>
      <c r="AV16" s="59" t="s">
        <v>410</v>
      </c>
      <c r="AW16" s="59" t="s">
        <v>411</v>
      </c>
      <c r="AX16" s="59" t="s">
        <v>412</v>
      </c>
      <c r="AY16" s="59" t="s">
        <v>413</v>
      </c>
      <c r="AZ16" s="59" t="s">
        <v>414</v>
      </c>
      <c r="BA16" s="59" t="s">
        <v>415</v>
      </c>
      <c r="BB16" s="59" t="s">
        <v>416</v>
      </c>
      <c r="BC16" s="59" t="s">
        <v>417</v>
      </c>
      <c r="BD16" s="59" t="s">
        <v>418</v>
      </c>
      <c r="BE16" s="59" t="s">
        <v>419</v>
      </c>
      <c r="BF16" s="59" t="s">
        <v>420</v>
      </c>
      <c r="BG16" s="59" t="s">
        <v>421</v>
      </c>
      <c r="BH16" s="59" t="s">
        <v>422</v>
      </c>
      <c r="BI16" s="59" t="s">
        <v>423</v>
      </c>
      <c r="BJ16" s="59" t="s">
        <v>424</v>
      </c>
      <c r="BK16" s="59" t="s">
        <v>425</v>
      </c>
      <c r="BL16" s="59" t="s">
        <v>426</v>
      </c>
      <c r="BM16" s="59" t="s">
        <v>427</v>
      </c>
      <c r="BN16" s="59" t="s">
        <v>428</v>
      </c>
      <c r="BO16" s="60" t="s">
        <v>429</v>
      </c>
      <c r="BP16" s="45"/>
      <c r="BR16" s="33"/>
      <c r="BS16" s="61">
        <v>707</v>
      </c>
      <c r="BT16" s="62">
        <v>747</v>
      </c>
      <c r="BU16" s="62">
        <v>449</v>
      </c>
      <c r="BV16" s="62">
        <v>93</v>
      </c>
      <c r="BW16" s="62">
        <v>444</v>
      </c>
      <c r="BX16" s="62">
        <v>184</v>
      </c>
      <c r="BY16" s="62">
        <v>217</v>
      </c>
      <c r="BZ16" s="62">
        <v>493</v>
      </c>
      <c r="CA16" s="62">
        <v>771</v>
      </c>
      <c r="CB16" s="62">
        <v>123</v>
      </c>
      <c r="CC16" s="62">
        <v>278</v>
      </c>
      <c r="CD16" s="62">
        <v>538</v>
      </c>
      <c r="CE16" s="62">
        <v>419</v>
      </c>
      <c r="CF16" s="62">
        <v>620</v>
      </c>
      <c r="CG16" s="62">
        <v>144</v>
      </c>
      <c r="CH16" s="62">
        <v>391</v>
      </c>
      <c r="CI16" s="62">
        <v>230</v>
      </c>
      <c r="CJ16" s="62">
        <v>530</v>
      </c>
      <c r="CK16" s="62">
        <v>655</v>
      </c>
      <c r="CL16" s="62">
        <v>15</v>
      </c>
      <c r="CM16" s="62">
        <v>297</v>
      </c>
      <c r="CN16" s="62">
        <v>581</v>
      </c>
      <c r="CO16" s="62">
        <v>604</v>
      </c>
      <c r="CP16" s="62">
        <v>360</v>
      </c>
      <c r="CQ16" s="62">
        <v>681</v>
      </c>
      <c r="CR16" s="62">
        <v>309</v>
      </c>
      <c r="CS16" s="62">
        <v>47</v>
      </c>
      <c r="CT16" s="63">
        <v>63</v>
      </c>
      <c r="CU16" s="49">
        <f t="shared" si="1"/>
        <v>5747770</v>
      </c>
      <c r="CV16" s="33"/>
    </row>
    <row r="17" spans="1:102" x14ac:dyDescent="0.2">
      <c r="A17" s="23"/>
      <c r="B17" s="23"/>
      <c r="C17" s="23"/>
      <c r="D17" s="75" t="s">
        <v>62</v>
      </c>
      <c r="E17" s="76" t="s">
        <v>345</v>
      </c>
      <c r="F17" s="78">
        <f>B4+(3*B6)</f>
        <v>4</v>
      </c>
      <c r="G17" s="23"/>
      <c r="H17" s="24"/>
      <c r="I17" s="37"/>
      <c r="J17" s="54">
        <f>F345</f>
        <v>332</v>
      </c>
      <c r="K17" s="55">
        <f>F259</f>
        <v>246</v>
      </c>
      <c r="L17" s="55">
        <f>F301</f>
        <v>288</v>
      </c>
      <c r="M17" s="55">
        <f>F271</f>
        <v>258</v>
      </c>
      <c r="N17" s="55">
        <f>F114</f>
        <v>101</v>
      </c>
      <c r="O17" s="55">
        <f>F32</f>
        <v>19</v>
      </c>
      <c r="P17" s="55">
        <f>F78</f>
        <v>65</v>
      </c>
      <c r="Q17" s="55">
        <f>F52</f>
        <v>39</v>
      </c>
      <c r="R17" s="55">
        <f>F685</f>
        <v>672</v>
      </c>
      <c r="S17" s="55">
        <f>F599</f>
        <v>586</v>
      </c>
      <c r="T17" s="55">
        <f>F633</f>
        <v>620</v>
      </c>
      <c r="U17" s="55">
        <f>F603</f>
        <v>590</v>
      </c>
      <c r="V17" s="55">
        <f>F449</f>
        <v>436</v>
      </c>
      <c r="W17" s="55">
        <f>F364</f>
        <v>351</v>
      </c>
      <c r="X17" s="55">
        <f>F418</f>
        <v>405</v>
      </c>
      <c r="Y17" s="55">
        <f>F391</f>
        <v>378</v>
      </c>
      <c r="Z17" s="55">
        <f>F234</f>
        <v>221</v>
      </c>
      <c r="AA17" s="55">
        <f>F152</f>
        <v>139</v>
      </c>
      <c r="AB17" s="55">
        <f>F182</f>
        <v>169</v>
      </c>
      <c r="AC17" s="55">
        <f>F156</f>
        <v>143</v>
      </c>
      <c r="AD17" s="55">
        <f>F789</f>
        <v>776</v>
      </c>
      <c r="AE17" s="55">
        <f>F703</f>
        <v>690</v>
      </c>
      <c r="AF17" s="55">
        <f>F753</f>
        <v>740</v>
      </c>
      <c r="AG17" s="55">
        <f>F723</f>
        <v>710</v>
      </c>
      <c r="AH17" s="55">
        <f>F566</f>
        <v>553</v>
      </c>
      <c r="AI17" s="55">
        <f>F484</f>
        <v>471</v>
      </c>
      <c r="AJ17" s="55">
        <f>F522</f>
        <v>509</v>
      </c>
      <c r="AK17" s="56">
        <f>F496</f>
        <v>483</v>
      </c>
      <c r="AL17" s="57">
        <f t="shared" si="0"/>
        <v>10990</v>
      </c>
      <c r="AM17" s="33"/>
      <c r="AN17" s="58" t="s">
        <v>430</v>
      </c>
      <c r="AO17" s="59" t="s">
        <v>431</v>
      </c>
      <c r="AP17" s="59" t="s">
        <v>432</v>
      </c>
      <c r="AQ17" s="59" t="s">
        <v>433</v>
      </c>
      <c r="AR17" s="59" t="s">
        <v>434</v>
      </c>
      <c r="AS17" s="59" t="s">
        <v>435</v>
      </c>
      <c r="AT17" s="59" t="s">
        <v>436</v>
      </c>
      <c r="AU17" s="59" t="s">
        <v>437</v>
      </c>
      <c r="AV17" s="59" t="s">
        <v>438</v>
      </c>
      <c r="AW17" s="59" t="s">
        <v>439</v>
      </c>
      <c r="AX17" s="59" t="s">
        <v>440</v>
      </c>
      <c r="AY17" s="59" t="s">
        <v>441</v>
      </c>
      <c r="AZ17" s="59" t="s">
        <v>442</v>
      </c>
      <c r="BA17" s="59" t="s">
        <v>443</v>
      </c>
      <c r="BB17" s="59" t="s">
        <v>444</v>
      </c>
      <c r="BC17" s="59" t="s">
        <v>445</v>
      </c>
      <c r="BD17" s="59" t="s">
        <v>446</v>
      </c>
      <c r="BE17" s="59" t="s">
        <v>447</v>
      </c>
      <c r="BF17" s="59" t="s">
        <v>448</v>
      </c>
      <c r="BG17" s="59" t="s">
        <v>449</v>
      </c>
      <c r="BH17" s="59" t="s">
        <v>450</v>
      </c>
      <c r="BI17" s="59" t="s">
        <v>451</v>
      </c>
      <c r="BJ17" s="59" t="s">
        <v>452</v>
      </c>
      <c r="BK17" s="59" t="s">
        <v>453</v>
      </c>
      <c r="BL17" s="59" t="s">
        <v>454</v>
      </c>
      <c r="BM17" s="59" t="s">
        <v>455</v>
      </c>
      <c r="BN17" s="59" t="s">
        <v>456</v>
      </c>
      <c r="BO17" s="60" t="s">
        <v>457</v>
      </c>
      <c r="BP17" s="45"/>
      <c r="BR17" s="33"/>
      <c r="BS17" s="61">
        <v>722</v>
      </c>
      <c r="BT17" s="62">
        <v>738</v>
      </c>
      <c r="BU17" s="62">
        <v>476</v>
      </c>
      <c r="BV17" s="62">
        <v>104</v>
      </c>
      <c r="BW17" s="62">
        <v>425</v>
      </c>
      <c r="BX17" s="62">
        <v>181</v>
      </c>
      <c r="BY17" s="62">
        <v>204</v>
      </c>
      <c r="BZ17" s="62">
        <v>488</v>
      </c>
      <c r="CA17" s="62">
        <v>770</v>
      </c>
      <c r="CB17" s="62">
        <v>130</v>
      </c>
      <c r="CC17" s="62">
        <v>255</v>
      </c>
      <c r="CD17" s="62">
        <v>555</v>
      </c>
      <c r="CE17" s="62">
        <v>394</v>
      </c>
      <c r="CF17" s="62">
        <v>641</v>
      </c>
      <c r="CG17" s="62">
        <v>165</v>
      </c>
      <c r="CH17" s="62">
        <v>366</v>
      </c>
      <c r="CI17" s="62">
        <v>247</v>
      </c>
      <c r="CJ17" s="62">
        <v>507</v>
      </c>
      <c r="CK17" s="62">
        <v>662</v>
      </c>
      <c r="CL17" s="62">
        <v>14</v>
      </c>
      <c r="CM17" s="62">
        <v>292</v>
      </c>
      <c r="CN17" s="62">
        <v>568</v>
      </c>
      <c r="CO17" s="62">
        <v>601</v>
      </c>
      <c r="CP17" s="62">
        <v>341</v>
      </c>
      <c r="CQ17" s="62">
        <v>692</v>
      </c>
      <c r="CR17" s="62">
        <v>336</v>
      </c>
      <c r="CS17" s="62">
        <v>38</v>
      </c>
      <c r="CT17" s="63">
        <v>78</v>
      </c>
      <c r="CU17" s="49">
        <f t="shared" si="1"/>
        <v>5747770</v>
      </c>
      <c r="CV17" s="33"/>
    </row>
    <row r="18" spans="1:102" x14ac:dyDescent="0.2">
      <c r="A18" s="23"/>
      <c r="B18" s="23"/>
      <c r="C18" s="23"/>
      <c r="D18" s="75" t="s">
        <v>304</v>
      </c>
      <c r="E18" s="76" t="s">
        <v>345</v>
      </c>
      <c r="F18" s="77">
        <f>B4+(4*B6)</f>
        <v>5</v>
      </c>
      <c r="G18" s="23"/>
      <c r="H18" s="24"/>
      <c r="I18" s="37"/>
      <c r="J18" s="54">
        <f>F273</f>
        <v>260</v>
      </c>
      <c r="K18" s="55">
        <f>F299</f>
        <v>286</v>
      </c>
      <c r="L18" s="55">
        <f>F261</f>
        <v>248</v>
      </c>
      <c r="M18" s="55">
        <f>F343</f>
        <v>330</v>
      </c>
      <c r="N18" s="55">
        <f>F50</f>
        <v>37</v>
      </c>
      <c r="O18" s="55">
        <f>F80</f>
        <v>67</v>
      </c>
      <c r="P18" s="55">
        <f>F30</f>
        <v>17</v>
      </c>
      <c r="Q18" s="55">
        <f>F116</f>
        <v>103</v>
      </c>
      <c r="R18" s="55">
        <f>F605</f>
        <v>592</v>
      </c>
      <c r="S18" s="55">
        <f>F631</f>
        <v>618</v>
      </c>
      <c r="T18" s="55">
        <f>F601</f>
        <v>588</v>
      </c>
      <c r="U18" s="55">
        <f>F683</f>
        <v>670</v>
      </c>
      <c r="V18" s="55">
        <f>F390</f>
        <v>377</v>
      </c>
      <c r="W18" s="55">
        <f>F419</f>
        <v>406</v>
      </c>
      <c r="X18" s="55">
        <f>F365</f>
        <v>352</v>
      </c>
      <c r="Y18" s="55">
        <f>F448</f>
        <v>435</v>
      </c>
      <c r="Z18" s="55">
        <f>F154</f>
        <v>141</v>
      </c>
      <c r="AA18" s="55">
        <f>F184</f>
        <v>171</v>
      </c>
      <c r="AB18" s="55">
        <f>F150</f>
        <v>137</v>
      </c>
      <c r="AC18" s="55">
        <f>F236</f>
        <v>223</v>
      </c>
      <c r="AD18" s="55">
        <f>F725</f>
        <v>712</v>
      </c>
      <c r="AE18" s="55">
        <f>F751</f>
        <v>738</v>
      </c>
      <c r="AF18" s="55">
        <f>F705</f>
        <v>692</v>
      </c>
      <c r="AG18" s="55">
        <f>F787</f>
        <v>774</v>
      </c>
      <c r="AH18" s="55">
        <f>F494</f>
        <v>481</v>
      </c>
      <c r="AI18" s="55">
        <f>F524</f>
        <v>511</v>
      </c>
      <c r="AJ18" s="55">
        <f>F482</f>
        <v>469</v>
      </c>
      <c r="AK18" s="56">
        <f>F568</f>
        <v>555</v>
      </c>
      <c r="AL18" s="57">
        <f t="shared" si="0"/>
        <v>10990</v>
      </c>
      <c r="AM18" s="33"/>
      <c r="AN18" s="58" t="s">
        <v>458</v>
      </c>
      <c r="AO18" s="59" t="s">
        <v>459</v>
      </c>
      <c r="AP18" s="59" t="s">
        <v>460</v>
      </c>
      <c r="AQ18" s="59" t="s">
        <v>461</v>
      </c>
      <c r="AR18" s="59" t="s">
        <v>462</v>
      </c>
      <c r="AS18" s="59" t="s">
        <v>463</v>
      </c>
      <c r="AT18" s="59" t="s">
        <v>464</v>
      </c>
      <c r="AU18" s="59" t="s">
        <v>465</v>
      </c>
      <c r="AV18" s="59" t="s">
        <v>466</v>
      </c>
      <c r="AW18" s="59" t="s">
        <v>467</v>
      </c>
      <c r="AX18" s="59" t="s">
        <v>468</v>
      </c>
      <c r="AY18" s="59" t="s">
        <v>469</v>
      </c>
      <c r="AZ18" s="59" t="s">
        <v>470</v>
      </c>
      <c r="BA18" s="59" t="s">
        <v>471</v>
      </c>
      <c r="BB18" s="59" t="s">
        <v>472</v>
      </c>
      <c r="BC18" s="59" t="s">
        <v>473</v>
      </c>
      <c r="BD18" s="59" t="s">
        <v>474</v>
      </c>
      <c r="BE18" s="59" t="s">
        <v>475</v>
      </c>
      <c r="BF18" s="59" t="s">
        <v>476</v>
      </c>
      <c r="BG18" s="59" t="s">
        <v>477</v>
      </c>
      <c r="BH18" s="59" t="s">
        <v>478</v>
      </c>
      <c r="BI18" s="59" t="s">
        <v>479</v>
      </c>
      <c r="BJ18" s="59" t="s">
        <v>480</v>
      </c>
      <c r="BK18" s="59" t="s">
        <v>481</v>
      </c>
      <c r="BL18" s="59" t="s">
        <v>482</v>
      </c>
      <c r="BM18" s="59" t="s">
        <v>483</v>
      </c>
      <c r="BN18" s="59" t="s">
        <v>484</v>
      </c>
      <c r="BO18" s="60" t="s">
        <v>485</v>
      </c>
      <c r="BP18" s="45"/>
      <c r="BR18" s="33"/>
      <c r="BS18" s="61">
        <v>173</v>
      </c>
      <c r="BT18" s="62">
        <v>92</v>
      </c>
      <c r="BU18" s="62">
        <v>417</v>
      </c>
      <c r="BV18" s="62">
        <v>570</v>
      </c>
      <c r="BW18" s="62">
        <v>667</v>
      </c>
      <c r="BX18" s="62">
        <v>438</v>
      </c>
      <c r="BY18" s="62">
        <v>48</v>
      </c>
      <c r="BZ18" s="62">
        <v>274</v>
      </c>
      <c r="CA18" s="62">
        <v>310</v>
      </c>
      <c r="CB18" s="62">
        <v>546</v>
      </c>
      <c r="CC18" s="62">
        <v>69</v>
      </c>
      <c r="CD18" s="62">
        <v>784</v>
      </c>
      <c r="CE18" s="62">
        <v>152</v>
      </c>
      <c r="CF18" s="62">
        <v>479</v>
      </c>
      <c r="CG18" s="62">
        <v>283</v>
      </c>
      <c r="CH18" s="62">
        <v>628</v>
      </c>
      <c r="CI18" s="62">
        <v>28</v>
      </c>
      <c r="CJ18" s="62">
        <v>713</v>
      </c>
      <c r="CK18" s="62">
        <v>238</v>
      </c>
      <c r="CL18" s="62">
        <v>450</v>
      </c>
      <c r="CM18" s="62">
        <v>526</v>
      </c>
      <c r="CN18" s="62">
        <v>748</v>
      </c>
      <c r="CO18" s="62">
        <v>354</v>
      </c>
      <c r="CP18" s="62">
        <v>135</v>
      </c>
      <c r="CQ18" s="62">
        <v>206</v>
      </c>
      <c r="CR18" s="62">
        <v>389</v>
      </c>
      <c r="CS18" s="62">
        <v>680</v>
      </c>
      <c r="CT18" s="63">
        <v>593</v>
      </c>
      <c r="CU18" s="49">
        <f t="shared" si="1"/>
        <v>5747770</v>
      </c>
      <c r="CV18" s="33"/>
    </row>
    <row r="19" spans="1:102" x14ac:dyDescent="0.2">
      <c r="A19" s="23"/>
      <c r="B19" s="23"/>
      <c r="C19" s="23"/>
      <c r="D19" s="75" t="s">
        <v>486</v>
      </c>
      <c r="E19" s="76" t="s">
        <v>345</v>
      </c>
      <c r="F19" s="77">
        <f>B4+(5*B6)</f>
        <v>6</v>
      </c>
      <c r="G19" s="23"/>
      <c r="H19" s="24"/>
      <c r="I19" s="37"/>
      <c r="J19" s="54">
        <f>F576</f>
        <v>563</v>
      </c>
      <c r="K19" s="55">
        <f>F658</f>
        <v>645</v>
      </c>
      <c r="L19" s="55">
        <f>F628</f>
        <v>615</v>
      </c>
      <c r="M19" s="55">
        <f>F654</f>
        <v>641</v>
      </c>
      <c r="N19" s="55">
        <f>F359</f>
        <v>346</v>
      </c>
      <c r="O19" s="55">
        <f>F445</f>
        <v>432</v>
      </c>
      <c r="P19" s="55">
        <f>F395</f>
        <v>382</v>
      </c>
      <c r="Q19" s="55">
        <f>F425</f>
        <v>412</v>
      </c>
      <c r="R19" s="55">
        <f>F132</f>
        <v>119</v>
      </c>
      <c r="S19" s="55">
        <f>F214</f>
        <v>201</v>
      </c>
      <c r="T19" s="55">
        <f>F176</f>
        <v>163</v>
      </c>
      <c r="U19" s="55">
        <f>F202</f>
        <v>189</v>
      </c>
      <c r="V19" s="55">
        <f>F691</f>
        <v>678</v>
      </c>
      <c r="W19" s="55">
        <f>F777</f>
        <v>764</v>
      </c>
      <c r="X19" s="55">
        <f>F735</f>
        <v>722</v>
      </c>
      <c r="Y19" s="55">
        <f>F765</f>
        <v>752</v>
      </c>
      <c r="Z19" s="55">
        <f>F472</f>
        <v>459</v>
      </c>
      <c r="AA19" s="55">
        <f>F554</f>
        <v>541</v>
      </c>
      <c r="AB19" s="55">
        <f>F508</f>
        <v>495</v>
      </c>
      <c r="AC19" s="55">
        <f>F534</f>
        <v>521</v>
      </c>
      <c r="AD19" s="55">
        <f>F239</f>
        <v>226</v>
      </c>
      <c r="AE19" s="55">
        <f>F325</f>
        <v>312</v>
      </c>
      <c r="AF19" s="55">
        <f>F291</f>
        <v>278</v>
      </c>
      <c r="AG19" s="55">
        <f>F321</f>
        <v>308</v>
      </c>
      <c r="AH19" s="55">
        <f>F27</f>
        <v>14</v>
      </c>
      <c r="AI19" s="55">
        <f>F110</f>
        <v>97</v>
      </c>
      <c r="AJ19" s="55">
        <f>F56</f>
        <v>43</v>
      </c>
      <c r="AK19" s="56">
        <f>F85</f>
        <v>72</v>
      </c>
      <c r="AL19" s="57">
        <f t="shared" si="0"/>
        <v>10990</v>
      </c>
      <c r="AM19" s="33"/>
      <c r="AN19" s="58" t="s">
        <v>487</v>
      </c>
      <c r="AO19" s="59" t="s">
        <v>488</v>
      </c>
      <c r="AP19" s="59" t="s">
        <v>489</v>
      </c>
      <c r="AQ19" s="59" t="s">
        <v>490</v>
      </c>
      <c r="AR19" s="59" t="s">
        <v>491</v>
      </c>
      <c r="AS19" s="59" t="s">
        <v>492</v>
      </c>
      <c r="AT19" s="59" t="s">
        <v>493</v>
      </c>
      <c r="AU19" s="59" t="s">
        <v>494</v>
      </c>
      <c r="AV19" s="59" t="s">
        <v>495</v>
      </c>
      <c r="AW19" s="59" t="s">
        <v>496</v>
      </c>
      <c r="AX19" s="59" t="s">
        <v>497</v>
      </c>
      <c r="AY19" s="59" t="s">
        <v>498</v>
      </c>
      <c r="AZ19" s="59" t="s">
        <v>499</v>
      </c>
      <c r="BA19" s="59" t="s">
        <v>500</v>
      </c>
      <c r="BB19" s="59" t="s">
        <v>501</v>
      </c>
      <c r="BC19" s="59" t="s">
        <v>502</v>
      </c>
      <c r="BD19" s="59" t="s">
        <v>503</v>
      </c>
      <c r="BE19" s="59" t="s">
        <v>504</v>
      </c>
      <c r="BF19" s="59" t="s">
        <v>505</v>
      </c>
      <c r="BG19" s="59" t="s">
        <v>506</v>
      </c>
      <c r="BH19" s="59" t="s">
        <v>507</v>
      </c>
      <c r="BI19" s="59" t="s">
        <v>508</v>
      </c>
      <c r="BJ19" s="59" t="s">
        <v>509</v>
      </c>
      <c r="BK19" s="59" t="s">
        <v>510</v>
      </c>
      <c r="BL19" s="59" t="s">
        <v>511</v>
      </c>
      <c r="BM19" s="59" t="s">
        <v>512</v>
      </c>
      <c r="BN19" s="59" t="s">
        <v>513</v>
      </c>
      <c r="BO19" s="60" t="s">
        <v>514</v>
      </c>
      <c r="BP19" s="45"/>
      <c r="BR19" s="33"/>
      <c r="BS19" s="61">
        <v>18</v>
      </c>
      <c r="BT19" s="62">
        <v>580</v>
      </c>
      <c r="BU19" s="62">
        <v>712</v>
      </c>
      <c r="BV19" s="62">
        <v>736</v>
      </c>
      <c r="BW19" s="62">
        <v>406</v>
      </c>
      <c r="BX19" s="62">
        <v>471</v>
      </c>
      <c r="BY19" s="62">
        <v>682</v>
      </c>
      <c r="BZ19" s="62">
        <v>125</v>
      </c>
      <c r="CA19" s="62">
        <v>277</v>
      </c>
      <c r="CB19" s="62">
        <v>644</v>
      </c>
      <c r="CC19" s="62">
        <v>537</v>
      </c>
      <c r="CD19" s="62">
        <v>478</v>
      </c>
      <c r="CE19" s="62">
        <v>171</v>
      </c>
      <c r="CF19" s="62">
        <v>358</v>
      </c>
      <c r="CG19" s="62">
        <v>442</v>
      </c>
      <c r="CH19" s="62">
        <v>591</v>
      </c>
      <c r="CI19" s="62">
        <v>282</v>
      </c>
      <c r="CJ19" s="62">
        <v>229</v>
      </c>
      <c r="CK19" s="62">
        <v>168</v>
      </c>
      <c r="CL19" s="62">
        <v>529</v>
      </c>
      <c r="CM19" s="62">
        <v>657</v>
      </c>
      <c r="CN19" s="62">
        <v>94</v>
      </c>
      <c r="CO19" s="62">
        <v>331</v>
      </c>
      <c r="CP19" s="62">
        <v>378</v>
      </c>
      <c r="CQ19" s="62">
        <v>36</v>
      </c>
      <c r="CR19" s="62">
        <v>68</v>
      </c>
      <c r="CS19" s="62">
        <v>216</v>
      </c>
      <c r="CT19" s="63">
        <v>774</v>
      </c>
      <c r="CU19" s="49">
        <f t="shared" si="1"/>
        <v>5747770</v>
      </c>
      <c r="CV19" s="33"/>
    </row>
    <row r="20" spans="1:102" x14ac:dyDescent="0.2">
      <c r="A20" s="23"/>
      <c r="B20" s="23"/>
      <c r="C20" s="23"/>
      <c r="D20" s="75" t="s">
        <v>272</v>
      </c>
      <c r="E20" s="76" t="s">
        <v>345</v>
      </c>
      <c r="F20" s="78">
        <f>B4+(6*B6)</f>
        <v>7</v>
      </c>
      <c r="G20" s="23"/>
      <c r="H20" s="24"/>
      <c r="I20" s="37"/>
      <c r="J20" s="54">
        <f>F656</f>
        <v>643</v>
      </c>
      <c r="K20" s="55">
        <f>F626</f>
        <v>613</v>
      </c>
      <c r="L20" s="55">
        <f>F660</f>
        <v>647</v>
      </c>
      <c r="M20" s="55">
        <f>F574</f>
        <v>561</v>
      </c>
      <c r="N20" s="55">
        <f>F423</f>
        <v>410</v>
      </c>
      <c r="O20" s="55">
        <f>F397</f>
        <v>384</v>
      </c>
      <c r="P20" s="55">
        <f>F443</f>
        <v>430</v>
      </c>
      <c r="Q20" s="55">
        <f>F361</f>
        <v>348</v>
      </c>
      <c r="R20" s="55">
        <f>F204</f>
        <v>191</v>
      </c>
      <c r="S20" s="55">
        <f>F174</f>
        <v>161</v>
      </c>
      <c r="T20" s="55">
        <f>F216</f>
        <v>203</v>
      </c>
      <c r="U20" s="55">
        <f>F130</f>
        <v>117</v>
      </c>
      <c r="V20" s="55">
        <f>F763</f>
        <v>750</v>
      </c>
      <c r="W20" s="55">
        <f>F737</f>
        <v>724</v>
      </c>
      <c r="X20" s="55">
        <f>F775</f>
        <v>762</v>
      </c>
      <c r="Y20" s="55">
        <f>F693</f>
        <v>680</v>
      </c>
      <c r="Z20" s="55">
        <f>F536</f>
        <v>523</v>
      </c>
      <c r="AA20" s="55">
        <f>F506</f>
        <v>493</v>
      </c>
      <c r="AB20" s="55">
        <f>F556</f>
        <v>543</v>
      </c>
      <c r="AC20" s="55">
        <f>F470</f>
        <v>457</v>
      </c>
      <c r="AD20" s="55">
        <f>F319</f>
        <v>306</v>
      </c>
      <c r="AE20" s="55">
        <f>F293</f>
        <v>280</v>
      </c>
      <c r="AF20" s="55">
        <f>F323</f>
        <v>310</v>
      </c>
      <c r="AG20" s="55">
        <f>F241</f>
        <v>228</v>
      </c>
      <c r="AH20" s="55">
        <f>F84</f>
        <v>71</v>
      </c>
      <c r="AI20" s="55">
        <f>F57</f>
        <v>44</v>
      </c>
      <c r="AJ20" s="55">
        <f>F111</f>
        <v>98</v>
      </c>
      <c r="AK20" s="56">
        <f>F26</f>
        <v>13</v>
      </c>
      <c r="AL20" s="57">
        <f t="shared" si="0"/>
        <v>10990</v>
      </c>
      <c r="AM20" s="33"/>
      <c r="AN20" s="58" t="s">
        <v>515</v>
      </c>
      <c r="AO20" s="59" t="s">
        <v>516</v>
      </c>
      <c r="AP20" s="59" t="s">
        <v>517</v>
      </c>
      <c r="AQ20" s="59" t="s">
        <v>518</v>
      </c>
      <c r="AR20" s="59" t="s">
        <v>519</v>
      </c>
      <c r="AS20" s="59" t="s">
        <v>520</v>
      </c>
      <c r="AT20" s="59" t="s">
        <v>521</v>
      </c>
      <c r="AU20" s="59" t="s">
        <v>522</v>
      </c>
      <c r="AV20" s="59" t="s">
        <v>523</v>
      </c>
      <c r="AW20" s="59" t="s">
        <v>524</v>
      </c>
      <c r="AX20" s="59" t="s">
        <v>525</v>
      </c>
      <c r="AY20" s="59" t="s">
        <v>526</v>
      </c>
      <c r="AZ20" s="59" t="s">
        <v>527</v>
      </c>
      <c r="BA20" s="59" t="s">
        <v>528</v>
      </c>
      <c r="BB20" s="59" t="s">
        <v>529</v>
      </c>
      <c r="BC20" s="59" t="s">
        <v>530</v>
      </c>
      <c r="BD20" s="59" t="s">
        <v>531</v>
      </c>
      <c r="BE20" s="59" t="s">
        <v>532</v>
      </c>
      <c r="BF20" s="59" t="s">
        <v>533</v>
      </c>
      <c r="BG20" s="59" t="s">
        <v>534</v>
      </c>
      <c r="BH20" s="59" t="s">
        <v>535</v>
      </c>
      <c r="BI20" s="59" t="s">
        <v>536</v>
      </c>
      <c r="BJ20" s="59" t="s">
        <v>537</v>
      </c>
      <c r="BK20" s="59" t="s">
        <v>538</v>
      </c>
      <c r="BL20" s="59" t="s">
        <v>539</v>
      </c>
      <c r="BM20" s="59" t="s">
        <v>540</v>
      </c>
      <c r="BN20" s="59" t="s">
        <v>541</v>
      </c>
      <c r="BO20" s="60" t="s">
        <v>542</v>
      </c>
      <c r="BP20" s="45"/>
      <c r="BR20" s="33"/>
      <c r="BS20" s="61">
        <v>227</v>
      </c>
      <c r="BT20" s="62">
        <v>153</v>
      </c>
      <c r="BU20" s="62">
        <v>23</v>
      </c>
      <c r="BV20" s="62">
        <v>470</v>
      </c>
      <c r="BW20" s="62">
        <v>109</v>
      </c>
      <c r="BX20" s="62">
        <v>404</v>
      </c>
      <c r="BY20" s="62">
        <v>490</v>
      </c>
      <c r="BZ20" s="62">
        <v>76</v>
      </c>
      <c r="CA20" s="62">
        <v>140</v>
      </c>
      <c r="CB20" s="62">
        <v>254</v>
      </c>
      <c r="CC20" s="62">
        <v>346</v>
      </c>
      <c r="CD20" s="62">
        <v>596</v>
      </c>
      <c r="CE20" s="62">
        <v>746</v>
      </c>
      <c r="CF20" s="62">
        <v>201</v>
      </c>
      <c r="CG20" s="62">
        <v>565</v>
      </c>
      <c r="CH20" s="62">
        <v>46</v>
      </c>
      <c r="CI20" s="62">
        <v>176</v>
      </c>
      <c r="CJ20" s="62">
        <v>430</v>
      </c>
      <c r="CK20" s="62">
        <v>506</v>
      </c>
      <c r="CL20" s="62">
        <v>672</v>
      </c>
      <c r="CM20" s="62">
        <v>720</v>
      </c>
      <c r="CN20" s="62">
        <v>294</v>
      </c>
      <c r="CO20" s="62">
        <v>376</v>
      </c>
      <c r="CP20" s="62">
        <v>697</v>
      </c>
      <c r="CQ20" s="62">
        <v>330</v>
      </c>
      <c r="CR20" s="62">
        <v>779</v>
      </c>
      <c r="CS20" s="62">
        <v>629</v>
      </c>
      <c r="CT20" s="63">
        <v>535</v>
      </c>
      <c r="CU20" s="49">
        <f t="shared" si="1"/>
        <v>5747770</v>
      </c>
      <c r="CV20" s="33"/>
    </row>
    <row r="21" spans="1:102" x14ac:dyDescent="0.2">
      <c r="A21" s="23"/>
      <c r="B21" s="23"/>
      <c r="C21" s="23"/>
      <c r="D21" s="75" t="s">
        <v>543</v>
      </c>
      <c r="E21" s="76" t="s">
        <v>345</v>
      </c>
      <c r="F21" s="77">
        <f>B4+(7*B6)</f>
        <v>8</v>
      </c>
      <c r="G21" s="23"/>
      <c r="H21" s="24"/>
      <c r="I21" s="37"/>
      <c r="J21" s="54">
        <f>F682</f>
        <v>669</v>
      </c>
      <c r="K21" s="55">
        <f>F600</f>
        <v>587</v>
      </c>
      <c r="L21" s="55">
        <f>F630</f>
        <v>617</v>
      </c>
      <c r="M21" s="55">
        <f>F604</f>
        <v>591</v>
      </c>
      <c r="N21" s="55">
        <f>F453</f>
        <v>440</v>
      </c>
      <c r="O21" s="55">
        <f>F367</f>
        <v>354</v>
      </c>
      <c r="P21" s="55">
        <f>F417</f>
        <v>404</v>
      </c>
      <c r="Q21" s="55">
        <f>F387</f>
        <v>374</v>
      </c>
      <c r="R21" s="55">
        <f>F230</f>
        <v>217</v>
      </c>
      <c r="S21" s="55">
        <f>F148</f>
        <v>135</v>
      </c>
      <c r="T21" s="55">
        <f>F186</f>
        <v>173</v>
      </c>
      <c r="U21" s="55">
        <f>F160</f>
        <v>147</v>
      </c>
      <c r="V21" s="55">
        <f>F793</f>
        <v>780</v>
      </c>
      <c r="W21" s="55">
        <f>F707</f>
        <v>694</v>
      </c>
      <c r="X21" s="55">
        <f>F749</f>
        <v>736</v>
      </c>
      <c r="Y21" s="55">
        <f>F719</f>
        <v>706</v>
      </c>
      <c r="Z21" s="55">
        <f>F562</f>
        <v>549</v>
      </c>
      <c r="AA21" s="55">
        <f>F480</f>
        <v>467</v>
      </c>
      <c r="AB21" s="55">
        <f>F526</f>
        <v>513</v>
      </c>
      <c r="AC21" s="55">
        <f>F500</f>
        <v>487</v>
      </c>
      <c r="AD21" s="55">
        <f>F349</f>
        <v>336</v>
      </c>
      <c r="AE21" s="55">
        <f>F263</f>
        <v>250</v>
      </c>
      <c r="AF21" s="55">
        <f>F297</f>
        <v>284</v>
      </c>
      <c r="AG21" s="55">
        <f>F267</f>
        <v>254</v>
      </c>
      <c r="AH21" s="55">
        <f>F113</f>
        <v>100</v>
      </c>
      <c r="AI21" s="55">
        <f>F28</f>
        <v>15</v>
      </c>
      <c r="AJ21" s="55">
        <f>F82</f>
        <v>69</v>
      </c>
      <c r="AK21" s="56">
        <f>F55</f>
        <v>42</v>
      </c>
      <c r="AL21" s="57">
        <f t="shared" si="0"/>
        <v>10990</v>
      </c>
      <c r="AM21" s="33"/>
      <c r="AN21" s="58" t="s">
        <v>544</v>
      </c>
      <c r="AO21" s="59" t="s">
        <v>545</v>
      </c>
      <c r="AP21" s="59" t="s">
        <v>546</v>
      </c>
      <c r="AQ21" s="59" t="s">
        <v>547</v>
      </c>
      <c r="AR21" s="59" t="s">
        <v>548</v>
      </c>
      <c r="AS21" s="59" t="s">
        <v>549</v>
      </c>
      <c r="AT21" s="59" t="s">
        <v>550</v>
      </c>
      <c r="AU21" s="59" t="s">
        <v>551</v>
      </c>
      <c r="AV21" s="59" t="s">
        <v>552</v>
      </c>
      <c r="AW21" s="59" t="s">
        <v>553</v>
      </c>
      <c r="AX21" s="59" t="s">
        <v>554</v>
      </c>
      <c r="AY21" s="59" t="s">
        <v>555</v>
      </c>
      <c r="AZ21" s="59" t="s">
        <v>556</v>
      </c>
      <c r="BA21" s="59" t="s">
        <v>557</v>
      </c>
      <c r="BB21" s="59" t="s">
        <v>558</v>
      </c>
      <c r="BC21" s="59" t="s">
        <v>559</v>
      </c>
      <c r="BD21" s="59" t="s">
        <v>560</v>
      </c>
      <c r="BE21" s="59" t="s">
        <v>561</v>
      </c>
      <c r="BF21" s="59" t="s">
        <v>562</v>
      </c>
      <c r="BG21" s="59" t="s">
        <v>563</v>
      </c>
      <c r="BH21" s="59" t="s">
        <v>564</v>
      </c>
      <c r="BI21" s="59" t="s">
        <v>565</v>
      </c>
      <c r="BJ21" s="59" t="s">
        <v>566</v>
      </c>
      <c r="BK21" s="59" t="s">
        <v>567</v>
      </c>
      <c r="BL21" s="59" t="s">
        <v>568</v>
      </c>
      <c r="BM21" s="59" t="s">
        <v>569</v>
      </c>
      <c r="BN21" s="59" t="s">
        <v>570</v>
      </c>
      <c r="BO21" s="60" t="s">
        <v>571</v>
      </c>
      <c r="BP21" s="45"/>
      <c r="BR21" s="33"/>
      <c r="BS21" s="61">
        <v>293</v>
      </c>
      <c r="BT21" s="62">
        <v>646</v>
      </c>
      <c r="BU21" s="62">
        <v>518</v>
      </c>
      <c r="BV21" s="62">
        <v>196</v>
      </c>
      <c r="BW21" s="62">
        <v>740</v>
      </c>
      <c r="BX21" s="62">
        <v>703</v>
      </c>
      <c r="BY21" s="62">
        <v>554</v>
      </c>
      <c r="BZ21" s="62">
        <v>761</v>
      </c>
      <c r="CA21" s="62">
        <v>626</v>
      </c>
      <c r="CB21" s="62">
        <v>221</v>
      </c>
      <c r="CC21" s="62">
        <v>372</v>
      </c>
      <c r="CD21" s="62">
        <v>328</v>
      </c>
      <c r="CE21" s="62">
        <v>443</v>
      </c>
      <c r="CF21" s="62">
        <v>690</v>
      </c>
      <c r="CG21" s="62">
        <v>102</v>
      </c>
      <c r="CH21" s="62">
        <v>359</v>
      </c>
      <c r="CI21" s="62">
        <v>468</v>
      </c>
      <c r="CJ21" s="62">
        <v>400</v>
      </c>
      <c r="CK21" s="62">
        <v>585</v>
      </c>
      <c r="CL21" s="62">
        <v>150</v>
      </c>
      <c r="CM21" s="62">
        <v>5</v>
      </c>
      <c r="CN21" s="62">
        <v>246</v>
      </c>
      <c r="CO21" s="62">
        <v>59</v>
      </c>
      <c r="CP21" s="62">
        <v>40</v>
      </c>
      <c r="CQ21" s="62">
        <v>616</v>
      </c>
      <c r="CR21" s="62">
        <v>266</v>
      </c>
      <c r="CS21" s="62">
        <v>114</v>
      </c>
      <c r="CT21" s="63">
        <v>489</v>
      </c>
      <c r="CU21" s="49">
        <f t="shared" si="1"/>
        <v>5747770</v>
      </c>
      <c r="CV21" s="33"/>
    </row>
    <row r="22" spans="1:102" x14ac:dyDescent="0.2">
      <c r="A22" s="23"/>
      <c r="B22" s="23"/>
      <c r="C22" s="23"/>
      <c r="D22" s="75" t="s">
        <v>409</v>
      </c>
      <c r="E22" s="76" t="s">
        <v>345</v>
      </c>
      <c r="F22" s="77">
        <f>B4+(8*B6)</f>
        <v>9</v>
      </c>
      <c r="G22" s="23"/>
      <c r="H22" s="24"/>
      <c r="I22" s="37"/>
      <c r="J22" s="54">
        <f>F602</f>
        <v>589</v>
      </c>
      <c r="K22" s="55">
        <f>F632</f>
        <v>619</v>
      </c>
      <c r="L22" s="55">
        <f>F598</f>
        <v>585</v>
      </c>
      <c r="M22" s="55">
        <f>F684</f>
        <v>671</v>
      </c>
      <c r="N22" s="55">
        <f>F389</f>
        <v>376</v>
      </c>
      <c r="O22" s="55">
        <f>F415</f>
        <v>402</v>
      </c>
      <c r="P22" s="55">
        <f>F369</f>
        <v>356</v>
      </c>
      <c r="Q22" s="55">
        <f>F451</f>
        <v>438</v>
      </c>
      <c r="R22" s="55">
        <f>F158</f>
        <v>145</v>
      </c>
      <c r="S22" s="55">
        <f>F188</f>
        <v>175</v>
      </c>
      <c r="T22" s="55">
        <f>F146</f>
        <v>133</v>
      </c>
      <c r="U22" s="55">
        <f>F232</f>
        <v>219</v>
      </c>
      <c r="V22" s="55">
        <f>F721</f>
        <v>708</v>
      </c>
      <c r="W22" s="55">
        <f>F747</f>
        <v>734</v>
      </c>
      <c r="X22" s="55">
        <f>F709</f>
        <v>696</v>
      </c>
      <c r="Y22" s="55">
        <f>F791</f>
        <v>778</v>
      </c>
      <c r="Z22" s="55">
        <f>F498</f>
        <v>485</v>
      </c>
      <c r="AA22" s="55">
        <f>F528</f>
        <v>515</v>
      </c>
      <c r="AB22" s="55">
        <f>F478</f>
        <v>465</v>
      </c>
      <c r="AC22" s="55">
        <f>F564</f>
        <v>551</v>
      </c>
      <c r="AD22" s="55">
        <f>F269</f>
        <v>256</v>
      </c>
      <c r="AE22" s="55">
        <f>F295</f>
        <v>282</v>
      </c>
      <c r="AF22" s="55">
        <f>F265</f>
        <v>252</v>
      </c>
      <c r="AG22" s="55">
        <f>F347</f>
        <v>334</v>
      </c>
      <c r="AH22" s="55">
        <f>F54</f>
        <v>41</v>
      </c>
      <c r="AI22" s="55">
        <f>F83</f>
        <v>70</v>
      </c>
      <c r="AJ22" s="55">
        <f>F29</f>
        <v>16</v>
      </c>
      <c r="AK22" s="56">
        <f>F112</f>
        <v>99</v>
      </c>
      <c r="AL22" s="57">
        <f t="shared" si="0"/>
        <v>10990</v>
      </c>
      <c r="AM22" s="33"/>
      <c r="AN22" s="58" t="s">
        <v>572</v>
      </c>
      <c r="AO22" s="59" t="s">
        <v>573</v>
      </c>
      <c r="AP22" s="59" t="s">
        <v>574</v>
      </c>
      <c r="AQ22" s="59" t="s">
        <v>575</v>
      </c>
      <c r="AR22" s="59" t="s">
        <v>576</v>
      </c>
      <c r="AS22" s="59" t="s">
        <v>577</v>
      </c>
      <c r="AT22" s="59" t="s">
        <v>578</v>
      </c>
      <c r="AU22" s="59" t="s">
        <v>579</v>
      </c>
      <c r="AV22" s="59" t="s">
        <v>580</v>
      </c>
      <c r="AW22" s="59" t="s">
        <v>581</v>
      </c>
      <c r="AX22" s="59" t="s">
        <v>582</v>
      </c>
      <c r="AY22" s="59" t="s">
        <v>583</v>
      </c>
      <c r="AZ22" s="59" t="s">
        <v>584</v>
      </c>
      <c r="BA22" s="59" t="s">
        <v>585</v>
      </c>
      <c r="BB22" s="59" t="s">
        <v>586</v>
      </c>
      <c r="BC22" s="59" t="s">
        <v>587</v>
      </c>
      <c r="BD22" s="59" t="s">
        <v>588</v>
      </c>
      <c r="BE22" s="59" t="s">
        <v>589</v>
      </c>
      <c r="BF22" s="59" t="s">
        <v>590</v>
      </c>
      <c r="BG22" s="59" t="s">
        <v>591</v>
      </c>
      <c r="BH22" s="59" t="s">
        <v>592</v>
      </c>
      <c r="BI22" s="59" t="s">
        <v>593</v>
      </c>
      <c r="BJ22" s="59" t="s">
        <v>594</v>
      </c>
      <c r="BK22" s="59" t="s">
        <v>595</v>
      </c>
      <c r="BL22" s="59" t="s">
        <v>596</v>
      </c>
      <c r="BM22" s="59" t="s">
        <v>597</v>
      </c>
      <c r="BN22" s="59" t="s">
        <v>598</v>
      </c>
      <c r="BO22" s="60" t="s">
        <v>599</v>
      </c>
      <c r="BP22" s="45"/>
      <c r="BR22" s="33"/>
      <c r="BS22" s="61">
        <v>654</v>
      </c>
      <c r="BT22" s="62">
        <v>285</v>
      </c>
      <c r="BU22" s="62">
        <v>226</v>
      </c>
      <c r="BV22" s="62">
        <v>405</v>
      </c>
      <c r="BW22" s="62">
        <v>143</v>
      </c>
      <c r="BX22" s="62">
        <v>22</v>
      </c>
      <c r="BY22" s="62">
        <v>280</v>
      </c>
      <c r="BZ22" s="62">
        <v>214</v>
      </c>
      <c r="CA22" s="62">
        <v>344</v>
      </c>
      <c r="CB22" s="62">
        <v>684</v>
      </c>
      <c r="CC22" s="62">
        <v>608</v>
      </c>
      <c r="CD22" s="62">
        <v>81</v>
      </c>
      <c r="CE22" s="62">
        <v>462</v>
      </c>
      <c r="CF22" s="62">
        <v>51</v>
      </c>
      <c r="CG22" s="62">
        <v>751</v>
      </c>
      <c r="CH22" s="62">
        <v>322</v>
      </c>
      <c r="CI22" s="62">
        <v>725</v>
      </c>
      <c r="CJ22" s="62">
        <v>188</v>
      </c>
      <c r="CK22" s="62">
        <v>96</v>
      </c>
      <c r="CL22" s="62">
        <v>428</v>
      </c>
      <c r="CM22" s="62">
        <v>578</v>
      </c>
      <c r="CN22" s="62">
        <v>532</v>
      </c>
      <c r="CO22" s="62">
        <v>778</v>
      </c>
      <c r="CP22" s="62">
        <v>619</v>
      </c>
      <c r="CQ22" s="62">
        <v>377</v>
      </c>
      <c r="CR22" s="62">
        <v>534</v>
      </c>
      <c r="CS22" s="62">
        <v>481</v>
      </c>
      <c r="CT22" s="63">
        <v>122</v>
      </c>
      <c r="CU22" s="49">
        <f t="shared" si="1"/>
        <v>5747770</v>
      </c>
      <c r="CV22" s="33"/>
    </row>
    <row r="23" spans="1:102" x14ac:dyDescent="0.2">
      <c r="A23" s="23"/>
      <c r="B23" s="23"/>
      <c r="C23" s="23"/>
      <c r="D23" s="75" t="s">
        <v>600</v>
      </c>
      <c r="E23" s="76" t="s">
        <v>345</v>
      </c>
      <c r="F23" s="78">
        <f>B4+(9*B6)</f>
        <v>10</v>
      </c>
      <c r="G23" s="23"/>
      <c r="H23" s="24"/>
      <c r="I23" s="37"/>
      <c r="J23" s="54">
        <f>F136</f>
        <v>123</v>
      </c>
      <c r="K23" s="55">
        <f>F218</f>
        <v>205</v>
      </c>
      <c r="L23" s="55">
        <f>F172</f>
        <v>159</v>
      </c>
      <c r="M23" s="55">
        <f>F198</f>
        <v>185</v>
      </c>
      <c r="N23" s="55">
        <f>F687</f>
        <v>674</v>
      </c>
      <c r="O23" s="55">
        <f>F773</f>
        <v>760</v>
      </c>
      <c r="P23" s="55">
        <f>F739</f>
        <v>726</v>
      </c>
      <c r="Q23" s="55">
        <f>F769</f>
        <v>756</v>
      </c>
      <c r="R23" s="55">
        <f>F475</f>
        <v>462</v>
      </c>
      <c r="S23" s="55">
        <f>F558</f>
        <v>545</v>
      </c>
      <c r="T23" s="55">
        <f>F504</f>
        <v>491</v>
      </c>
      <c r="U23" s="55">
        <f>F533</f>
        <v>520</v>
      </c>
      <c r="V23" s="55">
        <f>F240</f>
        <v>227</v>
      </c>
      <c r="W23" s="55">
        <f>F322</f>
        <v>309</v>
      </c>
      <c r="X23" s="55">
        <f>F292</f>
        <v>279</v>
      </c>
      <c r="Y23" s="55">
        <f>F318</f>
        <v>305</v>
      </c>
      <c r="Z23" s="55">
        <f>F23</f>
        <v>10</v>
      </c>
      <c r="AA23" s="55">
        <f>F109</f>
        <v>96</v>
      </c>
      <c r="AB23" s="55">
        <f>F59</f>
        <v>46</v>
      </c>
      <c r="AC23" s="55">
        <f>F89</f>
        <v>76</v>
      </c>
      <c r="AD23" s="55">
        <f>F580</f>
        <v>567</v>
      </c>
      <c r="AE23" s="55">
        <f>F662</f>
        <v>649</v>
      </c>
      <c r="AF23" s="55">
        <f>F624</f>
        <v>611</v>
      </c>
      <c r="AG23" s="55">
        <f>F650</f>
        <v>637</v>
      </c>
      <c r="AH23" s="55">
        <f>F355</f>
        <v>342</v>
      </c>
      <c r="AI23" s="55">
        <f>F441</f>
        <v>428</v>
      </c>
      <c r="AJ23" s="55">
        <f>F399</f>
        <v>386</v>
      </c>
      <c r="AK23" s="56">
        <f>F429</f>
        <v>416</v>
      </c>
      <c r="AL23" s="57">
        <f t="shared" si="0"/>
        <v>10990</v>
      </c>
      <c r="AM23" s="33"/>
      <c r="AN23" s="58" t="s">
        <v>601</v>
      </c>
      <c r="AO23" s="59" t="s">
        <v>602</v>
      </c>
      <c r="AP23" s="59" t="s">
        <v>603</v>
      </c>
      <c r="AQ23" s="59" t="s">
        <v>604</v>
      </c>
      <c r="AR23" s="59" t="s">
        <v>605</v>
      </c>
      <c r="AS23" s="59" t="s">
        <v>606</v>
      </c>
      <c r="AT23" s="59" t="s">
        <v>607</v>
      </c>
      <c r="AU23" s="59" t="s">
        <v>608</v>
      </c>
      <c r="AV23" s="59" t="s">
        <v>609</v>
      </c>
      <c r="AW23" s="59" t="s">
        <v>610</v>
      </c>
      <c r="AX23" s="59" t="s">
        <v>611</v>
      </c>
      <c r="AY23" s="59" t="s">
        <v>612</v>
      </c>
      <c r="AZ23" s="59" t="s">
        <v>613</v>
      </c>
      <c r="BA23" s="59" t="s">
        <v>614</v>
      </c>
      <c r="BB23" s="59" t="s">
        <v>615</v>
      </c>
      <c r="BC23" s="59" t="s">
        <v>616</v>
      </c>
      <c r="BD23" s="59" t="s">
        <v>600</v>
      </c>
      <c r="BE23" s="59" t="s">
        <v>617</v>
      </c>
      <c r="BF23" s="59" t="s">
        <v>618</v>
      </c>
      <c r="BG23" s="59" t="s">
        <v>619</v>
      </c>
      <c r="BH23" s="59" t="s">
        <v>620</v>
      </c>
      <c r="BI23" s="59" t="s">
        <v>621</v>
      </c>
      <c r="BJ23" s="59" t="s">
        <v>622</v>
      </c>
      <c r="BK23" s="59" t="s">
        <v>623</v>
      </c>
      <c r="BL23" s="59" t="s">
        <v>624</v>
      </c>
      <c r="BM23" s="59" t="s">
        <v>625</v>
      </c>
      <c r="BN23" s="59" t="s">
        <v>626</v>
      </c>
      <c r="BO23" s="60" t="s">
        <v>627</v>
      </c>
      <c r="BP23" s="45"/>
      <c r="BR23" s="33"/>
      <c r="BS23" s="61">
        <v>148</v>
      </c>
      <c r="BT23" s="62">
        <v>249</v>
      </c>
      <c r="BU23" s="62">
        <v>290</v>
      </c>
      <c r="BV23" s="62">
        <v>422</v>
      </c>
      <c r="BW23" s="62">
        <v>190</v>
      </c>
      <c r="BX23" s="62">
        <v>509</v>
      </c>
      <c r="BY23" s="62">
        <v>769</v>
      </c>
      <c r="BZ23" s="62">
        <v>695</v>
      </c>
      <c r="CA23" s="62">
        <v>384</v>
      </c>
      <c r="CB23" s="62">
        <v>31</v>
      </c>
      <c r="CC23" s="62">
        <v>326</v>
      </c>
      <c r="CD23" s="62">
        <v>208</v>
      </c>
      <c r="CE23" s="62">
        <v>728</v>
      </c>
      <c r="CF23" s="62">
        <v>126</v>
      </c>
      <c r="CG23" s="62">
        <v>658</v>
      </c>
      <c r="CH23" s="62">
        <v>84</v>
      </c>
      <c r="CI23" s="62">
        <v>572</v>
      </c>
      <c r="CJ23" s="62">
        <v>466</v>
      </c>
      <c r="CK23" s="62">
        <v>731</v>
      </c>
      <c r="CL23" s="62">
        <v>412</v>
      </c>
      <c r="CM23" s="62">
        <v>107</v>
      </c>
      <c r="CN23" s="62">
        <v>13</v>
      </c>
      <c r="CO23" s="62">
        <v>257</v>
      </c>
      <c r="CP23" s="62">
        <v>610</v>
      </c>
      <c r="CQ23" s="62">
        <v>338</v>
      </c>
      <c r="CR23" s="62">
        <v>486</v>
      </c>
      <c r="CS23" s="62">
        <v>557</v>
      </c>
      <c r="CT23" s="63">
        <v>624</v>
      </c>
      <c r="CU23" s="49">
        <f t="shared" si="1"/>
        <v>5747770</v>
      </c>
      <c r="CV23" s="33"/>
    </row>
    <row r="24" spans="1:102" x14ac:dyDescent="0.2">
      <c r="A24" s="23"/>
      <c r="B24" s="23"/>
      <c r="C24" s="23"/>
      <c r="D24" s="75" t="s">
        <v>378</v>
      </c>
      <c r="E24" s="76" t="s">
        <v>345</v>
      </c>
      <c r="F24" s="77">
        <f>B4+(10*B6)</f>
        <v>11</v>
      </c>
      <c r="G24" s="23"/>
      <c r="H24" s="24"/>
      <c r="I24" s="37"/>
      <c r="J24" s="54">
        <f>F200</f>
        <v>187</v>
      </c>
      <c r="K24" s="55">
        <f>F170</f>
        <v>157</v>
      </c>
      <c r="L24" s="55">
        <f>F220</f>
        <v>207</v>
      </c>
      <c r="M24" s="55">
        <f>F134</f>
        <v>121</v>
      </c>
      <c r="N24" s="55">
        <f>F767</f>
        <v>754</v>
      </c>
      <c r="O24" s="55">
        <f>F741</f>
        <v>728</v>
      </c>
      <c r="P24" s="55">
        <f>F771</f>
        <v>758</v>
      </c>
      <c r="Q24" s="55">
        <f>F689</f>
        <v>676</v>
      </c>
      <c r="R24" s="55">
        <f>F532</f>
        <v>519</v>
      </c>
      <c r="S24" s="55">
        <f>F505</f>
        <v>492</v>
      </c>
      <c r="T24" s="55">
        <f>F559</f>
        <v>546</v>
      </c>
      <c r="U24" s="55">
        <f>F474</f>
        <v>461</v>
      </c>
      <c r="V24" s="55">
        <f>F320</f>
        <v>307</v>
      </c>
      <c r="W24" s="55">
        <f>F290</f>
        <v>277</v>
      </c>
      <c r="X24" s="55">
        <f>F324</f>
        <v>311</v>
      </c>
      <c r="Y24" s="55">
        <f>F238</f>
        <v>225</v>
      </c>
      <c r="Z24" s="55">
        <f>F87</f>
        <v>74</v>
      </c>
      <c r="AA24" s="55">
        <f>F61</f>
        <v>48</v>
      </c>
      <c r="AB24" s="55">
        <f>F107</f>
        <v>94</v>
      </c>
      <c r="AC24" s="55">
        <f>F25</f>
        <v>12</v>
      </c>
      <c r="AD24" s="55">
        <f>F652</f>
        <v>639</v>
      </c>
      <c r="AE24" s="55">
        <f>F622</f>
        <v>609</v>
      </c>
      <c r="AF24" s="55">
        <f>F664</f>
        <v>651</v>
      </c>
      <c r="AG24" s="55">
        <f>F578</f>
        <v>565</v>
      </c>
      <c r="AH24" s="55">
        <f>F427</f>
        <v>414</v>
      </c>
      <c r="AI24" s="55">
        <f>F401</f>
        <v>388</v>
      </c>
      <c r="AJ24" s="55">
        <f>F439</f>
        <v>426</v>
      </c>
      <c r="AK24" s="56">
        <f>F357</f>
        <v>344</v>
      </c>
      <c r="AL24" s="57">
        <f t="shared" si="0"/>
        <v>10990</v>
      </c>
      <c r="AM24" s="33"/>
      <c r="AN24" s="58" t="s">
        <v>628</v>
      </c>
      <c r="AO24" s="59" t="s">
        <v>629</v>
      </c>
      <c r="AP24" s="59" t="s">
        <v>630</v>
      </c>
      <c r="AQ24" s="59" t="s">
        <v>631</v>
      </c>
      <c r="AR24" s="59" t="s">
        <v>632</v>
      </c>
      <c r="AS24" s="59" t="s">
        <v>633</v>
      </c>
      <c r="AT24" s="59" t="s">
        <v>634</v>
      </c>
      <c r="AU24" s="59" t="s">
        <v>635</v>
      </c>
      <c r="AV24" s="59" t="s">
        <v>636</v>
      </c>
      <c r="AW24" s="59" t="s">
        <v>637</v>
      </c>
      <c r="AX24" s="59" t="s">
        <v>638</v>
      </c>
      <c r="AY24" s="59" t="s">
        <v>639</v>
      </c>
      <c r="AZ24" s="59" t="s">
        <v>640</v>
      </c>
      <c r="BA24" s="59" t="s">
        <v>641</v>
      </c>
      <c r="BB24" s="59" t="s">
        <v>642</v>
      </c>
      <c r="BC24" s="59" t="s">
        <v>643</v>
      </c>
      <c r="BD24" s="59" t="s">
        <v>644</v>
      </c>
      <c r="BE24" s="59" t="s">
        <v>645</v>
      </c>
      <c r="BF24" s="59" t="s">
        <v>646</v>
      </c>
      <c r="BG24" s="59" t="s">
        <v>647</v>
      </c>
      <c r="BH24" s="59" t="s">
        <v>648</v>
      </c>
      <c r="BI24" s="59" t="s">
        <v>649</v>
      </c>
      <c r="BJ24" s="59" t="s">
        <v>650</v>
      </c>
      <c r="BK24" s="59" t="s">
        <v>651</v>
      </c>
      <c r="BL24" s="59" t="s">
        <v>652</v>
      </c>
      <c r="BM24" s="59" t="s">
        <v>653</v>
      </c>
      <c r="BN24" s="59" t="s">
        <v>654</v>
      </c>
      <c r="BO24" s="60" t="s">
        <v>655</v>
      </c>
      <c r="BP24" s="45"/>
      <c r="BR24" s="33"/>
      <c r="BS24" s="61">
        <v>440</v>
      </c>
      <c r="BT24" s="62">
        <v>522</v>
      </c>
      <c r="BU24" s="62">
        <v>652</v>
      </c>
      <c r="BV24" s="62">
        <v>145</v>
      </c>
      <c r="BW24" s="62">
        <v>461</v>
      </c>
      <c r="BX24" s="62">
        <v>234</v>
      </c>
      <c r="BY24" s="62">
        <v>58</v>
      </c>
      <c r="BZ24" s="62">
        <v>42</v>
      </c>
      <c r="CA24" s="62">
        <v>600</v>
      </c>
      <c r="CB24" s="62">
        <v>498</v>
      </c>
      <c r="CC24" s="62">
        <v>219</v>
      </c>
      <c r="CD24" s="62">
        <v>675</v>
      </c>
      <c r="CE24" s="62">
        <v>25</v>
      </c>
      <c r="CF24" s="62">
        <v>392</v>
      </c>
      <c r="CG24" s="62">
        <v>420</v>
      </c>
      <c r="CH24" s="62">
        <v>781</v>
      </c>
      <c r="CI24" s="62">
        <v>87</v>
      </c>
      <c r="CJ24" s="62">
        <v>583</v>
      </c>
      <c r="CK24" s="62">
        <v>302</v>
      </c>
      <c r="CL24" s="62">
        <v>180</v>
      </c>
      <c r="CM24" s="62">
        <v>742</v>
      </c>
      <c r="CN24" s="62">
        <v>702</v>
      </c>
      <c r="CO24" s="62">
        <v>542</v>
      </c>
      <c r="CP24" s="62">
        <v>321</v>
      </c>
      <c r="CQ24" s="62">
        <v>621</v>
      </c>
      <c r="CR24" s="62">
        <v>120</v>
      </c>
      <c r="CS24" s="62">
        <v>270</v>
      </c>
      <c r="CT24" s="63">
        <v>356</v>
      </c>
      <c r="CU24" s="49">
        <f t="shared" si="1"/>
        <v>5747770</v>
      </c>
      <c r="CV24" s="33"/>
    </row>
    <row r="25" spans="1:102" x14ac:dyDescent="0.2">
      <c r="A25" s="23"/>
      <c r="B25" s="23"/>
      <c r="C25" s="23"/>
      <c r="D25" s="75" t="s">
        <v>647</v>
      </c>
      <c r="E25" s="76" t="s">
        <v>345</v>
      </c>
      <c r="F25" s="77">
        <f>B4+(11*B6)</f>
        <v>12</v>
      </c>
      <c r="G25" s="23"/>
      <c r="H25" s="24"/>
      <c r="I25" s="37"/>
      <c r="J25" s="54">
        <f>F226</f>
        <v>213</v>
      </c>
      <c r="K25" s="55">
        <f>F144</f>
        <v>131</v>
      </c>
      <c r="L25" s="55">
        <f>F190</f>
        <v>177</v>
      </c>
      <c r="M25" s="55">
        <f>F164</f>
        <v>151</v>
      </c>
      <c r="N25" s="55">
        <f>F797</f>
        <v>784</v>
      </c>
      <c r="O25" s="55">
        <f>F711</f>
        <v>698</v>
      </c>
      <c r="P25" s="55">
        <f>F745</f>
        <v>732</v>
      </c>
      <c r="Q25" s="55">
        <f>F715</f>
        <v>702</v>
      </c>
      <c r="R25" s="55">
        <f>F561</f>
        <v>548</v>
      </c>
      <c r="S25" s="55">
        <f>F476</f>
        <v>463</v>
      </c>
      <c r="T25" s="55">
        <f>F530</f>
        <v>517</v>
      </c>
      <c r="U25" s="55">
        <f>F503</f>
        <v>490</v>
      </c>
      <c r="V25" s="55">
        <f>F346</f>
        <v>333</v>
      </c>
      <c r="W25" s="55">
        <f>F264</f>
        <v>251</v>
      </c>
      <c r="X25" s="55">
        <f>F294</f>
        <v>281</v>
      </c>
      <c r="Y25" s="55">
        <f>F268</f>
        <v>255</v>
      </c>
      <c r="Z25" s="55">
        <f>F117</f>
        <v>104</v>
      </c>
      <c r="AA25" s="55">
        <f>F31</f>
        <v>18</v>
      </c>
      <c r="AB25" s="55">
        <f>F81</f>
        <v>68</v>
      </c>
      <c r="AC25" s="55">
        <f>F51</f>
        <v>38</v>
      </c>
      <c r="AD25" s="55">
        <f>F678</f>
        <v>665</v>
      </c>
      <c r="AE25" s="55">
        <f>F596</f>
        <v>583</v>
      </c>
      <c r="AF25" s="55">
        <f>F634</f>
        <v>621</v>
      </c>
      <c r="AG25" s="55">
        <f>F608</f>
        <v>595</v>
      </c>
      <c r="AH25" s="55">
        <f>F457</f>
        <v>444</v>
      </c>
      <c r="AI25" s="55">
        <f>F371</f>
        <v>358</v>
      </c>
      <c r="AJ25" s="55">
        <f>F413</f>
        <v>400</v>
      </c>
      <c r="AK25" s="56">
        <f>F383</f>
        <v>370</v>
      </c>
      <c r="AL25" s="57">
        <f t="shared" si="0"/>
        <v>10990</v>
      </c>
      <c r="AM25" s="33"/>
      <c r="AN25" s="58" t="s">
        <v>656</v>
      </c>
      <c r="AO25" s="59" t="s">
        <v>657</v>
      </c>
      <c r="AP25" s="59" t="s">
        <v>658</v>
      </c>
      <c r="AQ25" s="59" t="s">
        <v>659</v>
      </c>
      <c r="AR25" s="59" t="s">
        <v>660</v>
      </c>
      <c r="AS25" s="59" t="s">
        <v>661</v>
      </c>
      <c r="AT25" s="59" t="s">
        <v>662</v>
      </c>
      <c r="AU25" s="59" t="s">
        <v>663</v>
      </c>
      <c r="AV25" s="59" t="s">
        <v>664</v>
      </c>
      <c r="AW25" s="59" t="s">
        <v>665</v>
      </c>
      <c r="AX25" s="59" t="s">
        <v>666</v>
      </c>
      <c r="AY25" s="59" t="s">
        <v>667</v>
      </c>
      <c r="AZ25" s="59" t="s">
        <v>668</v>
      </c>
      <c r="BA25" s="59" t="s">
        <v>669</v>
      </c>
      <c r="BB25" s="59" t="s">
        <v>670</v>
      </c>
      <c r="BC25" s="59" t="s">
        <v>671</v>
      </c>
      <c r="BD25" s="59" t="s">
        <v>672</v>
      </c>
      <c r="BE25" s="59" t="s">
        <v>673</v>
      </c>
      <c r="BF25" s="59" t="s">
        <v>674</v>
      </c>
      <c r="BG25" s="59" t="s">
        <v>675</v>
      </c>
      <c r="BH25" s="59" t="s">
        <v>676</v>
      </c>
      <c r="BI25" s="59" t="s">
        <v>677</v>
      </c>
      <c r="BJ25" s="59" t="s">
        <v>678</v>
      </c>
      <c r="BK25" s="59" t="s">
        <v>679</v>
      </c>
      <c r="BL25" s="59" t="s">
        <v>680</v>
      </c>
      <c r="BM25" s="59" t="s">
        <v>681</v>
      </c>
      <c r="BN25" s="59" t="s">
        <v>682</v>
      </c>
      <c r="BO25" s="60" t="s">
        <v>683</v>
      </c>
      <c r="BP25" s="45"/>
      <c r="BR25" s="33"/>
      <c r="BS25" s="61">
        <v>415</v>
      </c>
      <c r="BT25" s="62">
        <v>12</v>
      </c>
      <c r="BU25" s="62">
        <v>160</v>
      </c>
      <c r="BV25" s="62">
        <v>669</v>
      </c>
      <c r="BW25" s="62">
        <v>718</v>
      </c>
      <c r="BX25" s="62">
        <v>288</v>
      </c>
      <c r="BY25" s="62">
        <v>313</v>
      </c>
      <c r="BZ25" s="62">
        <v>560</v>
      </c>
      <c r="CA25" s="62">
        <v>199</v>
      </c>
      <c r="CB25" s="62">
        <v>349</v>
      </c>
      <c r="CC25" s="62">
        <v>686</v>
      </c>
      <c r="CD25" s="62">
        <v>50</v>
      </c>
      <c r="CE25" s="62">
        <v>514</v>
      </c>
      <c r="CF25" s="62">
        <v>590</v>
      </c>
      <c r="CG25" s="62">
        <v>170</v>
      </c>
      <c r="CH25" s="62">
        <v>262</v>
      </c>
      <c r="CI25" s="62">
        <v>750</v>
      </c>
      <c r="CJ25" s="62">
        <v>98</v>
      </c>
      <c r="CK25" s="62">
        <v>433</v>
      </c>
      <c r="CL25" s="62">
        <v>563</v>
      </c>
      <c r="CM25" s="62">
        <v>252</v>
      </c>
      <c r="CN25" s="62">
        <v>453</v>
      </c>
      <c r="CO25" s="62">
        <v>484</v>
      </c>
      <c r="CP25" s="62">
        <v>74</v>
      </c>
      <c r="CQ25" s="62">
        <v>137</v>
      </c>
      <c r="CR25" s="62">
        <v>636</v>
      </c>
      <c r="CS25" s="62">
        <v>768</v>
      </c>
      <c r="CT25" s="63">
        <v>387</v>
      </c>
      <c r="CU25" s="49">
        <f t="shared" si="1"/>
        <v>5747770</v>
      </c>
      <c r="CV25" s="33"/>
    </row>
    <row r="26" spans="1:102" x14ac:dyDescent="0.2">
      <c r="A26" s="23"/>
      <c r="B26" s="23"/>
      <c r="C26" s="23"/>
      <c r="D26" s="75" t="s">
        <v>542</v>
      </c>
      <c r="E26" s="76" t="s">
        <v>345</v>
      </c>
      <c r="F26" s="78">
        <f>B4+(12*B6)</f>
        <v>13</v>
      </c>
      <c r="G26" s="23"/>
      <c r="H26" s="24"/>
      <c r="I26" s="37"/>
      <c r="J26" s="54">
        <f>F162</f>
        <v>149</v>
      </c>
      <c r="K26" s="55">
        <f>F192</f>
        <v>179</v>
      </c>
      <c r="L26" s="55">
        <f>F142</f>
        <v>129</v>
      </c>
      <c r="M26" s="55">
        <f>F228</f>
        <v>215</v>
      </c>
      <c r="N26" s="55">
        <f>F717</f>
        <v>704</v>
      </c>
      <c r="O26" s="55">
        <f>F743</f>
        <v>730</v>
      </c>
      <c r="P26" s="55">
        <f>F713</f>
        <v>700</v>
      </c>
      <c r="Q26" s="55">
        <f>F795</f>
        <v>782</v>
      </c>
      <c r="R26" s="55">
        <f>F502</f>
        <v>489</v>
      </c>
      <c r="S26" s="55">
        <f>F531</f>
        <v>518</v>
      </c>
      <c r="T26" s="55">
        <f>F477</f>
        <v>464</v>
      </c>
      <c r="U26" s="55">
        <f>F560</f>
        <v>547</v>
      </c>
      <c r="V26" s="55">
        <f>F266</f>
        <v>253</v>
      </c>
      <c r="W26" s="55">
        <f>F296</f>
        <v>283</v>
      </c>
      <c r="X26" s="55">
        <f>F262</f>
        <v>249</v>
      </c>
      <c r="Y26" s="55">
        <f>F348</f>
        <v>335</v>
      </c>
      <c r="Z26" s="55">
        <f>F53</f>
        <v>40</v>
      </c>
      <c r="AA26" s="55">
        <f>F79</f>
        <v>66</v>
      </c>
      <c r="AB26" s="55">
        <f>F33</f>
        <v>20</v>
      </c>
      <c r="AC26" s="55">
        <f>F115</f>
        <v>102</v>
      </c>
      <c r="AD26" s="55">
        <f>F606</f>
        <v>593</v>
      </c>
      <c r="AE26" s="55">
        <f>F636</f>
        <v>623</v>
      </c>
      <c r="AF26" s="55">
        <f>F594</f>
        <v>581</v>
      </c>
      <c r="AG26" s="55">
        <f>F680</f>
        <v>667</v>
      </c>
      <c r="AH26" s="55">
        <f>F385</f>
        <v>372</v>
      </c>
      <c r="AI26" s="55">
        <f>F411</f>
        <v>398</v>
      </c>
      <c r="AJ26" s="55">
        <f>F373</f>
        <v>360</v>
      </c>
      <c r="AK26" s="56">
        <f>F455</f>
        <v>442</v>
      </c>
      <c r="AL26" s="57">
        <f>+J26+K26+L26+M26+N26+O26+P26+Q26+R26+S26+T26+U26+V26+W26+X26+Y26+Z26+AA26+AB26+AC26+AD26+AE26+AF26+AG26+AH26+AI26+AJ26+AK26</f>
        <v>10990</v>
      </c>
      <c r="AM26" s="33"/>
      <c r="AN26" s="58" t="s">
        <v>684</v>
      </c>
      <c r="AO26" s="59" t="s">
        <v>685</v>
      </c>
      <c r="AP26" s="59" t="s">
        <v>686</v>
      </c>
      <c r="AQ26" s="59" t="s">
        <v>687</v>
      </c>
      <c r="AR26" s="59" t="s">
        <v>688</v>
      </c>
      <c r="AS26" s="59" t="s">
        <v>689</v>
      </c>
      <c r="AT26" s="59" t="s">
        <v>690</v>
      </c>
      <c r="AU26" s="59" t="s">
        <v>691</v>
      </c>
      <c r="AV26" s="59" t="s">
        <v>692</v>
      </c>
      <c r="AW26" s="59" t="s">
        <v>693</v>
      </c>
      <c r="AX26" s="59" t="s">
        <v>694</v>
      </c>
      <c r="AY26" s="59" t="s">
        <v>695</v>
      </c>
      <c r="AZ26" s="59" t="s">
        <v>696</v>
      </c>
      <c r="BA26" s="59" t="s">
        <v>697</v>
      </c>
      <c r="BB26" s="59" t="s">
        <v>698</v>
      </c>
      <c r="BC26" s="59" t="s">
        <v>699</v>
      </c>
      <c r="BD26" s="59" t="s">
        <v>700</v>
      </c>
      <c r="BE26" s="59" t="s">
        <v>701</v>
      </c>
      <c r="BF26" s="59" t="s">
        <v>702</v>
      </c>
      <c r="BG26" s="59" t="s">
        <v>703</v>
      </c>
      <c r="BH26" s="59" t="s">
        <v>704</v>
      </c>
      <c r="BI26" s="59" t="s">
        <v>705</v>
      </c>
      <c r="BJ26" s="59" t="s">
        <v>706</v>
      </c>
      <c r="BK26" s="59" t="s">
        <v>707</v>
      </c>
      <c r="BL26" s="59" t="s">
        <v>708</v>
      </c>
      <c r="BM26" s="59" t="s">
        <v>709</v>
      </c>
      <c r="BN26" s="59" t="s">
        <v>710</v>
      </c>
      <c r="BO26" s="60" t="s">
        <v>711</v>
      </c>
      <c r="BP26" s="45"/>
      <c r="BR26" s="33"/>
      <c r="BS26" s="61">
        <v>574</v>
      </c>
      <c r="BT26" s="62">
        <v>723</v>
      </c>
      <c r="BU26" s="62">
        <v>423</v>
      </c>
      <c r="BV26" s="62">
        <v>298</v>
      </c>
      <c r="BW26" s="62">
        <v>10</v>
      </c>
      <c r="BX26" s="62">
        <v>664</v>
      </c>
      <c r="BY26" s="62">
        <v>613</v>
      </c>
      <c r="BZ26" s="62">
        <v>618</v>
      </c>
      <c r="CA26" s="62">
        <v>694</v>
      </c>
      <c r="CB26" s="62">
        <v>369</v>
      </c>
      <c r="CC26" s="62">
        <v>56</v>
      </c>
      <c r="CD26" s="62">
        <v>265</v>
      </c>
      <c r="CE26" s="62">
        <v>232</v>
      </c>
      <c r="CF26" s="62">
        <v>320</v>
      </c>
      <c r="CG26" s="62">
        <v>460</v>
      </c>
      <c r="CH26" s="62">
        <v>540</v>
      </c>
      <c r="CI26" s="62">
        <v>517</v>
      </c>
      <c r="CJ26" s="62">
        <v>756</v>
      </c>
      <c r="CK26" s="62">
        <v>397</v>
      </c>
      <c r="CL26" s="62">
        <v>106</v>
      </c>
      <c r="CM26" s="62">
        <v>142</v>
      </c>
      <c r="CN26" s="62">
        <v>193</v>
      </c>
      <c r="CO26" s="62">
        <v>132</v>
      </c>
      <c r="CP26" s="62">
        <v>766</v>
      </c>
      <c r="CQ26" s="62">
        <v>494</v>
      </c>
      <c r="CR26" s="62">
        <v>339</v>
      </c>
      <c r="CS26" s="62">
        <v>79</v>
      </c>
      <c r="CT26" s="63">
        <v>210</v>
      </c>
      <c r="CU26" s="49">
        <f t="shared" si="1"/>
        <v>5747770</v>
      </c>
      <c r="CV26" s="33"/>
    </row>
    <row r="27" spans="1:102" x14ac:dyDescent="0.2">
      <c r="A27" s="23"/>
      <c r="B27" s="23"/>
      <c r="C27" s="23"/>
      <c r="D27" s="75" t="s">
        <v>511</v>
      </c>
      <c r="E27" s="76" t="s">
        <v>345</v>
      </c>
      <c r="F27" s="77">
        <f>B4+(13*B6)</f>
        <v>14</v>
      </c>
      <c r="G27" s="23"/>
      <c r="H27" s="24"/>
      <c r="I27" s="37"/>
      <c r="J27" s="54">
        <f>F471</f>
        <v>458</v>
      </c>
      <c r="K27" s="55">
        <f>F557</f>
        <v>544</v>
      </c>
      <c r="L27" s="55">
        <f>F507</f>
        <v>494</v>
      </c>
      <c r="M27" s="55">
        <f>F537</f>
        <v>524</v>
      </c>
      <c r="N27" s="55">
        <f>F244</f>
        <v>231</v>
      </c>
      <c r="O27" s="55">
        <f>F326</f>
        <v>313</v>
      </c>
      <c r="P27" s="55">
        <f>F288</f>
        <v>275</v>
      </c>
      <c r="Q27" s="55">
        <f>F314</f>
        <v>301</v>
      </c>
      <c r="R27" s="55">
        <f>F19</f>
        <v>6</v>
      </c>
      <c r="S27" s="55">
        <f>F105</f>
        <v>92</v>
      </c>
      <c r="T27" s="55">
        <f>F63</f>
        <v>50</v>
      </c>
      <c r="U27" s="55">
        <f>F93</f>
        <v>80</v>
      </c>
      <c r="V27" s="55">
        <f>F584</f>
        <v>571</v>
      </c>
      <c r="W27" s="55">
        <f>F666</f>
        <v>653</v>
      </c>
      <c r="X27" s="55">
        <f>F620</f>
        <v>607</v>
      </c>
      <c r="Y27" s="55">
        <f>F646</f>
        <v>633</v>
      </c>
      <c r="Z27" s="55">
        <f>F351</f>
        <v>338</v>
      </c>
      <c r="AA27" s="55">
        <f>F437</f>
        <v>424</v>
      </c>
      <c r="AB27" s="55">
        <f>F403</f>
        <v>390</v>
      </c>
      <c r="AC27" s="55">
        <f>F433</f>
        <v>420</v>
      </c>
      <c r="AD27" s="55">
        <f>F139</f>
        <v>126</v>
      </c>
      <c r="AE27" s="55">
        <f>F222</f>
        <v>209</v>
      </c>
      <c r="AF27" s="55">
        <f>F168</f>
        <v>155</v>
      </c>
      <c r="AG27" s="55">
        <f>F197</f>
        <v>184</v>
      </c>
      <c r="AH27" s="55">
        <f>F688</f>
        <v>675</v>
      </c>
      <c r="AI27" s="55">
        <f>F770</f>
        <v>757</v>
      </c>
      <c r="AJ27" s="55">
        <f>F740</f>
        <v>727</v>
      </c>
      <c r="AK27" s="56">
        <f>F766</f>
        <v>753</v>
      </c>
      <c r="AL27" s="57">
        <f>J27+K27+L27+M27+N27+O27+P27+Q27+R27+S27+T27+U27+V27+W27+X27+Y27+Z27+AA27+AB27+AC27+AD27+AE27+AF27+AG27+AH27+AI27+AJ27+AK27</f>
        <v>10990</v>
      </c>
      <c r="AM27" s="33"/>
      <c r="AN27" s="58" t="s">
        <v>712</v>
      </c>
      <c r="AO27" s="59" t="s">
        <v>713</v>
      </c>
      <c r="AP27" s="59" t="s">
        <v>714</v>
      </c>
      <c r="AQ27" s="59" t="s">
        <v>715</v>
      </c>
      <c r="AR27" s="59" t="s">
        <v>716</v>
      </c>
      <c r="AS27" s="59" t="s">
        <v>717</v>
      </c>
      <c r="AT27" s="59" t="s">
        <v>718</v>
      </c>
      <c r="AU27" s="59" t="s">
        <v>719</v>
      </c>
      <c r="AV27" s="59" t="s">
        <v>486</v>
      </c>
      <c r="AW27" s="59" t="s">
        <v>720</v>
      </c>
      <c r="AX27" s="59" t="s">
        <v>721</v>
      </c>
      <c r="AY27" s="59" t="s">
        <v>722</v>
      </c>
      <c r="AZ27" s="59" t="s">
        <v>723</v>
      </c>
      <c r="BA27" s="59" t="s">
        <v>724</v>
      </c>
      <c r="BB27" s="59" t="s">
        <v>725</v>
      </c>
      <c r="BC27" s="59" t="s">
        <v>726</v>
      </c>
      <c r="BD27" s="59" t="s">
        <v>727</v>
      </c>
      <c r="BE27" s="59" t="s">
        <v>728</v>
      </c>
      <c r="BF27" s="59" t="s">
        <v>729</v>
      </c>
      <c r="BG27" s="59" t="s">
        <v>730</v>
      </c>
      <c r="BH27" s="59" t="s">
        <v>731</v>
      </c>
      <c r="BI27" s="59" t="s">
        <v>732</v>
      </c>
      <c r="BJ27" s="59" t="s">
        <v>733</v>
      </c>
      <c r="BK27" s="59" t="s">
        <v>734</v>
      </c>
      <c r="BL27" s="59" t="s">
        <v>735</v>
      </c>
      <c r="BM27" s="59" t="s">
        <v>736</v>
      </c>
      <c r="BN27" s="59" t="s">
        <v>737</v>
      </c>
      <c r="BO27" s="60" t="s">
        <v>738</v>
      </c>
      <c r="BP27" s="45"/>
      <c r="BR27" s="33"/>
      <c r="BS27" s="61">
        <v>112</v>
      </c>
      <c r="BT27" s="62">
        <v>451</v>
      </c>
      <c r="BU27" s="62">
        <v>582</v>
      </c>
      <c r="BV27" s="62">
        <v>236</v>
      </c>
      <c r="BW27" s="62">
        <v>512</v>
      </c>
      <c r="BX27" s="62">
        <v>154</v>
      </c>
      <c r="BY27" s="62">
        <v>382</v>
      </c>
      <c r="BZ27" s="62">
        <v>361</v>
      </c>
      <c r="CA27" s="62">
        <v>41</v>
      </c>
      <c r="CB27" s="62">
        <v>611</v>
      </c>
      <c r="CC27" s="62">
        <v>758</v>
      </c>
      <c r="CD27" s="62">
        <v>117</v>
      </c>
      <c r="CE27" s="62">
        <v>300</v>
      </c>
      <c r="CF27" s="62">
        <v>66</v>
      </c>
      <c r="CG27" s="62">
        <v>710</v>
      </c>
      <c r="CH27" s="62">
        <v>496</v>
      </c>
      <c r="CI27" s="62">
        <v>649</v>
      </c>
      <c r="CJ27" s="62">
        <v>2</v>
      </c>
      <c r="CK27" s="62">
        <v>191</v>
      </c>
      <c r="CL27" s="62">
        <v>741</v>
      </c>
      <c r="CM27" s="62">
        <v>445</v>
      </c>
      <c r="CN27" s="62">
        <v>410</v>
      </c>
      <c r="CO27" s="62">
        <v>630</v>
      </c>
      <c r="CP27" s="62">
        <v>260</v>
      </c>
      <c r="CQ27" s="62">
        <v>544</v>
      </c>
      <c r="CR27" s="62">
        <v>218</v>
      </c>
      <c r="CS27" s="62">
        <v>311</v>
      </c>
      <c r="CT27" s="63">
        <v>700</v>
      </c>
      <c r="CU27" s="49">
        <f t="shared" si="1"/>
        <v>5747770</v>
      </c>
      <c r="CV27" s="33"/>
    </row>
    <row r="28" spans="1:102" x14ac:dyDescent="0.2">
      <c r="A28" s="23"/>
      <c r="B28" s="23"/>
      <c r="C28" s="23"/>
      <c r="D28" s="75" t="s">
        <v>569</v>
      </c>
      <c r="E28" s="76" t="s">
        <v>345</v>
      </c>
      <c r="F28" s="77">
        <f>B4+(14*B6)</f>
        <v>15</v>
      </c>
      <c r="G28" s="23"/>
      <c r="H28" s="24"/>
      <c r="I28" s="37"/>
      <c r="J28" s="54">
        <f>F535</f>
        <v>522</v>
      </c>
      <c r="K28" s="55">
        <f>F509</f>
        <v>496</v>
      </c>
      <c r="L28" s="55">
        <f>F555</f>
        <v>542</v>
      </c>
      <c r="M28" s="55">
        <f>F473</f>
        <v>460</v>
      </c>
      <c r="N28" s="55">
        <f>F316</f>
        <v>303</v>
      </c>
      <c r="O28" s="55">
        <f>F286</f>
        <v>273</v>
      </c>
      <c r="P28" s="55">
        <f>F328</f>
        <v>315</v>
      </c>
      <c r="Q28" s="55">
        <f>F242</f>
        <v>229</v>
      </c>
      <c r="R28" s="55">
        <f>F91</f>
        <v>78</v>
      </c>
      <c r="S28" s="55">
        <f>F65</f>
        <v>52</v>
      </c>
      <c r="T28" s="55">
        <f>F103</f>
        <v>90</v>
      </c>
      <c r="U28" s="55">
        <f>F21</f>
        <v>8</v>
      </c>
      <c r="V28" s="55">
        <f>F648</f>
        <v>635</v>
      </c>
      <c r="W28" s="55">
        <f>F618</f>
        <v>605</v>
      </c>
      <c r="X28" s="55">
        <f>F668</f>
        <v>655</v>
      </c>
      <c r="Y28" s="55">
        <f>F582</f>
        <v>569</v>
      </c>
      <c r="Z28" s="55">
        <f>F431</f>
        <v>418</v>
      </c>
      <c r="AA28" s="55">
        <f>F405</f>
        <v>392</v>
      </c>
      <c r="AB28" s="55">
        <f>F435</f>
        <v>422</v>
      </c>
      <c r="AC28" s="55">
        <f>F353</f>
        <v>340</v>
      </c>
      <c r="AD28" s="55">
        <f>F196</f>
        <v>183</v>
      </c>
      <c r="AE28" s="55">
        <f>F169</f>
        <v>156</v>
      </c>
      <c r="AF28" s="55">
        <f>F223</f>
        <v>210</v>
      </c>
      <c r="AG28" s="55">
        <f>F138</f>
        <v>125</v>
      </c>
      <c r="AH28" s="55">
        <f>F768</f>
        <v>755</v>
      </c>
      <c r="AI28" s="55">
        <f>F738</f>
        <v>725</v>
      </c>
      <c r="AJ28" s="55">
        <f>F772</f>
        <v>759</v>
      </c>
      <c r="AK28" s="56">
        <f>F686</f>
        <v>673</v>
      </c>
      <c r="AL28" s="57">
        <f>J28+K28+L28+M28+N28+O28+P28+Q28+R28+S28+T28+U28+V28+W28+X28+Y28+Z28+AA28+AB28+AC28+AD28+AE28+AF28+AG28+AH28+AI28+AJ28+AK28</f>
        <v>10990</v>
      </c>
      <c r="AM28" s="33"/>
      <c r="AN28" s="58" t="s">
        <v>739</v>
      </c>
      <c r="AO28" s="59" t="s">
        <v>740</v>
      </c>
      <c r="AP28" s="59" t="s">
        <v>741</v>
      </c>
      <c r="AQ28" s="59" t="s">
        <v>742</v>
      </c>
      <c r="AR28" s="59" t="s">
        <v>743</v>
      </c>
      <c r="AS28" s="59" t="s">
        <v>744</v>
      </c>
      <c r="AT28" s="59" t="s">
        <v>745</v>
      </c>
      <c r="AU28" s="59" t="s">
        <v>746</v>
      </c>
      <c r="AV28" s="59" t="s">
        <v>747</v>
      </c>
      <c r="AW28" s="59" t="s">
        <v>748</v>
      </c>
      <c r="AX28" s="59" t="s">
        <v>749</v>
      </c>
      <c r="AY28" s="59" t="s">
        <v>543</v>
      </c>
      <c r="AZ28" s="59" t="s">
        <v>750</v>
      </c>
      <c r="BA28" s="59" t="s">
        <v>751</v>
      </c>
      <c r="BB28" s="59" t="s">
        <v>752</v>
      </c>
      <c r="BC28" s="59" t="s">
        <v>753</v>
      </c>
      <c r="BD28" s="59" t="s">
        <v>754</v>
      </c>
      <c r="BE28" s="59" t="s">
        <v>755</v>
      </c>
      <c r="BF28" s="59" t="s">
        <v>756</v>
      </c>
      <c r="BG28" s="59" t="s">
        <v>757</v>
      </c>
      <c r="BH28" s="59" t="s">
        <v>758</v>
      </c>
      <c r="BI28" s="59" t="s">
        <v>759</v>
      </c>
      <c r="BJ28" s="59" t="s">
        <v>760</v>
      </c>
      <c r="BK28" s="59" t="s">
        <v>761</v>
      </c>
      <c r="BL28" s="59" t="s">
        <v>762</v>
      </c>
      <c r="BM28" s="59" t="s">
        <v>763</v>
      </c>
      <c r="BN28" s="59" t="s">
        <v>764</v>
      </c>
      <c r="BO28" s="60" t="s">
        <v>765</v>
      </c>
      <c r="BP28" s="45"/>
      <c r="BR28" s="33"/>
      <c r="BS28" s="61">
        <v>730</v>
      </c>
      <c r="BT28" s="62">
        <v>182</v>
      </c>
      <c r="BU28" s="62">
        <v>97</v>
      </c>
      <c r="BV28" s="62">
        <v>527</v>
      </c>
      <c r="BW28" s="62">
        <v>244</v>
      </c>
      <c r="BX28" s="62">
        <v>588</v>
      </c>
      <c r="BY28" s="62">
        <v>348</v>
      </c>
      <c r="BZ28" s="62">
        <v>367</v>
      </c>
      <c r="CA28" s="62">
        <v>61</v>
      </c>
      <c r="CB28" s="62">
        <v>318</v>
      </c>
      <c r="CC28" s="62">
        <v>501</v>
      </c>
      <c r="CD28" s="62">
        <v>634</v>
      </c>
      <c r="CE28" s="62">
        <v>666</v>
      </c>
      <c r="CF28" s="62">
        <v>764</v>
      </c>
      <c r="CG28" s="62">
        <v>8</v>
      </c>
      <c r="CH28" s="62">
        <v>134</v>
      </c>
      <c r="CI28" s="62">
        <v>158</v>
      </c>
      <c r="CJ28" s="62">
        <v>305</v>
      </c>
      <c r="CK28" s="62">
        <v>458</v>
      </c>
      <c r="CL28" s="62">
        <v>705</v>
      </c>
      <c r="CM28" s="62">
        <v>395</v>
      </c>
      <c r="CN28" s="62">
        <v>432</v>
      </c>
      <c r="CO28" s="62">
        <v>224</v>
      </c>
      <c r="CP28" s="62">
        <v>552</v>
      </c>
      <c r="CQ28" s="62">
        <v>275</v>
      </c>
      <c r="CR28" s="62">
        <v>685</v>
      </c>
      <c r="CS28" s="62">
        <v>602</v>
      </c>
      <c r="CT28" s="63">
        <v>30</v>
      </c>
      <c r="CU28" s="49">
        <f t="shared" si="1"/>
        <v>5747770</v>
      </c>
      <c r="CV28" s="33"/>
    </row>
    <row r="29" spans="1:102" x14ac:dyDescent="0.2">
      <c r="A29" s="23"/>
      <c r="B29" s="23"/>
      <c r="C29" s="23"/>
      <c r="D29" s="75" t="s">
        <v>598</v>
      </c>
      <c r="E29" s="76" t="s">
        <v>345</v>
      </c>
      <c r="F29" s="78">
        <f>B4+(15*B6)</f>
        <v>16</v>
      </c>
      <c r="G29" s="23"/>
      <c r="H29" s="24"/>
      <c r="I29" s="37"/>
      <c r="J29" s="54">
        <f>F565</f>
        <v>552</v>
      </c>
      <c r="K29" s="55">
        <f>F479</f>
        <v>466</v>
      </c>
      <c r="L29" s="55">
        <f>F529</f>
        <v>516</v>
      </c>
      <c r="M29" s="55">
        <f>F499</f>
        <v>486</v>
      </c>
      <c r="N29" s="55">
        <f>F342</f>
        <v>329</v>
      </c>
      <c r="O29" s="55">
        <f>F260</f>
        <v>247</v>
      </c>
      <c r="P29" s="55">
        <f>F298</f>
        <v>285</v>
      </c>
      <c r="Q29" s="55">
        <f>F272</f>
        <v>259</v>
      </c>
      <c r="R29" s="55">
        <f>F121</f>
        <v>108</v>
      </c>
      <c r="S29" s="55">
        <f>F35</f>
        <v>22</v>
      </c>
      <c r="T29" s="55">
        <f>F77</f>
        <v>64</v>
      </c>
      <c r="U29" s="55">
        <f>F47</f>
        <v>34</v>
      </c>
      <c r="V29" s="55">
        <f>F674</f>
        <v>661</v>
      </c>
      <c r="W29" s="55">
        <f>F592</f>
        <v>579</v>
      </c>
      <c r="X29" s="55">
        <f>F638</f>
        <v>625</v>
      </c>
      <c r="Y29" s="55">
        <f>F612</f>
        <v>599</v>
      </c>
      <c r="Z29" s="55">
        <f>F461</f>
        <v>448</v>
      </c>
      <c r="AA29" s="55">
        <f>F375</f>
        <v>362</v>
      </c>
      <c r="AB29" s="55">
        <f>F409</f>
        <v>396</v>
      </c>
      <c r="AC29" s="55">
        <f>F379</f>
        <v>366</v>
      </c>
      <c r="AD29" s="55">
        <f>F225</f>
        <v>212</v>
      </c>
      <c r="AE29" s="55">
        <f>F140</f>
        <v>127</v>
      </c>
      <c r="AF29" s="55">
        <f>F194</f>
        <v>181</v>
      </c>
      <c r="AG29" s="55">
        <f>F167</f>
        <v>154</v>
      </c>
      <c r="AH29" s="55">
        <f>F794</f>
        <v>781</v>
      </c>
      <c r="AI29" s="55">
        <f>F712</f>
        <v>699</v>
      </c>
      <c r="AJ29" s="55">
        <f>F742</f>
        <v>729</v>
      </c>
      <c r="AK29" s="56">
        <f>F716</f>
        <v>703</v>
      </c>
      <c r="AL29" s="57">
        <f>J29+K29+L29+M29+N29+O29+P29+Q29+R29+S29+T29+U29+V29+W29+X29+Y29+Z29+AA29+AB29+AC29+AD29+AE29+AF29+AG29+AH29+AI29+AJ29+AK29</f>
        <v>10990</v>
      </c>
      <c r="AM29" s="33"/>
      <c r="AN29" s="58" t="s">
        <v>766</v>
      </c>
      <c r="AO29" s="59" t="s">
        <v>767</v>
      </c>
      <c r="AP29" s="59" t="s">
        <v>768</v>
      </c>
      <c r="AQ29" s="59" t="s">
        <v>769</v>
      </c>
      <c r="AR29" s="59" t="s">
        <v>770</v>
      </c>
      <c r="AS29" s="59" t="s">
        <v>771</v>
      </c>
      <c r="AT29" s="59" t="s">
        <v>772</v>
      </c>
      <c r="AU29" s="59" t="s">
        <v>773</v>
      </c>
      <c r="AV29" s="59" t="s">
        <v>774</v>
      </c>
      <c r="AW29" s="59" t="s">
        <v>775</v>
      </c>
      <c r="AX29" s="59" t="s">
        <v>776</v>
      </c>
      <c r="AY29" s="59" t="s">
        <v>777</v>
      </c>
      <c r="AZ29" s="59" t="s">
        <v>778</v>
      </c>
      <c r="BA29" s="59" t="s">
        <v>779</v>
      </c>
      <c r="BB29" s="59" t="s">
        <v>780</v>
      </c>
      <c r="BC29" s="59" t="s">
        <v>781</v>
      </c>
      <c r="BD29" s="59" t="s">
        <v>782</v>
      </c>
      <c r="BE29" s="59" t="s">
        <v>783</v>
      </c>
      <c r="BF29" s="59" t="s">
        <v>784</v>
      </c>
      <c r="BG29" s="59" t="s">
        <v>785</v>
      </c>
      <c r="BH29" s="59" t="s">
        <v>786</v>
      </c>
      <c r="BI29" s="59" t="s">
        <v>787</v>
      </c>
      <c r="BJ29" s="59" t="s">
        <v>788</v>
      </c>
      <c r="BK29" s="59" t="s">
        <v>789</v>
      </c>
      <c r="BL29" s="59" t="s">
        <v>790</v>
      </c>
      <c r="BM29" s="59" t="s">
        <v>791</v>
      </c>
      <c r="BN29" s="59" t="s">
        <v>792</v>
      </c>
      <c r="BO29" s="60" t="s">
        <v>793</v>
      </c>
      <c r="BP29" s="45"/>
      <c r="BR29" s="33"/>
      <c r="BS29" s="61">
        <v>473</v>
      </c>
      <c r="BT29" s="62">
        <v>414</v>
      </c>
      <c r="BU29" s="62">
        <v>733</v>
      </c>
      <c r="BV29" s="62">
        <v>3</v>
      </c>
      <c r="BW29" s="62">
        <v>308</v>
      </c>
      <c r="BX29" s="62">
        <v>86</v>
      </c>
      <c r="BY29" s="62">
        <v>639</v>
      </c>
      <c r="BZ29" s="62">
        <v>598</v>
      </c>
      <c r="CA29" s="62">
        <v>550</v>
      </c>
      <c r="CB29" s="62">
        <v>64</v>
      </c>
      <c r="CC29" s="62">
        <v>124</v>
      </c>
      <c r="CD29" s="62">
        <v>350</v>
      </c>
      <c r="CE29" s="62">
        <v>573</v>
      </c>
      <c r="CF29" s="62">
        <v>272</v>
      </c>
      <c r="CG29" s="62">
        <v>524</v>
      </c>
      <c r="CH29" s="62">
        <v>209</v>
      </c>
      <c r="CI29" s="62">
        <v>434</v>
      </c>
      <c r="CJ29" s="62">
        <v>656</v>
      </c>
      <c r="CK29" s="62">
        <v>708</v>
      </c>
      <c r="CL29" s="62">
        <v>242</v>
      </c>
      <c r="CM29" s="62">
        <v>178</v>
      </c>
      <c r="CN29" s="62">
        <v>163</v>
      </c>
      <c r="CO29" s="62">
        <v>674</v>
      </c>
      <c r="CP29" s="62">
        <v>504</v>
      </c>
      <c r="CQ29" s="62">
        <v>759</v>
      </c>
      <c r="CR29" s="62">
        <v>33</v>
      </c>
      <c r="CS29" s="62">
        <v>386</v>
      </c>
      <c r="CT29" s="63">
        <v>333</v>
      </c>
      <c r="CU29" s="49">
        <f t="shared" si="1"/>
        <v>5747770</v>
      </c>
      <c r="CV29" s="33"/>
    </row>
    <row r="30" spans="1:102" ht="12.75" thickBot="1" x14ac:dyDescent="0.25">
      <c r="A30" s="23"/>
      <c r="B30" s="23"/>
      <c r="C30" s="23"/>
      <c r="D30" s="75" t="s">
        <v>464</v>
      </c>
      <c r="E30" s="76" t="s">
        <v>345</v>
      </c>
      <c r="F30" s="77">
        <f>B4+(16*B6)</f>
        <v>17</v>
      </c>
      <c r="G30" s="23"/>
      <c r="H30" s="24"/>
      <c r="I30" s="37"/>
      <c r="J30" s="79">
        <f>F501</f>
        <v>488</v>
      </c>
      <c r="K30" s="80">
        <f>F527</f>
        <v>514</v>
      </c>
      <c r="L30" s="80">
        <f>F481</f>
        <v>468</v>
      </c>
      <c r="M30" s="80">
        <f>F563</f>
        <v>550</v>
      </c>
      <c r="N30" s="80">
        <f>F270</f>
        <v>257</v>
      </c>
      <c r="O30" s="80">
        <f>F300</f>
        <v>287</v>
      </c>
      <c r="P30" s="80">
        <f>F258</f>
        <v>245</v>
      </c>
      <c r="Q30" s="80">
        <f>F344</f>
        <v>331</v>
      </c>
      <c r="R30" s="80">
        <f>F49</f>
        <v>36</v>
      </c>
      <c r="S30" s="80">
        <f>F75</f>
        <v>62</v>
      </c>
      <c r="T30" s="80">
        <f>F37</f>
        <v>24</v>
      </c>
      <c r="U30" s="80">
        <f>F119</f>
        <v>106</v>
      </c>
      <c r="V30" s="80">
        <f>F610</f>
        <v>597</v>
      </c>
      <c r="W30" s="80">
        <f>F640</f>
        <v>627</v>
      </c>
      <c r="X30" s="80">
        <f>F590</f>
        <v>577</v>
      </c>
      <c r="Y30" s="80">
        <f>F676</f>
        <v>663</v>
      </c>
      <c r="Z30" s="80">
        <f>F381</f>
        <v>368</v>
      </c>
      <c r="AA30" s="80">
        <f>F407</f>
        <v>394</v>
      </c>
      <c r="AB30" s="80">
        <f>F377</f>
        <v>364</v>
      </c>
      <c r="AC30" s="80">
        <f>F459</f>
        <v>446</v>
      </c>
      <c r="AD30" s="80">
        <f>F166</f>
        <v>153</v>
      </c>
      <c r="AE30" s="80">
        <f>F195</f>
        <v>182</v>
      </c>
      <c r="AF30" s="80">
        <f>F141</f>
        <v>128</v>
      </c>
      <c r="AG30" s="80">
        <f>F224</f>
        <v>211</v>
      </c>
      <c r="AH30" s="80">
        <f>F714</f>
        <v>701</v>
      </c>
      <c r="AI30" s="80">
        <f>F744</f>
        <v>731</v>
      </c>
      <c r="AJ30" s="80">
        <f>F710</f>
        <v>697</v>
      </c>
      <c r="AK30" s="81">
        <f>F796</f>
        <v>783</v>
      </c>
      <c r="AL30" s="82">
        <f>J30+K30+L30+M30+N30+O30+P30+Q30+R30+S30+T30+U30+V30+W30+X30+Y30+Z30+AA30+AB30+AC30+AD30+AE30+AF30+AG30+AH30+AI30+AJ30+AK30</f>
        <v>10990</v>
      </c>
      <c r="AM30" s="33"/>
      <c r="AN30" s="83" t="s">
        <v>794</v>
      </c>
      <c r="AO30" s="84" t="s">
        <v>795</v>
      </c>
      <c r="AP30" s="84" t="s">
        <v>796</v>
      </c>
      <c r="AQ30" s="84" t="s">
        <v>797</v>
      </c>
      <c r="AR30" s="84" t="s">
        <v>798</v>
      </c>
      <c r="AS30" s="84" t="s">
        <v>799</v>
      </c>
      <c r="AT30" s="84" t="s">
        <v>800</v>
      </c>
      <c r="AU30" s="84" t="s">
        <v>801</v>
      </c>
      <c r="AV30" s="84" t="s">
        <v>802</v>
      </c>
      <c r="AW30" s="84" t="s">
        <v>803</v>
      </c>
      <c r="AX30" s="84" t="s">
        <v>804</v>
      </c>
      <c r="AY30" s="84" t="s">
        <v>805</v>
      </c>
      <c r="AZ30" s="84" t="s">
        <v>806</v>
      </c>
      <c r="BA30" s="84" t="s">
        <v>807</v>
      </c>
      <c r="BB30" s="84" t="s">
        <v>808</v>
      </c>
      <c r="BC30" s="84" t="s">
        <v>809</v>
      </c>
      <c r="BD30" s="84" t="s">
        <v>810</v>
      </c>
      <c r="BE30" s="84" t="s">
        <v>811</v>
      </c>
      <c r="BF30" s="84" t="s">
        <v>812</v>
      </c>
      <c r="BG30" s="84" t="s">
        <v>813</v>
      </c>
      <c r="BH30" s="84" t="s">
        <v>814</v>
      </c>
      <c r="BI30" s="84" t="s">
        <v>815</v>
      </c>
      <c r="BJ30" s="84" t="s">
        <v>816</v>
      </c>
      <c r="BK30" s="84" t="s">
        <v>817</v>
      </c>
      <c r="BL30" s="84" t="s">
        <v>818</v>
      </c>
      <c r="BM30" s="84" t="s">
        <v>819</v>
      </c>
      <c r="BN30" s="84" t="s">
        <v>820</v>
      </c>
      <c r="BO30" s="85" t="s">
        <v>821</v>
      </c>
      <c r="BP30" s="45"/>
      <c r="BR30" s="33"/>
      <c r="BS30" s="86">
        <v>516</v>
      </c>
      <c r="BT30" s="87">
        <v>448</v>
      </c>
      <c r="BU30" s="87">
        <v>186</v>
      </c>
      <c r="BV30" s="87">
        <v>714</v>
      </c>
      <c r="BW30" s="87">
        <v>562</v>
      </c>
      <c r="BX30" s="87">
        <v>753</v>
      </c>
      <c r="BY30" s="87">
        <v>115</v>
      </c>
      <c r="BZ30" s="87">
        <v>316</v>
      </c>
      <c r="CA30" s="87">
        <v>499</v>
      </c>
      <c r="CB30" s="87">
        <v>776</v>
      </c>
      <c r="CC30" s="87">
        <v>638</v>
      </c>
      <c r="CD30" s="87">
        <v>374</v>
      </c>
      <c r="CE30" s="87">
        <v>89</v>
      </c>
      <c r="CF30" s="87">
        <v>545</v>
      </c>
      <c r="CG30" s="87">
        <v>237</v>
      </c>
      <c r="CH30" s="87">
        <v>677</v>
      </c>
      <c r="CI30" s="87">
        <v>402</v>
      </c>
      <c r="CJ30" s="87">
        <v>162</v>
      </c>
      <c r="CK30" s="87">
        <v>20</v>
      </c>
      <c r="CL30" s="87">
        <v>303</v>
      </c>
      <c r="CM30" s="87">
        <v>456</v>
      </c>
      <c r="CN30" s="87">
        <v>647</v>
      </c>
      <c r="CO30" s="87">
        <v>53</v>
      </c>
      <c r="CP30" s="87">
        <v>198</v>
      </c>
      <c r="CQ30" s="87">
        <v>70</v>
      </c>
      <c r="CR30" s="87">
        <v>606</v>
      </c>
      <c r="CS30" s="87">
        <v>364</v>
      </c>
      <c r="CT30" s="88">
        <v>264</v>
      </c>
      <c r="CU30" s="49">
        <f t="shared" si="1"/>
        <v>5747770</v>
      </c>
      <c r="CV30" s="33"/>
      <c r="CX30" s="89"/>
    </row>
    <row r="31" spans="1:102" x14ac:dyDescent="0.2">
      <c r="A31" s="23"/>
      <c r="B31" s="23"/>
      <c r="C31" s="23"/>
      <c r="D31" s="75" t="s">
        <v>673</v>
      </c>
      <c r="E31" s="76" t="s">
        <v>345</v>
      </c>
      <c r="F31" s="77">
        <f>B4+(17*B6)</f>
        <v>18</v>
      </c>
      <c r="G31" s="23"/>
      <c r="H31" s="24"/>
      <c r="I31" s="37"/>
      <c r="J31" s="90">
        <f t="shared" ref="J31:AK31" si="2">J3+J4+J5+J6+J7+J8+J9+J10+J11+J12+J13+J14+J15+J16+J17+J18+J19+J20+J21+J22+J23+J24+J25+J26+J27+J28+J29+J30</f>
        <v>10990</v>
      </c>
      <c r="K31" s="91">
        <f t="shared" si="2"/>
        <v>10990</v>
      </c>
      <c r="L31" s="91">
        <f t="shared" si="2"/>
        <v>10990</v>
      </c>
      <c r="M31" s="91">
        <f t="shared" si="2"/>
        <v>10990</v>
      </c>
      <c r="N31" s="91">
        <f t="shared" si="2"/>
        <v>10990</v>
      </c>
      <c r="O31" s="91">
        <f t="shared" si="2"/>
        <v>10990</v>
      </c>
      <c r="P31" s="91">
        <f t="shared" si="2"/>
        <v>10990</v>
      </c>
      <c r="Q31" s="91">
        <f t="shared" si="2"/>
        <v>10990</v>
      </c>
      <c r="R31" s="91">
        <f t="shared" si="2"/>
        <v>10990</v>
      </c>
      <c r="S31" s="91">
        <f t="shared" si="2"/>
        <v>10990</v>
      </c>
      <c r="T31" s="91">
        <f t="shared" si="2"/>
        <v>10990</v>
      </c>
      <c r="U31" s="91">
        <f t="shared" si="2"/>
        <v>10990</v>
      </c>
      <c r="V31" s="91">
        <f t="shared" si="2"/>
        <v>10990</v>
      </c>
      <c r="W31" s="91">
        <f t="shared" si="2"/>
        <v>10990</v>
      </c>
      <c r="X31" s="91">
        <f t="shared" si="2"/>
        <v>10990</v>
      </c>
      <c r="Y31" s="91">
        <f t="shared" si="2"/>
        <v>10990</v>
      </c>
      <c r="Z31" s="91">
        <f t="shared" si="2"/>
        <v>10990</v>
      </c>
      <c r="AA31" s="91">
        <f t="shared" si="2"/>
        <v>10990</v>
      </c>
      <c r="AB31" s="91">
        <f t="shared" si="2"/>
        <v>10990</v>
      </c>
      <c r="AC31" s="91">
        <f t="shared" si="2"/>
        <v>10990</v>
      </c>
      <c r="AD31" s="91">
        <f t="shared" si="2"/>
        <v>10990</v>
      </c>
      <c r="AE31" s="91">
        <f t="shared" si="2"/>
        <v>10990</v>
      </c>
      <c r="AF31" s="91">
        <f t="shared" si="2"/>
        <v>10990</v>
      </c>
      <c r="AG31" s="91">
        <f t="shared" si="2"/>
        <v>10990</v>
      </c>
      <c r="AH31" s="91">
        <f t="shared" si="2"/>
        <v>10990</v>
      </c>
      <c r="AI31" s="91">
        <f t="shared" si="2"/>
        <v>10990</v>
      </c>
      <c r="AJ31" s="91">
        <f t="shared" si="2"/>
        <v>10990</v>
      </c>
      <c r="AK31" s="91">
        <f t="shared" si="2"/>
        <v>10990</v>
      </c>
      <c r="AL31" s="92">
        <f>J3^3+K4^3+L5^3+M6^3+N7^3+O8^3+P9^3+Q10^3+R11^3+S12^3+T13^3+U14^3+V15^3+W16^3+X17^3+Y18^3+Z19^3+AA20^3+AB21^3+AC22^3+AD23^3+AE24^3+AF25^3+AG26^3+AH27^3+AI28^3+AJ29^3+AK30^3</f>
        <v>3381842800</v>
      </c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45"/>
      <c r="BR31" s="33"/>
      <c r="BS31" s="49">
        <f t="shared" ref="BS31:CT31" si="3">SUM(BS3:BS30)</f>
        <v>10990</v>
      </c>
      <c r="BT31" s="49">
        <f t="shared" si="3"/>
        <v>10990</v>
      </c>
      <c r="BU31" s="49">
        <f t="shared" si="3"/>
        <v>10990</v>
      </c>
      <c r="BV31" s="49">
        <f t="shared" si="3"/>
        <v>10990</v>
      </c>
      <c r="BW31" s="49">
        <f t="shared" si="3"/>
        <v>10990</v>
      </c>
      <c r="BX31" s="49">
        <f t="shared" si="3"/>
        <v>10990</v>
      </c>
      <c r="BY31" s="49">
        <f t="shared" si="3"/>
        <v>10990</v>
      </c>
      <c r="BZ31" s="49">
        <f t="shared" si="3"/>
        <v>10990</v>
      </c>
      <c r="CA31" s="49">
        <f t="shared" si="3"/>
        <v>10990</v>
      </c>
      <c r="CB31" s="49">
        <f t="shared" si="3"/>
        <v>10990</v>
      </c>
      <c r="CC31" s="49">
        <f t="shared" si="3"/>
        <v>10990</v>
      </c>
      <c r="CD31" s="49">
        <f t="shared" si="3"/>
        <v>10990</v>
      </c>
      <c r="CE31" s="49">
        <f t="shared" si="3"/>
        <v>10990</v>
      </c>
      <c r="CF31" s="49">
        <f t="shared" si="3"/>
        <v>10990</v>
      </c>
      <c r="CG31" s="49">
        <f t="shared" si="3"/>
        <v>10990</v>
      </c>
      <c r="CH31" s="49">
        <f t="shared" si="3"/>
        <v>10990</v>
      </c>
      <c r="CI31" s="49">
        <f t="shared" si="3"/>
        <v>10990</v>
      </c>
      <c r="CJ31" s="49">
        <f t="shared" si="3"/>
        <v>10990</v>
      </c>
      <c r="CK31" s="49">
        <f t="shared" si="3"/>
        <v>10990</v>
      </c>
      <c r="CL31" s="49">
        <f t="shared" si="3"/>
        <v>10990</v>
      </c>
      <c r="CM31" s="49">
        <f t="shared" si="3"/>
        <v>10990</v>
      </c>
      <c r="CN31" s="49">
        <f t="shared" si="3"/>
        <v>10990</v>
      </c>
      <c r="CO31" s="49">
        <f t="shared" si="3"/>
        <v>10990</v>
      </c>
      <c r="CP31" s="49">
        <f t="shared" si="3"/>
        <v>10990</v>
      </c>
      <c r="CQ31" s="49">
        <f t="shared" si="3"/>
        <v>10990</v>
      </c>
      <c r="CR31" s="49">
        <f t="shared" si="3"/>
        <v>10990</v>
      </c>
      <c r="CS31" s="49">
        <f t="shared" si="3"/>
        <v>10990</v>
      </c>
      <c r="CT31" s="49">
        <f t="shared" si="3"/>
        <v>10990</v>
      </c>
      <c r="CU31" s="49">
        <f>SUM(BS3,BT4,BU5,BV6,BW7,BX8,BY9,BZ10,CA11,CB12,CC13,CD14,CE15,CF16,CG17,CH18,CI19,CJ20,CK21,CL22,CM23,CN24,CO25,CP26,CQ27,CR28,CS29,CT30)</f>
        <v>10990</v>
      </c>
      <c r="CV31" s="33"/>
    </row>
    <row r="32" spans="1:102" ht="12.75" thickBot="1" x14ac:dyDescent="0.25">
      <c r="A32" s="23"/>
      <c r="B32" s="23"/>
      <c r="C32" s="23"/>
      <c r="D32" s="75" t="s">
        <v>435</v>
      </c>
      <c r="E32" s="76" t="s">
        <v>345</v>
      </c>
      <c r="F32" s="78">
        <f>B4+(18*B6)</f>
        <v>19</v>
      </c>
      <c r="G32" s="23"/>
      <c r="H32" s="24"/>
      <c r="I32" s="37"/>
      <c r="J32" s="93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5"/>
      <c r="AG32" s="96"/>
      <c r="AH32" s="96">
        <f>X3+Y4+Z5+AA6+AB7+AC8+AD9+AE10+AF11+AG12+AH13+AI14+AJ15+J17+K18+L19+M20+N21+O22+P23+Q24+R25+S26+T27+U28+V29+W30+AK16</f>
        <v>10990</v>
      </c>
      <c r="AI32" s="97">
        <f>X30+Y29+Z28+AA27+AB26+AC25+AD24+AE23+AF22+AG21+AH20+AI19+AJ18+AK17+J16+K15+L14+M13+N12+O11+P10+Q9+R8+S7+T6+U5+V4+W3</f>
        <v>10990</v>
      </c>
      <c r="AJ32" s="98">
        <f>J3^2+K4^2+L5^2+M6^2+N7^2+O8^2+P9^2+Q10^2+R11^2+S12^2+T13^2+U14^2+V15^2+W16^2+X17^2+Y18^2+Z19^2+AA20^2+AB21^2+AC22^2+AD23^2+AE24^2+AF25^2+AG26^2+AH27^2+AI28^2+AJ29^2+AK30^2</f>
        <v>5747770</v>
      </c>
      <c r="AK32" s="99">
        <f>J30^2+K29^2+L28^2+M27^2+N26^2+O25^2+P24^2+Q23^2+R22^2+S21^2+T20^2+U19^2+V18^2+W17^2+X16^2+Y15^2+Z14^2+AA13^2+AB12^2+AC11^2+AD10^2+AE9^2+AF8^2+AG7^2+AH6^2+AI5^2+AJ4^2+AK3^2</f>
        <v>5747770</v>
      </c>
      <c r="AL32" s="100">
        <f>J30^3+K29^3+L28^3+M27^3+N26^3+O25^3+P24^3+Q23^3+R22^3+S21^3+T20^3+U19^3+V18^3+W17^3+X16^3+Y15^3+Z14^3+AA13^3+AB12^3+AC11^3+AD10^3+AE9^3+AF8^3+AG7^3+AH6^3+AI5^3+AJ4^3+AK3^3</f>
        <v>3381842800</v>
      </c>
      <c r="AM32" s="33"/>
      <c r="AN32" s="59" t="s">
        <v>29</v>
      </c>
      <c r="AO32" s="59" t="s">
        <v>61</v>
      </c>
      <c r="AP32" s="59" t="s">
        <v>89</v>
      </c>
      <c r="AQ32" s="59" t="s">
        <v>121</v>
      </c>
      <c r="AR32" s="59" t="s">
        <v>150</v>
      </c>
      <c r="AS32" s="59" t="s">
        <v>180</v>
      </c>
      <c r="AT32" s="59" t="s">
        <v>209</v>
      </c>
      <c r="AU32" s="59" t="s">
        <v>239</v>
      </c>
      <c r="AV32" s="59" t="s">
        <v>268</v>
      </c>
      <c r="AW32" s="59" t="s">
        <v>298</v>
      </c>
      <c r="AX32" s="59" t="s">
        <v>327</v>
      </c>
      <c r="AY32" s="59" t="s">
        <v>357</v>
      </c>
      <c r="AZ32" s="59" t="s">
        <v>386</v>
      </c>
      <c r="BA32" s="59" t="s">
        <v>415</v>
      </c>
      <c r="BB32" s="59" t="s">
        <v>444</v>
      </c>
      <c r="BC32" s="59" t="s">
        <v>473</v>
      </c>
      <c r="BD32" s="59" t="s">
        <v>503</v>
      </c>
      <c r="BE32" s="59" t="s">
        <v>532</v>
      </c>
      <c r="BF32" s="59" t="s">
        <v>562</v>
      </c>
      <c r="BG32" s="59" t="s">
        <v>591</v>
      </c>
      <c r="BH32" s="59" t="s">
        <v>620</v>
      </c>
      <c r="BI32" s="59" t="s">
        <v>649</v>
      </c>
      <c r="BJ32" s="59" t="s">
        <v>678</v>
      </c>
      <c r="BK32" s="59" t="s">
        <v>707</v>
      </c>
      <c r="BL32" s="59" t="s">
        <v>735</v>
      </c>
      <c r="BM32" s="59" t="s">
        <v>763</v>
      </c>
      <c r="BN32" s="59" t="s">
        <v>792</v>
      </c>
      <c r="BO32" s="59" t="s">
        <v>821</v>
      </c>
      <c r="BP32" s="45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101">
        <f>SUM(BS30,BT29,BU28,BV27,BW26,BX25,BY24,BZ23,CA22,CB21,CC20,CD19,CE18,CF17,CG16,CH15,CI14,CJ13,CK12,CL11,CM10,CN9,CO8,CP7,CQ6,CR5,CS4,CT3)</f>
        <v>10990</v>
      </c>
      <c r="CV32" s="33"/>
    </row>
    <row r="33" spans="1:100" ht="12.75" thickBot="1" x14ac:dyDescent="0.25">
      <c r="A33" s="23"/>
      <c r="B33" s="23"/>
      <c r="C33" s="23"/>
      <c r="D33" s="75" t="s">
        <v>702</v>
      </c>
      <c r="E33" s="76" t="s">
        <v>345</v>
      </c>
      <c r="F33" s="77">
        <f>B4+(19*B6)</f>
        <v>20</v>
      </c>
      <c r="G33" s="23"/>
      <c r="H33" s="24"/>
      <c r="I33" s="102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4"/>
      <c r="AK33" s="104"/>
      <c r="AL33" s="103"/>
      <c r="AM33" s="103"/>
      <c r="AN33" s="84" t="s">
        <v>794</v>
      </c>
      <c r="AO33" s="84" t="s">
        <v>767</v>
      </c>
      <c r="AP33" s="84" t="s">
        <v>741</v>
      </c>
      <c r="AQ33" s="84" t="s">
        <v>715</v>
      </c>
      <c r="AR33" s="84" t="s">
        <v>688</v>
      </c>
      <c r="AS33" s="84" t="s">
        <v>661</v>
      </c>
      <c r="AT33" s="84" t="s">
        <v>634</v>
      </c>
      <c r="AU33" s="84" t="s">
        <v>608</v>
      </c>
      <c r="AV33" s="84" t="s">
        <v>580</v>
      </c>
      <c r="AW33" s="84" t="s">
        <v>553</v>
      </c>
      <c r="AX33" s="84" t="s">
        <v>525</v>
      </c>
      <c r="AY33" s="84" t="s">
        <v>498</v>
      </c>
      <c r="AZ33" s="84" t="s">
        <v>470</v>
      </c>
      <c r="BA33" s="84" t="s">
        <v>443</v>
      </c>
      <c r="BB33" s="84" t="s">
        <v>416</v>
      </c>
      <c r="BC33" s="84" t="s">
        <v>389</v>
      </c>
      <c r="BD33" s="84" t="s">
        <v>362</v>
      </c>
      <c r="BE33" s="84" t="s">
        <v>334</v>
      </c>
      <c r="BF33" s="84" t="s">
        <v>307</v>
      </c>
      <c r="BG33" s="84" t="s">
        <v>279</v>
      </c>
      <c r="BH33" s="84" t="s">
        <v>251</v>
      </c>
      <c r="BI33" s="84" t="s">
        <v>224</v>
      </c>
      <c r="BJ33" s="84" t="s">
        <v>197</v>
      </c>
      <c r="BK33" s="84" t="s">
        <v>168</v>
      </c>
      <c r="BL33" s="84" t="s">
        <v>142</v>
      </c>
      <c r="BM33" s="84" t="s">
        <v>112</v>
      </c>
      <c r="BN33" s="84" t="s">
        <v>85</v>
      </c>
      <c r="BO33" s="84" t="s">
        <v>56</v>
      </c>
      <c r="BP33" s="105"/>
    </row>
    <row r="34" spans="1:100" ht="12.75" thickBot="1" x14ac:dyDescent="0.25">
      <c r="A34" s="23"/>
      <c r="B34" s="23"/>
      <c r="C34" s="23"/>
      <c r="D34" s="75" t="s">
        <v>360</v>
      </c>
      <c r="E34" s="76" t="s">
        <v>345</v>
      </c>
      <c r="F34" s="77">
        <f>B4+(20*B6)</f>
        <v>21</v>
      </c>
      <c r="G34" s="23"/>
      <c r="H34" s="24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F34" s="34" t="s">
        <v>822</v>
      </c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</row>
    <row r="35" spans="1:100" ht="12.75" thickBot="1" x14ac:dyDescent="0.25">
      <c r="A35" s="23"/>
      <c r="B35" s="23"/>
      <c r="C35" s="23"/>
      <c r="D35" s="75" t="s">
        <v>775</v>
      </c>
      <c r="E35" s="76" t="s">
        <v>345</v>
      </c>
      <c r="F35" s="78">
        <f>B4+(21*B6)</f>
        <v>22</v>
      </c>
      <c r="G35" s="23"/>
      <c r="H35" s="24"/>
      <c r="I35" s="29" t="s">
        <v>4</v>
      </c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1" t="s">
        <v>823</v>
      </c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1" t="s">
        <v>824</v>
      </c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2"/>
      <c r="BR35" s="33"/>
      <c r="BS35" s="46">
        <v>421</v>
      </c>
      <c r="BT35" s="47">
        <v>521</v>
      </c>
      <c r="BU35" s="47">
        <v>715</v>
      </c>
      <c r="BV35" s="47">
        <v>179</v>
      </c>
      <c r="BW35" s="47">
        <v>732</v>
      </c>
      <c r="BX35" s="47">
        <v>587</v>
      </c>
      <c r="BY35" s="47">
        <v>329</v>
      </c>
      <c r="BZ35" s="47">
        <v>138</v>
      </c>
      <c r="CA35" s="47">
        <v>765</v>
      </c>
      <c r="CB35" s="47">
        <v>482</v>
      </c>
      <c r="CC35" s="47">
        <v>383</v>
      </c>
      <c r="CD35" s="47">
        <v>623</v>
      </c>
      <c r="CE35" s="47">
        <v>548</v>
      </c>
      <c r="CF35" s="47">
        <v>108</v>
      </c>
      <c r="CG35" s="47">
        <v>696</v>
      </c>
      <c r="CH35" s="47">
        <v>240</v>
      </c>
      <c r="CI35" s="47">
        <v>147</v>
      </c>
      <c r="CJ35" s="47">
        <v>411</v>
      </c>
      <c r="CK35" s="47">
        <v>286</v>
      </c>
      <c r="CL35" s="47">
        <v>9</v>
      </c>
      <c r="CM35" s="47">
        <v>670</v>
      </c>
      <c r="CN35" s="47">
        <v>469</v>
      </c>
      <c r="CO35" s="47">
        <v>223</v>
      </c>
      <c r="CP35" s="47">
        <v>32</v>
      </c>
      <c r="CQ35" s="47">
        <v>599</v>
      </c>
      <c r="CR35" s="47">
        <v>71</v>
      </c>
      <c r="CS35" s="47">
        <v>269</v>
      </c>
      <c r="CT35" s="48">
        <v>337</v>
      </c>
      <c r="CU35" s="49">
        <f t="shared" ref="CU35:CU62" si="4">SUMSQ(BS35:CT35)</f>
        <v>5747770</v>
      </c>
      <c r="CV35" s="33"/>
    </row>
    <row r="36" spans="1:100" x14ac:dyDescent="0.2">
      <c r="A36" s="23"/>
      <c r="B36" s="23"/>
      <c r="C36" s="23"/>
      <c r="D36" s="75" t="s">
        <v>330</v>
      </c>
      <c r="E36" s="76" t="s">
        <v>345</v>
      </c>
      <c r="F36" s="77">
        <f>B4+(22*B6)</f>
        <v>23</v>
      </c>
      <c r="G36" s="23"/>
      <c r="H36" s="24"/>
      <c r="I36" s="37"/>
      <c r="J36" s="38">
        <f>F27</f>
        <v>14</v>
      </c>
      <c r="K36" s="39">
        <f>F109</f>
        <v>96</v>
      </c>
      <c r="L36" s="39">
        <f>F59</f>
        <v>46</v>
      </c>
      <c r="M36" s="39">
        <f>F85</f>
        <v>72</v>
      </c>
      <c r="N36" s="39">
        <f>F575</f>
        <v>562</v>
      </c>
      <c r="O36" s="39">
        <f>F658</f>
        <v>645</v>
      </c>
      <c r="P36" s="39">
        <f>F628</f>
        <v>615</v>
      </c>
      <c r="Q36" s="39">
        <f>F657</f>
        <v>644</v>
      </c>
      <c r="R36" s="39">
        <f>F360</f>
        <v>347</v>
      </c>
      <c r="S36" s="39">
        <f>F446</f>
        <v>433</v>
      </c>
      <c r="T36" s="39">
        <f>F392</f>
        <v>379</v>
      </c>
      <c r="U36" s="39">
        <f>F422</f>
        <v>409</v>
      </c>
      <c r="V36" s="39">
        <f>F131</f>
        <v>118</v>
      </c>
      <c r="W36" s="39">
        <f>F213</f>
        <v>200</v>
      </c>
      <c r="X36" s="39">
        <f>F179</f>
        <v>166</v>
      </c>
      <c r="Y36" s="39">
        <f>F205</f>
        <v>192</v>
      </c>
      <c r="Z36" s="39">
        <f>F692</f>
        <v>679</v>
      </c>
      <c r="AA36" s="39">
        <f>F778</f>
        <v>765</v>
      </c>
      <c r="AB36" s="39">
        <f>F732</f>
        <v>719</v>
      </c>
      <c r="AC36" s="39">
        <f>F762</f>
        <v>749</v>
      </c>
      <c r="AD36" s="39">
        <f>F471</f>
        <v>458</v>
      </c>
      <c r="AE36" s="39">
        <f>F553</f>
        <v>540</v>
      </c>
      <c r="AF36" s="39">
        <f>F511</f>
        <v>498</v>
      </c>
      <c r="AG36" s="39">
        <f>F537</f>
        <v>524</v>
      </c>
      <c r="AH36" s="39">
        <f>F240</f>
        <v>227</v>
      </c>
      <c r="AI36" s="39">
        <f>F326</f>
        <v>313</v>
      </c>
      <c r="AJ36" s="39">
        <f>F288</f>
        <v>275</v>
      </c>
      <c r="AK36" s="40">
        <f>F318</f>
        <v>305</v>
      </c>
      <c r="AL36" s="41">
        <f t="shared" ref="AL36:AL58" si="5">J36+K36+L36+M36+N36+O36+P36+Q36+R36+S36+T36+U36+V36+W36+X36+Y36+Z36+AA36+AB36+AC36+AD36+AE36+AF36+AG36+AH36+AI36+AJ36+AK36</f>
        <v>10990</v>
      </c>
      <c r="AM36" s="33"/>
      <c r="AN36" s="42" t="s">
        <v>511</v>
      </c>
      <c r="AO36" s="43" t="s">
        <v>617</v>
      </c>
      <c r="AP36" s="43" t="s">
        <v>618</v>
      </c>
      <c r="AQ36" s="43" t="s">
        <v>514</v>
      </c>
      <c r="AR36" s="43" t="s">
        <v>382</v>
      </c>
      <c r="AS36" s="43" t="s">
        <v>488</v>
      </c>
      <c r="AT36" s="43" t="s">
        <v>489</v>
      </c>
      <c r="AU36" s="43" t="s">
        <v>385</v>
      </c>
      <c r="AV36" s="43" t="s">
        <v>280</v>
      </c>
      <c r="AW36" s="43" t="s">
        <v>387</v>
      </c>
      <c r="AX36" s="43" t="s">
        <v>388</v>
      </c>
      <c r="AY36" s="43" t="s">
        <v>283</v>
      </c>
      <c r="AZ36" s="43" t="s">
        <v>150</v>
      </c>
      <c r="BA36" s="43" t="s">
        <v>285</v>
      </c>
      <c r="BB36" s="43" t="s">
        <v>286</v>
      </c>
      <c r="BC36" s="43" t="s">
        <v>153</v>
      </c>
      <c r="BD36" s="43" t="s">
        <v>45</v>
      </c>
      <c r="BE36" s="43" t="s">
        <v>155</v>
      </c>
      <c r="BF36" s="43" t="s">
        <v>156</v>
      </c>
      <c r="BG36" s="43" t="s">
        <v>48</v>
      </c>
      <c r="BH36" s="43" t="s">
        <v>712</v>
      </c>
      <c r="BI36" s="43" t="s">
        <v>50</v>
      </c>
      <c r="BJ36" s="43" t="s">
        <v>51</v>
      </c>
      <c r="BK36" s="43" t="s">
        <v>715</v>
      </c>
      <c r="BL36" s="43" t="s">
        <v>613</v>
      </c>
      <c r="BM36" s="43" t="s">
        <v>717</v>
      </c>
      <c r="BN36" s="43" t="s">
        <v>718</v>
      </c>
      <c r="BO36" s="44" t="s">
        <v>616</v>
      </c>
      <c r="BP36" s="45"/>
      <c r="BR36" s="33"/>
      <c r="BS36" s="61">
        <v>399</v>
      </c>
      <c r="BT36" s="62">
        <v>452</v>
      </c>
      <c r="BU36" s="62">
        <v>26</v>
      </c>
      <c r="BV36" s="62">
        <v>752</v>
      </c>
      <c r="BW36" s="62">
        <v>111</v>
      </c>
      <c r="BX36" s="62">
        <v>281</v>
      </c>
      <c r="BY36" s="62">
        <v>607</v>
      </c>
      <c r="BZ36" s="62">
        <v>622</v>
      </c>
      <c r="CA36" s="62">
        <v>77</v>
      </c>
      <c r="CB36" s="62">
        <v>543</v>
      </c>
      <c r="CC36" s="62">
        <v>351</v>
      </c>
      <c r="CD36" s="62">
        <v>129</v>
      </c>
      <c r="CE36" s="62">
        <v>261</v>
      </c>
      <c r="CF36" s="62">
        <v>576</v>
      </c>
      <c r="CG36" s="62">
        <v>212</v>
      </c>
      <c r="CH36" s="62">
        <v>513</v>
      </c>
      <c r="CI36" s="62">
        <v>661</v>
      </c>
      <c r="CJ36" s="62">
        <v>435</v>
      </c>
      <c r="CK36" s="62">
        <v>235</v>
      </c>
      <c r="CL36" s="62">
        <v>721</v>
      </c>
      <c r="CM36" s="62">
        <v>146</v>
      </c>
      <c r="CN36" s="62">
        <v>187</v>
      </c>
      <c r="CO36" s="62">
        <v>477</v>
      </c>
      <c r="CP36" s="62">
        <v>699</v>
      </c>
      <c r="CQ36" s="62">
        <v>52</v>
      </c>
      <c r="CR36" s="62">
        <v>782</v>
      </c>
      <c r="CS36" s="62">
        <v>312</v>
      </c>
      <c r="CT36" s="63">
        <v>371</v>
      </c>
      <c r="CU36" s="49">
        <f t="shared" si="4"/>
        <v>5747770</v>
      </c>
      <c r="CV36" s="33"/>
    </row>
    <row r="37" spans="1:100" x14ac:dyDescent="0.2">
      <c r="A37" s="23"/>
      <c r="B37" s="23"/>
      <c r="C37" s="23"/>
      <c r="D37" s="75" t="s">
        <v>804</v>
      </c>
      <c r="E37" s="76" t="s">
        <v>345</v>
      </c>
      <c r="F37" s="77">
        <f>B4+(23*B6)</f>
        <v>24</v>
      </c>
      <c r="G37" s="23"/>
      <c r="H37" s="24"/>
      <c r="I37" s="37"/>
      <c r="J37" s="54">
        <f>F87</f>
        <v>74</v>
      </c>
      <c r="K37" s="55">
        <f>F57</f>
        <v>44</v>
      </c>
      <c r="L37" s="55">
        <f>F111</f>
        <v>98</v>
      </c>
      <c r="M37" s="55">
        <f>F25</f>
        <v>12</v>
      </c>
      <c r="N37" s="55">
        <f>F656</f>
        <v>643</v>
      </c>
      <c r="O37" s="55">
        <f>F629</f>
        <v>616</v>
      </c>
      <c r="P37" s="55">
        <f>F659</f>
        <v>646</v>
      </c>
      <c r="Q37" s="55">
        <f>F574</f>
        <v>561</v>
      </c>
      <c r="R37" s="55">
        <f>F420</f>
        <v>407</v>
      </c>
      <c r="S37" s="55">
        <f>F394</f>
        <v>381</v>
      </c>
      <c r="T37" s="55">
        <f>F444</f>
        <v>431</v>
      </c>
      <c r="U37" s="55">
        <f>F362</f>
        <v>349</v>
      </c>
      <c r="V37" s="55">
        <f>F207</f>
        <v>194</v>
      </c>
      <c r="W37" s="55">
        <f>F177</f>
        <v>164</v>
      </c>
      <c r="X37" s="55">
        <f>F215</f>
        <v>202</v>
      </c>
      <c r="Y37" s="55">
        <f>F129</f>
        <v>116</v>
      </c>
      <c r="Z37" s="55">
        <f>F760</f>
        <v>747</v>
      </c>
      <c r="AA37" s="55">
        <f>F734</f>
        <v>721</v>
      </c>
      <c r="AB37" s="55">
        <f>F776</f>
        <v>763</v>
      </c>
      <c r="AC37" s="55">
        <f>F694</f>
        <v>681</v>
      </c>
      <c r="AD37" s="55">
        <f>F539</f>
        <v>526</v>
      </c>
      <c r="AE37" s="55">
        <f>F509</f>
        <v>496</v>
      </c>
      <c r="AF37" s="55">
        <f>F555</f>
        <v>542</v>
      </c>
      <c r="AG37" s="55">
        <f>F469</f>
        <v>456</v>
      </c>
      <c r="AH37" s="55">
        <f>F316</f>
        <v>303</v>
      </c>
      <c r="AI37" s="55">
        <f>F290</f>
        <v>277</v>
      </c>
      <c r="AJ37" s="55">
        <f>F324</f>
        <v>311</v>
      </c>
      <c r="AK37" s="56">
        <f>F242</f>
        <v>229</v>
      </c>
      <c r="AL37" s="57">
        <f t="shared" si="5"/>
        <v>10990</v>
      </c>
      <c r="AM37" s="33"/>
      <c r="AN37" s="58" t="s">
        <v>644</v>
      </c>
      <c r="AO37" s="59" t="s">
        <v>540</v>
      </c>
      <c r="AP37" s="59" t="s">
        <v>541</v>
      </c>
      <c r="AQ37" s="59" t="s">
        <v>647</v>
      </c>
      <c r="AR37" s="59" t="s">
        <v>515</v>
      </c>
      <c r="AS37" s="59" t="s">
        <v>411</v>
      </c>
      <c r="AT37" s="59" t="s">
        <v>412</v>
      </c>
      <c r="AU37" s="59" t="s">
        <v>518</v>
      </c>
      <c r="AV37" s="59" t="s">
        <v>414</v>
      </c>
      <c r="AW37" s="59" t="s">
        <v>310</v>
      </c>
      <c r="AX37" s="59" t="s">
        <v>311</v>
      </c>
      <c r="AY37" s="59" t="s">
        <v>417</v>
      </c>
      <c r="AZ37" s="59" t="s">
        <v>313</v>
      </c>
      <c r="BA37" s="59" t="s">
        <v>180</v>
      </c>
      <c r="BB37" s="59" t="s">
        <v>181</v>
      </c>
      <c r="BC37" s="59" t="s">
        <v>316</v>
      </c>
      <c r="BD37" s="59" t="s">
        <v>183</v>
      </c>
      <c r="BE37" s="59" t="s">
        <v>76</v>
      </c>
      <c r="BF37" s="59" t="s">
        <v>77</v>
      </c>
      <c r="BG37" s="59" t="s">
        <v>186</v>
      </c>
      <c r="BH37" s="59" t="s">
        <v>79</v>
      </c>
      <c r="BI37" s="59" t="s">
        <v>740</v>
      </c>
      <c r="BJ37" s="59" t="s">
        <v>741</v>
      </c>
      <c r="BK37" s="59" t="s">
        <v>82</v>
      </c>
      <c r="BL37" s="59" t="s">
        <v>743</v>
      </c>
      <c r="BM37" s="59" t="s">
        <v>641</v>
      </c>
      <c r="BN37" s="59" t="s">
        <v>642</v>
      </c>
      <c r="BO37" s="60" t="s">
        <v>746</v>
      </c>
      <c r="BP37" s="45"/>
      <c r="BR37" s="33"/>
      <c r="BS37" s="61">
        <v>183</v>
      </c>
      <c r="BT37" s="62">
        <v>755</v>
      </c>
      <c r="BU37" s="62">
        <v>510</v>
      </c>
      <c r="BV37" s="62">
        <v>100</v>
      </c>
      <c r="BW37" s="62">
        <v>561</v>
      </c>
      <c r="BX37" s="62">
        <v>233</v>
      </c>
      <c r="BY37" s="62">
        <v>390</v>
      </c>
      <c r="BZ37" s="62">
        <v>353</v>
      </c>
      <c r="CA37" s="62">
        <v>327</v>
      </c>
      <c r="CB37" s="62">
        <v>80</v>
      </c>
      <c r="CC37" s="62">
        <v>627</v>
      </c>
      <c r="CD37" s="62">
        <v>480</v>
      </c>
      <c r="CE37" s="62">
        <v>777</v>
      </c>
      <c r="CF37" s="62">
        <v>651</v>
      </c>
      <c r="CG37" s="62">
        <v>119</v>
      </c>
      <c r="CH37" s="62">
        <v>21</v>
      </c>
      <c r="CI37" s="62">
        <v>284</v>
      </c>
      <c r="CJ37" s="62">
        <v>151</v>
      </c>
      <c r="CK37" s="62">
        <v>724</v>
      </c>
      <c r="CL37" s="62">
        <v>467</v>
      </c>
      <c r="CM37" s="62">
        <v>437</v>
      </c>
      <c r="CN37" s="62">
        <v>418</v>
      </c>
      <c r="CO37" s="62">
        <v>541</v>
      </c>
      <c r="CP37" s="62">
        <v>197</v>
      </c>
      <c r="CQ37" s="62">
        <v>688</v>
      </c>
      <c r="CR37" s="62">
        <v>258</v>
      </c>
      <c r="CS37" s="62">
        <v>55</v>
      </c>
      <c r="CT37" s="63">
        <v>603</v>
      </c>
      <c r="CU37" s="49">
        <f t="shared" si="4"/>
        <v>5747770</v>
      </c>
      <c r="CV37" s="33"/>
    </row>
    <row r="38" spans="1:100" x14ac:dyDescent="0.2">
      <c r="A38" s="23"/>
      <c r="B38" s="23"/>
      <c r="C38" s="23"/>
      <c r="D38" s="75" t="s">
        <v>253</v>
      </c>
      <c r="E38" s="76" t="s">
        <v>345</v>
      </c>
      <c r="F38" s="78">
        <f>B4+(24*B6)</f>
        <v>25</v>
      </c>
      <c r="G38" s="23"/>
      <c r="H38" s="24"/>
      <c r="I38" s="37"/>
      <c r="J38" s="54">
        <f>F113</f>
        <v>100</v>
      </c>
      <c r="K38" s="55">
        <f>F31</f>
        <v>18</v>
      </c>
      <c r="L38" s="55">
        <f>F81</f>
        <v>68</v>
      </c>
      <c r="M38" s="55">
        <f>F55</f>
        <v>42</v>
      </c>
      <c r="N38" s="55">
        <f>F685</f>
        <v>672</v>
      </c>
      <c r="O38" s="55">
        <f>F600</f>
        <v>587</v>
      </c>
      <c r="P38" s="55">
        <f>F630</f>
        <v>617</v>
      </c>
      <c r="Q38" s="55">
        <f>F603</f>
        <v>590</v>
      </c>
      <c r="R38" s="55">
        <f>F450</f>
        <v>437</v>
      </c>
      <c r="S38" s="55">
        <f>F364</f>
        <v>351</v>
      </c>
      <c r="T38" s="55">
        <f>F418</f>
        <v>405</v>
      </c>
      <c r="U38" s="55">
        <f>F388</f>
        <v>375</v>
      </c>
      <c r="V38" s="55">
        <f>F233</f>
        <v>220</v>
      </c>
      <c r="W38" s="55">
        <f>F151</f>
        <v>138</v>
      </c>
      <c r="X38" s="55">
        <f>F185</f>
        <v>172</v>
      </c>
      <c r="Y38" s="55">
        <f>F159</f>
        <v>146</v>
      </c>
      <c r="Z38" s="55">
        <f>F790</f>
        <v>777</v>
      </c>
      <c r="AA38" s="55">
        <f>F704</f>
        <v>691</v>
      </c>
      <c r="AB38" s="55">
        <f>F750</f>
        <v>737</v>
      </c>
      <c r="AC38" s="55">
        <f>F720</f>
        <v>707</v>
      </c>
      <c r="AD38" s="55">
        <f>F565</f>
        <v>552</v>
      </c>
      <c r="AE38" s="55">
        <f>F483</f>
        <v>470</v>
      </c>
      <c r="AF38" s="55">
        <f>F525</f>
        <v>512</v>
      </c>
      <c r="AG38" s="55">
        <f>F499</f>
        <v>486</v>
      </c>
      <c r="AH38" s="55">
        <f>F346</f>
        <v>333</v>
      </c>
      <c r="AI38" s="55">
        <f>F260</f>
        <v>247</v>
      </c>
      <c r="AJ38" s="55">
        <f>F298</f>
        <v>285</v>
      </c>
      <c r="AK38" s="56">
        <f>F268</f>
        <v>255</v>
      </c>
      <c r="AL38" s="57">
        <f t="shared" si="5"/>
        <v>10990</v>
      </c>
      <c r="AM38" s="33"/>
      <c r="AN38" s="58" t="s">
        <v>568</v>
      </c>
      <c r="AO38" s="59" t="s">
        <v>673</v>
      </c>
      <c r="AP38" s="59" t="s">
        <v>674</v>
      </c>
      <c r="AQ38" s="59" t="s">
        <v>571</v>
      </c>
      <c r="AR38" s="59" t="s">
        <v>438</v>
      </c>
      <c r="AS38" s="59" t="s">
        <v>545</v>
      </c>
      <c r="AT38" s="59" t="s">
        <v>546</v>
      </c>
      <c r="AU38" s="59" t="s">
        <v>441</v>
      </c>
      <c r="AV38" s="59" t="s">
        <v>337</v>
      </c>
      <c r="AW38" s="59" t="s">
        <v>443</v>
      </c>
      <c r="AX38" s="59" t="s">
        <v>444</v>
      </c>
      <c r="AY38" s="59" t="s">
        <v>340</v>
      </c>
      <c r="AZ38" s="59" t="s">
        <v>207</v>
      </c>
      <c r="BA38" s="59" t="s">
        <v>342</v>
      </c>
      <c r="BB38" s="59" t="s">
        <v>343</v>
      </c>
      <c r="BC38" s="59" t="s">
        <v>210</v>
      </c>
      <c r="BD38" s="59" t="s">
        <v>103</v>
      </c>
      <c r="BE38" s="59" t="s">
        <v>212</v>
      </c>
      <c r="BF38" s="59" t="s">
        <v>213</v>
      </c>
      <c r="BG38" s="59" t="s">
        <v>106</v>
      </c>
      <c r="BH38" s="59" t="s">
        <v>766</v>
      </c>
      <c r="BI38" s="59" t="s">
        <v>108</v>
      </c>
      <c r="BJ38" s="59" t="s">
        <v>109</v>
      </c>
      <c r="BK38" s="59" t="s">
        <v>769</v>
      </c>
      <c r="BL38" s="59" t="s">
        <v>668</v>
      </c>
      <c r="BM38" s="59" t="s">
        <v>771</v>
      </c>
      <c r="BN38" s="59" t="s">
        <v>772</v>
      </c>
      <c r="BO38" s="60" t="s">
        <v>671</v>
      </c>
      <c r="BP38" s="45"/>
      <c r="BR38" s="33"/>
      <c r="BS38" s="61">
        <v>474</v>
      </c>
      <c r="BT38" s="62">
        <v>85</v>
      </c>
      <c r="BU38" s="62">
        <v>241</v>
      </c>
      <c r="BV38" s="62">
        <v>567</v>
      </c>
      <c r="BW38" s="62">
        <v>155</v>
      </c>
      <c r="BX38" s="62">
        <v>525</v>
      </c>
      <c r="BY38" s="62">
        <v>340</v>
      </c>
      <c r="BZ38" s="62">
        <v>375</v>
      </c>
      <c r="CA38" s="62">
        <v>594</v>
      </c>
      <c r="CB38" s="62">
        <v>44</v>
      </c>
      <c r="CC38" s="62">
        <v>136</v>
      </c>
      <c r="CD38" s="62">
        <v>783</v>
      </c>
      <c r="CE38" s="62">
        <v>75</v>
      </c>
      <c r="CF38" s="62">
        <v>289</v>
      </c>
      <c r="CG38" s="62">
        <v>485</v>
      </c>
      <c r="CH38" s="62">
        <v>719</v>
      </c>
      <c r="CI38" s="62">
        <v>27</v>
      </c>
      <c r="CJ38" s="62">
        <v>668</v>
      </c>
      <c r="CK38" s="62">
        <v>744</v>
      </c>
      <c r="CL38" s="62">
        <v>174</v>
      </c>
      <c r="CM38" s="62">
        <v>403</v>
      </c>
      <c r="CN38" s="62">
        <v>424</v>
      </c>
      <c r="CO38" s="62">
        <v>273</v>
      </c>
      <c r="CP38" s="62">
        <v>631</v>
      </c>
      <c r="CQ38" s="62">
        <v>203</v>
      </c>
      <c r="CR38" s="62">
        <v>549</v>
      </c>
      <c r="CS38" s="62">
        <v>673</v>
      </c>
      <c r="CT38" s="63">
        <v>334</v>
      </c>
      <c r="CU38" s="49">
        <f t="shared" si="4"/>
        <v>5747770</v>
      </c>
      <c r="CV38" s="33"/>
    </row>
    <row r="39" spans="1:100" x14ac:dyDescent="0.2">
      <c r="A39" s="23"/>
      <c r="B39" s="23"/>
      <c r="C39" s="23"/>
      <c r="D39" s="75" t="s">
        <v>88</v>
      </c>
      <c r="E39" s="76" t="s">
        <v>345</v>
      </c>
      <c r="F39" s="77">
        <f>B4+(25*B6)</f>
        <v>26</v>
      </c>
      <c r="G39" s="23"/>
      <c r="H39" s="24"/>
      <c r="I39" s="37"/>
      <c r="J39" s="54">
        <f>F53</f>
        <v>40</v>
      </c>
      <c r="K39" s="55">
        <f>F83</f>
        <v>70</v>
      </c>
      <c r="L39" s="55">
        <f>F29</f>
        <v>16</v>
      </c>
      <c r="M39" s="55">
        <f>F115</f>
        <v>102</v>
      </c>
      <c r="N39" s="55">
        <f>F602</f>
        <v>589</v>
      </c>
      <c r="O39" s="55">
        <f>F631</f>
        <v>618</v>
      </c>
      <c r="P39" s="55">
        <f>F601</f>
        <v>588</v>
      </c>
      <c r="Q39" s="55">
        <f>F684</f>
        <v>671</v>
      </c>
      <c r="R39" s="55">
        <f>F390</f>
        <v>377</v>
      </c>
      <c r="S39" s="55">
        <f>F416</f>
        <v>403</v>
      </c>
      <c r="T39" s="55">
        <f>F366</f>
        <v>353</v>
      </c>
      <c r="U39" s="55">
        <f>F448</f>
        <v>435</v>
      </c>
      <c r="V39" s="55">
        <f>F157</f>
        <v>144</v>
      </c>
      <c r="W39" s="55">
        <f>F187</f>
        <v>174</v>
      </c>
      <c r="X39" s="55">
        <f>F149</f>
        <v>136</v>
      </c>
      <c r="Y39" s="55">
        <f>F235</f>
        <v>222</v>
      </c>
      <c r="Z39" s="55">
        <f>F722</f>
        <v>709</v>
      </c>
      <c r="AA39" s="55">
        <f>F748</f>
        <v>735</v>
      </c>
      <c r="AB39" s="55">
        <f>F706</f>
        <v>693</v>
      </c>
      <c r="AC39" s="55">
        <f>F788</f>
        <v>775</v>
      </c>
      <c r="AD39" s="55">
        <f>F497</f>
        <v>484</v>
      </c>
      <c r="AE39" s="55">
        <f>F527</f>
        <v>514</v>
      </c>
      <c r="AF39" s="55">
        <f>F481</f>
        <v>468</v>
      </c>
      <c r="AG39" s="55">
        <f>F567</f>
        <v>554</v>
      </c>
      <c r="AH39" s="55">
        <f>F270</f>
        <v>257</v>
      </c>
      <c r="AI39" s="55">
        <f>F296</f>
        <v>283</v>
      </c>
      <c r="AJ39" s="55">
        <f>F262</f>
        <v>249</v>
      </c>
      <c r="AK39" s="56">
        <f>F344</f>
        <v>331</v>
      </c>
      <c r="AL39" s="57">
        <f t="shared" si="5"/>
        <v>10990</v>
      </c>
      <c r="AM39" s="33"/>
      <c r="AN39" s="58" t="s">
        <v>700</v>
      </c>
      <c r="AO39" s="59" t="s">
        <v>597</v>
      </c>
      <c r="AP39" s="59" t="s">
        <v>598</v>
      </c>
      <c r="AQ39" s="59" t="s">
        <v>703</v>
      </c>
      <c r="AR39" s="59" t="s">
        <v>572</v>
      </c>
      <c r="AS39" s="59" t="s">
        <v>467</v>
      </c>
      <c r="AT39" s="59" t="s">
        <v>468</v>
      </c>
      <c r="AU39" s="59" t="s">
        <v>575</v>
      </c>
      <c r="AV39" s="59" t="s">
        <v>470</v>
      </c>
      <c r="AW39" s="59" t="s">
        <v>367</v>
      </c>
      <c r="AX39" s="59" t="s">
        <v>368</v>
      </c>
      <c r="AY39" s="59" t="s">
        <v>473</v>
      </c>
      <c r="AZ39" s="59" t="s">
        <v>370</v>
      </c>
      <c r="BA39" s="59" t="s">
        <v>237</v>
      </c>
      <c r="BB39" s="59" t="s">
        <v>238</v>
      </c>
      <c r="BC39" s="59" t="s">
        <v>373</v>
      </c>
      <c r="BD39" s="59" t="s">
        <v>240</v>
      </c>
      <c r="BE39" s="59" t="s">
        <v>135</v>
      </c>
      <c r="BF39" s="59" t="s">
        <v>136</v>
      </c>
      <c r="BG39" s="59" t="s">
        <v>243</v>
      </c>
      <c r="BH39" s="59" t="s">
        <v>138</v>
      </c>
      <c r="BI39" s="59" t="s">
        <v>795</v>
      </c>
      <c r="BJ39" s="59" t="s">
        <v>796</v>
      </c>
      <c r="BK39" s="59" t="s">
        <v>141</v>
      </c>
      <c r="BL39" s="59" t="s">
        <v>798</v>
      </c>
      <c r="BM39" s="59" t="s">
        <v>697</v>
      </c>
      <c r="BN39" s="59" t="s">
        <v>698</v>
      </c>
      <c r="BO39" s="60" t="s">
        <v>801</v>
      </c>
      <c r="BP39" s="45"/>
      <c r="BR39" s="33"/>
      <c r="BS39" s="61">
        <v>706</v>
      </c>
      <c r="BT39" s="62">
        <v>575</v>
      </c>
      <c r="BU39" s="62">
        <v>291</v>
      </c>
      <c r="BV39" s="62">
        <v>446</v>
      </c>
      <c r="BW39" s="62">
        <v>653</v>
      </c>
      <c r="BX39" s="62">
        <v>19</v>
      </c>
      <c r="BY39" s="62">
        <v>643</v>
      </c>
      <c r="BZ39" s="62">
        <v>592</v>
      </c>
      <c r="CA39" s="62">
        <v>388</v>
      </c>
      <c r="CB39" s="62">
        <v>679</v>
      </c>
      <c r="CC39" s="62">
        <v>268</v>
      </c>
      <c r="CD39" s="62">
        <v>29</v>
      </c>
      <c r="CE39" s="62">
        <v>325</v>
      </c>
      <c r="CF39" s="62">
        <v>245</v>
      </c>
      <c r="CG39" s="62">
        <v>553</v>
      </c>
      <c r="CH39" s="62">
        <v>465</v>
      </c>
      <c r="CI39" s="62">
        <v>729</v>
      </c>
      <c r="CJ39" s="62">
        <v>520</v>
      </c>
      <c r="CK39" s="62">
        <v>91</v>
      </c>
      <c r="CL39" s="62">
        <v>416</v>
      </c>
      <c r="CM39" s="62">
        <v>172</v>
      </c>
      <c r="CN39" s="62">
        <v>167</v>
      </c>
      <c r="CO39" s="62">
        <v>775</v>
      </c>
      <c r="CP39" s="62">
        <v>121</v>
      </c>
      <c r="CQ39" s="62">
        <v>362</v>
      </c>
      <c r="CR39" s="62">
        <v>487</v>
      </c>
      <c r="CS39" s="62">
        <v>211</v>
      </c>
      <c r="CT39" s="63">
        <v>62</v>
      </c>
      <c r="CU39" s="49">
        <f t="shared" si="4"/>
        <v>5747770</v>
      </c>
      <c r="CV39" s="33"/>
    </row>
    <row r="40" spans="1:100" x14ac:dyDescent="0.2">
      <c r="A40" s="23"/>
      <c r="B40" s="23"/>
      <c r="C40" s="23"/>
      <c r="D40" s="75" t="s">
        <v>224</v>
      </c>
      <c r="E40" s="76" t="s">
        <v>345</v>
      </c>
      <c r="F40" s="77">
        <f>B4+(26*B6)</f>
        <v>27</v>
      </c>
      <c r="G40" s="23"/>
      <c r="H40" s="24"/>
      <c r="I40" s="37"/>
      <c r="J40" s="54">
        <f>F356</f>
        <v>343</v>
      </c>
      <c r="K40" s="55">
        <f>F442</f>
        <v>429</v>
      </c>
      <c r="L40" s="55">
        <f>F396</f>
        <v>383</v>
      </c>
      <c r="M40" s="55">
        <f>F426</f>
        <v>413</v>
      </c>
      <c r="N40" s="55">
        <f>F135</f>
        <v>122</v>
      </c>
      <c r="O40" s="55">
        <f>F217</f>
        <v>204</v>
      </c>
      <c r="P40" s="55">
        <f>F175</f>
        <v>162</v>
      </c>
      <c r="Q40" s="55">
        <f>F201</f>
        <v>188</v>
      </c>
      <c r="R40" s="55">
        <f>F688</f>
        <v>675</v>
      </c>
      <c r="S40" s="55">
        <f>F774</f>
        <v>761</v>
      </c>
      <c r="T40" s="55">
        <f>F736</f>
        <v>723</v>
      </c>
      <c r="U40" s="55">
        <f>F766</f>
        <v>753</v>
      </c>
      <c r="V40" s="55">
        <f>F475</f>
        <v>462</v>
      </c>
      <c r="W40" s="55">
        <f>F557</f>
        <v>544</v>
      </c>
      <c r="X40" s="55">
        <f>F507</f>
        <v>494</v>
      </c>
      <c r="Y40" s="55">
        <f>F533</f>
        <v>520</v>
      </c>
      <c r="Z40" s="55">
        <f>F239</f>
        <v>226</v>
      </c>
      <c r="AA40" s="55">
        <f>F322</f>
        <v>309</v>
      </c>
      <c r="AB40" s="55">
        <f>F292</f>
        <v>279</v>
      </c>
      <c r="AC40" s="55">
        <f>F321</f>
        <v>308</v>
      </c>
      <c r="AD40" s="55">
        <f>F24</f>
        <v>11</v>
      </c>
      <c r="AE40" s="55">
        <f>F110</f>
        <v>97</v>
      </c>
      <c r="AF40" s="55">
        <f>F56</f>
        <v>43</v>
      </c>
      <c r="AG40" s="55">
        <f>F86</f>
        <v>73</v>
      </c>
      <c r="AH40" s="55">
        <f>F579</f>
        <v>566</v>
      </c>
      <c r="AI40" s="55">
        <f>F661</f>
        <v>648</v>
      </c>
      <c r="AJ40" s="55">
        <f>F627</f>
        <v>614</v>
      </c>
      <c r="AK40" s="56">
        <f>F653</f>
        <v>640</v>
      </c>
      <c r="AL40" s="57">
        <f t="shared" si="5"/>
        <v>10990</v>
      </c>
      <c r="AM40" s="33"/>
      <c r="AN40" s="58" t="s">
        <v>146</v>
      </c>
      <c r="AO40" s="59" t="s">
        <v>281</v>
      </c>
      <c r="AP40" s="59" t="s">
        <v>282</v>
      </c>
      <c r="AQ40" s="59" t="s">
        <v>149</v>
      </c>
      <c r="AR40" s="59" t="s">
        <v>41</v>
      </c>
      <c r="AS40" s="59" t="s">
        <v>151</v>
      </c>
      <c r="AT40" s="59" t="s">
        <v>152</v>
      </c>
      <c r="AU40" s="59" t="s">
        <v>44</v>
      </c>
      <c r="AV40" s="59" t="s">
        <v>735</v>
      </c>
      <c r="AW40" s="59" t="s">
        <v>46</v>
      </c>
      <c r="AX40" s="59" t="s">
        <v>47</v>
      </c>
      <c r="AY40" s="59" t="s">
        <v>738</v>
      </c>
      <c r="AZ40" s="59" t="s">
        <v>609</v>
      </c>
      <c r="BA40" s="59" t="s">
        <v>713</v>
      </c>
      <c r="BB40" s="59" t="s">
        <v>714</v>
      </c>
      <c r="BC40" s="59" t="s">
        <v>612</v>
      </c>
      <c r="BD40" s="59" t="s">
        <v>507</v>
      </c>
      <c r="BE40" s="59" t="s">
        <v>614</v>
      </c>
      <c r="BF40" s="59" t="s">
        <v>615</v>
      </c>
      <c r="BG40" s="59" t="s">
        <v>510</v>
      </c>
      <c r="BH40" s="59" t="s">
        <v>378</v>
      </c>
      <c r="BI40" s="59" t="s">
        <v>512</v>
      </c>
      <c r="BJ40" s="59" t="s">
        <v>513</v>
      </c>
      <c r="BK40" s="59" t="s">
        <v>381</v>
      </c>
      <c r="BL40" s="59" t="s">
        <v>276</v>
      </c>
      <c r="BM40" s="59" t="s">
        <v>383</v>
      </c>
      <c r="BN40" s="59" t="s">
        <v>384</v>
      </c>
      <c r="BO40" s="60" t="s">
        <v>279</v>
      </c>
      <c r="BP40" s="45"/>
      <c r="BR40" s="33"/>
      <c r="BS40" s="61">
        <v>17</v>
      </c>
      <c r="BT40" s="62">
        <v>398</v>
      </c>
      <c r="BU40" s="62">
        <v>648</v>
      </c>
      <c r="BV40" s="62">
        <v>149</v>
      </c>
      <c r="BW40" s="62">
        <v>301</v>
      </c>
      <c r="BX40" s="62">
        <v>711</v>
      </c>
      <c r="BY40" s="62">
        <v>533</v>
      </c>
      <c r="BZ40" s="62">
        <v>332</v>
      </c>
      <c r="CA40" s="62">
        <v>352</v>
      </c>
      <c r="CB40" s="62">
        <v>222</v>
      </c>
      <c r="CC40" s="62">
        <v>35</v>
      </c>
      <c r="CD40" s="62">
        <v>687</v>
      </c>
      <c r="CE40" s="62">
        <v>615</v>
      </c>
      <c r="CF40" s="62">
        <v>523</v>
      </c>
      <c r="CG40" s="62">
        <v>271</v>
      </c>
      <c r="CH40" s="62">
        <v>195</v>
      </c>
      <c r="CI40" s="62">
        <v>99</v>
      </c>
      <c r="CJ40" s="62">
        <v>735</v>
      </c>
      <c r="CK40" s="62">
        <v>586</v>
      </c>
      <c r="CL40" s="62">
        <v>436</v>
      </c>
      <c r="CM40" s="62">
        <v>472</v>
      </c>
      <c r="CN40" s="62">
        <v>225</v>
      </c>
      <c r="CO40" s="62">
        <v>67</v>
      </c>
      <c r="CP40" s="62">
        <v>497</v>
      </c>
      <c r="CQ40" s="62">
        <v>625</v>
      </c>
      <c r="CR40" s="62">
        <v>116</v>
      </c>
      <c r="CS40" s="62">
        <v>370</v>
      </c>
      <c r="CT40" s="63">
        <v>773</v>
      </c>
      <c r="CU40" s="49">
        <f t="shared" si="4"/>
        <v>5747770</v>
      </c>
      <c r="CV40" s="33"/>
    </row>
    <row r="41" spans="1:100" x14ac:dyDescent="0.2">
      <c r="A41" s="23"/>
      <c r="B41" s="23"/>
      <c r="C41" s="23"/>
      <c r="D41" s="75" t="s">
        <v>120</v>
      </c>
      <c r="E41" s="76" t="s">
        <v>345</v>
      </c>
      <c r="F41" s="78">
        <f>B4+(27*B6)</f>
        <v>28</v>
      </c>
      <c r="G41" s="23"/>
      <c r="H41" s="24"/>
      <c r="I41" s="37"/>
      <c r="J41" s="54">
        <f>F424</f>
        <v>411</v>
      </c>
      <c r="K41" s="55">
        <f>F398</f>
        <v>385</v>
      </c>
      <c r="L41" s="55">
        <f>F440</f>
        <v>427</v>
      </c>
      <c r="M41" s="55">
        <f>F358</f>
        <v>345</v>
      </c>
      <c r="N41" s="55">
        <f>F203</f>
        <v>190</v>
      </c>
      <c r="O41" s="55">
        <f>F173</f>
        <v>160</v>
      </c>
      <c r="P41" s="55">
        <f>F219</f>
        <v>206</v>
      </c>
      <c r="Q41" s="55">
        <f>F133</f>
        <v>120</v>
      </c>
      <c r="R41" s="55">
        <f>F764</f>
        <v>751</v>
      </c>
      <c r="S41" s="55">
        <f>F738</f>
        <v>725</v>
      </c>
      <c r="T41" s="55">
        <f>F772</f>
        <v>759</v>
      </c>
      <c r="U41" s="55">
        <f>F690</f>
        <v>677</v>
      </c>
      <c r="V41" s="55">
        <f>F535</f>
        <v>522</v>
      </c>
      <c r="W41" s="55">
        <f>F505</f>
        <v>492</v>
      </c>
      <c r="X41" s="55">
        <f>F559</f>
        <v>546</v>
      </c>
      <c r="Y41" s="55">
        <f>F473</f>
        <v>460</v>
      </c>
      <c r="Z41" s="55">
        <f>F320</f>
        <v>307</v>
      </c>
      <c r="AA41" s="55">
        <f>F293</f>
        <v>280</v>
      </c>
      <c r="AB41" s="55">
        <f>F323</f>
        <v>310</v>
      </c>
      <c r="AC41" s="55">
        <f>F238</f>
        <v>225</v>
      </c>
      <c r="AD41" s="55">
        <f>F84</f>
        <v>71</v>
      </c>
      <c r="AE41" s="55">
        <f>F58</f>
        <v>45</v>
      </c>
      <c r="AF41" s="55">
        <f>F108</f>
        <v>95</v>
      </c>
      <c r="AG41" s="55">
        <f>F26</f>
        <v>13</v>
      </c>
      <c r="AH41" s="55">
        <f>F655</f>
        <v>642</v>
      </c>
      <c r="AI41" s="55">
        <f>F625</f>
        <v>612</v>
      </c>
      <c r="AJ41" s="55">
        <f>F663</f>
        <v>650</v>
      </c>
      <c r="AK41" s="56">
        <f>F577</f>
        <v>564</v>
      </c>
      <c r="AL41" s="57">
        <f t="shared" si="5"/>
        <v>10990</v>
      </c>
      <c r="AM41" s="33"/>
      <c r="AN41" s="58" t="s">
        <v>309</v>
      </c>
      <c r="AO41" s="59" t="s">
        <v>176</v>
      </c>
      <c r="AP41" s="59" t="s">
        <v>177</v>
      </c>
      <c r="AQ41" s="59" t="s">
        <v>312</v>
      </c>
      <c r="AR41" s="59" t="s">
        <v>179</v>
      </c>
      <c r="AS41" s="59" t="s">
        <v>72</v>
      </c>
      <c r="AT41" s="59" t="s">
        <v>73</v>
      </c>
      <c r="AU41" s="59" t="s">
        <v>182</v>
      </c>
      <c r="AV41" s="59" t="s">
        <v>75</v>
      </c>
      <c r="AW41" s="59" t="s">
        <v>763</v>
      </c>
      <c r="AX41" s="59" t="s">
        <v>764</v>
      </c>
      <c r="AY41" s="59" t="s">
        <v>78</v>
      </c>
      <c r="AZ41" s="59" t="s">
        <v>739</v>
      </c>
      <c r="BA41" s="59" t="s">
        <v>637</v>
      </c>
      <c r="BB41" s="59" t="s">
        <v>638</v>
      </c>
      <c r="BC41" s="59" t="s">
        <v>742</v>
      </c>
      <c r="BD41" s="59" t="s">
        <v>640</v>
      </c>
      <c r="BE41" s="59" t="s">
        <v>536</v>
      </c>
      <c r="BF41" s="59" t="s">
        <v>537</v>
      </c>
      <c r="BG41" s="59" t="s">
        <v>643</v>
      </c>
      <c r="BH41" s="59" t="s">
        <v>539</v>
      </c>
      <c r="BI41" s="59" t="s">
        <v>407</v>
      </c>
      <c r="BJ41" s="59" t="s">
        <v>408</v>
      </c>
      <c r="BK41" s="59" t="s">
        <v>542</v>
      </c>
      <c r="BL41" s="59" t="s">
        <v>410</v>
      </c>
      <c r="BM41" s="59" t="s">
        <v>306</v>
      </c>
      <c r="BN41" s="59" t="s">
        <v>307</v>
      </c>
      <c r="BO41" s="60" t="s">
        <v>413</v>
      </c>
      <c r="BP41" s="45"/>
      <c r="BR41" s="33"/>
      <c r="BS41" s="61">
        <v>515</v>
      </c>
      <c r="BT41" s="62">
        <v>429</v>
      </c>
      <c r="BU41" s="62">
        <v>164</v>
      </c>
      <c r="BV41" s="62">
        <v>665</v>
      </c>
      <c r="BW41" s="62">
        <v>243</v>
      </c>
      <c r="BX41" s="62">
        <v>464</v>
      </c>
      <c r="BY41" s="62">
        <v>43</v>
      </c>
      <c r="BZ41" s="62">
        <v>83</v>
      </c>
      <c r="CA41" s="62">
        <v>483</v>
      </c>
      <c r="CB41" s="62">
        <v>605</v>
      </c>
      <c r="CC41" s="62">
        <v>698</v>
      </c>
      <c r="CD41" s="62">
        <v>202</v>
      </c>
      <c r="CE41" s="62">
        <v>365</v>
      </c>
      <c r="CF41" s="62">
        <v>4</v>
      </c>
      <c r="CG41" s="62">
        <v>760</v>
      </c>
      <c r="CH41" s="62">
        <v>393</v>
      </c>
      <c r="CI41" s="62">
        <v>566</v>
      </c>
      <c r="CJ41" s="62">
        <v>110</v>
      </c>
      <c r="CK41" s="62">
        <v>185</v>
      </c>
      <c r="CL41" s="62">
        <v>287</v>
      </c>
      <c r="CM41" s="62">
        <v>727</v>
      </c>
      <c r="CN41" s="62">
        <v>743</v>
      </c>
      <c r="CO41" s="62">
        <v>324</v>
      </c>
      <c r="CP41" s="62">
        <v>551</v>
      </c>
      <c r="CQ41" s="62">
        <v>133</v>
      </c>
      <c r="CR41" s="62">
        <v>640</v>
      </c>
      <c r="CS41" s="62">
        <v>345</v>
      </c>
      <c r="CT41" s="63">
        <v>263</v>
      </c>
      <c r="CU41" s="49">
        <f t="shared" si="4"/>
        <v>5747770</v>
      </c>
      <c r="CV41" s="33"/>
    </row>
    <row r="42" spans="1:100" x14ac:dyDescent="0.2">
      <c r="A42" s="23"/>
      <c r="B42" s="23"/>
      <c r="C42" s="23"/>
      <c r="D42" s="75" t="s">
        <v>251</v>
      </c>
      <c r="E42" s="76" t="s">
        <v>345</v>
      </c>
      <c r="F42" s="77">
        <f>B4+(28*B6)</f>
        <v>29</v>
      </c>
      <c r="G42" s="23"/>
      <c r="H42" s="24"/>
      <c r="I42" s="37"/>
      <c r="J42" s="54">
        <f>F454</f>
        <v>441</v>
      </c>
      <c r="K42" s="55">
        <f>F368</f>
        <v>355</v>
      </c>
      <c r="L42" s="55">
        <f>F414</f>
        <v>401</v>
      </c>
      <c r="M42" s="55">
        <f>F384</f>
        <v>371</v>
      </c>
      <c r="N42" s="55">
        <f>F229</f>
        <v>216</v>
      </c>
      <c r="O42" s="55">
        <f>F147</f>
        <v>134</v>
      </c>
      <c r="P42" s="55">
        <f>F189</f>
        <v>176</v>
      </c>
      <c r="Q42" s="55">
        <f>F163</f>
        <v>150</v>
      </c>
      <c r="R42" s="55">
        <f>F794</f>
        <v>781</v>
      </c>
      <c r="S42" s="55">
        <f>F708</f>
        <v>695</v>
      </c>
      <c r="T42" s="55">
        <f>F746</f>
        <v>733</v>
      </c>
      <c r="U42" s="55">
        <f>F716</f>
        <v>703</v>
      </c>
      <c r="V42" s="55">
        <f>F561</f>
        <v>548</v>
      </c>
      <c r="W42" s="55">
        <f>F479</f>
        <v>466</v>
      </c>
      <c r="X42" s="55">
        <f>F529</f>
        <v>516</v>
      </c>
      <c r="Y42" s="55">
        <f>F503</f>
        <v>490</v>
      </c>
      <c r="Z42" s="55">
        <f>F349</f>
        <v>336</v>
      </c>
      <c r="AA42" s="55">
        <f>F264</f>
        <v>251</v>
      </c>
      <c r="AB42" s="55">
        <f>F294</f>
        <v>281</v>
      </c>
      <c r="AC42" s="55">
        <f>F267</f>
        <v>254</v>
      </c>
      <c r="AD42" s="55">
        <f>F114</f>
        <v>101</v>
      </c>
      <c r="AE42" s="55">
        <f>F28</f>
        <v>15</v>
      </c>
      <c r="AF42" s="55">
        <f>F82</f>
        <v>69</v>
      </c>
      <c r="AG42" s="55">
        <f>F52</f>
        <v>39</v>
      </c>
      <c r="AH42" s="55">
        <f>F681</f>
        <v>668</v>
      </c>
      <c r="AI42" s="55">
        <f>F599</f>
        <v>586</v>
      </c>
      <c r="AJ42" s="55">
        <f>F633</f>
        <v>620</v>
      </c>
      <c r="AK42" s="56">
        <f>F607</f>
        <v>594</v>
      </c>
      <c r="AL42" s="57">
        <f t="shared" si="5"/>
        <v>10990</v>
      </c>
      <c r="AM42" s="33"/>
      <c r="AN42" s="58" t="s">
        <v>203</v>
      </c>
      <c r="AO42" s="59" t="s">
        <v>338</v>
      </c>
      <c r="AP42" s="59" t="s">
        <v>339</v>
      </c>
      <c r="AQ42" s="59" t="s">
        <v>206</v>
      </c>
      <c r="AR42" s="59" t="s">
        <v>99</v>
      </c>
      <c r="AS42" s="59" t="s">
        <v>208</v>
      </c>
      <c r="AT42" s="59" t="s">
        <v>209</v>
      </c>
      <c r="AU42" s="59" t="s">
        <v>102</v>
      </c>
      <c r="AV42" s="59" t="s">
        <v>790</v>
      </c>
      <c r="AW42" s="59" t="s">
        <v>104</v>
      </c>
      <c r="AX42" s="59" t="s">
        <v>105</v>
      </c>
      <c r="AY42" s="59" t="s">
        <v>793</v>
      </c>
      <c r="AZ42" s="59" t="s">
        <v>664</v>
      </c>
      <c r="BA42" s="59" t="s">
        <v>767</v>
      </c>
      <c r="BB42" s="59" t="s">
        <v>768</v>
      </c>
      <c r="BC42" s="59" t="s">
        <v>667</v>
      </c>
      <c r="BD42" s="59" t="s">
        <v>564</v>
      </c>
      <c r="BE42" s="59" t="s">
        <v>669</v>
      </c>
      <c r="BF42" s="59" t="s">
        <v>670</v>
      </c>
      <c r="BG42" s="59" t="s">
        <v>567</v>
      </c>
      <c r="BH42" s="59" t="s">
        <v>434</v>
      </c>
      <c r="BI42" s="59" t="s">
        <v>569</v>
      </c>
      <c r="BJ42" s="59" t="s">
        <v>570</v>
      </c>
      <c r="BK42" s="59" t="s">
        <v>437</v>
      </c>
      <c r="BL42" s="59" t="s">
        <v>333</v>
      </c>
      <c r="BM42" s="59" t="s">
        <v>439</v>
      </c>
      <c r="BN42" s="59" t="s">
        <v>440</v>
      </c>
      <c r="BO42" s="60" t="s">
        <v>336</v>
      </c>
      <c r="BP42" s="45"/>
      <c r="BR42" s="33"/>
      <c r="BS42" s="61">
        <v>228</v>
      </c>
      <c r="BT42" s="62">
        <v>161</v>
      </c>
      <c r="BU42" s="62">
        <v>447</v>
      </c>
      <c r="BV42" s="62">
        <v>299</v>
      </c>
      <c r="BW42" s="62">
        <v>528</v>
      </c>
      <c r="BX42" s="62">
        <v>175</v>
      </c>
      <c r="BY42" s="62">
        <v>678</v>
      </c>
      <c r="BZ42" s="62">
        <v>772</v>
      </c>
      <c r="CA42" s="62">
        <v>54</v>
      </c>
      <c r="CB42" s="62">
        <v>373</v>
      </c>
      <c r="CC42" s="62">
        <v>213</v>
      </c>
      <c r="CD42" s="62">
        <v>319</v>
      </c>
      <c r="CE42" s="62">
        <v>127</v>
      </c>
      <c r="CF42" s="62">
        <v>701</v>
      </c>
      <c r="CG42" s="62">
        <v>57</v>
      </c>
      <c r="CH42" s="62">
        <v>659</v>
      </c>
      <c r="CI42" s="62">
        <v>459</v>
      </c>
      <c r="CJ42" s="62">
        <v>577</v>
      </c>
      <c r="CK42" s="62">
        <v>401</v>
      </c>
      <c r="CL42" s="62">
        <v>754</v>
      </c>
      <c r="CM42" s="62">
        <v>16</v>
      </c>
      <c r="CN42" s="62">
        <v>90</v>
      </c>
      <c r="CO42" s="62">
        <v>595</v>
      </c>
      <c r="CP42" s="62">
        <v>276</v>
      </c>
      <c r="CQ42" s="62">
        <v>495</v>
      </c>
      <c r="CR42" s="62">
        <v>363</v>
      </c>
      <c r="CS42" s="62">
        <v>637</v>
      </c>
      <c r="CT42" s="63">
        <v>536</v>
      </c>
      <c r="CU42" s="49">
        <f t="shared" si="4"/>
        <v>5747770</v>
      </c>
      <c r="CV42" s="33"/>
    </row>
    <row r="43" spans="1:100" x14ac:dyDescent="0.2">
      <c r="A43" s="23"/>
      <c r="B43" s="23"/>
      <c r="C43" s="23"/>
      <c r="D43" s="75" t="s">
        <v>90</v>
      </c>
      <c r="E43" s="76" t="s">
        <v>345</v>
      </c>
      <c r="F43" s="77">
        <f>B4+(29*B6)</f>
        <v>30</v>
      </c>
      <c r="G43" s="23"/>
      <c r="H43" s="24"/>
      <c r="I43" s="37"/>
      <c r="J43" s="54">
        <f>F386</f>
        <v>373</v>
      </c>
      <c r="K43" s="55">
        <f>F412</f>
        <v>399</v>
      </c>
      <c r="L43" s="55">
        <f>F370</f>
        <v>357</v>
      </c>
      <c r="M43" s="55">
        <f>F452</f>
        <v>439</v>
      </c>
      <c r="N43" s="55">
        <f>F161</f>
        <v>148</v>
      </c>
      <c r="O43" s="55">
        <f>F191</f>
        <v>178</v>
      </c>
      <c r="P43" s="55">
        <f>F145</f>
        <v>132</v>
      </c>
      <c r="Q43" s="55">
        <f>F231</f>
        <v>218</v>
      </c>
      <c r="R43" s="55">
        <f>F718</f>
        <v>705</v>
      </c>
      <c r="S43" s="55">
        <f>F744</f>
        <v>731</v>
      </c>
      <c r="T43" s="55">
        <f>F710</f>
        <v>697</v>
      </c>
      <c r="U43" s="55">
        <f>F792</f>
        <v>779</v>
      </c>
      <c r="V43" s="55">
        <f>F501</f>
        <v>488</v>
      </c>
      <c r="W43" s="55">
        <f>F531</f>
        <v>518</v>
      </c>
      <c r="X43" s="55">
        <f>F477</f>
        <v>464</v>
      </c>
      <c r="Y43" s="55">
        <f>F563</f>
        <v>550</v>
      </c>
      <c r="Z43" s="55">
        <f>F266</f>
        <v>253</v>
      </c>
      <c r="AA43" s="55">
        <f>F295</f>
        <v>282</v>
      </c>
      <c r="AB43" s="55">
        <f>F265</f>
        <v>252</v>
      </c>
      <c r="AC43" s="55">
        <f>F348</f>
        <v>335</v>
      </c>
      <c r="AD43" s="55">
        <f>F54</f>
        <v>41</v>
      </c>
      <c r="AE43" s="55">
        <f>F80</f>
        <v>67</v>
      </c>
      <c r="AF43" s="55">
        <f>F30</f>
        <v>17</v>
      </c>
      <c r="AG43" s="55">
        <f>F112</f>
        <v>99</v>
      </c>
      <c r="AH43" s="55">
        <f>F605</f>
        <v>592</v>
      </c>
      <c r="AI43" s="55">
        <f>F635</f>
        <v>622</v>
      </c>
      <c r="AJ43" s="55">
        <f>F597</f>
        <v>584</v>
      </c>
      <c r="AK43" s="56">
        <f>F683</f>
        <v>670</v>
      </c>
      <c r="AL43" s="57">
        <f t="shared" si="5"/>
        <v>10990</v>
      </c>
      <c r="AM43" s="33"/>
      <c r="AN43" s="58" t="s">
        <v>366</v>
      </c>
      <c r="AO43" s="59" t="s">
        <v>233</v>
      </c>
      <c r="AP43" s="59" t="s">
        <v>234</v>
      </c>
      <c r="AQ43" s="59" t="s">
        <v>369</v>
      </c>
      <c r="AR43" s="59" t="s">
        <v>236</v>
      </c>
      <c r="AS43" s="59" t="s">
        <v>131</v>
      </c>
      <c r="AT43" s="59" t="s">
        <v>132</v>
      </c>
      <c r="AU43" s="59" t="s">
        <v>239</v>
      </c>
      <c r="AV43" s="59" t="s">
        <v>134</v>
      </c>
      <c r="AW43" s="59" t="s">
        <v>819</v>
      </c>
      <c r="AX43" s="59" t="s">
        <v>820</v>
      </c>
      <c r="AY43" s="59" t="s">
        <v>137</v>
      </c>
      <c r="AZ43" s="59" t="s">
        <v>794</v>
      </c>
      <c r="BA43" s="59" t="s">
        <v>693</v>
      </c>
      <c r="BB43" s="59" t="s">
        <v>694</v>
      </c>
      <c r="BC43" s="59" t="s">
        <v>797</v>
      </c>
      <c r="BD43" s="59" t="s">
        <v>696</v>
      </c>
      <c r="BE43" s="59" t="s">
        <v>593</v>
      </c>
      <c r="BF43" s="59" t="s">
        <v>594</v>
      </c>
      <c r="BG43" s="59" t="s">
        <v>699</v>
      </c>
      <c r="BH43" s="59" t="s">
        <v>596</v>
      </c>
      <c r="BI43" s="59" t="s">
        <v>463</v>
      </c>
      <c r="BJ43" s="59" t="s">
        <v>464</v>
      </c>
      <c r="BK43" s="59" t="s">
        <v>599</v>
      </c>
      <c r="BL43" s="59" t="s">
        <v>466</v>
      </c>
      <c r="BM43" s="59" t="s">
        <v>410</v>
      </c>
      <c r="BN43" s="59" t="s">
        <v>364</v>
      </c>
      <c r="BO43" s="60" t="s">
        <v>469</v>
      </c>
      <c r="BP43" s="45"/>
      <c r="BR43" s="33"/>
      <c r="BS43" s="61">
        <v>304</v>
      </c>
      <c r="BT43" s="62">
        <v>663</v>
      </c>
      <c r="BU43" s="62">
        <v>408</v>
      </c>
      <c r="BV43" s="62">
        <v>251</v>
      </c>
      <c r="BW43" s="62">
        <v>7</v>
      </c>
      <c r="BX43" s="62">
        <v>166</v>
      </c>
      <c r="BY43" s="62">
        <v>207</v>
      </c>
      <c r="BZ43" s="62">
        <v>253</v>
      </c>
      <c r="CA43" s="62">
        <v>689</v>
      </c>
      <c r="CB43" s="62">
        <v>357</v>
      </c>
      <c r="CC43" s="62">
        <v>60</v>
      </c>
      <c r="CD43" s="62">
        <v>597</v>
      </c>
      <c r="CE43" s="62">
        <v>34</v>
      </c>
      <c r="CF43" s="62">
        <v>463</v>
      </c>
      <c r="CG43" s="62">
        <v>323</v>
      </c>
      <c r="CH43" s="62">
        <v>734</v>
      </c>
      <c r="CI43" s="62">
        <v>177</v>
      </c>
      <c r="CJ43" s="62">
        <v>704</v>
      </c>
      <c r="CK43" s="62">
        <v>441</v>
      </c>
      <c r="CL43" s="62">
        <v>101</v>
      </c>
      <c r="CM43" s="62">
        <v>505</v>
      </c>
      <c r="CN43" s="62">
        <v>571</v>
      </c>
      <c r="CO43" s="62">
        <v>642</v>
      </c>
      <c r="CP43" s="62">
        <v>763</v>
      </c>
      <c r="CQ43" s="62">
        <v>559</v>
      </c>
      <c r="CR43" s="62">
        <v>380</v>
      </c>
      <c r="CS43" s="62">
        <v>131</v>
      </c>
      <c r="CT43" s="63">
        <v>500</v>
      </c>
      <c r="CU43" s="49">
        <f t="shared" si="4"/>
        <v>5747770</v>
      </c>
      <c r="CV43" s="33"/>
    </row>
    <row r="44" spans="1:100" x14ac:dyDescent="0.2">
      <c r="A44" s="23"/>
      <c r="B44" s="23"/>
      <c r="C44" s="23"/>
      <c r="D44" s="75" t="s">
        <v>226</v>
      </c>
      <c r="E44" s="76" t="s">
        <v>345</v>
      </c>
      <c r="F44" s="78">
        <f>B4+(30*B6)</f>
        <v>31</v>
      </c>
      <c r="G44" s="23"/>
      <c r="H44" s="24"/>
      <c r="I44" s="37"/>
      <c r="J44" s="54">
        <f>F687</f>
        <v>674</v>
      </c>
      <c r="K44" s="55">
        <f>F770</f>
        <v>757</v>
      </c>
      <c r="L44" s="55">
        <f>F740</f>
        <v>727</v>
      </c>
      <c r="M44" s="55">
        <f>F769</f>
        <v>756</v>
      </c>
      <c r="N44" s="55">
        <f>F472</f>
        <v>459</v>
      </c>
      <c r="O44" s="55">
        <f>F558</f>
        <v>545</v>
      </c>
      <c r="P44" s="55">
        <f>F504</f>
        <v>491</v>
      </c>
      <c r="Q44" s="55">
        <f>F534</f>
        <v>521</v>
      </c>
      <c r="R44" s="55">
        <f>F243</f>
        <v>230</v>
      </c>
      <c r="S44" s="55">
        <f>F325</f>
        <v>312</v>
      </c>
      <c r="T44" s="55">
        <f>F291</f>
        <v>278</v>
      </c>
      <c r="U44" s="55">
        <f>F317</f>
        <v>304</v>
      </c>
      <c r="V44" s="55">
        <f>F20</f>
        <v>7</v>
      </c>
      <c r="W44" s="55">
        <f>F106</f>
        <v>93</v>
      </c>
      <c r="X44" s="55">
        <f>F60</f>
        <v>47</v>
      </c>
      <c r="Y44" s="55">
        <f>F90</f>
        <v>77</v>
      </c>
      <c r="Z44" s="55">
        <f>F583</f>
        <v>570</v>
      </c>
      <c r="AA44" s="55">
        <f>F665</f>
        <v>652</v>
      </c>
      <c r="AB44" s="55">
        <f>F623</f>
        <v>610</v>
      </c>
      <c r="AC44" s="55">
        <f>F649</f>
        <v>636</v>
      </c>
      <c r="AD44" s="55">
        <f>F352</f>
        <v>339</v>
      </c>
      <c r="AE44" s="55">
        <f>F438</f>
        <v>425</v>
      </c>
      <c r="AF44" s="55">
        <f>F400</f>
        <v>387</v>
      </c>
      <c r="AG44" s="55">
        <f>F430</f>
        <v>417</v>
      </c>
      <c r="AH44" s="55">
        <f>F139</f>
        <v>126</v>
      </c>
      <c r="AI44" s="55">
        <f>F221</f>
        <v>208</v>
      </c>
      <c r="AJ44" s="55">
        <f>F171</f>
        <v>158</v>
      </c>
      <c r="AK44" s="56">
        <f>F197</f>
        <v>184</v>
      </c>
      <c r="AL44" s="57">
        <f t="shared" si="5"/>
        <v>10990</v>
      </c>
      <c r="AM44" s="33"/>
      <c r="AN44" s="58" t="s">
        <v>605</v>
      </c>
      <c r="AO44" s="59" t="s">
        <v>736</v>
      </c>
      <c r="AP44" s="59" t="s">
        <v>737</v>
      </c>
      <c r="AQ44" s="59" t="s">
        <v>608</v>
      </c>
      <c r="AR44" s="59" t="s">
        <v>503</v>
      </c>
      <c r="AS44" s="59" t="s">
        <v>610</v>
      </c>
      <c r="AT44" s="59" t="s">
        <v>611</v>
      </c>
      <c r="AU44" s="59" t="s">
        <v>506</v>
      </c>
      <c r="AV44" s="59" t="s">
        <v>374</v>
      </c>
      <c r="AW44" s="59" t="s">
        <v>508</v>
      </c>
      <c r="AX44" s="59" t="s">
        <v>509</v>
      </c>
      <c r="AY44" s="59" t="s">
        <v>377</v>
      </c>
      <c r="AZ44" s="59" t="s">
        <v>272</v>
      </c>
      <c r="BA44" s="59" t="s">
        <v>379</v>
      </c>
      <c r="BB44" s="59" t="s">
        <v>380</v>
      </c>
      <c r="BC44" s="59" t="s">
        <v>275</v>
      </c>
      <c r="BD44" s="59" t="s">
        <v>169</v>
      </c>
      <c r="BE44" s="59" t="s">
        <v>277</v>
      </c>
      <c r="BF44" s="59" t="s">
        <v>278</v>
      </c>
      <c r="BG44" s="59" t="s">
        <v>172</v>
      </c>
      <c r="BH44" s="59" t="s">
        <v>37</v>
      </c>
      <c r="BI44" s="59" t="s">
        <v>147</v>
      </c>
      <c r="BJ44" s="59" t="s">
        <v>148</v>
      </c>
      <c r="BK44" s="59" t="s">
        <v>40</v>
      </c>
      <c r="BL44" s="59" t="s">
        <v>731</v>
      </c>
      <c r="BM44" s="59" t="s">
        <v>42</v>
      </c>
      <c r="BN44" s="59" t="s">
        <v>43</v>
      </c>
      <c r="BO44" s="60" t="s">
        <v>734</v>
      </c>
      <c r="BP44" s="45"/>
      <c r="BR44" s="33"/>
      <c r="BS44" s="61">
        <v>671</v>
      </c>
      <c r="BT44" s="62">
        <v>296</v>
      </c>
      <c r="BU44" s="62">
        <v>169</v>
      </c>
      <c r="BV44" s="62">
        <v>519</v>
      </c>
      <c r="BW44" s="62">
        <v>726</v>
      </c>
      <c r="BX44" s="62">
        <v>745</v>
      </c>
      <c r="BY44" s="62">
        <v>780</v>
      </c>
      <c r="BZ44" s="62">
        <v>539</v>
      </c>
      <c r="CA44" s="62">
        <v>200</v>
      </c>
      <c r="CB44" s="62">
        <v>635</v>
      </c>
      <c r="CC44" s="62">
        <v>317</v>
      </c>
      <c r="CD44" s="62">
        <v>385</v>
      </c>
      <c r="CE44" s="62">
        <v>683</v>
      </c>
      <c r="CF44" s="62">
        <v>426</v>
      </c>
      <c r="CG44" s="62">
        <v>342</v>
      </c>
      <c r="CH44" s="62">
        <v>95</v>
      </c>
      <c r="CI44" s="62">
        <v>413</v>
      </c>
      <c r="CJ44" s="62">
        <v>457</v>
      </c>
      <c r="CK44" s="62">
        <v>159</v>
      </c>
      <c r="CL44" s="62">
        <v>564</v>
      </c>
      <c r="CM44" s="62">
        <v>231</v>
      </c>
      <c r="CN44" s="62">
        <v>24</v>
      </c>
      <c r="CO44" s="62">
        <v>45</v>
      </c>
      <c r="CP44" s="62">
        <v>82</v>
      </c>
      <c r="CQ44" s="62">
        <v>267</v>
      </c>
      <c r="CR44" s="62">
        <v>589</v>
      </c>
      <c r="CS44" s="62">
        <v>492</v>
      </c>
      <c r="CT44" s="63">
        <v>139</v>
      </c>
      <c r="CU44" s="49">
        <f t="shared" si="4"/>
        <v>5747770</v>
      </c>
      <c r="CV44" s="33"/>
    </row>
    <row r="45" spans="1:100" x14ac:dyDescent="0.2">
      <c r="A45" s="23"/>
      <c r="B45" s="23"/>
      <c r="C45" s="23"/>
      <c r="D45" s="75" t="s">
        <v>118</v>
      </c>
      <c r="E45" s="76" t="s">
        <v>345</v>
      </c>
      <c r="F45" s="77">
        <f>B4+(31*B6)</f>
        <v>32</v>
      </c>
      <c r="G45" s="23"/>
      <c r="H45" s="24"/>
      <c r="I45" s="37"/>
      <c r="J45" s="54">
        <f>F768</f>
        <v>755</v>
      </c>
      <c r="K45" s="55">
        <f>F741</f>
        <v>728</v>
      </c>
      <c r="L45" s="55">
        <f>F771</f>
        <v>758</v>
      </c>
      <c r="M45" s="55">
        <f>F686</f>
        <v>673</v>
      </c>
      <c r="N45" s="55">
        <f>F532</f>
        <v>519</v>
      </c>
      <c r="O45" s="55">
        <f>F506</f>
        <v>493</v>
      </c>
      <c r="P45" s="55">
        <f>F556</f>
        <v>543</v>
      </c>
      <c r="Q45" s="55">
        <f>F474</f>
        <v>461</v>
      </c>
      <c r="R45" s="55">
        <f>F319</f>
        <v>306</v>
      </c>
      <c r="S45" s="55">
        <f>F289</f>
        <v>276</v>
      </c>
      <c r="T45" s="55">
        <f>F327</f>
        <v>314</v>
      </c>
      <c r="U45" s="55">
        <f>F241</f>
        <v>228</v>
      </c>
      <c r="V45" s="55">
        <f>F88</f>
        <v>75</v>
      </c>
      <c r="W45" s="55">
        <f>F62</f>
        <v>49</v>
      </c>
      <c r="X45" s="55">
        <f>F104</f>
        <v>91</v>
      </c>
      <c r="Y45" s="55">
        <f>F22</f>
        <v>9</v>
      </c>
      <c r="Z45" s="55">
        <f>F651</f>
        <v>638</v>
      </c>
      <c r="AA45" s="55">
        <f>F621</f>
        <v>608</v>
      </c>
      <c r="AB45" s="55">
        <f>F667</f>
        <v>654</v>
      </c>
      <c r="AC45" s="55">
        <f>F581</f>
        <v>568</v>
      </c>
      <c r="AD45" s="55">
        <f>F428</f>
        <v>415</v>
      </c>
      <c r="AE45" s="55">
        <f>F402</f>
        <v>389</v>
      </c>
      <c r="AF45" s="55">
        <f>F436</f>
        <v>423</v>
      </c>
      <c r="AG45" s="55">
        <f>F354</f>
        <v>341</v>
      </c>
      <c r="AH45" s="55">
        <f>F199</f>
        <v>186</v>
      </c>
      <c r="AI45" s="55">
        <f>F169</f>
        <v>156</v>
      </c>
      <c r="AJ45" s="55">
        <f>F223</f>
        <v>210</v>
      </c>
      <c r="AK45" s="56">
        <f>F137</f>
        <v>124</v>
      </c>
      <c r="AL45" s="57">
        <f t="shared" si="5"/>
        <v>10990</v>
      </c>
      <c r="AM45" s="33"/>
      <c r="AN45" s="58" t="s">
        <v>762</v>
      </c>
      <c r="AO45" s="59" t="s">
        <v>633</v>
      </c>
      <c r="AP45" s="59" t="s">
        <v>634</v>
      </c>
      <c r="AQ45" s="59" t="s">
        <v>765</v>
      </c>
      <c r="AR45" s="59" t="s">
        <v>636</v>
      </c>
      <c r="AS45" s="59" t="s">
        <v>532</v>
      </c>
      <c r="AT45" s="59" t="s">
        <v>533</v>
      </c>
      <c r="AU45" s="59" t="s">
        <v>639</v>
      </c>
      <c r="AV45" s="59" t="s">
        <v>535</v>
      </c>
      <c r="AW45" s="59" t="s">
        <v>403</v>
      </c>
      <c r="AX45" s="59" t="s">
        <v>404</v>
      </c>
      <c r="AY45" s="59" t="s">
        <v>538</v>
      </c>
      <c r="AZ45" s="59" t="s">
        <v>406</v>
      </c>
      <c r="BA45" s="59" t="s">
        <v>302</v>
      </c>
      <c r="BB45" s="59" t="s">
        <v>303</v>
      </c>
      <c r="BC45" s="59" t="s">
        <v>409</v>
      </c>
      <c r="BD45" s="59" t="s">
        <v>305</v>
      </c>
      <c r="BE45" s="59" t="s">
        <v>200</v>
      </c>
      <c r="BF45" s="59" t="s">
        <v>201</v>
      </c>
      <c r="BG45" s="59" t="s">
        <v>308</v>
      </c>
      <c r="BH45" s="59" t="s">
        <v>175</v>
      </c>
      <c r="BI45" s="59" t="s">
        <v>68</v>
      </c>
      <c r="BJ45" s="59" t="s">
        <v>69</v>
      </c>
      <c r="BK45" s="59" t="s">
        <v>178</v>
      </c>
      <c r="BL45" s="59" t="s">
        <v>71</v>
      </c>
      <c r="BM45" s="59" t="s">
        <v>759</v>
      </c>
      <c r="BN45" s="59" t="s">
        <v>760</v>
      </c>
      <c r="BO45" s="60" t="s">
        <v>74</v>
      </c>
      <c r="BP45" s="45"/>
      <c r="BR45" s="33"/>
      <c r="BS45" s="61">
        <v>156</v>
      </c>
      <c r="BT45" s="62">
        <v>250</v>
      </c>
      <c r="BU45" s="62">
        <v>455</v>
      </c>
      <c r="BV45" s="62">
        <v>6</v>
      </c>
      <c r="BW45" s="62">
        <v>409</v>
      </c>
      <c r="BX45" s="62">
        <v>88</v>
      </c>
      <c r="BY45" s="62">
        <v>65</v>
      </c>
      <c r="BZ45" s="62">
        <v>491</v>
      </c>
      <c r="CA45" s="62">
        <v>279</v>
      </c>
      <c r="CB45" s="62">
        <v>113</v>
      </c>
      <c r="CC45" s="62">
        <v>609</v>
      </c>
      <c r="CD45" s="62">
        <v>355</v>
      </c>
      <c r="CE45" s="62">
        <v>220</v>
      </c>
      <c r="CF45" s="62">
        <v>739</v>
      </c>
      <c r="CG45" s="62">
        <v>39</v>
      </c>
      <c r="CH45" s="62">
        <v>584</v>
      </c>
      <c r="CI45" s="62">
        <v>439</v>
      </c>
      <c r="CJ45" s="62">
        <v>189</v>
      </c>
      <c r="CK45" s="62">
        <v>645</v>
      </c>
      <c r="CL45" s="62">
        <v>531</v>
      </c>
      <c r="CM45" s="62">
        <v>295</v>
      </c>
      <c r="CN45" s="62">
        <v>709</v>
      </c>
      <c r="CO45" s="62">
        <v>676</v>
      </c>
      <c r="CP45" s="62">
        <v>381</v>
      </c>
      <c r="CQ45" s="62">
        <v>762</v>
      </c>
      <c r="CR45" s="62">
        <v>315</v>
      </c>
      <c r="CS45" s="62">
        <v>558</v>
      </c>
      <c r="CT45" s="63">
        <v>632</v>
      </c>
      <c r="CU45" s="49">
        <f t="shared" si="4"/>
        <v>5747770</v>
      </c>
      <c r="CV45" s="33"/>
    </row>
    <row r="46" spans="1:100" x14ac:dyDescent="0.2">
      <c r="A46" s="23"/>
      <c r="B46" s="23"/>
      <c r="C46" s="23"/>
      <c r="D46" s="75" t="s">
        <v>358</v>
      </c>
      <c r="E46" s="76" t="s">
        <v>345</v>
      </c>
      <c r="F46" s="77">
        <f>B4+(32*B6)</f>
        <v>33</v>
      </c>
      <c r="G46" s="23"/>
      <c r="H46" s="24"/>
      <c r="I46" s="37"/>
      <c r="J46" s="54">
        <f>F797</f>
        <v>784</v>
      </c>
      <c r="K46" s="55">
        <f>F712</f>
        <v>699</v>
      </c>
      <c r="L46" s="55">
        <f>F742</f>
        <v>729</v>
      </c>
      <c r="M46" s="55">
        <f>F715</f>
        <v>702</v>
      </c>
      <c r="N46" s="55">
        <f>F562</f>
        <v>549</v>
      </c>
      <c r="O46" s="55">
        <f>F476</f>
        <v>463</v>
      </c>
      <c r="P46" s="55">
        <f>F530</f>
        <v>517</v>
      </c>
      <c r="Q46" s="55">
        <f>F500</f>
        <v>487</v>
      </c>
      <c r="R46" s="55">
        <f>F345</f>
        <v>332</v>
      </c>
      <c r="S46" s="55">
        <f>F263</f>
        <v>250</v>
      </c>
      <c r="T46" s="55">
        <f>F297</f>
        <v>284</v>
      </c>
      <c r="U46" s="55">
        <f>F271</f>
        <v>258</v>
      </c>
      <c r="V46" s="55">
        <f>F118</f>
        <v>105</v>
      </c>
      <c r="W46" s="55">
        <f>F32</f>
        <v>19</v>
      </c>
      <c r="X46" s="55">
        <f>F78</f>
        <v>65</v>
      </c>
      <c r="Y46" s="55">
        <f>F48</f>
        <v>35</v>
      </c>
      <c r="Z46" s="55">
        <f>F677</f>
        <v>664</v>
      </c>
      <c r="AA46" s="55">
        <f>F595</f>
        <v>582</v>
      </c>
      <c r="AB46" s="55">
        <f>F637</f>
        <v>624</v>
      </c>
      <c r="AC46" s="55">
        <f>F611</f>
        <v>598</v>
      </c>
      <c r="AD46" s="55">
        <f>F458</f>
        <v>445</v>
      </c>
      <c r="AE46" s="55">
        <f>F372</f>
        <v>359</v>
      </c>
      <c r="AF46" s="55">
        <f>F410</f>
        <v>397</v>
      </c>
      <c r="AG46" s="55">
        <f>F380</f>
        <v>367</v>
      </c>
      <c r="AH46" s="55">
        <f>F225</f>
        <v>212</v>
      </c>
      <c r="AI46" s="55">
        <f>F143</f>
        <v>130</v>
      </c>
      <c r="AJ46" s="55">
        <f>F193</f>
        <v>180</v>
      </c>
      <c r="AK46" s="56">
        <f>F167</f>
        <v>154</v>
      </c>
      <c r="AL46" s="57">
        <f t="shared" si="5"/>
        <v>10990</v>
      </c>
      <c r="AM46" s="33"/>
      <c r="AN46" s="58" t="s">
        <v>660</v>
      </c>
      <c r="AO46" s="59" t="s">
        <v>791</v>
      </c>
      <c r="AP46" s="59" t="s">
        <v>792</v>
      </c>
      <c r="AQ46" s="59" t="s">
        <v>663</v>
      </c>
      <c r="AR46" s="59" t="s">
        <v>560</v>
      </c>
      <c r="AS46" s="59" t="s">
        <v>665</v>
      </c>
      <c r="AT46" s="59" t="s">
        <v>666</v>
      </c>
      <c r="AU46" s="59" t="s">
        <v>563</v>
      </c>
      <c r="AV46" s="59" t="s">
        <v>430</v>
      </c>
      <c r="AW46" s="59" t="s">
        <v>565</v>
      </c>
      <c r="AX46" s="59" t="s">
        <v>566</v>
      </c>
      <c r="AY46" s="59" t="s">
        <v>433</v>
      </c>
      <c r="AZ46" s="59" t="s">
        <v>329</v>
      </c>
      <c r="BA46" s="59" t="s">
        <v>435</v>
      </c>
      <c r="BB46" s="59" t="s">
        <v>436</v>
      </c>
      <c r="BC46" s="59" t="s">
        <v>332</v>
      </c>
      <c r="BD46" s="59" t="s">
        <v>227</v>
      </c>
      <c r="BE46" s="59" t="s">
        <v>334</v>
      </c>
      <c r="BF46" s="59" t="s">
        <v>335</v>
      </c>
      <c r="BG46" s="59" t="s">
        <v>230</v>
      </c>
      <c r="BH46" s="59" t="s">
        <v>95</v>
      </c>
      <c r="BI46" s="59" t="s">
        <v>204</v>
      </c>
      <c r="BJ46" s="59" t="s">
        <v>205</v>
      </c>
      <c r="BK46" s="59" t="s">
        <v>98</v>
      </c>
      <c r="BL46" s="59" t="s">
        <v>786</v>
      </c>
      <c r="BM46" s="59" t="s">
        <v>100</v>
      </c>
      <c r="BN46" s="59" t="s">
        <v>101</v>
      </c>
      <c r="BO46" s="60" t="s">
        <v>789</v>
      </c>
      <c r="BP46" s="45"/>
      <c r="BR46" s="33"/>
      <c r="BS46" s="61">
        <v>569</v>
      </c>
      <c r="BT46" s="62">
        <v>11</v>
      </c>
      <c r="BU46" s="62">
        <v>749</v>
      </c>
      <c r="BV46" s="62">
        <v>717</v>
      </c>
      <c r="BW46" s="62">
        <v>454</v>
      </c>
      <c r="BX46" s="62">
        <v>407</v>
      </c>
      <c r="BY46" s="62">
        <v>128</v>
      </c>
      <c r="BZ46" s="62">
        <v>691</v>
      </c>
      <c r="CA46" s="62">
        <v>617</v>
      </c>
      <c r="CB46" s="62">
        <v>256</v>
      </c>
      <c r="CC46" s="62">
        <v>503</v>
      </c>
      <c r="CD46" s="62">
        <v>556</v>
      </c>
      <c r="CE46" s="62">
        <v>343</v>
      </c>
      <c r="CF46" s="62">
        <v>194</v>
      </c>
      <c r="CG46" s="62">
        <v>614</v>
      </c>
      <c r="CH46" s="62">
        <v>427</v>
      </c>
      <c r="CI46" s="62">
        <v>248</v>
      </c>
      <c r="CJ46" s="62">
        <v>307</v>
      </c>
      <c r="CK46" s="62">
        <v>508</v>
      </c>
      <c r="CL46" s="62">
        <v>141</v>
      </c>
      <c r="CM46" s="62">
        <v>103</v>
      </c>
      <c r="CN46" s="62">
        <v>660</v>
      </c>
      <c r="CO46" s="62">
        <v>379</v>
      </c>
      <c r="CP46" s="62">
        <v>314</v>
      </c>
      <c r="CQ46" s="62">
        <v>73</v>
      </c>
      <c r="CR46" s="62">
        <v>49</v>
      </c>
      <c r="CS46" s="62">
        <v>767</v>
      </c>
      <c r="CT46" s="63">
        <v>205</v>
      </c>
      <c r="CU46" s="49">
        <f t="shared" si="4"/>
        <v>5747770</v>
      </c>
      <c r="CV46" s="33"/>
    </row>
    <row r="47" spans="1:100" x14ac:dyDescent="0.2">
      <c r="A47" s="23"/>
      <c r="B47" s="23"/>
      <c r="C47" s="23"/>
      <c r="D47" s="75" t="s">
        <v>777</v>
      </c>
      <c r="E47" s="76" t="s">
        <v>345</v>
      </c>
      <c r="F47" s="78">
        <f>B4+(33*B6)</f>
        <v>34</v>
      </c>
      <c r="G47" s="23"/>
      <c r="H47" s="24"/>
      <c r="I47" s="37"/>
      <c r="J47" s="54">
        <f>F714</f>
        <v>701</v>
      </c>
      <c r="K47" s="55">
        <f>F743</f>
        <v>730</v>
      </c>
      <c r="L47" s="55">
        <f>F713</f>
        <v>700</v>
      </c>
      <c r="M47" s="55">
        <f>F796</f>
        <v>783</v>
      </c>
      <c r="N47" s="55">
        <f>F502</f>
        <v>489</v>
      </c>
      <c r="O47" s="55">
        <f>F528</f>
        <v>515</v>
      </c>
      <c r="P47" s="55">
        <f>F478</f>
        <v>465</v>
      </c>
      <c r="Q47" s="55">
        <f>F560</f>
        <v>547</v>
      </c>
      <c r="R47" s="55">
        <f>F269</f>
        <v>256</v>
      </c>
      <c r="S47" s="55">
        <f>F299</f>
        <v>286</v>
      </c>
      <c r="T47" s="55">
        <f>F261</f>
        <v>248</v>
      </c>
      <c r="U47" s="55">
        <f>F347</f>
        <v>334</v>
      </c>
      <c r="V47" s="55">
        <f>F50</f>
        <v>37</v>
      </c>
      <c r="W47" s="55">
        <f>F76</f>
        <v>63</v>
      </c>
      <c r="X47" s="55">
        <f>F34</f>
        <v>21</v>
      </c>
      <c r="Y47" s="55">
        <f>F116</f>
        <v>103</v>
      </c>
      <c r="Z47" s="55">
        <f>F609</f>
        <v>596</v>
      </c>
      <c r="AA47" s="55">
        <f>F639</f>
        <v>626</v>
      </c>
      <c r="AB47" s="55">
        <f>F593</f>
        <v>580</v>
      </c>
      <c r="AC47" s="55">
        <f>F679</f>
        <v>666</v>
      </c>
      <c r="AD47" s="55">
        <f>F382</f>
        <v>369</v>
      </c>
      <c r="AE47" s="55">
        <f>F408</f>
        <v>395</v>
      </c>
      <c r="AF47" s="55">
        <f>F374</f>
        <v>361</v>
      </c>
      <c r="AG47" s="55">
        <f>F456</f>
        <v>443</v>
      </c>
      <c r="AH47" s="55">
        <f>F165</f>
        <v>152</v>
      </c>
      <c r="AI47" s="55">
        <f>F195</f>
        <v>182</v>
      </c>
      <c r="AJ47" s="55">
        <f>F141</f>
        <v>128</v>
      </c>
      <c r="AK47" s="56">
        <f>F227</f>
        <v>214</v>
      </c>
      <c r="AL47" s="57">
        <f t="shared" si="5"/>
        <v>10990</v>
      </c>
      <c r="AM47" s="33"/>
      <c r="AN47" s="58" t="s">
        <v>818</v>
      </c>
      <c r="AO47" s="59" t="s">
        <v>689</v>
      </c>
      <c r="AP47" s="59" t="s">
        <v>690</v>
      </c>
      <c r="AQ47" s="59" t="s">
        <v>821</v>
      </c>
      <c r="AR47" s="59" t="s">
        <v>692</v>
      </c>
      <c r="AS47" s="59" t="s">
        <v>589</v>
      </c>
      <c r="AT47" s="59" t="s">
        <v>590</v>
      </c>
      <c r="AU47" s="59" t="s">
        <v>695</v>
      </c>
      <c r="AV47" s="59" t="s">
        <v>592</v>
      </c>
      <c r="AW47" s="59" t="s">
        <v>459</v>
      </c>
      <c r="AX47" s="59" t="s">
        <v>460</v>
      </c>
      <c r="AY47" s="59" t="s">
        <v>595</v>
      </c>
      <c r="AZ47" s="59" t="s">
        <v>462</v>
      </c>
      <c r="BA47" s="59" t="s">
        <v>359</v>
      </c>
      <c r="BB47" s="59" t="s">
        <v>360</v>
      </c>
      <c r="BC47" s="59" t="s">
        <v>465</v>
      </c>
      <c r="BD47" s="59" t="s">
        <v>362</v>
      </c>
      <c r="BE47" s="59" t="s">
        <v>256</v>
      </c>
      <c r="BF47" s="59" t="s">
        <v>257</v>
      </c>
      <c r="BG47" s="59" t="s">
        <v>365</v>
      </c>
      <c r="BH47" s="59" t="s">
        <v>232</v>
      </c>
      <c r="BI47" s="59" t="s">
        <v>127</v>
      </c>
      <c r="BJ47" s="59" t="s">
        <v>128</v>
      </c>
      <c r="BK47" s="59" t="s">
        <v>235</v>
      </c>
      <c r="BL47" s="59" t="s">
        <v>130</v>
      </c>
      <c r="BM47" s="59" t="s">
        <v>815</v>
      </c>
      <c r="BN47" s="59" t="s">
        <v>816</v>
      </c>
      <c r="BO47" s="60" t="s">
        <v>133</v>
      </c>
      <c r="BP47" s="45"/>
      <c r="BR47" s="33"/>
      <c r="BS47" s="61">
        <v>105</v>
      </c>
      <c r="BT47" s="62">
        <v>192</v>
      </c>
      <c r="BU47" s="62">
        <v>579</v>
      </c>
      <c r="BV47" s="62">
        <v>396</v>
      </c>
      <c r="BW47" s="62">
        <v>431</v>
      </c>
      <c r="BX47" s="62">
        <v>650</v>
      </c>
      <c r="BY47" s="62">
        <v>259</v>
      </c>
      <c r="BZ47" s="62">
        <v>37</v>
      </c>
      <c r="CA47" s="62">
        <v>547</v>
      </c>
      <c r="CB47" s="62">
        <v>335</v>
      </c>
      <c r="CC47" s="62">
        <v>757</v>
      </c>
      <c r="CD47" s="62">
        <v>72</v>
      </c>
      <c r="CE47" s="62">
        <v>502</v>
      </c>
      <c r="CF47" s="62">
        <v>157</v>
      </c>
      <c r="CG47" s="62">
        <v>633</v>
      </c>
      <c r="CH47" s="62">
        <v>306</v>
      </c>
      <c r="CI47" s="62">
        <v>716</v>
      </c>
      <c r="CJ47" s="62">
        <v>1</v>
      </c>
      <c r="CK47" s="62">
        <v>475</v>
      </c>
      <c r="CL47" s="62">
        <v>239</v>
      </c>
      <c r="CM47" s="62">
        <v>737</v>
      </c>
      <c r="CN47" s="62">
        <v>511</v>
      </c>
      <c r="CO47" s="62">
        <v>118</v>
      </c>
      <c r="CP47" s="62">
        <v>347</v>
      </c>
      <c r="CQ47" s="62">
        <v>368</v>
      </c>
      <c r="CR47" s="62">
        <v>215</v>
      </c>
      <c r="CS47" s="62">
        <v>612</v>
      </c>
      <c r="CT47" s="63">
        <v>693</v>
      </c>
      <c r="CU47" s="49">
        <f t="shared" si="4"/>
        <v>5747770</v>
      </c>
      <c r="CV47" s="33"/>
    </row>
    <row r="48" spans="1:100" x14ac:dyDescent="0.2">
      <c r="A48" s="23"/>
      <c r="B48" s="23"/>
      <c r="C48" s="23"/>
      <c r="D48" s="75" t="s">
        <v>332</v>
      </c>
      <c r="E48" s="76" t="s">
        <v>345</v>
      </c>
      <c r="F48" s="77">
        <f>B4+(34*B6)</f>
        <v>35</v>
      </c>
      <c r="G48" s="23"/>
      <c r="H48" s="24"/>
      <c r="I48" s="37"/>
      <c r="J48" s="54">
        <f>F247</f>
        <v>234</v>
      </c>
      <c r="K48" s="55">
        <f>F329</f>
        <v>316</v>
      </c>
      <c r="L48" s="55">
        <f>F287</f>
        <v>274</v>
      </c>
      <c r="M48" s="55">
        <f>F313</f>
        <v>300</v>
      </c>
      <c r="N48" s="55">
        <f>F16</f>
        <v>3</v>
      </c>
      <c r="O48" s="55">
        <f>F102</f>
        <v>89</v>
      </c>
      <c r="P48" s="55">
        <f>F64</f>
        <v>51</v>
      </c>
      <c r="Q48" s="55">
        <f>F94</f>
        <v>81</v>
      </c>
      <c r="R48" s="55">
        <f>F587</f>
        <v>574</v>
      </c>
      <c r="S48" s="55">
        <f>F669</f>
        <v>656</v>
      </c>
      <c r="T48" s="55">
        <f>F619</f>
        <v>606</v>
      </c>
      <c r="U48" s="55">
        <f>F645</f>
        <v>632</v>
      </c>
      <c r="V48" s="55">
        <f>F351</f>
        <v>338</v>
      </c>
      <c r="W48" s="55">
        <f>F434</f>
        <v>421</v>
      </c>
      <c r="X48" s="55">
        <f>F404</f>
        <v>391</v>
      </c>
      <c r="Y48" s="55">
        <f>F433</f>
        <v>420</v>
      </c>
      <c r="Z48" s="55">
        <f>F136</f>
        <v>123</v>
      </c>
      <c r="AA48" s="55">
        <f>F222</f>
        <v>209</v>
      </c>
      <c r="AB48" s="55">
        <f>F168</f>
        <v>155</v>
      </c>
      <c r="AC48" s="55">
        <f>F198</f>
        <v>185</v>
      </c>
      <c r="AD48" s="55">
        <f>F691</f>
        <v>678</v>
      </c>
      <c r="AE48" s="55">
        <f>F773</f>
        <v>760</v>
      </c>
      <c r="AF48" s="55">
        <f>F739</f>
        <v>726</v>
      </c>
      <c r="AG48" s="55">
        <f>F765</f>
        <v>752</v>
      </c>
      <c r="AH48" s="55">
        <f>F468</f>
        <v>455</v>
      </c>
      <c r="AI48" s="55">
        <f>F554</f>
        <v>541</v>
      </c>
      <c r="AJ48" s="55">
        <f>F508</f>
        <v>495</v>
      </c>
      <c r="AK48" s="56">
        <f>F538</f>
        <v>525</v>
      </c>
      <c r="AL48" s="57">
        <f t="shared" si="5"/>
        <v>10990</v>
      </c>
      <c r="AM48" s="33"/>
      <c r="AN48" s="58" t="s">
        <v>268</v>
      </c>
      <c r="AO48" s="59" t="s">
        <v>375</v>
      </c>
      <c r="AP48" s="59" t="s">
        <v>376</v>
      </c>
      <c r="AQ48" s="59" t="s">
        <v>271</v>
      </c>
      <c r="AR48" s="59" t="s">
        <v>166</v>
      </c>
      <c r="AS48" s="59" t="s">
        <v>273</v>
      </c>
      <c r="AT48" s="59" t="s">
        <v>274</v>
      </c>
      <c r="AU48" s="59" t="s">
        <v>168</v>
      </c>
      <c r="AV48" s="59" t="s">
        <v>33</v>
      </c>
      <c r="AW48" s="59" t="s">
        <v>170</v>
      </c>
      <c r="AX48" s="59" t="s">
        <v>171</v>
      </c>
      <c r="AY48" s="59" t="s">
        <v>36</v>
      </c>
      <c r="AZ48" s="59" t="s">
        <v>727</v>
      </c>
      <c r="BA48" s="59" t="s">
        <v>38</v>
      </c>
      <c r="BB48" s="59" t="s">
        <v>39</v>
      </c>
      <c r="BC48" s="59" t="s">
        <v>730</v>
      </c>
      <c r="BD48" s="59" t="s">
        <v>601</v>
      </c>
      <c r="BE48" s="59" t="s">
        <v>732</v>
      </c>
      <c r="BF48" s="59" t="s">
        <v>733</v>
      </c>
      <c r="BG48" s="59" t="s">
        <v>604</v>
      </c>
      <c r="BH48" s="59" t="s">
        <v>499</v>
      </c>
      <c r="BI48" s="59" t="s">
        <v>606</v>
      </c>
      <c r="BJ48" s="59" t="s">
        <v>607</v>
      </c>
      <c r="BK48" s="59" t="s">
        <v>502</v>
      </c>
      <c r="BL48" s="59" t="s">
        <v>398</v>
      </c>
      <c r="BM48" s="59" t="s">
        <v>504</v>
      </c>
      <c r="BN48" s="59" t="s">
        <v>505</v>
      </c>
      <c r="BO48" s="60" t="s">
        <v>401</v>
      </c>
      <c r="BP48" s="45"/>
      <c r="BR48" s="33"/>
      <c r="BS48" s="61">
        <v>747</v>
      </c>
      <c r="BT48" s="62">
        <v>707</v>
      </c>
      <c r="BU48" s="62">
        <v>93</v>
      </c>
      <c r="BV48" s="62">
        <v>449</v>
      </c>
      <c r="BW48" s="62">
        <v>184</v>
      </c>
      <c r="BX48" s="62">
        <v>444</v>
      </c>
      <c r="BY48" s="62">
        <v>493</v>
      </c>
      <c r="BZ48" s="62">
        <v>217</v>
      </c>
      <c r="CA48" s="62">
        <v>123</v>
      </c>
      <c r="CB48" s="62">
        <v>771</v>
      </c>
      <c r="CC48" s="62">
        <v>538</v>
      </c>
      <c r="CD48" s="62">
        <v>278</v>
      </c>
      <c r="CE48" s="62">
        <v>620</v>
      </c>
      <c r="CF48" s="62">
        <v>419</v>
      </c>
      <c r="CG48" s="62">
        <v>391</v>
      </c>
      <c r="CH48" s="62">
        <v>144</v>
      </c>
      <c r="CI48" s="62">
        <v>530</v>
      </c>
      <c r="CJ48" s="62">
        <v>230</v>
      </c>
      <c r="CK48" s="62">
        <v>15</v>
      </c>
      <c r="CL48" s="62">
        <v>655</v>
      </c>
      <c r="CM48" s="62">
        <v>581</v>
      </c>
      <c r="CN48" s="62">
        <v>297</v>
      </c>
      <c r="CO48" s="62">
        <v>360</v>
      </c>
      <c r="CP48" s="62">
        <v>604</v>
      </c>
      <c r="CQ48" s="62">
        <v>309</v>
      </c>
      <c r="CR48" s="62">
        <v>681</v>
      </c>
      <c r="CS48" s="62">
        <v>63</v>
      </c>
      <c r="CT48" s="63">
        <v>47</v>
      </c>
      <c r="CU48" s="49">
        <f t="shared" si="4"/>
        <v>5747770</v>
      </c>
      <c r="CV48" s="33"/>
    </row>
    <row r="49" spans="1:100" x14ac:dyDescent="0.2">
      <c r="A49" s="23"/>
      <c r="B49" s="23"/>
      <c r="C49" s="23"/>
      <c r="D49" s="75" t="s">
        <v>802</v>
      </c>
      <c r="E49" s="76" t="s">
        <v>345</v>
      </c>
      <c r="F49" s="77">
        <f>B4+(35*B6)</f>
        <v>36</v>
      </c>
      <c r="G49" s="23"/>
      <c r="H49" s="24"/>
      <c r="I49" s="37"/>
      <c r="J49" s="54">
        <f>F315</f>
        <v>302</v>
      </c>
      <c r="K49" s="55">
        <f>F285</f>
        <v>272</v>
      </c>
      <c r="L49" s="55">
        <f>F331</f>
        <v>318</v>
      </c>
      <c r="M49" s="55">
        <f>F245</f>
        <v>232</v>
      </c>
      <c r="N49" s="55">
        <f>F92</f>
        <v>79</v>
      </c>
      <c r="O49" s="55">
        <f>F66</f>
        <v>53</v>
      </c>
      <c r="P49" s="55">
        <f>F100</f>
        <v>87</v>
      </c>
      <c r="Q49" s="55">
        <f>F18</f>
        <v>5</v>
      </c>
      <c r="R49" s="55">
        <f>F647</f>
        <v>634</v>
      </c>
      <c r="S49" s="55">
        <f>F617</f>
        <v>604</v>
      </c>
      <c r="T49" s="55">
        <f>F671</f>
        <v>658</v>
      </c>
      <c r="U49" s="55">
        <f>F585</f>
        <v>572</v>
      </c>
      <c r="V49" s="55">
        <f>F432</f>
        <v>419</v>
      </c>
      <c r="W49" s="55">
        <f>F405</f>
        <v>392</v>
      </c>
      <c r="X49" s="55">
        <f>F435</f>
        <v>422</v>
      </c>
      <c r="Y49" s="55">
        <f>F350</f>
        <v>337</v>
      </c>
      <c r="Z49" s="55">
        <f>F196</f>
        <v>183</v>
      </c>
      <c r="AA49" s="55">
        <f>F170</f>
        <v>157</v>
      </c>
      <c r="AB49" s="55">
        <f>F220</f>
        <v>207</v>
      </c>
      <c r="AC49" s="55">
        <f>F138</f>
        <v>125</v>
      </c>
      <c r="AD49" s="55">
        <f>F767</f>
        <v>754</v>
      </c>
      <c r="AE49" s="55">
        <f>F737</f>
        <v>724</v>
      </c>
      <c r="AF49" s="55">
        <f>F775</f>
        <v>762</v>
      </c>
      <c r="AG49" s="55">
        <f>F689</f>
        <v>676</v>
      </c>
      <c r="AH49" s="55">
        <f>F536</f>
        <v>523</v>
      </c>
      <c r="AI49" s="55">
        <f>F510</f>
        <v>497</v>
      </c>
      <c r="AJ49" s="55">
        <f>F552</f>
        <v>539</v>
      </c>
      <c r="AK49" s="56">
        <f>F470</f>
        <v>457</v>
      </c>
      <c r="AL49" s="57">
        <f t="shared" si="5"/>
        <v>10990</v>
      </c>
      <c r="AM49" s="33"/>
      <c r="AN49" s="58" t="s">
        <v>402</v>
      </c>
      <c r="AO49" s="59" t="s">
        <v>298</v>
      </c>
      <c r="AP49" s="59" t="s">
        <v>299</v>
      </c>
      <c r="AQ49" s="59" t="s">
        <v>405</v>
      </c>
      <c r="AR49" s="59" t="s">
        <v>301</v>
      </c>
      <c r="AS49" s="59" t="s">
        <v>196</v>
      </c>
      <c r="AT49" s="59" t="s">
        <v>197</v>
      </c>
      <c r="AU49" s="59" t="s">
        <v>304</v>
      </c>
      <c r="AV49" s="59" t="s">
        <v>199</v>
      </c>
      <c r="AW49" s="59" t="s">
        <v>64</v>
      </c>
      <c r="AX49" s="59" t="s">
        <v>65</v>
      </c>
      <c r="AY49" s="59" t="s">
        <v>202</v>
      </c>
      <c r="AZ49" s="59" t="s">
        <v>67</v>
      </c>
      <c r="BA49" s="59" t="s">
        <v>755</v>
      </c>
      <c r="BB49" s="59" t="s">
        <v>756</v>
      </c>
      <c r="BC49" s="59" t="s">
        <v>70</v>
      </c>
      <c r="BD49" s="59" t="s">
        <v>758</v>
      </c>
      <c r="BE49" s="59" t="s">
        <v>629</v>
      </c>
      <c r="BF49" s="59" t="s">
        <v>630</v>
      </c>
      <c r="BG49" s="59" t="s">
        <v>761</v>
      </c>
      <c r="BH49" s="59" t="s">
        <v>632</v>
      </c>
      <c r="BI49" s="59" t="s">
        <v>528</v>
      </c>
      <c r="BJ49" s="59" t="s">
        <v>529</v>
      </c>
      <c r="BK49" s="59" t="s">
        <v>635</v>
      </c>
      <c r="BL49" s="59" t="s">
        <v>531</v>
      </c>
      <c r="BM49" s="59" t="s">
        <v>427</v>
      </c>
      <c r="BN49" s="59" t="s">
        <v>428</v>
      </c>
      <c r="BO49" s="60" t="s">
        <v>534</v>
      </c>
      <c r="BP49" s="45"/>
      <c r="BR49" s="33"/>
      <c r="BS49" s="61">
        <v>738</v>
      </c>
      <c r="BT49" s="62">
        <v>722</v>
      </c>
      <c r="BU49" s="62">
        <v>104</v>
      </c>
      <c r="BV49" s="62">
        <v>476</v>
      </c>
      <c r="BW49" s="62">
        <v>181</v>
      </c>
      <c r="BX49" s="62">
        <v>425</v>
      </c>
      <c r="BY49" s="62">
        <v>488</v>
      </c>
      <c r="BZ49" s="62">
        <v>204</v>
      </c>
      <c r="CA49" s="62">
        <v>130</v>
      </c>
      <c r="CB49" s="62">
        <v>770</v>
      </c>
      <c r="CC49" s="62">
        <v>555</v>
      </c>
      <c r="CD49" s="62">
        <v>255</v>
      </c>
      <c r="CE49" s="62">
        <v>641</v>
      </c>
      <c r="CF49" s="62">
        <v>394</v>
      </c>
      <c r="CG49" s="62">
        <v>366</v>
      </c>
      <c r="CH49" s="62">
        <v>165</v>
      </c>
      <c r="CI49" s="62">
        <v>507</v>
      </c>
      <c r="CJ49" s="62">
        <v>247</v>
      </c>
      <c r="CK49" s="62">
        <v>14</v>
      </c>
      <c r="CL49" s="62">
        <v>662</v>
      </c>
      <c r="CM49" s="62">
        <v>568</v>
      </c>
      <c r="CN49" s="62">
        <v>292</v>
      </c>
      <c r="CO49" s="62">
        <v>341</v>
      </c>
      <c r="CP49" s="62">
        <v>601</v>
      </c>
      <c r="CQ49" s="62">
        <v>336</v>
      </c>
      <c r="CR49" s="62">
        <v>692</v>
      </c>
      <c r="CS49" s="62">
        <v>78</v>
      </c>
      <c r="CT49" s="63">
        <v>38</v>
      </c>
      <c r="CU49" s="49">
        <f t="shared" si="4"/>
        <v>5747770</v>
      </c>
      <c r="CV49" s="33"/>
    </row>
    <row r="50" spans="1:100" x14ac:dyDescent="0.2">
      <c r="A50" s="23"/>
      <c r="B50" s="23"/>
      <c r="C50" s="23"/>
      <c r="D50" s="75" t="s">
        <v>462</v>
      </c>
      <c r="E50" s="76" t="s">
        <v>345</v>
      </c>
      <c r="F50" s="78">
        <f>B4+(36*B6)</f>
        <v>37</v>
      </c>
      <c r="G50" s="23"/>
      <c r="H50" s="24"/>
      <c r="I50" s="37"/>
      <c r="J50" s="54">
        <f>F341</f>
        <v>328</v>
      </c>
      <c r="K50" s="55">
        <f>F259</f>
        <v>246</v>
      </c>
      <c r="L50" s="55">
        <f>F301</f>
        <v>288</v>
      </c>
      <c r="M50" s="55">
        <f>F275</f>
        <v>262</v>
      </c>
      <c r="N50" s="55">
        <f>F122</f>
        <v>109</v>
      </c>
      <c r="O50" s="55">
        <f>F36</f>
        <v>23</v>
      </c>
      <c r="P50" s="55">
        <f>F74</f>
        <v>61</v>
      </c>
      <c r="Q50" s="55">
        <f>F44</f>
        <v>31</v>
      </c>
      <c r="R50" s="55">
        <f>F673</f>
        <v>660</v>
      </c>
      <c r="S50" s="55">
        <f>F591</f>
        <v>578</v>
      </c>
      <c r="T50" s="55">
        <f>F641</f>
        <v>628</v>
      </c>
      <c r="U50" s="55">
        <f>F615</f>
        <v>602</v>
      </c>
      <c r="V50" s="55">
        <f>F461</f>
        <v>448</v>
      </c>
      <c r="W50" s="55">
        <f>F376</f>
        <v>363</v>
      </c>
      <c r="X50" s="55">
        <f>F406</f>
        <v>393</v>
      </c>
      <c r="Y50" s="55">
        <f>F379</f>
        <v>366</v>
      </c>
      <c r="Z50" s="55">
        <f>F226</f>
        <v>213</v>
      </c>
      <c r="AA50" s="55">
        <f>F140</f>
        <v>127</v>
      </c>
      <c r="AB50" s="55">
        <f>F194</f>
        <v>181</v>
      </c>
      <c r="AC50" s="55">
        <f>F164</f>
        <v>151</v>
      </c>
      <c r="AD50" s="55">
        <f>F793</f>
        <v>780</v>
      </c>
      <c r="AE50" s="55">
        <f>F711</f>
        <v>698</v>
      </c>
      <c r="AF50" s="55">
        <f>F745</f>
        <v>732</v>
      </c>
      <c r="AG50" s="55">
        <f>F719</f>
        <v>706</v>
      </c>
      <c r="AH50" s="55">
        <f>F566</f>
        <v>553</v>
      </c>
      <c r="AI50" s="55">
        <f>F480</f>
        <v>467</v>
      </c>
      <c r="AJ50" s="55">
        <f>F526</f>
        <v>513</v>
      </c>
      <c r="AK50" s="56">
        <f>F496</f>
        <v>483</v>
      </c>
      <c r="AL50" s="57">
        <f t="shared" si="5"/>
        <v>10990</v>
      </c>
      <c r="AM50" s="33"/>
      <c r="AN50" s="58" t="s">
        <v>325</v>
      </c>
      <c r="AO50" s="59" t="s">
        <v>431</v>
      </c>
      <c r="AP50" s="59" t="s">
        <v>432</v>
      </c>
      <c r="AQ50" s="59" t="s">
        <v>328</v>
      </c>
      <c r="AR50" s="59" t="s">
        <v>223</v>
      </c>
      <c r="AS50" s="59" t="s">
        <v>330</v>
      </c>
      <c r="AT50" s="59" t="s">
        <v>331</v>
      </c>
      <c r="AU50" s="59" t="s">
        <v>226</v>
      </c>
      <c r="AV50" s="59" t="s">
        <v>91</v>
      </c>
      <c r="AW50" s="59" t="s">
        <v>228</v>
      </c>
      <c r="AX50" s="59" t="s">
        <v>229</v>
      </c>
      <c r="AY50" s="59" t="s">
        <v>94</v>
      </c>
      <c r="AZ50" s="59" t="s">
        <v>782</v>
      </c>
      <c r="BA50" s="59" t="s">
        <v>96</v>
      </c>
      <c r="BB50" s="59" t="s">
        <v>97</v>
      </c>
      <c r="BC50" s="59" t="s">
        <v>785</v>
      </c>
      <c r="BD50" s="59" t="s">
        <v>656</v>
      </c>
      <c r="BE50" s="59" t="s">
        <v>787</v>
      </c>
      <c r="BF50" s="59" t="s">
        <v>788</v>
      </c>
      <c r="BG50" s="59" t="s">
        <v>659</v>
      </c>
      <c r="BH50" s="59" t="s">
        <v>556</v>
      </c>
      <c r="BI50" s="59" t="s">
        <v>661</v>
      </c>
      <c r="BJ50" s="59" t="s">
        <v>662</v>
      </c>
      <c r="BK50" s="59" t="s">
        <v>559</v>
      </c>
      <c r="BL50" s="59" t="s">
        <v>454</v>
      </c>
      <c r="BM50" s="59" t="s">
        <v>561</v>
      </c>
      <c r="BN50" s="59" t="s">
        <v>562</v>
      </c>
      <c r="BO50" s="60" t="s">
        <v>457</v>
      </c>
      <c r="BP50" s="45"/>
      <c r="BR50" s="33"/>
      <c r="BS50" s="61">
        <v>92</v>
      </c>
      <c r="BT50" s="62">
        <v>173</v>
      </c>
      <c r="BU50" s="62">
        <v>570</v>
      </c>
      <c r="BV50" s="62">
        <v>417</v>
      </c>
      <c r="BW50" s="62">
        <v>438</v>
      </c>
      <c r="BX50" s="62">
        <v>667</v>
      </c>
      <c r="BY50" s="62">
        <v>274</v>
      </c>
      <c r="BZ50" s="62">
        <v>48</v>
      </c>
      <c r="CA50" s="62">
        <v>546</v>
      </c>
      <c r="CB50" s="62">
        <v>310</v>
      </c>
      <c r="CC50" s="62">
        <v>784</v>
      </c>
      <c r="CD50" s="62">
        <v>69</v>
      </c>
      <c r="CE50" s="62">
        <v>479</v>
      </c>
      <c r="CF50" s="62">
        <v>152</v>
      </c>
      <c r="CG50" s="62">
        <v>628</v>
      </c>
      <c r="CH50" s="62">
        <v>283</v>
      </c>
      <c r="CI50" s="62">
        <v>713</v>
      </c>
      <c r="CJ50" s="62">
        <v>28</v>
      </c>
      <c r="CK50" s="62">
        <v>450</v>
      </c>
      <c r="CL50" s="62">
        <v>238</v>
      </c>
      <c r="CM50" s="62">
        <v>748</v>
      </c>
      <c r="CN50" s="62">
        <v>526</v>
      </c>
      <c r="CO50" s="62">
        <v>135</v>
      </c>
      <c r="CP50" s="62">
        <v>354</v>
      </c>
      <c r="CQ50" s="62">
        <v>389</v>
      </c>
      <c r="CR50" s="62">
        <v>206</v>
      </c>
      <c r="CS50" s="62">
        <v>593</v>
      </c>
      <c r="CT50" s="63">
        <v>680</v>
      </c>
      <c r="CU50" s="49">
        <f t="shared" si="4"/>
        <v>5747770</v>
      </c>
      <c r="CV50" s="33"/>
    </row>
    <row r="51" spans="1:100" x14ac:dyDescent="0.2">
      <c r="A51" s="23"/>
      <c r="B51" s="23"/>
      <c r="C51" s="23"/>
      <c r="D51" s="75" t="s">
        <v>675</v>
      </c>
      <c r="E51" s="76" t="s">
        <v>345</v>
      </c>
      <c r="F51" s="77">
        <f>B4+(37*B6)</f>
        <v>38</v>
      </c>
      <c r="G51" s="23"/>
      <c r="H51" s="24"/>
      <c r="I51" s="37"/>
      <c r="J51" s="54">
        <f>F273</f>
        <v>260</v>
      </c>
      <c r="K51" s="55">
        <f>F303</f>
        <v>290</v>
      </c>
      <c r="L51" s="55">
        <f>F257</f>
        <v>244</v>
      </c>
      <c r="M51" s="55">
        <f>F343</f>
        <v>330</v>
      </c>
      <c r="N51" s="55">
        <f>F46</f>
        <v>33</v>
      </c>
      <c r="O51" s="55">
        <f>F72</f>
        <v>59</v>
      </c>
      <c r="P51" s="55">
        <f>F38</f>
        <v>25</v>
      </c>
      <c r="Q51" s="55">
        <f>F120</f>
        <v>107</v>
      </c>
      <c r="R51" s="55">
        <f>F613</f>
        <v>600</v>
      </c>
      <c r="S51" s="55">
        <f>F643</f>
        <v>630</v>
      </c>
      <c r="T51" s="55">
        <f>F589</f>
        <v>576</v>
      </c>
      <c r="U51" s="55">
        <f>F675</f>
        <v>662</v>
      </c>
      <c r="V51" s="55">
        <f>F378</f>
        <v>365</v>
      </c>
      <c r="W51" s="55">
        <f>F407</f>
        <v>394</v>
      </c>
      <c r="X51" s="55">
        <f>F377</f>
        <v>364</v>
      </c>
      <c r="Y51" s="55">
        <f>F460</f>
        <v>447</v>
      </c>
      <c r="Z51" s="55">
        <f>F166</f>
        <v>153</v>
      </c>
      <c r="AA51" s="55">
        <f>F192</f>
        <v>179</v>
      </c>
      <c r="AB51" s="55">
        <f>F142</f>
        <v>129</v>
      </c>
      <c r="AC51" s="55">
        <f>F224</f>
        <v>211</v>
      </c>
      <c r="AD51" s="55">
        <f>F717</f>
        <v>704</v>
      </c>
      <c r="AE51" s="55">
        <f>F747</f>
        <v>734</v>
      </c>
      <c r="AF51" s="55">
        <f>F709</f>
        <v>696</v>
      </c>
      <c r="AG51" s="55">
        <f>F795</f>
        <v>782</v>
      </c>
      <c r="AH51" s="55">
        <f>F498</f>
        <v>485</v>
      </c>
      <c r="AI51" s="55">
        <f>F524</f>
        <v>511</v>
      </c>
      <c r="AJ51" s="55">
        <f>F482</f>
        <v>469</v>
      </c>
      <c r="AK51" s="56">
        <f>F564</f>
        <v>551</v>
      </c>
      <c r="AL51" s="57">
        <f t="shared" si="5"/>
        <v>10990</v>
      </c>
      <c r="AM51" s="33"/>
      <c r="AN51" s="58" t="s">
        <v>458</v>
      </c>
      <c r="AO51" s="59" t="s">
        <v>355</v>
      </c>
      <c r="AP51" s="59" t="s">
        <v>356</v>
      </c>
      <c r="AQ51" s="59" t="s">
        <v>461</v>
      </c>
      <c r="AR51" s="59" t="s">
        <v>358</v>
      </c>
      <c r="AS51" s="59" t="s">
        <v>252</v>
      </c>
      <c r="AT51" s="59" t="s">
        <v>253</v>
      </c>
      <c r="AU51" s="59" t="s">
        <v>361</v>
      </c>
      <c r="AV51" s="59" t="s">
        <v>255</v>
      </c>
      <c r="AW51" s="59" t="s">
        <v>123</v>
      </c>
      <c r="AX51" s="59" t="s">
        <v>124</v>
      </c>
      <c r="AY51" s="59" t="s">
        <v>258</v>
      </c>
      <c r="AZ51" s="59" t="s">
        <v>126</v>
      </c>
      <c r="BA51" s="59" t="s">
        <v>811</v>
      </c>
      <c r="BB51" s="59" t="s">
        <v>812</v>
      </c>
      <c r="BC51" s="59" t="s">
        <v>129</v>
      </c>
      <c r="BD51" s="59" t="s">
        <v>814</v>
      </c>
      <c r="BE51" s="59" t="s">
        <v>685</v>
      </c>
      <c r="BF51" s="59" t="s">
        <v>686</v>
      </c>
      <c r="BG51" s="59" t="s">
        <v>817</v>
      </c>
      <c r="BH51" s="59" t="s">
        <v>688</v>
      </c>
      <c r="BI51" s="59" t="s">
        <v>585</v>
      </c>
      <c r="BJ51" s="59" t="s">
        <v>586</v>
      </c>
      <c r="BK51" s="59" t="s">
        <v>691</v>
      </c>
      <c r="BL51" s="59" t="s">
        <v>588</v>
      </c>
      <c r="BM51" s="59" t="s">
        <v>483</v>
      </c>
      <c r="BN51" s="59" t="s">
        <v>484</v>
      </c>
      <c r="BO51" s="60" t="s">
        <v>591</v>
      </c>
      <c r="BP51" s="45"/>
      <c r="BR51" s="33"/>
      <c r="BS51" s="61">
        <v>580</v>
      </c>
      <c r="BT51" s="62">
        <v>18</v>
      </c>
      <c r="BU51" s="62">
        <v>736</v>
      </c>
      <c r="BV51" s="62">
        <v>712</v>
      </c>
      <c r="BW51" s="62">
        <v>471</v>
      </c>
      <c r="BX51" s="62">
        <v>406</v>
      </c>
      <c r="BY51" s="62">
        <v>125</v>
      </c>
      <c r="BZ51" s="62">
        <v>682</v>
      </c>
      <c r="CA51" s="62">
        <v>644</v>
      </c>
      <c r="CB51" s="62">
        <v>277</v>
      </c>
      <c r="CC51" s="62">
        <v>478</v>
      </c>
      <c r="CD51" s="62">
        <v>537</v>
      </c>
      <c r="CE51" s="62">
        <v>358</v>
      </c>
      <c r="CF51" s="62">
        <v>171</v>
      </c>
      <c r="CG51" s="62">
        <v>591</v>
      </c>
      <c r="CH51" s="62">
        <v>442</v>
      </c>
      <c r="CI51" s="62">
        <v>229</v>
      </c>
      <c r="CJ51" s="62">
        <v>282</v>
      </c>
      <c r="CK51" s="62">
        <v>529</v>
      </c>
      <c r="CL51" s="62">
        <v>168</v>
      </c>
      <c r="CM51" s="62">
        <v>94</v>
      </c>
      <c r="CN51" s="62">
        <v>657</v>
      </c>
      <c r="CO51" s="62">
        <v>378</v>
      </c>
      <c r="CP51" s="62">
        <v>331</v>
      </c>
      <c r="CQ51" s="62">
        <v>68</v>
      </c>
      <c r="CR51" s="62">
        <v>36</v>
      </c>
      <c r="CS51" s="62">
        <v>774</v>
      </c>
      <c r="CT51" s="63">
        <v>216</v>
      </c>
      <c r="CU51" s="49">
        <f t="shared" si="4"/>
        <v>5747770</v>
      </c>
      <c r="CV51" s="33"/>
    </row>
    <row r="52" spans="1:100" x14ac:dyDescent="0.2">
      <c r="A52" s="23"/>
      <c r="B52" s="23"/>
      <c r="C52" s="23"/>
      <c r="D52" s="75" t="s">
        <v>437</v>
      </c>
      <c r="E52" s="76" t="s">
        <v>345</v>
      </c>
      <c r="F52" s="77">
        <f>B4+(38*B6)</f>
        <v>39</v>
      </c>
      <c r="G52" s="23"/>
      <c r="H52" s="24"/>
      <c r="I52" s="37"/>
      <c r="J52" s="54">
        <f>F584</f>
        <v>571</v>
      </c>
      <c r="K52" s="55">
        <f>F670</f>
        <v>657</v>
      </c>
      <c r="L52" s="55">
        <f>F616</f>
        <v>603</v>
      </c>
      <c r="M52" s="55">
        <f>F646</f>
        <v>633</v>
      </c>
      <c r="N52" s="55">
        <f>F355</f>
        <v>342</v>
      </c>
      <c r="O52" s="55">
        <f>F437</f>
        <v>424</v>
      </c>
      <c r="P52" s="55">
        <f>F403</f>
        <v>390</v>
      </c>
      <c r="Q52" s="55">
        <f>F429</f>
        <v>416</v>
      </c>
      <c r="R52" s="55">
        <f>F132</f>
        <v>119</v>
      </c>
      <c r="S52" s="55">
        <f>F218</f>
        <v>205</v>
      </c>
      <c r="T52" s="55">
        <f>F172</f>
        <v>159</v>
      </c>
      <c r="U52" s="55">
        <f>F202</f>
        <v>189</v>
      </c>
      <c r="V52" s="55">
        <f>F695</f>
        <v>682</v>
      </c>
      <c r="W52" s="55">
        <f>F777</f>
        <v>764</v>
      </c>
      <c r="X52" s="55">
        <f>F735</f>
        <v>722</v>
      </c>
      <c r="Y52" s="55">
        <f>F761</f>
        <v>748</v>
      </c>
      <c r="Z52" s="55">
        <f>F464</f>
        <v>451</v>
      </c>
      <c r="AA52" s="55">
        <f>F550</f>
        <v>537</v>
      </c>
      <c r="AB52" s="55">
        <f>F512</f>
        <v>499</v>
      </c>
      <c r="AC52" s="55">
        <f>F542</f>
        <v>529</v>
      </c>
      <c r="AD52" s="55">
        <f>F251</f>
        <v>238</v>
      </c>
      <c r="AE52" s="55">
        <f>F333</f>
        <v>320</v>
      </c>
      <c r="AF52" s="55">
        <f>F283</f>
        <v>270</v>
      </c>
      <c r="AG52" s="55">
        <f>F309</f>
        <v>296</v>
      </c>
      <c r="AH52" s="55">
        <f>F15</f>
        <v>2</v>
      </c>
      <c r="AI52" s="55">
        <f>F98</f>
        <v>85</v>
      </c>
      <c r="AJ52" s="55">
        <f>F68</f>
        <v>55</v>
      </c>
      <c r="AK52" s="56">
        <f>F97</f>
        <v>84</v>
      </c>
      <c r="AL52" s="57">
        <f t="shared" si="5"/>
        <v>10990</v>
      </c>
      <c r="AM52" s="33"/>
      <c r="AN52" s="58" t="s">
        <v>723</v>
      </c>
      <c r="AO52" s="59" t="s">
        <v>34</v>
      </c>
      <c r="AP52" s="59" t="s">
        <v>35</v>
      </c>
      <c r="AQ52" s="59" t="s">
        <v>726</v>
      </c>
      <c r="AR52" s="59" t="s">
        <v>624</v>
      </c>
      <c r="AS52" s="59" t="s">
        <v>728</v>
      </c>
      <c r="AT52" s="59" t="s">
        <v>729</v>
      </c>
      <c r="AU52" s="59" t="s">
        <v>627</v>
      </c>
      <c r="AV52" s="59" t="s">
        <v>495</v>
      </c>
      <c r="AW52" s="59" t="s">
        <v>602</v>
      </c>
      <c r="AX52" s="59" t="s">
        <v>603</v>
      </c>
      <c r="AY52" s="59" t="s">
        <v>498</v>
      </c>
      <c r="AZ52" s="59" t="s">
        <v>394</v>
      </c>
      <c r="BA52" s="59" t="s">
        <v>500</v>
      </c>
      <c r="BB52" s="59" t="s">
        <v>501</v>
      </c>
      <c r="BC52" s="59" t="s">
        <v>397</v>
      </c>
      <c r="BD52" s="59" t="s">
        <v>264</v>
      </c>
      <c r="BE52" s="59" t="s">
        <v>399</v>
      </c>
      <c r="BF52" s="59" t="s">
        <v>400</v>
      </c>
      <c r="BG52" s="59" t="s">
        <v>267</v>
      </c>
      <c r="BH52" s="59" t="s">
        <v>162</v>
      </c>
      <c r="BI52" s="59" t="s">
        <v>269</v>
      </c>
      <c r="BJ52" s="59" t="s">
        <v>270</v>
      </c>
      <c r="BK52" s="59" t="s">
        <v>165</v>
      </c>
      <c r="BL52" s="59" t="s">
        <v>29</v>
      </c>
      <c r="BM52" s="59" t="s">
        <v>2</v>
      </c>
      <c r="BN52" s="59" t="s">
        <v>167</v>
      </c>
      <c r="BO52" s="60" t="s">
        <v>32</v>
      </c>
      <c r="BP52" s="45"/>
      <c r="BR52" s="33"/>
      <c r="BS52" s="61">
        <v>153</v>
      </c>
      <c r="BT52" s="62">
        <v>227</v>
      </c>
      <c r="BU52" s="62">
        <v>470</v>
      </c>
      <c r="BV52" s="62">
        <v>23</v>
      </c>
      <c r="BW52" s="62">
        <v>404</v>
      </c>
      <c r="BX52" s="62">
        <v>109</v>
      </c>
      <c r="BY52" s="62">
        <v>76</v>
      </c>
      <c r="BZ52" s="62">
        <v>490</v>
      </c>
      <c r="CA52" s="62">
        <v>254</v>
      </c>
      <c r="CB52" s="62">
        <v>140</v>
      </c>
      <c r="CC52" s="62">
        <v>596</v>
      </c>
      <c r="CD52" s="62">
        <v>346</v>
      </c>
      <c r="CE52" s="62">
        <v>201</v>
      </c>
      <c r="CF52" s="62">
        <v>746</v>
      </c>
      <c r="CG52" s="62">
        <v>46</v>
      </c>
      <c r="CH52" s="62">
        <v>565</v>
      </c>
      <c r="CI52" s="62">
        <v>430</v>
      </c>
      <c r="CJ52" s="62">
        <v>176</v>
      </c>
      <c r="CK52" s="62">
        <v>672</v>
      </c>
      <c r="CL52" s="62">
        <v>506</v>
      </c>
      <c r="CM52" s="62">
        <v>294</v>
      </c>
      <c r="CN52" s="62">
        <v>720</v>
      </c>
      <c r="CO52" s="62">
        <v>697</v>
      </c>
      <c r="CP52" s="62">
        <v>376</v>
      </c>
      <c r="CQ52" s="62">
        <v>779</v>
      </c>
      <c r="CR52" s="62">
        <v>330</v>
      </c>
      <c r="CS52" s="62">
        <v>535</v>
      </c>
      <c r="CT52" s="63">
        <v>629</v>
      </c>
      <c r="CU52" s="49">
        <f t="shared" si="4"/>
        <v>5747770</v>
      </c>
      <c r="CV52" s="33"/>
    </row>
    <row r="53" spans="1:100" x14ac:dyDescent="0.2">
      <c r="A53" s="23"/>
      <c r="B53" s="23"/>
      <c r="C53" s="23"/>
      <c r="D53" s="75" t="s">
        <v>700</v>
      </c>
      <c r="E53" s="76" t="s">
        <v>345</v>
      </c>
      <c r="F53" s="78">
        <f>B4+(39*B6)</f>
        <v>40</v>
      </c>
      <c r="G53" s="23"/>
      <c r="H53" s="24"/>
      <c r="I53" s="37"/>
      <c r="J53" s="54">
        <f>F644</f>
        <v>631</v>
      </c>
      <c r="K53" s="55">
        <f>F618</f>
        <v>605</v>
      </c>
      <c r="L53" s="55">
        <f>F668</f>
        <v>655</v>
      </c>
      <c r="M53" s="55">
        <f>F586</f>
        <v>573</v>
      </c>
      <c r="N53" s="55">
        <f>F431</f>
        <v>418</v>
      </c>
      <c r="O53" s="55">
        <f>F401</f>
        <v>388</v>
      </c>
      <c r="P53" s="55">
        <f>F439</f>
        <v>426</v>
      </c>
      <c r="Q53" s="55">
        <f>F353</f>
        <v>340</v>
      </c>
      <c r="R53" s="55">
        <f>F200</f>
        <v>187</v>
      </c>
      <c r="S53" s="55">
        <f>F174</f>
        <v>161</v>
      </c>
      <c r="T53" s="55">
        <f>F216</f>
        <v>203</v>
      </c>
      <c r="U53" s="55">
        <f>F134</f>
        <v>121</v>
      </c>
      <c r="V53" s="55">
        <f>F763</f>
        <v>750</v>
      </c>
      <c r="W53" s="55">
        <f>F733</f>
        <v>720</v>
      </c>
      <c r="X53" s="55">
        <f>F779</f>
        <v>766</v>
      </c>
      <c r="Y53" s="55">
        <f>F693</f>
        <v>680</v>
      </c>
      <c r="Z53" s="55">
        <f>F540</f>
        <v>527</v>
      </c>
      <c r="AA53" s="55">
        <f>F514</f>
        <v>501</v>
      </c>
      <c r="AB53" s="55">
        <f>F548</f>
        <v>535</v>
      </c>
      <c r="AC53" s="55">
        <f>F466</f>
        <v>453</v>
      </c>
      <c r="AD53" s="55">
        <f>F311</f>
        <v>298</v>
      </c>
      <c r="AE53" s="55">
        <f>F281</f>
        <v>268</v>
      </c>
      <c r="AF53" s="55">
        <f>F335</f>
        <v>322</v>
      </c>
      <c r="AG53" s="55">
        <f>F249</f>
        <v>236</v>
      </c>
      <c r="AH53" s="55">
        <f>F96</f>
        <v>83</v>
      </c>
      <c r="AI53" s="55">
        <f>F69</f>
        <v>56</v>
      </c>
      <c r="AJ53" s="55">
        <f>F99</f>
        <v>86</v>
      </c>
      <c r="AK53" s="56">
        <f>F14</f>
        <v>1</v>
      </c>
      <c r="AL53" s="57">
        <f t="shared" si="5"/>
        <v>10990</v>
      </c>
      <c r="AM53" s="33"/>
      <c r="AN53" s="58" t="s">
        <v>63</v>
      </c>
      <c r="AO53" s="59" t="s">
        <v>751</v>
      </c>
      <c r="AP53" s="59" t="s">
        <v>752</v>
      </c>
      <c r="AQ53" s="59" t="s">
        <v>66</v>
      </c>
      <c r="AR53" s="59" t="s">
        <v>754</v>
      </c>
      <c r="AS53" s="59" t="s">
        <v>653</v>
      </c>
      <c r="AT53" s="59" t="s">
        <v>654</v>
      </c>
      <c r="AU53" s="59" t="s">
        <v>757</v>
      </c>
      <c r="AV53" s="59" t="s">
        <v>628</v>
      </c>
      <c r="AW53" s="59" t="s">
        <v>524</v>
      </c>
      <c r="AX53" s="59" t="s">
        <v>525</v>
      </c>
      <c r="AY53" s="59" t="s">
        <v>631</v>
      </c>
      <c r="AZ53" s="59" t="s">
        <v>527</v>
      </c>
      <c r="BA53" s="59" t="s">
        <v>423</v>
      </c>
      <c r="BB53" s="59" t="s">
        <v>424</v>
      </c>
      <c r="BC53" s="59" t="s">
        <v>530</v>
      </c>
      <c r="BD53" s="59" t="s">
        <v>426</v>
      </c>
      <c r="BE53" s="59" t="s">
        <v>294</v>
      </c>
      <c r="BF53" s="59" t="s">
        <v>295</v>
      </c>
      <c r="BG53" s="59" t="s">
        <v>429</v>
      </c>
      <c r="BH53" s="59" t="s">
        <v>297</v>
      </c>
      <c r="BI53" s="59" t="s">
        <v>192</v>
      </c>
      <c r="BJ53" s="59" t="s">
        <v>193</v>
      </c>
      <c r="BK53" s="59" t="s">
        <v>300</v>
      </c>
      <c r="BL53" s="59" t="s">
        <v>195</v>
      </c>
      <c r="BM53" s="59" t="s">
        <v>61</v>
      </c>
      <c r="BN53" s="59" t="s">
        <v>3</v>
      </c>
      <c r="BO53" s="60" t="s">
        <v>198</v>
      </c>
      <c r="BP53" s="45"/>
      <c r="BR53" s="33"/>
      <c r="BS53" s="61">
        <v>646</v>
      </c>
      <c r="BT53" s="62">
        <v>293</v>
      </c>
      <c r="BU53" s="62">
        <v>196</v>
      </c>
      <c r="BV53" s="62">
        <v>518</v>
      </c>
      <c r="BW53" s="62">
        <v>703</v>
      </c>
      <c r="BX53" s="62">
        <v>740</v>
      </c>
      <c r="BY53" s="62">
        <v>761</v>
      </c>
      <c r="BZ53" s="62">
        <v>554</v>
      </c>
      <c r="CA53" s="62">
        <v>221</v>
      </c>
      <c r="CB53" s="62">
        <v>626</v>
      </c>
      <c r="CC53" s="62">
        <v>328</v>
      </c>
      <c r="CD53" s="62">
        <v>372</v>
      </c>
      <c r="CE53" s="62">
        <v>690</v>
      </c>
      <c r="CF53" s="62">
        <v>443</v>
      </c>
      <c r="CG53" s="62">
        <v>359</v>
      </c>
      <c r="CH53" s="62">
        <v>102</v>
      </c>
      <c r="CI53" s="62">
        <v>400</v>
      </c>
      <c r="CJ53" s="62">
        <v>468</v>
      </c>
      <c r="CK53" s="62">
        <v>150</v>
      </c>
      <c r="CL53" s="62">
        <v>585</v>
      </c>
      <c r="CM53" s="62">
        <v>246</v>
      </c>
      <c r="CN53" s="62">
        <v>5</v>
      </c>
      <c r="CO53" s="62">
        <v>40</v>
      </c>
      <c r="CP53" s="62">
        <v>59</v>
      </c>
      <c r="CQ53" s="62">
        <v>266</v>
      </c>
      <c r="CR53" s="62">
        <v>616</v>
      </c>
      <c r="CS53" s="62">
        <v>489</v>
      </c>
      <c r="CT53" s="63">
        <v>114</v>
      </c>
      <c r="CU53" s="49">
        <f t="shared" si="4"/>
        <v>5747770</v>
      </c>
      <c r="CV53" s="33"/>
    </row>
    <row r="54" spans="1:100" x14ac:dyDescent="0.2">
      <c r="A54" s="23"/>
      <c r="B54" s="23"/>
      <c r="C54" s="23"/>
      <c r="D54" s="75" t="s">
        <v>596</v>
      </c>
      <c r="E54" s="76" t="s">
        <v>345</v>
      </c>
      <c r="F54" s="77">
        <f>B4+(40*B6)</f>
        <v>41</v>
      </c>
      <c r="G54" s="23"/>
      <c r="H54" s="24"/>
      <c r="I54" s="37"/>
      <c r="J54" s="54">
        <f>F674</f>
        <v>661</v>
      </c>
      <c r="K54" s="55">
        <f>F588</f>
        <v>575</v>
      </c>
      <c r="L54" s="55">
        <f>F642</f>
        <v>629</v>
      </c>
      <c r="M54" s="55">
        <f>F612</f>
        <v>599</v>
      </c>
      <c r="N54" s="55">
        <f>F457</f>
        <v>444</v>
      </c>
      <c r="O54" s="55">
        <f>F375</f>
        <v>362</v>
      </c>
      <c r="P54" s="55">
        <f>F409</f>
        <v>396</v>
      </c>
      <c r="Q54" s="55">
        <f>F383</f>
        <v>370</v>
      </c>
      <c r="R54" s="55">
        <f>F230</f>
        <v>217</v>
      </c>
      <c r="S54" s="55">
        <f>F144</f>
        <v>131</v>
      </c>
      <c r="T54" s="55">
        <f>F190</f>
        <v>177</v>
      </c>
      <c r="U54" s="55">
        <f>F160</f>
        <v>147</v>
      </c>
      <c r="V54" s="55">
        <f>F789</f>
        <v>776</v>
      </c>
      <c r="W54" s="55">
        <f>F707</f>
        <v>694</v>
      </c>
      <c r="X54" s="55">
        <f>F749</f>
        <v>736</v>
      </c>
      <c r="Y54" s="55">
        <f>F723</f>
        <v>710</v>
      </c>
      <c r="Z54" s="55">
        <f>F570</f>
        <v>557</v>
      </c>
      <c r="AA54" s="55">
        <f>F484</f>
        <v>471</v>
      </c>
      <c r="AB54" s="55">
        <f>F522</f>
        <v>509</v>
      </c>
      <c r="AC54" s="55">
        <f>F492</f>
        <v>479</v>
      </c>
      <c r="AD54" s="55">
        <f>F337</f>
        <v>324</v>
      </c>
      <c r="AE54" s="55">
        <f>F255</f>
        <v>242</v>
      </c>
      <c r="AF54" s="55">
        <f>F305</f>
        <v>292</v>
      </c>
      <c r="AG54" s="55">
        <f>F279</f>
        <v>266</v>
      </c>
      <c r="AH54" s="55">
        <f>F125</f>
        <v>112</v>
      </c>
      <c r="AI54" s="55">
        <f>F40</f>
        <v>27</v>
      </c>
      <c r="AJ54" s="55">
        <f>F70</f>
        <v>57</v>
      </c>
      <c r="AK54" s="56">
        <f>F43</f>
        <v>30</v>
      </c>
      <c r="AL54" s="57">
        <f t="shared" si="5"/>
        <v>10990</v>
      </c>
      <c r="AM54" s="33"/>
      <c r="AN54" s="58" t="s">
        <v>778</v>
      </c>
      <c r="AO54" s="59" t="s">
        <v>92</v>
      </c>
      <c r="AP54" s="59" t="s">
        <v>93</v>
      </c>
      <c r="AQ54" s="59" t="s">
        <v>781</v>
      </c>
      <c r="AR54" s="59" t="s">
        <v>680</v>
      </c>
      <c r="AS54" s="59" t="s">
        <v>783</v>
      </c>
      <c r="AT54" s="59" t="s">
        <v>784</v>
      </c>
      <c r="AU54" s="59" t="s">
        <v>683</v>
      </c>
      <c r="AV54" s="59" t="s">
        <v>552</v>
      </c>
      <c r="AW54" s="59" t="s">
        <v>657</v>
      </c>
      <c r="AX54" s="59" t="s">
        <v>658</v>
      </c>
      <c r="AY54" s="59" t="s">
        <v>555</v>
      </c>
      <c r="AZ54" s="59" t="s">
        <v>450</v>
      </c>
      <c r="BA54" s="59" t="s">
        <v>557</v>
      </c>
      <c r="BB54" s="59" t="s">
        <v>558</v>
      </c>
      <c r="BC54" s="59" t="s">
        <v>453</v>
      </c>
      <c r="BD54" s="59" t="s">
        <v>322</v>
      </c>
      <c r="BE54" s="59" t="s">
        <v>455</v>
      </c>
      <c r="BF54" s="59" t="s">
        <v>456</v>
      </c>
      <c r="BG54" s="59" t="s">
        <v>324</v>
      </c>
      <c r="BH54" s="59" t="s">
        <v>219</v>
      </c>
      <c r="BI54" s="59" t="s">
        <v>326</v>
      </c>
      <c r="BJ54" s="59" t="s">
        <v>327</v>
      </c>
      <c r="BK54" s="59" t="s">
        <v>222</v>
      </c>
      <c r="BL54" s="59" t="s">
        <v>87</v>
      </c>
      <c r="BM54" s="59" t="s">
        <v>224</v>
      </c>
      <c r="BN54" s="59" t="s">
        <v>225</v>
      </c>
      <c r="BO54" s="60" t="s">
        <v>90</v>
      </c>
      <c r="BP54" s="45"/>
      <c r="BR54" s="33"/>
      <c r="BS54" s="61">
        <v>285</v>
      </c>
      <c r="BT54" s="62">
        <v>654</v>
      </c>
      <c r="BU54" s="62">
        <v>405</v>
      </c>
      <c r="BV54" s="62">
        <v>226</v>
      </c>
      <c r="BW54" s="62">
        <v>22</v>
      </c>
      <c r="BX54" s="62">
        <v>143</v>
      </c>
      <c r="BY54" s="62">
        <v>214</v>
      </c>
      <c r="BZ54" s="62">
        <v>280</v>
      </c>
      <c r="CA54" s="62">
        <v>684</v>
      </c>
      <c r="CB54" s="62">
        <v>344</v>
      </c>
      <c r="CC54" s="62">
        <v>81</v>
      </c>
      <c r="CD54" s="62">
        <v>608</v>
      </c>
      <c r="CE54" s="62">
        <v>51</v>
      </c>
      <c r="CF54" s="62">
        <v>462</v>
      </c>
      <c r="CG54" s="62">
        <v>322</v>
      </c>
      <c r="CH54" s="62">
        <v>751</v>
      </c>
      <c r="CI54" s="62">
        <v>188</v>
      </c>
      <c r="CJ54" s="62">
        <v>725</v>
      </c>
      <c r="CK54" s="62">
        <v>428</v>
      </c>
      <c r="CL54" s="62">
        <v>96</v>
      </c>
      <c r="CM54" s="62">
        <v>532</v>
      </c>
      <c r="CN54" s="62">
        <v>578</v>
      </c>
      <c r="CO54" s="62">
        <v>619</v>
      </c>
      <c r="CP54" s="62">
        <v>778</v>
      </c>
      <c r="CQ54" s="62">
        <v>534</v>
      </c>
      <c r="CR54" s="62">
        <v>377</v>
      </c>
      <c r="CS54" s="62">
        <v>122</v>
      </c>
      <c r="CT54" s="63">
        <v>481</v>
      </c>
      <c r="CU54" s="49">
        <f t="shared" si="4"/>
        <v>5747770</v>
      </c>
      <c r="CV54" s="33"/>
    </row>
    <row r="55" spans="1:100" x14ac:dyDescent="0.2">
      <c r="A55" s="23"/>
      <c r="B55" s="23"/>
      <c r="C55" s="23"/>
      <c r="D55" s="75" t="s">
        <v>571</v>
      </c>
      <c r="E55" s="76" t="s">
        <v>345</v>
      </c>
      <c r="F55" s="77">
        <f>B4+(41*B6)</f>
        <v>42</v>
      </c>
      <c r="G55" s="23"/>
      <c r="H55" s="24"/>
      <c r="I55" s="37"/>
      <c r="J55" s="54">
        <f>F614</f>
        <v>601</v>
      </c>
      <c r="K55" s="55">
        <f>F640</f>
        <v>627</v>
      </c>
      <c r="L55" s="55">
        <f>F590</f>
        <v>577</v>
      </c>
      <c r="M55" s="55">
        <f>F672</f>
        <v>659</v>
      </c>
      <c r="N55" s="55">
        <f>F381</f>
        <v>368</v>
      </c>
      <c r="O55" s="55">
        <f>F411</f>
        <v>398</v>
      </c>
      <c r="P55" s="55">
        <f>F373</f>
        <v>360</v>
      </c>
      <c r="Q55" s="55">
        <f>F459</f>
        <v>446</v>
      </c>
      <c r="R55" s="55">
        <f>F162</f>
        <v>149</v>
      </c>
      <c r="S55" s="55">
        <f>F188</f>
        <v>175</v>
      </c>
      <c r="T55" s="55">
        <f>F146</f>
        <v>133</v>
      </c>
      <c r="U55" s="55">
        <f>F228</f>
        <v>215</v>
      </c>
      <c r="V55" s="55">
        <f>F721</f>
        <v>708</v>
      </c>
      <c r="W55" s="55">
        <f>F751</f>
        <v>738</v>
      </c>
      <c r="X55" s="55">
        <f>F705</f>
        <v>692</v>
      </c>
      <c r="Y55" s="55">
        <f>F791</f>
        <v>778</v>
      </c>
      <c r="Z55" s="55">
        <f>F494</f>
        <v>481</v>
      </c>
      <c r="AA55" s="55">
        <f>F520</f>
        <v>507</v>
      </c>
      <c r="AB55" s="55">
        <f>F486</f>
        <v>473</v>
      </c>
      <c r="AC55" s="55">
        <f>F568</f>
        <v>555</v>
      </c>
      <c r="AD55" s="55">
        <f>F277</f>
        <v>264</v>
      </c>
      <c r="AE55" s="55">
        <f>F307</f>
        <v>294</v>
      </c>
      <c r="AF55" s="55">
        <f>F253</f>
        <v>240</v>
      </c>
      <c r="AG55" s="55">
        <f>F339</f>
        <v>326</v>
      </c>
      <c r="AH55" s="55">
        <f>F42</f>
        <v>29</v>
      </c>
      <c r="AI55" s="55">
        <f>F71</f>
        <v>58</v>
      </c>
      <c r="AJ55" s="55">
        <f>F41</f>
        <v>28</v>
      </c>
      <c r="AK55" s="56">
        <f>F124</f>
        <v>111</v>
      </c>
      <c r="AL55" s="57">
        <f t="shared" si="5"/>
        <v>10990</v>
      </c>
      <c r="AM55" s="33"/>
      <c r="AN55" s="58" t="s">
        <v>122</v>
      </c>
      <c r="AO55" s="59" t="s">
        <v>807</v>
      </c>
      <c r="AP55" s="59" t="s">
        <v>808</v>
      </c>
      <c r="AQ55" s="59" t="s">
        <v>125</v>
      </c>
      <c r="AR55" s="59" t="s">
        <v>810</v>
      </c>
      <c r="AS55" s="59" t="s">
        <v>709</v>
      </c>
      <c r="AT55" s="59" t="s">
        <v>710</v>
      </c>
      <c r="AU55" s="59" t="s">
        <v>813</v>
      </c>
      <c r="AV55" s="59" t="s">
        <v>684</v>
      </c>
      <c r="AW55" s="59" t="s">
        <v>581</v>
      </c>
      <c r="AX55" s="59" t="s">
        <v>582</v>
      </c>
      <c r="AY55" s="59" t="s">
        <v>687</v>
      </c>
      <c r="AZ55" s="59" t="s">
        <v>584</v>
      </c>
      <c r="BA55" s="59" t="s">
        <v>479</v>
      </c>
      <c r="BB55" s="59" t="s">
        <v>480</v>
      </c>
      <c r="BC55" s="59" t="s">
        <v>587</v>
      </c>
      <c r="BD55" s="59" t="s">
        <v>482</v>
      </c>
      <c r="BE55" s="59" t="s">
        <v>351</v>
      </c>
      <c r="BF55" s="59" t="s">
        <v>352</v>
      </c>
      <c r="BG55" s="59" t="s">
        <v>485</v>
      </c>
      <c r="BH55" s="59" t="s">
        <v>354</v>
      </c>
      <c r="BI55" s="59" t="s">
        <v>248</v>
      </c>
      <c r="BJ55" s="59" t="s">
        <v>249</v>
      </c>
      <c r="BK55" s="59" t="s">
        <v>357</v>
      </c>
      <c r="BL55" s="59" t="s">
        <v>251</v>
      </c>
      <c r="BM55" s="59" t="s">
        <v>119</v>
      </c>
      <c r="BN55" s="59" t="s">
        <v>120</v>
      </c>
      <c r="BO55" s="60" t="s">
        <v>254</v>
      </c>
      <c r="BP55" s="45"/>
      <c r="BR55" s="33"/>
      <c r="BS55" s="61">
        <v>249</v>
      </c>
      <c r="BT55" s="62">
        <v>148</v>
      </c>
      <c r="BU55" s="62">
        <v>422</v>
      </c>
      <c r="BV55" s="62">
        <v>290</v>
      </c>
      <c r="BW55" s="62">
        <v>509</v>
      </c>
      <c r="BX55" s="62">
        <v>190</v>
      </c>
      <c r="BY55" s="62">
        <v>695</v>
      </c>
      <c r="BZ55" s="62">
        <v>769</v>
      </c>
      <c r="CA55" s="62">
        <v>31</v>
      </c>
      <c r="CB55" s="62">
        <v>384</v>
      </c>
      <c r="CC55" s="62">
        <v>208</v>
      </c>
      <c r="CD55" s="62">
        <v>326</v>
      </c>
      <c r="CE55" s="62">
        <v>126</v>
      </c>
      <c r="CF55" s="62">
        <v>728</v>
      </c>
      <c r="CG55" s="62">
        <v>84</v>
      </c>
      <c r="CH55" s="62">
        <v>658</v>
      </c>
      <c r="CI55" s="62">
        <v>466</v>
      </c>
      <c r="CJ55" s="62">
        <v>572</v>
      </c>
      <c r="CK55" s="62">
        <v>412</v>
      </c>
      <c r="CL55" s="62">
        <v>731</v>
      </c>
      <c r="CM55" s="62">
        <v>13</v>
      </c>
      <c r="CN55" s="62">
        <v>107</v>
      </c>
      <c r="CO55" s="62">
        <v>610</v>
      </c>
      <c r="CP55" s="62">
        <v>257</v>
      </c>
      <c r="CQ55" s="62">
        <v>486</v>
      </c>
      <c r="CR55" s="62">
        <v>338</v>
      </c>
      <c r="CS55" s="62">
        <v>624</v>
      </c>
      <c r="CT55" s="63">
        <v>557</v>
      </c>
      <c r="CU55" s="49">
        <f t="shared" si="4"/>
        <v>5747770</v>
      </c>
      <c r="CV55" s="33"/>
    </row>
    <row r="56" spans="1:100" x14ac:dyDescent="0.2">
      <c r="A56" s="23"/>
      <c r="B56" s="23"/>
      <c r="C56" s="23"/>
      <c r="D56" s="75" t="s">
        <v>513</v>
      </c>
      <c r="E56" s="76" t="s">
        <v>345</v>
      </c>
      <c r="F56" s="78">
        <f>B4+(42*B6)</f>
        <v>43</v>
      </c>
      <c r="G56" s="23"/>
      <c r="H56" s="24"/>
      <c r="I56" s="37"/>
      <c r="J56" s="54">
        <f>F128</f>
        <v>115</v>
      </c>
      <c r="K56" s="55">
        <f>F214</f>
        <v>201</v>
      </c>
      <c r="L56" s="55">
        <f>F176</f>
        <v>163</v>
      </c>
      <c r="M56" s="55">
        <f>F206</f>
        <v>193</v>
      </c>
      <c r="N56" s="55">
        <f>F699</f>
        <v>686</v>
      </c>
      <c r="O56" s="55">
        <f>F781</f>
        <v>768</v>
      </c>
      <c r="P56" s="55">
        <f>F731</f>
        <v>718</v>
      </c>
      <c r="Q56" s="55">
        <f>F757</f>
        <v>744</v>
      </c>
      <c r="R56" s="55">
        <f>F463</f>
        <v>450</v>
      </c>
      <c r="S56" s="55">
        <f>F546</f>
        <v>533</v>
      </c>
      <c r="T56" s="55">
        <f>F516</f>
        <v>503</v>
      </c>
      <c r="U56" s="55">
        <f>F545</f>
        <v>532</v>
      </c>
      <c r="V56" s="55">
        <f>F248</f>
        <v>235</v>
      </c>
      <c r="W56" s="55">
        <f>F334</f>
        <v>321</v>
      </c>
      <c r="X56" s="55">
        <f>F280</f>
        <v>267</v>
      </c>
      <c r="Y56" s="55">
        <f>F310</f>
        <v>297</v>
      </c>
      <c r="Z56" s="55">
        <f>F19</f>
        <v>6</v>
      </c>
      <c r="AA56" s="55">
        <f>F101</f>
        <v>88</v>
      </c>
      <c r="AB56" s="55">
        <f>F67</f>
        <v>54</v>
      </c>
      <c r="AC56" s="55">
        <f>F93</f>
        <v>80</v>
      </c>
      <c r="AD56" s="55">
        <f>F580</f>
        <v>567</v>
      </c>
      <c r="AE56" s="55">
        <f>F666</f>
        <v>653</v>
      </c>
      <c r="AF56" s="55">
        <f>F620</f>
        <v>607</v>
      </c>
      <c r="AG56" s="55">
        <f>F650</f>
        <v>637</v>
      </c>
      <c r="AH56" s="55">
        <f>F359</f>
        <v>346</v>
      </c>
      <c r="AI56" s="55">
        <f>F441</f>
        <v>428</v>
      </c>
      <c r="AJ56" s="55">
        <f>F399</f>
        <v>386</v>
      </c>
      <c r="AK56" s="56">
        <f>F425</f>
        <v>412</v>
      </c>
      <c r="AL56" s="57">
        <f t="shared" si="5"/>
        <v>10990</v>
      </c>
      <c r="AM56" s="33"/>
      <c r="AN56" s="58" t="s">
        <v>390</v>
      </c>
      <c r="AO56" s="59" t="s">
        <v>496</v>
      </c>
      <c r="AP56" s="59" t="s">
        <v>497</v>
      </c>
      <c r="AQ56" s="59" t="s">
        <v>393</v>
      </c>
      <c r="AR56" s="59" t="s">
        <v>260</v>
      </c>
      <c r="AS56" s="59" t="s">
        <v>395</v>
      </c>
      <c r="AT56" s="59" t="s">
        <v>396</v>
      </c>
      <c r="AU56" s="59" t="s">
        <v>263</v>
      </c>
      <c r="AV56" s="59" t="s">
        <v>158</v>
      </c>
      <c r="AW56" s="59" t="s">
        <v>265</v>
      </c>
      <c r="AX56" s="59" t="s">
        <v>266</v>
      </c>
      <c r="AY56" s="59" t="s">
        <v>161</v>
      </c>
      <c r="AZ56" s="59" t="s">
        <v>53</v>
      </c>
      <c r="BA56" s="59" t="s">
        <v>163</v>
      </c>
      <c r="BB56" s="59" t="s">
        <v>164</v>
      </c>
      <c r="BC56" s="59" t="s">
        <v>56</v>
      </c>
      <c r="BD56" s="59" t="s">
        <v>486</v>
      </c>
      <c r="BE56" s="59" t="s">
        <v>30</v>
      </c>
      <c r="BF56" s="59" t="s">
        <v>31</v>
      </c>
      <c r="BG56" s="59" t="s">
        <v>722</v>
      </c>
      <c r="BH56" s="59" t="s">
        <v>620</v>
      </c>
      <c r="BI56" s="59" t="s">
        <v>724</v>
      </c>
      <c r="BJ56" s="59" t="s">
        <v>725</v>
      </c>
      <c r="BK56" s="59" t="s">
        <v>623</v>
      </c>
      <c r="BL56" s="59" t="s">
        <v>491</v>
      </c>
      <c r="BM56" s="59" t="s">
        <v>625</v>
      </c>
      <c r="BN56" s="59" t="s">
        <v>626</v>
      </c>
      <c r="BO56" s="60" t="s">
        <v>494</v>
      </c>
      <c r="BP56" s="45"/>
      <c r="BR56" s="33"/>
      <c r="BS56" s="61">
        <v>522</v>
      </c>
      <c r="BT56" s="62">
        <v>440</v>
      </c>
      <c r="BU56" s="62">
        <v>145</v>
      </c>
      <c r="BV56" s="62">
        <v>652</v>
      </c>
      <c r="BW56" s="62">
        <v>234</v>
      </c>
      <c r="BX56" s="62">
        <v>461</v>
      </c>
      <c r="BY56" s="62">
        <v>42</v>
      </c>
      <c r="BZ56" s="62">
        <v>58</v>
      </c>
      <c r="CA56" s="62">
        <v>498</v>
      </c>
      <c r="CB56" s="62">
        <v>600</v>
      </c>
      <c r="CC56" s="62">
        <v>675</v>
      </c>
      <c r="CD56" s="62">
        <v>219</v>
      </c>
      <c r="CE56" s="62">
        <v>392</v>
      </c>
      <c r="CF56" s="62">
        <v>25</v>
      </c>
      <c r="CG56" s="62">
        <v>781</v>
      </c>
      <c r="CH56" s="62">
        <v>420</v>
      </c>
      <c r="CI56" s="62">
        <v>583</v>
      </c>
      <c r="CJ56" s="62">
        <v>87</v>
      </c>
      <c r="CK56" s="62">
        <v>180</v>
      </c>
      <c r="CL56" s="62">
        <v>302</v>
      </c>
      <c r="CM56" s="62">
        <v>702</v>
      </c>
      <c r="CN56" s="62">
        <v>742</v>
      </c>
      <c r="CO56" s="62">
        <v>321</v>
      </c>
      <c r="CP56" s="62">
        <v>542</v>
      </c>
      <c r="CQ56" s="62">
        <v>120</v>
      </c>
      <c r="CR56" s="62">
        <v>621</v>
      </c>
      <c r="CS56" s="62">
        <v>356</v>
      </c>
      <c r="CT56" s="63">
        <v>270</v>
      </c>
      <c r="CU56" s="49">
        <f t="shared" si="4"/>
        <v>5747770</v>
      </c>
      <c r="CV56" s="33"/>
    </row>
    <row r="57" spans="1:100" x14ac:dyDescent="0.2">
      <c r="A57" s="23"/>
      <c r="B57" s="23"/>
      <c r="C57" s="23"/>
      <c r="D57" s="75" t="s">
        <v>540</v>
      </c>
      <c r="E57" s="76" t="s">
        <v>345</v>
      </c>
      <c r="F57" s="77">
        <f>B4+(43*B6)</f>
        <v>44</v>
      </c>
      <c r="G57" s="23"/>
      <c r="H57" s="24"/>
      <c r="I57" s="37"/>
      <c r="J57" s="54">
        <f>F204</f>
        <v>191</v>
      </c>
      <c r="K57" s="55">
        <f>F178</f>
        <v>165</v>
      </c>
      <c r="L57" s="55">
        <f>F212</f>
        <v>199</v>
      </c>
      <c r="M57" s="55">
        <f>F130</f>
        <v>117</v>
      </c>
      <c r="N57" s="55">
        <f>F759</f>
        <v>746</v>
      </c>
      <c r="O57" s="55">
        <f>F729</f>
        <v>716</v>
      </c>
      <c r="P57" s="55">
        <f>F783</f>
        <v>770</v>
      </c>
      <c r="Q57" s="55">
        <f>F697</f>
        <v>684</v>
      </c>
      <c r="R57" s="55">
        <f>F544</f>
        <v>531</v>
      </c>
      <c r="S57" s="55">
        <f>F517</f>
        <v>504</v>
      </c>
      <c r="T57" s="55">
        <f>F547</f>
        <v>534</v>
      </c>
      <c r="U57" s="55">
        <f>F462</f>
        <v>449</v>
      </c>
      <c r="V57" s="55">
        <f>F308</f>
        <v>295</v>
      </c>
      <c r="W57" s="55">
        <f>F282</f>
        <v>269</v>
      </c>
      <c r="X57" s="55">
        <f>F332</f>
        <v>319</v>
      </c>
      <c r="Y57" s="55">
        <f>F250</f>
        <v>237</v>
      </c>
      <c r="Z57" s="55">
        <f>F95</f>
        <v>82</v>
      </c>
      <c r="AA57" s="55">
        <f>F65</f>
        <v>52</v>
      </c>
      <c r="AB57" s="55">
        <f>F103</f>
        <v>90</v>
      </c>
      <c r="AC57" s="55">
        <f>F17</f>
        <v>4</v>
      </c>
      <c r="AD57" s="55">
        <f>F648</f>
        <v>635</v>
      </c>
      <c r="AE57" s="55">
        <f>F622</f>
        <v>609</v>
      </c>
      <c r="AF57" s="55">
        <f>F664</f>
        <v>651</v>
      </c>
      <c r="AG57" s="55">
        <f>F582</f>
        <v>569</v>
      </c>
      <c r="AH57" s="55">
        <f>F427</f>
        <v>414</v>
      </c>
      <c r="AI57" s="55">
        <f>F397</f>
        <v>384</v>
      </c>
      <c r="AJ57" s="55">
        <f>F443</f>
        <v>430</v>
      </c>
      <c r="AK57" s="56">
        <f>F357</f>
        <v>344</v>
      </c>
      <c r="AL57" s="57">
        <f t="shared" si="5"/>
        <v>10990</v>
      </c>
      <c r="AM57" s="33"/>
      <c r="AN57" s="58" t="s">
        <v>523</v>
      </c>
      <c r="AO57" s="59" t="s">
        <v>419</v>
      </c>
      <c r="AP57" s="59" t="s">
        <v>420</v>
      </c>
      <c r="AQ57" s="59" t="s">
        <v>526</v>
      </c>
      <c r="AR57" s="59" t="s">
        <v>422</v>
      </c>
      <c r="AS57" s="59" t="s">
        <v>290</v>
      </c>
      <c r="AT57" s="59" t="s">
        <v>291</v>
      </c>
      <c r="AU57" s="59" t="s">
        <v>425</v>
      </c>
      <c r="AV57" s="59" t="s">
        <v>293</v>
      </c>
      <c r="AW57" s="59" t="s">
        <v>188</v>
      </c>
      <c r="AX57" s="59" t="s">
        <v>189</v>
      </c>
      <c r="AY57" s="59" t="s">
        <v>296</v>
      </c>
      <c r="AZ57" s="59" t="s">
        <v>191</v>
      </c>
      <c r="BA57" s="59" t="s">
        <v>84</v>
      </c>
      <c r="BB57" s="59" t="s">
        <v>85</v>
      </c>
      <c r="BC57" s="59" t="s">
        <v>194</v>
      </c>
      <c r="BD57" s="59" t="s">
        <v>60</v>
      </c>
      <c r="BE57" s="59" t="s">
        <v>748</v>
      </c>
      <c r="BF57" s="59" t="s">
        <v>749</v>
      </c>
      <c r="BG57" s="59" t="s">
        <v>62</v>
      </c>
      <c r="BH57" s="59" t="s">
        <v>750</v>
      </c>
      <c r="BI57" s="59" t="s">
        <v>649</v>
      </c>
      <c r="BJ57" s="59" t="s">
        <v>650</v>
      </c>
      <c r="BK57" s="59" t="s">
        <v>753</v>
      </c>
      <c r="BL57" s="59" t="s">
        <v>652</v>
      </c>
      <c r="BM57" s="59" t="s">
        <v>520</v>
      </c>
      <c r="BN57" s="59" t="s">
        <v>521</v>
      </c>
      <c r="BO57" s="60" t="s">
        <v>655</v>
      </c>
      <c r="BP57" s="45"/>
      <c r="BR57" s="33"/>
      <c r="BS57" s="61">
        <v>12</v>
      </c>
      <c r="BT57" s="62">
        <v>415</v>
      </c>
      <c r="BU57" s="62">
        <v>669</v>
      </c>
      <c r="BV57" s="62">
        <v>160</v>
      </c>
      <c r="BW57" s="62">
        <v>288</v>
      </c>
      <c r="BX57" s="62">
        <v>718</v>
      </c>
      <c r="BY57" s="62">
        <v>560</v>
      </c>
      <c r="BZ57" s="62">
        <v>313</v>
      </c>
      <c r="CA57" s="62">
        <v>349</v>
      </c>
      <c r="CB57" s="62">
        <v>199</v>
      </c>
      <c r="CC57" s="62">
        <v>50</v>
      </c>
      <c r="CD57" s="62">
        <v>686</v>
      </c>
      <c r="CE57" s="62">
        <v>590</v>
      </c>
      <c r="CF57" s="62">
        <v>514</v>
      </c>
      <c r="CG57" s="62">
        <v>262</v>
      </c>
      <c r="CH57" s="62">
        <v>170</v>
      </c>
      <c r="CI57" s="62">
        <v>98</v>
      </c>
      <c r="CJ57" s="62">
        <v>750</v>
      </c>
      <c r="CK57" s="62">
        <v>563</v>
      </c>
      <c r="CL57" s="62">
        <v>433</v>
      </c>
      <c r="CM57" s="62">
        <v>453</v>
      </c>
      <c r="CN57" s="62">
        <v>252</v>
      </c>
      <c r="CO57" s="62">
        <v>74</v>
      </c>
      <c r="CP57" s="62">
        <v>484</v>
      </c>
      <c r="CQ57" s="62">
        <v>636</v>
      </c>
      <c r="CR57" s="62">
        <v>137</v>
      </c>
      <c r="CS57" s="62">
        <v>387</v>
      </c>
      <c r="CT57" s="63">
        <v>768</v>
      </c>
      <c r="CU57" s="49">
        <f t="shared" si="4"/>
        <v>5747770</v>
      </c>
      <c r="CV57" s="33"/>
    </row>
    <row r="58" spans="1:100" x14ac:dyDescent="0.2">
      <c r="A58" s="23"/>
      <c r="B58" s="23"/>
      <c r="C58" s="23"/>
      <c r="D58" s="75" t="s">
        <v>407</v>
      </c>
      <c r="E58" s="76" t="s">
        <v>345</v>
      </c>
      <c r="F58" s="77">
        <f>B4+(44*B6)</f>
        <v>45</v>
      </c>
      <c r="G58" s="23"/>
      <c r="H58" s="24"/>
      <c r="I58" s="37"/>
      <c r="J58" s="54">
        <f>F234</f>
        <v>221</v>
      </c>
      <c r="K58" s="55">
        <f>F148</f>
        <v>135</v>
      </c>
      <c r="L58" s="55">
        <f>F186</f>
        <v>173</v>
      </c>
      <c r="M58" s="55">
        <f>F156</f>
        <v>143</v>
      </c>
      <c r="N58" s="55">
        <f>F785</f>
        <v>772</v>
      </c>
      <c r="O58" s="55">
        <f>F703</f>
        <v>690</v>
      </c>
      <c r="P58" s="55">
        <f>F753</f>
        <v>740</v>
      </c>
      <c r="Q58" s="55">
        <f>F727</f>
        <v>714</v>
      </c>
      <c r="R58" s="55">
        <f>F573</f>
        <v>560</v>
      </c>
      <c r="S58" s="55">
        <f>F488</f>
        <v>475</v>
      </c>
      <c r="T58" s="55">
        <f>F518</f>
        <v>505</v>
      </c>
      <c r="U58" s="55">
        <f>F491</f>
        <v>478</v>
      </c>
      <c r="V58" s="55">
        <f>F338</f>
        <v>325</v>
      </c>
      <c r="W58" s="55">
        <f>F252</f>
        <v>239</v>
      </c>
      <c r="X58" s="55">
        <f>F306</f>
        <v>293</v>
      </c>
      <c r="Y58" s="55">
        <f>F276</f>
        <v>263</v>
      </c>
      <c r="Z58" s="55">
        <f>F121</f>
        <v>108</v>
      </c>
      <c r="AA58" s="55">
        <f>F39</f>
        <v>26</v>
      </c>
      <c r="AB58" s="55">
        <f>F73</f>
        <v>60</v>
      </c>
      <c r="AC58" s="55">
        <f>F47</f>
        <v>34</v>
      </c>
      <c r="AD58" s="55">
        <f>F678</f>
        <v>665</v>
      </c>
      <c r="AE58" s="55">
        <f>F592</f>
        <v>579</v>
      </c>
      <c r="AF58" s="55">
        <f>F638</f>
        <v>625</v>
      </c>
      <c r="AG58" s="55">
        <f>F608</f>
        <v>595</v>
      </c>
      <c r="AH58" s="55">
        <f>F453</f>
        <v>440</v>
      </c>
      <c r="AI58" s="55">
        <f>F371</f>
        <v>358</v>
      </c>
      <c r="AJ58" s="55">
        <f>F413</f>
        <v>400</v>
      </c>
      <c r="AK58" s="56">
        <f>F387</f>
        <v>374</v>
      </c>
      <c r="AL58" s="57">
        <f t="shared" si="5"/>
        <v>10990</v>
      </c>
      <c r="AM58" s="33"/>
      <c r="AN58" s="58" t="s">
        <v>446</v>
      </c>
      <c r="AO58" s="59" t="s">
        <v>553</v>
      </c>
      <c r="AP58" s="59" t="s">
        <v>554</v>
      </c>
      <c r="AQ58" s="59" t="s">
        <v>449</v>
      </c>
      <c r="AR58" s="59" t="s">
        <v>318</v>
      </c>
      <c r="AS58" s="59" t="s">
        <v>451</v>
      </c>
      <c r="AT58" s="59" t="s">
        <v>452</v>
      </c>
      <c r="AU58" s="59" t="s">
        <v>321</v>
      </c>
      <c r="AV58" s="59" t="s">
        <v>215</v>
      </c>
      <c r="AW58" s="59" t="s">
        <v>323</v>
      </c>
      <c r="AX58" s="59" t="s">
        <v>0</v>
      </c>
      <c r="AY58" s="59" t="s">
        <v>218</v>
      </c>
      <c r="AZ58" s="59" t="s">
        <v>111</v>
      </c>
      <c r="BA58" s="59" t="s">
        <v>220</v>
      </c>
      <c r="BB58" s="59" t="s">
        <v>221</v>
      </c>
      <c r="BC58" s="59" t="s">
        <v>114</v>
      </c>
      <c r="BD58" s="59" t="s">
        <v>774</v>
      </c>
      <c r="BE58" s="59" t="s">
        <v>88</v>
      </c>
      <c r="BF58" s="59" t="s">
        <v>89</v>
      </c>
      <c r="BG58" s="59" t="s">
        <v>777</v>
      </c>
      <c r="BH58" s="59" t="s">
        <v>676</v>
      </c>
      <c r="BI58" s="59" t="s">
        <v>779</v>
      </c>
      <c r="BJ58" s="59" t="s">
        <v>780</v>
      </c>
      <c r="BK58" s="59" t="s">
        <v>679</v>
      </c>
      <c r="BL58" s="59" t="s">
        <v>548</v>
      </c>
      <c r="BM58" s="59" t="s">
        <v>681</v>
      </c>
      <c r="BN58" s="59" t="s">
        <v>682</v>
      </c>
      <c r="BO58" s="60" t="s">
        <v>551</v>
      </c>
      <c r="BP58" s="45"/>
      <c r="BR58" s="33"/>
      <c r="BS58" s="61">
        <v>723</v>
      </c>
      <c r="BT58" s="62">
        <v>574</v>
      </c>
      <c r="BU58" s="62">
        <v>298</v>
      </c>
      <c r="BV58" s="62">
        <v>423</v>
      </c>
      <c r="BW58" s="62">
        <v>664</v>
      </c>
      <c r="BX58" s="62">
        <v>10</v>
      </c>
      <c r="BY58" s="62">
        <v>618</v>
      </c>
      <c r="BZ58" s="62">
        <v>613</v>
      </c>
      <c r="CA58" s="62">
        <v>369</v>
      </c>
      <c r="CB58" s="62">
        <v>694</v>
      </c>
      <c r="CC58" s="62">
        <v>265</v>
      </c>
      <c r="CD58" s="62">
        <v>56</v>
      </c>
      <c r="CE58" s="62">
        <v>320</v>
      </c>
      <c r="CF58" s="62">
        <v>232</v>
      </c>
      <c r="CG58" s="62">
        <v>540</v>
      </c>
      <c r="CH58" s="62">
        <v>460</v>
      </c>
      <c r="CI58" s="62">
        <v>756</v>
      </c>
      <c r="CJ58" s="62">
        <v>517</v>
      </c>
      <c r="CK58" s="62">
        <v>106</v>
      </c>
      <c r="CL58" s="62">
        <v>397</v>
      </c>
      <c r="CM58" s="62">
        <v>193</v>
      </c>
      <c r="CN58" s="62">
        <v>142</v>
      </c>
      <c r="CO58" s="62">
        <v>766</v>
      </c>
      <c r="CP58" s="62">
        <v>132</v>
      </c>
      <c r="CQ58" s="62">
        <v>339</v>
      </c>
      <c r="CR58" s="62">
        <v>494</v>
      </c>
      <c r="CS58" s="62">
        <v>210</v>
      </c>
      <c r="CT58" s="63">
        <v>79</v>
      </c>
      <c r="CU58" s="49">
        <f t="shared" si="4"/>
        <v>5747770</v>
      </c>
      <c r="CV58" s="33"/>
    </row>
    <row r="59" spans="1:100" x14ac:dyDescent="0.2">
      <c r="A59" s="23"/>
      <c r="B59" s="23"/>
      <c r="C59" s="23"/>
      <c r="D59" s="75" t="s">
        <v>618</v>
      </c>
      <c r="E59" s="76" t="s">
        <v>345</v>
      </c>
      <c r="F59" s="78">
        <f>B4+(45*B6)</f>
        <v>46</v>
      </c>
      <c r="G59" s="23"/>
      <c r="H59" s="24"/>
      <c r="I59" s="37"/>
      <c r="J59" s="54">
        <f>F158</f>
        <v>145</v>
      </c>
      <c r="K59" s="55">
        <f>F184</f>
        <v>171</v>
      </c>
      <c r="L59" s="55">
        <f>F150</f>
        <v>137</v>
      </c>
      <c r="M59" s="55">
        <f>F232</f>
        <v>219</v>
      </c>
      <c r="N59" s="55">
        <f>F725</f>
        <v>712</v>
      </c>
      <c r="O59" s="55">
        <f>F755</f>
        <v>742</v>
      </c>
      <c r="P59" s="55">
        <f>F701</f>
        <v>688</v>
      </c>
      <c r="Q59" s="55">
        <f>F787</f>
        <v>774</v>
      </c>
      <c r="R59" s="55">
        <f>F490</f>
        <v>477</v>
      </c>
      <c r="S59" s="55">
        <f>F519</f>
        <v>506</v>
      </c>
      <c r="T59" s="55">
        <f>F489</f>
        <v>476</v>
      </c>
      <c r="U59" s="55">
        <f>F572</f>
        <v>559</v>
      </c>
      <c r="V59" s="55">
        <f>F278</f>
        <v>265</v>
      </c>
      <c r="W59" s="55">
        <f>F304</f>
        <v>291</v>
      </c>
      <c r="X59" s="55">
        <f>F254</f>
        <v>241</v>
      </c>
      <c r="Y59" s="55">
        <f>F336</f>
        <v>323</v>
      </c>
      <c r="Z59" s="55">
        <f>F45</f>
        <v>32</v>
      </c>
      <c r="AA59" s="55">
        <f>F75</f>
        <v>62</v>
      </c>
      <c r="AB59" s="55">
        <f>F37</f>
        <v>24</v>
      </c>
      <c r="AC59" s="55">
        <f>F123</f>
        <v>110</v>
      </c>
      <c r="AD59" s="55">
        <f>F610</f>
        <v>597</v>
      </c>
      <c r="AE59" s="55">
        <f>F636</f>
        <v>623</v>
      </c>
      <c r="AF59" s="55">
        <f>F594</f>
        <v>581</v>
      </c>
      <c r="AG59" s="55">
        <f>F676</f>
        <v>663</v>
      </c>
      <c r="AH59" s="55">
        <f>F385</f>
        <v>372</v>
      </c>
      <c r="AI59" s="55">
        <f>F415</f>
        <v>402</v>
      </c>
      <c r="AJ59" s="55">
        <f>F369</f>
        <v>356</v>
      </c>
      <c r="AK59" s="56">
        <f>F455</f>
        <v>442</v>
      </c>
      <c r="AL59" s="57">
        <f>+J59+K59+L59+M59+N59+O59+P59+Q59+R59+S59+T59+U59+V59+W59+X59+Y59+Z59+AA59+AB59+AC59+AD59+AE59+AF59+AG59+AH59+AI59+AJ59+AK59</f>
        <v>10990</v>
      </c>
      <c r="AM59" s="33"/>
      <c r="AN59" s="58" t="s">
        <v>580</v>
      </c>
      <c r="AO59" s="59" t="s">
        <v>475</v>
      </c>
      <c r="AP59" s="59" t="s">
        <v>476</v>
      </c>
      <c r="AQ59" s="59" t="s">
        <v>583</v>
      </c>
      <c r="AR59" s="59" t="s">
        <v>478</v>
      </c>
      <c r="AS59" s="59" t="s">
        <v>347</v>
      </c>
      <c r="AT59" s="59" t="s">
        <v>348</v>
      </c>
      <c r="AU59" s="59" t="s">
        <v>481</v>
      </c>
      <c r="AV59" s="59" t="s">
        <v>350</v>
      </c>
      <c r="AW59" s="59" t="s">
        <v>1</v>
      </c>
      <c r="AX59" s="59" t="s">
        <v>245</v>
      </c>
      <c r="AY59" s="59" t="s">
        <v>353</v>
      </c>
      <c r="AZ59" s="59" t="s">
        <v>247</v>
      </c>
      <c r="BA59" s="59" t="s">
        <v>143</v>
      </c>
      <c r="BB59" s="59" t="s">
        <v>144</v>
      </c>
      <c r="BC59" s="59" t="s">
        <v>250</v>
      </c>
      <c r="BD59" s="59" t="s">
        <v>118</v>
      </c>
      <c r="BE59" s="59" t="s">
        <v>803</v>
      </c>
      <c r="BF59" s="59" t="s">
        <v>804</v>
      </c>
      <c r="BG59" s="59" t="s">
        <v>121</v>
      </c>
      <c r="BH59" s="59" t="s">
        <v>806</v>
      </c>
      <c r="BI59" s="59" t="s">
        <v>705</v>
      </c>
      <c r="BJ59" s="59" t="s">
        <v>706</v>
      </c>
      <c r="BK59" s="59" t="s">
        <v>809</v>
      </c>
      <c r="BL59" s="59" t="s">
        <v>708</v>
      </c>
      <c r="BM59" s="59" t="s">
        <v>577</v>
      </c>
      <c r="BN59" s="59" t="s">
        <v>578</v>
      </c>
      <c r="BO59" s="60" t="s">
        <v>711</v>
      </c>
      <c r="BP59" s="45"/>
      <c r="BR59" s="33"/>
      <c r="BS59" s="61">
        <v>451</v>
      </c>
      <c r="BT59" s="62">
        <v>112</v>
      </c>
      <c r="BU59" s="62">
        <v>236</v>
      </c>
      <c r="BV59" s="62">
        <v>582</v>
      </c>
      <c r="BW59" s="62">
        <v>154</v>
      </c>
      <c r="BX59" s="62">
        <v>512</v>
      </c>
      <c r="BY59" s="62">
        <v>361</v>
      </c>
      <c r="BZ59" s="62">
        <v>382</v>
      </c>
      <c r="CA59" s="62">
        <v>611</v>
      </c>
      <c r="CB59" s="62">
        <v>41</v>
      </c>
      <c r="CC59" s="62">
        <v>117</v>
      </c>
      <c r="CD59" s="62">
        <v>758</v>
      </c>
      <c r="CE59" s="62">
        <v>66</v>
      </c>
      <c r="CF59" s="62">
        <v>300</v>
      </c>
      <c r="CG59" s="62">
        <v>496</v>
      </c>
      <c r="CH59" s="62">
        <v>710</v>
      </c>
      <c r="CI59" s="62">
        <v>2</v>
      </c>
      <c r="CJ59" s="62">
        <v>649</v>
      </c>
      <c r="CK59" s="62">
        <v>741</v>
      </c>
      <c r="CL59" s="62">
        <v>191</v>
      </c>
      <c r="CM59" s="62">
        <v>410</v>
      </c>
      <c r="CN59" s="62">
        <v>445</v>
      </c>
      <c r="CO59" s="62">
        <v>260</v>
      </c>
      <c r="CP59" s="62">
        <v>630</v>
      </c>
      <c r="CQ59" s="62">
        <v>218</v>
      </c>
      <c r="CR59" s="62">
        <v>544</v>
      </c>
      <c r="CS59" s="62">
        <v>700</v>
      </c>
      <c r="CT59" s="63">
        <v>311</v>
      </c>
      <c r="CU59" s="49">
        <f t="shared" si="4"/>
        <v>5747770</v>
      </c>
      <c r="CV59" s="33"/>
    </row>
    <row r="60" spans="1:100" x14ac:dyDescent="0.2">
      <c r="A60" s="23"/>
      <c r="B60" s="23"/>
      <c r="C60" s="23"/>
      <c r="D60" s="75" t="s">
        <v>380</v>
      </c>
      <c r="E60" s="76" t="s">
        <v>345</v>
      </c>
      <c r="F60" s="77">
        <f>B4+(46*B6)</f>
        <v>47</v>
      </c>
      <c r="G60" s="23"/>
      <c r="H60" s="24"/>
      <c r="I60" s="37"/>
      <c r="J60" s="54">
        <f>F467</f>
        <v>454</v>
      </c>
      <c r="K60" s="55">
        <f>F549</f>
        <v>536</v>
      </c>
      <c r="L60" s="55">
        <f>F515</f>
        <v>502</v>
      </c>
      <c r="M60" s="55">
        <f>F541</f>
        <v>528</v>
      </c>
      <c r="N60" s="55">
        <f>F244</f>
        <v>231</v>
      </c>
      <c r="O60" s="55">
        <f>F330</f>
        <v>317</v>
      </c>
      <c r="P60" s="55">
        <f>F284</f>
        <v>271</v>
      </c>
      <c r="Q60" s="55">
        <f>F314</f>
        <v>301</v>
      </c>
      <c r="R60" s="55">
        <f>F23</f>
        <v>10</v>
      </c>
      <c r="S60" s="55">
        <f>F105</f>
        <v>92</v>
      </c>
      <c r="T60" s="55">
        <f>F63</f>
        <v>50</v>
      </c>
      <c r="U60" s="55">
        <f>F89</f>
        <v>76</v>
      </c>
      <c r="V60" s="55">
        <f>F576</f>
        <v>563</v>
      </c>
      <c r="W60" s="55">
        <f>F662</f>
        <v>649</v>
      </c>
      <c r="X60" s="55">
        <f>F624</f>
        <v>611</v>
      </c>
      <c r="Y60" s="55">
        <f>F654</f>
        <v>641</v>
      </c>
      <c r="Z60" s="55">
        <f>F363</f>
        <v>350</v>
      </c>
      <c r="AA60" s="55">
        <f>F445</f>
        <v>432</v>
      </c>
      <c r="AB60" s="55">
        <f>F395</f>
        <v>382</v>
      </c>
      <c r="AC60" s="55">
        <f>F421</f>
        <v>408</v>
      </c>
      <c r="AD60" s="55">
        <f>F127</f>
        <v>114</v>
      </c>
      <c r="AE60" s="55">
        <f>F210</f>
        <v>197</v>
      </c>
      <c r="AF60" s="55">
        <f>F180</f>
        <v>167</v>
      </c>
      <c r="AG60" s="55">
        <f>F209</f>
        <v>196</v>
      </c>
      <c r="AH60" s="55">
        <f>F696</f>
        <v>683</v>
      </c>
      <c r="AI60" s="55">
        <f>F782</f>
        <v>769</v>
      </c>
      <c r="AJ60" s="55">
        <f>F728</f>
        <v>715</v>
      </c>
      <c r="AK60" s="56">
        <f>F758</f>
        <v>745</v>
      </c>
      <c r="AL60" s="57">
        <f>J60+K60+L60+M60+N60+O60+P60+Q60+R60+S60+T60+U60+V60+W60+X60+Y60+Z60+AA60+AB60+AC60+AD60+AE60+AF60+AG60+AH60+AI60+AJ60+AK60</f>
        <v>10990</v>
      </c>
      <c r="AM60" s="33"/>
      <c r="AN60" s="58" t="s">
        <v>49</v>
      </c>
      <c r="AO60" s="59" t="s">
        <v>159</v>
      </c>
      <c r="AP60" s="59" t="s">
        <v>160</v>
      </c>
      <c r="AQ60" s="59" t="s">
        <v>52</v>
      </c>
      <c r="AR60" s="59" t="s">
        <v>716</v>
      </c>
      <c r="AS60" s="59" t="s">
        <v>54</v>
      </c>
      <c r="AT60" s="59" t="s">
        <v>55</v>
      </c>
      <c r="AU60" s="59" t="s">
        <v>719</v>
      </c>
      <c r="AV60" s="59" t="s">
        <v>600</v>
      </c>
      <c r="AW60" s="59" t="s">
        <v>720</v>
      </c>
      <c r="AX60" s="59" t="s">
        <v>721</v>
      </c>
      <c r="AY60" s="59" t="s">
        <v>619</v>
      </c>
      <c r="AZ60" s="59" t="s">
        <v>487</v>
      </c>
      <c r="BA60" s="59" t="s">
        <v>621</v>
      </c>
      <c r="BB60" s="59" t="s">
        <v>622</v>
      </c>
      <c r="BC60" s="59" t="s">
        <v>490</v>
      </c>
      <c r="BD60" s="59" t="s">
        <v>386</v>
      </c>
      <c r="BE60" s="59" t="s">
        <v>492</v>
      </c>
      <c r="BF60" s="59" t="s">
        <v>493</v>
      </c>
      <c r="BG60" s="59" t="s">
        <v>389</v>
      </c>
      <c r="BH60" s="59" t="s">
        <v>284</v>
      </c>
      <c r="BI60" s="59" t="s">
        <v>391</v>
      </c>
      <c r="BJ60" s="59" t="s">
        <v>392</v>
      </c>
      <c r="BK60" s="59" t="s">
        <v>287</v>
      </c>
      <c r="BL60" s="59" t="s">
        <v>154</v>
      </c>
      <c r="BM60" s="59" t="s">
        <v>261</v>
      </c>
      <c r="BN60" s="59" t="s">
        <v>262</v>
      </c>
      <c r="BO60" s="60" t="s">
        <v>157</v>
      </c>
      <c r="BP60" s="45"/>
      <c r="BR60" s="33"/>
      <c r="BS60" s="61">
        <v>182</v>
      </c>
      <c r="BT60" s="62">
        <v>730</v>
      </c>
      <c r="BU60" s="62">
        <v>527</v>
      </c>
      <c r="BV60" s="62">
        <v>97</v>
      </c>
      <c r="BW60" s="62">
        <v>588</v>
      </c>
      <c r="BX60" s="62">
        <v>244</v>
      </c>
      <c r="BY60" s="62">
        <v>367</v>
      </c>
      <c r="BZ60" s="62">
        <v>348</v>
      </c>
      <c r="CA60" s="62">
        <v>318</v>
      </c>
      <c r="CB60" s="62">
        <v>61</v>
      </c>
      <c r="CC60" s="62">
        <v>634</v>
      </c>
      <c r="CD60" s="62">
        <v>501</v>
      </c>
      <c r="CE60" s="62">
        <v>764</v>
      </c>
      <c r="CF60" s="62">
        <v>666</v>
      </c>
      <c r="CG60" s="62">
        <v>134</v>
      </c>
      <c r="CH60" s="62">
        <v>8</v>
      </c>
      <c r="CI60" s="62">
        <v>305</v>
      </c>
      <c r="CJ60" s="62">
        <v>158</v>
      </c>
      <c r="CK60" s="62">
        <v>705</v>
      </c>
      <c r="CL60" s="62">
        <v>458</v>
      </c>
      <c r="CM60" s="62">
        <v>432</v>
      </c>
      <c r="CN60" s="62">
        <v>395</v>
      </c>
      <c r="CO60" s="62">
        <v>552</v>
      </c>
      <c r="CP60" s="62">
        <v>224</v>
      </c>
      <c r="CQ60" s="62">
        <v>685</v>
      </c>
      <c r="CR60" s="62">
        <v>275</v>
      </c>
      <c r="CS60" s="62">
        <v>30</v>
      </c>
      <c r="CT60" s="63">
        <v>602</v>
      </c>
      <c r="CU60" s="49">
        <f t="shared" si="4"/>
        <v>5747770</v>
      </c>
      <c r="CV60" s="33"/>
    </row>
    <row r="61" spans="1:100" x14ac:dyDescent="0.2">
      <c r="A61" s="23"/>
      <c r="B61" s="23"/>
      <c r="C61" s="23"/>
      <c r="D61" s="75" t="s">
        <v>645</v>
      </c>
      <c r="E61" s="76" t="s">
        <v>345</v>
      </c>
      <c r="F61" s="77">
        <f>B4+(47*B6)</f>
        <v>48</v>
      </c>
      <c r="G61" s="23"/>
      <c r="H61" s="24"/>
      <c r="I61" s="37"/>
      <c r="J61" s="54">
        <f>F543</f>
        <v>530</v>
      </c>
      <c r="K61" s="55">
        <f>F513</f>
        <v>500</v>
      </c>
      <c r="L61" s="55">
        <f>F551</f>
        <v>538</v>
      </c>
      <c r="M61" s="55">
        <f>F465</f>
        <v>452</v>
      </c>
      <c r="N61" s="55">
        <f>F312</f>
        <v>299</v>
      </c>
      <c r="O61" s="55">
        <f>F286</f>
        <v>273</v>
      </c>
      <c r="P61" s="55">
        <f>F328</f>
        <v>315</v>
      </c>
      <c r="Q61" s="55">
        <f>F246</f>
        <v>233</v>
      </c>
      <c r="R61" s="55">
        <f>F91</f>
        <v>78</v>
      </c>
      <c r="S61" s="55">
        <f>F61</f>
        <v>48</v>
      </c>
      <c r="T61" s="55">
        <f>F107</f>
        <v>94</v>
      </c>
      <c r="U61" s="55">
        <f>F21</f>
        <v>8</v>
      </c>
      <c r="V61" s="55">
        <f>F652</f>
        <v>639</v>
      </c>
      <c r="W61" s="55">
        <f>F626</f>
        <v>613</v>
      </c>
      <c r="X61" s="55">
        <f>F660</f>
        <v>647</v>
      </c>
      <c r="Y61" s="55">
        <f>F578</f>
        <v>565</v>
      </c>
      <c r="Z61" s="55">
        <f>F423</f>
        <v>410</v>
      </c>
      <c r="AA61" s="55">
        <f>F393</f>
        <v>380</v>
      </c>
      <c r="AB61" s="55">
        <f>F447</f>
        <v>434</v>
      </c>
      <c r="AC61" s="55">
        <f>F361</f>
        <v>348</v>
      </c>
      <c r="AD61" s="55">
        <f>F208</f>
        <v>195</v>
      </c>
      <c r="AE61" s="55">
        <f>F181</f>
        <v>168</v>
      </c>
      <c r="AF61" s="55">
        <f>F211</f>
        <v>198</v>
      </c>
      <c r="AG61" s="55">
        <f>F126</f>
        <v>113</v>
      </c>
      <c r="AH61" s="55">
        <f>F756</f>
        <v>743</v>
      </c>
      <c r="AI61" s="55">
        <f>F730</f>
        <v>717</v>
      </c>
      <c r="AJ61" s="55">
        <f>F780</f>
        <v>767</v>
      </c>
      <c r="AK61" s="56">
        <f>F698</f>
        <v>685</v>
      </c>
      <c r="AL61" s="57">
        <f>J61+K61+L61+M61+N61+O61+P61+Q61+R61+S61+T61+U61+V61+W61+X61+Y61+Z61+AA61+AB61+AC61+AD61+AE61+AF61+AG61+AH61+AI61+AJ61+AK61</f>
        <v>10990</v>
      </c>
      <c r="AM61" s="33"/>
      <c r="AN61" s="58" t="s">
        <v>187</v>
      </c>
      <c r="AO61" s="59" t="s">
        <v>80</v>
      </c>
      <c r="AP61" s="59" t="s">
        <v>81</v>
      </c>
      <c r="AQ61" s="59" t="s">
        <v>190</v>
      </c>
      <c r="AR61" s="59" t="s">
        <v>83</v>
      </c>
      <c r="AS61" s="59" t="s">
        <v>744</v>
      </c>
      <c r="AT61" s="59" t="s">
        <v>745</v>
      </c>
      <c r="AU61" s="59" t="s">
        <v>86</v>
      </c>
      <c r="AV61" s="59" t="s">
        <v>747</v>
      </c>
      <c r="AW61" s="59" t="s">
        <v>645</v>
      </c>
      <c r="AX61" s="59" t="s">
        <v>646</v>
      </c>
      <c r="AY61" s="59" t="s">
        <v>543</v>
      </c>
      <c r="AZ61" s="59" t="s">
        <v>648</v>
      </c>
      <c r="BA61" s="59" t="s">
        <v>516</v>
      </c>
      <c r="BB61" s="59" t="s">
        <v>517</v>
      </c>
      <c r="BC61" s="59" t="s">
        <v>651</v>
      </c>
      <c r="BD61" s="59" t="s">
        <v>519</v>
      </c>
      <c r="BE61" s="59" t="s">
        <v>415</v>
      </c>
      <c r="BF61" s="59" t="s">
        <v>416</v>
      </c>
      <c r="BG61" s="59" t="s">
        <v>522</v>
      </c>
      <c r="BH61" s="59" t="s">
        <v>418</v>
      </c>
      <c r="BI61" s="59" t="s">
        <v>314</v>
      </c>
      <c r="BJ61" s="59" t="s">
        <v>315</v>
      </c>
      <c r="BK61" s="59" t="s">
        <v>421</v>
      </c>
      <c r="BL61" s="59" t="s">
        <v>289</v>
      </c>
      <c r="BM61" s="59" t="s">
        <v>184</v>
      </c>
      <c r="BN61" s="59" t="s">
        <v>185</v>
      </c>
      <c r="BO61" s="60" t="s">
        <v>292</v>
      </c>
      <c r="BP61" s="45"/>
      <c r="BR61" s="33"/>
      <c r="BS61" s="61">
        <v>414</v>
      </c>
      <c r="BT61" s="62">
        <v>473</v>
      </c>
      <c r="BU61" s="62">
        <v>3</v>
      </c>
      <c r="BV61" s="62">
        <v>733</v>
      </c>
      <c r="BW61" s="62">
        <v>86</v>
      </c>
      <c r="BX61" s="62">
        <v>308</v>
      </c>
      <c r="BY61" s="62">
        <v>598</v>
      </c>
      <c r="BZ61" s="62">
        <v>639</v>
      </c>
      <c r="CA61" s="62">
        <v>64</v>
      </c>
      <c r="CB61" s="62">
        <v>550</v>
      </c>
      <c r="CC61" s="62">
        <v>350</v>
      </c>
      <c r="CD61" s="62">
        <v>124</v>
      </c>
      <c r="CE61" s="62">
        <v>272</v>
      </c>
      <c r="CF61" s="62">
        <v>573</v>
      </c>
      <c r="CG61" s="62">
        <v>209</v>
      </c>
      <c r="CH61" s="62">
        <v>524</v>
      </c>
      <c r="CI61" s="62">
        <v>656</v>
      </c>
      <c r="CJ61" s="62">
        <v>434</v>
      </c>
      <c r="CK61" s="62">
        <v>242</v>
      </c>
      <c r="CL61" s="62">
        <v>708</v>
      </c>
      <c r="CM61" s="62">
        <v>163</v>
      </c>
      <c r="CN61" s="62">
        <v>178</v>
      </c>
      <c r="CO61" s="62">
        <v>504</v>
      </c>
      <c r="CP61" s="62">
        <v>674</v>
      </c>
      <c r="CQ61" s="62">
        <v>33</v>
      </c>
      <c r="CR61" s="62">
        <v>759</v>
      </c>
      <c r="CS61" s="62">
        <v>333</v>
      </c>
      <c r="CT61" s="63">
        <v>386</v>
      </c>
      <c r="CU61" s="49">
        <f t="shared" si="4"/>
        <v>5747770</v>
      </c>
      <c r="CV61" s="33"/>
    </row>
    <row r="62" spans="1:100" ht="12.75" thickBot="1" x14ac:dyDescent="0.25">
      <c r="A62" s="23"/>
      <c r="B62" s="23"/>
      <c r="C62" s="23"/>
      <c r="D62" s="75" t="s">
        <v>302</v>
      </c>
      <c r="E62" s="76" t="s">
        <v>345</v>
      </c>
      <c r="F62" s="78">
        <f>B4+(48*B6)</f>
        <v>49</v>
      </c>
      <c r="G62" s="23"/>
      <c r="H62" s="24"/>
      <c r="I62" s="37"/>
      <c r="J62" s="54">
        <f>F569</f>
        <v>556</v>
      </c>
      <c r="K62" s="55">
        <f>F487</f>
        <v>474</v>
      </c>
      <c r="L62" s="55">
        <f>F521</f>
        <v>508</v>
      </c>
      <c r="M62" s="55">
        <f>F495</f>
        <v>482</v>
      </c>
      <c r="N62" s="55">
        <f>F342</f>
        <v>329</v>
      </c>
      <c r="O62" s="55">
        <f>F256</f>
        <v>243</v>
      </c>
      <c r="P62" s="55">
        <f>F302</f>
        <v>289</v>
      </c>
      <c r="Q62" s="55">
        <f>F272</f>
        <v>259</v>
      </c>
      <c r="R62" s="55">
        <f>F117</f>
        <v>104</v>
      </c>
      <c r="S62" s="55">
        <f>F35</f>
        <v>22</v>
      </c>
      <c r="T62" s="55">
        <f>F77</f>
        <v>64</v>
      </c>
      <c r="U62" s="55">
        <f>F51</f>
        <v>38</v>
      </c>
      <c r="V62" s="55">
        <f>F682</f>
        <v>669</v>
      </c>
      <c r="W62" s="55">
        <f>F596</f>
        <v>583</v>
      </c>
      <c r="X62" s="55">
        <f>F634</f>
        <v>621</v>
      </c>
      <c r="Y62" s="55">
        <f>F604</f>
        <v>591</v>
      </c>
      <c r="Z62" s="55">
        <f>F449</f>
        <v>436</v>
      </c>
      <c r="AA62" s="55">
        <f>F367</f>
        <v>354</v>
      </c>
      <c r="AB62" s="55">
        <f>F417</f>
        <v>404</v>
      </c>
      <c r="AC62" s="55">
        <f>F391</f>
        <v>378</v>
      </c>
      <c r="AD62" s="55">
        <f>F237</f>
        <v>224</v>
      </c>
      <c r="AE62" s="55">
        <f>F152</f>
        <v>139</v>
      </c>
      <c r="AF62" s="55">
        <f>F182</f>
        <v>169</v>
      </c>
      <c r="AG62" s="55">
        <f>F155</f>
        <v>142</v>
      </c>
      <c r="AH62" s="55">
        <f>F786</f>
        <v>773</v>
      </c>
      <c r="AI62" s="55">
        <f>F700</f>
        <v>687</v>
      </c>
      <c r="AJ62" s="55">
        <f>F754</f>
        <v>741</v>
      </c>
      <c r="AK62" s="56">
        <f>F724</f>
        <v>711</v>
      </c>
      <c r="AL62" s="57">
        <f>J62+K62+L62+M62+N62+O62+P62+Q62+R62+S62+T62+U62+V62+W62+X62+Y62+Z62+AA62+AB62+AC62+AD62+AE62+AF62+AG62+AH62+AI62+AJ62+AK62</f>
        <v>10990</v>
      </c>
      <c r="AM62" s="33"/>
      <c r="AN62" s="58" t="s">
        <v>107</v>
      </c>
      <c r="AO62" s="59" t="s">
        <v>216</v>
      </c>
      <c r="AP62" s="59" t="s">
        <v>217</v>
      </c>
      <c r="AQ62" s="59" t="s">
        <v>110</v>
      </c>
      <c r="AR62" s="59" t="s">
        <v>770</v>
      </c>
      <c r="AS62" s="59" t="s">
        <v>112</v>
      </c>
      <c r="AT62" s="59" t="s">
        <v>113</v>
      </c>
      <c r="AU62" s="59" t="s">
        <v>773</v>
      </c>
      <c r="AV62" s="59" t="s">
        <v>672</v>
      </c>
      <c r="AW62" s="59" t="s">
        <v>775</v>
      </c>
      <c r="AX62" s="59" t="s">
        <v>776</v>
      </c>
      <c r="AY62" s="59" t="s">
        <v>675</v>
      </c>
      <c r="AZ62" s="59" t="s">
        <v>544</v>
      </c>
      <c r="BA62" s="59" t="s">
        <v>677</v>
      </c>
      <c r="BB62" s="59" t="s">
        <v>678</v>
      </c>
      <c r="BC62" s="59" t="s">
        <v>547</v>
      </c>
      <c r="BD62" s="59" t="s">
        <v>442</v>
      </c>
      <c r="BE62" s="59" t="s">
        <v>549</v>
      </c>
      <c r="BF62" s="59" t="s">
        <v>550</v>
      </c>
      <c r="BG62" s="59" t="s">
        <v>445</v>
      </c>
      <c r="BH62" s="59" t="s">
        <v>341</v>
      </c>
      <c r="BI62" s="59" t="s">
        <v>447</v>
      </c>
      <c r="BJ62" s="59" t="s">
        <v>448</v>
      </c>
      <c r="BK62" s="59" t="s">
        <v>344</v>
      </c>
      <c r="BL62" s="59" t="s">
        <v>211</v>
      </c>
      <c r="BM62" s="59" t="s">
        <v>319</v>
      </c>
      <c r="BN62" s="59" t="s">
        <v>320</v>
      </c>
      <c r="BO62" s="60" t="s">
        <v>214</v>
      </c>
      <c r="BP62" s="45"/>
      <c r="BR62" s="33"/>
      <c r="BS62" s="86">
        <v>448</v>
      </c>
      <c r="BT62" s="87">
        <v>516</v>
      </c>
      <c r="BU62" s="87">
        <v>714</v>
      </c>
      <c r="BV62" s="87">
        <v>186</v>
      </c>
      <c r="BW62" s="87">
        <v>753</v>
      </c>
      <c r="BX62" s="87">
        <v>562</v>
      </c>
      <c r="BY62" s="87">
        <v>316</v>
      </c>
      <c r="BZ62" s="87">
        <v>115</v>
      </c>
      <c r="CA62" s="87">
        <v>776</v>
      </c>
      <c r="CB62" s="87">
        <v>499</v>
      </c>
      <c r="CC62" s="87">
        <v>374</v>
      </c>
      <c r="CD62" s="87">
        <v>638</v>
      </c>
      <c r="CE62" s="87">
        <v>545</v>
      </c>
      <c r="CF62" s="87">
        <v>89</v>
      </c>
      <c r="CG62" s="87">
        <v>677</v>
      </c>
      <c r="CH62" s="87">
        <v>237</v>
      </c>
      <c r="CI62" s="87">
        <v>162</v>
      </c>
      <c r="CJ62" s="87">
        <v>402</v>
      </c>
      <c r="CK62" s="87">
        <v>303</v>
      </c>
      <c r="CL62" s="87">
        <v>20</v>
      </c>
      <c r="CM62" s="87">
        <v>647</v>
      </c>
      <c r="CN62" s="87">
        <v>456</v>
      </c>
      <c r="CO62" s="87">
        <v>198</v>
      </c>
      <c r="CP62" s="87">
        <v>53</v>
      </c>
      <c r="CQ62" s="87">
        <v>606</v>
      </c>
      <c r="CR62" s="87">
        <v>70</v>
      </c>
      <c r="CS62" s="87">
        <v>264</v>
      </c>
      <c r="CT62" s="88">
        <v>364</v>
      </c>
      <c r="CU62" s="49">
        <f t="shared" si="4"/>
        <v>5747770</v>
      </c>
      <c r="CV62" s="33"/>
    </row>
    <row r="63" spans="1:100" ht="12.75" thickBot="1" x14ac:dyDescent="0.25">
      <c r="A63" s="23"/>
      <c r="B63" s="23"/>
      <c r="C63" s="23"/>
      <c r="D63" s="75" t="s">
        <v>721</v>
      </c>
      <c r="E63" s="76" t="s">
        <v>345</v>
      </c>
      <c r="F63" s="77">
        <f>B4+(49*B6)</f>
        <v>50</v>
      </c>
      <c r="G63" s="23"/>
      <c r="H63" s="24"/>
      <c r="I63" s="37"/>
      <c r="J63" s="79">
        <f>F493</f>
        <v>480</v>
      </c>
      <c r="K63" s="80">
        <f>F523</f>
        <v>510</v>
      </c>
      <c r="L63" s="80">
        <f>F485</f>
        <v>472</v>
      </c>
      <c r="M63" s="80">
        <f>F571</f>
        <v>558</v>
      </c>
      <c r="N63" s="80">
        <f>F274</f>
        <v>261</v>
      </c>
      <c r="O63" s="80">
        <f>F300</f>
        <v>287</v>
      </c>
      <c r="P63" s="80">
        <f>F258</f>
        <v>245</v>
      </c>
      <c r="Q63" s="80">
        <f>F340</f>
        <v>327</v>
      </c>
      <c r="R63" s="80">
        <f>F49</f>
        <v>36</v>
      </c>
      <c r="S63" s="80">
        <f>F79</f>
        <v>66</v>
      </c>
      <c r="T63" s="80">
        <f>F33</f>
        <v>20</v>
      </c>
      <c r="U63" s="80">
        <f>F119</f>
        <v>106</v>
      </c>
      <c r="V63" s="80">
        <f>F606</f>
        <v>593</v>
      </c>
      <c r="W63" s="80">
        <f>F632</f>
        <v>619</v>
      </c>
      <c r="X63" s="80">
        <f>F598</f>
        <v>585</v>
      </c>
      <c r="Y63" s="80">
        <f>F680</f>
        <v>667</v>
      </c>
      <c r="Z63" s="80">
        <f>F389</f>
        <v>376</v>
      </c>
      <c r="AA63" s="80">
        <f>F419</f>
        <v>406</v>
      </c>
      <c r="AB63" s="80">
        <f>F365</f>
        <v>352</v>
      </c>
      <c r="AC63" s="80">
        <f>F451</f>
        <v>438</v>
      </c>
      <c r="AD63" s="80">
        <f>F154</f>
        <v>141</v>
      </c>
      <c r="AE63" s="80">
        <f>F183</f>
        <v>170</v>
      </c>
      <c r="AF63" s="80">
        <f>F153</f>
        <v>140</v>
      </c>
      <c r="AG63" s="80">
        <f>F236</f>
        <v>223</v>
      </c>
      <c r="AH63" s="80">
        <f>F726</f>
        <v>713</v>
      </c>
      <c r="AI63" s="80">
        <f>F752</f>
        <v>739</v>
      </c>
      <c r="AJ63" s="80">
        <f>F702</f>
        <v>689</v>
      </c>
      <c r="AK63" s="81">
        <f>F784</f>
        <v>771</v>
      </c>
      <c r="AL63" s="82">
        <f>J63+K63+L63+M63+N63+O63+P63+Q63+R63+S63+T63+U63+V63+W63+X63+Y63+Z63+AA63+AB63+AC63+AD63+AE63+AF63+AG63+AH63+AI63+AJ63+AK63</f>
        <v>10990</v>
      </c>
      <c r="AM63" s="33"/>
      <c r="AN63" s="83" t="s">
        <v>244</v>
      </c>
      <c r="AO63" s="84" t="s">
        <v>139</v>
      </c>
      <c r="AP63" s="84" t="s">
        <v>140</v>
      </c>
      <c r="AQ63" s="84" t="s">
        <v>246</v>
      </c>
      <c r="AR63" s="84" t="s">
        <v>142</v>
      </c>
      <c r="AS63" s="84" t="s">
        <v>799</v>
      </c>
      <c r="AT63" s="84" t="s">
        <v>800</v>
      </c>
      <c r="AU63" s="84" t="s">
        <v>145</v>
      </c>
      <c r="AV63" s="84" t="s">
        <v>802</v>
      </c>
      <c r="AW63" s="84" t="s">
        <v>701</v>
      </c>
      <c r="AX63" s="84" t="s">
        <v>702</v>
      </c>
      <c r="AY63" s="84" t="s">
        <v>805</v>
      </c>
      <c r="AZ63" s="84" t="s">
        <v>704</v>
      </c>
      <c r="BA63" s="84" t="s">
        <v>573</v>
      </c>
      <c r="BB63" s="84" t="s">
        <v>574</v>
      </c>
      <c r="BC63" s="84" t="s">
        <v>707</v>
      </c>
      <c r="BD63" s="84" t="s">
        <v>576</v>
      </c>
      <c r="BE63" s="84" t="s">
        <v>471</v>
      </c>
      <c r="BF63" s="84" t="s">
        <v>472</v>
      </c>
      <c r="BG63" s="84" t="s">
        <v>579</v>
      </c>
      <c r="BH63" s="84" t="s">
        <v>474</v>
      </c>
      <c r="BI63" s="84" t="s">
        <v>371</v>
      </c>
      <c r="BJ63" s="84" t="s">
        <v>372</v>
      </c>
      <c r="BK63" s="84" t="s">
        <v>477</v>
      </c>
      <c r="BL63" s="84" t="s">
        <v>346</v>
      </c>
      <c r="BM63" s="84" t="s">
        <v>241</v>
      </c>
      <c r="BN63" s="84" t="s">
        <v>242</v>
      </c>
      <c r="BO63" s="85" t="s">
        <v>349</v>
      </c>
      <c r="BP63" s="45"/>
      <c r="BR63" s="33"/>
      <c r="BS63" s="49">
        <f t="shared" ref="BS63:CT63" si="6">SUMSQ(BS35:BS62)</f>
        <v>5747770</v>
      </c>
      <c r="BT63" s="49">
        <f t="shared" si="6"/>
        <v>5747770</v>
      </c>
      <c r="BU63" s="49">
        <f t="shared" si="6"/>
        <v>5747770</v>
      </c>
      <c r="BV63" s="49">
        <f t="shared" si="6"/>
        <v>5747770</v>
      </c>
      <c r="BW63" s="49">
        <f t="shared" si="6"/>
        <v>5747770</v>
      </c>
      <c r="BX63" s="49">
        <f t="shared" si="6"/>
        <v>5747770</v>
      </c>
      <c r="BY63" s="49">
        <f t="shared" si="6"/>
        <v>5747770</v>
      </c>
      <c r="BZ63" s="49">
        <f t="shared" si="6"/>
        <v>5747770</v>
      </c>
      <c r="CA63" s="49">
        <f t="shared" si="6"/>
        <v>5747770</v>
      </c>
      <c r="CB63" s="49">
        <f t="shared" si="6"/>
        <v>5747770</v>
      </c>
      <c r="CC63" s="49">
        <f t="shared" si="6"/>
        <v>5747770</v>
      </c>
      <c r="CD63" s="49">
        <f t="shared" si="6"/>
        <v>5747770</v>
      </c>
      <c r="CE63" s="49">
        <f t="shared" si="6"/>
        <v>5747770</v>
      </c>
      <c r="CF63" s="49">
        <f t="shared" si="6"/>
        <v>5747770</v>
      </c>
      <c r="CG63" s="49">
        <f t="shared" si="6"/>
        <v>5747770</v>
      </c>
      <c r="CH63" s="49">
        <f t="shared" si="6"/>
        <v>5747770</v>
      </c>
      <c r="CI63" s="49">
        <f t="shared" si="6"/>
        <v>5747770</v>
      </c>
      <c r="CJ63" s="49">
        <f t="shared" si="6"/>
        <v>5747770</v>
      </c>
      <c r="CK63" s="49">
        <f t="shared" si="6"/>
        <v>5747770</v>
      </c>
      <c r="CL63" s="49">
        <f t="shared" si="6"/>
        <v>5747770</v>
      </c>
      <c r="CM63" s="49">
        <f t="shared" si="6"/>
        <v>5747770</v>
      </c>
      <c r="CN63" s="49">
        <f t="shared" si="6"/>
        <v>5747770</v>
      </c>
      <c r="CO63" s="49">
        <f t="shared" si="6"/>
        <v>5747770</v>
      </c>
      <c r="CP63" s="49">
        <f t="shared" si="6"/>
        <v>5747770</v>
      </c>
      <c r="CQ63" s="49">
        <f t="shared" si="6"/>
        <v>5747770</v>
      </c>
      <c r="CR63" s="49">
        <f t="shared" si="6"/>
        <v>5747770</v>
      </c>
      <c r="CS63" s="49">
        <f t="shared" si="6"/>
        <v>5747770</v>
      </c>
      <c r="CT63" s="49">
        <f t="shared" si="6"/>
        <v>5747770</v>
      </c>
      <c r="CU63" s="49">
        <f>SUMSQ(BS35,BT36,BU37,BV38,BW39,BX40,BY41,BZ42,CA43,CB44,CC45,CD46,CE47,CF48,CG49,CH50,CI51,CJ52,CK53,CL54,CM55,CN56,CO57,CP58,CQ59,CR60,CS61,CT62)</f>
        <v>5747770</v>
      </c>
      <c r="CV63" s="33"/>
    </row>
    <row r="64" spans="1:100" x14ac:dyDescent="0.2">
      <c r="A64" s="23"/>
      <c r="B64" s="23"/>
      <c r="C64" s="23"/>
      <c r="D64" s="75" t="s">
        <v>274</v>
      </c>
      <c r="E64" s="76" t="s">
        <v>345</v>
      </c>
      <c r="F64" s="77">
        <f>B4+(50*B6)</f>
        <v>51</v>
      </c>
      <c r="G64" s="23"/>
      <c r="H64" s="24"/>
      <c r="I64" s="37"/>
      <c r="J64" s="90">
        <f t="shared" ref="J64:AK64" si="7">J36+J37+J38+J39+J40+J41+J42+J43+J44+J45+J46+J47+J48+J49+J50+J51+J52+J53+J54+J55+J56+J57+J58+J59+J60+J61+J62+J63</f>
        <v>10990</v>
      </c>
      <c r="K64" s="91">
        <f t="shared" si="7"/>
        <v>10990</v>
      </c>
      <c r="L64" s="91">
        <f t="shared" si="7"/>
        <v>10990</v>
      </c>
      <c r="M64" s="91">
        <f t="shared" si="7"/>
        <v>10990</v>
      </c>
      <c r="N64" s="91">
        <f t="shared" si="7"/>
        <v>10990</v>
      </c>
      <c r="O64" s="91">
        <f t="shared" si="7"/>
        <v>10990</v>
      </c>
      <c r="P64" s="91">
        <f t="shared" si="7"/>
        <v>10990</v>
      </c>
      <c r="Q64" s="91">
        <f t="shared" si="7"/>
        <v>10990</v>
      </c>
      <c r="R64" s="91">
        <f t="shared" si="7"/>
        <v>10990</v>
      </c>
      <c r="S64" s="91">
        <f t="shared" si="7"/>
        <v>10990</v>
      </c>
      <c r="T64" s="91">
        <f t="shared" si="7"/>
        <v>10990</v>
      </c>
      <c r="U64" s="91">
        <f t="shared" si="7"/>
        <v>10990</v>
      </c>
      <c r="V64" s="91">
        <f t="shared" si="7"/>
        <v>10990</v>
      </c>
      <c r="W64" s="91">
        <f t="shared" si="7"/>
        <v>10990</v>
      </c>
      <c r="X64" s="91">
        <f t="shared" si="7"/>
        <v>10990</v>
      </c>
      <c r="Y64" s="91">
        <f t="shared" si="7"/>
        <v>10990</v>
      </c>
      <c r="Z64" s="91">
        <f t="shared" si="7"/>
        <v>10990</v>
      </c>
      <c r="AA64" s="91">
        <f t="shared" si="7"/>
        <v>10990</v>
      </c>
      <c r="AB64" s="91">
        <f t="shared" si="7"/>
        <v>10990</v>
      </c>
      <c r="AC64" s="91">
        <f t="shared" si="7"/>
        <v>10990</v>
      </c>
      <c r="AD64" s="91">
        <f t="shared" si="7"/>
        <v>10990</v>
      </c>
      <c r="AE64" s="91">
        <f t="shared" si="7"/>
        <v>10990</v>
      </c>
      <c r="AF64" s="91">
        <f t="shared" si="7"/>
        <v>10990</v>
      </c>
      <c r="AG64" s="91">
        <f t="shared" si="7"/>
        <v>10990</v>
      </c>
      <c r="AH64" s="91">
        <f t="shared" si="7"/>
        <v>10990</v>
      </c>
      <c r="AI64" s="91">
        <f t="shared" si="7"/>
        <v>10990</v>
      </c>
      <c r="AJ64" s="91">
        <f t="shared" si="7"/>
        <v>10990</v>
      </c>
      <c r="AK64" s="106">
        <f t="shared" si="7"/>
        <v>10990</v>
      </c>
      <c r="AL64" s="107">
        <f>J36^3+K37^3+L38^3+M39^3+N40^3+O41^3+P42^3+Q43^3+R44^3+S45^3+T46^3+U47^3+V48^3+W49^3+X50^3+Y51^3+Z52^3+AA53^3+AB54^3+AC55^3+AD56^3+AE57^3+AF58^3+AG59^3+AH60^3+AI61^3+AJ62^3+AK63^3</f>
        <v>3381842800</v>
      </c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45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101">
        <f>SUMSQ(BS62,BT61,BU60,BV59,BW58,BX57,BY56,BZ55,CA54,CB53,CC52,CD51,CE50,CF49,CG48,CH47,CI46,CJ45,CK44,CL43,CM42,CN41,CO40,CP39,CQ38,CR37,CS36,CT35)</f>
        <v>5747770</v>
      </c>
      <c r="CV64" s="33"/>
    </row>
    <row r="65" spans="1:90" ht="12.75" thickBot="1" x14ac:dyDescent="0.25">
      <c r="A65" s="23"/>
      <c r="B65" s="23"/>
      <c r="C65" s="23"/>
      <c r="D65" s="75" t="s">
        <v>748</v>
      </c>
      <c r="E65" s="76" t="s">
        <v>345</v>
      </c>
      <c r="F65" s="78">
        <f>B4+(51*B6)</f>
        <v>52</v>
      </c>
      <c r="G65" s="23"/>
      <c r="H65" s="24"/>
      <c r="I65" s="37"/>
      <c r="J65" s="93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5"/>
      <c r="AG65" s="96"/>
      <c r="AH65" s="96">
        <f>AK49+AJ48+AI47+AH46+AG45+AF44+AE43+AD42+AC41+AB40+AA39+Z38+Y37+X36+W63+V62+U61+T60+S59+R58+Q57+P56+O55+N54+M53+L52+K51+J50</f>
        <v>10990</v>
      </c>
      <c r="AI65" s="97">
        <f>X63+Y62+Z61+AA60+AB59+AC58+AD57+AE56+AF55+AG54+AH53+AI52+AJ51+AK50+J49+K48+L47+M46+N45+O44+P43+Q42+R41+S40+T39+U38+V37+W36</f>
        <v>10990</v>
      </c>
      <c r="AJ65" s="98">
        <f>J36^2+K37^2+L38^2+M39^2+N40^2+O41^2+P42^2+Q43^2+R44^2+S45^2+T46^2+U47^2+V48^2+W49^2+X50^2+Y51^2+Z52^2+AA53^2+AB54^2+AC55^2+AD56^2+AE57^2+AF58^2+AG59^2+AH60^2+AI61^2+AJ62^2+AK63^2</f>
        <v>5747770</v>
      </c>
      <c r="AK65" s="99">
        <f>J63^2+K62^2+L61^2+M60^2+N59^2+O58^2+P57^2+Q56^2+R55^2+S54^2+T53^2+U52^2+V51^2+W50^2+X49^2+Y48^2+Z47^2+AA46^2+AB45^2+AC44^2+AD43^2+AE42^2+AF41^2+AG40^2+AH39^2+AI38^2+AJ37^2+AK36^2</f>
        <v>5747770</v>
      </c>
      <c r="AL65" s="108">
        <f>J63^3+K62^3+L61^3+M60^3+N59^3+O58^3+P57^3+Q56^3+R55^3+S54^3+T53^3+U52^3+V51^3+W50^3+X49^3+Y48^3+Z47^3+AA46^3+AB45^3+AC44^3+AD43^3+AE42^3+AF41^3+AG40^3+AH39^3+AI38^3+AJ37^3+AK36^3</f>
        <v>3381842800</v>
      </c>
      <c r="AM65" s="33"/>
      <c r="AN65" s="59" t="s">
        <v>511</v>
      </c>
      <c r="AO65" s="59" t="s">
        <v>540</v>
      </c>
      <c r="AP65" s="59" t="s">
        <v>674</v>
      </c>
      <c r="AQ65" s="59" t="s">
        <v>703</v>
      </c>
      <c r="AR65" s="59" t="s">
        <v>41</v>
      </c>
      <c r="AS65" s="59" t="s">
        <v>72</v>
      </c>
      <c r="AT65" s="59" t="s">
        <v>209</v>
      </c>
      <c r="AU65" s="59" t="s">
        <v>239</v>
      </c>
      <c r="AV65" s="59" t="s">
        <v>374</v>
      </c>
      <c r="AW65" s="59" t="s">
        <v>403</v>
      </c>
      <c r="AX65" s="59" t="s">
        <v>566</v>
      </c>
      <c r="AY65" s="59" t="s">
        <v>595</v>
      </c>
      <c r="AZ65" s="59" t="s">
        <v>727</v>
      </c>
      <c r="BA65" s="59" t="s">
        <v>755</v>
      </c>
      <c r="BB65" s="59" t="s">
        <v>97</v>
      </c>
      <c r="BC65" s="59" t="s">
        <v>129</v>
      </c>
      <c r="BD65" s="59" t="s">
        <v>264</v>
      </c>
      <c r="BE65" s="59" t="s">
        <v>294</v>
      </c>
      <c r="BF65" s="59" t="s">
        <v>456</v>
      </c>
      <c r="BG65" s="59" t="s">
        <v>485</v>
      </c>
      <c r="BH65" s="59" t="s">
        <v>620</v>
      </c>
      <c r="BI65" s="59" t="s">
        <v>649</v>
      </c>
      <c r="BJ65" s="59" t="s">
        <v>780</v>
      </c>
      <c r="BK65" s="59" t="s">
        <v>809</v>
      </c>
      <c r="BL65" s="59" t="s">
        <v>154</v>
      </c>
      <c r="BM65" s="59" t="s">
        <v>184</v>
      </c>
      <c r="BN65" s="59" t="s">
        <v>320</v>
      </c>
      <c r="BO65" s="59" t="s">
        <v>349</v>
      </c>
      <c r="BP65" s="45"/>
    </row>
    <row r="66" spans="1:90" ht="12.75" thickBot="1" x14ac:dyDescent="0.25">
      <c r="A66" s="23"/>
      <c r="B66" s="23"/>
      <c r="C66" s="23"/>
      <c r="D66" s="75" t="s">
        <v>196</v>
      </c>
      <c r="E66" s="76" t="s">
        <v>345</v>
      </c>
      <c r="F66" s="77">
        <f>B4+(52*B6)</f>
        <v>53</v>
      </c>
      <c r="G66" s="23"/>
      <c r="H66" s="24"/>
      <c r="I66" s="102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4"/>
      <c r="AK66" s="104"/>
      <c r="AL66" s="103"/>
      <c r="AM66" s="103"/>
      <c r="AN66" s="84" t="s">
        <v>244</v>
      </c>
      <c r="AO66" s="84" t="s">
        <v>216</v>
      </c>
      <c r="AP66" s="84" t="s">
        <v>81</v>
      </c>
      <c r="AQ66" s="84" t="s">
        <v>52</v>
      </c>
      <c r="AR66" s="84" t="s">
        <v>478</v>
      </c>
      <c r="AS66" s="84" t="s">
        <v>451</v>
      </c>
      <c r="AT66" s="84" t="s">
        <v>291</v>
      </c>
      <c r="AU66" s="84" t="s">
        <v>263</v>
      </c>
      <c r="AV66" s="84" t="s">
        <v>684</v>
      </c>
      <c r="AW66" s="84" t="s">
        <v>657</v>
      </c>
      <c r="AX66" s="84" t="s">
        <v>525</v>
      </c>
      <c r="AY66" s="84" t="s">
        <v>498</v>
      </c>
      <c r="AZ66" s="84" t="s">
        <v>126</v>
      </c>
      <c r="BA66" s="84" t="s">
        <v>96</v>
      </c>
      <c r="BB66" s="84" t="s">
        <v>756</v>
      </c>
      <c r="BC66" s="84" t="s">
        <v>730</v>
      </c>
      <c r="BD66" s="84" t="s">
        <v>362</v>
      </c>
      <c r="BE66" s="84" t="s">
        <v>334</v>
      </c>
      <c r="BF66" s="84" t="s">
        <v>201</v>
      </c>
      <c r="BG66" s="84" t="s">
        <v>172</v>
      </c>
      <c r="BH66" s="84" t="s">
        <v>596</v>
      </c>
      <c r="BI66" s="84" t="s">
        <v>569</v>
      </c>
      <c r="BJ66" s="84" t="s">
        <v>408</v>
      </c>
      <c r="BK66" s="84" t="s">
        <v>381</v>
      </c>
      <c r="BL66" s="84" t="s">
        <v>798</v>
      </c>
      <c r="BM66" s="84" t="s">
        <v>771</v>
      </c>
      <c r="BN66" s="84" t="s">
        <v>642</v>
      </c>
      <c r="BO66" s="84" t="s">
        <v>616</v>
      </c>
      <c r="BP66" s="105"/>
    </row>
    <row r="67" spans="1:90" ht="12.75" thickBot="1" x14ac:dyDescent="0.25">
      <c r="A67" s="23"/>
      <c r="B67" s="23"/>
      <c r="C67" s="23"/>
      <c r="D67" s="75" t="s">
        <v>31</v>
      </c>
      <c r="E67" s="76" t="s">
        <v>345</v>
      </c>
      <c r="F67" s="77">
        <f>B4+(53*B6)</f>
        <v>54</v>
      </c>
      <c r="G67" s="23"/>
      <c r="H67" s="24"/>
    </row>
    <row r="68" spans="1:90" ht="12.75" thickBot="1" x14ac:dyDescent="0.25">
      <c r="A68" s="23"/>
      <c r="B68" s="23"/>
      <c r="C68" s="23"/>
      <c r="D68" s="75" t="s">
        <v>167</v>
      </c>
      <c r="E68" s="76" t="s">
        <v>345</v>
      </c>
      <c r="F68" s="78">
        <f>B4+(54*B6)</f>
        <v>55</v>
      </c>
      <c r="G68" s="23"/>
      <c r="H68" s="24"/>
      <c r="I68" s="29" t="s">
        <v>4</v>
      </c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1" t="s">
        <v>825</v>
      </c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1" t="s">
        <v>826</v>
      </c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2"/>
      <c r="CL68" s="25" t="s">
        <v>4</v>
      </c>
    </row>
    <row r="69" spans="1:90" x14ac:dyDescent="0.2">
      <c r="A69" s="23"/>
      <c r="B69" s="23"/>
      <c r="C69" s="23"/>
      <c r="D69" s="75" t="s">
        <v>61</v>
      </c>
      <c r="E69" s="76" t="s">
        <v>345</v>
      </c>
      <c r="F69" s="77">
        <f>B4+(55*B6)</f>
        <v>56</v>
      </c>
      <c r="G69" s="23"/>
      <c r="H69" s="24"/>
      <c r="I69" s="37"/>
      <c r="J69" s="38">
        <f>F24</f>
        <v>11</v>
      </c>
      <c r="K69" s="39">
        <f>F110</f>
        <v>97</v>
      </c>
      <c r="L69" s="39">
        <f>F56</f>
        <v>43</v>
      </c>
      <c r="M69" s="39">
        <f>F86</f>
        <v>73</v>
      </c>
      <c r="N69" s="39">
        <f>F600</f>
        <v>587</v>
      </c>
      <c r="O69" s="39">
        <f>F685</f>
        <v>672</v>
      </c>
      <c r="P69" s="39">
        <f>F603</f>
        <v>590</v>
      </c>
      <c r="Q69" s="39">
        <f>F630</f>
        <v>617</v>
      </c>
      <c r="R69" s="39">
        <f>F363</f>
        <v>350</v>
      </c>
      <c r="S69" s="39">
        <f>F445</f>
        <v>432</v>
      </c>
      <c r="T69" s="39">
        <f>F395</f>
        <v>382</v>
      </c>
      <c r="U69" s="39">
        <f>F421</f>
        <v>408</v>
      </c>
      <c r="V69" s="39">
        <f>F128</f>
        <v>115</v>
      </c>
      <c r="W69" s="39">
        <f>F214</f>
        <v>201</v>
      </c>
      <c r="X69" s="39">
        <f>F176</f>
        <v>163</v>
      </c>
      <c r="Y69" s="39">
        <f>F206</f>
        <v>193</v>
      </c>
      <c r="Z69" s="39">
        <f>F695</f>
        <v>682</v>
      </c>
      <c r="AA69" s="39">
        <f>F777</f>
        <v>764</v>
      </c>
      <c r="AB69" s="39">
        <f>F735</f>
        <v>722</v>
      </c>
      <c r="AC69" s="39">
        <f>F761</f>
        <v>748</v>
      </c>
      <c r="AD69" s="39">
        <f>F468</f>
        <v>455</v>
      </c>
      <c r="AE69" s="39">
        <f>F554</f>
        <v>541</v>
      </c>
      <c r="AF69" s="39">
        <f>F508</f>
        <v>495</v>
      </c>
      <c r="AG69" s="39">
        <f>F538</f>
        <v>525</v>
      </c>
      <c r="AH69" s="39">
        <f>F243</f>
        <v>230</v>
      </c>
      <c r="AI69" s="39">
        <f>F325</f>
        <v>312</v>
      </c>
      <c r="AJ69" s="39">
        <f>F291</f>
        <v>278</v>
      </c>
      <c r="AK69" s="40">
        <f>F317</f>
        <v>304</v>
      </c>
      <c r="AL69" s="41">
        <f t="shared" ref="AL69:AL91" si="8">J69+K69+L69+M69+N69+O69+P69+Q69+R69+S69+T69+U69+V69+W69+X69+Y69+Z69+AA69+AB69+AC69+AD69+AE69+AF69+AG69+AH69+AI69+AJ69+AK69</f>
        <v>10990</v>
      </c>
      <c r="AM69" s="33"/>
      <c r="AN69" s="42" t="s">
        <v>378</v>
      </c>
      <c r="AO69" s="43" t="s">
        <v>512</v>
      </c>
      <c r="AP69" s="43" t="s">
        <v>513</v>
      </c>
      <c r="AQ69" s="43" t="s">
        <v>381</v>
      </c>
      <c r="AR69" s="43" t="s">
        <v>545</v>
      </c>
      <c r="AS69" s="43" t="s">
        <v>438</v>
      </c>
      <c r="AT69" s="43" t="s">
        <v>441</v>
      </c>
      <c r="AU69" s="43" t="s">
        <v>546</v>
      </c>
      <c r="AV69" s="43" t="s">
        <v>386</v>
      </c>
      <c r="AW69" s="43" t="s">
        <v>492</v>
      </c>
      <c r="AX69" s="43" t="s">
        <v>493</v>
      </c>
      <c r="AY69" s="43" t="s">
        <v>389</v>
      </c>
      <c r="AZ69" s="43" t="s">
        <v>390</v>
      </c>
      <c r="BA69" s="43" t="s">
        <v>496</v>
      </c>
      <c r="BB69" s="43" t="s">
        <v>497</v>
      </c>
      <c r="BC69" s="43" t="s">
        <v>393</v>
      </c>
      <c r="BD69" s="43" t="s">
        <v>394</v>
      </c>
      <c r="BE69" s="43" t="s">
        <v>500</v>
      </c>
      <c r="BF69" s="43" t="s">
        <v>501</v>
      </c>
      <c r="BG69" s="43" t="s">
        <v>397</v>
      </c>
      <c r="BH69" s="43" t="s">
        <v>398</v>
      </c>
      <c r="BI69" s="43" t="s">
        <v>504</v>
      </c>
      <c r="BJ69" s="43" t="s">
        <v>505</v>
      </c>
      <c r="BK69" s="43" t="s">
        <v>401</v>
      </c>
      <c r="BL69" s="43" t="s">
        <v>374</v>
      </c>
      <c r="BM69" s="43" t="s">
        <v>508</v>
      </c>
      <c r="BN69" s="43" t="s">
        <v>509</v>
      </c>
      <c r="BO69" s="44" t="s">
        <v>377</v>
      </c>
      <c r="BP69" s="45"/>
    </row>
    <row r="70" spans="1:90" x14ac:dyDescent="0.2">
      <c r="A70" s="23"/>
      <c r="B70" s="23"/>
      <c r="C70" s="23"/>
      <c r="D70" s="75" t="s">
        <v>225</v>
      </c>
      <c r="E70" s="76" t="s">
        <v>345</v>
      </c>
      <c r="F70" s="77">
        <f>B4+(56*B6)</f>
        <v>57</v>
      </c>
      <c r="G70" s="23"/>
      <c r="H70" s="24"/>
      <c r="I70" s="37"/>
      <c r="J70" s="54">
        <f>F84</f>
        <v>71</v>
      </c>
      <c r="K70" s="55">
        <f>F58</f>
        <v>45</v>
      </c>
      <c r="L70" s="55">
        <f>F108</f>
        <v>95</v>
      </c>
      <c r="M70" s="55">
        <f>F26</f>
        <v>13</v>
      </c>
      <c r="N70" s="55">
        <f>F631</f>
        <v>618</v>
      </c>
      <c r="O70" s="55">
        <f>F602</f>
        <v>589</v>
      </c>
      <c r="P70" s="55">
        <f>F684</f>
        <v>671</v>
      </c>
      <c r="Q70" s="55">
        <f>F601</f>
        <v>588</v>
      </c>
      <c r="R70" s="55">
        <f>F423</f>
        <v>410</v>
      </c>
      <c r="S70" s="55">
        <f>F393</f>
        <v>380</v>
      </c>
      <c r="T70" s="55">
        <f>F447</f>
        <v>434</v>
      </c>
      <c r="U70" s="55">
        <f>F361</f>
        <v>348</v>
      </c>
      <c r="V70" s="55">
        <f>F204</f>
        <v>191</v>
      </c>
      <c r="W70" s="55">
        <f>F178</f>
        <v>165</v>
      </c>
      <c r="X70" s="55">
        <f>F212</f>
        <v>199</v>
      </c>
      <c r="Y70" s="55">
        <f>F130</f>
        <v>117</v>
      </c>
      <c r="Z70" s="55">
        <f>F763</f>
        <v>750</v>
      </c>
      <c r="AA70" s="55">
        <f>F733</f>
        <v>720</v>
      </c>
      <c r="AB70" s="55">
        <f>F779</f>
        <v>766</v>
      </c>
      <c r="AC70" s="55">
        <f>F693</f>
        <v>680</v>
      </c>
      <c r="AD70" s="55">
        <f>F536</f>
        <v>523</v>
      </c>
      <c r="AE70" s="55">
        <f>F510</f>
        <v>497</v>
      </c>
      <c r="AF70" s="55">
        <f>F552</f>
        <v>539</v>
      </c>
      <c r="AG70" s="55">
        <f>F470</f>
        <v>457</v>
      </c>
      <c r="AH70" s="55">
        <f>F319</f>
        <v>306</v>
      </c>
      <c r="AI70" s="55">
        <f>F289</f>
        <v>276</v>
      </c>
      <c r="AJ70" s="55">
        <f>F327</f>
        <v>314</v>
      </c>
      <c r="AK70" s="56">
        <f>F241</f>
        <v>228</v>
      </c>
      <c r="AL70" s="57">
        <f t="shared" si="8"/>
        <v>10990</v>
      </c>
      <c r="AM70" s="33"/>
      <c r="AN70" s="58" t="s">
        <v>539</v>
      </c>
      <c r="AO70" s="59" t="s">
        <v>407</v>
      </c>
      <c r="AP70" s="59" t="s">
        <v>408</v>
      </c>
      <c r="AQ70" s="59" t="s">
        <v>542</v>
      </c>
      <c r="AR70" s="59" t="s">
        <v>467</v>
      </c>
      <c r="AS70" s="59" t="s">
        <v>572</v>
      </c>
      <c r="AT70" s="59" t="s">
        <v>575</v>
      </c>
      <c r="AU70" s="59" t="s">
        <v>468</v>
      </c>
      <c r="AV70" s="59" t="s">
        <v>519</v>
      </c>
      <c r="AW70" s="59" t="s">
        <v>415</v>
      </c>
      <c r="AX70" s="59" t="s">
        <v>416</v>
      </c>
      <c r="AY70" s="59" t="s">
        <v>522</v>
      </c>
      <c r="AZ70" s="59" t="s">
        <v>523</v>
      </c>
      <c r="BA70" s="59" t="s">
        <v>419</v>
      </c>
      <c r="BB70" s="59" t="s">
        <v>420</v>
      </c>
      <c r="BC70" s="59" t="s">
        <v>526</v>
      </c>
      <c r="BD70" s="59" t="s">
        <v>527</v>
      </c>
      <c r="BE70" s="59" t="s">
        <v>423</v>
      </c>
      <c r="BF70" s="59" t="s">
        <v>424</v>
      </c>
      <c r="BG70" s="59" t="s">
        <v>530</v>
      </c>
      <c r="BH70" s="59" t="s">
        <v>531</v>
      </c>
      <c r="BI70" s="59" t="s">
        <v>427</v>
      </c>
      <c r="BJ70" s="59" t="s">
        <v>428</v>
      </c>
      <c r="BK70" s="59" t="s">
        <v>534</v>
      </c>
      <c r="BL70" s="59" t="s">
        <v>535</v>
      </c>
      <c r="BM70" s="59" t="s">
        <v>403</v>
      </c>
      <c r="BN70" s="59" t="s">
        <v>404</v>
      </c>
      <c r="BO70" s="60" t="s">
        <v>538</v>
      </c>
      <c r="BP70" s="45"/>
    </row>
    <row r="71" spans="1:90" x14ac:dyDescent="0.2">
      <c r="A71" s="23"/>
      <c r="B71" s="23"/>
      <c r="C71" s="23"/>
      <c r="D71" s="75" t="s">
        <v>119</v>
      </c>
      <c r="E71" s="76" t="s">
        <v>345</v>
      </c>
      <c r="F71" s="78">
        <f>B4+(57*B6)</f>
        <v>58</v>
      </c>
      <c r="G71" s="23"/>
      <c r="H71" s="24"/>
      <c r="I71" s="37"/>
      <c r="J71" s="54">
        <f>F114</f>
        <v>101</v>
      </c>
      <c r="K71" s="55">
        <f>F28</f>
        <v>15</v>
      </c>
      <c r="L71" s="55">
        <f>F82</f>
        <v>69</v>
      </c>
      <c r="M71" s="55">
        <f>F52</f>
        <v>39</v>
      </c>
      <c r="N71" s="55">
        <f>F658</f>
        <v>645</v>
      </c>
      <c r="O71" s="55">
        <f>F575</f>
        <v>562</v>
      </c>
      <c r="P71" s="55">
        <f>F657</f>
        <v>644</v>
      </c>
      <c r="Q71" s="55">
        <f>F628</f>
        <v>615</v>
      </c>
      <c r="R71" s="55">
        <f>F449</f>
        <v>436</v>
      </c>
      <c r="S71" s="55">
        <f>F367</f>
        <v>354</v>
      </c>
      <c r="T71" s="55">
        <f>F417</f>
        <v>404</v>
      </c>
      <c r="U71" s="55">
        <f>F391</f>
        <v>378</v>
      </c>
      <c r="V71" s="55">
        <f>F234</f>
        <v>221</v>
      </c>
      <c r="W71" s="55">
        <f>F148</f>
        <v>135</v>
      </c>
      <c r="X71" s="55">
        <f>F186</f>
        <v>173</v>
      </c>
      <c r="Y71" s="55">
        <f>F156</f>
        <v>143</v>
      </c>
      <c r="Z71" s="55">
        <f>F789</f>
        <v>776</v>
      </c>
      <c r="AA71" s="55">
        <f>F707</f>
        <v>694</v>
      </c>
      <c r="AB71" s="55">
        <f>F749</f>
        <v>736</v>
      </c>
      <c r="AC71" s="55">
        <f>F723</f>
        <v>710</v>
      </c>
      <c r="AD71" s="55">
        <f>F566</f>
        <v>553</v>
      </c>
      <c r="AE71" s="55">
        <f>F480</f>
        <v>467</v>
      </c>
      <c r="AF71" s="55">
        <f>F526</f>
        <v>513</v>
      </c>
      <c r="AG71" s="55">
        <f>F496</f>
        <v>483</v>
      </c>
      <c r="AH71" s="55">
        <f>F345</f>
        <v>332</v>
      </c>
      <c r="AI71" s="55">
        <f>F263</f>
        <v>250</v>
      </c>
      <c r="AJ71" s="55">
        <f>F297</f>
        <v>284</v>
      </c>
      <c r="AK71" s="56">
        <f>F271</f>
        <v>258</v>
      </c>
      <c r="AL71" s="57">
        <f t="shared" si="8"/>
        <v>10990</v>
      </c>
      <c r="AM71" s="33"/>
      <c r="AN71" s="58" t="s">
        <v>434</v>
      </c>
      <c r="AO71" s="59" t="s">
        <v>569</v>
      </c>
      <c r="AP71" s="59" t="s">
        <v>570</v>
      </c>
      <c r="AQ71" s="59" t="s">
        <v>437</v>
      </c>
      <c r="AR71" s="59" t="s">
        <v>488</v>
      </c>
      <c r="AS71" s="59" t="s">
        <v>382</v>
      </c>
      <c r="AT71" s="59" t="s">
        <v>385</v>
      </c>
      <c r="AU71" s="59" t="s">
        <v>489</v>
      </c>
      <c r="AV71" s="59" t="s">
        <v>442</v>
      </c>
      <c r="AW71" s="59" t="s">
        <v>549</v>
      </c>
      <c r="AX71" s="59" t="s">
        <v>550</v>
      </c>
      <c r="AY71" s="59" t="s">
        <v>445</v>
      </c>
      <c r="AZ71" s="59" t="s">
        <v>446</v>
      </c>
      <c r="BA71" s="59" t="s">
        <v>553</v>
      </c>
      <c r="BB71" s="59" t="s">
        <v>554</v>
      </c>
      <c r="BC71" s="59" t="s">
        <v>449</v>
      </c>
      <c r="BD71" s="59" t="s">
        <v>450</v>
      </c>
      <c r="BE71" s="59" t="s">
        <v>557</v>
      </c>
      <c r="BF71" s="59" t="s">
        <v>558</v>
      </c>
      <c r="BG71" s="59" t="s">
        <v>453</v>
      </c>
      <c r="BH71" s="59" t="s">
        <v>454</v>
      </c>
      <c r="BI71" s="59" t="s">
        <v>561</v>
      </c>
      <c r="BJ71" s="59" t="s">
        <v>562</v>
      </c>
      <c r="BK71" s="59" t="s">
        <v>457</v>
      </c>
      <c r="BL71" s="59" t="s">
        <v>430</v>
      </c>
      <c r="BM71" s="59" t="s">
        <v>565</v>
      </c>
      <c r="BN71" s="59" t="s">
        <v>566</v>
      </c>
      <c r="BO71" s="60" t="s">
        <v>433</v>
      </c>
      <c r="BP71" s="45"/>
    </row>
    <row r="72" spans="1:90" x14ac:dyDescent="0.2">
      <c r="A72" s="23"/>
      <c r="B72" s="23"/>
      <c r="C72" s="23"/>
      <c r="D72" s="75" t="s">
        <v>252</v>
      </c>
      <c r="E72" s="76" t="s">
        <v>345</v>
      </c>
      <c r="F72" s="78">
        <f>B4+(58*B6)</f>
        <v>59</v>
      </c>
      <c r="G72" s="23"/>
      <c r="H72" s="24"/>
      <c r="I72" s="37"/>
      <c r="J72" s="54">
        <f>F54</f>
        <v>41</v>
      </c>
      <c r="K72" s="55">
        <f>F80</f>
        <v>67</v>
      </c>
      <c r="L72" s="55">
        <f>F30</f>
        <v>17</v>
      </c>
      <c r="M72" s="55">
        <f>F112</f>
        <v>99</v>
      </c>
      <c r="N72" s="55">
        <f>F629</f>
        <v>616</v>
      </c>
      <c r="O72" s="55">
        <f>F656</f>
        <v>643</v>
      </c>
      <c r="P72" s="55">
        <f>F574</f>
        <v>561</v>
      </c>
      <c r="Q72" s="55">
        <f>F659</f>
        <v>646</v>
      </c>
      <c r="R72" s="55">
        <f>F389</f>
        <v>376</v>
      </c>
      <c r="S72" s="55">
        <f>F419</f>
        <v>406</v>
      </c>
      <c r="T72" s="55">
        <f>F365</f>
        <v>352</v>
      </c>
      <c r="U72" s="55">
        <f>F451</f>
        <v>438</v>
      </c>
      <c r="V72" s="55">
        <f>F158</f>
        <v>145</v>
      </c>
      <c r="W72" s="55">
        <f>F184</f>
        <v>171</v>
      </c>
      <c r="X72" s="55">
        <f>F150</f>
        <v>137</v>
      </c>
      <c r="Y72" s="55">
        <f>F232</f>
        <v>219</v>
      </c>
      <c r="Z72" s="55">
        <f>F721</f>
        <v>708</v>
      </c>
      <c r="AA72" s="55">
        <f>F751</f>
        <v>738</v>
      </c>
      <c r="AB72" s="55">
        <f>F705</f>
        <v>692</v>
      </c>
      <c r="AC72" s="55">
        <f>F791</f>
        <v>778</v>
      </c>
      <c r="AD72" s="55">
        <f>F498</f>
        <v>485</v>
      </c>
      <c r="AE72" s="55">
        <f>F524</f>
        <v>511</v>
      </c>
      <c r="AF72" s="55">
        <f>F482</f>
        <v>469</v>
      </c>
      <c r="AG72" s="55">
        <f>F564</f>
        <v>551</v>
      </c>
      <c r="AH72" s="55">
        <f>F269</f>
        <v>256</v>
      </c>
      <c r="AI72" s="55">
        <f>F299</f>
        <v>286</v>
      </c>
      <c r="AJ72" s="55">
        <f>F261</f>
        <v>248</v>
      </c>
      <c r="AK72" s="56">
        <f>F347</f>
        <v>334</v>
      </c>
      <c r="AL72" s="57">
        <f t="shared" si="8"/>
        <v>10990</v>
      </c>
      <c r="AM72" s="33"/>
      <c r="AN72" s="58" t="s">
        <v>596</v>
      </c>
      <c r="AO72" s="59" t="s">
        <v>463</v>
      </c>
      <c r="AP72" s="59" t="s">
        <v>464</v>
      </c>
      <c r="AQ72" s="59" t="s">
        <v>599</v>
      </c>
      <c r="AR72" s="59" t="s">
        <v>411</v>
      </c>
      <c r="AS72" s="59" t="s">
        <v>515</v>
      </c>
      <c r="AT72" s="59" t="s">
        <v>518</v>
      </c>
      <c r="AU72" s="59" t="s">
        <v>412</v>
      </c>
      <c r="AV72" s="59" t="s">
        <v>576</v>
      </c>
      <c r="AW72" s="59" t="s">
        <v>471</v>
      </c>
      <c r="AX72" s="59" t="s">
        <v>472</v>
      </c>
      <c r="AY72" s="59" t="s">
        <v>579</v>
      </c>
      <c r="AZ72" s="59" t="s">
        <v>580</v>
      </c>
      <c r="BA72" s="59" t="s">
        <v>475</v>
      </c>
      <c r="BB72" s="59" t="s">
        <v>476</v>
      </c>
      <c r="BC72" s="59" t="s">
        <v>583</v>
      </c>
      <c r="BD72" s="59" t="s">
        <v>584</v>
      </c>
      <c r="BE72" s="59" t="s">
        <v>479</v>
      </c>
      <c r="BF72" s="59" t="s">
        <v>480</v>
      </c>
      <c r="BG72" s="59" t="s">
        <v>587</v>
      </c>
      <c r="BH72" s="59" t="s">
        <v>588</v>
      </c>
      <c r="BI72" s="59" t="s">
        <v>483</v>
      </c>
      <c r="BJ72" s="59" t="s">
        <v>484</v>
      </c>
      <c r="BK72" s="59" t="s">
        <v>591</v>
      </c>
      <c r="BL72" s="59" t="s">
        <v>592</v>
      </c>
      <c r="BM72" s="59" t="s">
        <v>459</v>
      </c>
      <c r="BN72" s="59" t="s">
        <v>460</v>
      </c>
      <c r="BO72" s="60" t="s">
        <v>595</v>
      </c>
      <c r="BP72" s="45"/>
    </row>
    <row r="73" spans="1:90" x14ac:dyDescent="0.2">
      <c r="A73" s="23"/>
      <c r="B73" s="23"/>
      <c r="C73" s="23"/>
      <c r="D73" s="75" t="s">
        <v>89</v>
      </c>
      <c r="E73" s="76" t="s">
        <v>345</v>
      </c>
      <c r="F73" s="77">
        <f>B4+(59*B6)</f>
        <v>60</v>
      </c>
      <c r="G73" s="23"/>
      <c r="H73" s="24"/>
      <c r="I73" s="37"/>
      <c r="J73" s="54">
        <f>F359</f>
        <v>346</v>
      </c>
      <c r="K73" s="55">
        <f>F441</f>
        <v>428</v>
      </c>
      <c r="L73" s="55">
        <f>F399</f>
        <v>386</v>
      </c>
      <c r="M73" s="55">
        <f>F425</f>
        <v>412</v>
      </c>
      <c r="N73" s="55">
        <f>F132</f>
        <v>119</v>
      </c>
      <c r="O73" s="55">
        <f>F218</f>
        <v>205</v>
      </c>
      <c r="P73" s="55">
        <f>F172</f>
        <v>159</v>
      </c>
      <c r="Q73" s="55">
        <f>F202</f>
        <v>189</v>
      </c>
      <c r="R73" s="55">
        <f>F691</f>
        <v>678</v>
      </c>
      <c r="S73" s="55">
        <f>F773</f>
        <v>760</v>
      </c>
      <c r="T73" s="55">
        <f>F739</f>
        <v>726</v>
      </c>
      <c r="U73" s="55">
        <f>F765</f>
        <v>752</v>
      </c>
      <c r="V73" s="55">
        <f>F472</f>
        <v>459</v>
      </c>
      <c r="W73" s="55">
        <f>F558</f>
        <v>545</v>
      </c>
      <c r="X73" s="55">
        <f>F504</f>
        <v>491</v>
      </c>
      <c r="Y73" s="55">
        <f>F534</f>
        <v>521</v>
      </c>
      <c r="Z73" s="55">
        <f>F264</f>
        <v>251</v>
      </c>
      <c r="AA73" s="55">
        <f>F349</f>
        <v>336</v>
      </c>
      <c r="AB73" s="55">
        <f>F267</f>
        <v>254</v>
      </c>
      <c r="AC73" s="55">
        <f>F294</f>
        <v>281</v>
      </c>
      <c r="AD73" s="55">
        <f>F27</f>
        <v>14</v>
      </c>
      <c r="AE73" s="55">
        <f>F109</f>
        <v>96</v>
      </c>
      <c r="AF73" s="55">
        <f>F59</f>
        <v>46</v>
      </c>
      <c r="AG73" s="55">
        <f>F85</f>
        <v>72</v>
      </c>
      <c r="AH73" s="55">
        <f>F576</f>
        <v>563</v>
      </c>
      <c r="AI73" s="55">
        <f>F662</f>
        <v>649</v>
      </c>
      <c r="AJ73" s="55">
        <f>F624</f>
        <v>611</v>
      </c>
      <c r="AK73" s="56">
        <f>F654</f>
        <v>641</v>
      </c>
      <c r="AL73" s="57">
        <f t="shared" si="8"/>
        <v>10990</v>
      </c>
      <c r="AM73" s="33"/>
      <c r="AN73" s="58" t="s">
        <v>491</v>
      </c>
      <c r="AO73" s="59" t="s">
        <v>625</v>
      </c>
      <c r="AP73" s="59" t="s">
        <v>626</v>
      </c>
      <c r="AQ73" s="59" t="s">
        <v>494</v>
      </c>
      <c r="AR73" s="59" t="s">
        <v>495</v>
      </c>
      <c r="AS73" s="59" t="s">
        <v>602</v>
      </c>
      <c r="AT73" s="59" t="s">
        <v>603</v>
      </c>
      <c r="AU73" s="59" t="s">
        <v>498</v>
      </c>
      <c r="AV73" s="59" t="s">
        <v>499</v>
      </c>
      <c r="AW73" s="59" t="s">
        <v>606</v>
      </c>
      <c r="AX73" s="59" t="s">
        <v>607</v>
      </c>
      <c r="AY73" s="59" t="s">
        <v>502</v>
      </c>
      <c r="AZ73" s="59" t="s">
        <v>503</v>
      </c>
      <c r="BA73" s="59" t="s">
        <v>610</v>
      </c>
      <c r="BB73" s="59" t="s">
        <v>611</v>
      </c>
      <c r="BC73" s="59" t="s">
        <v>506</v>
      </c>
      <c r="BD73" s="59" t="s">
        <v>669</v>
      </c>
      <c r="BE73" s="59" t="s">
        <v>564</v>
      </c>
      <c r="BF73" s="59" t="s">
        <v>567</v>
      </c>
      <c r="BG73" s="59" t="s">
        <v>670</v>
      </c>
      <c r="BH73" s="59" t="s">
        <v>511</v>
      </c>
      <c r="BI73" s="59" t="s">
        <v>617</v>
      </c>
      <c r="BJ73" s="59" t="s">
        <v>618</v>
      </c>
      <c r="BK73" s="59" t="s">
        <v>514</v>
      </c>
      <c r="BL73" s="59" t="s">
        <v>487</v>
      </c>
      <c r="BM73" s="59" t="s">
        <v>621</v>
      </c>
      <c r="BN73" s="59" t="s">
        <v>622</v>
      </c>
      <c r="BO73" s="60" t="s">
        <v>490</v>
      </c>
      <c r="BP73" s="45"/>
    </row>
    <row r="74" spans="1:90" x14ac:dyDescent="0.2">
      <c r="A74" s="23"/>
      <c r="B74" s="23"/>
      <c r="C74" s="23"/>
      <c r="D74" s="75" t="s">
        <v>331</v>
      </c>
      <c r="E74" s="76" t="s">
        <v>345</v>
      </c>
      <c r="F74" s="77">
        <f>B4+(60*B6)</f>
        <v>61</v>
      </c>
      <c r="G74" s="23"/>
      <c r="H74" s="24"/>
      <c r="I74" s="37"/>
      <c r="J74" s="54">
        <f>F427</f>
        <v>414</v>
      </c>
      <c r="K74" s="55">
        <f>F397</f>
        <v>384</v>
      </c>
      <c r="L74" s="55">
        <f>F443</f>
        <v>430</v>
      </c>
      <c r="M74" s="55">
        <f>F357</f>
        <v>344</v>
      </c>
      <c r="N74" s="55">
        <f>F200</f>
        <v>187</v>
      </c>
      <c r="O74" s="55">
        <f>F174</f>
        <v>161</v>
      </c>
      <c r="P74" s="55">
        <f>F216</f>
        <v>203</v>
      </c>
      <c r="Q74" s="55">
        <f>F134</f>
        <v>121</v>
      </c>
      <c r="R74" s="55">
        <f>F767</f>
        <v>754</v>
      </c>
      <c r="S74" s="55">
        <f>F737</f>
        <v>724</v>
      </c>
      <c r="T74" s="55">
        <f>F775</f>
        <v>762</v>
      </c>
      <c r="U74" s="55">
        <f>F689</f>
        <v>676</v>
      </c>
      <c r="V74" s="55">
        <f>F532</f>
        <v>519</v>
      </c>
      <c r="W74" s="55">
        <f>F506</f>
        <v>493</v>
      </c>
      <c r="X74" s="55">
        <f>F556</f>
        <v>543</v>
      </c>
      <c r="Y74" s="55">
        <f>F474</f>
        <v>461</v>
      </c>
      <c r="Z74" s="55">
        <f>F295</f>
        <v>282</v>
      </c>
      <c r="AA74" s="55">
        <f>F266</f>
        <v>253</v>
      </c>
      <c r="AB74" s="55">
        <f>F348</f>
        <v>335</v>
      </c>
      <c r="AC74" s="55">
        <f>F265</f>
        <v>252</v>
      </c>
      <c r="AD74" s="55">
        <f>F87</f>
        <v>74</v>
      </c>
      <c r="AE74" s="55">
        <f>F57</f>
        <v>44</v>
      </c>
      <c r="AF74" s="55">
        <f>F111</f>
        <v>98</v>
      </c>
      <c r="AG74" s="55">
        <f>F25</f>
        <v>12</v>
      </c>
      <c r="AH74" s="55">
        <f>F652</f>
        <v>639</v>
      </c>
      <c r="AI74" s="55">
        <f>F626</f>
        <v>613</v>
      </c>
      <c r="AJ74" s="55">
        <f>F660</f>
        <v>647</v>
      </c>
      <c r="AK74" s="56">
        <f>F578</f>
        <v>565</v>
      </c>
      <c r="AL74" s="57">
        <f t="shared" si="8"/>
        <v>10990</v>
      </c>
      <c r="AM74" s="33"/>
      <c r="AN74" s="58" t="s">
        <v>652</v>
      </c>
      <c r="AO74" s="59" t="s">
        <v>520</v>
      </c>
      <c r="AP74" s="59" t="s">
        <v>521</v>
      </c>
      <c r="AQ74" s="59" t="s">
        <v>655</v>
      </c>
      <c r="AR74" s="59" t="s">
        <v>628</v>
      </c>
      <c r="AS74" s="59" t="s">
        <v>524</v>
      </c>
      <c r="AT74" s="59" t="s">
        <v>525</v>
      </c>
      <c r="AU74" s="59" t="s">
        <v>631</v>
      </c>
      <c r="AV74" s="59" t="s">
        <v>632</v>
      </c>
      <c r="AW74" s="59" t="s">
        <v>528</v>
      </c>
      <c r="AX74" s="59" t="s">
        <v>529</v>
      </c>
      <c r="AY74" s="59" t="s">
        <v>635</v>
      </c>
      <c r="AZ74" s="59" t="s">
        <v>636</v>
      </c>
      <c r="BA74" s="59" t="s">
        <v>532</v>
      </c>
      <c r="BB74" s="59" t="s">
        <v>533</v>
      </c>
      <c r="BC74" s="59" t="s">
        <v>639</v>
      </c>
      <c r="BD74" s="59" t="s">
        <v>593</v>
      </c>
      <c r="BE74" s="59" t="s">
        <v>696</v>
      </c>
      <c r="BF74" s="59" t="s">
        <v>699</v>
      </c>
      <c r="BG74" s="59" t="s">
        <v>594</v>
      </c>
      <c r="BH74" s="59" t="s">
        <v>644</v>
      </c>
      <c r="BI74" s="59" t="s">
        <v>540</v>
      </c>
      <c r="BJ74" s="59" t="s">
        <v>541</v>
      </c>
      <c r="BK74" s="59" t="s">
        <v>647</v>
      </c>
      <c r="BL74" s="59" t="s">
        <v>648</v>
      </c>
      <c r="BM74" s="59" t="s">
        <v>516</v>
      </c>
      <c r="BN74" s="59" t="s">
        <v>517</v>
      </c>
      <c r="BO74" s="60" t="s">
        <v>651</v>
      </c>
      <c r="BP74" s="45"/>
    </row>
    <row r="75" spans="1:90" x14ac:dyDescent="0.2">
      <c r="A75" s="23"/>
      <c r="B75" s="23"/>
      <c r="C75" s="23"/>
      <c r="D75" s="75" t="s">
        <v>803</v>
      </c>
      <c r="E75" s="76" t="s">
        <v>345</v>
      </c>
      <c r="F75" s="78">
        <f>B4+(61*B6)</f>
        <v>62</v>
      </c>
      <c r="G75" s="23"/>
      <c r="H75" s="24"/>
      <c r="I75" s="37"/>
      <c r="J75" s="54">
        <f>F453</f>
        <v>440</v>
      </c>
      <c r="K75" s="55">
        <f>F371</f>
        <v>358</v>
      </c>
      <c r="L75" s="55">
        <f>F413</f>
        <v>400</v>
      </c>
      <c r="M75" s="55">
        <f>F387</f>
        <v>374</v>
      </c>
      <c r="N75" s="55">
        <f>F230</f>
        <v>217</v>
      </c>
      <c r="O75" s="55">
        <f>F144</f>
        <v>131</v>
      </c>
      <c r="P75" s="55">
        <f>F190</f>
        <v>177</v>
      </c>
      <c r="Q75" s="55">
        <f>F160</f>
        <v>147</v>
      </c>
      <c r="R75" s="55">
        <f>F793</f>
        <v>780</v>
      </c>
      <c r="S75" s="55">
        <f>F711</f>
        <v>698</v>
      </c>
      <c r="T75" s="55">
        <f>F745</f>
        <v>732</v>
      </c>
      <c r="U75" s="55">
        <f>F719</f>
        <v>706</v>
      </c>
      <c r="V75" s="55">
        <f>F562</f>
        <v>549</v>
      </c>
      <c r="W75" s="55">
        <f>F476</f>
        <v>463</v>
      </c>
      <c r="X75" s="55">
        <f>F530</f>
        <v>517</v>
      </c>
      <c r="Y75" s="55">
        <f>F500</f>
        <v>487</v>
      </c>
      <c r="Z75" s="55">
        <f>F322</f>
        <v>309</v>
      </c>
      <c r="AA75" s="55">
        <f>F239</f>
        <v>226</v>
      </c>
      <c r="AB75" s="55">
        <f>F321</f>
        <v>308</v>
      </c>
      <c r="AC75" s="55">
        <f>F292</f>
        <v>279</v>
      </c>
      <c r="AD75" s="55">
        <f>F113</f>
        <v>100</v>
      </c>
      <c r="AE75" s="55">
        <f>F31</f>
        <v>18</v>
      </c>
      <c r="AF75" s="55">
        <f>F81</f>
        <v>68</v>
      </c>
      <c r="AG75" s="55">
        <f>F55</f>
        <v>42</v>
      </c>
      <c r="AH75" s="55">
        <f>F682</f>
        <v>669</v>
      </c>
      <c r="AI75" s="55">
        <f>F596</f>
        <v>583</v>
      </c>
      <c r="AJ75" s="55">
        <f>F634</f>
        <v>621</v>
      </c>
      <c r="AK75" s="56">
        <f>F604</f>
        <v>591</v>
      </c>
      <c r="AL75" s="57">
        <f t="shared" si="8"/>
        <v>10990</v>
      </c>
      <c r="AM75" s="33"/>
      <c r="AN75" s="58" t="s">
        <v>548</v>
      </c>
      <c r="AO75" s="59" t="s">
        <v>681</v>
      </c>
      <c r="AP75" s="59" t="s">
        <v>682</v>
      </c>
      <c r="AQ75" s="59" t="s">
        <v>551</v>
      </c>
      <c r="AR75" s="59" t="s">
        <v>552</v>
      </c>
      <c r="AS75" s="59" t="s">
        <v>657</v>
      </c>
      <c r="AT75" s="59" t="s">
        <v>658</v>
      </c>
      <c r="AU75" s="59" t="s">
        <v>555</v>
      </c>
      <c r="AV75" s="59" t="s">
        <v>556</v>
      </c>
      <c r="AW75" s="59" t="s">
        <v>661</v>
      </c>
      <c r="AX75" s="59" t="s">
        <v>662</v>
      </c>
      <c r="AY75" s="59" t="s">
        <v>559</v>
      </c>
      <c r="AZ75" s="59" t="s">
        <v>560</v>
      </c>
      <c r="BA75" s="59" t="s">
        <v>665</v>
      </c>
      <c r="BB75" s="59" t="s">
        <v>666</v>
      </c>
      <c r="BC75" s="59" t="s">
        <v>563</v>
      </c>
      <c r="BD75" s="59" t="s">
        <v>614</v>
      </c>
      <c r="BE75" s="59" t="s">
        <v>507</v>
      </c>
      <c r="BF75" s="59" t="s">
        <v>510</v>
      </c>
      <c r="BG75" s="59" t="s">
        <v>615</v>
      </c>
      <c r="BH75" s="59" t="s">
        <v>568</v>
      </c>
      <c r="BI75" s="59" t="s">
        <v>673</v>
      </c>
      <c r="BJ75" s="59" t="s">
        <v>674</v>
      </c>
      <c r="BK75" s="59" t="s">
        <v>571</v>
      </c>
      <c r="BL75" s="59" t="s">
        <v>544</v>
      </c>
      <c r="BM75" s="59" t="s">
        <v>677</v>
      </c>
      <c r="BN75" s="59" t="s">
        <v>678</v>
      </c>
      <c r="BO75" s="60" t="s">
        <v>547</v>
      </c>
      <c r="BP75" s="45"/>
    </row>
    <row r="76" spans="1:90" x14ac:dyDescent="0.2">
      <c r="A76" s="23"/>
      <c r="B76" s="23"/>
      <c r="C76" s="23"/>
      <c r="D76" s="75" t="s">
        <v>359</v>
      </c>
      <c r="E76" s="76" t="s">
        <v>345</v>
      </c>
      <c r="F76" s="78">
        <f>B4+(62*B6)</f>
        <v>63</v>
      </c>
      <c r="G76" s="23"/>
      <c r="H76" s="24"/>
      <c r="I76" s="37"/>
      <c r="J76" s="54">
        <f>F385</f>
        <v>372</v>
      </c>
      <c r="K76" s="55">
        <f>F415</f>
        <v>402</v>
      </c>
      <c r="L76" s="55">
        <f>F369</f>
        <v>356</v>
      </c>
      <c r="M76" s="55">
        <f>F455</f>
        <v>442</v>
      </c>
      <c r="N76" s="55">
        <f>F162</f>
        <v>149</v>
      </c>
      <c r="O76" s="55">
        <f>F188</f>
        <v>175</v>
      </c>
      <c r="P76" s="55">
        <f>F146</f>
        <v>133</v>
      </c>
      <c r="Q76" s="55">
        <f>F228</f>
        <v>215</v>
      </c>
      <c r="R76" s="55">
        <f>F717</f>
        <v>704</v>
      </c>
      <c r="S76" s="55">
        <f>F747</f>
        <v>734</v>
      </c>
      <c r="T76" s="55">
        <f>F709</f>
        <v>696</v>
      </c>
      <c r="U76" s="55">
        <f>F795</f>
        <v>782</v>
      </c>
      <c r="V76" s="55">
        <f>F502</f>
        <v>489</v>
      </c>
      <c r="W76" s="55">
        <f>F528</f>
        <v>515</v>
      </c>
      <c r="X76" s="55">
        <f>F478</f>
        <v>465</v>
      </c>
      <c r="Y76" s="55">
        <f>F560</f>
        <v>547</v>
      </c>
      <c r="Z76" s="55">
        <f>F293</f>
        <v>280</v>
      </c>
      <c r="AA76" s="55">
        <f>F320</f>
        <v>307</v>
      </c>
      <c r="AB76" s="55">
        <f>F238</f>
        <v>225</v>
      </c>
      <c r="AC76" s="55">
        <f>F323</f>
        <v>310</v>
      </c>
      <c r="AD76" s="55">
        <f>F53</f>
        <v>40</v>
      </c>
      <c r="AE76" s="55">
        <f>F83</f>
        <v>70</v>
      </c>
      <c r="AF76" s="55">
        <f>F29</f>
        <v>16</v>
      </c>
      <c r="AG76" s="55">
        <f>F115</f>
        <v>102</v>
      </c>
      <c r="AH76" s="55">
        <f>F606</f>
        <v>593</v>
      </c>
      <c r="AI76" s="55">
        <f>F632</f>
        <v>619</v>
      </c>
      <c r="AJ76" s="55">
        <f>F598</f>
        <v>585</v>
      </c>
      <c r="AK76" s="56">
        <f>F680</f>
        <v>667</v>
      </c>
      <c r="AL76" s="57">
        <f t="shared" si="8"/>
        <v>10990</v>
      </c>
      <c r="AM76" s="33"/>
      <c r="AN76" s="58" t="s">
        <v>708</v>
      </c>
      <c r="AO76" s="59" t="s">
        <v>577</v>
      </c>
      <c r="AP76" s="59" t="s">
        <v>578</v>
      </c>
      <c r="AQ76" s="59" t="s">
        <v>711</v>
      </c>
      <c r="AR76" s="59" t="s">
        <v>684</v>
      </c>
      <c r="AS76" s="59" t="s">
        <v>581</v>
      </c>
      <c r="AT76" s="59" t="s">
        <v>582</v>
      </c>
      <c r="AU76" s="59" t="s">
        <v>687</v>
      </c>
      <c r="AV76" s="59" t="s">
        <v>688</v>
      </c>
      <c r="AW76" s="59" t="s">
        <v>585</v>
      </c>
      <c r="AX76" s="59" t="s">
        <v>586</v>
      </c>
      <c r="AY76" s="59" t="s">
        <v>691</v>
      </c>
      <c r="AZ76" s="59" t="s">
        <v>692</v>
      </c>
      <c r="BA76" s="59" t="s">
        <v>589</v>
      </c>
      <c r="BB76" s="59" t="s">
        <v>590</v>
      </c>
      <c r="BC76" s="59" t="s">
        <v>695</v>
      </c>
      <c r="BD76" s="59" t="s">
        <v>536</v>
      </c>
      <c r="BE76" s="59" t="s">
        <v>640</v>
      </c>
      <c r="BF76" s="59" t="s">
        <v>643</v>
      </c>
      <c r="BG76" s="59" t="s">
        <v>537</v>
      </c>
      <c r="BH76" s="59" t="s">
        <v>700</v>
      </c>
      <c r="BI76" s="59" t="s">
        <v>597</v>
      </c>
      <c r="BJ76" s="59" t="s">
        <v>598</v>
      </c>
      <c r="BK76" s="59" t="s">
        <v>703</v>
      </c>
      <c r="BL76" s="59" t="s">
        <v>704</v>
      </c>
      <c r="BM76" s="59" t="s">
        <v>573</v>
      </c>
      <c r="BN76" s="59" t="s">
        <v>574</v>
      </c>
      <c r="BO76" s="60" t="s">
        <v>707</v>
      </c>
      <c r="BP76" s="45"/>
    </row>
    <row r="77" spans="1:90" x14ac:dyDescent="0.2">
      <c r="A77" s="23"/>
      <c r="B77" s="23"/>
      <c r="C77" s="23"/>
      <c r="D77" s="75" t="s">
        <v>776</v>
      </c>
      <c r="E77" s="76" t="s">
        <v>345</v>
      </c>
      <c r="F77" s="77">
        <f>B4+(63*B6)</f>
        <v>64</v>
      </c>
      <c r="G77" s="23"/>
      <c r="H77" s="24"/>
      <c r="I77" s="37"/>
      <c r="J77" s="54">
        <f>F712</f>
        <v>699</v>
      </c>
      <c r="K77" s="55">
        <f>F797</f>
        <v>784</v>
      </c>
      <c r="L77" s="55">
        <f>F715</f>
        <v>702</v>
      </c>
      <c r="M77" s="55">
        <f>F742</f>
        <v>729</v>
      </c>
      <c r="N77" s="55">
        <f>F475</f>
        <v>462</v>
      </c>
      <c r="O77" s="55">
        <f>F557</f>
        <v>544</v>
      </c>
      <c r="P77" s="55">
        <f>F507</f>
        <v>494</v>
      </c>
      <c r="Q77" s="55">
        <f>F533</f>
        <v>520</v>
      </c>
      <c r="R77" s="55">
        <f>F240</f>
        <v>227</v>
      </c>
      <c r="S77" s="55">
        <f>F326</f>
        <v>313</v>
      </c>
      <c r="T77" s="55">
        <f>F288</f>
        <v>275</v>
      </c>
      <c r="U77" s="55">
        <f>F318</f>
        <v>305</v>
      </c>
      <c r="V77" s="55">
        <f>F23</f>
        <v>10</v>
      </c>
      <c r="W77" s="55">
        <f>F105</f>
        <v>92</v>
      </c>
      <c r="X77" s="55">
        <f>F63</f>
        <v>50</v>
      </c>
      <c r="Y77" s="55">
        <f>F89</f>
        <v>76</v>
      </c>
      <c r="Z77" s="55">
        <f>F580</f>
        <v>567</v>
      </c>
      <c r="AA77" s="55">
        <f>F666</f>
        <v>653</v>
      </c>
      <c r="AB77" s="55">
        <f>F620</f>
        <v>607</v>
      </c>
      <c r="AC77" s="55">
        <f>F650</f>
        <v>637</v>
      </c>
      <c r="AD77" s="55">
        <f>F355</f>
        <v>342</v>
      </c>
      <c r="AE77" s="55">
        <f>F437</f>
        <v>424</v>
      </c>
      <c r="AF77" s="55">
        <f>F403</f>
        <v>390</v>
      </c>
      <c r="AG77" s="55">
        <f>F429</f>
        <v>416</v>
      </c>
      <c r="AH77" s="55">
        <f>F136</f>
        <v>123</v>
      </c>
      <c r="AI77" s="55">
        <f>F222</f>
        <v>209</v>
      </c>
      <c r="AJ77" s="55">
        <f>F168</f>
        <v>155</v>
      </c>
      <c r="AK77" s="56">
        <f>F198</f>
        <v>185</v>
      </c>
      <c r="AL77" s="57">
        <f t="shared" si="8"/>
        <v>10990</v>
      </c>
      <c r="AM77" s="33"/>
      <c r="AN77" s="58" t="s">
        <v>791</v>
      </c>
      <c r="AO77" s="59" t="s">
        <v>660</v>
      </c>
      <c r="AP77" s="59" t="s">
        <v>663</v>
      </c>
      <c r="AQ77" s="59" t="s">
        <v>792</v>
      </c>
      <c r="AR77" s="59" t="s">
        <v>609</v>
      </c>
      <c r="AS77" s="59" t="s">
        <v>713</v>
      </c>
      <c r="AT77" s="59" t="s">
        <v>714</v>
      </c>
      <c r="AU77" s="59" t="s">
        <v>612</v>
      </c>
      <c r="AV77" s="59" t="s">
        <v>613</v>
      </c>
      <c r="AW77" s="59" t="s">
        <v>717</v>
      </c>
      <c r="AX77" s="59" t="s">
        <v>718</v>
      </c>
      <c r="AY77" s="59" t="s">
        <v>616</v>
      </c>
      <c r="AZ77" s="59" t="s">
        <v>600</v>
      </c>
      <c r="BA77" s="59" t="s">
        <v>720</v>
      </c>
      <c r="BB77" s="59" t="s">
        <v>721</v>
      </c>
      <c r="BC77" s="59" t="s">
        <v>619</v>
      </c>
      <c r="BD77" s="59" t="s">
        <v>620</v>
      </c>
      <c r="BE77" s="59" t="s">
        <v>724</v>
      </c>
      <c r="BF77" s="59" t="s">
        <v>725</v>
      </c>
      <c r="BG77" s="59" t="s">
        <v>623</v>
      </c>
      <c r="BH77" s="59" t="s">
        <v>624</v>
      </c>
      <c r="BI77" s="59" t="s">
        <v>728</v>
      </c>
      <c r="BJ77" s="59" t="s">
        <v>729</v>
      </c>
      <c r="BK77" s="59" t="s">
        <v>627</v>
      </c>
      <c r="BL77" s="59" t="s">
        <v>601</v>
      </c>
      <c r="BM77" s="59" t="s">
        <v>732</v>
      </c>
      <c r="BN77" s="59" t="s">
        <v>733</v>
      </c>
      <c r="BO77" s="60" t="s">
        <v>604</v>
      </c>
      <c r="BP77" s="45"/>
    </row>
    <row r="78" spans="1:90" x14ac:dyDescent="0.2">
      <c r="A78" s="23"/>
      <c r="B78" s="23"/>
      <c r="C78" s="23"/>
      <c r="D78" s="75" t="s">
        <v>436</v>
      </c>
      <c r="E78" s="76" t="s">
        <v>345</v>
      </c>
      <c r="F78" s="77">
        <f>B4+(64*B6)</f>
        <v>65</v>
      </c>
      <c r="G78" s="23"/>
      <c r="H78" s="24"/>
      <c r="I78" s="37"/>
      <c r="J78" s="54">
        <f>F743</f>
        <v>730</v>
      </c>
      <c r="K78" s="55">
        <f>F714</f>
        <v>701</v>
      </c>
      <c r="L78" s="55">
        <f>F796</f>
        <v>783</v>
      </c>
      <c r="M78" s="55">
        <f>F713</f>
        <v>700</v>
      </c>
      <c r="N78" s="55">
        <f>F535</f>
        <v>522</v>
      </c>
      <c r="O78" s="55">
        <f>F505</f>
        <v>492</v>
      </c>
      <c r="P78" s="55">
        <f>F559</f>
        <v>546</v>
      </c>
      <c r="Q78" s="55">
        <f>F473</f>
        <v>460</v>
      </c>
      <c r="R78" s="55">
        <f>F316</f>
        <v>303</v>
      </c>
      <c r="S78" s="55">
        <f>F290</f>
        <v>277</v>
      </c>
      <c r="T78" s="55">
        <f>F324</f>
        <v>311</v>
      </c>
      <c r="U78" s="55">
        <f>F242</f>
        <v>229</v>
      </c>
      <c r="V78" s="55">
        <f>F91</f>
        <v>78</v>
      </c>
      <c r="W78" s="55">
        <f>F61</f>
        <v>48</v>
      </c>
      <c r="X78" s="55">
        <f>F107</f>
        <v>94</v>
      </c>
      <c r="Y78" s="55">
        <f>F21</f>
        <v>8</v>
      </c>
      <c r="Z78" s="55">
        <f>F648</f>
        <v>635</v>
      </c>
      <c r="AA78" s="55">
        <f>F622</f>
        <v>609</v>
      </c>
      <c r="AB78" s="55">
        <f>F664</f>
        <v>651</v>
      </c>
      <c r="AC78" s="55">
        <f>F582</f>
        <v>569</v>
      </c>
      <c r="AD78" s="55">
        <f>F431</f>
        <v>418</v>
      </c>
      <c r="AE78" s="55">
        <f>F401</f>
        <v>388</v>
      </c>
      <c r="AF78" s="55">
        <f>F439</f>
        <v>426</v>
      </c>
      <c r="AG78" s="55">
        <f>F353</f>
        <v>340</v>
      </c>
      <c r="AH78" s="55">
        <f>F196</f>
        <v>183</v>
      </c>
      <c r="AI78" s="55">
        <f>F170</f>
        <v>157</v>
      </c>
      <c r="AJ78" s="55">
        <f>F220</f>
        <v>207</v>
      </c>
      <c r="AK78" s="56">
        <f>F138</f>
        <v>125</v>
      </c>
      <c r="AL78" s="57">
        <f t="shared" si="8"/>
        <v>10990</v>
      </c>
      <c r="AM78" s="33"/>
      <c r="AN78" s="58" t="s">
        <v>689</v>
      </c>
      <c r="AO78" s="59" t="s">
        <v>818</v>
      </c>
      <c r="AP78" s="59" t="s">
        <v>821</v>
      </c>
      <c r="AQ78" s="59" t="s">
        <v>690</v>
      </c>
      <c r="AR78" s="59" t="s">
        <v>739</v>
      </c>
      <c r="AS78" s="59" t="s">
        <v>637</v>
      </c>
      <c r="AT78" s="59" t="s">
        <v>638</v>
      </c>
      <c r="AU78" s="59" t="s">
        <v>742</v>
      </c>
      <c r="AV78" s="59" t="s">
        <v>743</v>
      </c>
      <c r="AW78" s="59" t="s">
        <v>641</v>
      </c>
      <c r="AX78" s="59" t="s">
        <v>642</v>
      </c>
      <c r="AY78" s="59" t="s">
        <v>746</v>
      </c>
      <c r="AZ78" s="59" t="s">
        <v>747</v>
      </c>
      <c r="BA78" s="59" t="s">
        <v>645</v>
      </c>
      <c r="BB78" s="59" t="s">
        <v>646</v>
      </c>
      <c r="BC78" s="59" t="s">
        <v>543</v>
      </c>
      <c r="BD78" s="59" t="s">
        <v>750</v>
      </c>
      <c r="BE78" s="59" t="s">
        <v>649</v>
      </c>
      <c r="BF78" s="59" t="s">
        <v>650</v>
      </c>
      <c r="BG78" s="59" t="s">
        <v>753</v>
      </c>
      <c r="BH78" s="59" t="s">
        <v>754</v>
      </c>
      <c r="BI78" s="59" t="s">
        <v>653</v>
      </c>
      <c r="BJ78" s="59" t="s">
        <v>654</v>
      </c>
      <c r="BK78" s="59" t="s">
        <v>757</v>
      </c>
      <c r="BL78" s="59" t="s">
        <v>758</v>
      </c>
      <c r="BM78" s="59" t="s">
        <v>629</v>
      </c>
      <c r="BN78" s="59" t="s">
        <v>630</v>
      </c>
      <c r="BO78" s="60" t="s">
        <v>761</v>
      </c>
      <c r="BP78" s="45"/>
    </row>
    <row r="79" spans="1:90" x14ac:dyDescent="0.2">
      <c r="A79" s="23"/>
      <c r="B79" s="23"/>
      <c r="C79" s="23"/>
      <c r="D79" s="75" t="s">
        <v>701</v>
      </c>
      <c r="E79" s="76" t="s">
        <v>345</v>
      </c>
      <c r="F79" s="78">
        <f>B4+(65*B6)</f>
        <v>66</v>
      </c>
      <c r="G79" s="23"/>
      <c r="H79" s="24"/>
      <c r="I79" s="37"/>
      <c r="J79" s="54">
        <f>F770</f>
        <v>757</v>
      </c>
      <c r="K79" s="55">
        <f>F687</f>
        <v>674</v>
      </c>
      <c r="L79" s="55">
        <f>F769</f>
        <v>756</v>
      </c>
      <c r="M79" s="55">
        <f>F740</f>
        <v>727</v>
      </c>
      <c r="N79" s="55">
        <f>F561</f>
        <v>548</v>
      </c>
      <c r="O79" s="55">
        <f>F479</f>
        <v>466</v>
      </c>
      <c r="P79" s="55">
        <f>F529</f>
        <v>516</v>
      </c>
      <c r="Q79" s="55">
        <f>F503</f>
        <v>490</v>
      </c>
      <c r="R79" s="55">
        <f>F346</f>
        <v>333</v>
      </c>
      <c r="S79" s="55">
        <f>F260</f>
        <v>247</v>
      </c>
      <c r="T79" s="55">
        <f>F298</f>
        <v>285</v>
      </c>
      <c r="U79" s="55">
        <f>F268</f>
        <v>255</v>
      </c>
      <c r="V79" s="55">
        <f>F117</f>
        <v>104</v>
      </c>
      <c r="W79" s="55">
        <f>F35</f>
        <v>22</v>
      </c>
      <c r="X79" s="55">
        <f>F77</f>
        <v>64</v>
      </c>
      <c r="Y79" s="55">
        <f>F51</f>
        <v>38</v>
      </c>
      <c r="Z79" s="55">
        <f>F678</f>
        <v>665</v>
      </c>
      <c r="AA79" s="55">
        <f>F592</f>
        <v>579</v>
      </c>
      <c r="AB79" s="55">
        <f>F638</f>
        <v>625</v>
      </c>
      <c r="AC79" s="55">
        <f>F608</f>
        <v>595</v>
      </c>
      <c r="AD79" s="55">
        <f>F457</f>
        <v>444</v>
      </c>
      <c r="AE79" s="55">
        <f>F375</f>
        <v>362</v>
      </c>
      <c r="AF79" s="55">
        <f>F409</f>
        <v>396</v>
      </c>
      <c r="AG79" s="55">
        <f>F383</f>
        <v>370</v>
      </c>
      <c r="AH79" s="55">
        <f>F226</f>
        <v>213</v>
      </c>
      <c r="AI79" s="55">
        <f>F140</f>
        <v>127</v>
      </c>
      <c r="AJ79" s="55">
        <f>F194</f>
        <v>181</v>
      </c>
      <c r="AK79" s="56">
        <f>F164</f>
        <v>151</v>
      </c>
      <c r="AL79" s="57">
        <f t="shared" si="8"/>
        <v>10990</v>
      </c>
      <c r="AM79" s="33"/>
      <c r="AN79" s="58" t="s">
        <v>736</v>
      </c>
      <c r="AO79" s="59" t="s">
        <v>605</v>
      </c>
      <c r="AP79" s="59" t="s">
        <v>608</v>
      </c>
      <c r="AQ79" s="59" t="s">
        <v>737</v>
      </c>
      <c r="AR79" s="59" t="s">
        <v>664</v>
      </c>
      <c r="AS79" s="59" t="s">
        <v>767</v>
      </c>
      <c r="AT79" s="59" t="s">
        <v>768</v>
      </c>
      <c r="AU79" s="59" t="s">
        <v>667</v>
      </c>
      <c r="AV79" s="59" t="s">
        <v>668</v>
      </c>
      <c r="AW79" s="59" t="s">
        <v>771</v>
      </c>
      <c r="AX79" s="59" t="s">
        <v>772</v>
      </c>
      <c r="AY79" s="59" t="s">
        <v>671</v>
      </c>
      <c r="AZ79" s="59" t="s">
        <v>672</v>
      </c>
      <c r="BA79" s="59" t="s">
        <v>775</v>
      </c>
      <c r="BB79" s="59" t="s">
        <v>776</v>
      </c>
      <c r="BC79" s="59" t="s">
        <v>675</v>
      </c>
      <c r="BD79" s="59" t="s">
        <v>676</v>
      </c>
      <c r="BE79" s="59" t="s">
        <v>779</v>
      </c>
      <c r="BF79" s="59" t="s">
        <v>780</v>
      </c>
      <c r="BG79" s="59" t="s">
        <v>679</v>
      </c>
      <c r="BH79" s="59" t="s">
        <v>680</v>
      </c>
      <c r="BI79" s="59" t="s">
        <v>783</v>
      </c>
      <c r="BJ79" s="59" t="s">
        <v>784</v>
      </c>
      <c r="BK79" s="59" t="s">
        <v>683</v>
      </c>
      <c r="BL79" s="59" t="s">
        <v>656</v>
      </c>
      <c r="BM79" s="59" t="s">
        <v>787</v>
      </c>
      <c r="BN79" s="59" t="s">
        <v>788</v>
      </c>
      <c r="BO79" s="60" t="s">
        <v>659</v>
      </c>
      <c r="BP79" s="45"/>
    </row>
    <row r="80" spans="1:90" x14ac:dyDescent="0.2">
      <c r="A80" s="23"/>
      <c r="B80" s="23"/>
      <c r="C80" s="23"/>
      <c r="D80" s="75" t="s">
        <v>463</v>
      </c>
      <c r="E80" s="76" t="s">
        <v>345</v>
      </c>
      <c r="F80" s="78">
        <f>B4+(66*B6)</f>
        <v>67</v>
      </c>
      <c r="G80" s="23"/>
      <c r="H80" s="24"/>
      <c r="I80" s="37"/>
      <c r="J80" s="54">
        <f>F741</f>
        <v>728</v>
      </c>
      <c r="K80" s="55">
        <f>F768</f>
        <v>755</v>
      </c>
      <c r="L80" s="55">
        <f>F686</f>
        <v>673</v>
      </c>
      <c r="M80" s="55">
        <f>F771</f>
        <v>758</v>
      </c>
      <c r="N80" s="55">
        <f>F501</f>
        <v>488</v>
      </c>
      <c r="O80" s="55">
        <f>F531</f>
        <v>518</v>
      </c>
      <c r="P80" s="55">
        <f>F477</f>
        <v>464</v>
      </c>
      <c r="Q80" s="55">
        <f>F563</f>
        <v>550</v>
      </c>
      <c r="R80" s="55">
        <f>F270</f>
        <v>257</v>
      </c>
      <c r="S80" s="55">
        <f>F296</f>
        <v>283</v>
      </c>
      <c r="T80" s="55">
        <f>F262</f>
        <v>249</v>
      </c>
      <c r="U80" s="55">
        <f>F344</f>
        <v>331</v>
      </c>
      <c r="V80" s="55">
        <f>F49</f>
        <v>36</v>
      </c>
      <c r="W80" s="55">
        <f>F79</f>
        <v>66</v>
      </c>
      <c r="X80" s="55">
        <f>F33</f>
        <v>20</v>
      </c>
      <c r="Y80" s="55">
        <f>F119</f>
        <v>106</v>
      </c>
      <c r="Z80" s="55">
        <f>F610</f>
        <v>597</v>
      </c>
      <c r="AA80" s="55">
        <f>F636</f>
        <v>623</v>
      </c>
      <c r="AB80" s="55">
        <f>F594</f>
        <v>581</v>
      </c>
      <c r="AC80" s="55">
        <f>F676</f>
        <v>663</v>
      </c>
      <c r="AD80" s="55">
        <f>F381</f>
        <v>368</v>
      </c>
      <c r="AE80" s="55">
        <f>F411</f>
        <v>398</v>
      </c>
      <c r="AF80" s="55">
        <f>F373</f>
        <v>360</v>
      </c>
      <c r="AG80" s="55">
        <f>F459</f>
        <v>446</v>
      </c>
      <c r="AH80" s="55">
        <f>F166</f>
        <v>153</v>
      </c>
      <c r="AI80" s="55">
        <f>F192</f>
        <v>179</v>
      </c>
      <c r="AJ80" s="55">
        <f>F142</f>
        <v>129</v>
      </c>
      <c r="AK80" s="56">
        <f>F224</f>
        <v>211</v>
      </c>
      <c r="AL80" s="57">
        <f t="shared" si="8"/>
        <v>10990</v>
      </c>
      <c r="AM80" s="33"/>
      <c r="AN80" s="58" t="s">
        <v>633</v>
      </c>
      <c r="AO80" s="59" t="s">
        <v>762</v>
      </c>
      <c r="AP80" s="59" t="s">
        <v>765</v>
      </c>
      <c r="AQ80" s="59" t="s">
        <v>634</v>
      </c>
      <c r="AR80" s="59" t="s">
        <v>794</v>
      </c>
      <c r="AS80" s="59" t="s">
        <v>693</v>
      </c>
      <c r="AT80" s="59" t="s">
        <v>694</v>
      </c>
      <c r="AU80" s="59" t="s">
        <v>797</v>
      </c>
      <c r="AV80" s="59" t="s">
        <v>798</v>
      </c>
      <c r="AW80" s="59" t="s">
        <v>697</v>
      </c>
      <c r="AX80" s="59" t="s">
        <v>698</v>
      </c>
      <c r="AY80" s="59" t="s">
        <v>801</v>
      </c>
      <c r="AZ80" s="59" t="s">
        <v>802</v>
      </c>
      <c r="BA80" s="59" t="s">
        <v>701</v>
      </c>
      <c r="BB80" s="59" t="s">
        <v>702</v>
      </c>
      <c r="BC80" s="59" t="s">
        <v>805</v>
      </c>
      <c r="BD80" s="59" t="s">
        <v>806</v>
      </c>
      <c r="BE80" s="59" t="s">
        <v>705</v>
      </c>
      <c r="BF80" s="59" t="s">
        <v>706</v>
      </c>
      <c r="BG80" s="59" t="s">
        <v>809</v>
      </c>
      <c r="BH80" s="59" t="s">
        <v>810</v>
      </c>
      <c r="BI80" s="59" t="s">
        <v>709</v>
      </c>
      <c r="BJ80" s="59" t="s">
        <v>710</v>
      </c>
      <c r="BK80" s="59" t="s">
        <v>813</v>
      </c>
      <c r="BL80" s="59" t="s">
        <v>814</v>
      </c>
      <c r="BM80" s="59" t="s">
        <v>685</v>
      </c>
      <c r="BN80" s="59" t="s">
        <v>686</v>
      </c>
      <c r="BO80" s="60" t="s">
        <v>817</v>
      </c>
      <c r="BP80" s="45"/>
    </row>
    <row r="81" spans="1:68" x14ac:dyDescent="0.2">
      <c r="A81" s="23"/>
      <c r="B81" s="23"/>
      <c r="C81" s="23"/>
      <c r="D81" s="75" t="s">
        <v>674</v>
      </c>
      <c r="E81" s="76" t="s">
        <v>345</v>
      </c>
      <c r="F81" s="77">
        <f>B4+(67*B6)</f>
        <v>68</v>
      </c>
      <c r="G81" s="23"/>
      <c r="H81" s="24"/>
      <c r="I81" s="37"/>
      <c r="J81" s="54">
        <f>F244</f>
        <v>231</v>
      </c>
      <c r="K81" s="55">
        <f>F330</f>
        <v>317</v>
      </c>
      <c r="L81" s="55">
        <f>F284</f>
        <v>271</v>
      </c>
      <c r="M81" s="55">
        <f>F314</f>
        <v>301</v>
      </c>
      <c r="N81" s="55">
        <f>F19</f>
        <v>6</v>
      </c>
      <c r="O81" s="55">
        <f>F101</f>
        <v>88</v>
      </c>
      <c r="P81" s="55">
        <f>F67</f>
        <v>54</v>
      </c>
      <c r="Q81" s="55">
        <f>F93</f>
        <v>80</v>
      </c>
      <c r="R81" s="55">
        <f>F584</f>
        <v>571</v>
      </c>
      <c r="S81" s="55">
        <f>F670</f>
        <v>657</v>
      </c>
      <c r="T81" s="55">
        <f>F616</f>
        <v>603</v>
      </c>
      <c r="U81" s="55">
        <f>F646</f>
        <v>633</v>
      </c>
      <c r="V81" s="55">
        <f>F376</f>
        <v>363</v>
      </c>
      <c r="W81" s="55">
        <f>F461</f>
        <v>448</v>
      </c>
      <c r="X81" s="55">
        <f>F379</f>
        <v>366</v>
      </c>
      <c r="Y81" s="55">
        <f>F406</f>
        <v>393</v>
      </c>
      <c r="Z81" s="55">
        <f>F139</f>
        <v>126</v>
      </c>
      <c r="AA81" s="55">
        <f>F221</f>
        <v>208</v>
      </c>
      <c r="AB81" s="55">
        <f>F171</f>
        <v>158</v>
      </c>
      <c r="AC81" s="55">
        <f>F197</f>
        <v>184</v>
      </c>
      <c r="AD81" s="55">
        <f>F688</f>
        <v>675</v>
      </c>
      <c r="AE81" s="55">
        <f>F774</f>
        <v>761</v>
      </c>
      <c r="AF81" s="55">
        <f>F736</f>
        <v>723</v>
      </c>
      <c r="AG81" s="55">
        <f>F766</f>
        <v>753</v>
      </c>
      <c r="AH81" s="55">
        <f>F471</f>
        <v>458</v>
      </c>
      <c r="AI81" s="55">
        <f>F553</f>
        <v>540</v>
      </c>
      <c r="AJ81" s="55">
        <f>F511</f>
        <v>498</v>
      </c>
      <c r="AK81" s="56">
        <f>F537</f>
        <v>524</v>
      </c>
      <c r="AL81" s="57">
        <f t="shared" si="8"/>
        <v>10990</v>
      </c>
      <c r="AM81" s="33"/>
      <c r="AN81" s="58" t="s">
        <v>716</v>
      </c>
      <c r="AO81" s="59" t="s">
        <v>54</v>
      </c>
      <c r="AP81" s="59" t="s">
        <v>55</v>
      </c>
      <c r="AQ81" s="59" t="s">
        <v>719</v>
      </c>
      <c r="AR81" s="59" t="s">
        <v>486</v>
      </c>
      <c r="AS81" s="59" t="s">
        <v>30</v>
      </c>
      <c r="AT81" s="59" t="s">
        <v>31</v>
      </c>
      <c r="AU81" s="59" t="s">
        <v>722</v>
      </c>
      <c r="AV81" s="59" t="s">
        <v>723</v>
      </c>
      <c r="AW81" s="59" t="s">
        <v>34</v>
      </c>
      <c r="AX81" s="59" t="s">
        <v>35</v>
      </c>
      <c r="AY81" s="59" t="s">
        <v>726</v>
      </c>
      <c r="AZ81" s="59" t="s">
        <v>96</v>
      </c>
      <c r="BA81" s="59" t="s">
        <v>782</v>
      </c>
      <c r="BB81" s="59" t="s">
        <v>785</v>
      </c>
      <c r="BC81" s="59" t="s">
        <v>97</v>
      </c>
      <c r="BD81" s="59" t="s">
        <v>731</v>
      </c>
      <c r="BE81" s="59" t="s">
        <v>42</v>
      </c>
      <c r="BF81" s="59" t="s">
        <v>43</v>
      </c>
      <c r="BG81" s="59" t="s">
        <v>734</v>
      </c>
      <c r="BH81" s="59" t="s">
        <v>735</v>
      </c>
      <c r="BI81" s="59" t="s">
        <v>46</v>
      </c>
      <c r="BJ81" s="59" t="s">
        <v>47</v>
      </c>
      <c r="BK81" s="59" t="s">
        <v>738</v>
      </c>
      <c r="BL81" s="59" t="s">
        <v>712</v>
      </c>
      <c r="BM81" s="59" t="s">
        <v>50</v>
      </c>
      <c r="BN81" s="59" t="s">
        <v>51</v>
      </c>
      <c r="BO81" s="60" t="s">
        <v>715</v>
      </c>
      <c r="BP81" s="45"/>
    </row>
    <row r="82" spans="1:68" x14ac:dyDescent="0.2">
      <c r="A82" s="23"/>
      <c r="B82" s="23"/>
      <c r="C82" s="23"/>
      <c r="D82" s="75" t="s">
        <v>570</v>
      </c>
      <c r="E82" s="76" t="s">
        <v>345</v>
      </c>
      <c r="F82" s="77">
        <f>B4+(68*B6)</f>
        <v>69</v>
      </c>
      <c r="G82" s="23"/>
      <c r="H82" s="24"/>
      <c r="I82" s="37"/>
      <c r="J82" s="54">
        <f>F312</f>
        <v>299</v>
      </c>
      <c r="K82" s="55">
        <f>F286</f>
        <v>273</v>
      </c>
      <c r="L82" s="55">
        <f>F328</f>
        <v>315</v>
      </c>
      <c r="M82" s="55">
        <f>F246</f>
        <v>233</v>
      </c>
      <c r="N82" s="55">
        <f>F95</f>
        <v>82</v>
      </c>
      <c r="O82" s="55">
        <f>F65</f>
        <v>52</v>
      </c>
      <c r="P82" s="55">
        <f>F103</f>
        <v>90</v>
      </c>
      <c r="Q82" s="55">
        <f>F17</f>
        <v>4</v>
      </c>
      <c r="R82" s="55">
        <f>F644</f>
        <v>631</v>
      </c>
      <c r="S82" s="55">
        <f>F618</f>
        <v>605</v>
      </c>
      <c r="T82" s="55">
        <f>F668</f>
        <v>655</v>
      </c>
      <c r="U82" s="55">
        <f>F586</f>
        <v>573</v>
      </c>
      <c r="V82" s="55">
        <f>F407</f>
        <v>394</v>
      </c>
      <c r="W82" s="55">
        <f>F378</f>
        <v>365</v>
      </c>
      <c r="X82" s="55">
        <f>F460</f>
        <v>447</v>
      </c>
      <c r="Y82" s="55">
        <f>F377</f>
        <v>364</v>
      </c>
      <c r="Z82" s="55">
        <f>F199</f>
        <v>186</v>
      </c>
      <c r="AA82" s="55">
        <f>F169</f>
        <v>156</v>
      </c>
      <c r="AB82" s="55">
        <f>F223</f>
        <v>210</v>
      </c>
      <c r="AC82" s="55">
        <f>F137</f>
        <v>124</v>
      </c>
      <c r="AD82" s="55">
        <f>F764</f>
        <v>751</v>
      </c>
      <c r="AE82" s="55">
        <f>F738</f>
        <v>725</v>
      </c>
      <c r="AF82" s="55">
        <f>F772</f>
        <v>759</v>
      </c>
      <c r="AG82" s="55">
        <f>F690</f>
        <v>677</v>
      </c>
      <c r="AH82" s="55">
        <f>F539</f>
        <v>526</v>
      </c>
      <c r="AI82" s="55">
        <f>F509</f>
        <v>496</v>
      </c>
      <c r="AJ82" s="55">
        <f>F555</f>
        <v>542</v>
      </c>
      <c r="AK82" s="56">
        <f>F469</f>
        <v>456</v>
      </c>
      <c r="AL82" s="57">
        <f t="shared" si="8"/>
        <v>10990</v>
      </c>
      <c r="AM82" s="33"/>
      <c r="AN82" s="58" t="s">
        <v>83</v>
      </c>
      <c r="AO82" s="59" t="s">
        <v>744</v>
      </c>
      <c r="AP82" s="59" t="s">
        <v>745</v>
      </c>
      <c r="AQ82" s="59" t="s">
        <v>86</v>
      </c>
      <c r="AR82" s="59" t="s">
        <v>60</v>
      </c>
      <c r="AS82" s="59" t="s">
        <v>748</v>
      </c>
      <c r="AT82" s="59" t="s">
        <v>749</v>
      </c>
      <c r="AU82" s="59" t="s">
        <v>62</v>
      </c>
      <c r="AV82" s="59" t="s">
        <v>63</v>
      </c>
      <c r="AW82" s="59" t="s">
        <v>751</v>
      </c>
      <c r="AX82" s="59" t="s">
        <v>752</v>
      </c>
      <c r="AY82" s="59" t="s">
        <v>66</v>
      </c>
      <c r="AZ82" s="59" t="s">
        <v>811</v>
      </c>
      <c r="BA82" s="59" t="s">
        <v>126</v>
      </c>
      <c r="BB82" s="59" t="s">
        <v>129</v>
      </c>
      <c r="BC82" s="59" t="s">
        <v>812</v>
      </c>
      <c r="BD82" s="59" t="s">
        <v>71</v>
      </c>
      <c r="BE82" s="59" t="s">
        <v>759</v>
      </c>
      <c r="BF82" s="59" t="s">
        <v>760</v>
      </c>
      <c r="BG82" s="59" t="s">
        <v>74</v>
      </c>
      <c r="BH82" s="59" t="s">
        <v>75</v>
      </c>
      <c r="BI82" s="59" t="s">
        <v>763</v>
      </c>
      <c r="BJ82" s="59" t="s">
        <v>764</v>
      </c>
      <c r="BK82" s="59" t="s">
        <v>78</v>
      </c>
      <c r="BL82" s="59" t="s">
        <v>79</v>
      </c>
      <c r="BM82" s="59" t="s">
        <v>740</v>
      </c>
      <c r="BN82" s="59" t="s">
        <v>741</v>
      </c>
      <c r="BO82" s="60" t="s">
        <v>82</v>
      </c>
      <c r="BP82" s="45"/>
    </row>
    <row r="83" spans="1:68" x14ac:dyDescent="0.2">
      <c r="A83" s="23"/>
      <c r="B83" s="23"/>
      <c r="C83" s="23"/>
      <c r="D83" s="75" t="s">
        <v>597</v>
      </c>
      <c r="E83" s="76" t="s">
        <v>345</v>
      </c>
      <c r="F83" s="78">
        <f>B4+(69*B6)</f>
        <v>70</v>
      </c>
      <c r="G83" s="23"/>
      <c r="H83" s="24"/>
      <c r="I83" s="37"/>
      <c r="J83" s="54">
        <f>F342</f>
        <v>329</v>
      </c>
      <c r="K83" s="55">
        <f>F256</f>
        <v>243</v>
      </c>
      <c r="L83" s="55">
        <f>F302</f>
        <v>289</v>
      </c>
      <c r="M83" s="55">
        <f>F272</f>
        <v>259</v>
      </c>
      <c r="N83" s="55">
        <f>F121</f>
        <v>108</v>
      </c>
      <c r="O83" s="55">
        <f>F39</f>
        <v>26</v>
      </c>
      <c r="P83" s="55">
        <f>F73</f>
        <v>60</v>
      </c>
      <c r="Q83" s="55">
        <f>F47</f>
        <v>34</v>
      </c>
      <c r="R83" s="55">
        <f>F674</f>
        <v>661</v>
      </c>
      <c r="S83" s="55">
        <f>F588</f>
        <v>575</v>
      </c>
      <c r="T83" s="55">
        <f>F642</f>
        <v>629</v>
      </c>
      <c r="U83" s="55">
        <f>F612</f>
        <v>599</v>
      </c>
      <c r="V83" s="55">
        <f>F434</f>
        <v>421</v>
      </c>
      <c r="W83" s="55">
        <f>F351</f>
        <v>338</v>
      </c>
      <c r="X83" s="55">
        <f>F433</f>
        <v>420</v>
      </c>
      <c r="Y83" s="55">
        <f>F404</f>
        <v>391</v>
      </c>
      <c r="Z83" s="55">
        <f>F225</f>
        <v>212</v>
      </c>
      <c r="AA83" s="55">
        <f>F143</f>
        <v>130</v>
      </c>
      <c r="AB83" s="55">
        <f>F193</f>
        <v>180</v>
      </c>
      <c r="AC83" s="55">
        <f>F167</f>
        <v>154</v>
      </c>
      <c r="AD83" s="55">
        <f>F794</f>
        <v>781</v>
      </c>
      <c r="AE83" s="55">
        <f>F708</f>
        <v>695</v>
      </c>
      <c r="AF83" s="55">
        <f>F746</f>
        <v>733</v>
      </c>
      <c r="AG83" s="55">
        <f>F716</f>
        <v>703</v>
      </c>
      <c r="AH83" s="55">
        <f>F565</f>
        <v>552</v>
      </c>
      <c r="AI83" s="55">
        <f>F483</f>
        <v>470</v>
      </c>
      <c r="AJ83" s="55">
        <f>F525</f>
        <v>512</v>
      </c>
      <c r="AK83" s="56">
        <f>F499</f>
        <v>486</v>
      </c>
      <c r="AL83" s="57">
        <f t="shared" si="8"/>
        <v>10990</v>
      </c>
      <c r="AM83" s="33"/>
      <c r="AN83" s="58" t="s">
        <v>770</v>
      </c>
      <c r="AO83" s="59" t="s">
        <v>112</v>
      </c>
      <c r="AP83" s="59" t="s">
        <v>113</v>
      </c>
      <c r="AQ83" s="59" t="s">
        <v>773</v>
      </c>
      <c r="AR83" s="59" t="s">
        <v>774</v>
      </c>
      <c r="AS83" s="59" t="s">
        <v>88</v>
      </c>
      <c r="AT83" s="59" t="s">
        <v>89</v>
      </c>
      <c r="AU83" s="59" t="s">
        <v>777</v>
      </c>
      <c r="AV83" s="59" t="s">
        <v>778</v>
      </c>
      <c r="AW83" s="59" t="s">
        <v>92</v>
      </c>
      <c r="AX83" s="59" t="s">
        <v>93</v>
      </c>
      <c r="AY83" s="59" t="s">
        <v>781</v>
      </c>
      <c r="AZ83" s="59" t="s">
        <v>38</v>
      </c>
      <c r="BA83" s="59" t="s">
        <v>727</v>
      </c>
      <c r="BB83" s="59" t="s">
        <v>730</v>
      </c>
      <c r="BC83" s="59" t="s">
        <v>39</v>
      </c>
      <c r="BD83" s="59" t="s">
        <v>786</v>
      </c>
      <c r="BE83" s="59" t="s">
        <v>100</v>
      </c>
      <c r="BF83" s="59" t="s">
        <v>101</v>
      </c>
      <c r="BG83" s="59" t="s">
        <v>789</v>
      </c>
      <c r="BH83" s="59" t="s">
        <v>790</v>
      </c>
      <c r="BI83" s="59" t="s">
        <v>104</v>
      </c>
      <c r="BJ83" s="59" t="s">
        <v>105</v>
      </c>
      <c r="BK83" s="59" t="s">
        <v>793</v>
      </c>
      <c r="BL83" s="59" t="s">
        <v>766</v>
      </c>
      <c r="BM83" s="59" t="s">
        <v>108</v>
      </c>
      <c r="BN83" s="59" t="s">
        <v>109</v>
      </c>
      <c r="BO83" s="60" t="s">
        <v>769</v>
      </c>
      <c r="BP83" s="45"/>
    </row>
    <row r="84" spans="1:68" x14ac:dyDescent="0.2">
      <c r="A84" s="23"/>
      <c r="B84" s="23"/>
      <c r="C84" s="23"/>
      <c r="D84" s="75" t="s">
        <v>539</v>
      </c>
      <c r="E84" s="76" t="s">
        <v>345</v>
      </c>
      <c r="F84" s="78">
        <f>B4+(70*B6)</f>
        <v>71</v>
      </c>
      <c r="G84" s="23"/>
      <c r="H84" s="24"/>
      <c r="I84" s="37"/>
      <c r="J84" s="54">
        <f>F274</f>
        <v>261</v>
      </c>
      <c r="K84" s="55">
        <f>F300</f>
        <v>287</v>
      </c>
      <c r="L84" s="55">
        <f>F258</f>
        <v>245</v>
      </c>
      <c r="M84" s="55">
        <f>F340</f>
        <v>327</v>
      </c>
      <c r="N84" s="55">
        <f>F45</f>
        <v>32</v>
      </c>
      <c r="O84" s="55">
        <f>F75</f>
        <v>62</v>
      </c>
      <c r="P84" s="55">
        <f>F37</f>
        <v>24</v>
      </c>
      <c r="Q84" s="55">
        <f>F123</f>
        <v>110</v>
      </c>
      <c r="R84" s="55">
        <f>F614</f>
        <v>601</v>
      </c>
      <c r="S84" s="55">
        <f>F640</f>
        <v>627</v>
      </c>
      <c r="T84" s="55">
        <f>F590</f>
        <v>577</v>
      </c>
      <c r="U84" s="55">
        <f>F672</f>
        <v>659</v>
      </c>
      <c r="V84" s="55">
        <f>F405</f>
        <v>392</v>
      </c>
      <c r="W84" s="55">
        <f>F432</f>
        <v>419</v>
      </c>
      <c r="X84" s="55">
        <f>F350</f>
        <v>337</v>
      </c>
      <c r="Y84" s="55">
        <f>F435</f>
        <v>422</v>
      </c>
      <c r="Z84" s="55">
        <f>F165</f>
        <v>152</v>
      </c>
      <c r="AA84" s="55">
        <f>F195</f>
        <v>182</v>
      </c>
      <c r="AB84" s="55">
        <f>F141</f>
        <v>128</v>
      </c>
      <c r="AC84" s="55">
        <f>F227</f>
        <v>214</v>
      </c>
      <c r="AD84" s="55">
        <f>F718</f>
        <v>705</v>
      </c>
      <c r="AE84" s="55">
        <f>F744</f>
        <v>731</v>
      </c>
      <c r="AF84" s="55">
        <f>F710</f>
        <v>697</v>
      </c>
      <c r="AG84" s="55">
        <f>F792</f>
        <v>779</v>
      </c>
      <c r="AH84" s="55">
        <f>F497</f>
        <v>484</v>
      </c>
      <c r="AI84" s="55">
        <f>F527</f>
        <v>514</v>
      </c>
      <c r="AJ84" s="55">
        <f>F481</f>
        <v>468</v>
      </c>
      <c r="AK84" s="56">
        <f>F567</f>
        <v>554</v>
      </c>
      <c r="AL84" s="57">
        <f t="shared" si="8"/>
        <v>10990</v>
      </c>
      <c r="AM84" s="33"/>
      <c r="AN84" s="58" t="s">
        <v>142</v>
      </c>
      <c r="AO84" s="59" t="s">
        <v>799</v>
      </c>
      <c r="AP84" s="59" t="s">
        <v>800</v>
      </c>
      <c r="AQ84" s="59" t="s">
        <v>145</v>
      </c>
      <c r="AR84" s="59" t="s">
        <v>118</v>
      </c>
      <c r="AS84" s="59" t="s">
        <v>803</v>
      </c>
      <c r="AT84" s="59" t="s">
        <v>804</v>
      </c>
      <c r="AU84" s="59" t="s">
        <v>121</v>
      </c>
      <c r="AV84" s="59" t="s">
        <v>122</v>
      </c>
      <c r="AW84" s="59" t="s">
        <v>807</v>
      </c>
      <c r="AX84" s="59" t="s">
        <v>808</v>
      </c>
      <c r="AY84" s="59" t="s">
        <v>125</v>
      </c>
      <c r="AZ84" s="59" t="s">
        <v>755</v>
      </c>
      <c r="BA84" s="59" t="s">
        <v>67</v>
      </c>
      <c r="BB84" s="59" t="s">
        <v>70</v>
      </c>
      <c r="BC84" s="59" t="s">
        <v>756</v>
      </c>
      <c r="BD84" s="59" t="s">
        <v>130</v>
      </c>
      <c r="BE84" s="59" t="s">
        <v>815</v>
      </c>
      <c r="BF84" s="59" t="s">
        <v>816</v>
      </c>
      <c r="BG84" s="59" t="s">
        <v>133</v>
      </c>
      <c r="BH84" s="59" t="s">
        <v>134</v>
      </c>
      <c r="BI84" s="59" t="s">
        <v>819</v>
      </c>
      <c r="BJ84" s="59" t="s">
        <v>820</v>
      </c>
      <c r="BK84" s="59" t="s">
        <v>137</v>
      </c>
      <c r="BL84" s="59" t="s">
        <v>138</v>
      </c>
      <c r="BM84" s="59" t="s">
        <v>795</v>
      </c>
      <c r="BN84" s="59" t="s">
        <v>796</v>
      </c>
      <c r="BO84" s="60" t="s">
        <v>141</v>
      </c>
      <c r="BP84" s="45"/>
    </row>
    <row r="85" spans="1:68" x14ac:dyDescent="0.2">
      <c r="A85" s="23"/>
      <c r="B85" s="23"/>
      <c r="C85" s="23"/>
      <c r="D85" s="75" t="s">
        <v>514</v>
      </c>
      <c r="E85" s="76" t="s">
        <v>345</v>
      </c>
      <c r="F85" s="77">
        <f>B4+(71*B6)</f>
        <v>72</v>
      </c>
      <c r="G85" s="23"/>
      <c r="H85" s="24"/>
      <c r="I85" s="37"/>
      <c r="J85" s="54">
        <f>F587</f>
        <v>574</v>
      </c>
      <c r="K85" s="55">
        <f>F669</f>
        <v>656</v>
      </c>
      <c r="L85" s="55">
        <f>F619</f>
        <v>606</v>
      </c>
      <c r="M85" s="55">
        <f>F645</f>
        <v>632</v>
      </c>
      <c r="N85" s="55">
        <f>F352</f>
        <v>339</v>
      </c>
      <c r="O85" s="55">
        <f>F438</f>
        <v>425</v>
      </c>
      <c r="P85" s="55">
        <f>F400</f>
        <v>387</v>
      </c>
      <c r="Q85" s="55">
        <f>F430</f>
        <v>417</v>
      </c>
      <c r="R85" s="55">
        <f>F135</f>
        <v>122</v>
      </c>
      <c r="S85" s="55">
        <f>F217</f>
        <v>204</v>
      </c>
      <c r="T85" s="55">
        <f>F175</f>
        <v>162</v>
      </c>
      <c r="U85" s="55">
        <f>F201</f>
        <v>188</v>
      </c>
      <c r="V85" s="55">
        <f>F692</f>
        <v>679</v>
      </c>
      <c r="W85" s="55">
        <f>F778</f>
        <v>765</v>
      </c>
      <c r="X85" s="55">
        <f>F732</f>
        <v>719</v>
      </c>
      <c r="Y85" s="55">
        <f>F762</f>
        <v>749</v>
      </c>
      <c r="Z85" s="55">
        <f>F467</f>
        <v>454</v>
      </c>
      <c r="AA85" s="55">
        <f>F549</f>
        <v>536</v>
      </c>
      <c r="AB85" s="55">
        <f>F515</f>
        <v>502</v>
      </c>
      <c r="AC85" s="55">
        <f>F541</f>
        <v>528</v>
      </c>
      <c r="AD85" s="55">
        <f>F248</f>
        <v>235</v>
      </c>
      <c r="AE85" s="55">
        <f>F334</f>
        <v>321</v>
      </c>
      <c r="AF85" s="55">
        <f>F280</f>
        <v>267</v>
      </c>
      <c r="AG85" s="55">
        <f>F310</f>
        <v>297</v>
      </c>
      <c r="AH85" s="55">
        <f>F40</f>
        <v>27</v>
      </c>
      <c r="AI85" s="55">
        <f>F125</f>
        <v>112</v>
      </c>
      <c r="AJ85" s="55">
        <f>F43</f>
        <v>30</v>
      </c>
      <c r="AK85" s="56">
        <f>F70</f>
        <v>57</v>
      </c>
      <c r="AL85" s="57">
        <f t="shared" si="8"/>
        <v>10990</v>
      </c>
      <c r="AM85" s="33"/>
      <c r="AN85" s="58" t="s">
        <v>33</v>
      </c>
      <c r="AO85" s="59" t="s">
        <v>170</v>
      </c>
      <c r="AP85" s="59" t="s">
        <v>171</v>
      </c>
      <c r="AQ85" s="59" t="s">
        <v>36</v>
      </c>
      <c r="AR85" s="59" t="s">
        <v>37</v>
      </c>
      <c r="AS85" s="59" t="s">
        <v>147</v>
      </c>
      <c r="AT85" s="59" t="s">
        <v>148</v>
      </c>
      <c r="AU85" s="59" t="s">
        <v>40</v>
      </c>
      <c r="AV85" s="59" t="s">
        <v>41</v>
      </c>
      <c r="AW85" s="59" t="s">
        <v>151</v>
      </c>
      <c r="AX85" s="59" t="s">
        <v>152</v>
      </c>
      <c r="AY85" s="59" t="s">
        <v>44</v>
      </c>
      <c r="AZ85" s="59" t="s">
        <v>45</v>
      </c>
      <c r="BA85" s="59" t="s">
        <v>155</v>
      </c>
      <c r="BB85" s="59" t="s">
        <v>156</v>
      </c>
      <c r="BC85" s="59" t="s">
        <v>48</v>
      </c>
      <c r="BD85" s="59" t="s">
        <v>49</v>
      </c>
      <c r="BE85" s="59" t="s">
        <v>159</v>
      </c>
      <c r="BF85" s="59" t="s">
        <v>160</v>
      </c>
      <c r="BG85" s="59" t="s">
        <v>52</v>
      </c>
      <c r="BH85" s="59" t="s">
        <v>53</v>
      </c>
      <c r="BI85" s="59" t="s">
        <v>163</v>
      </c>
      <c r="BJ85" s="59" t="s">
        <v>164</v>
      </c>
      <c r="BK85" s="59" t="s">
        <v>56</v>
      </c>
      <c r="BL85" s="59" t="s">
        <v>224</v>
      </c>
      <c r="BM85" s="59" t="s">
        <v>87</v>
      </c>
      <c r="BN85" s="59" t="s">
        <v>90</v>
      </c>
      <c r="BO85" s="60" t="s">
        <v>225</v>
      </c>
      <c r="BP85" s="45"/>
    </row>
    <row r="86" spans="1:68" x14ac:dyDescent="0.2">
      <c r="A86" s="23"/>
      <c r="B86" s="23"/>
      <c r="C86" s="23"/>
      <c r="D86" s="75" t="s">
        <v>381</v>
      </c>
      <c r="E86" s="76" t="s">
        <v>345</v>
      </c>
      <c r="F86" s="77">
        <f>B4+(72*B6)</f>
        <v>73</v>
      </c>
      <c r="G86" s="23"/>
      <c r="H86" s="24"/>
      <c r="I86" s="37"/>
      <c r="J86" s="54">
        <f>F647</f>
        <v>634</v>
      </c>
      <c r="K86" s="55">
        <f>F617</f>
        <v>604</v>
      </c>
      <c r="L86" s="55">
        <f>F671</f>
        <v>658</v>
      </c>
      <c r="M86" s="55">
        <f>F585</f>
        <v>572</v>
      </c>
      <c r="N86" s="55">
        <f>F428</f>
        <v>415</v>
      </c>
      <c r="O86" s="55">
        <f>F402</f>
        <v>389</v>
      </c>
      <c r="P86" s="55">
        <f>F436</f>
        <v>423</v>
      </c>
      <c r="Q86" s="55">
        <f>F354</f>
        <v>341</v>
      </c>
      <c r="R86" s="55">
        <f>F203</f>
        <v>190</v>
      </c>
      <c r="S86" s="55">
        <f>F173</f>
        <v>160</v>
      </c>
      <c r="T86" s="55">
        <f>F219</f>
        <v>206</v>
      </c>
      <c r="U86" s="55">
        <f>F133</f>
        <v>120</v>
      </c>
      <c r="V86" s="55">
        <f>F760</f>
        <v>747</v>
      </c>
      <c r="W86" s="55">
        <f>F734</f>
        <v>721</v>
      </c>
      <c r="X86" s="55">
        <f>F776</f>
        <v>763</v>
      </c>
      <c r="Y86" s="55">
        <f>F694</f>
        <v>681</v>
      </c>
      <c r="Z86" s="55">
        <f>F543</f>
        <v>530</v>
      </c>
      <c r="AA86" s="55">
        <f>F513</f>
        <v>500</v>
      </c>
      <c r="AB86" s="55">
        <f>F551</f>
        <v>538</v>
      </c>
      <c r="AC86" s="55">
        <f>F465</f>
        <v>452</v>
      </c>
      <c r="AD86" s="55">
        <f>F308</f>
        <v>295</v>
      </c>
      <c r="AE86" s="55">
        <f>F282</f>
        <v>269</v>
      </c>
      <c r="AF86" s="55">
        <f>F332</f>
        <v>319</v>
      </c>
      <c r="AG86" s="55">
        <f>F250</f>
        <v>237</v>
      </c>
      <c r="AH86" s="55">
        <f>F71</f>
        <v>58</v>
      </c>
      <c r="AI86" s="55">
        <f>F42</f>
        <v>29</v>
      </c>
      <c r="AJ86" s="55">
        <f>F124</f>
        <v>111</v>
      </c>
      <c r="AK86" s="56">
        <f>F41</f>
        <v>28</v>
      </c>
      <c r="AL86" s="57">
        <f t="shared" si="8"/>
        <v>10990</v>
      </c>
      <c r="AM86" s="33"/>
      <c r="AN86" s="58" t="s">
        <v>199</v>
      </c>
      <c r="AO86" s="59" t="s">
        <v>64</v>
      </c>
      <c r="AP86" s="59" t="s">
        <v>65</v>
      </c>
      <c r="AQ86" s="59" t="s">
        <v>202</v>
      </c>
      <c r="AR86" s="59" t="s">
        <v>175</v>
      </c>
      <c r="AS86" s="59" t="s">
        <v>68</v>
      </c>
      <c r="AT86" s="59" t="s">
        <v>69</v>
      </c>
      <c r="AU86" s="59" t="s">
        <v>178</v>
      </c>
      <c r="AV86" s="59" t="s">
        <v>179</v>
      </c>
      <c r="AW86" s="59" t="s">
        <v>72</v>
      </c>
      <c r="AX86" s="59" t="s">
        <v>73</v>
      </c>
      <c r="AY86" s="59" t="s">
        <v>182</v>
      </c>
      <c r="AZ86" s="59" t="s">
        <v>183</v>
      </c>
      <c r="BA86" s="59" t="s">
        <v>76</v>
      </c>
      <c r="BB86" s="59" t="s">
        <v>77</v>
      </c>
      <c r="BC86" s="59" t="s">
        <v>186</v>
      </c>
      <c r="BD86" s="59" t="s">
        <v>187</v>
      </c>
      <c r="BE86" s="59" t="s">
        <v>80</v>
      </c>
      <c r="BF86" s="59" t="s">
        <v>81</v>
      </c>
      <c r="BG86" s="59" t="s">
        <v>190</v>
      </c>
      <c r="BH86" s="59" t="s">
        <v>191</v>
      </c>
      <c r="BI86" s="59" t="s">
        <v>84</v>
      </c>
      <c r="BJ86" s="59" t="s">
        <v>85</v>
      </c>
      <c r="BK86" s="59" t="s">
        <v>194</v>
      </c>
      <c r="BL86" s="59" t="s">
        <v>119</v>
      </c>
      <c r="BM86" s="59" t="s">
        <v>251</v>
      </c>
      <c r="BN86" s="59" t="s">
        <v>254</v>
      </c>
      <c r="BO86" s="60" t="s">
        <v>120</v>
      </c>
      <c r="BP86" s="45"/>
    </row>
    <row r="87" spans="1:68" x14ac:dyDescent="0.2">
      <c r="A87" s="23"/>
      <c r="B87" s="23"/>
      <c r="C87" s="23"/>
      <c r="D87" s="75" t="s">
        <v>644</v>
      </c>
      <c r="E87" s="76" t="s">
        <v>345</v>
      </c>
      <c r="F87" s="78">
        <f>B4+(73*B6)</f>
        <v>74</v>
      </c>
      <c r="G87" s="23"/>
      <c r="H87" s="24"/>
      <c r="I87" s="37"/>
      <c r="J87" s="54">
        <f>F673</f>
        <v>660</v>
      </c>
      <c r="K87" s="55">
        <f>F591</f>
        <v>578</v>
      </c>
      <c r="L87" s="55">
        <f>F641</f>
        <v>628</v>
      </c>
      <c r="M87" s="55">
        <f>F615</f>
        <v>602</v>
      </c>
      <c r="N87" s="55">
        <f>F458</f>
        <v>445</v>
      </c>
      <c r="O87" s="55">
        <f>F372</f>
        <v>359</v>
      </c>
      <c r="P87" s="55">
        <f>F410</f>
        <v>397</v>
      </c>
      <c r="Q87" s="55">
        <f>F380</f>
        <v>367</v>
      </c>
      <c r="R87" s="55">
        <f>F229</f>
        <v>216</v>
      </c>
      <c r="S87" s="55">
        <f>F147</f>
        <v>134</v>
      </c>
      <c r="T87" s="55">
        <f>F189</f>
        <v>176</v>
      </c>
      <c r="U87" s="55">
        <f>F163</f>
        <v>150</v>
      </c>
      <c r="V87" s="55">
        <f>F790</f>
        <v>777</v>
      </c>
      <c r="W87" s="55">
        <f>F704</f>
        <v>691</v>
      </c>
      <c r="X87" s="55">
        <f>F750</f>
        <v>737</v>
      </c>
      <c r="Y87" s="55">
        <f>F720</f>
        <v>707</v>
      </c>
      <c r="Z87" s="55">
        <f>F569</f>
        <v>556</v>
      </c>
      <c r="AA87" s="55">
        <f>F487</f>
        <v>474</v>
      </c>
      <c r="AB87" s="55">
        <f>F521</f>
        <v>508</v>
      </c>
      <c r="AC87" s="55">
        <f>F495</f>
        <v>482</v>
      </c>
      <c r="AD87" s="55">
        <f>F338</f>
        <v>325</v>
      </c>
      <c r="AE87" s="55">
        <f>F252</f>
        <v>239</v>
      </c>
      <c r="AF87" s="55">
        <f>F306</f>
        <v>293</v>
      </c>
      <c r="AG87" s="55">
        <f>F276</f>
        <v>263</v>
      </c>
      <c r="AH87" s="55">
        <f>F98</f>
        <v>85</v>
      </c>
      <c r="AI87" s="55">
        <f>F15</f>
        <v>2</v>
      </c>
      <c r="AJ87" s="55">
        <f>F97</f>
        <v>84</v>
      </c>
      <c r="AK87" s="56">
        <f>F68</f>
        <v>55</v>
      </c>
      <c r="AL87" s="57">
        <f t="shared" si="8"/>
        <v>10990</v>
      </c>
      <c r="AM87" s="33"/>
      <c r="AN87" s="58" t="s">
        <v>91</v>
      </c>
      <c r="AO87" s="59" t="s">
        <v>228</v>
      </c>
      <c r="AP87" s="59" t="s">
        <v>229</v>
      </c>
      <c r="AQ87" s="59" t="s">
        <v>94</v>
      </c>
      <c r="AR87" s="59" t="s">
        <v>95</v>
      </c>
      <c r="AS87" s="59" t="s">
        <v>204</v>
      </c>
      <c r="AT87" s="59" t="s">
        <v>205</v>
      </c>
      <c r="AU87" s="59" t="s">
        <v>98</v>
      </c>
      <c r="AV87" s="59" t="s">
        <v>99</v>
      </c>
      <c r="AW87" s="59" t="s">
        <v>208</v>
      </c>
      <c r="AX87" s="59" t="s">
        <v>209</v>
      </c>
      <c r="AY87" s="59" t="s">
        <v>102</v>
      </c>
      <c r="AZ87" s="59" t="s">
        <v>103</v>
      </c>
      <c r="BA87" s="59" t="s">
        <v>212</v>
      </c>
      <c r="BB87" s="59" t="s">
        <v>213</v>
      </c>
      <c r="BC87" s="59" t="s">
        <v>106</v>
      </c>
      <c r="BD87" s="59" t="s">
        <v>107</v>
      </c>
      <c r="BE87" s="59" t="s">
        <v>216</v>
      </c>
      <c r="BF87" s="59" t="s">
        <v>217</v>
      </c>
      <c r="BG87" s="59" t="s">
        <v>110</v>
      </c>
      <c r="BH87" s="59" t="s">
        <v>111</v>
      </c>
      <c r="BI87" s="59" t="s">
        <v>220</v>
      </c>
      <c r="BJ87" s="59" t="s">
        <v>221</v>
      </c>
      <c r="BK87" s="59" t="s">
        <v>114</v>
      </c>
      <c r="BL87" s="59" t="s">
        <v>2</v>
      </c>
      <c r="BM87" s="59" t="s">
        <v>29</v>
      </c>
      <c r="BN87" s="59" t="s">
        <v>32</v>
      </c>
      <c r="BO87" s="60" t="s">
        <v>167</v>
      </c>
      <c r="BP87" s="45"/>
    </row>
    <row r="88" spans="1:68" x14ac:dyDescent="0.2">
      <c r="A88" s="23"/>
      <c r="B88" s="23"/>
      <c r="C88" s="23"/>
      <c r="D88" s="75" t="s">
        <v>406</v>
      </c>
      <c r="E88" s="76" t="s">
        <v>345</v>
      </c>
      <c r="F88" s="78">
        <f>B4+(74*B6)</f>
        <v>75</v>
      </c>
      <c r="G88" s="23"/>
      <c r="H88" s="24"/>
      <c r="I88" s="37"/>
      <c r="J88" s="54">
        <f>F613</f>
        <v>600</v>
      </c>
      <c r="K88" s="55">
        <f>F643</f>
        <v>630</v>
      </c>
      <c r="L88" s="55">
        <f>F589</f>
        <v>576</v>
      </c>
      <c r="M88" s="55">
        <f>F675</f>
        <v>662</v>
      </c>
      <c r="N88" s="55">
        <f>F382</f>
        <v>369</v>
      </c>
      <c r="O88" s="55">
        <f>F408</f>
        <v>395</v>
      </c>
      <c r="P88" s="55">
        <f>F374</f>
        <v>361</v>
      </c>
      <c r="Q88" s="55">
        <f>F456</f>
        <v>443</v>
      </c>
      <c r="R88" s="55">
        <f>F161</f>
        <v>148</v>
      </c>
      <c r="S88" s="55">
        <f>F191</f>
        <v>178</v>
      </c>
      <c r="T88" s="55">
        <f>F145</f>
        <v>132</v>
      </c>
      <c r="U88" s="55">
        <f>F231</f>
        <v>218</v>
      </c>
      <c r="V88" s="55">
        <f>F722</f>
        <v>709</v>
      </c>
      <c r="W88" s="55">
        <f>F748</f>
        <v>735</v>
      </c>
      <c r="X88" s="55">
        <f>F706</f>
        <v>693</v>
      </c>
      <c r="Y88" s="55">
        <f>F788</f>
        <v>775</v>
      </c>
      <c r="Z88" s="55">
        <f>F493</f>
        <v>480</v>
      </c>
      <c r="AA88" s="55">
        <f>F523</f>
        <v>510</v>
      </c>
      <c r="AB88" s="55">
        <f>F485</f>
        <v>472</v>
      </c>
      <c r="AC88" s="55">
        <f>F571</f>
        <v>558</v>
      </c>
      <c r="AD88" s="55">
        <f>F278</f>
        <v>265</v>
      </c>
      <c r="AE88" s="55">
        <f>F304</f>
        <v>291</v>
      </c>
      <c r="AF88" s="55">
        <f>F254</f>
        <v>241</v>
      </c>
      <c r="AG88" s="55">
        <f>F336</f>
        <v>323</v>
      </c>
      <c r="AH88" s="55">
        <f>F69</f>
        <v>56</v>
      </c>
      <c r="AI88" s="55">
        <f>F96</f>
        <v>83</v>
      </c>
      <c r="AJ88" s="55">
        <f>F14</f>
        <v>1</v>
      </c>
      <c r="AK88" s="56">
        <f>F99</f>
        <v>86</v>
      </c>
      <c r="AL88" s="57">
        <f t="shared" si="8"/>
        <v>10990</v>
      </c>
      <c r="AM88" s="33"/>
      <c r="AN88" s="58" t="s">
        <v>255</v>
      </c>
      <c r="AO88" s="59" t="s">
        <v>123</v>
      </c>
      <c r="AP88" s="59" t="s">
        <v>124</v>
      </c>
      <c r="AQ88" s="59" t="s">
        <v>258</v>
      </c>
      <c r="AR88" s="59" t="s">
        <v>232</v>
      </c>
      <c r="AS88" s="59" t="s">
        <v>127</v>
      </c>
      <c r="AT88" s="59" t="s">
        <v>128</v>
      </c>
      <c r="AU88" s="59" t="s">
        <v>235</v>
      </c>
      <c r="AV88" s="59" t="s">
        <v>236</v>
      </c>
      <c r="AW88" s="59" t="s">
        <v>131</v>
      </c>
      <c r="AX88" s="59" t="s">
        <v>132</v>
      </c>
      <c r="AY88" s="59" t="s">
        <v>239</v>
      </c>
      <c r="AZ88" s="59" t="s">
        <v>240</v>
      </c>
      <c r="BA88" s="59" t="s">
        <v>135</v>
      </c>
      <c r="BB88" s="59" t="s">
        <v>136</v>
      </c>
      <c r="BC88" s="59" t="s">
        <v>243</v>
      </c>
      <c r="BD88" s="59" t="s">
        <v>244</v>
      </c>
      <c r="BE88" s="59" t="s">
        <v>139</v>
      </c>
      <c r="BF88" s="59" t="s">
        <v>140</v>
      </c>
      <c r="BG88" s="59" t="s">
        <v>246</v>
      </c>
      <c r="BH88" s="59" t="s">
        <v>247</v>
      </c>
      <c r="BI88" s="59" t="s">
        <v>143</v>
      </c>
      <c r="BJ88" s="59" t="s">
        <v>144</v>
      </c>
      <c r="BK88" s="59" t="s">
        <v>250</v>
      </c>
      <c r="BL88" s="59" t="s">
        <v>61</v>
      </c>
      <c r="BM88" s="59" t="s">
        <v>195</v>
      </c>
      <c r="BN88" s="59" t="s">
        <v>198</v>
      </c>
      <c r="BO88" s="60" t="s">
        <v>3</v>
      </c>
      <c r="BP88" s="45"/>
    </row>
    <row r="89" spans="1:68" x14ac:dyDescent="0.2">
      <c r="A89" s="23"/>
      <c r="B89" s="23"/>
      <c r="C89" s="23"/>
      <c r="D89" s="75" t="s">
        <v>619</v>
      </c>
      <c r="E89" s="76" t="s">
        <v>345</v>
      </c>
      <c r="F89" s="77">
        <f>B4+(75*B6)</f>
        <v>76</v>
      </c>
      <c r="G89" s="23"/>
      <c r="H89" s="24"/>
      <c r="I89" s="37"/>
      <c r="J89" s="54">
        <f>F131</f>
        <v>118</v>
      </c>
      <c r="K89" s="55">
        <f>F213</f>
        <v>200</v>
      </c>
      <c r="L89" s="55">
        <f>F179</f>
        <v>166</v>
      </c>
      <c r="M89" s="55">
        <f>F205</f>
        <v>192</v>
      </c>
      <c r="N89" s="55">
        <f>F696</f>
        <v>683</v>
      </c>
      <c r="O89" s="55">
        <f>F782</f>
        <v>769</v>
      </c>
      <c r="P89" s="55">
        <f>F728</f>
        <v>715</v>
      </c>
      <c r="Q89" s="55">
        <f>F758</f>
        <v>745</v>
      </c>
      <c r="R89" s="55">
        <f>F488</f>
        <v>475</v>
      </c>
      <c r="S89" s="55">
        <f>F573</f>
        <v>560</v>
      </c>
      <c r="T89" s="55">
        <f>F491</f>
        <v>478</v>
      </c>
      <c r="U89" s="55">
        <f>F518</f>
        <v>505</v>
      </c>
      <c r="V89" s="55">
        <f>F251</f>
        <v>238</v>
      </c>
      <c r="W89" s="55">
        <f>F333</f>
        <v>320</v>
      </c>
      <c r="X89" s="55">
        <f>F283</f>
        <v>270</v>
      </c>
      <c r="Y89" s="55">
        <f>F309</f>
        <v>296</v>
      </c>
      <c r="Z89" s="55">
        <f>F16</f>
        <v>3</v>
      </c>
      <c r="AA89" s="55">
        <f>F102</f>
        <v>89</v>
      </c>
      <c r="AB89" s="55">
        <f>F64</f>
        <v>51</v>
      </c>
      <c r="AC89" s="55">
        <f>F94</f>
        <v>81</v>
      </c>
      <c r="AD89" s="55">
        <f>F583</f>
        <v>570</v>
      </c>
      <c r="AE89" s="55">
        <f>F665</f>
        <v>652</v>
      </c>
      <c r="AF89" s="55">
        <f>F623</f>
        <v>610</v>
      </c>
      <c r="AG89" s="55">
        <f>F649</f>
        <v>636</v>
      </c>
      <c r="AH89" s="55">
        <f>F356</f>
        <v>343</v>
      </c>
      <c r="AI89" s="55">
        <f>F442</f>
        <v>429</v>
      </c>
      <c r="AJ89" s="55">
        <f>F396</f>
        <v>383</v>
      </c>
      <c r="AK89" s="56">
        <f>F426</f>
        <v>413</v>
      </c>
      <c r="AL89" s="57">
        <f t="shared" si="8"/>
        <v>10990</v>
      </c>
      <c r="AM89" s="33"/>
      <c r="AN89" s="58" t="s">
        <v>150</v>
      </c>
      <c r="AO89" s="59" t="s">
        <v>285</v>
      </c>
      <c r="AP89" s="59" t="s">
        <v>286</v>
      </c>
      <c r="AQ89" s="59" t="s">
        <v>153</v>
      </c>
      <c r="AR89" s="59" t="s">
        <v>154</v>
      </c>
      <c r="AS89" s="59" t="s">
        <v>261</v>
      </c>
      <c r="AT89" s="59" t="s">
        <v>262</v>
      </c>
      <c r="AU89" s="59" t="s">
        <v>157</v>
      </c>
      <c r="AV89" s="59" t="s">
        <v>323</v>
      </c>
      <c r="AW89" s="59" t="s">
        <v>215</v>
      </c>
      <c r="AX89" s="59" t="s">
        <v>218</v>
      </c>
      <c r="AY89" s="59" t="s">
        <v>0</v>
      </c>
      <c r="AZ89" s="59" t="s">
        <v>162</v>
      </c>
      <c r="BA89" s="59" t="s">
        <v>269</v>
      </c>
      <c r="BB89" s="59" t="s">
        <v>270</v>
      </c>
      <c r="BC89" s="59" t="s">
        <v>165</v>
      </c>
      <c r="BD89" s="59" t="s">
        <v>166</v>
      </c>
      <c r="BE89" s="59" t="s">
        <v>273</v>
      </c>
      <c r="BF89" s="59" t="s">
        <v>274</v>
      </c>
      <c r="BG89" s="59" t="s">
        <v>168</v>
      </c>
      <c r="BH89" s="59" t="s">
        <v>169</v>
      </c>
      <c r="BI89" s="59" t="s">
        <v>277</v>
      </c>
      <c r="BJ89" s="59" t="s">
        <v>278</v>
      </c>
      <c r="BK89" s="59" t="s">
        <v>172</v>
      </c>
      <c r="BL89" s="59" t="s">
        <v>146</v>
      </c>
      <c r="BM89" s="59" t="s">
        <v>281</v>
      </c>
      <c r="BN89" s="59" t="s">
        <v>282</v>
      </c>
      <c r="BO89" s="60" t="s">
        <v>149</v>
      </c>
      <c r="BP89" s="45"/>
    </row>
    <row r="90" spans="1:68" x14ac:dyDescent="0.2">
      <c r="A90" s="23"/>
      <c r="B90" s="23"/>
      <c r="C90" s="23"/>
      <c r="D90" s="75" t="s">
        <v>275</v>
      </c>
      <c r="E90" s="76" t="s">
        <v>345</v>
      </c>
      <c r="F90" s="77">
        <f>B4+(76*B6)</f>
        <v>77</v>
      </c>
      <c r="G90" s="23"/>
      <c r="H90" s="24"/>
      <c r="I90" s="37"/>
      <c r="J90" s="54">
        <f>F207</f>
        <v>194</v>
      </c>
      <c r="K90" s="55">
        <f>F177</f>
        <v>164</v>
      </c>
      <c r="L90" s="55">
        <f>F215</f>
        <v>202</v>
      </c>
      <c r="M90" s="55">
        <f>F129</f>
        <v>116</v>
      </c>
      <c r="N90" s="55">
        <f>F756</f>
        <v>743</v>
      </c>
      <c r="O90" s="55">
        <f>F730</f>
        <v>717</v>
      </c>
      <c r="P90" s="55">
        <f>F780</f>
        <v>767</v>
      </c>
      <c r="Q90" s="55">
        <f>F698</f>
        <v>685</v>
      </c>
      <c r="R90" s="55">
        <f>F519</f>
        <v>506</v>
      </c>
      <c r="S90" s="55">
        <f>F490</f>
        <v>477</v>
      </c>
      <c r="T90" s="55">
        <f>F572</f>
        <v>559</v>
      </c>
      <c r="U90" s="55">
        <f>F489</f>
        <v>476</v>
      </c>
      <c r="V90" s="55">
        <f>F311</f>
        <v>298</v>
      </c>
      <c r="W90" s="55">
        <f>F281</f>
        <v>268</v>
      </c>
      <c r="X90" s="55">
        <f>F335</f>
        <v>322</v>
      </c>
      <c r="Y90" s="55">
        <f>F249</f>
        <v>236</v>
      </c>
      <c r="Z90" s="55">
        <f>F92</f>
        <v>79</v>
      </c>
      <c r="AA90" s="55">
        <f>F66</f>
        <v>53</v>
      </c>
      <c r="AB90" s="55">
        <f>F100</f>
        <v>87</v>
      </c>
      <c r="AC90" s="55">
        <f>F18</f>
        <v>5</v>
      </c>
      <c r="AD90" s="55">
        <f>F651</f>
        <v>638</v>
      </c>
      <c r="AE90" s="55">
        <f>F621</f>
        <v>608</v>
      </c>
      <c r="AF90" s="55">
        <f>F667</f>
        <v>654</v>
      </c>
      <c r="AG90" s="55">
        <f>F581</f>
        <v>568</v>
      </c>
      <c r="AH90" s="55">
        <f>F424</f>
        <v>411</v>
      </c>
      <c r="AI90" s="55">
        <f>F398</f>
        <v>385</v>
      </c>
      <c r="AJ90" s="55">
        <f>F440</f>
        <v>427</v>
      </c>
      <c r="AK90" s="56">
        <f>F358</f>
        <v>345</v>
      </c>
      <c r="AL90" s="57">
        <f t="shared" si="8"/>
        <v>10990</v>
      </c>
      <c r="AM90" s="33"/>
      <c r="AN90" s="58" t="s">
        <v>313</v>
      </c>
      <c r="AO90" s="59" t="s">
        <v>180</v>
      </c>
      <c r="AP90" s="59" t="s">
        <v>181</v>
      </c>
      <c r="AQ90" s="59" t="s">
        <v>316</v>
      </c>
      <c r="AR90" s="59" t="s">
        <v>289</v>
      </c>
      <c r="AS90" s="59" t="s">
        <v>184</v>
      </c>
      <c r="AT90" s="59" t="s">
        <v>185</v>
      </c>
      <c r="AU90" s="59" t="s">
        <v>292</v>
      </c>
      <c r="AV90" s="59" t="s">
        <v>1</v>
      </c>
      <c r="AW90" s="59" t="s">
        <v>350</v>
      </c>
      <c r="AX90" s="59" t="s">
        <v>353</v>
      </c>
      <c r="AY90" s="59" t="s">
        <v>245</v>
      </c>
      <c r="AZ90" s="59" t="s">
        <v>297</v>
      </c>
      <c r="BA90" s="59" t="s">
        <v>192</v>
      </c>
      <c r="BB90" s="59" t="s">
        <v>193</v>
      </c>
      <c r="BC90" s="59" t="s">
        <v>300</v>
      </c>
      <c r="BD90" s="59" t="s">
        <v>301</v>
      </c>
      <c r="BE90" s="59" t="s">
        <v>196</v>
      </c>
      <c r="BF90" s="59" t="s">
        <v>197</v>
      </c>
      <c r="BG90" s="59" t="s">
        <v>304</v>
      </c>
      <c r="BH90" s="59" t="s">
        <v>305</v>
      </c>
      <c r="BI90" s="59" t="s">
        <v>200</v>
      </c>
      <c r="BJ90" s="59" t="s">
        <v>201</v>
      </c>
      <c r="BK90" s="59" t="s">
        <v>308</v>
      </c>
      <c r="BL90" s="59" t="s">
        <v>309</v>
      </c>
      <c r="BM90" s="59" t="s">
        <v>176</v>
      </c>
      <c r="BN90" s="59" t="s">
        <v>177</v>
      </c>
      <c r="BO90" s="60" t="s">
        <v>312</v>
      </c>
      <c r="BP90" s="45"/>
    </row>
    <row r="91" spans="1:68" x14ac:dyDescent="0.2">
      <c r="A91" s="23"/>
      <c r="B91" s="23"/>
      <c r="C91" s="23"/>
      <c r="D91" s="75" t="s">
        <v>747</v>
      </c>
      <c r="E91" s="76" t="s">
        <v>345</v>
      </c>
      <c r="F91" s="78">
        <f>B4+(77*B6)</f>
        <v>78</v>
      </c>
      <c r="G91" s="23"/>
      <c r="H91" s="24"/>
      <c r="I91" s="37"/>
      <c r="J91" s="54">
        <f>F233</f>
        <v>220</v>
      </c>
      <c r="K91" s="55">
        <f>F151</f>
        <v>138</v>
      </c>
      <c r="L91" s="55">
        <f>F185</f>
        <v>172</v>
      </c>
      <c r="M91" s="55">
        <f>F159</f>
        <v>146</v>
      </c>
      <c r="N91" s="55">
        <f>F786</f>
        <v>773</v>
      </c>
      <c r="O91" s="55">
        <f>F700</f>
        <v>687</v>
      </c>
      <c r="P91" s="55">
        <f>F754</f>
        <v>741</v>
      </c>
      <c r="Q91" s="55">
        <f>F724</f>
        <v>711</v>
      </c>
      <c r="R91" s="55">
        <f>F546</f>
        <v>533</v>
      </c>
      <c r="S91" s="55">
        <f>F463</f>
        <v>450</v>
      </c>
      <c r="T91" s="55">
        <f>F545</f>
        <v>532</v>
      </c>
      <c r="U91" s="55">
        <f>F516</f>
        <v>503</v>
      </c>
      <c r="V91" s="55">
        <f>F337</f>
        <v>324</v>
      </c>
      <c r="W91" s="55">
        <f>F255</f>
        <v>242</v>
      </c>
      <c r="X91" s="55">
        <f>F305</f>
        <v>292</v>
      </c>
      <c r="Y91" s="55">
        <f>F279</f>
        <v>266</v>
      </c>
      <c r="Z91" s="55">
        <f>F122</f>
        <v>109</v>
      </c>
      <c r="AA91" s="55">
        <f>F36</f>
        <v>23</v>
      </c>
      <c r="AB91" s="55">
        <f>F74</f>
        <v>61</v>
      </c>
      <c r="AC91" s="55">
        <f>F44</f>
        <v>31</v>
      </c>
      <c r="AD91" s="55">
        <f>F677</f>
        <v>664</v>
      </c>
      <c r="AE91" s="55">
        <f>F595</f>
        <v>582</v>
      </c>
      <c r="AF91" s="55">
        <f>F637</f>
        <v>624</v>
      </c>
      <c r="AG91" s="55">
        <f>F611</f>
        <v>598</v>
      </c>
      <c r="AH91" s="55">
        <f>F454</f>
        <v>441</v>
      </c>
      <c r="AI91" s="55">
        <f>F368</f>
        <v>355</v>
      </c>
      <c r="AJ91" s="55">
        <f>F414</f>
        <v>401</v>
      </c>
      <c r="AK91" s="56">
        <f>F384</f>
        <v>371</v>
      </c>
      <c r="AL91" s="57">
        <f t="shared" si="8"/>
        <v>10990</v>
      </c>
      <c r="AM91" s="33"/>
      <c r="AN91" s="58" t="s">
        <v>207</v>
      </c>
      <c r="AO91" s="59" t="s">
        <v>342</v>
      </c>
      <c r="AP91" s="59" t="s">
        <v>343</v>
      </c>
      <c r="AQ91" s="59" t="s">
        <v>210</v>
      </c>
      <c r="AR91" s="59" t="s">
        <v>211</v>
      </c>
      <c r="AS91" s="59" t="s">
        <v>319</v>
      </c>
      <c r="AT91" s="59" t="s">
        <v>320</v>
      </c>
      <c r="AU91" s="59" t="s">
        <v>214</v>
      </c>
      <c r="AV91" s="59" t="s">
        <v>265</v>
      </c>
      <c r="AW91" s="59" t="s">
        <v>158</v>
      </c>
      <c r="AX91" s="59" t="s">
        <v>161</v>
      </c>
      <c r="AY91" s="59" t="s">
        <v>266</v>
      </c>
      <c r="AZ91" s="59" t="s">
        <v>219</v>
      </c>
      <c r="BA91" s="59" t="s">
        <v>326</v>
      </c>
      <c r="BB91" s="59" t="s">
        <v>327</v>
      </c>
      <c r="BC91" s="59" t="s">
        <v>222</v>
      </c>
      <c r="BD91" s="59" t="s">
        <v>223</v>
      </c>
      <c r="BE91" s="59" t="s">
        <v>330</v>
      </c>
      <c r="BF91" s="59" t="s">
        <v>331</v>
      </c>
      <c r="BG91" s="59" t="s">
        <v>226</v>
      </c>
      <c r="BH91" s="59" t="s">
        <v>227</v>
      </c>
      <c r="BI91" s="59" t="s">
        <v>334</v>
      </c>
      <c r="BJ91" s="59" t="s">
        <v>335</v>
      </c>
      <c r="BK91" s="59" t="s">
        <v>230</v>
      </c>
      <c r="BL91" s="59" t="s">
        <v>203</v>
      </c>
      <c r="BM91" s="59" t="s">
        <v>338</v>
      </c>
      <c r="BN91" s="59" t="s">
        <v>339</v>
      </c>
      <c r="BO91" s="60" t="s">
        <v>206</v>
      </c>
      <c r="BP91" s="45"/>
    </row>
    <row r="92" spans="1:68" x14ac:dyDescent="0.2">
      <c r="A92" s="23"/>
      <c r="B92" s="23"/>
      <c r="C92" s="23"/>
      <c r="D92" s="75" t="s">
        <v>301</v>
      </c>
      <c r="E92" s="76" t="s">
        <v>345</v>
      </c>
      <c r="F92" s="78">
        <f>B4+(78*B6)</f>
        <v>79</v>
      </c>
      <c r="G92" s="23"/>
      <c r="H92" s="24"/>
      <c r="I92" s="37"/>
      <c r="J92" s="54">
        <f>F157</f>
        <v>144</v>
      </c>
      <c r="K92" s="55">
        <f>F187</f>
        <v>174</v>
      </c>
      <c r="L92" s="55">
        <f>F149</f>
        <v>136</v>
      </c>
      <c r="M92" s="55">
        <f>F235</f>
        <v>222</v>
      </c>
      <c r="N92" s="55">
        <f>F726</f>
        <v>713</v>
      </c>
      <c r="O92" s="55">
        <f>F752</f>
        <v>739</v>
      </c>
      <c r="P92" s="55">
        <f>F702</f>
        <v>689</v>
      </c>
      <c r="Q92" s="55">
        <f>F784</f>
        <v>771</v>
      </c>
      <c r="R92" s="55">
        <f>F517</f>
        <v>504</v>
      </c>
      <c r="S92" s="55">
        <f>F544</f>
        <v>531</v>
      </c>
      <c r="T92" s="55">
        <f>F462</f>
        <v>449</v>
      </c>
      <c r="U92" s="55">
        <f>F547</f>
        <v>534</v>
      </c>
      <c r="V92" s="55">
        <f>F277</f>
        <v>264</v>
      </c>
      <c r="W92" s="55">
        <f>F307</f>
        <v>294</v>
      </c>
      <c r="X92" s="55">
        <f>F253</f>
        <v>240</v>
      </c>
      <c r="Y92" s="55">
        <f>F339</f>
        <v>326</v>
      </c>
      <c r="Z92" s="55">
        <f>F46</f>
        <v>33</v>
      </c>
      <c r="AA92" s="55">
        <f>F72</f>
        <v>59</v>
      </c>
      <c r="AB92" s="55">
        <f>F38</f>
        <v>25</v>
      </c>
      <c r="AC92" s="55">
        <f>F120</f>
        <v>107</v>
      </c>
      <c r="AD92" s="55">
        <f>F609</f>
        <v>596</v>
      </c>
      <c r="AE92" s="55">
        <f>F639</f>
        <v>626</v>
      </c>
      <c r="AF92" s="55">
        <f>F593</f>
        <v>580</v>
      </c>
      <c r="AG92" s="55">
        <f>F679</f>
        <v>666</v>
      </c>
      <c r="AH92" s="55">
        <f>F386</f>
        <v>373</v>
      </c>
      <c r="AI92" s="55">
        <f>F412</f>
        <v>399</v>
      </c>
      <c r="AJ92" s="55">
        <f>F370</f>
        <v>357</v>
      </c>
      <c r="AK92" s="56">
        <f>F452</f>
        <v>439</v>
      </c>
      <c r="AL92" s="57">
        <f>+J92+K92+L92+M92+N92+O92+P92+Q92+R92+S92+T92+U92+V92+W92+X92+Y92+Z92+AA92+AB92+AC92+AD92+AE92+AF92+AG92+AH92+AI92+AJ92+AK92</f>
        <v>10990</v>
      </c>
      <c r="AM92" s="33"/>
      <c r="AN92" s="58" t="s">
        <v>370</v>
      </c>
      <c r="AO92" s="59" t="s">
        <v>237</v>
      </c>
      <c r="AP92" s="59" t="s">
        <v>238</v>
      </c>
      <c r="AQ92" s="59" t="s">
        <v>373</v>
      </c>
      <c r="AR92" s="59" t="s">
        <v>346</v>
      </c>
      <c r="AS92" s="59" t="s">
        <v>241</v>
      </c>
      <c r="AT92" s="59" t="s">
        <v>242</v>
      </c>
      <c r="AU92" s="59" t="s">
        <v>349</v>
      </c>
      <c r="AV92" s="59" t="s">
        <v>188</v>
      </c>
      <c r="AW92" s="59" t="s">
        <v>293</v>
      </c>
      <c r="AX92" s="59" t="s">
        <v>296</v>
      </c>
      <c r="AY92" s="59" t="s">
        <v>189</v>
      </c>
      <c r="AZ92" s="59" t="s">
        <v>354</v>
      </c>
      <c r="BA92" s="59" t="s">
        <v>248</v>
      </c>
      <c r="BB92" s="59" t="s">
        <v>249</v>
      </c>
      <c r="BC92" s="59" t="s">
        <v>357</v>
      </c>
      <c r="BD92" s="59" t="s">
        <v>358</v>
      </c>
      <c r="BE92" s="59" t="s">
        <v>252</v>
      </c>
      <c r="BF92" s="59" t="s">
        <v>253</v>
      </c>
      <c r="BG92" s="59" t="s">
        <v>361</v>
      </c>
      <c r="BH92" s="59" t="s">
        <v>362</v>
      </c>
      <c r="BI92" s="59" t="s">
        <v>256</v>
      </c>
      <c r="BJ92" s="59" t="s">
        <v>257</v>
      </c>
      <c r="BK92" s="59" t="s">
        <v>365</v>
      </c>
      <c r="BL92" s="59" t="s">
        <v>366</v>
      </c>
      <c r="BM92" s="59" t="s">
        <v>233</v>
      </c>
      <c r="BN92" s="59" t="s">
        <v>234</v>
      </c>
      <c r="BO92" s="60" t="s">
        <v>369</v>
      </c>
      <c r="BP92" s="45"/>
    </row>
    <row r="93" spans="1:68" x14ac:dyDescent="0.2">
      <c r="A93" s="23"/>
      <c r="B93" s="23"/>
      <c r="C93" s="23"/>
      <c r="D93" s="75" t="s">
        <v>722</v>
      </c>
      <c r="E93" s="76" t="s">
        <v>345</v>
      </c>
      <c r="F93" s="77">
        <f>B4+(79*B6)</f>
        <v>80</v>
      </c>
      <c r="G93" s="23"/>
      <c r="H93" s="24"/>
      <c r="I93" s="37"/>
      <c r="J93" s="54">
        <f>F464</f>
        <v>451</v>
      </c>
      <c r="K93" s="55">
        <f>F550</f>
        <v>537</v>
      </c>
      <c r="L93" s="55">
        <f>F512</f>
        <v>499</v>
      </c>
      <c r="M93" s="55">
        <f>F542</f>
        <v>529</v>
      </c>
      <c r="N93" s="55">
        <f>F247</f>
        <v>234</v>
      </c>
      <c r="O93" s="55">
        <f>F329</f>
        <v>316</v>
      </c>
      <c r="P93" s="55">
        <f>F287</f>
        <v>274</v>
      </c>
      <c r="Q93" s="55">
        <f>F313</f>
        <v>300</v>
      </c>
      <c r="R93" s="55">
        <f>F20</f>
        <v>7</v>
      </c>
      <c r="S93" s="55">
        <f>F106</f>
        <v>93</v>
      </c>
      <c r="T93" s="55">
        <f>F60</f>
        <v>47</v>
      </c>
      <c r="U93" s="55">
        <f>F90</f>
        <v>77</v>
      </c>
      <c r="V93" s="55">
        <f>F579</f>
        <v>566</v>
      </c>
      <c r="W93" s="55">
        <f>F661</f>
        <v>648</v>
      </c>
      <c r="X93" s="55">
        <f>F627</f>
        <v>614</v>
      </c>
      <c r="Y93" s="55">
        <f>F653</f>
        <v>640</v>
      </c>
      <c r="Z93" s="55">
        <f>F360</f>
        <v>347</v>
      </c>
      <c r="AA93" s="55">
        <f>F446</f>
        <v>433</v>
      </c>
      <c r="AB93" s="55">
        <f>F392</f>
        <v>379</v>
      </c>
      <c r="AC93" s="55">
        <f>F422</f>
        <v>409</v>
      </c>
      <c r="AD93" s="55">
        <f>F152</f>
        <v>139</v>
      </c>
      <c r="AE93" s="55">
        <f>F237</f>
        <v>224</v>
      </c>
      <c r="AF93" s="55">
        <f>F155</f>
        <v>142</v>
      </c>
      <c r="AG93" s="55">
        <f>F182</f>
        <v>169</v>
      </c>
      <c r="AH93" s="55">
        <f>F699</f>
        <v>686</v>
      </c>
      <c r="AI93" s="55">
        <f>F781</f>
        <v>768</v>
      </c>
      <c r="AJ93" s="55">
        <f>F731</f>
        <v>718</v>
      </c>
      <c r="AK93" s="56">
        <f>F757</f>
        <v>744</v>
      </c>
      <c r="AL93" s="57">
        <f>J93+K93+L93+M93+N93+O93+P93+Q93+R93+S93+T93+U93+V93+W93+X93+Y93+Z93+AA93+AB93+AC93+AD93+AE93+AF93+AG93+AH93+AI93+AJ93+AK93</f>
        <v>10990</v>
      </c>
      <c r="AM93" s="33"/>
      <c r="AN93" s="58" t="s">
        <v>264</v>
      </c>
      <c r="AO93" s="59" t="s">
        <v>399</v>
      </c>
      <c r="AP93" s="59" t="s">
        <v>400</v>
      </c>
      <c r="AQ93" s="59" t="s">
        <v>267</v>
      </c>
      <c r="AR93" s="59" t="s">
        <v>268</v>
      </c>
      <c r="AS93" s="59" t="s">
        <v>375</v>
      </c>
      <c r="AT93" s="59" t="s">
        <v>376</v>
      </c>
      <c r="AU93" s="59" t="s">
        <v>271</v>
      </c>
      <c r="AV93" s="59" t="s">
        <v>272</v>
      </c>
      <c r="AW93" s="59" t="s">
        <v>379</v>
      </c>
      <c r="AX93" s="59" t="s">
        <v>380</v>
      </c>
      <c r="AY93" s="59" t="s">
        <v>275</v>
      </c>
      <c r="AZ93" s="59" t="s">
        <v>276</v>
      </c>
      <c r="BA93" s="59" t="s">
        <v>383</v>
      </c>
      <c r="BB93" s="59" t="s">
        <v>384</v>
      </c>
      <c r="BC93" s="59" t="s">
        <v>279</v>
      </c>
      <c r="BD93" s="59" t="s">
        <v>280</v>
      </c>
      <c r="BE93" s="59" t="s">
        <v>387</v>
      </c>
      <c r="BF93" s="59" t="s">
        <v>388</v>
      </c>
      <c r="BG93" s="59" t="s">
        <v>283</v>
      </c>
      <c r="BH93" s="59" t="s">
        <v>447</v>
      </c>
      <c r="BI93" s="59" t="s">
        <v>341</v>
      </c>
      <c r="BJ93" s="59" t="s">
        <v>344</v>
      </c>
      <c r="BK93" s="59" t="s">
        <v>448</v>
      </c>
      <c r="BL93" s="59" t="s">
        <v>260</v>
      </c>
      <c r="BM93" s="59" t="s">
        <v>395</v>
      </c>
      <c r="BN93" s="59" t="s">
        <v>396</v>
      </c>
      <c r="BO93" s="60" t="s">
        <v>263</v>
      </c>
      <c r="BP93" s="45"/>
    </row>
    <row r="94" spans="1:68" x14ac:dyDescent="0.2">
      <c r="A94" s="23"/>
      <c r="B94" s="23"/>
      <c r="C94" s="23"/>
      <c r="D94" s="75" t="s">
        <v>168</v>
      </c>
      <c r="E94" s="76" t="s">
        <v>345</v>
      </c>
      <c r="F94" s="77">
        <f>B4+(80*B6)</f>
        <v>81</v>
      </c>
      <c r="G94" s="23"/>
      <c r="H94" s="24"/>
      <c r="I94" s="37"/>
      <c r="J94" s="54">
        <f>F540</f>
        <v>527</v>
      </c>
      <c r="K94" s="55">
        <f>F514</f>
        <v>501</v>
      </c>
      <c r="L94" s="55">
        <f>F548</f>
        <v>535</v>
      </c>
      <c r="M94" s="55">
        <f>F466</f>
        <v>453</v>
      </c>
      <c r="N94" s="55">
        <f>F315</f>
        <v>302</v>
      </c>
      <c r="O94" s="55">
        <f>F285</f>
        <v>272</v>
      </c>
      <c r="P94" s="55">
        <f>F331</f>
        <v>318</v>
      </c>
      <c r="Q94" s="55">
        <f>F245</f>
        <v>232</v>
      </c>
      <c r="R94" s="55">
        <f>F88</f>
        <v>75</v>
      </c>
      <c r="S94" s="55">
        <f>F62</f>
        <v>49</v>
      </c>
      <c r="T94" s="55">
        <f>F104</f>
        <v>91</v>
      </c>
      <c r="U94" s="55">
        <f>F22</f>
        <v>9</v>
      </c>
      <c r="V94" s="55">
        <f>F655</f>
        <v>642</v>
      </c>
      <c r="W94" s="55">
        <f>F625</f>
        <v>612</v>
      </c>
      <c r="X94" s="55">
        <f>F663</f>
        <v>650</v>
      </c>
      <c r="Y94" s="55">
        <f>F577</f>
        <v>564</v>
      </c>
      <c r="Z94" s="55">
        <f>F420</f>
        <v>407</v>
      </c>
      <c r="AA94" s="55">
        <f>F394</f>
        <v>381</v>
      </c>
      <c r="AB94" s="55">
        <f>F444</f>
        <v>431</v>
      </c>
      <c r="AC94" s="55">
        <f>F362</f>
        <v>349</v>
      </c>
      <c r="AD94" s="55">
        <f>F183</f>
        <v>170</v>
      </c>
      <c r="AE94" s="55">
        <f>F154</f>
        <v>141</v>
      </c>
      <c r="AF94" s="55">
        <f>F236</f>
        <v>223</v>
      </c>
      <c r="AG94" s="55">
        <f>F153</f>
        <v>140</v>
      </c>
      <c r="AH94" s="55">
        <f>F759</f>
        <v>746</v>
      </c>
      <c r="AI94" s="55">
        <f>F729</f>
        <v>716</v>
      </c>
      <c r="AJ94" s="55">
        <f>F783</f>
        <v>770</v>
      </c>
      <c r="AK94" s="56">
        <f>F697</f>
        <v>684</v>
      </c>
      <c r="AL94" s="57">
        <f>J94+K94+L94+M94+N94+O94+P94+Q94+R94+S94+T94+U94+V94+W94+X94+Y94+Z94+AA94+AB94+AC94+AD94+AE94+AF94+AG94+AH94+AI94+AJ94+AK94</f>
        <v>10990</v>
      </c>
      <c r="AM94" s="33"/>
      <c r="AN94" s="58" t="s">
        <v>426</v>
      </c>
      <c r="AO94" s="59" t="s">
        <v>294</v>
      </c>
      <c r="AP94" s="59" t="s">
        <v>295</v>
      </c>
      <c r="AQ94" s="59" t="s">
        <v>429</v>
      </c>
      <c r="AR94" s="59" t="s">
        <v>402</v>
      </c>
      <c r="AS94" s="59" t="s">
        <v>298</v>
      </c>
      <c r="AT94" s="59" t="s">
        <v>299</v>
      </c>
      <c r="AU94" s="59" t="s">
        <v>405</v>
      </c>
      <c r="AV94" s="59" t="s">
        <v>406</v>
      </c>
      <c r="AW94" s="59" t="s">
        <v>302</v>
      </c>
      <c r="AX94" s="59" t="s">
        <v>303</v>
      </c>
      <c r="AY94" s="59" t="s">
        <v>409</v>
      </c>
      <c r="AZ94" s="59" t="s">
        <v>410</v>
      </c>
      <c r="BA94" s="59" t="s">
        <v>306</v>
      </c>
      <c r="BB94" s="59" t="s">
        <v>307</v>
      </c>
      <c r="BC94" s="59" t="s">
        <v>413</v>
      </c>
      <c r="BD94" s="59" t="s">
        <v>414</v>
      </c>
      <c r="BE94" s="59" t="s">
        <v>310</v>
      </c>
      <c r="BF94" s="59" t="s">
        <v>311</v>
      </c>
      <c r="BG94" s="59" t="s">
        <v>417</v>
      </c>
      <c r="BH94" s="109" t="s">
        <v>371</v>
      </c>
      <c r="BI94" s="59" t="s">
        <v>474</v>
      </c>
      <c r="BJ94" s="59" t="s">
        <v>477</v>
      </c>
      <c r="BK94" s="59" t="s">
        <v>372</v>
      </c>
      <c r="BL94" s="59" t="s">
        <v>422</v>
      </c>
      <c r="BM94" s="59" t="s">
        <v>290</v>
      </c>
      <c r="BN94" s="59" t="s">
        <v>291</v>
      </c>
      <c r="BO94" s="60" t="s">
        <v>425</v>
      </c>
      <c r="BP94" s="45"/>
    </row>
    <row r="95" spans="1:68" x14ac:dyDescent="0.2">
      <c r="A95" s="23"/>
      <c r="B95" s="23"/>
      <c r="C95" s="23"/>
      <c r="D95" s="75" t="s">
        <v>60</v>
      </c>
      <c r="E95" s="76" t="s">
        <v>345</v>
      </c>
      <c r="F95" s="78">
        <f>B4+(81*B6)</f>
        <v>82</v>
      </c>
      <c r="G95" s="23"/>
      <c r="H95" s="24"/>
      <c r="I95" s="37"/>
      <c r="J95" s="54">
        <f>F570</f>
        <v>557</v>
      </c>
      <c r="K95" s="55">
        <f>F484</f>
        <v>471</v>
      </c>
      <c r="L95" s="55">
        <f>F522</f>
        <v>509</v>
      </c>
      <c r="M95" s="55">
        <f>F492</f>
        <v>479</v>
      </c>
      <c r="N95" s="55">
        <f>F341</f>
        <v>328</v>
      </c>
      <c r="O95" s="55">
        <f>F259</f>
        <v>246</v>
      </c>
      <c r="P95" s="55">
        <f>F301</f>
        <v>288</v>
      </c>
      <c r="Q95" s="55">
        <f>F275</f>
        <v>262</v>
      </c>
      <c r="R95" s="55">
        <f>F118</f>
        <v>105</v>
      </c>
      <c r="S95" s="55">
        <f>F32</f>
        <v>19</v>
      </c>
      <c r="T95" s="55">
        <f>F78</f>
        <v>65</v>
      </c>
      <c r="U95" s="55">
        <f>F48</f>
        <v>35</v>
      </c>
      <c r="V95" s="55">
        <f>F681</f>
        <v>668</v>
      </c>
      <c r="W95" s="55">
        <f>F599</f>
        <v>586</v>
      </c>
      <c r="X95" s="55">
        <f>F633</f>
        <v>620</v>
      </c>
      <c r="Y95" s="55">
        <f>F607</f>
        <v>594</v>
      </c>
      <c r="Z95" s="55">
        <f>F450</f>
        <v>437</v>
      </c>
      <c r="AA95" s="55">
        <f>F364</f>
        <v>351</v>
      </c>
      <c r="AB95" s="55">
        <f>F418</f>
        <v>405</v>
      </c>
      <c r="AC95" s="55">
        <f>F388</f>
        <v>375</v>
      </c>
      <c r="AD95" s="55">
        <f>F210</f>
        <v>197</v>
      </c>
      <c r="AE95" s="55">
        <f>F127</f>
        <v>114</v>
      </c>
      <c r="AF95" s="55">
        <f>F209</f>
        <v>196</v>
      </c>
      <c r="AG95" s="55">
        <f>F180</f>
        <v>167</v>
      </c>
      <c r="AH95" s="55">
        <f>F785</f>
        <v>772</v>
      </c>
      <c r="AI95" s="55">
        <f>F703</f>
        <v>690</v>
      </c>
      <c r="AJ95" s="55">
        <f>F753</f>
        <v>740</v>
      </c>
      <c r="AK95" s="56">
        <f>F727</f>
        <v>714</v>
      </c>
      <c r="AL95" s="57">
        <f>J95+K95+L95+M95+N95+O95+P95+Q95+R95+S95+T95+U95+V95+W95+X95+Y95+Z95+AA95+AB95+AC95+AD95+AE95+AF95+AG95+AH95+AI95+AJ95+AK95</f>
        <v>10990</v>
      </c>
      <c r="AM95" s="33"/>
      <c r="AN95" s="58" t="s">
        <v>322</v>
      </c>
      <c r="AO95" s="59" t="s">
        <v>455</v>
      </c>
      <c r="AP95" s="59" t="s">
        <v>456</v>
      </c>
      <c r="AQ95" s="59" t="s">
        <v>324</v>
      </c>
      <c r="AR95" s="59" t="s">
        <v>325</v>
      </c>
      <c r="AS95" s="59" t="s">
        <v>431</v>
      </c>
      <c r="AT95" s="59" t="s">
        <v>432</v>
      </c>
      <c r="AU95" s="59" t="s">
        <v>328</v>
      </c>
      <c r="AV95" s="59" t="s">
        <v>329</v>
      </c>
      <c r="AW95" s="59" t="s">
        <v>435</v>
      </c>
      <c r="AX95" s="59" t="s">
        <v>436</v>
      </c>
      <c r="AY95" s="59" t="s">
        <v>332</v>
      </c>
      <c r="AZ95" s="59" t="s">
        <v>333</v>
      </c>
      <c r="BA95" s="59" t="s">
        <v>439</v>
      </c>
      <c r="BB95" s="59" t="s">
        <v>440</v>
      </c>
      <c r="BC95" s="59" t="s">
        <v>336</v>
      </c>
      <c r="BD95" s="59" t="s">
        <v>337</v>
      </c>
      <c r="BE95" s="59" t="s">
        <v>443</v>
      </c>
      <c r="BF95" s="59" t="s">
        <v>444</v>
      </c>
      <c r="BG95" s="59" t="s">
        <v>340</v>
      </c>
      <c r="BH95" s="110" t="s">
        <v>391</v>
      </c>
      <c r="BI95" s="59" t="s">
        <v>284</v>
      </c>
      <c r="BJ95" s="59" t="s">
        <v>287</v>
      </c>
      <c r="BK95" s="59" t="s">
        <v>392</v>
      </c>
      <c r="BL95" s="59" t="s">
        <v>318</v>
      </c>
      <c r="BM95" s="59" t="s">
        <v>451</v>
      </c>
      <c r="BN95" s="59" t="s">
        <v>452</v>
      </c>
      <c r="BO95" s="60" t="s">
        <v>321</v>
      </c>
      <c r="BP95" s="45"/>
    </row>
    <row r="96" spans="1:68" ht="12.75" thickBot="1" x14ac:dyDescent="0.25">
      <c r="A96" s="23"/>
      <c r="B96" s="23"/>
      <c r="C96" s="23"/>
      <c r="D96" s="75" t="s">
        <v>195</v>
      </c>
      <c r="E96" s="76" t="s">
        <v>345</v>
      </c>
      <c r="F96" s="78">
        <f>B4+(82*B6)</f>
        <v>83</v>
      </c>
      <c r="G96" s="23"/>
      <c r="H96" s="24"/>
      <c r="I96" s="37"/>
      <c r="J96" s="79">
        <f>F494</f>
        <v>481</v>
      </c>
      <c r="K96" s="80">
        <f>F520</f>
        <v>507</v>
      </c>
      <c r="L96" s="80">
        <f>F486</f>
        <v>473</v>
      </c>
      <c r="M96" s="80">
        <f>F568</f>
        <v>555</v>
      </c>
      <c r="N96" s="80">
        <f>F273</f>
        <v>260</v>
      </c>
      <c r="O96" s="80">
        <f>F303</f>
        <v>290</v>
      </c>
      <c r="P96" s="80">
        <f>F257</f>
        <v>244</v>
      </c>
      <c r="Q96" s="80">
        <f>F343</f>
        <v>330</v>
      </c>
      <c r="R96" s="80">
        <f>F50</f>
        <v>37</v>
      </c>
      <c r="S96" s="80">
        <f>F76</f>
        <v>63</v>
      </c>
      <c r="T96" s="80">
        <f>F34</f>
        <v>21</v>
      </c>
      <c r="U96" s="80">
        <f>F116</f>
        <v>103</v>
      </c>
      <c r="V96" s="80">
        <f>F605</f>
        <v>592</v>
      </c>
      <c r="W96" s="80">
        <f>F635</f>
        <v>622</v>
      </c>
      <c r="X96" s="80">
        <f>F597</f>
        <v>584</v>
      </c>
      <c r="Y96" s="80">
        <f>F683</f>
        <v>670</v>
      </c>
      <c r="Z96" s="80">
        <f>F390</f>
        <v>377</v>
      </c>
      <c r="AA96" s="80">
        <f>F416</f>
        <v>403</v>
      </c>
      <c r="AB96" s="80">
        <f>F366</f>
        <v>353</v>
      </c>
      <c r="AC96" s="80">
        <f>F448</f>
        <v>435</v>
      </c>
      <c r="AD96" s="80">
        <f>F181</f>
        <v>168</v>
      </c>
      <c r="AE96" s="80">
        <f>F208</f>
        <v>195</v>
      </c>
      <c r="AF96" s="80">
        <f>F126</f>
        <v>113</v>
      </c>
      <c r="AG96" s="80">
        <f>F211</f>
        <v>198</v>
      </c>
      <c r="AH96" s="80">
        <f>F725</f>
        <v>712</v>
      </c>
      <c r="AI96" s="80">
        <f>F755</f>
        <v>742</v>
      </c>
      <c r="AJ96" s="80">
        <f>F701</f>
        <v>688</v>
      </c>
      <c r="AK96" s="81">
        <f>F787</f>
        <v>774</v>
      </c>
      <c r="AL96" s="82">
        <f>J96+K96+L96+M96+N96+O96+P96+Q96+R96+S96+T96+U96+V96+W96+X96+Y96+Z96+AA96+AB96+AC96+AD96+AE96+AF96+AG96+AH96+AI96+AJ96+AK96</f>
        <v>10990</v>
      </c>
      <c r="AM96" s="33"/>
      <c r="AN96" s="83" t="s">
        <v>482</v>
      </c>
      <c r="AO96" s="84" t="s">
        <v>351</v>
      </c>
      <c r="AP96" s="84" t="s">
        <v>352</v>
      </c>
      <c r="AQ96" s="84" t="s">
        <v>485</v>
      </c>
      <c r="AR96" s="84" t="s">
        <v>458</v>
      </c>
      <c r="AS96" s="84" t="s">
        <v>355</v>
      </c>
      <c r="AT96" s="84" t="s">
        <v>356</v>
      </c>
      <c r="AU96" s="84" t="s">
        <v>461</v>
      </c>
      <c r="AV96" s="84" t="s">
        <v>462</v>
      </c>
      <c r="AW96" s="84" t="s">
        <v>359</v>
      </c>
      <c r="AX96" s="84" t="s">
        <v>360</v>
      </c>
      <c r="AY96" s="84" t="s">
        <v>465</v>
      </c>
      <c r="AZ96" s="84" t="s">
        <v>466</v>
      </c>
      <c r="BA96" s="84" t="s">
        <v>363</v>
      </c>
      <c r="BB96" s="84" t="s">
        <v>364</v>
      </c>
      <c r="BC96" s="84" t="s">
        <v>469</v>
      </c>
      <c r="BD96" s="84" t="s">
        <v>470</v>
      </c>
      <c r="BE96" s="84" t="s">
        <v>367</v>
      </c>
      <c r="BF96" s="84" t="s">
        <v>368</v>
      </c>
      <c r="BG96" s="84" t="s">
        <v>473</v>
      </c>
      <c r="BH96" s="84" t="s">
        <v>314</v>
      </c>
      <c r="BI96" s="84" t="s">
        <v>418</v>
      </c>
      <c r="BJ96" s="84" t="s">
        <v>421</v>
      </c>
      <c r="BK96" s="84" t="s">
        <v>315</v>
      </c>
      <c r="BL96" s="84" t="s">
        <v>478</v>
      </c>
      <c r="BM96" s="84" t="s">
        <v>347</v>
      </c>
      <c r="BN96" s="84" t="s">
        <v>348</v>
      </c>
      <c r="BO96" s="85" t="s">
        <v>481</v>
      </c>
      <c r="BP96" s="45"/>
    </row>
    <row r="97" spans="1:68" x14ac:dyDescent="0.2">
      <c r="A97" s="23"/>
      <c r="B97" s="23"/>
      <c r="C97" s="23"/>
      <c r="D97" s="75" t="s">
        <v>32</v>
      </c>
      <c r="E97" s="76" t="s">
        <v>345</v>
      </c>
      <c r="F97" s="77">
        <f>B4+(83*B6)</f>
        <v>84</v>
      </c>
      <c r="G97" s="23"/>
      <c r="H97" s="24"/>
      <c r="I97" s="37"/>
      <c r="J97" s="90">
        <f t="shared" ref="J97:AK97" si="9">J69+J70+J71+J72+J73+J74+J75+J76+J77+J78+J79+J80+J81+J82+J83+J84+J85+J86+J87+J88+J89+J90+J91+J92+J93+J94+J95+J96</f>
        <v>10990</v>
      </c>
      <c r="K97" s="91">
        <f t="shared" si="9"/>
        <v>10990</v>
      </c>
      <c r="L97" s="91">
        <f t="shared" si="9"/>
        <v>10990</v>
      </c>
      <c r="M97" s="91">
        <f t="shared" si="9"/>
        <v>10990</v>
      </c>
      <c r="N97" s="91">
        <f t="shared" si="9"/>
        <v>10990</v>
      </c>
      <c r="O97" s="91">
        <f t="shared" si="9"/>
        <v>10990</v>
      </c>
      <c r="P97" s="91">
        <f t="shared" si="9"/>
        <v>10990</v>
      </c>
      <c r="Q97" s="91">
        <f t="shared" si="9"/>
        <v>10990</v>
      </c>
      <c r="R97" s="91">
        <f t="shared" si="9"/>
        <v>10990</v>
      </c>
      <c r="S97" s="91">
        <f t="shared" si="9"/>
        <v>10990</v>
      </c>
      <c r="T97" s="91">
        <f t="shared" si="9"/>
        <v>10990</v>
      </c>
      <c r="U97" s="91">
        <f t="shared" si="9"/>
        <v>10990</v>
      </c>
      <c r="V97" s="91">
        <f t="shared" si="9"/>
        <v>10990</v>
      </c>
      <c r="W97" s="91">
        <f t="shared" si="9"/>
        <v>10990</v>
      </c>
      <c r="X97" s="91">
        <f t="shared" si="9"/>
        <v>10990</v>
      </c>
      <c r="Y97" s="91">
        <f t="shared" si="9"/>
        <v>10990</v>
      </c>
      <c r="Z97" s="91">
        <f t="shared" si="9"/>
        <v>10990</v>
      </c>
      <c r="AA97" s="91">
        <f t="shared" si="9"/>
        <v>10990</v>
      </c>
      <c r="AB97" s="91">
        <f t="shared" si="9"/>
        <v>10990</v>
      </c>
      <c r="AC97" s="91">
        <f t="shared" si="9"/>
        <v>10990</v>
      </c>
      <c r="AD97" s="91">
        <f t="shared" si="9"/>
        <v>10990</v>
      </c>
      <c r="AE97" s="91">
        <f t="shared" si="9"/>
        <v>10990</v>
      </c>
      <c r="AF97" s="91">
        <f t="shared" si="9"/>
        <v>10990</v>
      </c>
      <c r="AG97" s="91">
        <f t="shared" si="9"/>
        <v>10990</v>
      </c>
      <c r="AH97" s="91">
        <f t="shared" si="9"/>
        <v>10990</v>
      </c>
      <c r="AI97" s="91">
        <f t="shared" si="9"/>
        <v>10990</v>
      </c>
      <c r="AJ97" s="91">
        <f t="shared" si="9"/>
        <v>10990</v>
      </c>
      <c r="AK97" s="106">
        <f t="shared" si="9"/>
        <v>10990</v>
      </c>
      <c r="AL97" s="111">
        <f>J69+K70+L71+M72+N73+O74+P75+Q76+R77+S78+T79+U80+V81+W82+X83+Y84+Z85+AA86+AB87+AC88+AD89+AE90+AF91+AG92+AH93+AI94+AJ95+AK96</f>
        <v>10990</v>
      </c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45"/>
    </row>
    <row r="98" spans="1:68" ht="12.75" thickBot="1" x14ac:dyDescent="0.25">
      <c r="A98" s="23"/>
      <c r="B98" s="23"/>
      <c r="C98" s="23"/>
      <c r="D98" s="75" t="s">
        <v>2</v>
      </c>
      <c r="E98" s="76" t="s">
        <v>345</v>
      </c>
      <c r="F98" s="77">
        <f>B4+(84*B6)</f>
        <v>85</v>
      </c>
      <c r="G98" s="23"/>
      <c r="H98" s="24"/>
      <c r="I98" s="37"/>
      <c r="J98" s="93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9"/>
      <c r="AJ98" s="98">
        <f>X69+Y70+Z71+AA72+AB73+AC74+AD75+AE76+AF77+AG78+AH79+AI80+AJ81+AK82+J83+K84+L85+M86+N87+O88+P89+Q90+R91+S92+T93+U94+V95+W96</f>
        <v>10990</v>
      </c>
      <c r="AK98" s="99">
        <f>X96+Y95+Z94+AA93+AB92+AC91+AD90+AE89+AF88+AG87+AH86+AI85+AJ84+AK83+J82+K81+L80+M79+N78+O77+P76+Q75+R74+S73+T72+U71+V70+W69</f>
        <v>10990</v>
      </c>
      <c r="AL98" s="112">
        <f>J96+K95+L94+M93+N92+O91+P90+Q89+R88+S87+T86+U85+V84+W83+X82+Y81+Z80+AA79+AB78+AC77+AD76+AE75+AF74+AG73+AH72+AI71+AJ70+AK69</f>
        <v>10990</v>
      </c>
      <c r="AM98" s="33"/>
      <c r="AN98" s="59" t="s">
        <v>378</v>
      </c>
      <c r="AO98" s="59" t="s">
        <v>407</v>
      </c>
      <c r="AP98" s="59" t="s">
        <v>570</v>
      </c>
      <c r="AQ98" s="59" t="s">
        <v>599</v>
      </c>
      <c r="AR98" s="59" t="s">
        <v>495</v>
      </c>
      <c r="AS98" s="59" t="s">
        <v>524</v>
      </c>
      <c r="AT98" s="59" t="s">
        <v>658</v>
      </c>
      <c r="AU98" s="59" t="s">
        <v>687</v>
      </c>
      <c r="AV98" s="59" t="s">
        <v>613</v>
      </c>
      <c r="AW98" s="59" t="s">
        <v>641</v>
      </c>
      <c r="AX98" s="59" t="s">
        <v>772</v>
      </c>
      <c r="AY98" s="59" t="s">
        <v>801</v>
      </c>
      <c r="AZ98" s="59" t="s">
        <v>96</v>
      </c>
      <c r="BA98" s="59" t="s">
        <v>126</v>
      </c>
      <c r="BB98" s="59" t="s">
        <v>730</v>
      </c>
      <c r="BC98" s="59" t="s">
        <v>756</v>
      </c>
      <c r="BD98" s="59" t="s">
        <v>49</v>
      </c>
      <c r="BE98" s="59" t="s">
        <v>80</v>
      </c>
      <c r="BF98" s="59" t="s">
        <v>217</v>
      </c>
      <c r="BG98" s="59" t="s">
        <v>246</v>
      </c>
      <c r="BH98" s="59" t="s">
        <v>314</v>
      </c>
      <c r="BI98" s="59" t="s">
        <v>200</v>
      </c>
      <c r="BJ98" s="59" t="s">
        <v>335</v>
      </c>
      <c r="BK98" s="59" t="s">
        <v>365</v>
      </c>
      <c r="BL98" s="59" t="s">
        <v>260</v>
      </c>
      <c r="BM98" s="59" t="s">
        <v>290</v>
      </c>
      <c r="BN98" s="59" t="s">
        <v>452</v>
      </c>
      <c r="BO98" s="59" t="s">
        <v>481</v>
      </c>
      <c r="BP98" s="45"/>
    </row>
    <row r="99" spans="1:68" ht="12.75" thickBot="1" x14ac:dyDescent="0.25">
      <c r="A99" s="23"/>
      <c r="B99" s="23"/>
      <c r="C99" s="23"/>
      <c r="D99" s="75" t="s">
        <v>3</v>
      </c>
      <c r="E99" s="76" t="s">
        <v>345</v>
      </c>
      <c r="F99" s="78">
        <f>B4+(85*B6)</f>
        <v>86</v>
      </c>
      <c r="G99" s="23"/>
      <c r="H99" s="24"/>
      <c r="I99" s="102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4"/>
      <c r="AJ99" s="104"/>
      <c r="AK99" s="104"/>
      <c r="AL99" s="103"/>
      <c r="AM99" s="103"/>
      <c r="AN99" s="84" t="s">
        <v>482</v>
      </c>
      <c r="AO99" s="84" t="s">
        <v>455</v>
      </c>
      <c r="AP99" s="84" t="s">
        <v>295</v>
      </c>
      <c r="AQ99" s="84" t="s">
        <v>267</v>
      </c>
      <c r="AR99" s="84" t="s">
        <v>346</v>
      </c>
      <c r="AS99" s="84" t="s">
        <v>319</v>
      </c>
      <c r="AT99" s="84" t="s">
        <v>185</v>
      </c>
      <c r="AU99" s="84" t="s">
        <v>157</v>
      </c>
      <c r="AV99" s="84" t="s">
        <v>236</v>
      </c>
      <c r="AW99" s="84" t="s">
        <v>208</v>
      </c>
      <c r="AX99" s="84" t="s">
        <v>73</v>
      </c>
      <c r="AY99" s="84" t="s">
        <v>44</v>
      </c>
      <c r="AZ99" s="84" t="s">
        <v>755</v>
      </c>
      <c r="BA99" s="84" t="s">
        <v>727</v>
      </c>
      <c r="BB99" s="84" t="s">
        <v>129</v>
      </c>
      <c r="BC99" s="84" t="s">
        <v>97</v>
      </c>
      <c r="BD99" s="84" t="s">
        <v>806</v>
      </c>
      <c r="BE99" s="84" t="s">
        <v>779</v>
      </c>
      <c r="BF99" s="84" t="s">
        <v>650</v>
      </c>
      <c r="BG99" s="84" t="s">
        <v>623</v>
      </c>
      <c r="BH99" s="84" t="s">
        <v>700</v>
      </c>
      <c r="BI99" s="84" t="s">
        <v>673</v>
      </c>
      <c r="BJ99" s="84" t="s">
        <v>541</v>
      </c>
      <c r="BK99" s="84" t="s">
        <v>514</v>
      </c>
      <c r="BL99" s="84" t="s">
        <v>592</v>
      </c>
      <c r="BM99" s="84" t="s">
        <v>565</v>
      </c>
      <c r="BN99" s="84" t="s">
        <v>404</v>
      </c>
      <c r="BO99" s="84" t="s">
        <v>377</v>
      </c>
      <c r="BP99" s="105"/>
    </row>
    <row r="100" spans="1:68" ht="12.75" thickBot="1" x14ac:dyDescent="0.25">
      <c r="A100" s="23"/>
      <c r="B100" s="23"/>
      <c r="C100" s="23"/>
      <c r="D100" s="75" t="s">
        <v>197</v>
      </c>
      <c r="E100" s="76" t="s">
        <v>345</v>
      </c>
      <c r="F100" s="78">
        <f>B4+(86*B6)</f>
        <v>87</v>
      </c>
      <c r="G100" s="23"/>
      <c r="H100" s="24"/>
    </row>
    <row r="101" spans="1:68" ht="12.75" thickBot="1" x14ac:dyDescent="0.25">
      <c r="A101" s="23"/>
      <c r="B101" s="23"/>
      <c r="C101" s="23"/>
      <c r="D101" s="75" t="s">
        <v>30</v>
      </c>
      <c r="E101" s="76" t="s">
        <v>345</v>
      </c>
      <c r="F101" s="77">
        <f>B4+(87*B6)</f>
        <v>88</v>
      </c>
      <c r="G101" s="23"/>
      <c r="H101" s="24"/>
      <c r="I101" s="29" t="s">
        <v>4</v>
      </c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1" t="s">
        <v>827</v>
      </c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1" t="s">
        <v>828</v>
      </c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2"/>
    </row>
    <row r="102" spans="1:68" x14ac:dyDescent="0.2">
      <c r="A102" s="23"/>
      <c r="B102" s="23"/>
      <c r="C102" s="23"/>
      <c r="D102" s="75" t="s">
        <v>273</v>
      </c>
      <c r="E102" s="76" t="s">
        <v>345</v>
      </c>
      <c r="F102" s="78">
        <f>B4+(88*B6)</f>
        <v>89</v>
      </c>
      <c r="G102" s="23"/>
      <c r="H102" s="24"/>
      <c r="I102" s="37"/>
      <c r="J102" s="38">
        <f>F40</f>
        <v>27</v>
      </c>
      <c r="K102" s="39">
        <f>F102</f>
        <v>89</v>
      </c>
      <c r="L102" s="39">
        <f>F64</f>
        <v>51</v>
      </c>
      <c r="M102" s="39">
        <f>F70</f>
        <v>57</v>
      </c>
      <c r="N102" s="39">
        <f>F584</f>
        <v>571</v>
      </c>
      <c r="O102" s="39">
        <f>F669</f>
        <v>656</v>
      </c>
      <c r="P102" s="39">
        <f>F619</f>
        <v>606</v>
      </c>
      <c r="Q102" s="39">
        <f>F646</f>
        <v>633</v>
      </c>
      <c r="R102" s="39">
        <f>F355</f>
        <v>342</v>
      </c>
      <c r="S102" s="39">
        <f>F461</f>
        <v>448</v>
      </c>
      <c r="T102" s="39">
        <f>F379</f>
        <v>366</v>
      </c>
      <c r="U102" s="39">
        <f>F429</f>
        <v>416</v>
      </c>
      <c r="V102" s="39">
        <f>F132</f>
        <v>119</v>
      </c>
      <c r="W102" s="39">
        <f>F222</f>
        <v>209</v>
      </c>
      <c r="X102" s="39">
        <f>F168</f>
        <v>155</v>
      </c>
      <c r="Y102" s="39">
        <f>F202</f>
        <v>189</v>
      </c>
      <c r="Z102" s="39">
        <f>F695</f>
        <v>682</v>
      </c>
      <c r="AA102" s="39">
        <f>F773</f>
        <v>760</v>
      </c>
      <c r="AB102" s="39">
        <f>F739</f>
        <v>726</v>
      </c>
      <c r="AC102" s="39">
        <f>F761</f>
        <v>748</v>
      </c>
      <c r="AD102" s="39">
        <f>F464</f>
        <v>451</v>
      </c>
      <c r="AE102" s="39">
        <f>F554</f>
        <v>541</v>
      </c>
      <c r="AF102" s="39">
        <f>F508</f>
        <v>495</v>
      </c>
      <c r="AG102" s="39">
        <f>F542</f>
        <v>529</v>
      </c>
      <c r="AH102" s="39">
        <f>F251</f>
        <v>238</v>
      </c>
      <c r="AI102" s="39">
        <f>F329</f>
        <v>316</v>
      </c>
      <c r="AJ102" s="39">
        <f>F287</f>
        <v>274</v>
      </c>
      <c r="AK102" s="40">
        <f>F309</f>
        <v>296</v>
      </c>
      <c r="AL102" s="41">
        <f t="shared" ref="AL102:AL124" si="10">J102+K102+L102+M102+N102+O102+P102+Q102+R102+S102+T102+U102+V102+W102+X102+Y102+Z102+AA102+AB102+AC102+AD102+AE102+AF102+AG102+AH102+AI102+AJ102+AK102</f>
        <v>10990</v>
      </c>
      <c r="AM102" s="33"/>
      <c r="AN102" s="42" t="s">
        <v>224</v>
      </c>
      <c r="AO102" s="43" t="s">
        <v>273</v>
      </c>
      <c r="AP102" s="43" t="s">
        <v>274</v>
      </c>
      <c r="AQ102" s="43" t="s">
        <v>225</v>
      </c>
      <c r="AR102" s="43" t="s">
        <v>723</v>
      </c>
      <c r="AS102" s="43" t="s">
        <v>170</v>
      </c>
      <c r="AT102" s="43" t="s">
        <v>171</v>
      </c>
      <c r="AU102" s="43" t="s">
        <v>726</v>
      </c>
      <c r="AV102" s="43" t="s">
        <v>624</v>
      </c>
      <c r="AW102" s="43" t="s">
        <v>782</v>
      </c>
      <c r="AX102" s="43" t="s">
        <v>785</v>
      </c>
      <c r="AY102" s="43" t="s">
        <v>627</v>
      </c>
      <c r="AZ102" s="43" t="s">
        <v>495</v>
      </c>
      <c r="BA102" s="43" t="s">
        <v>732</v>
      </c>
      <c r="BB102" s="43" t="s">
        <v>733</v>
      </c>
      <c r="BC102" s="43" t="s">
        <v>498</v>
      </c>
      <c r="BD102" s="43" t="s">
        <v>394</v>
      </c>
      <c r="BE102" s="43" t="s">
        <v>606</v>
      </c>
      <c r="BF102" s="43" t="s">
        <v>607</v>
      </c>
      <c r="BG102" s="43" t="s">
        <v>397</v>
      </c>
      <c r="BH102" s="43" t="s">
        <v>264</v>
      </c>
      <c r="BI102" s="43" t="s">
        <v>504</v>
      </c>
      <c r="BJ102" s="43" t="s">
        <v>505</v>
      </c>
      <c r="BK102" s="43" t="s">
        <v>267</v>
      </c>
      <c r="BL102" s="43" t="s">
        <v>162</v>
      </c>
      <c r="BM102" s="43" t="s">
        <v>375</v>
      </c>
      <c r="BN102" s="43" t="s">
        <v>376</v>
      </c>
      <c r="BO102" s="44" t="s">
        <v>165</v>
      </c>
      <c r="BP102" s="45"/>
    </row>
    <row r="103" spans="1:68" x14ac:dyDescent="0.2">
      <c r="A103" s="23"/>
      <c r="B103" s="23"/>
      <c r="C103" s="23"/>
      <c r="D103" s="75" t="s">
        <v>749</v>
      </c>
      <c r="E103" s="76" t="s">
        <v>345</v>
      </c>
      <c r="F103" s="78">
        <f>B4+(89*B6)</f>
        <v>90</v>
      </c>
      <c r="G103" s="23"/>
      <c r="H103" s="24"/>
      <c r="I103" s="37"/>
      <c r="J103" s="54">
        <f>F92</f>
        <v>79</v>
      </c>
      <c r="K103" s="55">
        <f>F42</f>
        <v>29</v>
      </c>
      <c r="L103" s="55">
        <f>F124</f>
        <v>111</v>
      </c>
      <c r="M103" s="55">
        <f>F18</f>
        <v>5</v>
      </c>
      <c r="N103" s="55">
        <f>F647</f>
        <v>634</v>
      </c>
      <c r="O103" s="55">
        <f>F618</f>
        <v>605</v>
      </c>
      <c r="P103" s="55">
        <f>F668</f>
        <v>655</v>
      </c>
      <c r="Q103" s="55">
        <f>F585</f>
        <v>572</v>
      </c>
      <c r="R103" s="55">
        <f>F407</f>
        <v>394</v>
      </c>
      <c r="S103" s="55">
        <f>F401</f>
        <v>388</v>
      </c>
      <c r="T103" s="55">
        <f>F439</f>
        <v>426</v>
      </c>
      <c r="U103" s="55">
        <f>F377</f>
        <v>364</v>
      </c>
      <c r="V103" s="55">
        <f>F196</f>
        <v>183</v>
      </c>
      <c r="W103" s="55">
        <f>F174</f>
        <v>161</v>
      </c>
      <c r="X103" s="55">
        <f>F216</f>
        <v>203</v>
      </c>
      <c r="Y103" s="55">
        <f>F138</f>
        <v>125</v>
      </c>
      <c r="Z103" s="55">
        <f>F767</f>
        <v>754</v>
      </c>
      <c r="AA103" s="55">
        <f>F733</f>
        <v>720</v>
      </c>
      <c r="AB103" s="55">
        <f>F779</f>
        <v>766</v>
      </c>
      <c r="AC103" s="55">
        <f>F689</f>
        <v>676</v>
      </c>
      <c r="AD103" s="55">
        <f>F536</f>
        <v>523</v>
      </c>
      <c r="AE103" s="55">
        <f>F514</f>
        <v>501</v>
      </c>
      <c r="AF103" s="55">
        <f>F548</f>
        <v>535</v>
      </c>
      <c r="AG103" s="55">
        <f>F470</f>
        <v>457</v>
      </c>
      <c r="AH103" s="55">
        <f>F315</f>
        <v>302</v>
      </c>
      <c r="AI103" s="55">
        <f>F281</f>
        <v>268</v>
      </c>
      <c r="AJ103" s="55">
        <f>F335</f>
        <v>322</v>
      </c>
      <c r="AK103" s="56">
        <f>F245</f>
        <v>232</v>
      </c>
      <c r="AL103" s="57">
        <f t="shared" si="10"/>
        <v>10990</v>
      </c>
      <c r="AM103" s="33"/>
      <c r="AN103" s="58" t="s">
        <v>301</v>
      </c>
      <c r="AO103" s="59" t="s">
        <v>251</v>
      </c>
      <c r="AP103" s="59" t="s">
        <v>254</v>
      </c>
      <c r="AQ103" s="59" t="s">
        <v>304</v>
      </c>
      <c r="AR103" s="59" t="s">
        <v>199</v>
      </c>
      <c r="AS103" s="59" t="s">
        <v>751</v>
      </c>
      <c r="AT103" s="59" t="s">
        <v>752</v>
      </c>
      <c r="AU103" s="59" t="s">
        <v>202</v>
      </c>
      <c r="AV103" s="59" t="s">
        <v>811</v>
      </c>
      <c r="AW103" s="59" t="s">
        <v>653</v>
      </c>
      <c r="AX103" s="59" t="s">
        <v>654</v>
      </c>
      <c r="AY103" s="59" t="s">
        <v>812</v>
      </c>
      <c r="AZ103" s="59" t="s">
        <v>758</v>
      </c>
      <c r="BA103" s="59" t="s">
        <v>524</v>
      </c>
      <c r="BB103" s="59" t="s">
        <v>525</v>
      </c>
      <c r="BC103" s="59" t="s">
        <v>761</v>
      </c>
      <c r="BD103" s="59" t="s">
        <v>632</v>
      </c>
      <c r="BE103" s="59" t="s">
        <v>423</v>
      </c>
      <c r="BF103" s="59" t="s">
        <v>424</v>
      </c>
      <c r="BG103" s="59" t="s">
        <v>635</v>
      </c>
      <c r="BH103" s="59" t="s">
        <v>531</v>
      </c>
      <c r="BI103" s="59" t="s">
        <v>294</v>
      </c>
      <c r="BJ103" s="59" t="s">
        <v>295</v>
      </c>
      <c r="BK103" s="59" t="s">
        <v>534</v>
      </c>
      <c r="BL103" s="59" t="s">
        <v>402</v>
      </c>
      <c r="BM103" s="59" t="s">
        <v>192</v>
      </c>
      <c r="BN103" s="59" t="s">
        <v>193</v>
      </c>
      <c r="BO103" s="60" t="s">
        <v>405</v>
      </c>
      <c r="BP103" s="45"/>
    </row>
    <row r="104" spans="1:68" x14ac:dyDescent="0.2">
      <c r="A104" s="23"/>
      <c r="B104" s="23"/>
      <c r="C104" s="23"/>
      <c r="D104" s="75" t="s">
        <v>303</v>
      </c>
      <c r="E104" s="76" t="s">
        <v>345</v>
      </c>
      <c r="F104" s="77">
        <f>B4+(90*B6)</f>
        <v>91</v>
      </c>
      <c r="G104" s="23"/>
      <c r="H104" s="24"/>
      <c r="I104" s="37"/>
      <c r="J104" s="54">
        <f>F98</f>
        <v>85</v>
      </c>
      <c r="K104" s="55">
        <f>F36</f>
        <v>23</v>
      </c>
      <c r="L104" s="55">
        <f>F74</f>
        <v>61</v>
      </c>
      <c r="M104" s="55">
        <f>F68</f>
        <v>55</v>
      </c>
      <c r="N104" s="55">
        <f>F674</f>
        <v>661</v>
      </c>
      <c r="O104" s="55">
        <f>F591</f>
        <v>578</v>
      </c>
      <c r="P104" s="55">
        <f>F641</f>
        <v>628</v>
      </c>
      <c r="Q104" s="55">
        <f>F612</f>
        <v>599</v>
      </c>
      <c r="R104" s="55">
        <f>F457</f>
        <v>444</v>
      </c>
      <c r="S104" s="55">
        <f>F351</f>
        <v>338</v>
      </c>
      <c r="T104" s="55">
        <f>F433</f>
        <v>420</v>
      </c>
      <c r="U104" s="55">
        <f>F383</f>
        <v>370</v>
      </c>
      <c r="V104" s="55">
        <f>F230</f>
        <v>217</v>
      </c>
      <c r="W104" s="55">
        <f>F140</f>
        <v>127</v>
      </c>
      <c r="X104" s="55">
        <f>F194</f>
        <v>181</v>
      </c>
      <c r="Y104" s="55">
        <f>F160</f>
        <v>147</v>
      </c>
      <c r="Z104" s="55">
        <f>F789</f>
        <v>776</v>
      </c>
      <c r="AA104" s="55">
        <f>F711</f>
        <v>698</v>
      </c>
      <c r="AB104" s="55">
        <f>F745</f>
        <v>732</v>
      </c>
      <c r="AC104" s="55">
        <f>F723</f>
        <v>710</v>
      </c>
      <c r="AD104" s="55">
        <f>F570</f>
        <v>557</v>
      </c>
      <c r="AE104" s="55">
        <f>F480</f>
        <v>467</v>
      </c>
      <c r="AF104" s="55">
        <f>F526</f>
        <v>513</v>
      </c>
      <c r="AG104" s="55">
        <f>F492</f>
        <v>479</v>
      </c>
      <c r="AH104" s="55">
        <f>F337</f>
        <v>324</v>
      </c>
      <c r="AI104" s="55">
        <f>F259</f>
        <v>246</v>
      </c>
      <c r="AJ104" s="55">
        <f>F301</f>
        <v>288</v>
      </c>
      <c r="AK104" s="56">
        <f>F279</f>
        <v>266</v>
      </c>
      <c r="AL104" s="57">
        <f t="shared" si="10"/>
        <v>10990</v>
      </c>
      <c r="AM104" s="33"/>
      <c r="AN104" s="58" t="s">
        <v>2</v>
      </c>
      <c r="AO104" s="59" t="s">
        <v>330</v>
      </c>
      <c r="AP104" s="59" t="s">
        <v>331</v>
      </c>
      <c r="AQ104" s="59" t="s">
        <v>167</v>
      </c>
      <c r="AR104" s="59" t="s">
        <v>778</v>
      </c>
      <c r="AS104" s="59" t="s">
        <v>228</v>
      </c>
      <c r="AT104" s="59" t="s">
        <v>229</v>
      </c>
      <c r="AU104" s="59" t="s">
        <v>781</v>
      </c>
      <c r="AV104" s="59" t="s">
        <v>680</v>
      </c>
      <c r="AW104" s="59" t="s">
        <v>727</v>
      </c>
      <c r="AX104" s="59" t="s">
        <v>730</v>
      </c>
      <c r="AY104" s="59" t="s">
        <v>683</v>
      </c>
      <c r="AZ104" s="59" t="s">
        <v>552</v>
      </c>
      <c r="BA104" s="59" t="s">
        <v>787</v>
      </c>
      <c r="BB104" s="59" t="s">
        <v>788</v>
      </c>
      <c r="BC104" s="59" t="s">
        <v>555</v>
      </c>
      <c r="BD104" s="59" t="s">
        <v>450</v>
      </c>
      <c r="BE104" s="59" t="s">
        <v>661</v>
      </c>
      <c r="BF104" s="59" t="s">
        <v>662</v>
      </c>
      <c r="BG104" s="59" t="s">
        <v>453</v>
      </c>
      <c r="BH104" s="59" t="s">
        <v>322</v>
      </c>
      <c r="BI104" s="59" t="s">
        <v>561</v>
      </c>
      <c r="BJ104" s="59" t="s">
        <v>562</v>
      </c>
      <c r="BK104" s="59" t="s">
        <v>324</v>
      </c>
      <c r="BL104" s="59" t="s">
        <v>219</v>
      </c>
      <c r="BM104" s="59" t="s">
        <v>431</v>
      </c>
      <c r="BN104" s="59" t="s">
        <v>432</v>
      </c>
      <c r="BO104" s="60" t="s">
        <v>222</v>
      </c>
      <c r="BP104" s="45"/>
    </row>
    <row r="105" spans="1:68" x14ac:dyDescent="0.2">
      <c r="A105" s="23"/>
      <c r="B105" s="23"/>
      <c r="C105" s="23"/>
      <c r="D105" s="75" t="s">
        <v>720</v>
      </c>
      <c r="E105" s="76" t="s">
        <v>345</v>
      </c>
      <c r="F105" s="78">
        <f>B4+(91*B6)</f>
        <v>92</v>
      </c>
      <c r="G105" s="23"/>
      <c r="H105" s="24"/>
      <c r="I105" s="37"/>
      <c r="J105" s="54">
        <f>F46</f>
        <v>33</v>
      </c>
      <c r="K105" s="55">
        <f>F96</f>
        <v>83</v>
      </c>
      <c r="L105" s="55">
        <f>F14</f>
        <v>1</v>
      </c>
      <c r="M105" s="55">
        <f>F120</f>
        <v>107</v>
      </c>
      <c r="N105" s="55">
        <f>F613</f>
        <v>600</v>
      </c>
      <c r="O105" s="55">
        <f>F640</f>
        <v>627</v>
      </c>
      <c r="P105" s="55">
        <f>F590</f>
        <v>577</v>
      </c>
      <c r="Q105" s="55">
        <f>F675</f>
        <v>662</v>
      </c>
      <c r="R105" s="55">
        <f>F405</f>
        <v>392</v>
      </c>
      <c r="S105" s="55">
        <f>F411</f>
        <v>398</v>
      </c>
      <c r="T105" s="55">
        <f>F373</f>
        <v>360</v>
      </c>
      <c r="U105" s="55">
        <f>F435</f>
        <v>422</v>
      </c>
      <c r="V105" s="55">
        <f>F166</f>
        <v>153</v>
      </c>
      <c r="W105" s="55">
        <f>F188</f>
        <v>175</v>
      </c>
      <c r="X105" s="55">
        <f>F146</f>
        <v>133</v>
      </c>
      <c r="Y105" s="55">
        <f>F224</f>
        <v>211</v>
      </c>
      <c r="Z105" s="55">
        <f>F717</f>
        <v>704</v>
      </c>
      <c r="AA105" s="55">
        <f>F751</f>
        <v>738</v>
      </c>
      <c r="AB105" s="55">
        <f>F705</f>
        <v>692</v>
      </c>
      <c r="AC105" s="55">
        <f>F795</f>
        <v>782</v>
      </c>
      <c r="AD105" s="55">
        <f>F498</f>
        <v>485</v>
      </c>
      <c r="AE105" s="55">
        <f>F520</f>
        <v>507</v>
      </c>
      <c r="AF105" s="55">
        <f>F486</f>
        <v>473</v>
      </c>
      <c r="AG105" s="55">
        <f>F564</f>
        <v>551</v>
      </c>
      <c r="AH105" s="55">
        <f>F273</f>
        <v>260</v>
      </c>
      <c r="AI105" s="55">
        <f>F307</f>
        <v>294</v>
      </c>
      <c r="AJ105" s="55">
        <f>F253</f>
        <v>240</v>
      </c>
      <c r="AK105" s="56">
        <f>F343</f>
        <v>330</v>
      </c>
      <c r="AL105" s="57">
        <f t="shared" si="10"/>
        <v>10990</v>
      </c>
      <c r="AM105" s="33"/>
      <c r="AN105" s="58" t="s">
        <v>358</v>
      </c>
      <c r="AO105" s="59" t="s">
        <v>195</v>
      </c>
      <c r="AP105" s="59" t="s">
        <v>198</v>
      </c>
      <c r="AQ105" s="59" t="s">
        <v>361</v>
      </c>
      <c r="AR105" s="59" t="s">
        <v>255</v>
      </c>
      <c r="AS105" s="59" t="s">
        <v>807</v>
      </c>
      <c r="AT105" s="59" t="s">
        <v>808</v>
      </c>
      <c r="AU105" s="59" t="s">
        <v>258</v>
      </c>
      <c r="AV105" s="59" t="s">
        <v>755</v>
      </c>
      <c r="AW105" s="59" t="s">
        <v>709</v>
      </c>
      <c r="AX105" s="59" t="s">
        <v>710</v>
      </c>
      <c r="AY105" s="59" t="s">
        <v>756</v>
      </c>
      <c r="AZ105" s="59" t="s">
        <v>814</v>
      </c>
      <c r="BA105" s="59" t="s">
        <v>581</v>
      </c>
      <c r="BB105" s="59" t="s">
        <v>582</v>
      </c>
      <c r="BC105" s="59" t="s">
        <v>817</v>
      </c>
      <c r="BD105" s="59" t="s">
        <v>688</v>
      </c>
      <c r="BE105" s="59" t="s">
        <v>479</v>
      </c>
      <c r="BF105" s="59" t="s">
        <v>480</v>
      </c>
      <c r="BG105" s="59" t="s">
        <v>691</v>
      </c>
      <c r="BH105" s="59" t="s">
        <v>588</v>
      </c>
      <c r="BI105" s="59" t="s">
        <v>351</v>
      </c>
      <c r="BJ105" s="59" t="s">
        <v>352</v>
      </c>
      <c r="BK105" s="59" t="s">
        <v>591</v>
      </c>
      <c r="BL105" s="59" t="s">
        <v>458</v>
      </c>
      <c r="BM105" s="59" t="s">
        <v>248</v>
      </c>
      <c r="BN105" s="59" t="s">
        <v>249</v>
      </c>
      <c r="BO105" s="60" t="s">
        <v>461</v>
      </c>
      <c r="BP105" s="45"/>
    </row>
    <row r="106" spans="1:68" x14ac:dyDescent="0.2">
      <c r="A106" s="23"/>
      <c r="B106" s="23"/>
      <c r="C106" s="23"/>
      <c r="D106" s="75" t="s">
        <v>379</v>
      </c>
      <c r="E106" s="76" t="s">
        <v>345</v>
      </c>
      <c r="F106" s="78">
        <f>B4+(92*B6)</f>
        <v>93</v>
      </c>
      <c r="G106" s="23"/>
      <c r="H106" s="24"/>
      <c r="I106" s="37"/>
      <c r="J106" s="54">
        <f>F359</f>
        <v>346</v>
      </c>
      <c r="K106" s="55">
        <f>F437</f>
        <v>424</v>
      </c>
      <c r="L106" s="55">
        <f>F403</f>
        <v>390</v>
      </c>
      <c r="M106" s="55">
        <f>F425</f>
        <v>412</v>
      </c>
      <c r="N106" s="55">
        <f>F128</f>
        <v>115</v>
      </c>
      <c r="O106" s="55">
        <f>F218</f>
        <v>205</v>
      </c>
      <c r="P106" s="55">
        <f>F172</f>
        <v>159</v>
      </c>
      <c r="Q106" s="55">
        <f>F206</f>
        <v>193</v>
      </c>
      <c r="R106" s="55">
        <f>F699</f>
        <v>686</v>
      </c>
      <c r="S106" s="55">
        <f>F777</f>
        <v>764</v>
      </c>
      <c r="T106" s="55">
        <f>F735</f>
        <v>722</v>
      </c>
      <c r="U106" s="55">
        <f>F757</f>
        <v>744</v>
      </c>
      <c r="V106" s="55">
        <f>F488</f>
        <v>475</v>
      </c>
      <c r="W106" s="55">
        <f>F550</f>
        <v>537</v>
      </c>
      <c r="X106" s="55">
        <f>F512</f>
        <v>499</v>
      </c>
      <c r="Y106" s="55">
        <f>F518</f>
        <v>505</v>
      </c>
      <c r="Z106" s="55">
        <f>F248</f>
        <v>235</v>
      </c>
      <c r="AA106" s="55">
        <f>F333</f>
        <v>320</v>
      </c>
      <c r="AB106" s="55">
        <f>F283</f>
        <v>270</v>
      </c>
      <c r="AC106" s="55">
        <f>F310</f>
        <v>297</v>
      </c>
      <c r="AD106" s="55">
        <f>F19</f>
        <v>6</v>
      </c>
      <c r="AE106" s="55">
        <f>F125</f>
        <v>112</v>
      </c>
      <c r="AF106" s="55">
        <f>F43</f>
        <v>30</v>
      </c>
      <c r="AG106" s="55">
        <f>F93</f>
        <v>80</v>
      </c>
      <c r="AH106" s="55">
        <f>F580</f>
        <v>567</v>
      </c>
      <c r="AI106" s="55">
        <f>F670</f>
        <v>657</v>
      </c>
      <c r="AJ106" s="55">
        <f>F616</f>
        <v>603</v>
      </c>
      <c r="AK106" s="56">
        <f>F650</f>
        <v>637</v>
      </c>
      <c r="AL106" s="57">
        <f t="shared" si="10"/>
        <v>10990</v>
      </c>
      <c r="AM106" s="33"/>
      <c r="AN106" s="58" t="s">
        <v>491</v>
      </c>
      <c r="AO106" s="59" t="s">
        <v>728</v>
      </c>
      <c r="AP106" s="59" t="s">
        <v>729</v>
      </c>
      <c r="AQ106" s="59" t="s">
        <v>494</v>
      </c>
      <c r="AR106" s="59" t="s">
        <v>390</v>
      </c>
      <c r="AS106" s="59" t="s">
        <v>602</v>
      </c>
      <c r="AT106" s="59" t="s">
        <v>603</v>
      </c>
      <c r="AU106" s="59" t="s">
        <v>393</v>
      </c>
      <c r="AV106" s="59" t="s">
        <v>260</v>
      </c>
      <c r="AW106" s="59" t="s">
        <v>500</v>
      </c>
      <c r="AX106" s="59" t="s">
        <v>501</v>
      </c>
      <c r="AY106" s="59" t="s">
        <v>263</v>
      </c>
      <c r="AZ106" s="59" t="s">
        <v>323</v>
      </c>
      <c r="BA106" s="59" t="s">
        <v>399</v>
      </c>
      <c r="BB106" s="59" t="s">
        <v>400</v>
      </c>
      <c r="BC106" s="59" t="s">
        <v>0</v>
      </c>
      <c r="BD106" s="59" t="s">
        <v>53</v>
      </c>
      <c r="BE106" s="59" t="s">
        <v>269</v>
      </c>
      <c r="BF106" s="59" t="s">
        <v>270</v>
      </c>
      <c r="BG106" s="59" t="s">
        <v>56</v>
      </c>
      <c r="BH106" s="59" t="s">
        <v>486</v>
      </c>
      <c r="BI106" s="59" t="s">
        <v>87</v>
      </c>
      <c r="BJ106" s="59" t="s">
        <v>90</v>
      </c>
      <c r="BK106" s="59" t="s">
        <v>722</v>
      </c>
      <c r="BL106" s="59" t="s">
        <v>620</v>
      </c>
      <c r="BM106" s="59" t="s">
        <v>34</v>
      </c>
      <c r="BN106" s="59" t="s">
        <v>35</v>
      </c>
      <c r="BO106" s="60" t="s">
        <v>623</v>
      </c>
      <c r="BP106" s="45"/>
    </row>
    <row r="107" spans="1:68" x14ac:dyDescent="0.2">
      <c r="A107" s="23"/>
      <c r="B107" s="23"/>
      <c r="C107" s="23"/>
      <c r="D107" s="75" t="s">
        <v>646</v>
      </c>
      <c r="E107" s="76" t="s">
        <v>345</v>
      </c>
      <c r="F107" s="77">
        <f>B4+(93*B6)</f>
        <v>94</v>
      </c>
      <c r="G107" s="23"/>
      <c r="H107" s="24"/>
      <c r="I107" s="37"/>
      <c r="J107" s="54">
        <f>F431</f>
        <v>418</v>
      </c>
      <c r="K107" s="55">
        <f>F397</f>
        <v>384</v>
      </c>
      <c r="L107" s="55">
        <f>F443</f>
        <v>430</v>
      </c>
      <c r="M107" s="55">
        <f>F353</f>
        <v>340</v>
      </c>
      <c r="N107" s="55">
        <f>F200</f>
        <v>187</v>
      </c>
      <c r="O107" s="55">
        <f>F178</f>
        <v>165</v>
      </c>
      <c r="P107" s="55">
        <f>F212</f>
        <v>199</v>
      </c>
      <c r="Q107" s="55">
        <f>F134</f>
        <v>121</v>
      </c>
      <c r="R107" s="55">
        <f>F763</f>
        <v>750</v>
      </c>
      <c r="S107" s="55">
        <f>F729</f>
        <v>716</v>
      </c>
      <c r="T107" s="55">
        <f>F783</f>
        <v>770</v>
      </c>
      <c r="U107" s="55">
        <f>F693</f>
        <v>680</v>
      </c>
      <c r="V107" s="55">
        <f>F540</f>
        <v>527</v>
      </c>
      <c r="W107" s="55">
        <f>F490</f>
        <v>477</v>
      </c>
      <c r="X107" s="55">
        <f>F572</f>
        <v>559</v>
      </c>
      <c r="Y107" s="55">
        <f>F466</f>
        <v>453</v>
      </c>
      <c r="Z107" s="55">
        <f>F311</f>
        <v>298</v>
      </c>
      <c r="AA107" s="55">
        <f>F282</f>
        <v>269</v>
      </c>
      <c r="AB107" s="55">
        <f>F332</f>
        <v>319</v>
      </c>
      <c r="AC107" s="55">
        <f>F249</f>
        <v>236</v>
      </c>
      <c r="AD107" s="55">
        <f>F71</f>
        <v>58</v>
      </c>
      <c r="AE107" s="55">
        <f>F65</f>
        <v>52</v>
      </c>
      <c r="AF107" s="55">
        <f>F103</f>
        <v>90</v>
      </c>
      <c r="AG107" s="55">
        <f>F41</f>
        <v>28</v>
      </c>
      <c r="AH107" s="55">
        <f>F644</f>
        <v>631</v>
      </c>
      <c r="AI107" s="55">
        <f>F622</f>
        <v>609</v>
      </c>
      <c r="AJ107" s="55">
        <f>F664</f>
        <v>651</v>
      </c>
      <c r="AK107" s="56">
        <f>F586</f>
        <v>573</v>
      </c>
      <c r="AL107" s="57">
        <f t="shared" si="10"/>
        <v>10990</v>
      </c>
      <c r="AM107" s="33"/>
      <c r="AN107" s="58" t="s">
        <v>754</v>
      </c>
      <c r="AO107" s="59" t="s">
        <v>520</v>
      </c>
      <c r="AP107" s="59" t="s">
        <v>521</v>
      </c>
      <c r="AQ107" s="59" t="s">
        <v>757</v>
      </c>
      <c r="AR107" s="59" t="s">
        <v>628</v>
      </c>
      <c r="AS107" s="59" t="s">
        <v>419</v>
      </c>
      <c r="AT107" s="59" t="s">
        <v>420</v>
      </c>
      <c r="AU107" s="59" t="s">
        <v>631</v>
      </c>
      <c r="AV107" s="59" t="s">
        <v>527</v>
      </c>
      <c r="AW107" s="59" t="s">
        <v>290</v>
      </c>
      <c r="AX107" s="59" t="s">
        <v>291</v>
      </c>
      <c r="AY107" s="59" t="s">
        <v>530</v>
      </c>
      <c r="AZ107" s="59" t="s">
        <v>426</v>
      </c>
      <c r="BA107" s="59" t="s">
        <v>350</v>
      </c>
      <c r="BB107" s="59" t="s">
        <v>353</v>
      </c>
      <c r="BC107" s="59" t="s">
        <v>429</v>
      </c>
      <c r="BD107" s="59" t="s">
        <v>297</v>
      </c>
      <c r="BE107" s="59" t="s">
        <v>84</v>
      </c>
      <c r="BF107" s="59" t="s">
        <v>85</v>
      </c>
      <c r="BG107" s="59" t="s">
        <v>300</v>
      </c>
      <c r="BH107" s="59" t="s">
        <v>119</v>
      </c>
      <c r="BI107" s="59" t="s">
        <v>748</v>
      </c>
      <c r="BJ107" s="59" t="s">
        <v>749</v>
      </c>
      <c r="BK107" s="59" t="s">
        <v>120</v>
      </c>
      <c r="BL107" s="59" t="s">
        <v>63</v>
      </c>
      <c r="BM107" s="59" t="s">
        <v>649</v>
      </c>
      <c r="BN107" s="59" t="s">
        <v>650</v>
      </c>
      <c r="BO107" s="60" t="s">
        <v>66</v>
      </c>
      <c r="BP107" s="45"/>
    </row>
    <row r="108" spans="1:68" x14ac:dyDescent="0.2">
      <c r="A108" s="23"/>
      <c r="B108" s="23"/>
      <c r="C108" s="23"/>
      <c r="D108" s="75" t="s">
        <v>408</v>
      </c>
      <c r="E108" s="76" t="s">
        <v>345</v>
      </c>
      <c r="F108" s="78">
        <f>B4+(94*B6)</f>
        <v>95</v>
      </c>
      <c r="G108" s="23"/>
      <c r="H108" s="24"/>
      <c r="I108" s="37"/>
      <c r="J108" s="54">
        <f>F453</f>
        <v>440</v>
      </c>
      <c r="K108" s="55">
        <f>F375</f>
        <v>362</v>
      </c>
      <c r="L108" s="55">
        <f>F409</f>
        <v>396</v>
      </c>
      <c r="M108" s="55">
        <f>F387</f>
        <v>374</v>
      </c>
      <c r="N108" s="55">
        <f>F234</f>
        <v>221</v>
      </c>
      <c r="O108" s="55">
        <f>F144</f>
        <v>131</v>
      </c>
      <c r="P108" s="55">
        <f>F190</f>
        <v>177</v>
      </c>
      <c r="Q108" s="55">
        <f>F156</f>
        <v>143</v>
      </c>
      <c r="R108" s="55">
        <f>F785</f>
        <v>772</v>
      </c>
      <c r="S108" s="55">
        <f>F707</f>
        <v>694</v>
      </c>
      <c r="T108" s="55">
        <f>F749</f>
        <v>736</v>
      </c>
      <c r="U108" s="55">
        <f>F727</f>
        <v>714</v>
      </c>
      <c r="V108" s="55">
        <f>F546</f>
        <v>533</v>
      </c>
      <c r="W108" s="55">
        <f>F484</f>
        <v>471</v>
      </c>
      <c r="X108" s="55">
        <f>F522</f>
        <v>509</v>
      </c>
      <c r="Y108" s="55">
        <f>F516</f>
        <v>503</v>
      </c>
      <c r="Z108" s="55">
        <f>F338</f>
        <v>325</v>
      </c>
      <c r="AA108" s="55">
        <f>F255</f>
        <v>242</v>
      </c>
      <c r="AB108" s="55">
        <f>F305</f>
        <v>292</v>
      </c>
      <c r="AC108" s="55">
        <f>F276</f>
        <v>263</v>
      </c>
      <c r="AD108" s="55">
        <f>F121</f>
        <v>108</v>
      </c>
      <c r="AE108" s="55">
        <f>F15</f>
        <v>2</v>
      </c>
      <c r="AF108" s="55">
        <f>F97</f>
        <v>84</v>
      </c>
      <c r="AG108" s="55">
        <f>F47</f>
        <v>34</v>
      </c>
      <c r="AH108" s="55">
        <f>F678</f>
        <v>665</v>
      </c>
      <c r="AI108" s="55">
        <f>F588</f>
        <v>575</v>
      </c>
      <c r="AJ108" s="55">
        <f>F642</f>
        <v>629</v>
      </c>
      <c r="AK108" s="56">
        <f>F608</f>
        <v>595</v>
      </c>
      <c r="AL108" s="57">
        <f t="shared" si="10"/>
        <v>10990</v>
      </c>
      <c r="AM108" s="33"/>
      <c r="AN108" s="58" t="s">
        <v>548</v>
      </c>
      <c r="AO108" s="59" t="s">
        <v>783</v>
      </c>
      <c r="AP108" s="59" t="s">
        <v>784</v>
      </c>
      <c r="AQ108" s="59" t="s">
        <v>551</v>
      </c>
      <c r="AR108" s="59" t="s">
        <v>446</v>
      </c>
      <c r="AS108" s="59" t="s">
        <v>657</v>
      </c>
      <c r="AT108" s="59" t="s">
        <v>658</v>
      </c>
      <c r="AU108" s="59" t="s">
        <v>449</v>
      </c>
      <c r="AV108" s="59" t="s">
        <v>318</v>
      </c>
      <c r="AW108" s="59" t="s">
        <v>557</v>
      </c>
      <c r="AX108" s="59" t="s">
        <v>558</v>
      </c>
      <c r="AY108" s="59" t="s">
        <v>321</v>
      </c>
      <c r="AZ108" s="59" t="s">
        <v>265</v>
      </c>
      <c r="BA108" s="59" t="s">
        <v>455</v>
      </c>
      <c r="BB108" s="59" t="s">
        <v>456</v>
      </c>
      <c r="BC108" s="59" t="s">
        <v>266</v>
      </c>
      <c r="BD108" s="59" t="s">
        <v>111</v>
      </c>
      <c r="BE108" s="59" t="s">
        <v>326</v>
      </c>
      <c r="BF108" s="59" t="s">
        <v>327</v>
      </c>
      <c r="BG108" s="59" t="s">
        <v>114</v>
      </c>
      <c r="BH108" s="59" t="s">
        <v>774</v>
      </c>
      <c r="BI108" s="59" t="s">
        <v>29</v>
      </c>
      <c r="BJ108" s="59" t="s">
        <v>32</v>
      </c>
      <c r="BK108" s="59" t="s">
        <v>777</v>
      </c>
      <c r="BL108" s="59" t="s">
        <v>676</v>
      </c>
      <c r="BM108" s="59" t="s">
        <v>92</v>
      </c>
      <c r="BN108" s="59" t="s">
        <v>93</v>
      </c>
      <c r="BO108" s="60" t="s">
        <v>679</v>
      </c>
      <c r="BP108" s="45"/>
    </row>
    <row r="109" spans="1:68" x14ac:dyDescent="0.2">
      <c r="A109" s="23"/>
      <c r="B109" s="23"/>
      <c r="C109" s="23"/>
      <c r="D109" s="75" t="s">
        <v>617</v>
      </c>
      <c r="E109" s="76" t="s">
        <v>345</v>
      </c>
      <c r="F109" s="78">
        <f>B4+(95*B6)</f>
        <v>96</v>
      </c>
      <c r="G109" s="23"/>
      <c r="H109" s="24"/>
      <c r="I109" s="37"/>
      <c r="J109" s="54">
        <f>F381</f>
        <v>368</v>
      </c>
      <c r="K109" s="55">
        <f>F415</f>
        <v>402</v>
      </c>
      <c r="L109" s="55">
        <f>F369</f>
        <v>356</v>
      </c>
      <c r="M109" s="55">
        <f>F459</f>
        <v>446</v>
      </c>
      <c r="N109" s="55">
        <f>F162</f>
        <v>149</v>
      </c>
      <c r="O109" s="55">
        <f>F184</f>
        <v>171</v>
      </c>
      <c r="P109" s="55">
        <f>F150</f>
        <v>137</v>
      </c>
      <c r="Q109" s="55">
        <f>F228</f>
        <v>215</v>
      </c>
      <c r="R109" s="55">
        <f>F721</f>
        <v>708</v>
      </c>
      <c r="S109" s="55">
        <f>F755</f>
        <v>742</v>
      </c>
      <c r="T109" s="55">
        <f>F701</f>
        <v>688</v>
      </c>
      <c r="U109" s="55">
        <f>F791</f>
        <v>778</v>
      </c>
      <c r="V109" s="55">
        <f>F494</f>
        <v>481</v>
      </c>
      <c r="W109" s="55">
        <f>F544</f>
        <v>531</v>
      </c>
      <c r="X109" s="55">
        <f>F462</f>
        <v>449</v>
      </c>
      <c r="Y109" s="55">
        <f>F568</f>
        <v>555</v>
      </c>
      <c r="Z109" s="55">
        <f>F277</f>
        <v>264</v>
      </c>
      <c r="AA109" s="55">
        <f>F304</f>
        <v>291</v>
      </c>
      <c r="AB109" s="55">
        <f>F254</f>
        <v>241</v>
      </c>
      <c r="AC109" s="55">
        <f>F339</f>
        <v>326</v>
      </c>
      <c r="AD109" s="55">
        <f>F69</f>
        <v>56</v>
      </c>
      <c r="AE109" s="55">
        <f>F75</f>
        <v>62</v>
      </c>
      <c r="AF109" s="55">
        <f>F37</f>
        <v>24</v>
      </c>
      <c r="AG109" s="55">
        <f>F99</f>
        <v>86</v>
      </c>
      <c r="AH109" s="55">
        <f>F614</f>
        <v>601</v>
      </c>
      <c r="AI109" s="55">
        <f>F636</f>
        <v>623</v>
      </c>
      <c r="AJ109" s="55">
        <f>F594</f>
        <v>581</v>
      </c>
      <c r="AK109" s="56">
        <f>F672</f>
        <v>659</v>
      </c>
      <c r="AL109" s="57">
        <f t="shared" si="10"/>
        <v>10990</v>
      </c>
      <c r="AM109" s="33"/>
      <c r="AN109" s="58" t="s">
        <v>810</v>
      </c>
      <c r="AO109" s="59" t="s">
        <v>577</v>
      </c>
      <c r="AP109" s="59" t="s">
        <v>578</v>
      </c>
      <c r="AQ109" s="59" t="s">
        <v>813</v>
      </c>
      <c r="AR109" s="59" t="s">
        <v>684</v>
      </c>
      <c r="AS109" s="59" t="s">
        <v>475</v>
      </c>
      <c r="AT109" s="59" t="s">
        <v>476</v>
      </c>
      <c r="AU109" s="59" t="s">
        <v>687</v>
      </c>
      <c r="AV109" s="59" t="s">
        <v>584</v>
      </c>
      <c r="AW109" s="59" t="s">
        <v>347</v>
      </c>
      <c r="AX109" s="59" t="s">
        <v>348</v>
      </c>
      <c r="AY109" s="59" t="s">
        <v>587</v>
      </c>
      <c r="AZ109" s="59" t="s">
        <v>482</v>
      </c>
      <c r="BA109" s="59" t="s">
        <v>293</v>
      </c>
      <c r="BB109" s="59" t="s">
        <v>296</v>
      </c>
      <c r="BC109" s="59" t="s">
        <v>485</v>
      </c>
      <c r="BD109" s="59" t="s">
        <v>354</v>
      </c>
      <c r="BE109" s="59" t="s">
        <v>143</v>
      </c>
      <c r="BF109" s="59" t="s">
        <v>144</v>
      </c>
      <c r="BG109" s="59" t="s">
        <v>357</v>
      </c>
      <c r="BH109" s="59" t="s">
        <v>61</v>
      </c>
      <c r="BI109" s="59" t="s">
        <v>803</v>
      </c>
      <c r="BJ109" s="59" t="s">
        <v>804</v>
      </c>
      <c r="BK109" s="59" t="s">
        <v>3</v>
      </c>
      <c r="BL109" s="59" t="s">
        <v>122</v>
      </c>
      <c r="BM109" s="59" t="s">
        <v>705</v>
      </c>
      <c r="BN109" s="59" t="s">
        <v>706</v>
      </c>
      <c r="BO109" s="60" t="s">
        <v>125</v>
      </c>
      <c r="BP109" s="45"/>
    </row>
    <row r="110" spans="1:68" x14ac:dyDescent="0.2">
      <c r="A110" s="23"/>
      <c r="B110" s="23"/>
      <c r="C110" s="23"/>
      <c r="D110" s="75" t="s">
        <v>512</v>
      </c>
      <c r="E110" s="76" t="s">
        <v>345</v>
      </c>
      <c r="F110" s="77">
        <f>B4+(96*B6)</f>
        <v>97</v>
      </c>
      <c r="G110" s="23"/>
      <c r="H110" s="24"/>
      <c r="I110" s="37"/>
      <c r="J110" s="54">
        <f>F696</f>
        <v>683</v>
      </c>
      <c r="K110" s="55">
        <f>F781</f>
        <v>768</v>
      </c>
      <c r="L110" s="55">
        <f>F731</f>
        <v>718</v>
      </c>
      <c r="M110" s="55">
        <f>F758</f>
        <v>745</v>
      </c>
      <c r="N110" s="55">
        <f>F467</f>
        <v>454</v>
      </c>
      <c r="O110" s="55">
        <f>F573</f>
        <v>560</v>
      </c>
      <c r="P110" s="55">
        <f>F491</f>
        <v>478</v>
      </c>
      <c r="Q110" s="55">
        <f>F541</f>
        <v>528</v>
      </c>
      <c r="R110" s="55">
        <f>F244</f>
        <v>231</v>
      </c>
      <c r="S110" s="55">
        <f>F334</f>
        <v>321</v>
      </c>
      <c r="T110" s="55">
        <f>F280</f>
        <v>267</v>
      </c>
      <c r="U110" s="55">
        <f>F314</f>
        <v>301</v>
      </c>
      <c r="V110" s="55">
        <f>F23</f>
        <v>10</v>
      </c>
      <c r="W110" s="55">
        <f>F101</f>
        <v>88</v>
      </c>
      <c r="X110" s="55">
        <f>F67</f>
        <v>54</v>
      </c>
      <c r="Y110" s="55">
        <f>F89</f>
        <v>76</v>
      </c>
      <c r="Z110" s="55">
        <f>F576</f>
        <v>563</v>
      </c>
      <c r="AA110" s="55">
        <f>F666</f>
        <v>653</v>
      </c>
      <c r="AB110" s="55">
        <f>F620</f>
        <v>607</v>
      </c>
      <c r="AC110" s="55">
        <f>F654</f>
        <v>641</v>
      </c>
      <c r="AD110" s="55">
        <f>F363</f>
        <v>350</v>
      </c>
      <c r="AE110" s="55">
        <f>F441</f>
        <v>428</v>
      </c>
      <c r="AF110" s="55">
        <f>F399</f>
        <v>386</v>
      </c>
      <c r="AG110" s="55">
        <f>F421</f>
        <v>408</v>
      </c>
      <c r="AH110" s="55">
        <f>F152</f>
        <v>139</v>
      </c>
      <c r="AI110" s="55">
        <f>F214</f>
        <v>201</v>
      </c>
      <c r="AJ110" s="55">
        <f>F176</f>
        <v>163</v>
      </c>
      <c r="AK110" s="56">
        <f>F182</f>
        <v>169</v>
      </c>
      <c r="AL110" s="57">
        <f t="shared" si="10"/>
        <v>10990</v>
      </c>
      <c r="AM110" s="33"/>
      <c r="AN110" s="58" t="s">
        <v>154</v>
      </c>
      <c r="AO110" s="59" t="s">
        <v>395</v>
      </c>
      <c r="AP110" s="59" t="s">
        <v>396</v>
      </c>
      <c r="AQ110" s="59" t="s">
        <v>157</v>
      </c>
      <c r="AR110" s="59" t="s">
        <v>49</v>
      </c>
      <c r="AS110" s="59" t="s">
        <v>215</v>
      </c>
      <c r="AT110" s="59" t="s">
        <v>218</v>
      </c>
      <c r="AU110" s="59" t="s">
        <v>52</v>
      </c>
      <c r="AV110" s="59" t="s">
        <v>716</v>
      </c>
      <c r="AW110" s="59" t="s">
        <v>163</v>
      </c>
      <c r="AX110" s="59" t="s">
        <v>164</v>
      </c>
      <c r="AY110" s="59" t="s">
        <v>719</v>
      </c>
      <c r="AZ110" s="59" t="s">
        <v>600</v>
      </c>
      <c r="BA110" s="59" t="s">
        <v>30</v>
      </c>
      <c r="BB110" s="59" t="s">
        <v>31</v>
      </c>
      <c r="BC110" s="59" t="s">
        <v>619</v>
      </c>
      <c r="BD110" s="59" t="s">
        <v>487</v>
      </c>
      <c r="BE110" s="59" t="s">
        <v>724</v>
      </c>
      <c r="BF110" s="59" t="s">
        <v>725</v>
      </c>
      <c r="BG110" s="59" t="s">
        <v>490</v>
      </c>
      <c r="BH110" s="59" t="s">
        <v>386</v>
      </c>
      <c r="BI110" s="59" t="s">
        <v>625</v>
      </c>
      <c r="BJ110" s="59" t="s">
        <v>626</v>
      </c>
      <c r="BK110" s="59" t="s">
        <v>389</v>
      </c>
      <c r="BL110" s="59" t="s">
        <v>447</v>
      </c>
      <c r="BM110" s="59" t="s">
        <v>496</v>
      </c>
      <c r="BN110" s="59" t="s">
        <v>497</v>
      </c>
      <c r="BO110" s="60" t="s">
        <v>448</v>
      </c>
      <c r="BP110" s="45"/>
    </row>
    <row r="111" spans="1:68" x14ac:dyDescent="0.2">
      <c r="A111" s="23"/>
      <c r="B111" s="23"/>
      <c r="C111" s="23"/>
      <c r="D111" s="75" t="s">
        <v>541</v>
      </c>
      <c r="E111" s="76" t="s">
        <v>345</v>
      </c>
      <c r="F111" s="78">
        <f>B4+(97*B6)</f>
        <v>98</v>
      </c>
      <c r="G111" s="23"/>
      <c r="H111" s="24"/>
      <c r="I111" s="37"/>
      <c r="J111" s="54">
        <f>F759</f>
        <v>746</v>
      </c>
      <c r="K111" s="55">
        <f>F730</f>
        <v>717</v>
      </c>
      <c r="L111" s="55">
        <f>F780</f>
        <v>767</v>
      </c>
      <c r="M111" s="55">
        <f>F697</f>
        <v>684</v>
      </c>
      <c r="N111" s="55">
        <f>F519</f>
        <v>506</v>
      </c>
      <c r="O111" s="55">
        <f>F513</f>
        <v>500</v>
      </c>
      <c r="P111" s="55">
        <f>F551</f>
        <v>538</v>
      </c>
      <c r="Q111" s="55">
        <f>F489</f>
        <v>476</v>
      </c>
      <c r="R111" s="55">
        <f>F308</f>
        <v>295</v>
      </c>
      <c r="S111" s="55">
        <f>F286</f>
        <v>273</v>
      </c>
      <c r="T111" s="55">
        <f>F328</f>
        <v>315</v>
      </c>
      <c r="U111" s="55">
        <f>F250</f>
        <v>237</v>
      </c>
      <c r="V111" s="55">
        <f>F95</f>
        <v>82</v>
      </c>
      <c r="W111" s="55">
        <f>F61</f>
        <v>48</v>
      </c>
      <c r="X111" s="55">
        <f>F107</f>
        <v>94</v>
      </c>
      <c r="Y111" s="55">
        <f>F17</f>
        <v>4</v>
      </c>
      <c r="Z111" s="55">
        <f>F648</f>
        <v>635</v>
      </c>
      <c r="AA111" s="55">
        <f>F626</f>
        <v>613</v>
      </c>
      <c r="AB111" s="55">
        <f>F660</f>
        <v>647</v>
      </c>
      <c r="AC111" s="55">
        <f>F582</f>
        <v>569</v>
      </c>
      <c r="AD111" s="55">
        <f>F427</f>
        <v>414</v>
      </c>
      <c r="AE111" s="55">
        <f>F393</f>
        <v>380</v>
      </c>
      <c r="AF111" s="55">
        <f>F447</f>
        <v>434</v>
      </c>
      <c r="AG111" s="55">
        <f>F357</f>
        <v>344</v>
      </c>
      <c r="AH111" s="55">
        <f>F204</f>
        <v>191</v>
      </c>
      <c r="AI111" s="55">
        <f>F154</f>
        <v>141</v>
      </c>
      <c r="AJ111" s="55">
        <f>F236</f>
        <v>223</v>
      </c>
      <c r="AK111" s="56">
        <f>F130</f>
        <v>117</v>
      </c>
      <c r="AL111" s="57">
        <f t="shared" si="10"/>
        <v>10990</v>
      </c>
      <c r="AM111" s="33"/>
      <c r="AN111" s="58" t="s">
        <v>422</v>
      </c>
      <c r="AO111" s="59" t="s">
        <v>184</v>
      </c>
      <c r="AP111" s="59" t="s">
        <v>185</v>
      </c>
      <c r="AQ111" s="59" t="s">
        <v>425</v>
      </c>
      <c r="AR111" s="59" t="s">
        <v>1</v>
      </c>
      <c r="AS111" s="59" t="s">
        <v>80</v>
      </c>
      <c r="AT111" s="59" t="s">
        <v>81</v>
      </c>
      <c r="AU111" s="59" t="s">
        <v>245</v>
      </c>
      <c r="AV111" s="59" t="s">
        <v>191</v>
      </c>
      <c r="AW111" s="59" t="s">
        <v>744</v>
      </c>
      <c r="AX111" s="59" t="s">
        <v>745</v>
      </c>
      <c r="AY111" s="59" t="s">
        <v>194</v>
      </c>
      <c r="AZ111" s="59" t="s">
        <v>60</v>
      </c>
      <c r="BA111" s="59" t="s">
        <v>645</v>
      </c>
      <c r="BB111" s="59" t="s">
        <v>646</v>
      </c>
      <c r="BC111" s="59" t="s">
        <v>62</v>
      </c>
      <c r="BD111" s="59" t="s">
        <v>750</v>
      </c>
      <c r="BE111" s="59" t="s">
        <v>516</v>
      </c>
      <c r="BF111" s="59" t="s">
        <v>517</v>
      </c>
      <c r="BG111" s="59" t="s">
        <v>753</v>
      </c>
      <c r="BH111" s="59" t="s">
        <v>652</v>
      </c>
      <c r="BI111" s="59" t="s">
        <v>415</v>
      </c>
      <c r="BJ111" s="59" t="s">
        <v>416</v>
      </c>
      <c r="BK111" s="59" t="s">
        <v>655</v>
      </c>
      <c r="BL111" s="59" t="s">
        <v>523</v>
      </c>
      <c r="BM111" s="59" t="s">
        <v>474</v>
      </c>
      <c r="BN111" s="59" t="s">
        <v>477</v>
      </c>
      <c r="BO111" s="60" t="s">
        <v>526</v>
      </c>
      <c r="BP111" s="45"/>
    </row>
    <row r="112" spans="1:68" x14ac:dyDescent="0.2">
      <c r="A112" s="23"/>
      <c r="B112" s="23"/>
      <c r="C112" s="23"/>
      <c r="D112" s="75" t="s">
        <v>599</v>
      </c>
      <c r="E112" s="76" t="s">
        <v>345</v>
      </c>
      <c r="F112" s="78">
        <f>B4+(98*B6)</f>
        <v>99</v>
      </c>
      <c r="G112" s="23"/>
      <c r="H112" s="24"/>
      <c r="I112" s="37"/>
      <c r="J112" s="54">
        <f>F786</f>
        <v>773</v>
      </c>
      <c r="K112" s="55">
        <f>F703</f>
        <v>690</v>
      </c>
      <c r="L112" s="55">
        <f>F753</f>
        <v>740</v>
      </c>
      <c r="M112" s="55">
        <f>F724</f>
        <v>711</v>
      </c>
      <c r="N112" s="55">
        <f>F569</f>
        <v>556</v>
      </c>
      <c r="O112" s="55">
        <f>F463</f>
        <v>450</v>
      </c>
      <c r="P112" s="55">
        <f>F545</f>
        <v>532</v>
      </c>
      <c r="Q112" s="55">
        <f>F495</f>
        <v>482</v>
      </c>
      <c r="R112" s="55">
        <f>F342</f>
        <v>329</v>
      </c>
      <c r="S112" s="55">
        <f>F252</f>
        <v>239</v>
      </c>
      <c r="T112" s="55">
        <f>F306</f>
        <v>293</v>
      </c>
      <c r="U112" s="55">
        <f>F272</f>
        <v>259</v>
      </c>
      <c r="V112" s="55">
        <f>F117</f>
        <v>104</v>
      </c>
      <c r="W112" s="55">
        <f>F39</f>
        <v>26</v>
      </c>
      <c r="X112" s="55">
        <f>F73</f>
        <v>60</v>
      </c>
      <c r="Y112" s="55">
        <f>F51</f>
        <v>38</v>
      </c>
      <c r="Z112" s="55">
        <f>F682</f>
        <v>669</v>
      </c>
      <c r="AA112" s="55">
        <f>F592</f>
        <v>579</v>
      </c>
      <c r="AB112" s="55">
        <f>F638</f>
        <v>625</v>
      </c>
      <c r="AC112" s="55">
        <f>F604</f>
        <v>591</v>
      </c>
      <c r="AD112" s="55">
        <f>F449</f>
        <v>436</v>
      </c>
      <c r="AE112" s="55">
        <f>F371</f>
        <v>358</v>
      </c>
      <c r="AF112" s="55">
        <f>F413</f>
        <v>400</v>
      </c>
      <c r="AG112" s="55">
        <f>F391</f>
        <v>378</v>
      </c>
      <c r="AH112" s="55">
        <f>F210</f>
        <v>197</v>
      </c>
      <c r="AI112" s="55">
        <f>F148</f>
        <v>135</v>
      </c>
      <c r="AJ112" s="55">
        <f>F186</f>
        <v>173</v>
      </c>
      <c r="AK112" s="56">
        <f>F180</f>
        <v>167</v>
      </c>
      <c r="AL112" s="57">
        <f t="shared" si="10"/>
        <v>10990</v>
      </c>
      <c r="AM112" s="33"/>
      <c r="AN112" s="58" t="s">
        <v>211</v>
      </c>
      <c r="AO112" s="59" t="s">
        <v>451</v>
      </c>
      <c r="AP112" s="59" t="s">
        <v>452</v>
      </c>
      <c r="AQ112" s="59" t="s">
        <v>214</v>
      </c>
      <c r="AR112" s="59" t="s">
        <v>107</v>
      </c>
      <c r="AS112" s="59" t="s">
        <v>158</v>
      </c>
      <c r="AT112" s="59" t="s">
        <v>161</v>
      </c>
      <c r="AU112" s="59" t="s">
        <v>110</v>
      </c>
      <c r="AV112" s="59" t="s">
        <v>770</v>
      </c>
      <c r="AW112" s="59" t="s">
        <v>220</v>
      </c>
      <c r="AX112" s="59" t="s">
        <v>221</v>
      </c>
      <c r="AY112" s="59" t="s">
        <v>773</v>
      </c>
      <c r="AZ112" s="59" t="s">
        <v>672</v>
      </c>
      <c r="BA112" s="59" t="s">
        <v>88</v>
      </c>
      <c r="BB112" s="59" t="s">
        <v>89</v>
      </c>
      <c r="BC112" s="59" t="s">
        <v>675</v>
      </c>
      <c r="BD112" s="59" t="s">
        <v>544</v>
      </c>
      <c r="BE112" s="59" t="s">
        <v>779</v>
      </c>
      <c r="BF112" s="59" t="s">
        <v>780</v>
      </c>
      <c r="BG112" s="59" t="s">
        <v>547</v>
      </c>
      <c r="BH112" s="59" t="s">
        <v>442</v>
      </c>
      <c r="BI112" s="59" t="s">
        <v>681</v>
      </c>
      <c r="BJ112" s="59" t="s">
        <v>682</v>
      </c>
      <c r="BK112" s="59" t="s">
        <v>445</v>
      </c>
      <c r="BL112" s="59" t="s">
        <v>391</v>
      </c>
      <c r="BM112" s="59" t="s">
        <v>553</v>
      </c>
      <c r="BN112" s="59" t="s">
        <v>554</v>
      </c>
      <c r="BO112" s="60" t="s">
        <v>392</v>
      </c>
      <c r="BP112" s="45"/>
    </row>
    <row r="113" spans="1:68" x14ac:dyDescent="0.2">
      <c r="A113" s="23"/>
      <c r="B113" s="23"/>
      <c r="C113" s="23"/>
      <c r="D113" s="75" t="s">
        <v>568</v>
      </c>
      <c r="E113" s="76" t="s">
        <v>345</v>
      </c>
      <c r="F113" s="77">
        <f>B4+(99*B6)</f>
        <v>100</v>
      </c>
      <c r="G113" s="23"/>
      <c r="H113" s="24"/>
      <c r="I113" s="37"/>
      <c r="J113" s="54">
        <f>F725</f>
        <v>712</v>
      </c>
      <c r="K113" s="55">
        <f>F752</f>
        <v>739</v>
      </c>
      <c r="L113" s="55">
        <f>F702</f>
        <v>689</v>
      </c>
      <c r="M113" s="55">
        <f>F787</f>
        <v>774</v>
      </c>
      <c r="N113" s="55">
        <f>F517</f>
        <v>504</v>
      </c>
      <c r="O113" s="55">
        <f>F523</f>
        <v>510</v>
      </c>
      <c r="P113" s="55">
        <f>F485</f>
        <v>472</v>
      </c>
      <c r="Q113" s="55">
        <f>F547</f>
        <v>534</v>
      </c>
      <c r="R113" s="55">
        <f>F278</f>
        <v>265</v>
      </c>
      <c r="S113" s="55">
        <f>F300</f>
        <v>287</v>
      </c>
      <c r="T113" s="55">
        <f>F258</f>
        <v>245</v>
      </c>
      <c r="U113" s="55">
        <f>F336</f>
        <v>323</v>
      </c>
      <c r="V113" s="55">
        <f>F45</f>
        <v>32</v>
      </c>
      <c r="W113" s="55">
        <f>F79</f>
        <v>66</v>
      </c>
      <c r="X113" s="55">
        <f>F33</f>
        <v>20</v>
      </c>
      <c r="Y113" s="55">
        <f>F123</f>
        <v>110</v>
      </c>
      <c r="Z113" s="55">
        <f>F610</f>
        <v>597</v>
      </c>
      <c r="AA113" s="55">
        <f>F632</f>
        <v>619</v>
      </c>
      <c r="AB113" s="55">
        <f>F598</f>
        <v>585</v>
      </c>
      <c r="AC113" s="55">
        <f>F676</f>
        <v>663</v>
      </c>
      <c r="AD113" s="55">
        <f>F385</f>
        <v>372</v>
      </c>
      <c r="AE113" s="55">
        <f>F419</f>
        <v>406</v>
      </c>
      <c r="AF113" s="55">
        <f>F365</f>
        <v>352</v>
      </c>
      <c r="AG113" s="55">
        <f>F455</f>
        <v>442</v>
      </c>
      <c r="AH113" s="55">
        <f>F158</f>
        <v>145</v>
      </c>
      <c r="AI113" s="55">
        <f>F208</f>
        <v>195</v>
      </c>
      <c r="AJ113" s="55">
        <f>F126</f>
        <v>113</v>
      </c>
      <c r="AK113" s="56">
        <f>F232</f>
        <v>219</v>
      </c>
      <c r="AL113" s="57">
        <f t="shared" si="10"/>
        <v>10990</v>
      </c>
      <c r="AM113" s="33"/>
      <c r="AN113" s="58" t="s">
        <v>478</v>
      </c>
      <c r="AO113" s="59" t="s">
        <v>241</v>
      </c>
      <c r="AP113" s="59" t="s">
        <v>242</v>
      </c>
      <c r="AQ113" s="59" t="s">
        <v>481</v>
      </c>
      <c r="AR113" s="59" t="s">
        <v>188</v>
      </c>
      <c r="AS113" s="59" t="s">
        <v>139</v>
      </c>
      <c r="AT113" s="59" t="s">
        <v>140</v>
      </c>
      <c r="AU113" s="59" t="s">
        <v>189</v>
      </c>
      <c r="AV113" s="59" t="s">
        <v>247</v>
      </c>
      <c r="AW113" s="59" t="s">
        <v>799</v>
      </c>
      <c r="AX113" s="59" t="s">
        <v>800</v>
      </c>
      <c r="AY113" s="59" t="s">
        <v>250</v>
      </c>
      <c r="AZ113" s="59" t="s">
        <v>118</v>
      </c>
      <c r="BA113" s="59" t="s">
        <v>701</v>
      </c>
      <c r="BB113" s="59" t="s">
        <v>702</v>
      </c>
      <c r="BC113" s="59" t="s">
        <v>121</v>
      </c>
      <c r="BD113" s="59" t="s">
        <v>806</v>
      </c>
      <c r="BE113" s="59" t="s">
        <v>573</v>
      </c>
      <c r="BF113" s="59" t="s">
        <v>574</v>
      </c>
      <c r="BG113" s="59" t="s">
        <v>809</v>
      </c>
      <c r="BH113" s="59" t="s">
        <v>708</v>
      </c>
      <c r="BI113" s="59" t="s">
        <v>471</v>
      </c>
      <c r="BJ113" s="59" t="s">
        <v>472</v>
      </c>
      <c r="BK113" s="59" t="s">
        <v>711</v>
      </c>
      <c r="BL113" s="59" t="s">
        <v>580</v>
      </c>
      <c r="BM113" s="59" t="s">
        <v>418</v>
      </c>
      <c r="BN113" s="59" t="s">
        <v>421</v>
      </c>
      <c r="BO113" s="60" t="s">
        <v>583</v>
      </c>
      <c r="BP113" s="45"/>
    </row>
    <row r="114" spans="1:68" x14ac:dyDescent="0.2">
      <c r="A114" s="23"/>
      <c r="B114" s="23"/>
      <c r="C114" s="23"/>
      <c r="D114" s="75" t="s">
        <v>434</v>
      </c>
      <c r="E114" s="76" t="s">
        <v>345</v>
      </c>
      <c r="F114" s="78">
        <f>B4+(100*B6)</f>
        <v>101</v>
      </c>
      <c r="G114" s="23"/>
      <c r="H114" s="24"/>
      <c r="I114" s="37"/>
      <c r="J114" s="54">
        <f>F240</f>
        <v>227</v>
      </c>
      <c r="K114" s="55">
        <f>F330</f>
        <v>317</v>
      </c>
      <c r="L114" s="55">
        <f>F284</f>
        <v>271</v>
      </c>
      <c r="M114" s="55">
        <f>F318</f>
        <v>305</v>
      </c>
      <c r="N114" s="55">
        <f>F27</f>
        <v>14</v>
      </c>
      <c r="O114" s="55">
        <f>F105</f>
        <v>92</v>
      </c>
      <c r="P114" s="55">
        <f>F63</f>
        <v>50</v>
      </c>
      <c r="Q114" s="55">
        <f>F85</f>
        <v>72</v>
      </c>
      <c r="R114" s="55">
        <f>F600</f>
        <v>587</v>
      </c>
      <c r="S114" s="55">
        <f>F662</f>
        <v>649</v>
      </c>
      <c r="T114" s="55">
        <f>F624</f>
        <v>611</v>
      </c>
      <c r="U114" s="55">
        <f>F630</f>
        <v>617</v>
      </c>
      <c r="V114" s="55">
        <f>F360</f>
        <v>347</v>
      </c>
      <c r="W114" s="55">
        <f>F445</f>
        <v>432</v>
      </c>
      <c r="X114" s="55">
        <f>F395</f>
        <v>382</v>
      </c>
      <c r="Y114" s="55">
        <f>F422</f>
        <v>409</v>
      </c>
      <c r="Z114" s="55">
        <f>F131</f>
        <v>118</v>
      </c>
      <c r="AA114" s="55">
        <f>F237</f>
        <v>224</v>
      </c>
      <c r="AB114" s="55">
        <f>F155</f>
        <v>142</v>
      </c>
      <c r="AC114" s="55">
        <f>F205</f>
        <v>192</v>
      </c>
      <c r="AD114" s="55">
        <f>F692</f>
        <v>679</v>
      </c>
      <c r="AE114" s="55">
        <f>F782</f>
        <v>769</v>
      </c>
      <c r="AF114" s="55">
        <f>F728</f>
        <v>715</v>
      </c>
      <c r="AG114" s="55">
        <f>F762</f>
        <v>749</v>
      </c>
      <c r="AH114" s="55">
        <f>F471</f>
        <v>458</v>
      </c>
      <c r="AI114" s="55">
        <f>F549</f>
        <v>536</v>
      </c>
      <c r="AJ114" s="55">
        <f>F515</f>
        <v>502</v>
      </c>
      <c r="AK114" s="56">
        <f>F537</f>
        <v>524</v>
      </c>
      <c r="AL114" s="57">
        <f t="shared" si="10"/>
        <v>10990</v>
      </c>
      <c r="AM114" s="33"/>
      <c r="AN114" s="58" t="s">
        <v>613</v>
      </c>
      <c r="AO114" s="59" t="s">
        <v>54</v>
      </c>
      <c r="AP114" s="59" t="s">
        <v>55</v>
      </c>
      <c r="AQ114" s="59" t="s">
        <v>616</v>
      </c>
      <c r="AR114" s="59" t="s">
        <v>511</v>
      </c>
      <c r="AS114" s="59" t="s">
        <v>720</v>
      </c>
      <c r="AT114" s="59" t="s">
        <v>721</v>
      </c>
      <c r="AU114" s="59" t="s">
        <v>514</v>
      </c>
      <c r="AV114" s="59" t="s">
        <v>545</v>
      </c>
      <c r="AW114" s="59" t="s">
        <v>621</v>
      </c>
      <c r="AX114" s="59" t="s">
        <v>622</v>
      </c>
      <c r="AY114" s="59" t="s">
        <v>546</v>
      </c>
      <c r="AZ114" s="59" t="s">
        <v>280</v>
      </c>
      <c r="BA114" s="59" t="s">
        <v>492</v>
      </c>
      <c r="BB114" s="59" t="s">
        <v>493</v>
      </c>
      <c r="BC114" s="59" t="s">
        <v>283</v>
      </c>
      <c r="BD114" s="59" t="s">
        <v>150</v>
      </c>
      <c r="BE114" s="59" t="s">
        <v>341</v>
      </c>
      <c r="BF114" s="59" t="s">
        <v>344</v>
      </c>
      <c r="BG114" s="59" t="s">
        <v>153</v>
      </c>
      <c r="BH114" s="59" t="s">
        <v>45</v>
      </c>
      <c r="BI114" s="59" t="s">
        <v>261</v>
      </c>
      <c r="BJ114" s="59" t="s">
        <v>262</v>
      </c>
      <c r="BK114" s="59" t="s">
        <v>48</v>
      </c>
      <c r="BL114" s="59" t="s">
        <v>712</v>
      </c>
      <c r="BM114" s="59" t="s">
        <v>159</v>
      </c>
      <c r="BN114" s="59" t="s">
        <v>160</v>
      </c>
      <c r="BO114" s="60" t="s">
        <v>715</v>
      </c>
      <c r="BP114" s="45"/>
    </row>
    <row r="115" spans="1:68" x14ac:dyDescent="0.2">
      <c r="A115" s="23"/>
      <c r="B115" s="23"/>
      <c r="C115" s="23"/>
      <c r="D115" s="75" t="s">
        <v>703</v>
      </c>
      <c r="E115" s="76" t="s">
        <v>345</v>
      </c>
      <c r="F115" s="78">
        <f>B4+(101*B6)</f>
        <v>102</v>
      </c>
      <c r="G115" s="23"/>
      <c r="H115" s="24"/>
      <c r="I115" s="37"/>
      <c r="J115" s="54">
        <f>F312</f>
        <v>299</v>
      </c>
      <c r="K115" s="55">
        <f>F290</f>
        <v>277</v>
      </c>
      <c r="L115" s="55">
        <f>F324</f>
        <v>311</v>
      </c>
      <c r="M115" s="55">
        <f>F246</f>
        <v>233</v>
      </c>
      <c r="N115" s="55">
        <f>F91</f>
        <v>78</v>
      </c>
      <c r="O115" s="55">
        <f>F57</f>
        <v>44</v>
      </c>
      <c r="P115" s="55">
        <f>F111</f>
        <v>98</v>
      </c>
      <c r="Q115" s="55">
        <f>F21</f>
        <v>8</v>
      </c>
      <c r="R115" s="55">
        <f>F652</f>
        <v>639</v>
      </c>
      <c r="S115" s="55">
        <f>F602</f>
        <v>589</v>
      </c>
      <c r="T115" s="55">
        <f>F684</f>
        <v>671</v>
      </c>
      <c r="U115" s="55">
        <f>F578</f>
        <v>565</v>
      </c>
      <c r="V115" s="55">
        <f>F423</f>
        <v>410</v>
      </c>
      <c r="W115" s="55">
        <f>F394</f>
        <v>381</v>
      </c>
      <c r="X115" s="55">
        <f>F444</f>
        <v>431</v>
      </c>
      <c r="Y115" s="55">
        <f>F361</f>
        <v>348</v>
      </c>
      <c r="Z115" s="55">
        <f>F183</f>
        <v>170</v>
      </c>
      <c r="AA115" s="55">
        <f>F177</f>
        <v>164</v>
      </c>
      <c r="AB115" s="55">
        <f>F215</f>
        <v>202</v>
      </c>
      <c r="AC115" s="55">
        <f>F153</f>
        <v>140</v>
      </c>
      <c r="AD115" s="55">
        <f>F756</f>
        <v>743</v>
      </c>
      <c r="AE115" s="55">
        <f>F734</f>
        <v>721</v>
      </c>
      <c r="AF115" s="55">
        <f>F776</f>
        <v>763</v>
      </c>
      <c r="AG115" s="55">
        <f>F698</f>
        <v>685</v>
      </c>
      <c r="AH115" s="55">
        <f>F543</f>
        <v>530</v>
      </c>
      <c r="AI115" s="55">
        <f>F509</f>
        <v>496</v>
      </c>
      <c r="AJ115" s="55">
        <f>F555</f>
        <v>542</v>
      </c>
      <c r="AK115" s="56">
        <f>F465</f>
        <v>452</v>
      </c>
      <c r="AL115" s="57">
        <f t="shared" si="10"/>
        <v>10990</v>
      </c>
      <c r="AM115" s="33"/>
      <c r="AN115" s="58" t="s">
        <v>83</v>
      </c>
      <c r="AO115" s="59" t="s">
        <v>641</v>
      </c>
      <c r="AP115" s="59" t="s">
        <v>642</v>
      </c>
      <c r="AQ115" s="59" t="s">
        <v>86</v>
      </c>
      <c r="AR115" s="59" t="s">
        <v>747</v>
      </c>
      <c r="AS115" s="59" t="s">
        <v>540</v>
      </c>
      <c r="AT115" s="59" t="s">
        <v>541</v>
      </c>
      <c r="AU115" s="59" t="s">
        <v>543</v>
      </c>
      <c r="AV115" s="59" t="s">
        <v>648</v>
      </c>
      <c r="AW115" s="59" t="s">
        <v>572</v>
      </c>
      <c r="AX115" s="59" t="s">
        <v>575</v>
      </c>
      <c r="AY115" s="59" t="s">
        <v>651</v>
      </c>
      <c r="AZ115" s="59" t="s">
        <v>519</v>
      </c>
      <c r="BA115" s="59" t="s">
        <v>310</v>
      </c>
      <c r="BB115" s="59" t="s">
        <v>311</v>
      </c>
      <c r="BC115" s="59" t="s">
        <v>522</v>
      </c>
      <c r="BD115" s="59" t="s">
        <v>371</v>
      </c>
      <c r="BE115" s="59" t="s">
        <v>180</v>
      </c>
      <c r="BF115" s="59" t="s">
        <v>181</v>
      </c>
      <c r="BG115" s="59" t="s">
        <v>372</v>
      </c>
      <c r="BH115" s="59" t="s">
        <v>289</v>
      </c>
      <c r="BI115" s="59" t="s">
        <v>76</v>
      </c>
      <c r="BJ115" s="59" t="s">
        <v>77</v>
      </c>
      <c r="BK115" s="59" t="s">
        <v>292</v>
      </c>
      <c r="BL115" s="59" t="s">
        <v>187</v>
      </c>
      <c r="BM115" s="59" t="s">
        <v>740</v>
      </c>
      <c r="BN115" s="59" t="s">
        <v>741</v>
      </c>
      <c r="BO115" s="60" t="s">
        <v>190</v>
      </c>
      <c r="BP115" s="45"/>
    </row>
    <row r="116" spans="1:68" x14ac:dyDescent="0.2">
      <c r="A116" s="23"/>
      <c r="B116" s="23"/>
      <c r="C116" s="23"/>
      <c r="D116" s="75" t="s">
        <v>465</v>
      </c>
      <c r="E116" s="76" t="s">
        <v>345</v>
      </c>
      <c r="F116" s="77">
        <f>B4+(102*B6)</f>
        <v>103</v>
      </c>
      <c r="G116" s="23"/>
      <c r="H116" s="24"/>
      <c r="I116" s="37"/>
      <c r="J116" s="54">
        <f>F346</f>
        <v>333</v>
      </c>
      <c r="K116" s="55">
        <f>F256</f>
        <v>243</v>
      </c>
      <c r="L116" s="55">
        <f>F302</f>
        <v>289</v>
      </c>
      <c r="M116" s="55">
        <f>F268</f>
        <v>255</v>
      </c>
      <c r="N116" s="55">
        <f>F113</f>
        <v>100</v>
      </c>
      <c r="O116" s="55">
        <f>F35</f>
        <v>22</v>
      </c>
      <c r="P116" s="55">
        <f>F77</f>
        <v>64</v>
      </c>
      <c r="Q116" s="55">
        <f>F55</f>
        <v>42</v>
      </c>
      <c r="R116" s="55">
        <f>F658</f>
        <v>645</v>
      </c>
      <c r="S116" s="55">
        <f>F596</f>
        <v>583</v>
      </c>
      <c r="T116" s="55">
        <f>F634</f>
        <v>621</v>
      </c>
      <c r="U116" s="55">
        <f>F628</f>
        <v>615</v>
      </c>
      <c r="V116" s="55">
        <f>F450</f>
        <v>437</v>
      </c>
      <c r="W116" s="55">
        <f>F367</f>
        <v>354</v>
      </c>
      <c r="X116" s="55">
        <f>F417</f>
        <v>404</v>
      </c>
      <c r="Y116" s="55">
        <f>F388</f>
        <v>375</v>
      </c>
      <c r="Z116" s="55">
        <f>F233</f>
        <v>220</v>
      </c>
      <c r="AA116" s="55">
        <f>F127</f>
        <v>114</v>
      </c>
      <c r="AB116" s="55">
        <f>F209</f>
        <v>196</v>
      </c>
      <c r="AC116" s="55">
        <f>F159</f>
        <v>146</v>
      </c>
      <c r="AD116" s="55">
        <f>F790</f>
        <v>777</v>
      </c>
      <c r="AE116" s="55">
        <f>F700</f>
        <v>687</v>
      </c>
      <c r="AF116" s="55">
        <f>F754</f>
        <v>741</v>
      </c>
      <c r="AG116" s="55">
        <f>F720</f>
        <v>707</v>
      </c>
      <c r="AH116" s="55">
        <f>F565</f>
        <v>552</v>
      </c>
      <c r="AI116" s="55">
        <f>F487</f>
        <v>474</v>
      </c>
      <c r="AJ116" s="55">
        <f>F521</f>
        <v>508</v>
      </c>
      <c r="AK116" s="56">
        <f>F499</f>
        <v>486</v>
      </c>
      <c r="AL116" s="57">
        <f t="shared" si="10"/>
        <v>10990</v>
      </c>
      <c r="AM116" s="33"/>
      <c r="AN116" s="58" t="s">
        <v>668</v>
      </c>
      <c r="AO116" s="59" t="s">
        <v>112</v>
      </c>
      <c r="AP116" s="59" t="s">
        <v>113</v>
      </c>
      <c r="AQ116" s="59" t="s">
        <v>671</v>
      </c>
      <c r="AR116" s="59" t="s">
        <v>568</v>
      </c>
      <c r="AS116" s="59" t="s">
        <v>775</v>
      </c>
      <c r="AT116" s="59" t="s">
        <v>776</v>
      </c>
      <c r="AU116" s="59" t="s">
        <v>571</v>
      </c>
      <c r="AV116" s="59" t="s">
        <v>488</v>
      </c>
      <c r="AW116" s="59" t="s">
        <v>677</v>
      </c>
      <c r="AX116" s="59" t="s">
        <v>678</v>
      </c>
      <c r="AY116" s="59" t="s">
        <v>489</v>
      </c>
      <c r="AZ116" s="59" t="s">
        <v>337</v>
      </c>
      <c r="BA116" s="59" t="s">
        <v>549</v>
      </c>
      <c r="BB116" s="59" t="s">
        <v>550</v>
      </c>
      <c r="BC116" s="59" t="s">
        <v>340</v>
      </c>
      <c r="BD116" s="59" t="s">
        <v>207</v>
      </c>
      <c r="BE116" s="59" t="s">
        <v>284</v>
      </c>
      <c r="BF116" s="59" t="s">
        <v>287</v>
      </c>
      <c r="BG116" s="59" t="s">
        <v>210</v>
      </c>
      <c r="BH116" s="59" t="s">
        <v>103</v>
      </c>
      <c r="BI116" s="59" t="s">
        <v>319</v>
      </c>
      <c r="BJ116" s="59" t="s">
        <v>320</v>
      </c>
      <c r="BK116" s="59" t="s">
        <v>106</v>
      </c>
      <c r="BL116" s="59" t="s">
        <v>766</v>
      </c>
      <c r="BM116" s="59" t="s">
        <v>216</v>
      </c>
      <c r="BN116" s="59" t="s">
        <v>217</v>
      </c>
      <c r="BO116" s="60" t="s">
        <v>769</v>
      </c>
      <c r="BP116" s="45"/>
    </row>
    <row r="117" spans="1:68" x14ac:dyDescent="0.2">
      <c r="A117" s="23"/>
      <c r="B117" s="23"/>
      <c r="C117" s="23"/>
      <c r="D117" s="75" t="s">
        <v>672</v>
      </c>
      <c r="E117" s="76" t="s">
        <v>345</v>
      </c>
      <c r="F117" s="78">
        <f>B4+(103*B6)</f>
        <v>104</v>
      </c>
      <c r="G117" s="23"/>
      <c r="H117" s="24"/>
      <c r="I117" s="37"/>
      <c r="J117" s="54">
        <f>F274</f>
        <v>261</v>
      </c>
      <c r="K117" s="55">
        <f>F296</f>
        <v>283</v>
      </c>
      <c r="L117" s="55">
        <f>F262</f>
        <v>249</v>
      </c>
      <c r="M117" s="55">
        <f>F340</f>
        <v>327</v>
      </c>
      <c r="N117" s="55">
        <f>F49</f>
        <v>36</v>
      </c>
      <c r="O117" s="55">
        <f>F83</f>
        <v>70</v>
      </c>
      <c r="P117" s="55">
        <f>F29</f>
        <v>16</v>
      </c>
      <c r="Q117" s="55">
        <f>F119</f>
        <v>106</v>
      </c>
      <c r="R117" s="55">
        <f>F606</f>
        <v>593</v>
      </c>
      <c r="S117" s="55">
        <f>F656</f>
        <v>643</v>
      </c>
      <c r="T117" s="55">
        <f>F574</f>
        <v>561</v>
      </c>
      <c r="U117" s="55">
        <f>F680</f>
        <v>667</v>
      </c>
      <c r="V117" s="55">
        <f>F389</f>
        <v>376</v>
      </c>
      <c r="W117" s="55">
        <f>F416</f>
        <v>403</v>
      </c>
      <c r="X117" s="55">
        <f>F366</f>
        <v>353</v>
      </c>
      <c r="Y117" s="55">
        <f>F451</f>
        <v>438</v>
      </c>
      <c r="Z117" s="55">
        <f>F181</f>
        <v>168</v>
      </c>
      <c r="AA117" s="55">
        <f>F187</f>
        <v>174</v>
      </c>
      <c r="AB117" s="55">
        <f>F149</f>
        <v>136</v>
      </c>
      <c r="AC117" s="55">
        <f>F211</f>
        <v>198</v>
      </c>
      <c r="AD117" s="55">
        <f>F726</f>
        <v>713</v>
      </c>
      <c r="AE117" s="55">
        <f>F748</f>
        <v>735</v>
      </c>
      <c r="AF117" s="55">
        <f>F706</f>
        <v>693</v>
      </c>
      <c r="AG117" s="55">
        <f>F784</f>
        <v>771</v>
      </c>
      <c r="AH117" s="55">
        <f>F493</f>
        <v>480</v>
      </c>
      <c r="AI117" s="55">
        <f>F527</f>
        <v>514</v>
      </c>
      <c r="AJ117" s="55">
        <f>F481</f>
        <v>468</v>
      </c>
      <c r="AK117" s="56">
        <f>F571</f>
        <v>558</v>
      </c>
      <c r="AL117" s="57">
        <f t="shared" si="10"/>
        <v>10990</v>
      </c>
      <c r="AM117" s="33"/>
      <c r="AN117" s="58" t="s">
        <v>142</v>
      </c>
      <c r="AO117" s="59" t="s">
        <v>697</v>
      </c>
      <c r="AP117" s="59" t="s">
        <v>698</v>
      </c>
      <c r="AQ117" s="59" t="s">
        <v>145</v>
      </c>
      <c r="AR117" s="59" t="s">
        <v>802</v>
      </c>
      <c r="AS117" s="59" t="s">
        <v>597</v>
      </c>
      <c r="AT117" s="59" t="s">
        <v>598</v>
      </c>
      <c r="AU117" s="59" t="s">
        <v>805</v>
      </c>
      <c r="AV117" s="59" t="s">
        <v>704</v>
      </c>
      <c r="AW117" s="59" t="s">
        <v>515</v>
      </c>
      <c r="AX117" s="59" t="s">
        <v>518</v>
      </c>
      <c r="AY117" s="59" t="s">
        <v>707</v>
      </c>
      <c r="AZ117" s="59" t="s">
        <v>576</v>
      </c>
      <c r="BA117" s="59" t="s">
        <v>367</v>
      </c>
      <c r="BB117" s="59" t="s">
        <v>368</v>
      </c>
      <c r="BC117" s="59" t="s">
        <v>579</v>
      </c>
      <c r="BD117" s="59" t="s">
        <v>314</v>
      </c>
      <c r="BE117" s="59" t="s">
        <v>237</v>
      </c>
      <c r="BF117" s="59" t="s">
        <v>238</v>
      </c>
      <c r="BG117" s="59" t="s">
        <v>315</v>
      </c>
      <c r="BH117" s="59" t="s">
        <v>346</v>
      </c>
      <c r="BI117" s="59" t="s">
        <v>135</v>
      </c>
      <c r="BJ117" s="59" t="s">
        <v>136</v>
      </c>
      <c r="BK117" s="59" t="s">
        <v>349</v>
      </c>
      <c r="BL117" s="59" t="s">
        <v>244</v>
      </c>
      <c r="BM117" s="59" t="s">
        <v>795</v>
      </c>
      <c r="BN117" s="59" t="s">
        <v>796</v>
      </c>
      <c r="BO117" s="60" t="s">
        <v>246</v>
      </c>
      <c r="BP117" s="45"/>
    </row>
    <row r="118" spans="1:68" x14ac:dyDescent="0.2">
      <c r="A118" s="23"/>
      <c r="B118" s="23"/>
      <c r="C118" s="23"/>
      <c r="D118" s="75" t="s">
        <v>329</v>
      </c>
      <c r="E118" s="76" t="s">
        <v>345</v>
      </c>
      <c r="F118" s="78">
        <f>B4+(104*B6)</f>
        <v>105</v>
      </c>
      <c r="G118" s="23"/>
      <c r="H118" s="24"/>
      <c r="I118" s="37"/>
      <c r="J118" s="54">
        <f>F579</f>
        <v>566</v>
      </c>
      <c r="K118" s="55">
        <f>F685</f>
        <v>672</v>
      </c>
      <c r="L118" s="55">
        <f>F603</f>
        <v>590</v>
      </c>
      <c r="M118" s="55">
        <f>F653</f>
        <v>640</v>
      </c>
      <c r="N118" s="55">
        <f>F356</f>
        <v>343</v>
      </c>
      <c r="O118" s="55">
        <f>F446</f>
        <v>433</v>
      </c>
      <c r="P118" s="55">
        <f>F392</f>
        <v>379</v>
      </c>
      <c r="Q118" s="55">
        <f>F426</f>
        <v>413</v>
      </c>
      <c r="R118" s="55">
        <f>F135</f>
        <v>122</v>
      </c>
      <c r="S118" s="55">
        <f>F213</f>
        <v>200</v>
      </c>
      <c r="T118" s="55">
        <f>F179</f>
        <v>166</v>
      </c>
      <c r="U118" s="55">
        <f>F201</f>
        <v>188</v>
      </c>
      <c r="V118" s="55">
        <f>F688</f>
        <v>675</v>
      </c>
      <c r="W118" s="55">
        <f>F778</f>
        <v>765</v>
      </c>
      <c r="X118" s="55">
        <f>F732</f>
        <v>719</v>
      </c>
      <c r="Y118" s="55">
        <f>F766</f>
        <v>753</v>
      </c>
      <c r="Z118" s="55">
        <f>F475</f>
        <v>462</v>
      </c>
      <c r="AA118" s="55">
        <f>F553</f>
        <v>540</v>
      </c>
      <c r="AB118" s="55">
        <f>F511</f>
        <v>498</v>
      </c>
      <c r="AC118" s="55">
        <f>F533</f>
        <v>520</v>
      </c>
      <c r="AD118" s="55">
        <f>F264</f>
        <v>251</v>
      </c>
      <c r="AE118" s="55">
        <f>F326</f>
        <v>313</v>
      </c>
      <c r="AF118" s="55">
        <f>F288</f>
        <v>275</v>
      </c>
      <c r="AG118" s="55">
        <f>F294</f>
        <v>281</v>
      </c>
      <c r="AH118" s="55">
        <f>F24</f>
        <v>11</v>
      </c>
      <c r="AI118" s="55">
        <f>F109</f>
        <v>96</v>
      </c>
      <c r="AJ118" s="55">
        <f>F59</f>
        <v>46</v>
      </c>
      <c r="AK118" s="56">
        <f>F86</f>
        <v>73</v>
      </c>
      <c r="AL118" s="57">
        <f t="shared" si="10"/>
        <v>10990</v>
      </c>
      <c r="AM118" s="33"/>
      <c r="AN118" s="58" t="s">
        <v>276</v>
      </c>
      <c r="AO118" s="59" t="s">
        <v>438</v>
      </c>
      <c r="AP118" s="59" t="s">
        <v>441</v>
      </c>
      <c r="AQ118" s="59" t="s">
        <v>279</v>
      </c>
      <c r="AR118" s="59" t="s">
        <v>146</v>
      </c>
      <c r="AS118" s="59" t="s">
        <v>387</v>
      </c>
      <c r="AT118" s="59" t="s">
        <v>388</v>
      </c>
      <c r="AU118" s="59" t="s">
        <v>149</v>
      </c>
      <c r="AV118" s="59" t="s">
        <v>41</v>
      </c>
      <c r="AW118" s="59" t="s">
        <v>285</v>
      </c>
      <c r="AX118" s="59" t="s">
        <v>286</v>
      </c>
      <c r="AY118" s="59" t="s">
        <v>44</v>
      </c>
      <c r="AZ118" s="59" t="s">
        <v>735</v>
      </c>
      <c r="BA118" s="59" t="s">
        <v>155</v>
      </c>
      <c r="BB118" s="59" t="s">
        <v>156</v>
      </c>
      <c r="BC118" s="59" t="s">
        <v>738</v>
      </c>
      <c r="BD118" s="59" t="s">
        <v>609</v>
      </c>
      <c r="BE118" s="59" t="s">
        <v>50</v>
      </c>
      <c r="BF118" s="59" t="s">
        <v>51</v>
      </c>
      <c r="BG118" s="59" t="s">
        <v>612</v>
      </c>
      <c r="BH118" s="59" t="s">
        <v>669</v>
      </c>
      <c r="BI118" s="59" t="s">
        <v>717</v>
      </c>
      <c r="BJ118" s="59" t="s">
        <v>718</v>
      </c>
      <c r="BK118" s="59" t="s">
        <v>670</v>
      </c>
      <c r="BL118" s="59" t="s">
        <v>378</v>
      </c>
      <c r="BM118" s="59" t="s">
        <v>617</v>
      </c>
      <c r="BN118" s="59" t="s">
        <v>618</v>
      </c>
      <c r="BO118" s="60" t="s">
        <v>381</v>
      </c>
      <c r="BP118" s="45"/>
    </row>
    <row r="119" spans="1:68" x14ac:dyDescent="0.2">
      <c r="A119" s="23"/>
      <c r="B119" s="23"/>
      <c r="C119" s="23"/>
      <c r="D119" s="75" t="s">
        <v>805</v>
      </c>
      <c r="E119" s="76" t="s">
        <v>345</v>
      </c>
      <c r="F119" s="77">
        <f>B4+(105*B6)</f>
        <v>106</v>
      </c>
      <c r="G119" s="23"/>
      <c r="H119" s="24"/>
      <c r="I119" s="37"/>
      <c r="J119" s="54">
        <f>F631</f>
        <v>618</v>
      </c>
      <c r="K119" s="55">
        <f>F625</f>
        <v>612</v>
      </c>
      <c r="L119" s="55">
        <f>F663</f>
        <v>650</v>
      </c>
      <c r="M119" s="55">
        <f>F601</f>
        <v>588</v>
      </c>
      <c r="N119" s="55">
        <f>F420</f>
        <v>407</v>
      </c>
      <c r="O119" s="55">
        <f>F398</f>
        <v>385</v>
      </c>
      <c r="P119" s="55">
        <f>F440</f>
        <v>427</v>
      </c>
      <c r="Q119" s="55">
        <f>F362</f>
        <v>349</v>
      </c>
      <c r="R119" s="55">
        <f>F207</f>
        <v>194</v>
      </c>
      <c r="S119" s="55">
        <f>F173</f>
        <v>160</v>
      </c>
      <c r="T119" s="55">
        <f>F219</f>
        <v>206</v>
      </c>
      <c r="U119" s="55">
        <f>F129</f>
        <v>116</v>
      </c>
      <c r="V119" s="55">
        <f>F760</f>
        <v>747</v>
      </c>
      <c r="W119" s="55">
        <f>F738</f>
        <v>725</v>
      </c>
      <c r="X119" s="55">
        <f>F772</f>
        <v>759</v>
      </c>
      <c r="Y119" s="55">
        <f>F694</f>
        <v>681</v>
      </c>
      <c r="Z119" s="55">
        <f>F539</f>
        <v>526</v>
      </c>
      <c r="AA119" s="55">
        <f>F505</f>
        <v>492</v>
      </c>
      <c r="AB119" s="55">
        <f>F559</f>
        <v>546</v>
      </c>
      <c r="AC119" s="55">
        <f>F469</f>
        <v>456</v>
      </c>
      <c r="AD119" s="55">
        <f>F316</f>
        <v>303</v>
      </c>
      <c r="AE119" s="55">
        <f>F266</f>
        <v>253</v>
      </c>
      <c r="AF119" s="55">
        <f>F348</f>
        <v>335</v>
      </c>
      <c r="AG119" s="55">
        <f>F242</f>
        <v>229</v>
      </c>
      <c r="AH119" s="55">
        <f>F87</f>
        <v>74</v>
      </c>
      <c r="AI119" s="55">
        <f>F58</f>
        <v>45</v>
      </c>
      <c r="AJ119" s="55">
        <f>F108</f>
        <v>95</v>
      </c>
      <c r="AK119" s="56">
        <f>F25</f>
        <v>12</v>
      </c>
      <c r="AL119" s="57">
        <f t="shared" si="10"/>
        <v>10990</v>
      </c>
      <c r="AM119" s="33"/>
      <c r="AN119" s="58" t="s">
        <v>467</v>
      </c>
      <c r="AO119" s="59" t="s">
        <v>306</v>
      </c>
      <c r="AP119" s="59" t="s">
        <v>307</v>
      </c>
      <c r="AQ119" s="59" t="s">
        <v>468</v>
      </c>
      <c r="AR119" s="59" t="s">
        <v>414</v>
      </c>
      <c r="AS119" s="59" t="s">
        <v>176</v>
      </c>
      <c r="AT119" s="59" t="s">
        <v>177</v>
      </c>
      <c r="AU119" s="59" t="s">
        <v>417</v>
      </c>
      <c r="AV119" s="59" t="s">
        <v>313</v>
      </c>
      <c r="AW119" s="59" t="s">
        <v>72</v>
      </c>
      <c r="AX119" s="59" t="s">
        <v>73</v>
      </c>
      <c r="AY119" s="59" t="s">
        <v>316</v>
      </c>
      <c r="AZ119" s="59" t="s">
        <v>183</v>
      </c>
      <c r="BA119" s="59" t="s">
        <v>763</v>
      </c>
      <c r="BB119" s="59" t="s">
        <v>764</v>
      </c>
      <c r="BC119" s="59" t="s">
        <v>186</v>
      </c>
      <c r="BD119" s="59" t="s">
        <v>79</v>
      </c>
      <c r="BE119" s="59" t="s">
        <v>637</v>
      </c>
      <c r="BF119" s="59" t="s">
        <v>638</v>
      </c>
      <c r="BG119" s="59" t="s">
        <v>82</v>
      </c>
      <c r="BH119" s="59" t="s">
        <v>743</v>
      </c>
      <c r="BI119" s="59" t="s">
        <v>696</v>
      </c>
      <c r="BJ119" s="59" t="s">
        <v>699</v>
      </c>
      <c r="BK119" s="59" t="s">
        <v>746</v>
      </c>
      <c r="BL119" s="59" t="s">
        <v>644</v>
      </c>
      <c r="BM119" s="59" t="s">
        <v>407</v>
      </c>
      <c r="BN119" s="59" t="s">
        <v>408</v>
      </c>
      <c r="BO119" s="60" t="s">
        <v>647</v>
      </c>
      <c r="BP119" s="45"/>
    </row>
    <row r="120" spans="1:68" x14ac:dyDescent="0.2">
      <c r="A120" s="23"/>
      <c r="B120" s="23"/>
      <c r="C120" s="23"/>
      <c r="D120" s="75" t="s">
        <v>361</v>
      </c>
      <c r="E120" s="76" t="s">
        <v>345</v>
      </c>
      <c r="F120" s="78">
        <f>B4+(106*B6)</f>
        <v>107</v>
      </c>
      <c r="G120" s="23"/>
      <c r="H120" s="24"/>
      <c r="I120" s="37"/>
      <c r="J120" s="54">
        <f>F681</f>
        <v>668</v>
      </c>
      <c r="K120" s="55">
        <f>F575</f>
        <v>562</v>
      </c>
      <c r="L120" s="55">
        <f>F657</f>
        <v>644</v>
      </c>
      <c r="M120" s="55">
        <f>F607</f>
        <v>594</v>
      </c>
      <c r="N120" s="55">
        <f>F454</f>
        <v>441</v>
      </c>
      <c r="O120" s="55">
        <f>F364</f>
        <v>351</v>
      </c>
      <c r="P120" s="55">
        <f>F418</f>
        <v>405</v>
      </c>
      <c r="Q120" s="55">
        <f>F384</f>
        <v>371</v>
      </c>
      <c r="R120" s="55">
        <f>F229</f>
        <v>216</v>
      </c>
      <c r="S120" s="55">
        <f>F151</f>
        <v>138</v>
      </c>
      <c r="T120" s="55">
        <f>F185</f>
        <v>172</v>
      </c>
      <c r="U120" s="55">
        <f>F163</f>
        <v>150</v>
      </c>
      <c r="V120" s="55">
        <f>F794</f>
        <v>781</v>
      </c>
      <c r="W120" s="55">
        <f>F704</f>
        <v>691</v>
      </c>
      <c r="X120" s="55">
        <f>F750</f>
        <v>737</v>
      </c>
      <c r="Y120" s="55">
        <f>F716</f>
        <v>703</v>
      </c>
      <c r="Z120" s="55">
        <f>F561</f>
        <v>548</v>
      </c>
      <c r="AA120" s="55">
        <f>F483</f>
        <v>470</v>
      </c>
      <c r="AB120" s="55">
        <f>F525</f>
        <v>512</v>
      </c>
      <c r="AC120" s="55">
        <f>F503</f>
        <v>490</v>
      </c>
      <c r="AD120" s="55">
        <f>F322</f>
        <v>309</v>
      </c>
      <c r="AE120" s="55">
        <f>F260</f>
        <v>247</v>
      </c>
      <c r="AF120" s="55">
        <f>F298</f>
        <v>285</v>
      </c>
      <c r="AG120" s="55">
        <f>F292</f>
        <v>279</v>
      </c>
      <c r="AH120" s="55">
        <f>F114</f>
        <v>101</v>
      </c>
      <c r="AI120" s="55">
        <f>F31</f>
        <v>18</v>
      </c>
      <c r="AJ120" s="55">
        <f>F81</f>
        <v>68</v>
      </c>
      <c r="AK120" s="56">
        <f>F52</f>
        <v>39</v>
      </c>
      <c r="AL120" s="57">
        <f t="shared" si="10"/>
        <v>10990</v>
      </c>
      <c r="AM120" s="33"/>
      <c r="AN120" s="58" t="s">
        <v>333</v>
      </c>
      <c r="AO120" s="59" t="s">
        <v>382</v>
      </c>
      <c r="AP120" s="59" t="s">
        <v>385</v>
      </c>
      <c r="AQ120" s="59" t="s">
        <v>336</v>
      </c>
      <c r="AR120" s="59" t="s">
        <v>203</v>
      </c>
      <c r="AS120" s="59" t="s">
        <v>443</v>
      </c>
      <c r="AT120" s="59" t="s">
        <v>444</v>
      </c>
      <c r="AU120" s="59" t="s">
        <v>206</v>
      </c>
      <c r="AV120" s="59" t="s">
        <v>99</v>
      </c>
      <c r="AW120" s="59" t="s">
        <v>342</v>
      </c>
      <c r="AX120" s="59" t="s">
        <v>343</v>
      </c>
      <c r="AY120" s="59" t="s">
        <v>102</v>
      </c>
      <c r="AZ120" s="59" t="s">
        <v>790</v>
      </c>
      <c r="BA120" s="59" t="s">
        <v>212</v>
      </c>
      <c r="BB120" s="59" t="s">
        <v>213</v>
      </c>
      <c r="BC120" s="59" t="s">
        <v>793</v>
      </c>
      <c r="BD120" s="59" t="s">
        <v>664</v>
      </c>
      <c r="BE120" s="59" t="s">
        <v>108</v>
      </c>
      <c r="BF120" s="59" t="s">
        <v>109</v>
      </c>
      <c r="BG120" s="59" t="s">
        <v>667</v>
      </c>
      <c r="BH120" s="59" t="s">
        <v>614</v>
      </c>
      <c r="BI120" s="59" t="s">
        <v>771</v>
      </c>
      <c r="BJ120" s="59" t="s">
        <v>772</v>
      </c>
      <c r="BK120" s="59" t="s">
        <v>615</v>
      </c>
      <c r="BL120" s="59" t="s">
        <v>434</v>
      </c>
      <c r="BM120" s="59" t="s">
        <v>673</v>
      </c>
      <c r="BN120" s="59" t="s">
        <v>674</v>
      </c>
      <c r="BO120" s="60" t="s">
        <v>437</v>
      </c>
      <c r="BP120" s="45"/>
    </row>
    <row r="121" spans="1:68" x14ac:dyDescent="0.2">
      <c r="A121" s="23"/>
      <c r="B121" s="23"/>
      <c r="C121" s="23"/>
      <c r="D121" s="75" t="s">
        <v>774</v>
      </c>
      <c r="E121" s="76" t="s">
        <v>345</v>
      </c>
      <c r="F121" s="78">
        <f>B4+(107*B6)</f>
        <v>108</v>
      </c>
      <c r="G121" s="23"/>
      <c r="H121" s="24"/>
      <c r="I121" s="37"/>
      <c r="J121" s="54">
        <f>F629</f>
        <v>616</v>
      </c>
      <c r="K121" s="55">
        <f>F635</f>
        <v>622</v>
      </c>
      <c r="L121" s="55">
        <f>F597</f>
        <v>584</v>
      </c>
      <c r="M121" s="55">
        <f>F659</f>
        <v>646</v>
      </c>
      <c r="N121" s="55">
        <f>F390</f>
        <v>377</v>
      </c>
      <c r="O121" s="55">
        <f>F412</f>
        <v>399</v>
      </c>
      <c r="P121" s="55">
        <f>F370</f>
        <v>357</v>
      </c>
      <c r="Q121" s="55">
        <f>F448</f>
        <v>435</v>
      </c>
      <c r="R121" s="55">
        <f>F157</f>
        <v>144</v>
      </c>
      <c r="S121" s="55">
        <f>F191</f>
        <v>178</v>
      </c>
      <c r="T121" s="55">
        <f>F145</f>
        <v>132</v>
      </c>
      <c r="U121" s="55">
        <f>F235</f>
        <v>222</v>
      </c>
      <c r="V121" s="55">
        <f>F722</f>
        <v>709</v>
      </c>
      <c r="W121" s="55">
        <f>F744</f>
        <v>731</v>
      </c>
      <c r="X121" s="55">
        <f>F710</f>
        <v>697</v>
      </c>
      <c r="Y121" s="55">
        <f>F788</f>
        <v>775</v>
      </c>
      <c r="Z121" s="55">
        <f>F497</f>
        <v>484</v>
      </c>
      <c r="AA121" s="55">
        <f>F531</f>
        <v>518</v>
      </c>
      <c r="AB121" s="55">
        <f>F477</f>
        <v>464</v>
      </c>
      <c r="AC121" s="55">
        <f>F567</f>
        <v>554</v>
      </c>
      <c r="AD121" s="55">
        <f>F270</f>
        <v>257</v>
      </c>
      <c r="AE121" s="55">
        <f>F320</f>
        <v>307</v>
      </c>
      <c r="AF121" s="55">
        <f>F238</f>
        <v>225</v>
      </c>
      <c r="AG121" s="55">
        <f>F344</f>
        <v>331</v>
      </c>
      <c r="AH121" s="55">
        <f>F53</f>
        <v>40</v>
      </c>
      <c r="AI121" s="55">
        <f>F80</f>
        <v>67</v>
      </c>
      <c r="AJ121" s="55">
        <f>F30</f>
        <v>17</v>
      </c>
      <c r="AK121" s="56">
        <f>F115</f>
        <v>102</v>
      </c>
      <c r="AL121" s="57">
        <f t="shared" si="10"/>
        <v>10990</v>
      </c>
      <c r="AM121" s="33"/>
      <c r="AN121" s="58" t="s">
        <v>411</v>
      </c>
      <c r="AO121" s="59" t="s">
        <v>363</v>
      </c>
      <c r="AP121" s="59" t="s">
        <v>364</v>
      </c>
      <c r="AQ121" s="59" t="s">
        <v>412</v>
      </c>
      <c r="AR121" s="59" t="s">
        <v>470</v>
      </c>
      <c r="AS121" s="59" t="s">
        <v>233</v>
      </c>
      <c r="AT121" s="59" t="s">
        <v>234</v>
      </c>
      <c r="AU121" s="59" t="s">
        <v>473</v>
      </c>
      <c r="AV121" s="59" t="s">
        <v>370</v>
      </c>
      <c r="AW121" s="59" t="s">
        <v>131</v>
      </c>
      <c r="AX121" s="59" t="s">
        <v>132</v>
      </c>
      <c r="AY121" s="59" t="s">
        <v>373</v>
      </c>
      <c r="AZ121" s="59" t="s">
        <v>240</v>
      </c>
      <c r="BA121" s="59" t="s">
        <v>819</v>
      </c>
      <c r="BB121" s="59" t="s">
        <v>820</v>
      </c>
      <c r="BC121" s="59" t="s">
        <v>243</v>
      </c>
      <c r="BD121" s="59" t="s">
        <v>138</v>
      </c>
      <c r="BE121" s="59" t="s">
        <v>693</v>
      </c>
      <c r="BF121" s="59" t="s">
        <v>694</v>
      </c>
      <c r="BG121" s="59" t="s">
        <v>141</v>
      </c>
      <c r="BH121" s="59" t="s">
        <v>798</v>
      </c>
      <c r="BI121" s="59" t="s">
        <v>640</v>
      </c>
      <c r="BJ121" s="59" t="s">
        <v>643</v>
      </c>
      <c r="BK121" s="59" t="s">
        <v>801</v>
      </c>
      <c r="BL121" s="59" t="s">
        <v>700</v>
      </c>
      <c r="BM121" s="59" t="s">
        <v>463</v>
      </c>
      <c r="BN121" s="59" t="s">
        <v>464</v>
      </c>
      <c r="BO121" s="60" t="s">
        <v>703</v>
      </c>
      <c r="BP121" s="45"/>
    </row>
    <row r="122" spans="1:68" x14ac:dyDescent="0.2">
      <c r="A122" s="23"/>
      <c r="B122" s="23"/>
      <c r="C122" s="23"/>
      <c r="D122" s="75" t="s">
        <v>223</v>
      </c>
      <c r="E122" s="76" t="s">
        <v>345</v>
      </c>
      <c r="F122" s="77">
        <f>B4+(108*B6)</f>
        <v>109</v>
      </c>
      <c r="G122" s="23"/>
      <c r="H122" s="24"/>
      <c r="I122" s="37"/>
      <c r="J122" s="54">
        <f>F139</f>
        <v>126</v>
      </c>
      <c r="K122" s="55">
        <f>F217</f>
        <v>204</v>
      </c>
      <c r="L122" s="55">
        <f>F175</f>
        <v>162</v>
      </c>
      <c r="M122" s="55">
        <f>F197</f>
        <v>184</v>
      </c>
      <c r="N122" s="55">
        <f>F712</f>
        <v>699</v>
      </c>
      <c r="O122" s="55">
        <f>F774</f>
        <v>761</v>
      </c>
      <c r="P122" s="55">
        <f>F736</f>
        <v>723</v>
      </c>
      <c r="Q122" s="55">
        <f>F742</f>
        <v>729</v>
      </c>
      <c r="R122" s="55">
        <f>F472</f>
        <v>459</v>
      </c>
      <c r="S122" s="55">
        <f>F557</f>
        <v>544</v>
      </c>
      <c r="T122" s="55">
        <f>F507</f>
        <v>494</v>
      </c>
      <c r="U122" s="55">
        <f>F534</f>
        <v>521</v>
      </c>
      <c r="V122" s="55">
        <f>F243</f>
        <v>230</v>
      </c>
      <c r="W122" s="55">
        <f>F349</f>
        <v>336</v>
      </c>
      <c r="X122" s="55">
        <f>F267</f>
        <v>254</v>
      </c>
      <c r="Y122" s="55">
        <f>F317</f>
        <v>304</v>
      </c>
      <c r="Z122" s="55">
        <f>F20</f>
        <v>7</v>
      </c>
      <c r="AA122" s="55">
        <f>F110</f>
        <v>97</v>
      </c>
      <c r="AB122" s="55">
        <f>F56</f>
        <v>43</v>
      </c>
      <c r="AC122" s="55">
        <f>F90</f>
        <v>77</v>
      </c>
      <c r="AD122" s="55">
        <f>F583</f>
        <v>570</v>
      </c>
      <c r="AE122" s="55">
        <f>F661</f>
        <v>648</v>
      </c>
      <c r="AF122" s="55">
        <f>F627</f>
        <v>614</v>
      </c>
      <c r="AG122" s="55">
        <f>F649</f>
        <v>636</v>
      </c>
      <c r="AH122" s="55">
        <f>F352</f>
        <v>339</v>
      </c>
      <c r="AI122" s="55">
        <f>F442</f>
        <v>429</v>
      </c>
      <c r="AJ122" s="55">
        <f>F396</f>
        <v>383</v>
      </c>
      <c r="AK122" s="56">
        <f>F430</f>
        <v>417</v>
      </c>
      <c r="AL122" s="57">
        <f t="shared" si="10"/>
        <v>10990</v>
      </c>
      <c r="AM122" s="33"/>
      <c r="AN122" s="58" t="s">
        <v>731</v>
      </c>
      <c r="AO122" s="59" t="s">
        <v>151</v>
      </c>
      <c r="AP122" s="59" t="s">
        <v>152</v>
      </c>
      <c r="AQ122" s="59" t="s">
        <v>734</v>
      </c>
      <c r="AR122" s="59" t="s">
        <v>791</v>
      </c>
      <c r="AS122" s="59" t="s">
        <v>46</v>
      </c>
      <c r="AT122" s="59" t="s">
        <v>47</v>
      </c>
      <c r="AU122" s="59" t="s">
        <v>792</v>
      </c>
      <c r="AV122" s="59" t="s">
        <v>503</v>
      </c>
      <c r="AW122" s="59" t="s">
        <v>713</v>
      </c>
      <c r="AX122" s="59" t="s">
        <v>714</v>
      </c>
      <c r="AY122" s="59" t="s">
        <v>506</v>
      </c>
      <c r="AZ122" s="59" t="s">
        <v>374</v>
      </c>
      <c r="BA122" s="59" t="s">
        <v>564</v>
      </c>
      <c r="BB122" s="59" t="s">
        <v>567</v>
      </c>
      <c r="BC122" s="59" t="s">
        <v>377</v>
      </c>
      <c r="BD122" s="59" t="s">
        <v>272</v>
      </c>
      <c r="BE122" s="59" t="s">
        <v>512</v>
      </c>
      <c r="BF122" s="59" t="s">
        <v>513</v>
      </c>
      <c r="BG122" s="59" t="s">
        <v>275</v>
      </c>
      <c r="BH122" s="59" t="s">
        <v>169</v>
      </c>
      <c r="BI122" s="59" t="s">
        <v>383</v>
      </c>
      <c r="BJ122" s="59" t="s">
        <v>384</v>
      </c>
      <c r="BK122" s="59" t="s">
        <v>172</v>
      </c>
      <c r="BL122" s="59" t="s">
        <v>37</v>
      </c>
      <c r="BM122" s="59" t="s">
        <v>281</v>
      </c>
      <c r="BN122" s="59" t="s">
        <v>282</v>
      </c>
      <c r="BO122" s="60" t="s">
        <v>40</v>
      </c>
      <c r="BP122" s="45"/>
    </row>
    <row r="123" spans="1:68" x14ac:dyDescent="0.2">
      <c r="A123" s="23"/>
      <c r="B123" s="23"/>
      <c r="C123" s="23"/>
      <c r="D123" s="75" t="s">
        <v>121</v>
      </c>
      <c r="E123" s="76" t="s">
        <v>345</v>
      </c>
      <c r="F123" s="78">
        <f>B4+(109*B6)</f>
        <v>110</v>
      </c>
      <c r="G123" s="23"/>
      <c r="H123" s="24"/>
      <c r="I123" s="37"/>
      <c r="J123" s="54">
        <f>F203</f>
        <v>190</v>
      </c>
      <c r="K123" s="55">
        <f>F169</f>
        <v>156</v>
      </c>
      <c r="L123" s="55">
        <f>F223</f>
        <v>210</v>
      </c>
      <c r="M123" s="55">
        <f>F133</f>
        <v>120</v>
      </c>
      <c r="N123" s="55">
        <f>F764</f>
        <v>751</v>
      </c>
      <c r="O123" s="55">
        <f>F714</f>
        <v>701</v>
      </c>
      <c r="P123" s="55">
        <f>F796</f>
        <v>783</v>
      </c>
      <c r="Q123" s="55">
        <f>F690</f>
        <v>677</v>
      </c>
      <c r="R123" s="55">
        <f>F535</f>
        <v>522</v>
      </c>
      <c r="S123" s="55">
        <f>F506</f>
        <v>493</v>
      </c>
      <c r="T123" s="55">
        <f>F556</f>
        <v>543</v>
      </c>
      <c r="U123" s="55">
        <f>F473</f>
        <v>460</v>
      </c>
      <c r="V123" s="55">
        <f>F295</f>
        <v>282</v>
      </c>
      <c r="W123" s="55">
        <f>F289</f>
        <v>276</v>
      </c>
      <c r="X123" s="55">
        <f>F327</f>
        <v>314</v>
      </c>
      <c r="Y123" s="55">
        <f>F265</f>
        <v>252</v>
      </c>
      <c r="Z123" s="55">
        <f>F84</f>
        <v>71</v>
      </c>
      <c r="AA123" s="55">
        <f>F62</f>
        <v>49</v>
      </c>
      <c r="AB123" s="55">
        <f>F104</f>
        <v>91</v>
      </c>
      <c r="AC123" s="55">
        <f>F26</f>
        <v>13</v>
      </c>
      <c r="AD123" s="55">
        <f>F655</f>
        <v>642</v>
      </c>
      <c r="AE123" s="55">
        <f>F621</f>
        <v>608</v>
      </c>
      <c r="AF123" s="55">
        <f>F667</f>
        <v>654</v>
      </c>
      <c r="AG123" s="55">
        <f>F577</f>
        <v>564</v>
      </c>
      <c r="AH123" s="55">
        <f>F424</f>
        <v>411</v>
      </c>
      <c r="AI123" s="55">
        <f>F402</f>
        <v>389</v>
      </c>
      <c r="AJ123" s="55">
        <f>F436</f>
        <v>423</v>
      </c>
      <c r="AK123" s="56">
        <f>F358</f>
        <v>345</v>
      </c>
      <c r="AL123" s="57">
        <f t="shared" si="10"/>
        <v>10990</v>
      </c>
      <c r="AM123" s="33"/>
      <c r="AN123" s="58" t="s">
        <v>179</v>
      </c>
      <c r="AO123" s="59" t="s">
        <v>759</v>
      </c>
      <c r="AP123" s="59" t="s">
        <v>760</v>
      </c>
      <c r="AQ123" s="59" t="s">
        <v>182</v>
      </c>
      <c r="AR123" s="59" t="s">
        <v>75</v>
      </c>
      <c r="AS123" s="59" t="s">
        <v>818</v>
      </c>
      <c r="AT123" s="59" t="s">
        <v>821</v>
      </c>
      <c r="AU123" s="59" t="s">
        <v>78</v>
      </c>
      <c r="AV123" s="59" t="s">
        <v>739</v>
      </c>
      <c r="AW123" s="59" t="s">
        <v>532</v>
      </c>
      <c r="AX123" s="59" t="s">
        <v>533</v>
      </c>
      <c r="AY123" s="59" t="s">
        <v>742</v>
      </c>
      <c r="AZ123" s="59" t="s">
        <v>593</v>
      </c>
      <c r="BA123" s="59" t="s">
        <v>403</v>
      </c>
      <c r="BB123" s="59" t="s">
        <v>404</v>
      </c>
      <c r="BC123" s="59" t="s">
        <v>594</v>
      </c>
      <c r="BD123" s="59" t="s">
        <v>539</v>
      </c>
      <c r="BE123" s="59" t="s">
        <v>302</v>
      </c>
      <c r="BF123" s="59" t="s">
        <v>303</v>
      </c>
      <c r="BG123" s="59" t="s">
        <v>542</v>
      </c>
      <c r="BH123" s="59" t="s">
        <v>410</v>
      </c>
      <c r="BI123" s="59" t="s">
        <v>200</v>
      </c>
      <c r="BJ123" s="59" t="s">
        <v>201</v>
      </c>
      <c r="BK123" s="59" t="s">
        <v>413</v>
      </c>
      <c r="BL123" s="59" t="s">
        <v>309</v>
      </c>
      <c r="BM123" s="59" t="s">
        <v>68</v>
      </c>
      <c r="BN123" s="59" t="s">
        <v>69</v>
      </c>
      <c r="BO123" s="60" t="s">
        <v>312</v>
      </c>
      <c r="BP123" s="45"/>
    </row>
    <row r="124" spans="1:68" x14ac:dyDescent="0.2">
      <c r="A124" s="23"/>
      <c r="B124" s="23"/>
      <c r="C124" s="23"/>
      <c r="D124" s="75" t="s">
        <v>254</v>
      </c>
      <c r="E124" s="76" t="s">
        <v>345</v>
      </c>
      <c r="F124" s="78">
        <f>B4+(110*B6)</f>
        <v>111</v>
      </c>
      <c r="G124" s="23"/>
      <c r="H124" s="24"/>
      <c r="I124" s="37"/>
      <c r="J124" s="54">
        <f>F225</f>
        <v>212</v>
      </c>
      <c r="K124" s="55">
        <f>F147</f>
        <v>134</v>
      </c>
      <c r="L124" s="55">
        <f>F189</f>
        <v>176</v>
      </c>
      <c r="M124" s="55">
        <f>F167</f>
        <v>154</v>
      </c>
      <c r="N124" s="55">
        <f>F770</f>
        <v>757</v>
      </c>
      <c r="O124" s="55">
        <f>F708</f>
        <v>695</v>
      </c>
      <c r="P124" s="55">
        <f>F746</f>
        <v>733</v>
      </c>
      <c r="Q124" s="55">
        <f>F740</f>
        <v>727</v>
      </c>
      <c r="R124" s="55">
        <f>F562</f>
        <v>549</v>
      </c>
      <c r="S124" s="55">
        <f>F479</f>
        <v>466</v>
      </c>
      <c r="T124" s="55">
        <f>F529</f>
        <v>516</v>
      </c>
      <c r="U124" s="55">
        <f>F500</f>
        <v>487</v>
      </c>
      <c r="V124" s="55">
        <f>F345</f>
        <v>332</v>
      </c>
      <c r="W124" s="55">
        <f>F239</f>
        <v>226</v>
      </c>
      <c r="X124" s="55">
        <f>F321</f>
        <v>308</v>
      </c>
      <c r="Y124" s="55">
        <f>F271</f>
        <v>258</v>
      </c>
      <c r="Z124" s="55">
        <f>F118</f>
        <v>105</v>
      </c>
      <c r="AA124" s="55">
        <f>F28</f>
        <v>15</v>
      </c>
      <c r="AB124" s="55">
        <f>F82</f>
        <v>69</v>
      </c>
      <c r="AC124" s="55">
        <f>F48</f>
        <v>35</v>
      </c>
      <c r="AD124" s="55">
        <f>F677</f>
        <v>664</v>
      </c>
      <c r="AE124" s="55">
        <f>F599</f>
        <v>586</v>
      </c>
      <c r="AF124" s="55">
        <f>F633</f>
        <v>620</v>
      </c>
      <c r="AG124" s="55">
        <f>F611</f>
        <v>598</v>
      </c>
      <c r="AH124" s="55">
        <f>F458</f>
        <v>445</v>
      </c>
      <c r="AI124" s="55">
        <f>F368</f>
        <v>355</v>
      </c>
      <c r="AJ124" s="55">
        <f>F414</f>
        <v>401</v>
      </c>
      <c r="AK124" s="56">
        <f>F380</f>
        <v>367</v>
      </c>
      <c r="AL124" s="57">
        <f t="shared" si="10"/>
        <v>10990</v>
      </c>
      <c r="AM124" s="33"/>
      <c r="AN124" s="58" t="s">
        <v>786</v>
      </c>
      <c r="AO124" s="59" t="s">
        <v>208</v>
      </c>
      <c r="AP124" s="59" t="s">
        <v>209</v>
      </c>
      <c r="AQ124" s="59" t="s">
        <v>789</v>
      </c>
      <c r="AR124" s="59" t="s">
        <v>736</v>
      </c>
      <c r="AS124" s="59" t="s">
        <v>104</v>
      </c>
      <c r="AT124" s="59" t="s">
        <v>105</v>
      </c>
      <c r="AU124" s="59" t="s">
        <v>737</v>
      </c>
      <c r="AV124" s="59" t="s">
        <v>560</v>
      </c>
      <c r="AW124" s="59" t="s">
        <v>767</v>
      </c>
      <c r="AX124" s="59" t="s">
        <v>768</v>
      </c>
      <c r="AY124" s="59" t="s">
        <v>563</v>
      </c>
      <c r="AZ124" s="59" t="s">
        <v>430</v>
      </c>
      <c r="BA124" s="59" t="s">
        <v>507</v>
      </c>
      <c r="BB124" s="59" t="s">
        <v>510</v>
      </c>
      <c r="BC124" s="59" t="s">
        <v>433</v>
      </c>
      <c r="BD124" s="59" t="s">
        <v>329</v>
      </c>
      <c r="BE124" s="59" t="s">
        <v>569</v>
      </c>
      <c r="BF124" s="59" t="s">
        <v>570</v>
      </c>
      <c r="BG124" s="59" t="s">
        <v>332</v>
      </c>
      <c r="BH124" s="59" t="s">
        <v>227</v>
      </c>
      <c r="BI124" s="59" t="s">
        <v>439</v>
      </c>
      <c r="BJ124" s="59" t="s">
        <v>440</v>
      </c>
      <c r="BK124" s="59" t="s">
        <v>230</v>
      </c>
      <c r="BL124" s="59" t="s">
        <v>95</v>
      </c>
      <c r="BM124" s="59" t="s">
        <v>338</v>
      </c>
      <c r="BN124" s="59" t="s">
        <v>339</v>
      </c>
      <c r="BO124" s="60" t="s">
        <v>98</v>
      </c>
      <c r="BP124" s="45"/>
    </row>
    <row r="125" spans="1:68" x14ac:dyDescent="0.2">
      <c r="A125" s="23"/>
      <c r="B125" s="23"/>
      <c r="C125" s="23"/>
      <c r="D125" s="75" t="s">
        <v>87</v>
      </c>
      <c r="E125" s="76" t="s">
        <v>345</v>
      </c>
      <c r="F125" s="77">
        <f>B4+(111*B6)</f>
        <v>112</v>
      </c>
      <c r="G125" s="23"/>
      <c r="H125" s="24"/>
      <c r="I125" s="37"/>
      <c r="J125" s="54">
        <f>F161</f>
        <v>148</v>
      </c>
      <c r="K125" s="55">
        <f>F195</f>
        <v>182</v>
      </c>
      <c r="L125" s="55">
        <f>F141</f>
        <v>128</v>
      </c>
      <c r="M125" s="55">
        <f>F231</f>
        <v>218</v>
      </c>
      <c r="N125" s="55">
        <f>F718</f>
        <v>705</v>
      </c>
      <c r="O125" s="55">
        <f>F768</f>
        <v>755</v>
      </c>
      <c r="P125" s="55">
        <f>F686</f>
        <v>673</v>
      </c>
      <c r="Q125" s="55">
        <f>F792</f>
        <v>779</v>
      </c>
      <c r="R125" s="55">
        <f>F501</f>
        <v>488</v>
      </c>
      <c r="S125" s="55">
        <f>F528</f>
        <v>515</v>
      </c>
      <c r="T125" s="55">
        <f>F478</f>
        <v>465</v>
      </c>
      <c r="U125" s="55">
        <f>F563</f>
        <v>550</v>
      </c>
      <c r="V125" s="55">
        <f>F293</f>
        <v>280</v>
      </c>
      <c r="W125" s="55">
        <f>F299</f>
        <v>286</v>
      </c>
      <c r="X125" s="55">
        <f>F261</f>
        <v>248</v>
      </c>
      <c r="Y125" s="55">
        <f>F323</f>
        <v>310</v>
      </c>
      <c r="Z125" s="55">
        <f>F54</f>
        <v>41</v>
      </c>
      <c r="AA125" s="55">
        <f>F76</f>
        <v>63</v>
      </c>
      <c r="AB125" s="55">
        <f>F34</f>
        <v>21</v>
      </c>
      <c r="AC125" s="55">
        <f>F112</f>
        <v>99</v>
      </c>
      <c r="AD125" s="55">
        <f>F605</f>
        <v>592</v>
      </c>
      <c r="AE125" s="55">
        <f>F639</f>
        <v>626</v>
      </c>
      <c r="AF125" s="55">
        <f>F593</f>
        <v>580</v>
      </c>
      <c r="AG125" s="55">
        <f>F683</f>
        <v>670</v>
      </c>
      <c r="AH125" s="55">
        <f>F386</f>
        <v>373</v>
      </c>
      <c r="AI125" s="55">
        <f>F408</f>
        <v>395</v>
      </c>
      <c r="AJ125" s="55">
        <f>F374</f>
        <v>361</v>
      </c>
      <c r="AK125" s="56">
        <f>F452</f>
        <v>439</v>
      </c>
      <c r="AL125" s="57">
        <f>+J125+K125+L125+M125+N125+O125+P125+Q125+R125+S125+T125+U125+V125+W125+X125+Y125+Z125+AA125+AB125+AC125+AD125+AE125+AF125+AG125+AH125+AI125+AJ125+AK125</f>
        <v>10990</v>
      </c>
      <c r="AM125" s="33"/>
      <c r="AN125" s="58" t="s">
        <v>236</v>
      </c>
      <c r="AO125" s="59" t="s">
        <v>815</v>
      </c>
      <c r="AP125" s="59" t="s">
        <v>816</v>
      </c>
      <c r="AQ125" s="59" t="s">
        <v>239</v>
      </c>
      <c r="AR125" s="59" t="s">
        <v>134</v>
      </c>
      <c r="AS125" s="59" t="s">
        <v>762</v>
      </c>
      <c r="AT125" s="59" t="s">
        <v>765</v>
      </c>
      <c r="AU125" s="59" t="s">
        <v>137</v>
      </c>
      <c r="AV125" s="59" t="s">
        <v>794</v>
      </c>
      <c r="AW125" s="59" t="s">
        <v>589</v>
      </c>
      <c r="AX125" s="59" t="s">
        <v>590</v>
      </c>
      <c r="AY125" s="59" t="s">
        <v>797</v>
      </c>
      <c r="AZ125" s="59" t="s">
        <v>536</v>
      </c>
      <c r="BA125" s="59" t="s">
        <v>459</v>
      </c>
      <c r="BB125" s="59" t="s">
        <v>460</v>
      </c>
      <c r="BC125" s="59" t="s">
        <v>537</v>
      </c>
      <c r="BD125" s="59" t="s">
        <v>596</v>
      </c>
      <c r="BE125" s="59" t="s">
        <v>359</v>
      </c>
      <c r="BF125" s="59" t="s">
        <v>360</v>
      </c>
      <c r="BG125" s="59" t="s">
        <v>599</v>
      </c>
      <c r="BH125" s="59" t="s">
        <v>466</v>
      </c>
      <c r="BI125" s="59" t="s">
        <v>256</v>
      </c>
      <c r="BJ125" s="59" t="s">
        <v>257</v>
      </c>
      <c r="BK125" s="59" t="s">
        <v>469</v>
      </c>
      <c r="BL125" s="59" t="s">
        <v>366</v>
      </c>
      <c r="BM125" s="59" t="s">
        <v>127</v>
      </c>
      <c r="BN125" s="59" t="s">
        <v>128</v>
      </c>
      <c r="BO125" s="60" t="s">
        <v>369</v>
      </c>
      <c r="BP125" s="45"/>
    </row>
    <row r="126" spans="1:68" x14ac:dyDescent="0.2">
      <c r="A126" s="23"/>
      <c r="B126" s="23"/>
      <c r="C126" s="23"/>
      <c r="D126" s="75" t="s">
        <v>421</v>
      </c>
      <c r="E126" s="76" t="s">
        <v>345</v>
      </c>
      <c r="F126" s="78">
        <f>B4+(112*B6)</f>
        <v>113</v>
      </c>
      <c r="G126" s="23"/>
      <c r="H126" s="24"/>
      <c r="I126" s="37"/>
      <c r="J126" s="54">
        <f>F468</f>
        <v>455</v>
      </c>
      <c r="K126" s="55">
        <f>F558</f>
        <v>545</v>
      </c>
      <c r="L126" s="55">
        <f>F504</f>
        <v>491</v>
      </c>
      <c r="M126" s="55">
        <f>F538</f>
        <v>525</v>
      </c>
      <c r="N126" s="55">
        <f>F247</f>
        <v>234</v>
      </c>
      <c r="O126" s="55">
        <f>F325</f>
        <v>312</v>
      </c>
      <c r="P126" s="55">
        <f>F291</f>
        <v>278</v>
      </c>
      <c r="Q126" s="55">
        <f>F313</f>
        <v>300</v>
      </c>
      <c r="R126" s="55">
        <f>F16</f>
        <v>3</v>
      </c>
      <c r="S126" s="55">
        <f>F106</f>
        <v>93</v>
      </c>
      <c r="T126" s="55">
        <f>F60</f>
        <v>47</v>
      </c>
      <c r="U126" s="55">
        <f>F94</f>
        <v>81</v>
      </c>
      <c r="V126" s="55">
        <f>F587</f>
        <v>574</v>
      </c>
      <c r="W126" s="55">
        <f>F665</f>
        <v>652</v>
      </c>
      <c r="X126" s="55">
        <f>F623</f>
        <v>610</v>
      </c>
      <c r="Y126" s="55">
        <f>F645</f>
        <v>632</v>
      </c>
      <c r="Z126" s="55">
        <f>F376</f>
        <v>363</v>
      </c>
      <c r="AA126" s="55">
        <f>F438</f>
        <v>425</v>
      </c>
      <c r="AB126" s="55">
        <f>F400</f>
        <v>387</v>
      </c>
      <c r="AC126" s="55">
        <f>F406</f>
        <v>393</v>
      </c>
      <c r="AD126" s="55">
        <f>F136</f>
        <v>123</v>
      </c>
      <c r="AE126" s="55">
        <f>F221</f>
        <v>208</v>
      </c>
      <c r="AF126" s="55">
        <f>F171</f>
        <v>158</v>
      </c>
      <c r="AG126" s="55">
        <f>F198</f>
        <v>185</v>
      </c>
      <c r="AH126" s="55">
        <f>F691</f>
        <v>678</v>
      </c>
      <c r="AI126" s="55">
        <f>F797</f>
        <v>784</v>
      </c>
      <c r="AJ126" s="55">
        <f>F715</f>
        <v>702</v>
      </c>
      <c r="AK126" s="56">
        <f>F765</f>
        <v>752</v>
      </c>
      <c r="AL126" s="57">
        <f>J126+K126+L126+M126+N126+O126+P126+Q126+R126+S126+T126+U126+V126+W126+X126+Y126+Z126+AA126+AB126+AC126+AD126+AE126+AF126+AG126+AH126+AI126+AJ126+AK126</f>
        <v>10990</v>
      </c>
      <c r="AM126" s="33"/>
      <c r="AN126" s="58" t="s">
        <v>398</v>
      </c>
      <c r="AO126" s="59" t="s">
        <v>610</v>
      </c>
      <c r="AP126" s="59" t="s">
        <v>611</v>
      </c>
      <c r="AQ126" s="59" t="s">
        <v>401</v>
      </c>
      <c r="AR126" s="59" t="s">
        <v>268</v>
      </c>
      <c r="AS126" s="59" t="s">
        <v>508</v>
      </c>
      <c r="AT126" s="59" t="s">
        <v>509</v>
      </c>
      <c r="AU126" s="59" t="s">
        <v>271</v>
      </c>
      <c r="AV126" s="59" t="s">
        <v>166</v>
      </c>
      <c r="AW126" s="59" t="s">
        <v>379</v>
      </c>
      <c r="AX126" s="59" t="s">
        <v>380</v>
      </c>
      <c r="AY126" s="59" t="s">
        <v>168</v>
      </c>
      <c r="AZ126" s="59" t="s">
        <v>33</v>
      </c>
      <c r="BA126" s="59" t="s">
        <v>277</v>
      </c>
      <c r="BB126" s="59" t="s">
        <v>278</v>
      </c>
      <c r="BC126" s="59" t="s">
        <v>36</v>
      </c>
      <c r="BD126" s="59" t="s">
        <v>96</v>
      </c>
      <c r="BE126" s="59" t="s">
        <v>147</v>
      </c>
      <c r="BF126" s="59" t="s">
        <v>148</v>
      </c>
      <c r="BG126" s="59" t="s">
        <v>97</v>
      </c>
      <c r="BH126" s="59" t="s">
        <v>601</v>
      </c>
      <c r="BI126" s="59" t="s">
        <v>42</v>
      </c>
      <c r="BJ126" s="59" t="s">
        <v>43</v>
      </c>
      <c r="BK126" s="59" t="s">
        <v>604</v>
      </c>
      <c r="BL126" s="59" t="s">
        <v>499</v>
      </c>
      <c r="BM126" s="59" t="s">
        <v>660</v>
      </c>
      <c r="BN126" s="59" t="s">
        <v>663</v>
      </c>
      <c r="BO126" s="60" t="s">
        <v>502</v>
      </c>
      <c r="BP126" s="45"/>
    </row>
    <row r="127" spans="1:68" x14ac:dyDescent="0.2">
      <c r="A127" s="23"/>
      <c r="B127" s="23"/>
      <c r="C127" s="23"/>
      <c r="D127" s="75" t="s">
        <v>284</v>
      </c>
      <c r="E127" s="76" t="s">
        <v>345</v>
      </c>
      <c r="F127" s="78">
        <f>B4+(113*B6)</f>
        <v>114</v>
      </c>
      <c r="G127" s="23"/>
      <c r="H127" s="24"/>
      <c r="I127" s="37"/>
      <c r="J127" s="54">
        <f>F532</f>
        <v>519</v>
      </c>
      <c r="K127" s="55">
        <f>F510</f>
        <v>497</v>
      </c>
      <c r="L127" s="55">
        <f>F552</f>
        <v>539</v>
      </c>
      <c r="M127" s="55">
        <f>F474</f>
        <v>461</v>
      </c>
      <c r="N127" s="55">
        <f>F319</f>
        <v>306</v>
      </c>
      <c r="O127" s="55">
        <f>F285</f>
        <v>272</v>
      </c>
      <c r="P127" s="55">
        <f>F331</f>
        <v>318</v>
      </c>
      <c r="Q127" s="55">
        <f>F241</f>
        <v>228</v>
      </c>
      <c r="R127" s="55">
        <f>F88</f>
        <v>75</v>
      </c>
      <c r="S127" s="55">
        <f>F66</f>
        <v>53</v>
      </c>
      <c r="T127" s="55">
        <f>F100</f>
        <v>87</v>
      </c>
      <c r="U127" s="55">
        <f>F22</f>
        <v>9</v>
      </c>
      <c r="V127" s="55">
        <f>F651</f>
        <v>638</v>
      </c>
      <c r="W127" s="55">
        <f>F617</f>
        <v>604</v>
      </c>
      <c r="X127" s="55">
        <f>F671</f>
        <v>658</v>
      </c>
      <c r="Y127" s="55">
        <f>F581</f>
        <v>568</v>
      </c>
      <c r="Z127" s="55">
        <f>F428</f>
        <v>415</v>
      </c>
      <c r="AA127" s="55">
        <f>F378</f>
        <v>365</v>
      </c>
      <c r="AB127" s="55">
        <f>F460</f>
        <v>447</v>
      </c>
      <c r="AC127" s="55">
        <f>F354</f>
        <v>341</v>
      </c>
      <c r="AD127" s="55">
        <f>F199</f>
        <v>186</v>
      </c>
      <c r="AE127" s="55">
        <f>F170</f>
        <v>157</v>
      </c>
      <c r="AF127" s="55">
        <f>F220</f>
        <v>207</v>
      </c>
      <c r="AG127" s="55">
        <f>F137</f>
        <v>124</v>
      </c>
      <c r="AH127" s="55">
        <f>F743</f>
        <v>730</v>
      </c>
      <c r="AI127" s="55">
        <f>F737</f>
        <v>724</v>
      </c>
      <c r="AJ127" s="55">
        <f>F775</f>
        <v>762</v>
      </c>
      <c r="AK127" s="56">
        <f>F713</f>
        <v>700</v>
      </c>
      <c r="AL127" s="57">
        <f>J127+K127+L127+M127+N127+O127+P127+Q127+R127+S127+T127+U127+V127+W127+X127+Y127+Z127+AA127+AB127+AC127+AD127+AE127+AF127+AG127+AH127+AI127+AJ127+AK127</f>
        <v>10990</v>
      </c>
      <c r="AM127" s="33"/>
      <c r="AN127" s="58" t="s">
        <v>636</v>
      </c>
      <c r="AO127" s="59" t="s">
        <v>427</v>
      </c>
      <c r="AP127" s="59" t="s">
        <v>428</v>
      </c>
      <c r="AQ127" s="59" t="s">
        <v>639</v>
      </c>
      <c r="AR127" s="59" t="s">
        <v>535</v>
      </c>
      <c r="AS127" s="59" t="s">
        <v>298</v>
      </c>
      <c r="AT127" s="59" t="s">
        <v>299</v>
      </c>
      <c r="AU127" s="59" t="s">
        <v>538</v>
      </c>
      <c r="AV127" s="59" t="s">
        <v>406</v>
      </c>
      <c r="AW127" s="59" t="s">
        <v>196</v>
      </c>
      <c r="AX127" s="59" t="s">
        <v>197</v>
      </c>
      <c r="AY127" s="59" t="s">
        <v>409</v>
      </c>
      <c r="AZ127" s="59" t="s">
        <v>305</v>
      </c>
      <c r="BA127" s="59" t="s">
        <v>64</v>
      </c>
      <c r="BB127" s="59" t="s">
        <v>65</v>
      </c>
      <c r="BC127" s="59" t="s">
        <v>308</v>
      </c>
      <c r="BD127" s="59" t="s">
        <v>175</v>
      </c>
      <c r="BE127" s="59" t="s">
        <v>126</v>
      </c>
      <c r="BF127" s="59" t="s">
        <v>129</v>
      </c>
      <c r="BG127" s="59" t="s">
        <v>178</v>
      </c>
      <c r="BH127" s="59" t="s">
        <v>71</v>
      </c>
      <c r="BI127" s="59" t="s">
        <v>629</v>
      </c>
      <c r="BJ127" s="59" t="s">
        <v>630</v>
      </c>
      <c r="BK127" s="59" t="s">
        <v>74</v>
      </c>
      <c r="BL127" s="59" t="s">
        <v>689</v>
      </c>
      <c r="BM127" s="59" t="s">
        <v>528</v>
      </c>
      <c r="BN127" s="59" t="s">
        <v>529</v>
      </c>
      <c r="BO127" s="60" t="s">
        <v>690</v>
      </c>
      <c r="BP127" s="45"/>
    </row>
    <row r="128" spans="1:68" x14ac:dyDescent="0.2">
      <c r="A128" s="23"/>
      <c r="B128" s="23"/>
      <c r="C128" s="23"/>
      <c r="D128" s="75" t="s">
        <v>390</v>
      </c>
      <c r="E128" s="76" t="s">
        <v>345</v>
      </c>
      <c r="F128" s="77">
        <f>B4+(114*B6)</f>
        <v>115</v>
      </c>
      <c r="G128" s="23"/>
      <c r="H128" s="24"/>
      <c r="I128" s="37"/>
      <c r="J128" s="54">
        <f>F566</f>
        <v>553</v>
      </c>
      <c r="K128" s="55">
        <f>F476</f>
        <v>463</v>
      </c>
      <c r="L128" s="55">
        <f>F530</f>
        <v>517</v>
      </c>
      <c r="M128" s="55">
        <f>F496</f>
        <v>483</v>
      </c>
      <c r="N128" s="55">
        <f>F341</f>
        <v>328</v>
      </c>
      <c r="O128" s="55">
        <f>F263</f>
        <v>250</v>
      </c>
      <c r="P128" s="55">
        <f>F297</f>
        <v>284</v>
      </c>
      <c r="Q128" s="55">
        <f>F275</f>
        <v>262</v>
      </c>
      <c r="R128" s="55">
        <f>F122</f>
        <v>109</v>
      </c>
      <c r="S128" s="55">
        <f>F32</f>
        <v>19</v>
      </c>
      <c r="T128" s="55">
        <f>F78</f>
        <v>65</v>
      </c>
      <c r="U128" s="55">
        <f>F44</f>
        <v>31</v>
      </c>
      <c r="V128" s="55">
        <f>F673</f>
        <v>660</v>
      </c>
      <c r="W128" s="55">
        <f>F595</f>
        <v>582</v>
      </c>
      <c r="X128" s="55">
        <f>F637</f>
        <v>624</v>
      </c>
      <c r="Y128" s="55">
        <f>F615</f>
        <v>602</v>
      </c>
      <c r="Z128" s="55">
        <f>F434</f>
        <v>421</v>
      </c>
      <c r="AA128" s="55">
        <f>F372</f>
        <v>359</v>
      </c>
      <c r="AB128" s="55">
        <f>F410</f>
        <v>397</v>
      </c>
      <c r="AC128" s="55">
        <f>F404</f>
        <v>391</v>
      </c>
      <c r="AD128" s="55">
        <f>F226</f>
        <v>213</v>
      </c>
      <c r="AE128" s="55">
        <f>F143</f>
        <v>130</v>
      </c>
      <c r="AF128" s="55">
        <f>F193</f>
        <v>180</v>
      </c>
      <c r="AG128" s="55">
        <f>F164</f>
        <v>151</v>
      </c>
      <c r="AH128" s="55">
        <f>F793</f>
        <v>780</v>
      </c>
      <c r="AI128" s="55">
        <f>F687</f>
        <v>674</v>
      </c>
      <c r="AJ128" s="55">
        <f>F769</f>
        <v>756</v>
      </c>
      <c r="AK128" s="56">
        <f>F719</f>
        <v>706</v>
      </c>
      <c r="AL128" s="57">
        <f>J128+K128+L128+M128+N128+O128+P128+Q128+R128+S128+T128+U128+V128+W128+X128+Y128+Z128+AA128+AB128+AC128+AD128+AE128+AF128+AG128+AH128+AI128+AJ128+AK128</f>
        <v>10990</v>
      </c>
      <c r="AM128" s="33"/>
      <c r="AN128" s="58" t="s">
        <v>454</v>
      </c>
      <c r="AO128" s="59" t="s">
        <v>665</v>
      </c>
      <c r="AP128" s="59" t="s">
        <v>666</v>
      </c>
      <c r="AQ128" s="59" t="s">
        <v>457</v>
      </c>
      <c r="AR128" s="59" t="s">
        <v>325</v>
      </c>
      <c r="AS128" s="59" t="s">
        <v>565</v>
      </c>
      <c r="AT128" s="59" t="s">
        <v>566</v>
      </c>
      <c r="AU128" s="59" t="s">
        <v>328</v>
      </c>
      <c r="AV128" s="59" t="s">
        <v>223</v>
      </c>
      <c r="AW128" s="59" t="s">
        <v>435</v>
      </c>
      <c r="AX128" s="59" t="s">
        <v>436</v>
      </c>
      <c r="AY128" s="59" t="s">
        <v>226</v>
      </c>
      <c r="AZ128" s="59" t="s">
        <v>91</v>
      </c>
      <c r="BA128" s="59" t="s">
        <v>334</v>
      </c>
      <c r="BB128" s="59" t="s">
        <v>335</v>
      </c>
      <c r="BC128" s="59" t="s">
        <v>94</v>
      </c>
      <c r="BD128" s="59" t="s">
        <v>38</v>
      </c>
      <c r="BE128" s="59" t="s">
        <v>204</v>
      </c>
      <c r="BF128" s="59" t="s">
        <v>205</v>
      </c>
      <c r="BG128" s="59" t="s">
        <v>39</v>
      </c>
      <c r="BH128" s="59" t="s">
        <v>656</v>
      </c>
      <c r="BI128" s="59" t="s">
        <v>100</v>
      </c>
      <c r="BJ128" s="59" t="s">
        <v>101</v>
      </c>
      <c r="BK128" s="59" t="s">
        <v>659</v>
      </c>
      <c r="BL128" s="59" t="s">
        <v>556</v>
      </c>
      <c r="BM128" s="59" t="s">
        <v>605</v>
      </c>
      <c r="BN128" s="59" t="s">
        <v>608</v>
      </c>
      <c r="BO128" s="60" t="s">
        <v>559</v>
      </c>
      <c r="BP128" s="45"/>
    </row>
    <row r="129" spans="1:68" ht="12.75" thickBot="1" x14ac:dyDescent="0.25">
      <c r="A129" s="23"/>
      <c r="B129" s="23"/>
      <c r="C129" s="23"/>
      <c r="D129" s="75" t="s">
        <v>316</v>
      </c>
      <c r="E129" s="76" t="s">
        <v>345</v>
      </c>
      <c r="F129" s="78">
        <f>B4+(115*B6)</f>
        <v>116</v>
      </c>
      <c r="G129" s="23"/>
      <c r="H129" s="24"/>
      <c r="I129" s="37"/>
      <c r="J129" s="79">
        <f>F502</f>
        <v>489</v>
      </c>
      <c r="K129" s="80">
        <f>F524</f>
        <v>511</v>
      </c>
      <c r="L129" s="80">
        <f>F482</f>
        <v>469</v>
      </c>
      <c r="M129" s="80">
        <f>F560</f>
        <v>547</v>
      </c>
      <c r="N129" s="80">
        <f>F269</f>
        <v>256</v>
      </c>
      <c r="O129" s="80">
        <f>F303</f>
        <v>290</v>
      </c>
      <c r="P129" s="80">
        <f>F257</f>
        <v>244</v>
      </c>
      <c r="Q129" s="80">
        <f>F347</f>
        <v>334</v>
      </c>
      <c r="R129" s="80">
        <f>F50</f>
        <v>37</v>
      </c>
      <c r="S129" s="80">
        <f>F72</f>
        <v>59</v>
      </c>
      <c r="T129" s="80">
        <f>F38</f>
        <v>25</v>
      </c>
      <c r="U129" s="80">
        <f>F116</f>
        <v>103</v>
      </c>
      <c r="V129" s="80">
        <f>F609</f>
        <v>596</v>
      </c>
      <c r="W129" s="80">
        <f>F643</f>
        <v>630</v>
      </c>
      <c r="X129" s="80">
        <f>F589</f>
        <v>576</v>
      </c>
      <c r="Y129" s="80">
        <f>F679</f>
        <v>666</v>
      </c>
      <c r="Z129" s="80">
        <f>F382</f>
        <v>369</v>
      </c>
      <c r="AA129" s="80">
        <f>F432</f>
        <v>419</v>
      </c>
      <c r="AB129" s="80">
        <f>F350</f>
        <v>337</v>
      </c>
      <c r="AC129" s="80">
        <f>F456</f>
        <v>443</v>
      </c>
      <c r="AD129" s="80">
        <f>F165</f>
        <v>152</v>
      </c>
      <c r="AE129" s="80">
        <f>F192</f>
        <v>179</v>
      </c>
      <c r="AF129" s="80">
        <f>F142</f>
        <v>129</v>
      </c>
      <c r="AG129" s="80">
        <f>F227</f>
        <v>214</v>
      </c>
      <c r="AH129" s="80">
        <f>F741</f>
        <v>728</v>
      </c>
      <c r="AI129" s="80">
        <f>F747</f>
        <v>734</v>
      </c>
      <c r="AJ129" s="80">
        <f>F709</f>
        <v>696</v>
      </c>
      <c r="AK129" s="81">
        <f>F771</f>
        <v>758</v>
      </c>
      <c r="AL129" s="82">
        <f>J129+K129+L129+M129+N129+O129+P129+Q129+R129+S129+T129+U129+V129+W129+X129+Y129+Z129+AA129+AB129+AC129+AD129+AE129+AF129+AG129+AH129+AI129+AJ129+AK129</f>
        <v>10990</v>
      </c>
      <c r="AM129" s="33"/>
      <c r="AN129" s="83" t="s">
        <v>692</v>
      </c>
      <c r="AO129" s="84" t="s">
        <v>483</v>
      </c>
      <c r="AP129" s="84" t="s">
        <v>484</v>
      </c>
      <c r="AQ129" s="84" t="s">
        <v>695</v>
      </c>
      <c r="AR129" s="84" t="s">
        <v>592</v>
      </c>
      <c r="AS129" s="84" t="s">
        <v>355</v>
      </c>
      <c r="AT129" s="84" t="s">
        <v>356</v>
      </c>
      <c r="AU129" s="84" t="s">
        <v>595</v>
      </c>
      <c r="AV129" s="84" t="s">
        <v>462</v>
      </c>
      <c r="AW129" s="84" t="s">
        <v>252</v>
      </c>
      <c r="AX129" s="84" t="s">
        <v>253</v>
      </c>
      <c r="AY129" s="84" t="s">
        <v>465</v>
      </c>
      <c r="AZ129" s="84" t="s">
        <v>362</v>
      </c>
      <c r="BA129" s="84" t="s">
        <v>123</v>
      </c>
      <c r="BB129" s="84" t="s">
        <v>124</v>
      </c>
      <c r="BC129" s="84" t="s">
        <v>365</v>
      </c>
      <c r="BD129" s="84" t="s">
        <v>232</v>
      </c>
      <c r="BE129" s="84" t="s">
        <v>67</v>
      </c>
      <c r="BF129" s="84" t="s">
        <v>70</v>
      </c>
      <c r="BG129" s="84" t="s">
        <v>235</v>
      </c>
      <c r="BH129" s="84" t="s">
        <v>130</v>
      </c>
      <c r="BI129" s="84" t="s">
        <v>685</v>
      </c>
      <c r="BJ129" s="84" t="s">
        <v>686</v>
      </c>
      <c r="BK129" s="84" t="s">
        <v>133</v>
      </c>
      <c r="BL129" s="84" t="s">
        <v>633</v>
      </c>
      <c r="BM129" s="84" t="s">
        <v>585</v>
      </c>
      <c r="BN129" s="84" t="s">
        <v>586</v>
      </c>
      <c r="BO129" s="85" t="s">
        <v>634</v>
      </c>
      <c r="BP129" s="45"/>
    </row>
    <row r="130" spans="1:68" x14ac:dyDescent="0.2">
      <c r="A130" s="23"/>
      <c r="B130" s="23"/>
      <c r="C130" s="23"/>
      <c r="D130" s="75" t="s">
        <v>526</v>
      </c>
      <c r="E130" s="76" t="s">
        <v>345</v>
      </c>
      <c r="F130" s="77">
        <f>B4+(116*B6)</f>
        <v>117</v>
      </c>
      <c r="G130" s="23"/>
      <c r="H130" s="24"/>
      <c r="I130" s="37"/>
      <c r="J130" s="90">
        <f t="shared" ref="J130:AK130" si="11">J102+J103+J104+J105+J106+J107+J108+J109+J110+J111+J112+J113+J114+J115+J116+J117+J118+J119+J120+J121+J122+J123+J124+J125+J126+J127+J128+J129</f>
        <v>10990</v>
      </c>
      <c r="K130" s="91">
        <f t="shared" si="11"/>
        <v>10990</v>
      </c>
      <c r="L130" s="91">
        <f t="shared" si="11"/>
        <v>10990</v>
      </c>
      <c r="M130" s="91">
        <f t="shared" si="11"/>
        <v>10990</v>
      </c>
      <c r="N130" s="91">
        <f t="shared" si="11"/>
        <v>10990</v>
      </c>
      <c r="O130" s="91">
        <f t="shared" si="11"/>
        <v>10990</v>
      </c>
      <c r="P130" s="91">
        <f t="shared" si="11"/>
        <v>10990</v>
      </c>
      <c r="Q130" s="91">
        <f t="shared" si="11"/>
        <v>10990</v>
      </c>
      <c r="R130" s="91">
        <f t="shared" si="11"/>
        <v>10990</v>
      </c>
      <c r="S130" s="91">
        <f t="shared" si="11"/>
        <v>10990</v>
      </c>
      <c r="T130" s="91">
        <f t="shared" si="11"/>
        <v>10990</v>
      </c>
      <c r="U130" s="91">
        <f t="shared" si="11"/>
        <v>10990</v>
      </c>
      <c r="V130" s="91">
        <f t="shared" si="11"/>
        <v>10990</v>
      </c>
      <c r="W130" s="91">
        <f t="shared" si="11"/>
        <v>10990</v>
      </c>
      <c r="X130" s="91">
        <f t="shared" si="11"/>
        <v>10990</v>
      </c>
      <c r="Y130" s="91">
        <f t="shared" si="11"/>
        <v>10990</v>
      </c>
      <c r="Z130" s="91">
        <f t="shared" si="11"/>
        <v>10990</v>
      </c>
      <c r="AA130" s="91">
        <f t="shared" si="11"/>
        <v>10990</v>
      </c>
      <c r="AB130" s="91">
        <f t="shared" si="11"/>
        <v>10990</v>
      </c>
      <c r="AC130" s="91">
        <f t="shared" si="11"/>
        <v>10990</v>
      </c>
      <c r="AD130" s="91">
        <f t="shared" si="11"/>
        <v>10990</v>
      </c>
      <c r="AE130" s="91">
        <f t="shared" si="11"/>
        <v>10990</v>
      </c>
      <c r="AF130" s="91">
        <f t="shared" si="11"/>
        <v>10990</v>
      </c>
      <c r="AG130" s="91">
        <f t="shared" si="11"/>
        <v>10990</v>
      </c>
      <c r="AH130" s="91">
        <f t="shared" si="11"/>
        <v>10990</v>
      </c>
      <c r="AI130" s="91">
        <f t="shared" si="11"/>
        <v>10990</v>
      </c>
      <c r="AJ130" s="91">
        <f t="shared" si="11"/>
        <v>10990</v>
      </c>
      <c r="AK130" s="91">
        <f t="shared" si="11"/>
        <v>10990</v>
      </c>
      <c r="AL130" s="113">
        <f>J102+K103+L104+M105+N106+O107+P108+Q109+R110+S111+T112+U113+V114+W115+X116+Y117+Z118+AA119+AB120+AC121+AD122+AE123+AF124+AG125+AH126+AI127+AJ128+AK129</f>
        <v>10990</v>
      </c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45"/>
    </row>
    <row r="131" spans="1:68" ht="12.75" thickBot="1" x14ac:dyDescent="0.25">
      <c r="A131" s="23"/>
      <c r="B131" s="23"/>
      <c r="C131" s="23"/>
      <c r="D131" s="75" t="s">
        <v>150</v>
      </c>
      <c r="E131" s="76" t="s">
        <v>345</v>
      </c>
      <c r="F131" s="78">
        <f>B4+(117*B6)</f>
        <v>118</v>
      </c>
      <c r="G131" s="23"/>
      <c r="H131" s="24"/>
      <c r="I131" s="37"/>
      <c r="J131" s="93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9"/>
      <c r="AJ131" s="98">
        <f>X102+Y103+Z104+AA105+AB106+AC107+AD108+AE109+AF110+AG111+AH112+AI113+AJ114+AK115+J116+K117+L118+M119+N120+O121+P122+Q123+R124+S125+T126+U127+V128+W129</f>
        <v>10990</v>
      </c>
      <c r="AK131" s="99">
        <f>X129+Y128+Z127+AA126+AB125+AC124+AD123+AE122+AF121+AG120+AH119+AI118+AJ117+J115+K114+L113+M112+N111+O110+P109+Q108+R107+S106+T105+U104+V103+W102+AK116</f>
        <v>10990</v>
      </c>
      <c r="AL131" s="114">
        <f>J129+K128+L127+M126+N125+O124+P123+Q122+R121+S120+T119+U118+V117+W116+X115+Y114+Z113+AA112+AB111+AC110+AD109+AE108+AF107+AG106+AH105+AI104+AJ103+AK102</f>
        <v>10990</v>
      </c>
      <c r="AM131" s="33"/>
      <c r="AN131" s="59" t="s">
        <v>224</v>
      </c>
      <c r="AO131" s="59" t="s">
        <v>251</v>
      </c>
      <c r="AP131" s="59" t="s">
        <v>331</v>
      </c>
      <c r="AQ131" s="59" t="s">
        <v>361</v>
      </c>
      <c r="AR131" s="59" t="s">
        <v>390</v>
      </c>
      <c r="AS131" s="59" t="s">
        <v>419</v>
      </c>
      <c r="AT131" s="59" t="s">
        <v>658</v>
      </c>
      <c r="AU131" s="59" t="s">
        <v>687</v>
      </c>
      <c r="AV131" s="59" t="s">
        <v>716</v>
      </c>
      <c r="AW131" s="59" t="s">
        <v>744</v>
      </c>
      <c r="AX131" s="59" t="s">
        <v>221</v>
      </c>
      <c r="AY131" s="59" t="s">
        <v>250</v>
      </c>
      <c r="AZ131" s="59" t="s">
        <v>280</v>
      </c>
      <c r="BA131" s="59" t="s">
        <v>310</v>
      </c>
      <c r="BB131" s="59" t="s">
        <v>550</v>
      </c>
      <c r="BC131" s="59" t="s">
        <v>579</v>
      </c>
      <c r="BD131" s="59" t="s">
        <v>609</v>
      </c>
      <c r="BE131" s="59" t="s">
        <v>637</v>
      </c>
      <c r="BF131" s="59" t="s">
        <v>109</v>
      </c>
      <c r="BG131" s="59" t="s">
        <v>141</v>
      </c>
      <c r="BH131" s="59" t="s">
        <v>169</v>
      </c>
      <c r="BI131" s="59" t="s">
        <v>200</v>
      </c>
      <c r="BJ131" s="59" t="s">
        <v>440</v>
      </c>
      <c r="BK131" s="59" t="s">
        <v>469</v>
      </c>
      <c r="BL131" s="59" t="s">
        <v>499</v>
      </c>
      <c r="BM131" s="59" t="s">
        <v>528</v>
      </c>
      <c r="BN131" s="59" t="s">
        <v>608</v>
      </c>
      <c r="BO131" s="59" t="s">
        <v>634</v>
      </c>
      <c r="BP131" s="45"/>
    </row>
    <row r="132" spans="1:68" ht="12.75" thickBot="1" x14ac:dyDescent="0.25">
      <c r="A132" s="23"/>
      <c r="B132" s="23"/>
      <c r="C132" s="23"/>
      <c r="D132" s="75" t="s">
        <v>495</v>
      </c>
      <c r="E132" s="76" t="s">
        <v>345</v>
      </c>
      <c r="F132" s="78">
        <f>B4+(118*B6)</f>
        <v>119</v>
      </c>
      <c r="G132" s="23"/>
      <c r="H132" s="24"/>
      <c r="I132" s="102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4"/>
      <c r="AJ132" s="104"/>
      <c r="AK132" s="104"/>
      <c r="AL132" s="103"/>
      <c r="AM132" s="103"/>
      <c r="AN132" s="84" t="s">
        <v>692</v>
      </c>
      <c r="AO132" s="84" t="s">
        <v>665</v>
      </c>
      <c r="AP132" s="84" t="s">
        <v>428</v>
      </c>
      <c r="AQ132" s="84" t="s">
        <v>401</v>
      </c>
      <c r="AR132" s="84" t="s">
        <v>134</v>
      </c>
      <c r="AS132" s="84" t="s">
        <v>104</v>
      </c>
      <c r="AT132" s="84" t="s">
        <v>821</v>
      </c>
      <c r="AU132" s="84" t="s">
        <v>792</v>
      </c>
      <c r="AV132" s="84" t="s">
        <v>370</v>
      </c>
      <c r="AW132" s="84" t="s">
        <v>342</v>
      </c>
      <c r="AX132" s="84" t="s">
        <v>73</v>
      </c>
      <c r="AY132" s="84" t="s">
        <v>44</v>
      </c>
      <c r="AZ132" s="84" t="s">
        <v>576</v>
      </c>
      <c r="BA132" s="84" t="s">
        <v>549</v>
      </c>
      <c r="BB132" s="84" t="s">
        <v>311</v>
      </c>
      <c r="BC132" s="84" t="s">
        <v>283</v>
      </c>
      <c r="BD132" s="84" t="s">
        <v>806</v>
      </c>
      <c r="BE132" s="84" t="s">
        <v>779</v>
      </c>
      <c r="BF132" s="84" t="s">
        <v>517</v>
      </c>
      <c r="BG132" s="84" t="s">
        <v>490</v>
      </c>
      <c r="BH132" s="84" t="s">
        <v>61</v>
      </c>
      <c r="BI132" s="84" t="s">
        <v>29</v>
      </c>
      <c r="BJ132" s="84" t="s">
        <v>749</v>
      </c>
      <c r="BK132" s="84" t="s">
        <v>722</v>
      </c>
      <c r="BL132" s="84" t="s">
        <v>458</v>
      </c>
      <c r="BM132" s="84" t="s">
        <v>431</v>
      </c>
      <c r="BN132" s="84" t="s">
        <v>193</v>
      </c>
      <c r="BO132" s="84" t="s">
        <v>165</v>
      </c>
      <c r="BP132" s="105"/>
    </row>
    <row r="133" spans="1:68" x14ac:dyDescent="0.2">
      <c r="A133" s="23"/>
      <c r="B133" s="23"/>
      <c r="C133" s="23"/>
      <c r="D133" s="75" t="s">
        <v>182</v>
      </c>
      <c r="E133" s="76" t="s">
        <v>345</v>
      </c>
      <c r="F133" s="77">
        <f>B4+(119*B6)</f>
        <v>120</v>
      </c>
      <c r="G133" s="23"/>
      <c r="H133" s="24"/>
    </row>
    <row r="134" spans="1:68" x14ac:dyDescent="0.2">
      <c r="A134" s="23"/>
      <c r="B134" s="23"/>
      <c r="C134" s="23"/>
      <c r="D134" s="75" t="s">
        <v>631</v>
      </c>
      <c r="E134" s="76" t="s">
        <v>345</v>
      </c>
      <c r="F134" s="78">
        <f>B4+(120*B6)</f>
        <v>121</v>
      </c>
      <c r="G134" s="23"/>
      <c r="H134" s="24"/>
    </row>
    <row r="135" spans="1:68" x14ac:dyDescent="0.2">
      <c r="A135" s="23"/>
      <c r="B135" s="23"/>
      <c r="C135" s="23"/>
      <c r="D135" s="75" t="s">
        <v>41</v>
      </c>
      <c r="E135" s="76" t="s">
        <v>345</v>
      </c>
      <c r="F135" s="78">
        <f>B4+(121*B6)</f>
        <v>122</v>
      </c>
      <c r="G135" s="23"/>
      <c r="H135" s="24"/>
    </row>
    <row r="136" spans="1:68" x14ac:dyDescent="0.2">
      <c r="A136" s="23"/>
      <c r="B136" s="23"/>
      <c r="C136" s="23"/>
      <c r="D136" s="75" t="s">
        <v>601</v>
      </c>
      <c r="E136" s="76" t="s">
        <v>345</v>
      </c>
      <c r="F136" s="77">
        <f>B4+(122*B6)</f>
        <v>123</v>
      </c>
      <c r="G136" s="23"/>
      <c r="H136" s="24"/>
    </row>
    <row r="137" spans="1:68" x14ac:dyDescent="0.2">
      <c r="A137" s="23"/>
      <c r="B137" s="23"/>
      <c r="C137" s="23"/>
      <c r="D137" s="75" t="s">
        <v>74</v>
      </c>
      <c r="E137" s="76" t="s">
        <v>345</v>
      </c>
      <c r="F137" s="78">
        <f>B4+(123*B6)</f>
        <v>124</v>
      </c>
      <c r="G137" s="23"/>
      <c r="H137" s="24"/>
    </row>
    <row r="138" spans="1:68" x14ac:dyDescent="0.2">
      <c r="A138" s="23"/>
      <c r="B138" s="23"/>
      <c r="C138" s="23"/>
      <c r="D138" s="75" t="s">
        <v>761</v>
      </c>
      <c r="E138" s="76" t="s">
        <v>345</v>
      </c>
      <c r="F138" s="78">
        <f>B4+(124*B6)</f>
        <v>125</v>
      </c>
      <c r="G138" s="23"/>
      <c r="H138" s="24"/>
    </row>
    <row r="139" spans="1:68" x14ac:dyDescent="0.2">
      <c r="A139" s="23"/>
      <c r="B139" s="23"/>
      <c r="C139" s="23"/>
      <c r="D139" s="75" t="s">
        <v>731</v>
      </c>
      <c r="E139" s="76" t="s">
        <v>345</v>
      </c>
      <c r="F139" s="77">
        <f>B4+(125*B6)</f>
        <v>126</v>
      </c>
      <c r="G139" s="23"/>
      <c r="H139" s="24"/>
    </row>
    <row r="140" spans="1:68" x14ac:dyDescent="0.2">
      <c r="A140" s="23"/>
      <c r="B140" s="23"/>
      <c r="C140" s="23"/>
      <c r="D140" s="75" t="s">
        <v>787</v>
      </c>
      <c r="E140" s="76" t="s">
        <v>345</v>
      </c>
      <c r="F140" s="78">
        <f>B4+(126*B6)</f>
        <v>127</v>
      </c>
      <c r="G140" s="23"/>
      <c r="H140" s="24"/>
    </row>
    <row r="141" spans="1:68" x14ac:dyDescent="0.2">
      <c r="A141" s="23"/>
      <c r="B141" s="23"/>
      <c r="C141" s="23"/>
      <c r="D141" s="75" t="s">
        <v>816</v>
      </c>
      <c r="E141" s="76" t="s">
        <v>345</v>
      </c>
      <c r="F141" s="78">
        <f>B4+(127*B6)</f>
        <v>128</v>
      </c>
      <c r="G141" s="23"/>
      <c r="H141" s="24"/>
    </row>
    <row r="142" spans="1:68" x14ac:dyDescent="0.2">
      <c r="A142" s="23"/>
      <c r="B142" s="23"/>
      <c r="C142" s="23"/>
      <c r="D142" s="75" t="s">
        <v>686</v>
      </c>
      <c r="E142" s="76" t="s">
        <v>345</v>
      </c>
      <c r="F142" s="77">
        <f>B4+(128*B6)</f>
        <v>129</v>
      </c>
      <c r="G142" s="23"/>
      <c r="H142" s="24"/>
    </row>
    <row r="143" spans="1:68" x14ac:dyDescent="0.2">
      <c r="A143" s="23"/>
      <c r="B143" s="23"/>
      <c r="C143" s="23"/>
      <c r="D143" s="75" t="s">
        <v>100</v>
      </c>
      <c r="E143" s="76" t="s">
        <v>345</v>
      </c>
      <c r="F143" s="78">
        <f>B4+(129*B6)</f>
        <v>130</v>
      </c>
      <c r="G143" s="23"/>
      <c r="H143" s="24"/>
    </row>
    <row r="144" spans="1:68" x14ac:dyDescent="0.2">
      <c r="A144" s="23"/>
      <c r="B144" s="23"/>
      <c r="C144" s="23"/>
      <c r="D144" s="75" t="s">
        <v>657</v>
      </c>
      <c r="E144" s="76" t="s">
        <v>345</v>
      </c>
      <c r="F144" s="78">
        <f>B4+(130*B6)</f>
        <v>131</v>
      </c>
      <c r="G144" s="23"/>
      <c r="H144" s="24"/>
    </row>
    <row r="145" spans="1:8" x14ac:dyDescent="0.2">
      <c r="A145" s="23"/>
      <c r="B145" s="23"/>
      <c r="C145" s="23"/>
      <c r="D145" s="75" t="s">
        <v>132</v>
      </c>
      <c r="E145" s="76" t="s">
        <v>345</v>
      </c>
      <c r="F145" s="77">
        <f>B4+(131*B6)</f>
        <v>132</v>
      </c>
      <c r="G145" s="23"/>
      <c r="H145" s="24"/>
    </row>
    <row r="146" spans="1:8" x14ac:dyDescent="0.2">
      <c r="A146" s="23"/>
      <c r="B146" s="23"/>
      <c r="C146" s="23"/>
      <c r="D146" s="75" t="s">
        <v>582</v>
      </c>
      <c r="E146" s="76" t="s">
        <v>345</v>
      </c>
      <c r="F146" s="78">
        <f>B4+(132*B6)</f>
        <v>133</v>
      </c>
      <c r="G146" s="23"/>
      <c r="H146" s="24"/>
    </row>
    <row r="147" spans="1:8" x14ac:dyDescent="0.2">
      <c r="A147" s="23"/>
      <c r="B147" s="23"/>
      <c r="C147" s="23"/>
      <c r="D147" s="75" t="s">
        <v>208</v>
      </c>
      <c r="E147" s="76" t="s">
        <v>345</v>
      </c>
      <c r="F147" s="78">
        <f>B4+(133*B6)</f>
        <v>134</v>
      </c>
      <c r="G147" s="23"/>
      <c r="H147" s="24"/>
    </row>
    <row r="148" spans="1:8" x14ac:dyDescent="0.2">
      <c r="A148" s="23"/>
      <c r="B148" s="23"/>
      <c r="C148" s="23"/>
      <c r="D148" s="75" t="s">
        <v>553</v>
      </c>
      <c r="E148" s="76" t="s">
        <v>345</v>
      </c>
      <c r="F148" s="77">
        <f>B4+(134*B6)</f>
        <v>135</v>
      </c>
      <c r="G148" s="23"/>
      <c r="H148" s="24"/>
    </row>
    <row r="149" spans="1:8" x14ac:dyDescent="0.2">
      <c r="A149" s="23"/>
      <c r="B149" s="23"/>
      <c r="C149" s="23"/>
      <c r="D149" s="75" t="s">
        <v>238</v>
      </c>
      <c r="E149" s="76" t="s">
        <v>345</v>
      </c>
      <c r="F149" s="78">
        <f>B4+(135*B6)</f>
        <v>136</v>
      </c>
      <c r="G149" s="23"/>
      <c r="H149" s="24"/>
    </row>
    <row r="150" spans="1:8" x14ac:dyDescent="0.2">
      <c r="A150" s="23"/>
      <c r="B150" s="23"/>
      <c r="C150" s="23"/>
      <c r="D150" s="75" t="s">
        <v>476</v>
      </c>
      <c r="E150" s="76" t="s">
        <v>345</v>
      </c>
      <c r="F150" s="78">
        <f>B4+(136*B6)</f>
        <v>137</v>
      </c>
      <c r="G150" s="23"/>
      <c r="H150" s="24"/>
    </row>
    <row r="151" spans="1:8" x14ac:dyDescent="0.2">
      <c r="A151" s="23"/>
      <c r="B151" s="23"/>
      <c r="C151" s="23"/>
      <c r="D151" s="75" t="s">
        <v>342</v>
      </c>
      <c r="E151" s="76" t="s">
        <v>345</v>
      </c>
      <c r="F151" s="77">
        <f>B4+(137*B6)</f>
        <v>138</v>
      </c>
      <c r="G151" s="23"/>
      <c r="H151" s="24"/>
    </row>
    <row r="152" spans="1:8" x14ac:dyDescent="0.2">
      <c r="A152" s="23"/>
      <c r="B152" s="23"/>
      <c r="C152" s="23"/>
      <c r="D152" s="75" t="s">
        <v>447</v>
      </c>
      <c r="E152" s="76" t="s">
        <v>345</v>
      </c>
      <c r="F152" s="78">
        <f>B4+(138*B6)</f>
        <v>139</v>
      </c>
      <c r="G152" s="23"/>
      <c r="H152" s="24"/>
    </row>
    <row r="153" spans="1:8" x14ac:dyDescent="0.2">
      <c r="A153" s="23"/>
      <c r="B153" s="23"/>
      <c r="C153" s="23"/>
      <c r="D153" s="75" t="s">
        <v>372</v>
      </c>
      <c r="E153" s="76" t="s">
        <v>345</v>
      </c>
      <c r="F153" s="78">
        <f>B4+(139*B6)</f>
        <v>140</v>
      </c>
      <c r="G153" s="23"/>
      <c r="H153" s="24"/>
    </row>
    <row r="154" spans="1:8" x14ac:dyDescent="0.2">
      <c r="A154" s="23"/>
      <c r="B154" s="23"/>
      <c r="C154" s="23"/>
      <c r="D154" s="75" t="s">
        <v>474</v>
      </c>
      <c r="E154" s="76" t="s">
        <v>345</v>
      </c>
      <c r="F154" s="77">
        <f>B4+(140*B6)</f>
        <v>141</v>
      </c>
      <c r="G154" s="23"/>
      <c r="H154" s="24"/>
    </row>
    <row r="155" spans="1:8" x14ac:dyDescent="0.2">
      <c r="A155" s="23"/>
      <c r="B155" s="23"/>
      <c r="C155" s="23"/>
      <c r="D155" s="75" t="s">
        <v>344</v>
      </c>
      <c r="E155" s="76" t="s">
        <v>345</v>
      </c>
      <c r="F155" s="78">
        <f>B4+(141*B6)</f>
        <v>142</v>
      </c>
      <c r="G155" s="23"/>
      <c r="H155" s="24"/>
    </row>
    <row r="156" spans="1:8" x14ac:dyDescent="0.2">
      <c r="A156" s="23"/>
      <c r="B156" s="23"/>
      <c r="C156" s="23"/>
      <c r="D156" s="75" t="s">
        <v>449</v>
      </c>
      <c r="E156" s="76" t="s">
        <v>345</v>
      </c>
      <c r="F156" s="78">
        <f>B4+(142*B6)</f>
        <v>143</v>
      </c>
      <c r="G156" s="23"/>
      <c r="H156" s="24"/>
    </row>
    <row r="157" spans="1:8" x14ac:dyDescent="0.2">
      <c r="A157" s="23"/>
      <c r="B157" s="23"/>
      <c r="C157" s="23"/>
      <c r="D157" s="75" t="s">
        <v>370</v>
      </c>
      <c r="E157" s="76" t="s">
        <v>345</v>
      </c>
      <c r="F157" s="77">
        <f>B4+(143*B6)</f>
        <v>144</v>
      </c>
      <c r="G157" s="23"/>
      <c r="H157" s="24"/>
    </row>
    <row r="158" spans="1:8" x14ac:dyDescent="0.2">
      <c r="A158" s="23"/>
      <c r="B158" s="23"/>
      <c r="C158" s="23"/>
      <c r="D158" s="75" t="s">
        <v>580</v>
      </c>
      <c r="E158" s="76" t="s">
        <v>345</v>
      </c>
      <c r="F158" s="78">
        <f>B4+(144*B6)</f>
        <v>145</v>
      </c>
      <c r="G158" s="23"/>
      <c r="H158" s="24"/>
    </row>
    <row r="159" spans="1:8" x14ac:dyDescent="0.2">
      <c r="A159" s="23"/>
      <c r="B159" s="23"/>
      <c r="C159" s="23"/>
      <c r="D159" s="75" t="s">
        <v>210</v>
      </c>
      <c r="E159" s="76" t="s">
        <v>345</v>
      </c>
      <c r="F159" s="78">
        <f>B4+(145*B6)</f>
        <v>146</v>
      </c>
      <c r="G159" s="23"/>
      <c r="H159" s="24"/>
    </row>
    <row r="160" spans="1:8" x14ac:dyDescent="0.2">
      <c r="A160" s="23"/>
      <c r="B160" s="23"/>
      <c r="C160" s="23"/>
      <c r="D160" s="75" t="s">
        <v>555</v>
      </c>
      <c r="E160" s="76" t="s">
        <v>345</v>
      </c>
      <c r="F160" s="78">
        <f>B4+(146*B6)</f>
        <v>147</v>
      </c>
      <c r="G160" s="23"/>
      <c r="H160" s="24"/>
    </row>
    <row r="161" spans="1:8" x14ac:dyDescent="0.2">
      <c r="A161" s="23"/>
      <c r="B161" s="23"/>
      <c r="C161" s="23"/>
      <c r="D161" s="75" t="s">
        <v>236</v>
      </c>
      <c r="E161" s="76" t="s">
        <v>345</v>
      </c>
      <c r="F161" s="78">
        <f>B4+(147*B6)</f>
        <v>148</v>
      </c>
      <c r="G161" s="23"/>
      <c r="H161" s="24"/>
    </row>
    <row r="162" spans="1:8" x14ac:dyDescent="0.2">
      <c r="A162" s="23"/>
      <c r="B162" s="23"/>
      <c r="C162" s="23"/>
      <c r="D162" s="75" t="s">
        <v>684</v>
      </c>
      <c r="E162" s="76" t="s">
        <v>345</v>
      </c>
      <c r="F162" s="78">
        <f>B4+(148*B6)</f>
        <v>149</v>
      </c>
      <c r="G162" s="23"/>
      <c r="H162" s="24"/>
    </row>
    <row r="163" spans="1:8" x14ac:dyDescent="0.2">
      <c r="A163" s="23"/>
      <c r="B163" s="23"/>
      <c r="C163" s="23"/>
      <c r="D163" s="75" t="s">
        <v>102</v>
      </c>
      <c r="E163" s="76" t="s">
        <v>345</v>
      </c>
      <c r="F163" s="78">
        <f>B4+(149*B6)</f>
        <v>150</v>
      </c>
      <c r="G163" s="23"/>
      <c r="H163" s="24"/>
    </row>
    <row r="164" spans="1:8" x14ac:dyDescent="0.2">
      <c r="A164" s="23"/>
      <c r="B164" s="23"/>
      <c r="C164" s="23"/>
      <c r="D164" s="75" t="s">
        <v>659</v>
      </c>
      <c r="E164" s="76" t="s">
        <v>345</v>
      </c>
      <c r="F164" s="78">
        <f>B4+(150*B6)</f>
        <v>151</v>
      </c>
      <c r="G164" s="23"/>
      <c r="H164" s="24"/>
    </row>
    <row r="165" spans="1:8" x14ac:dyDescent="0.2">
      <c r="A165" s="23"/>
      <c r="B165" s="23"/>
      <c r="C165" s="23"/>
      <c r="D165" s="75" t="s">
        <v>130</v>
      </c>
      <c r="E165" s="76" t="s">
        <v>345</v>
      </c>
      <c r="F165" s="78">
        <f>B4+(151*B6)</f>
        <v>152</v>
      </c>
      <c r="G165" s="23"/>
      <c r="H165" s="24"/>
    </row>
    <row r="166" spans="1:8" x14ac:dyDescent="0.2">
      <c r="A166" s="23"/>
      <c r="B166" s="23"/>
      <c r="C166" s="23"/>
      <c r="D166" s="75" t="s">
        <v>814</v>
      </c>
      <c r="E166" s="76" t="s">
        <v>345</v>
      </c>
      <c r="F166" s="78">
        <f>B4+(152*B6)</f>
        <v>153</v>
      </c>
      <c r="G166" s="23"/>
      <c r="H166" s="24"/>
    </row>
    <row r="167" spans="1:8" x14ac:dyDescent="0.2">
      <c r="A167" s="23"/>
      <c r="B167" s="23"/>
      <c r="C167" s="23"/>
      <c r="D167" s="75" t="s">
        <v>789</v>
      </c>
      <c r="E167" s="76" t="s">
        <v>345</v>
      </c>
      <c r="F167" s="78">
        <f>B4+(153*B6)</f>
        <v>154</v>
      </c>
      <c r="G167" s="23"/>
      <c r="H167" s="24"/>
    </row>
    <row r="168" spans="1:8" x14ac:dyDescent="0.2">
      <c r="A168" s="23"/>
      <c r="B168" s="23"/>
      <c r="C168" s="23"/>
      <c r="D168" s="75" t="s">
        <v>733</v>
      </c>
      <c r="E168" s="76" t="s">
        <v>345</v>
      </c>
      <c r="F168" s="78">
        <f>B4+(154*B6)</f>
        <v>155</v>
      </c>
      <c r="G168" s="23"/>
      <c r="H168" s="24"/>
    </row>
    <row r="169" spans="1:8" x14ac:dyDescent="0.2">
      <c r="A169" s="23"/>
      <c r="B169" s="23"/>
      <c r="C169" s="23"/>
      <c r="D169" s="75" t="s">
        <v>759</v>
      </c>
      <c r="E169" s="76" t="s">
        <v>345</v>
      </c>
      <c r="F169" s="78">
        <f>B4+(155*B6)</f>
        <v>156</v>
      </c>
      <c r="G169" s="23"/>
      <c r="H169" s="24"/>
    </row>
    <row r="170" spans="1:8" x14ac:dyDescent="0.2">
      <c r="A170" s="23"/>
      <c r="B170" s="23"/>
      <c r="C170" s="23"/>
      <c r="D170" s="75" t="s">
        <v>629</v>
      </c>
      <c r="E170" s="76" t="s">
        <v>345</v>
      </c>
      <c r="F170" s="78">
        <f>B4+(156*B6)</f>
        <v>157</v>
      </c>
      <c r="G170" s="23"/>
      <c r="H170" s="24"/>
    </row>
    <row r="171" spans="1:8" x14ac:dyDescent="0.2">
      <c r="A171" s="23"/>
      <c r="B171" s="23"/>
      <c r="C171" s="23"/>
      <c r="D171" s="75" t="s">
        <v>43</v>
      </c>
      <c r="E171" s="76" t="s">
        <v>345</v>
      </c>
      <c r="F171" s="78">
        <f>B4+(157*B6)</f>
        <v>158</v>
      </c>
      <c r="G171" s="23"/>
      <c r="H171" s="24"/>
    </row>
    <row r="172" spans="1:8" x14ac:dyDescent="0.2">
      <c r="A172" s="23"/>
      <c r="B172" s="23"/>
      <c r="C172" s="23"/>
      <c r="D172" s="75" t="s">
        <v>603</v>
      </c>
      <c r="E172" s="76" t="s">
        <v>345</v>
      </c>
      <c r="F172" s="78">
        <f>B4+(158*B6)</f>
        <v>159</v>
      </c>
      <c r="G172" s="23"/>
      <c r="H172" s="24"/>
    </row>
    <row r="173" spans="1:8" x14ac:dyDescent="0.2">
      <c r="A173" s="23"/>
      <c r="B173" s="23"/>
      <c r="C173" s="23"/>
      <c r="D173" s="75" t="s">
        <v>72</v>
      </c>
      <c r="E173" s="76" t="s">
        <v>345</v>
      </c>
      <c r="F173" s="78">
        <f>B4+(159*B6)</f>
        <v>160</v>
      </c>
      <c r="G173" s="23"/>
      <c r="H173" s="24"/>
    </row>
    <row r="174" spans="1:8" x14ac:dyDescent="0.2">
      <c r="A174" s="23"/>
      <c r="B174" s="23"/>
      <c r="C174" s="23"/>
      <c r="D174" s="75" t="s">
        <v>524</v>
      </c>
      <c r="E174" s="76" t="s">
        <v>345</v>
      </c>
      <c r="F174" s="78">
        <f>B4+(160*B6)</f>
        <v>161</v>
      </c>
      <c r="G174" s="23"/>
      <c r="H174" s="24"/>
    </row>
    <row r="175" spans="1:8" x14ac:dyDescent="0.2">
      <c r="A175" s="23"/>
      <c r="B175" s="23"/>
      <c r="C175" s="23"/>
      <c r="D175" s="75" t="s">
        <v>152</v>
      </c>
      <c r="E175" s="76" t="s">
        <v>345</v>
      </c>
      <c r="F175" s="78">
        <f>B4+(161*B6)</f>
        <v>162</v>
      </c>
      <c r="G175" s="23"/>
      <c r="H175" s="24"/>
    </row>
    <row r="176" spans="1:8" x14ac:dyDescent="0.2">
      <c r="A176" s="23"/>
      <c r="B176" s="23"/>
      <c r="C176" s="23"/>
      <c r="D176" s="75" t="s">
        <v>497</v>
      </c>
      <c r="E176" s="76" t="s">
        <v>345</v>
      </c>
      <c r="F176" s="78">
        <f>B4+(162*B6)</f>
        <v>163</v>
      </c>
      <c r="G176" s="23"/>
      <c r="H176" s="24"/>
    </row>
    <row r="177" spans="1:8" x14ac:dyDescent="0.2">
      <c r="A177" s="23"/>
      <c r="B177" s="23"/>
      <c r="C177" s="23"/>
      <c r="D177" s="75" t="s">
        <v>180</v>
      </c>
      <c r="E177" s="76" t="s">
        <v>345</v>
      </c>
      <c r="F177" s="78">
        <f>B4+(163*B6)</f>
        <v>164</v>
      </c>
      <c r="G177" s="23"/>
      <c r="H177" s="24"/>
    </row>
    <row r="178" spans="1:8" x14ac:dyDescent="0.2">
      <c r="A178" s="23"/>
      <c r="B178" s="23"/>
      <c r="C178" s="23"/>
      <c r="D178" s="75" t="s">
        <v>419</v>
      </c>
      <c r="E178" s="76" t="s">
        <v>345</v>
      </c>
      <c r="F178" s="78">
        <f>B4+(164*B6)</f>
        <v>165</v>
      </c>
      <c r="G178" s="23"/>
      <c r="H178" s="24"/>
    </row>
    <row r="179" spans="1:8" x14ac:dyDescent="0.2">
      <c r="A179" s="23"/>
      <c r="B179" s="23"/>
      <c r="C179" s="23"/>
      <c r="D179" s="75" t="s">
        <v>286</v>
      </c>
      <c r="E179" s="76" t="s">
        <v>345</v>
      </c>
      <c r="F179" s="78">
        <f>B4+(165*B6)</f>
        <v>166</v>
      </c>
      <c r="G179" s="23"/>
      <c r="H179" s="24"/>
    </row>
    <row r="180" spans="1:8" x14ac:dyDescent="0.2">
      <c r="A180" s="23"/>
      <c r="B180" s="23"/>
      <c r="C180" s="23"/>
      <c r="D180" s="75" t="s">
        <v>392</v>
      </c>
      <c r="E180" s="76" t="s">
        <v>345</v>
      </c>
      <c r="F180" s="78">
        <f>B4+(166*B6)</f>
        <v>167</v>
      </c>
      <c r="G180" s="23"/>
      <c r="H180" s="24"/>
    </row>
    <row r="181" spans="1:8" x14ac:dyDescent="0.2">
      <c r="A181" s="23"/>
      <c r="B181" s="23"/>
      <c r="C181" s="23"/>
      <c r="D181" s="75" t="s">
        <v>314</v>
      </c>
      <c r="E181" s="76" t="s">
        <v>345</v>
      </c>
      <c r="F181" s="78">
        <f>B4+(167*B6)</f>
        <v>168</v>
      </c>
      <c r="G181" s="23"/>
      <c r="H181" s="24"/>
    </row>
    <row r="182" spans="1:8" x14ac:dyDescent="0.2">
      <c r="A182" s="23"/>
      <c r="B182" s="23"/>
      <c r="C182" s="23"/>
      <c r="D182" s="75" t="s">
        <v>448</v>
      </c>
      <c r="E182" s="115" t="s">
        <v>345</v>
      </c>
      <c r="F182" s="78">
        <f>B4+(168*B6)</f>
        <v>169</v>
      </c>
      <c r="G182" s="23"/>
      <c r="H182" s="24"/>
    </row>
    <row r="183" spans="1:8" x14ac:dyDescent="0.2">
      <c r="A183" s="23"/>
      <c r="B183" s="23"/>
      <c r="C183" s="23"/>
      <c r="D183" s="75" t="s">
        <v>371</v>
      </c>
      <c r="E183" s="76" t="s">
        <v>345</v>
      </c>
      <c r="F183" s="78">
        <f>B4+(169*B6)</f>
        <v>170</v>
      </c>
      <c r="G183" s="23"/>
      <c r="H183" s="24"/>
    </row>
    <row r="184" spans="1:8" x14ac:dyDescent="0.2">
      <c r="A184" s="23"/>
      <c r="B184" s="23"/>
      <c r="C184" s="23"/>
      <c r="D184" s="75" t="s">
        <v>475</v>
      </c>
      <c r="E184" s="76" t="s">
        <v>345</v>
      </c>
      <c r="F184" s="78">
        <f>B4+(170*B6)</f>
        <v>171</v>
      </c>
      <c r="G184" s="23"/>
      <c r="H184" s="24"/>
    </row>
    <row r="185" spans="1:8" x14ac:dyDescent="0.2">
      <c r="A185" s="23"/>
      <c r="B185" s="23"/>
      <c r="C185" s="23"/>
      <c r="D185" s="75" t="s">
        <v>343</v>
      </c>
      <c r="E185" s="76" t="s">
        <v>345</v>
      </c>
      <c r="F185" s="78">
        <f>B4+(171*B6)</f>
        <v>172</v>
      </c>
      <c r="G185" s="23"/>
      <c r="H185" s="24"/>
    </row>
    <row r="186" spans="1:8" x14ac:dyDescent="0.2">
      <c r="A186" s="23"/>
      <c r="B186" s="23"/>
      <c r="C186" s="23"/>
      <c r="D186" s="75" t="s">
        <v>554</v>
      </c>
      <c r="E186" s="76" t="s">
        <v>345</v>
      </c>
      <c r="F186" s="78">
        <f>B4+(172*B6)</f>
        <v>173</v>
      </c>
      <c r="G186" s="23"/>
      <c r="H186" s="24"/>
    </row>
    <row r="187" spans="1:8" x14ac:dyDescent="0.2">
      <c r="A187" s="23"/>
      <c r="B187" s="23"/>
      <c r="C187" s="23"/>
      <c r="D187" s="75" t="s">
        <v>237</v>
      </c>
      <c r="E187" s="76" t="s">
        <v>345</v>
      </c>
      <c r="F187" s="78">
        <f>B4+(173*B6)</f>
        <v>174</v>
      </c>
      <c r="G187" s="23"/>
      <c r="H187" s="24"/>
    </row>
    <row r="188" spans="1:8" x14ac:dyDescent="0.2">
      <c r="A188" s="23"/>
      <c r="B188" s="23"/>
      <c r="C188" s="23"/>
      <c r="D188" s="116" t="s">
        <v>581</v>
      </c>
      <c r="E188" s="76" t="s">
        <v>345</v>
      </c>
      <c r="F188" s="78">
        <f>B4+(174*B6)</f>
        <v>175</v>
      </c>
      <c r="G188" s="23"/>
      <c r="H188" s="24"/>
    </row>
    <row r="189" spans="1:8" x14ac:dyDescent="0.2">
      <c r="A189" s="23"/>
      <c r="B189" s="23"/>
      <c r="C189" s="23"/>
      <c r="D189" s="75" t="s">
        <v>209</v>
      </c>
      <c r="E189" s="76" t="s">
        <v>345</v>
      </c>
      <c r="F189" s="78">
        <f>B4+(175*B6)</f>
        <v>176</v>
      </c>
      <c r="G189" s="23"/>
      <c r="H189" s="24"/>
    </row>
    <row r="190" spans="1:8" x14ac:dyDescent="0.2">
      <c r="A190" s="23"/>
      <c r="B190" s="23"/>
      <c r="C190" s="23"/>
      <c r="D190" s="75" t="s">
        <v>658</v>
      </c>
      <c r="E190" s="76" t="s">
        <v>345</v>
      </c>
      <c r="F190" s="78">
        <f>B4+(176*B6)</f>
        <v>177</v>
      </c>
      <c r="G190" s="23"/>
      <c r="H190" s="24"/>
    </row>
    <row r="191" spans="1:8" x14ac:dyDescent="0.2">
      <c r="A191" s="23"/>
      <c r="B191" s="23"/>
      <c r="C191" s="23"/>
      <c r="D191" s="75" t="s">
        <v>131</v>
      </c>
      <c r="E191" s="76" t="s">
        <v>345</v>
      </c>
      <c r="F191" s="78">
        <f>B4+(177*B6)</f>
        <v>178</v>
      </c>
      <c r="G191" s="23"/>
      <c r="H191" s="24"/>
    </row>
    <row r="192" spans="1:8" x14ac:dyDescent="0.2">
      <c r="A192" s="23"/>
      <c r="B192" s="23"/>
      <c r="C192" s="23"/>
      <c r="D192" s="75" t="s">
        <v>685</v>
      </c>
      <c r="E192" s="76" t="s">
        <v>345</v>
      </c>
      <c r="F192" s="78">
        <f>B4+(178*B6)</f>
        <v>179</v>
      </c>
      <c r="G192" s="23"/>
      <c r="H192" s="24"/>
    </row>
    <row r="193" spans="1:8" x14ac:dyDescent="0.2">
      <c r="A193" s="23"/>
      <c r="B193" s="23"/>
      <c r="C193" s="23"/>
      <c r="D193" s="75" t="s">
        <v>101</v>
      </c>
      <c r="E193" s="76" t="s">
        <v>345</v>
      </c>
      <c r="F193" s="78">
        <f>B4+(179*B6)</f>
        <v>180</v>
      </c>
      <c r="G193" s="23"/>
      <c r="H193" s="24"/>
    </row>
    <row r="194" spans="1:8" x14ac:dyDescent="0.2">
      <c r="A194" s="23"/>
      <c r="B194" s="23"/>
      <c r="C194" s="23"/>
      <c r="D194" s="75" t="s">
        <v>788</v>
      </c>
      <c r="E194" s="76" t="s">
        <v>345</v>
      </c>
      <c r="F194" s="78">
        <f>B4+(180*B6)</f>
        <v>181</v>
      </c>
      <c r="G194" s="23"/>
      <c r="H194" s="24"/>
    </row>
    <row r="195" spans="1:8" x14ac:dyDescent="0.2">
      <c r="A195" s="23"/>
      <c r="B195" s="23"/>
      <c r="C195" s="23"/>
      <c r="D195" s="75" t="s">
        <v>815</v>
      </c>
      <c r="E195" s="76" t="s">
        <v>345</v>
      </c>
      <c r="F195" s="78">
        <f>B4+(181*B6)</f>
        <v>182</v>
      </c>
      <c r="G195" s="23"/>
      <c r="H195" s="24"/>
    </row>
    <row r="196" spans="1:8" x14ac:dyDescent="0.2">
      <c r="A196" s="23"/>
      <c r="B196" s="23"/>
      <c r="C196" s="23"/>
      <c r="D196" s="75" t="s">
        <v>758</v>
      </c>
      <c r="E196" s="76" t="s">
        <v>345</v>
      </c>
      <c r="F196" s="78">
        <f>B4+(182*B6)</f>
        <v>183</v>
      </c>
      <c r="G196" s="23"/>
      <c r="H196" s="24"/>
    </row>
    <row r="197" spans="1:8" x14ac:dyDescent="0.2">
      <c r="A197" s="23"/>
      <c r="B197" s="23"/>
      <c r="C197" s="23"/>
      <c r="D197" s="75" t="s">
        <v>734</v>
      </c>
      <c r="E197" s="76" t="s">
        <v>345</v>
      </c>
      <c r="F197" s="78">
        <f>B4+(183*B6)</f>
        <v>184</v>
      </c>
      <c r="G197" s="23"/>
      <c r="H197" s="24"/>
    </row>
    <row r="198" spans="1:8" x14ac:dyDescent="0.2">
      <c r="A198" s="23"/>
      <c r="B198" s="23"/>
      <c r="C198" s="23"/>
      <c r="D198" s="75" t="s">
        <v>604</v>
      </c>
      <c r="E198" s="76" t="s">
        <v>345</v>
      </c>
      <c r="F198" s="78">
        <f>B4+(184*B6)</f>
        <v>185</v>
      </c>
      <c r="G198" s="23"/>
      <c r="H198" s="24"/>
    </row>
    <row r="199" spans="1:8" x14ac:dyDescent="0.2">
      <c r="A199" s="23"/>
      <c r="B199" s="23"/>
      <c r="C199" s="23"/>
      <c r="D199" s="75" t="s">
        <v>71</v>
      </c>
      <c r="E199" s="76" t="s">
        <v>345</v>
      </c>
      <c r="F199" s="78">
        <f>B4+(185*B6)</f>
        <v>186</v>
      </c>
      <c r="G199" s="23"/>
      <c r="H199" s="24"/>
    </row>
    <row r="200" spans="1:8" ht="12.75" x14ac:dyDescent="0.2">
      <c r="A200" s="23"/>
      <c r="B200" s="23"/>
      <c r="C200" s="23"/>
      <c r="D200" s="75" t="s">
        <v>628</v>
      </c>
      <c r="E200" s="76" t="s">
        <v>345</v>
      </c>
      <c r="F200" s="78">
        <f>B4+(186*B6)</f>
        <v>187</v>
      </c>
      <c r="G200" s="117"/>
      <c r="H200" s="118"/>
    </row>
    <row r="201" spans="1:8" ht="12.75" x14ac:dyDescent="0.2">
      <c r="A201" s="23"/>
      <c r="B201" s="23"/>
      <c r="C201" s="23"/>
      <c r="D201" s="75" t="s">
        <v>44</v>
      </c>
      <c r="E201" s="76" t="s">
        <v>345</v>
      </c>
      <c r="F201" s="78">
        <f>B4+(187*B6)</f>
        <v>188</v>
      </c>
      <c r="G201" s="117"/>
      <c r="H201" s="118"/>
    </row>
    <row r="202" spans="1:8" ht="12.75" x14ac:dyDescent="0.2">
      <c r="A202" s="23"/>
      <c r="B202" s="23"/>
      <c r="C202" s="23"/>
      <c r="D202" s="75" t="s">
        <v>498</v>
      </c>
      <c r="E202" s="76" t="s">
        <v>345</v>
      </c>
      <c r="F202" s="78">
        <f>B4+(188*B6)</f>
        <v>189</v>
      </c>
      <c r="G202" s="117"/>
      <c r="H202" s="118"/>
    </row>
    <row r="203" spans="1:8" ht="12.75" x14ac:dyDescent="0.2">
      <c r="A203" s="23"/>
      <c r="B203" s="23"/>
      <c r="C203" s="23"/>
      <c r="D203" s="75" t="s">
        <v>179</v>
      </c>
      <c r="E203" s="76" t="s">
        <v>345</v>
      </c>
      <c r="F203" s="78">
        <f>B4+(189*B6)</f>
        <v>190</v>
      </c>
      <c r="G203" s="117"/>
      <c r="H203" s="118"/>
    </row>
    <row r="204" spans="1:8" ht="12.75" x14ac:dyDescent="0.2">
      <c r="A204" s="23"/>
      <c r="B204" s="23"/>
      <c r="C204" s="23"/>
      <c r="D204" s="75" t="s">
        <v>523</v>
      </c>
      <c r="E204" s="76" t="s">
        <v>345</v>
      </c>
      <c r="F204" s="78">
        <f>B4+(190*B6)</f>
        <v>191</v>
      </c>
      <c r="G204" s="117"/>
      <c r="H204" s="118"/>
    </row>
    <row r="205" spans="1:8" ht="12.75" x14ac:dyDescent="0.2">
      <c r="A205" s="23"/>
      <c r="B205" s="23"/>
      <c r="C205" s="23"/>
      <c r="D205" s="75" t="s">
        <v>153</v>
      </c>
      <c r="E205" s="76" t="s">
        <v>345</v>
      </c>
      <c r="F205" s="78">
        <f>B4+(191*B6)</f>
        <v>192</v>
      </c>
      <c r="G205" s="117"/>
      <c r="H205" s="118"/>
    </row>
    <row r="206" spans="1:8" ht="12.75" x14ac:dyDescent="0.2">
      <c r="A206" s="23"/>
      <c r="B206" s="23"/>
      <c r="C206" s="23"/>
      <c r="D206" s="75" t="s">
        <v>393</v>
      </c>
      <c r="E206" s="76" t="s">
        <v>345</v>
      </c>
      <c r="F206" s="78">
        <f>B4+(192*B6)</f>
        <v>193</v>
      </c>
      <c r="G206" s="117"/>
      <c r="H206" s="118"/>
    </row>
    <row r="207" spans="1:8" ht="12.75" x14ac:dyDescent="0.2">
      <c r="A207" s="23"/>
      <c r="B207" s="23"/>
      <c r="C207" s="23"/>
      <c r="D207" s="75" t="s">
        <v>313</v>
      </c>
      <c r="E207" s="76" t="s">
        <v>345</v>
      </c>
      <c r="F207" s="78">
        <f>B4+(193*B6)</f>
        <v>194</v>
      </c>
      <c r="G207" s="117"/>
      <c r="H207" s="118"/>
    </row>
    <row r="208" spans="1:8" ht="12.75" x14ac:dyDescent="0.2">
      <c r="A208" s="23"/>
      <c r="B208" s="23"/>
      <c r="C208" s="23"/>
      <c r="D208" s="75" t="s">
        <v>418</v>
      </c>
      <c r="E208" s="76" t="s">
        <v>345</v>
      </c>
      <c r="F208" s="78">
        <f>B4+(194*B6)</f>
        <v>195</v>
      </c>
      <c r="G208" s="117"/>
      <c r="H208" s="118"/>
    </row>
    <row r="209" spans="1:8" ht="12.75" x14ac:dyDescent="0.2">
      <c r="A209" s="23"/>
      <c r="B209" s="23"/>
      <c r="C209" s="23"/>
      <c r="D209" s="75" t="s">
        <v>287</v>
      </c>
      <c r="E209" s="76" t="s">
        <v>345</v>
      </c>
      <c r="F209" s="78">
        <f>B4+(195*B6)</f>
        <v>196</v>
      </c>
      <c r="G209" s="117"/>
      <c r="H209" s="118"/>
    </row>
    <row r="210" spans="1:8" ht="12.75" x14ac:dyDescent="0.2">
      <c r="A210" s="23"/>
      <c r="B210" s="23"/>
      <c r="C210" s="23"/>
      <c r="D210" s="75" t="s">
        <v>391</v>
      </c>
      <c r="E210" s="76" t="s">
        <v>345</v>
      </c>
      <c r="F210" s="78">
        <f>B4+(196*B6)</f>
        <v>197</v>
      </c>
      <c r="G210" s="117"/>
      <c r="H210" s="118"/>
    </row>
    <row r="211" spans="1:8" ht="12.75" x14ac:dyDescent="0.2">
      <c r="A211" s="23"/>
      <c r="B211" s="23"/>
      <c r="C211" s="23"/>
      <c r="D211" s="75" t="s">
        <v>315</v>
      </c>
      <c r="E211" s="76" t="s">
        <v>345</v>
      </c>
      <c r="F211" s="78">
        <f>B4+(197*B6)</f>
        <v>198</v>
      </c>
      <c r="G211" s="117"/>
      <c r="H211" s="118"/>
    </row>
    <row r="212" spans="1:8" ht="12.75" x14ac:dyDescent="0.2">
      <c r="A212" s="23"/>
      <c r="B212" s="23"/>
      <c r="C212" s="23"/>
      <c r="D212" s="75" t="s">
        <v>420</v>
      </c>
      <c r="E212" s="76" t="s">
        <v>345</v>
      </c>
      <c r="F212" s="78">
        <f>B4+(198*B6)</f>
        <v>199</v>
      </c>
      <c r="G212" s="117"/>
      <c r="H212" s="118"/>
    </row>
    <row r="213" spans="1:8" ht="12.75" x14ac:dyDescent="0.2">
      <c r="A213" s="23"/>
      <c r="B213" s="23"/>
      <c r="C213" s="23"/>
      <c r="D213" s="75" t="s">
        <v>285</v>
      </c>
      <c r="E213" s="76" t="s">
        <v>345</v>
      </c>
      <c r="F213" s="78">
        <f>B4+(199*B6)</f>
        <v>200</v>
      </c>
      <c r="G213" s="117"/>
      <c r="H213" s="118"/>
    </row>
    <row r="214" spans="1:8" ht="12.75" x14ac:dyDescent="0.2">
      <c r="A214" s="23"/>
      <c r="B214" s="23"/>
      <c r="C214" s="23"/>
      <c r="D214" s="75" t="s">
        <v>496</v>
      </c>
      <c r="E214" s="76" t="s">
        <v>345</v>
      </c>
      <c r="F214" s="78">
        <f>B4+(200*B6)</f>
        <v>201</v>
      </c>
      <c r="G214" s="117"/>
      <c r="H214" s="118"/>
    </row>
    <row r="215" spans="1:8" ht="12.75" x14ac:dyDescent="0.2">
      <c r="A215" s="23"/>
      <c r="B215" s="23"/>
      <c r="C215" s="23"/>
      <c r="D215" s="75" t="s">
        <v>181</v>
      </c>
      <c r="E215" s="76" t="s">
        <v>345</v>
      </c>
      <c r="F215" s="78">
        <f>B4+(201*B6)</f>
        <v>202</v>
      </c>
      <c r="G215" s="117"/>
      <c r="H215" s="118"/>
    </row>
    <row r="216" spans="1:8" ht="12.75" x14ac:dyDescent="0.2">
      <c r="A216" s="23"/>
      <c r="B216" s="23"/>
      <c r="C216" s="23"/>
      <c r="D216" s="75" t="s">
        <v>525</v>
      </c>
      <c r="E216" s="76" t="s">
        <v>345</v>
      </c>
      <c r="F216" s="78">
        <f>B4+(202*B6)</f>
        <v>203</v>
      </c>
      <c r="G216" s="117"/>
      <c r="H216" s="118"/>
    </row>
    <row r="217" spans="1:8" ht="12.75" x14ac:dyDescent="0.2">
      <c r="A217" s="23"/>
      <c r="B217" s="23"/>
      <c r="C217" s="23"/>
      <c r="D217" s="75" t="s">
        <v>151</v>
      </c>
      <c r="E217" s="76" t="s">
        <v>345</v>
      </c>
      <c r="F217" s="78">
        <f>B4+(203*B6)</f>
        <v>204</v>
      </c>
      <c r="G217" s="117"/>
      <c r="H217" s="118"/>
    </row>
    <row r="218" spans="1:8" ht="12.75" x14ac:dyDescent="0.2">
      <c r="A218" s="23"/>
      <c r="B218" s="23"/>
      <c r="C218" s="23"/>
      <c r="D218" s="75" t="s">
        <v>602</v>
      </c>
      <c r="E218" s="76" t="s">
        <v>345</v>
      </c>
      <c r="F218" s="78">
        <f>B4+(204*B6)</f>
        <v>205</v>
      </c>
      <c r="G218" s="117"/>
      <c r="H218" s="118"/>
    </row>
    <row r="219" spans="1:8" ht="12.75" x14ac:dyDescent="0.2">
      <c r="A219" s="23"/>
      <c r="B219" s="23"/>
      <c r="C219" s="23"/>
      <c r="D219" s="75" t="s">
        <v>73</v>
      </c>
      <c r="E219" s="76" t="s">
        <v>345</v>
      </c>
      <c r="F219" s="78">
        <f>B4+(205*B6)</f>
        <v>206</v>
      </c>
      <c r="G219" s="117"/>
      <c r="H219" s="118"/>
    </row>
    <row r="220" spans="1:8" ht="12.75" x14ac:dyDescent="0.2">
      <c r="A220" s="23"/>
      <c r="B220" s="23"/>
      <c r="C220" s="23"/>
      <c r="D220" s="75" t="s">
        <v>630</v>
      </c>
      <c r="E220" s="76" t="s">
        <v>345</v>
      </c>
      <c r="F220" s="78">
        <f>B4+(206*B6)</f>
        <v>207</v>
      </c>
      <c r="G220" s="117"/>
      <c r="H220" s="118"/>
    </row>
    <row r="221" spans="1:8" ht="12.75" x14ac:dyDescent="0.2">
      <c r="A221" s="23"/>
      <c r="B221" s="23"/>
      <c r="C221" s="23"/>
      <c r="D221" s="75" t="s">
        <v>42</v>
      </c>
      <c r="E221" s="76" t="s">
        <v>345</v>
      </c>
      <c r="F221" s="78">
        <f>B4+(207*B6)</f>
        <v>208</v>
      </c>
      <c r="G221" s="117"/>
      <c r="H221" s="118"/>
    </row>
    <row r="222" spans="1:8" ht="12.75" x14ac:dyDescent="0.2">
      <c r="A222" s="23"/>
      <c r="B222" s="23"/>
      <c r="C222" s="23"/>
      <c r="D222" s="75" t="s">
        <v>732</v>
      </c>
      <c r="E222" s="76" t="s">
        <v>345</v>
      </c>
      <c r="F222" s="78">
        <f>B4+(208*B6)</f>
        <v>209</v>
      </c>
      <c r="G222" s="117"/>
      <c r="H222" s="118"/>
    </row>
    <row r="223" spans="1:8" ht="12.75" x14ac:dyDescent="0.2">
      <c r="A223" s="23"/>
      <c r="B223" s="23"/>
      <c r="C223" s="23"/>
      <c r="D223" s="75" t="s">
        <v>760</v>
      </c>
      <c r="E223" s="76" t="s">
        <v>345</v>
      </c>
      <c r="F223" s="78">
        <f>B4+(209*B6)</f>
        <v>210</v>
      </c>
      <c r="G223" s="117"/>
      <c r="H223" s="118"/>
    </row>
    <row r="224" spans="1:8" ht="12.75" x14ac:dyDescent="0.2">
      <c r="A224" s="23"/>
      <c r="B224" s="23"/>
      <c r="C224" s="23"/>
      <c r="D224" s="75" t="s">
        <v>817</v>
      </c>
      <c r="E224" s="76" t="s">
        <v>345</v>
      </c>
      <c r="F224" s="78">
        <f>B4+(210*B6)</f>
        <v>211</v>
      </c>
      <c r="G224" s="117"/>
      <c r="H224" s="118"/>
    </row>
    <row r="225" spans="1:8" ht="12.75" x14ac:dyDescent="0.2">
      <c r="A225" s="23"/>
      <c r="B225" s="23"/>
      <c r="C225" s="23"/>
      <c r="D225" s="75" t="s">
        <v>786</v>
      </c>
      <c r="E225" s="76" t="s">
        <v>345</v>
      </c>
      <c r="F225" s="78">
        <f>B4+(211*B6)</f>
        <v>212</v>
      </c>
      <c r="G225" s="117"/>
      <c r="H225" s="118"/>
    </row>
    <row r="226" spans="1:8" ht="12.75" x14ac:dyDescent="0.2">
      <c r="A226" s="23"/>
      <c r="B226" s="23"/>
      <c r="C226" s="23"/>
      <c r="D226" s="75" t="s">
        <v>656</v>
      </c>
      <c r="E226" s="76" t="s">
        <v>345</v>
      </c>
      <c r="F226" s="78">
        <f>B4+(212*B6)</f>
        <v>213</v>
      </c>
      <c r="G226" s="117"/>
      <c r="H226" s="118"/>
    </row>
    <row r="227" spans="1:8" ht="12.75" x14ac:dyDescent="0.2">
      <c r="A227" s="23"/>
      <c r="B227" s="23"/>
      <c r="C227" s="23"/>
      <c r="D227" s="75" t="s">
        <v>133</v>
      </c>
      <c r="E227" s="76" t="s">
        <v>345</v>
      </c>
      <c r="F227" s="78">
        <f>B4+(213*B6)</f>
        <v>214</v>
      </c>
      <c r="G227" s="117"/>
      <c r="H227" s="118"/>
    </row>
    <row r="228" spans="1:8" ht="12.75" x14ac:dyDescent="0.2">
      <c r="A228" s="23"/>
      <c r="B228" s="23"/>
      <c r="C228" s="23"/>
      <c r="D228" s="75" t="s">
        <v>687</v>
      </c>
      <c r="E228" s="76" t="s">
        <v>345</v>
      </c>
      <c r="F228" s="78">
        <f>B4+(214*B6)</f>
        <v>215</v>
      </c>
      <c r="G228" s="117"/>
      <c r="H228" s="118"/>
    </row>
    <row r="229" spans="1:8" ht="12.75" x14ac:dyDescent="0.2">
      <c r="A229" s="23"/>
      <c r="B229" s="23"/>
      <c r="C229" s="23"/>
      <c r="D229" s="75" t="s">
        <v>99</v>
      </c>
      <c r="E229" s="76" t="s">
        <v>345</v>
      </c>
      <c r="F229" s="78">
        <f>B4+(215*B6)</f>
        <v>216</v>
      </c>
      <c r="G229" s="117"/>
      <c r="H229" s="118"/>
    </row>
    <row r="230" spans="1:8" ht="12.75" x14ac:dyDescent="0.2">
      <c r="A230" s="23"/>
      <c r="B230" s="23"/>
      <c r="C230" s="23"/>
      <c r="D230" s="75" t="s">
        <v>552</v>
      </c>
      <c r="E230" s="76" t="s">
        <v>345</v>
      </c>
      <c r="F230" s="78">
        <f>B4+(216*B6)</f>
        <v>217</v>
      </c>
      <c r="G230" s="117"/>
      <c r="H230" s="118"/>
    </row>
    <row r="231" spans="1:8" ht="12.75" x14ac:dyDescent="0.2">
      <c r="A231" s="23"/>
      <c r="B231" s="23"/>
      <c r="C231" s="23"/>
      <c r="D231" s="75" t="s">
        <v>239</v>
      </c>
      <c r="E231" s="76" t="s">
        <v>345</v>
      </c>
      <c r="F231" s="78">
        <f>B4+(217*B6)</f>
        <v>218</v>
      </c>
      <c r="G231" s="117"/>
      <c r="H231" s="118"/>
    </row>
    <row r="232" spans="1:8" ht="12.75" x14ac:dyDescent="0.2">
      <c r="A232" s="23"/>
      <c r="B232" s="23"/>
      <c r="C232" s="23"/>
      <c r="D232" s="75" t="s">
        <v>583</v>
      </c>
      <c r="E232" s="76" t="s">
        <v>345</v>
      </c>
      <c r="F232" s="78">
        <f>B4+(218*B6)</f>
        <v>219</v>
      </c>
      <c r="G232" s="117"/>
      <c r="H232" s="118"/>
    </row>
    <row r="233" spans="1:8" ht="12.75" x14ac:dyDescent="0.2">
      <c r="A233" s="23"/>
      <c r="B233" s="23"/>
      <c r="C233" s="23"/>
      <c r="D233" s="75" t="s">
        <v>207</v>
      </c>
      <c r="E233" s="76" t="s">
        <v>345</v>
      </c>
      <c r="F233" s="78">
        <f>B4+(219*B6)</f>
        <v>220</v>
      </c>
      <c r="G233" s="117"/>
      <c r="H233" s="118"/>
    </row>
    <row r="234" spans="1:8" ht="12.75" x14ac:dyDescent="0.2">
      <c r="A234" s="23"/>
      <c r="B234" s="23"/>
      <c r="C234" s="23"/>
      <c r="D234" s="75" t="s">
        <v>446</v>
      </c>
      <c r="E234" s="76" t="s">
        <v>345</v>
      </c>
      <c r="F234" s="78">
        <f>B4+(220*B6)</f>
        <v>221</v>
      </c>
      <c r="G234" s="117"/>
      <c r="H234" s="118"/>
    </row>
    <row r="235" spans="1:8" ht="12.75" x14ac:dyDescent="0.2">
      <c r="A235" s="23"/>
      <c r="B235" s="23"/>
      <c r="C235" s="23"/>
      <c r="D235" s="75" t="s">
        <v>373</v>
      </c>
      <c r="E235" s="76" t="s">
        <v>345</v>
      </c>
      <c r="F235" s="78">
        <f>B4+(221*B6)</f>
        <v>222</v>
      </c>
      <c r="G235" s="117"/>
      <c r="H235" s="118"/>
    </row>
    <row r="236" spans="1:8" ht="12.75" x14ac:dyDescent="0.2">
      <c r="A236" s="23"/>
      <c r="B236" s="23"/>
      <c r="C236" s="23"/>
      <c r="D236" s="75" t="s">
        <v>477</v>
      </c>
      <c r="E236" s="76" t="s">
        <v>345</v>
      </c>
      <c r="F236" s="78">
        <f>B4+(222*B6)</f>
        <v>223</v>
      </c>
      <c r="G236" s="117"/>
      <c r="H236" s="118"/>
    </row>
    <row r="237" spans="1:8" ht="12.75" x14ac:dyDescent="0.2">
      <c r="A237" s="23"/>
      <c r="B237" s="23"/>
      <c r="C237" s="23"/>
      <c r="D237" s="75" t="s">
        <v>341</v>
      </c>
      <c r="E237" s="76" t="s">
        <v>345</v>
      </c>
      <c r="F237" s="78">
        <f>B4+(223*B6)</f>
        <v>224</v>
      </c>
      <c r="G237" s="117"/>
      <c r="H237" s="118"/>
    </row>
    <row r="238" spans="1:8" ht="12.75" x14ac:dyDescent="0.2">
      <c r="A238" s="23"/>
      <c r="B238" s="23"/>
      <c r="C238" s="23"/>
      <c r="D238" s="75" t="s">
        <v>643</v>
      </c>
      <c r="E238" s="76" t="s">
        <v>345</v>
      </c>
      <c r="F238" s="78">
        <f>B4+(224*B6)</f>
        <v>225</v>
      </c>
      <c r="G238" s="117"/>
      <c r="H238" s="118"/>
    </row>
    <row r="239" spans="1:8" ht="12.75" x14ac:dyDescent="0.2">
      <c r="A239" s="23"/>
      <c r="B239" s="23"/>
      <c r="C239" s="23"/>
      <c r="D239" s="75" t="s">
        <v>507</v>
      </c>
      <c r="E239" s="76" t="s">
        <v>345</v>
      </c>
      <c r="F239" s="78">
        <f>B4+(225*B6)</f>
        <v>226</v>
      </c>
      <c r="G239" s="117"/>
      <c r="H239" s="118"/>
    </row>
    <row r="240" spans="1:8" ht="12.75" x14ac:dyDescent="0.2">
      <c r="A240" s="23"/>
      <c r="B240" s="23"/>
      <c r="C240" s="23"/>
      <c r="D240" s="75" t="s">
        <v>613</v>
      </c>
      <c r="E240" s="76" t="s">
        <v>345</v>
      </c>
      <c r="F240" s="78">
        <f>B4+(226*B6)</f>
        <v>227</v>
      </c>
      <c r="G240" s="117"/>
      <c r="H240" s="118"/>
    </row>
    <row r="241" spans="1:8" ht="12.75" x14ac:dyDescent="0.2">
      <c r="A241" s="23"/>
      <c r="B241" s="23"/>
      <c r="C241" s="23"/>
      <c r="D241" s="75" t="s">
        <v>538</v>
      </c>
      <c r="E241" s="76" t="s">
        <v>345</v>
      </c>
      <c r="F241" s="78">
        <f>B4+(227*B6)</f>
        <v>228</v>
      </c>
      <c r="G241" s="117"/>
      <c r="H241" s="118"/>
    </row>
    <row r="242" spans="1:8" ht="12.75" x14ac:dyDescent="0.2">
      <c r="A242" s="23"/>
      <c r="B242" s="23"/>
      <c r="C242" s="23"/>
      <c r="D242" s="75" t="s">
        <v>746</v>
      </c>
      <c r="E242" s="76" t="s">
        <v>345</v>
      </c>
      <c r="F242" s="78">
        <f>B4+(228*B6)</f>
        <v>229</v>
      </c>
      <c r="G242" s="117"/>
      <c r="H242" s="118"/>
    </row>
    <row r="243" spans="1:8" ht="12.75" x14ac:dyDescent="0.2">
      <c r="A243" s="23"/>
      <c r="B243" s="23"/>
      <c r="C243" s="23"/>
      <c r="D243" s="75" t="s">
        <v>374</v>
      </c>
      <c r="E243" s="76" t="s">
        <v>345</v>
      </c>
      <c r="F243" s="78">
        <f>B4+(229*B6)</f>
        <v>230</v>
      </c>
      <c r="G243" s="117"/>
      <c r="H243" s="118"/>
    </row>
    <row r="244" spans="1:8" ht="12.75" x14ac:dyDescent="0.2">
      <c r="A244" s="23"/>
      <c r="B244" s="23"/>
      <c r="C244" s="23"/>
      <c r="D244" s="75" t="s">
        <v>716</v>
      </c>
      <c r="E244" s="76" t="s">
        <v>345</v>
      </c>
      <c r="F244" s="78">
        <f>B4+(230*B6)</f>
        <v>231</v>
      </c>
      <c r="G244" s="117"/>
      <c r="H244" s="118"/>
    </row>
    <row r="245" spans="1:8" ht="12.75" x14ac:dyDescent="0.2">
      <c r="A245" s="23"/>
      <c r="B245" s="23"/>
      <c r="C245" s="23"/>
      <c r="D245" s="75" t="s">
        <v>405</v>
      </c>
      <c r="E245" s="76" t="s">
        <v>345</v>
      </c>
      <c r="F245" s="78">
        <f>B4+(231*B6)</f>
        <v>232</v>
      </c>
      <c r="G245" s="117"/>
      <c r="H245" s="118"/>
    </row>
    <row r="246" spans="1:8" ht="12.75" x14ac:dyDescent="0.2">
      <c r="A246" s="23"/>
      <c r="B246" s="23"/>
      <c r="C246" s="23"/>
      <c r="D246" s="75" t="s">
        <v>86</v>
      </c>
      <c r="E246" s="76" t="s">
        <v>345</v>
      </c>
      <c r="F246" s="78">
        <f>B4+(232*B6)</f>
        <v>233</v>
      </c>
      <c r="G246" s="117"/>
      <c r="H246" s="118"/>
    </row>
    <row r="247" spans="1:8" ht="12.75" x14ac:dyDescent="0.2">
      <c r="A247" s="23"/>
      <c r="B247" s="23"/>
      <c r="C247" s="23"/>
      <c r="D247" s="75" t="s">
        <v>268</v>
      </c>
      <c r="E247" s="76" t="s">
        <v>345</v>
      </c>
      <c r="F247" s="78">
        <f>B4+(233*B6)</f>
        <v>234</v>
      </c>
      <c r="G247" s="117"/>
      <c r="H247" s="118"/>
    </row>
    <row r="248" spans="1:8" ht="12.75" x14ac:dyDescent="0.2">
      <c r="A248" s="23"/>
      <c r="B248" s="23"/>
      <c r="C248" s="23"/>
      <c r="D248" s="75" t="s">
        <v>53</v>
      </c>
      <c r="E248" s="76" t="s">
        <v>345</v>
      </c>
      <c r="F248" s="78">
        <f>B4+(234*B6)</f>
        <v>235</v>
      </c>
      <c r="G248" s="117"/>
      <c r="H248" s="118"/>
    </row>
    <row r="249" spans="1:8" ht="12.75" x14ac:dyDescent="0.2">
      <c r="A249" s="23"/>
      <c r="B249" s="23"/>
      <c r="C249" s="23"/>
      <c r="D249" s="75" t="s">
        <v>300</v>
      </c>
      <c r="E249" s="76" t="s">
        <v>345</v>
      </c>
      <c r="F249" s="78">
        <f>B4+(235*B6)</f>
        <v>236</v>
      </c>
      <c r="G249" s="117"/>
      <c r="H249" s="118"/>
    </row>
    <row r="250" spans="1:8" ht="12.75" x14ac:dyDescent="0.2">
      <c r="A250" s="23"/>
      <c r="B250" s="23"/>
      <c r="C250" s="23"/>
      <c r="D250" s="75" t="s">
        <v>194</v>
      </c>
      <c r="E250" s="115" t="s">
        <v>345</v>
      </c>
      <c r="F250" s="78">
        <f>B4+(236*B6)</f>
        <v>237</v>
      </c>
      <c r="G250" s="117"/>
      <c r="H250" s="118"/>
    </row>
    <row r="251" spans="1:8" ht="12.75" x14ac:dyDescent="0.2">
      <c r="A251" s="23"/>
      <c r="B251" s="23"/>
      <c r="C251" s="23"/>
      <c r="D251" s="75" t="s">
        <v>162</v>
      </c>
      <c r="E251" s="76" t="s">
        <v>345</v>
      </c>
      <c r="F251" s="78">
        <f>B4+(237*B6)</f>
        <v>238</v>
      </c>
      <c r="G251" s="117"/>
      <c r="H251" s="118"/>
    </row>
    <row r="252" spans="1:8" ht="12.75" x14ac:dyDescent="0.2">
      <c r="A252" s="23"/>
      <c r="B252" s="23"/>
      <c r="C252" s="23"/>
      <c r="D252" s="75" t="s">
        <v>220</v>
      </c>
      <c r="E252" s="76" t="s">
        <v>345</v>
      </c>
      <c r="F252" s="78">
        <f>B4+(238*B6)</f>
        <v>239</v>
      </c>
      <c r="G252" s="117"/>
      <c r="H252" s="118"/>
    </row>
    <row r="253" spans="1:8" ht="12.75" x14ac:dyDescent="0.2">
      <c r="A253" s="23"/>
      <c r="B253" s="23"/>
      <c r="C253" s="23"/>
      <c r="D253" s="75" t="s">
        <v>249</v>
      </c>
      <c r="E253" s="76" t="s">
        <v>345</v>
      </c>
      <c r="F253" s="78">
        <f>B4+(239*B6)</f>
        <v>240</v>
      </c>
      <c r="G253" s="117"/>
      <c r="H253" s="118"/>
    </row>
    <row r="254" spans="1:8" ht="12.75" x14ac:dyDescent="0.2">
      <c r="A254" s="23"/>
      <c r="B254" s="23"/>
      <c r="C254" s="23"/>
      <c r="D254" s="75" t="s">
        <v>144</v>
      </c>
      <c r="E254" s="76" t="s">
        <v>345</v>
      </c>
      <c r="F254" s="78">
        <f>B4+(240*B6)</f>
        <v>241</v>
      </c>
      <c r="G254" s="117"/>
      <c r="H254" s="118"/>
    </row>
    <row r="255" spans="1:8" ht="12.75" x14ac:dyDescent="0.2">
      <c r="A255" s="23"/>
      <c r="B255" s="23"/>
      <c r="C255" s="23"/>
      <c r="D255" s="75" t="s">
        <v>326</v>
      </c>
      <c r="E255" s="76" t="s">
        <v>345</v>
      </c>
      <c r="F255" s="78">
        <f>B4+(241*B6)</f>
        <v>242</v>
      </c>
      <c r="G255" s="117"/>
      <c r="H255" s="118"/>
    </row>
    <row r="256" spans="1:8" ht="12.75" x14ac:dyDescent="0.2">
      <c r="A256" s="23"/>
      <c r="B256" s="23"/>
      <c r="C256" s="23"/>
      <c r="D256" s="75" t="s">
        <v>112</v>
      </c>
      <c r="E256" s="76" t="s">
        <v>345</v>
      </c>
      <c r="F256" s="78">
        <f>B4+(242*B6)</f>
        <v>243</v>
      </c>
      <c r="G256" s="117"/>
      <c r="H256" s="118"/>
    </row>
    <row r="257" spans="1:8" ht="12.75" x14ac:dyDescent="0.2">
      <c r="A257" s="23"/>
      <c r="B257" s="23"/>
      <c r="C257" s="23"/>
      <c r="D257" s="116" t="s">
        <v>356</v>
      </c>
      <c r="E257" s="76" t="s">
        <v>345</v>
      </c>
      <c r="F257" s="78">
        <f>B4+(243*B6)</f>
        <v>244</v>
      </c>
      <c r="G257" s="117"/>
      <c r="H257" s="118"/>
    </row>
    <row r="258" spans="1:8" ht="12.75" x14ac:dyDescent="0.2">
      <c r="A258" s="23"/>
      <c r="B258" s="23"/>
      <c r="C258" s="23"/>
      <c r="D258" s="75" t="s">
        <v>800</v>
      </c>
      <c r="E258" s="76" t="s">
        <v>345</v>
      </c>
      <c r="F258" s="78">
        <f>B4+(244*B6)</f>
        <v>245</v>
      </c>
      <c r="G258" s="117"/>
      <c r="H258" s="118"/>
    </row>
    <row r="259" spans="1:8" ht="12.75" x14ac:dyDescent="0.2">
      <c r="A259" s="23"/>
      <c r="B259" s="23"/>
      <c r="C259" s="23"/>
      <c r="D259" s="75" t="s">
        <v>431</v>
      </c>
      <c r="E259" s="76" t="s">
        <v>345</v>
      </c>
      <c r="F259" s="78">
        <f>B4+(245*B6)</f>
        <v>246</v>
      </c>
      <c r="G259" s="117"/>
      <c r="H259" s="118"/>
    </row>
    <row r="260" spans="1:8" ht="12.75" x14ac:dyDescent="0.2">
      <c r="A260" s="23"/>
      <c r="B260" s="23"/>
      <c r="C260" s="23"/>
      <c r="D260" s="75" t="s">
        <v>771</v>
      </c>
      <c r="E260" s="76" t="s">
        <v>345</v>
      </c>
      <c r="F260" s="78">
        <f>B4+(246*B6)</f>
        <v>247</v>
      </c>
      <c r="G260" s="117"/>
      <c r="H260" s="118"/>
    </row>
    <row r="261" spans="1:8" ht="12.75" x14ac:dyDescent="0.2">
      <c r="A261" s="23"/>
      <c r="B261" s="23"/>
      <c r="C261" s="23"/>
      <c r="D261" s="75" t="s">
        <v>460</v>
      </c>
      <c r="E261" s="76" t="s">
        <v>345</v>
      </c>
      <c r="F261" s="78">
        <f>B4+(247*B6)</f>
        <v>248</v>
      </c>
      <c r="G261" s="117"/>
      <c r="H261" s="118"/>
    </row>
    <row r="262" spans="1:8" ht="12.75" x14ac:dyDescent="0.2">
      <c r="A262" s="23"/>
      <c r="B262" s="23"/>
      <c r="C262" s="23"/>
      <c r="D262" s="75" t="s">
        <v>698</v>
      </c>
      <c r="E262" s="76" t="s">
        <v>345</v>
      </c>
      <c r="F262" s="78">
        <f>B4+(248*B6)</f>
        <v>249</v>
      </c>
      <c r="G262" s="117"/>
      <c r="H262" s="118"/>
    </row>
    <row r="263" spans="1:8" ht="12.75" x14ac:dyDescent="0.2">
      <c r="A263" s="23"/>
      <c r="B263" s="23"/>
      <c r="C263" s="23"/>
      <c r="D263" s="75" t="s">
        <v>565</v>
      </c>
      <c r="E263" s="76" t="s">
        <v>345</v>
      </c>
      <c r="F263" s="78">
        <f>B4+(249*B6)</f>
        <v>250</v>
      </c>
      <c r="G263" s="117"/>
      <c r="H263" s="118"/>
    </row>
    <row r="264" spans="1:8" ht="12.75" x14ac:dyDescent="0.2">
      <c r="A264" s="23"/>
      <c r="B264" s="23"/>
      <c r="C264" s="23"/>
      <c r="D264" s="75" t="s">
        <v>669</v>
      </c>
      <c r="E264" s="76" t="s">
        <v>345</v>
      </c>
      <c r="F264" s="78">
        <f>B4+(250*B6)</f>
        <v>251</v>
      </c>
      <c r="G264" s="117"/>
      <c r="H264" s="118"/>
    </row>
    <row r="265" spans="1:8" ht="12.75" x14ac:dyDescent="0.2">
      <c r="A265" s="23"/>
      <c r="B265" s="23"/>
      <c r="C265" s="23"/>
      <c r="D265" s="75" t="s">
        <v>594</v>
      </c>
      <c r="E265" s="76" t="s">
        <v>345</v>
      </c>
      <c r="F265" s="78">
        <f>B4+(251*B6)</f>
        <v>252</v>
      </c>
      <c r="G265" s="117"/>
      <c r="H265" s="118"/>
    </row>
    <row r="266" spans="1:8" ht="12.75" x14ac:dyDescent="0.2">
      <c r="A266" s="23"/>
      <c r="B266" s="23"/>
      <c r="C266" s="23"/>
      <c r="D266" s="75" t="s">
        <v>696</v>
      </c>
      <c r="E266" s="76" t="s">
        <v>345</v>
      </c>
      <c r="F266" s="78">
        <f>B4+(252*B6)</f>
        <v>253</v>
      </c>
      <c r="G266" s="117"/>
      <c r="H266" s="118"/>
    </row>
    <row r="267" spans="1:8" ht="12.75" x14ac:dyDescent="0.2">
      <c r="A267" s="23"/>
      <c r="B267" s="23"/>
      <c r="C267" s="23"/>
      <c r="D267" s="75" t="s">
        <v>567</v>
      </c>
      <c r="E267" s="76" t="s">
        <v>345</v>
      </c>
      <c r="F267" s="78">
        <f>B4+(253*B6)</f>
        <v>254</v>
      </c>
      <c r="G267" s="117"/>
      <c r="H267" s="118"/>
    </row>
    <row r="268" spans="1:8" ht="12.75" x14ac:dyDescent="0.2">
      <c r="A268" s="23"/>
      <c r="B268" s="23"/>
      <c r="C268" s="23"/>
      <c r="D268" s="75" t="s">
        <v>671</v>
      </c>
      <c r="E268" s="76" t="s">
        <v>345</v>
      </c>
      <c r="F268" s="78">
        <f>B4+(254*B6)</f>
        <v>255</v>
      </c>
      <c r="G268" s="117"/>
      <c r="H268" s="118"/>
    </row>
    <row r="269" spans="1:8" ht="12.75" x14ac:dyDescent="0.2">
      <c r="A269" s="23"/>
      <c r="B269" s="23"/>
      <c r="C269" s="23"/>
      <c r="D269" s="75" t="s">
        <v>592</v>
      </c>
      <c r="E269" s="76" t="s">
        <v>345</v>
      </c>
      <c r="F269" s="78">
        <f>B4+(255*B6)</f>
        <v>256</v>
      </c>
      <c r="G269" s="117"/>
      <c r="H269" s="118"/>
    </row>
    <row r="270" spans="1:8" ht="12.75" x14ac:dyDescent="0.2">
      <c r="A270" s="23"/>
      <c r="B270" s="23"/>
      <c r="C270" s="23"/>
      <c r="D270" s="75" t="s">
        <v>798</v>
      </c>
      <c r="E270" s="76" t="s">
        <v>345</v>
      </c>
      <c r="F270" s="78">
        <f>B4+(256*B6)</f>
        <v>257</v>
      </c>
      <c r="G270" s="117"/>
      <c r="H270" s="118"/>
    </row>
    <row r="271" spans="1:8" ht="12.75" x14ac:dyDescent="0.2">
      <c r="A271" s="23"/>
      <c r="B271" s="23"/>
      <c r="C271" s="23"/>
      <c r="D271" s="75" t="s">
        <v>433</v>
      </c>
      <c r="E271" s="76" t="s">
        <v>345</v>
      </c>
      <c r="F271" s="78">
        <f>B4+(257*B6)</f>
        <v>258</v>
      </c>
      <c r="G271" s="117"/>
      <c r="H271" s="118"/>
    </row>
    <row r="272" spans="1:8" ht="12.75" x14ac:dyDescent="0.2">
      <c r="A272" s="23"/>
      <c r="B272" s="23"/>
      <c r="C272" s="23"/>
      <c r="D272" s="75" t="s">
        <v>773</v>
      </c>
      <c r="E272" s="76" t="s">
        <v>345</v>
      </c>
      <c r="F272" s="78">
        <f>B4+(258*B6)</f>
        <v>259</v>
      </c>
      <c r="G272" s="117"/>
      <c r="H272" s="118"/>
    </row>
    <row r="273" spans="1:8" ht="12.75" x14ac:dyDescent="0.2">
      <c r="A273" s="23"/>
      <c r="B273" s="23"/>
      <c r="C273" s="23"/>
      <c r="D273" s="75" t="s">
        <v>458</v>
      </c>
      <c r="E273" s="76" t="s">
        <v>345</v>
      </c>
      <c r="F273" s="78">
        <f>B4+(259*B6)</f>
        <v>260</v>
      </c>
      <c r="G273" s="117"/>
      <c r="H273" s="118"/>
    </row>
    <row r="274" spans="1:8" ht="12.75" x14ac:dyDescent="0.2">
      <c r="A274" s="23"/>
      <c r="B274" s="23"/>
      <c r="C274" s="23"/>
      <c r="D274" s="75" t="s">
        <v>142</v>
      </c>
      <c r="E274" s="76" t="s">
        <v>345</v>
      </c>
      <c r="F274" s="78">
        <f>B4+(260*B6)</f>
        <v>261</v>
      </c>
      <c r="G274" s="117"/>
      <c r="H274" s="118"/>
    </row>
    <row r="275" spans="1:8" ht="12.75" x14ac:dyDescent="0.2">
      <c r="A275" s="23"/>
      <c r="B275" s="23"/>
      <c r="C275" s="23"/>
      <c r="D275" s="75" t="s">
        <v>328</v>
      </c>
      <c r="E275" s="76" t="s">
        <v>345</v>
      </c>
      <c r="F275" s="78">
        <f>B4+(261*B6)</f>
        <v>262</v>
      </c>
      <c r="G275" s="117"/>
      <c r="H275" s="118"/>
    </row>
    <row r="276" spans="1:8" ht="12.75" x14ac:dyDescent="0.2">
      <c r="A276" s="23"/>
      <c r="B276" s="23"/>
      <c r="C276" s="23"/>
      <c r="D276" s="75" t="s">
        <v>114</v>
      </c>
      <c r="E276" s="76" t="s">
        <v>345</v>
      </c>
      <c r="F276" s="78">
        <f>B4+(262*B6)</f>
        <v>263</v>
      </c>
      <c r="G276" s="117"/>
      <c r="H276" s="118"/>
    </row>
    <row r="277" spans="1:8" ht="12.75" x14ac:dyDescent="0.2">
      <c r="A277" s="23"/>
      <c r="B277" s="23"/>
      <c r="C277" s="23"/>
      <c r="D277" s="75" t="s">
        <v>354</v>
      </c>
      <c r="E277" s="76" t="s">
        <v>345</v>
      </c>
      <c r="F277" s="78">
        <f>B4+(263*B6)</f>
        <v>264</v>
      </c>
      <c r="G277" s="117"/>
      <c r="H277" s="118"/>
    </row>
    <row r="278" spans="1:8" ht="12.75" x14ac:dyDescent="0.2">
      <c r="A278" s="23"/>
      <c r="B278" s="23"/>
      <c r="C278" s="23"/>
      <c r="D278" s="75" t="s">
        <v>247</v>
      </c>
      <c r="E278" s="76" t="s">
        <v>345</v>
      </c>
      <c r="F278" s="78">
        <f>B4+(264*B6)</f>
        <v>265</v>
      </c>
      <c r="G278" s="117"/>
      <c r="H278" s="118"/>
    </row>
    <row r="279" spans="1:8" ht="12.75" x14ac:dyDescent="0.2">
      <c r="A279" s="23"/>
      <c r="B279" s="23"/>
      <c r="C279" s="23"/>
      <c r="D279" s="75" t="s">
        <v>222</v>
      </c>
      <c r="E279" s="76" t="s">
        <v>345</v>
      </c>
      <c r="F279" s="78">
        <f>B4+(265*B6)</f>
        <v>266</v>
      </c>
      <c r="G279" s="117"/>
      <c r="H279" s="118"/>
    </row>
    <row r="280" spans="1:8" ht="12.75" x14ac:dyDescent="0.2">
      <c r="A280" s="23"/>
      <c r="B280" s="23"/>
      <c r="C280" s="23"/>
      <c r="D280" s="75" t="s">
        <v>164</v>
      </c>
      <c r="E280" s="76" t="s">
        <v>345</v>
      </c>
      <c r="F280" s="78">
        <f>B4+(266*B6)</f>
        <v>267</v>
      </c>
      <c r="G280" s="117"/>
      <c r="H280" s="118"/>
    </row>
    <row r="281" spans="1:8" ht="12.75" x14ac:dyDescent="0.2">
      <c r="A281" s="23"/>
      <c r="B281" s="23"/>
      <c r="C281" s="23"/>
      <c r="D281" s="75" t="s">
        <v>192</v>
      </c>
      <c r="E281" s="76" t="s">
        <v>345</v>
      </c>
      <c r="F281" s="78">
        <f>B4+(267*B6)</f>
        <v>268</v>
      </c>
      <c r="G281" s="117"/>
      <c r="H281" s="118"/>
    </row>
    <row r="282" spans="1:8" ht="12.75" x14ac:dyDescent="0.2">
      <c r="A282" s="23"/>
      <c r="B282" s="23"/>
      <c r="C282" s="23"/>
      <c r="D282" s="75" t="s">
        <v>84</v>
      </c>
      <c r="E282" s="76" t="s">
        <v>345</v>
      </c>
      <c r="F282" s="78">
        <f>B4+(268*B6)</f>
        <v>269</v>
      </c>
      <c r="G282" s="117"/>
      <c r="H282" s="118"/>
    </row>
    <row r="283" spans="1:8" ht="12.75" x14ac:dyDescent="0.2">
      <c r="A283" s="23"/>
      <c r="B283" s="23"/>
      <c r="C283" s="23"/>
      <c r="D283" s="75" t="s">
        <v>270</v>
      </c>
      <c r="E283" s="76" t="s">
        <v>345</v>
      </c>
      <c r="F283" s="78">
        <f>B4+(269*B6)</f>
        <v>270</v>
      </c>
      <c r="G283" s="117"/>
      <c r="H283" s="118"/>
    </row>
    <row r="284" spans="1:8" ht="12.75" x14ac:dyDescent="0.2">
      <c r="A284" s="23"/>
      <c r="B284" s="23"/>
      <c r="C284" s="23"/>
      <c r="D284" s="75" t="s">
        <v>55</v>
      </c>
      <c r="E284" s="76" t="s">
        <v>345</v>
      </c>
      <c r="F284" s="78">
        <f>B4+(270*B6)</f>
        <v>271</v>
      </c>
      <c r="G284" s="117"/>
      <c r="H284" s="118"/>
    </row>
    <row r="285" spans="1:8" ht="12.75" x14ac:dyDescent="0.2">
      <c r="A285" s="23"/>
      <c r="B285" s="23"/>
      <c r="C285" s="23"/>
      <c r="D285" s="75" t="s">
        <v>298</v>
      </c>
      <c r="E285" s="76" t="s">
        <v>345</v>
      </c>
      <c r="F285" s="78">
        <f>B4+(271*B6)</f>
        <v>272</v>
      </c>
      <c r="G285" s="117"/>
      <c r="H285" s="118"/>
    </row>
    <row r="286" spans="1:8" ht="12.75" x14ac:dyDescent="0.2">
      <c r="A286" s="23"/>
      <c r="B286" s="23"/>
      <c r="C286" s="23"/>
      <c r="D286" s="75" t="s">
        <v>744</v>
      </c>
      <c r="E286" s="76" t="s">
        <v>345</v>
      </c>
      <c r="F286" s="78">
        <f>B4+(272*B6)</f>
        <v>273</v>
      </c>
      <c r="G286" s="117"/>
      <c r="H286" s="118"/>
    </row>
    <row r="287" spans="1:8" ht="12.75" x14ac:dyDescent="0.2">
      <c r="A287" s="23"/>
      <c r="B287" s="23"/>
      <c r="C287" s="23"/>
      <c r="D287" s="75" t="s">
        <v>376</v>
      </c>
      <c r="E287" s="76" t="s">
        <v>345</v>
      </c>
      <c r="F287" s="78">
        <f>B4+(273*B6)</f>
        <v>274</v>
      </c>
      <c r="G287" s="117"/>
      <c r="H287" s="118"/>
    </row>
    <row r="288" spans="1:8" x14ac:dyDescent="0.2">
      <c r="A288" s="23"/>
      <c r="B288" s="23"/>
      <c r="C288" s="23"/>
      <c r="D288" s="75" t="s">
        <v>718</v>
      </c>
      <c r="E288" s="76" t="s">
        <v>345</v>
      </c>
      <c r="F288" s="78">
        <f>B4+(274*B6)</f>
        <v>275</v>
      </c>
      <c r="G288" s="23"/>
      <c r="H288" s="24"/>
    </row>
    <row r="289" spans="1:8" x14ac:dyDescent="0.2">
      <c r="A289" s="23"/>
      <c r="B289" s="23"/>
      <c r="C289" s="23"/>
      <c r="D289" s="75" t="s">
        <v>403</v>
      </c>
      <c r="E289" s="76" t="s">
        <v>345</v>
      </c>
      <c r="F289" s="78">
        <f>B4+(275*B6)</f>
        <v>276</v>
      </c>
      <c r="G289" s="23"/>
      <c r="H289" s="24"/>
    </row>
    <row r="290" spans="1:8" x14ac:dyDescent="0.2">
      <c r="A290" s="23"/>
      <c r="B290" s="23"/>
      <c r="C290" s="23"/>
      <c r="D290" s="75" t="s">
        <v>641</v>
      </c>
      <c r="E290" s="76" t="s">
        <v>345</v>
      </c>
      <c r="F290" s="78">
        <f>B4+(276*B6)</f>
        <v>277</v>
      </c>
      <c r="G290" s="23"/>
      <c r="H290" s="24"/>
    </row>
    <row r="291" spans="1:8" x14ac:dyDescent="0.2">
      <c r="A291" s="23"/>
      <c r="B291" s="23"/>
      <c r="C291" s="23"/>
      <c r="D291" s="75" t="s">
        <v>509</v>
      </c>
      <c r="E291" s="76" t="s">
        <v>345</v>
      </c>
      <c r="F291" s="78">
        <f>B4+(277*B6)</f>
        <v>278</v>
      </c>
      <c r="G291" s="23"/>
      <c r="H291" s="24"/>
    </row>
    <row r="292" spans="1:8" x14ac:dyDescent="0.2">
      <c r="A292" s="23"/>
      <c r="B292" s="23"/>
      <c r="C292" s="23"/>
      <c r="D292" s="75" t="s">
        <v>615</v>
      </c>
      <c r="E292" s="76" t="s">
        <v>345</v>
      </c>
      <c r="F292" s="78">
        <f>B4+(278*B6)</f>
        <v>279</v>
      </c>
      <c r="G292" s="23"/>
      <c r="H292" s="24"/>
    </row>
    <row r="293" spans="1:8" x14ac:dyDescent="0.2">
      <c r="A293" s="23"/>
      <c r="B293" s="23"/>
      <c r="C293" s="23"/>
      <c r="D293" s="75" t="s">
        <v>536</v>
      </c>
      <c r="E293" s="76" t="s">
        <v>345</v>
      </c>
      <c r="F293" s="78">
        <f>B4+(279*B6)</f>
        <v>280</v>
      </c>
      <c r="G293" s="23"/>
      <c r="H293" s="24"/>
    </row>
    <row r="294" spans="1:8" x14ac:dyDescent="0.2">
      <c r="A294" s="23"/>
      <c r="B294" s="23"/>
      <c r="C294" s="23"/>
      <c r="D294" s="75" t="s">
        <v>670</v>
      </c>
      <c r="E294" s="76" t="s">
        <v>345</v>
      </c>
      <c r="F294" s="78">
        <f>B4+(280*B6)</f>
        <v>281</v>
      </c>
      <c r="G294" s="23"/>
      <c r="H294" s="24"/>
    </row>
    <row r="295" spans="1:8" x14ac:dyDescent="0.2">
      <c r="A295" s="23"/>
      <c r="B295" s="23"/>
      <c r="C295" s="23"/>
      <c r="D295" s="75" t="s">
        <v>593</v>
      </c>
      <c r="E295" s="76" t="s">
        <v>345</v>
      </c>
      <c r="F295" s="78">
        <f>B4+(281*B6)</f>
        <v>282</v>
      </c>
      <c r="G295" s="23"/>
      <c r="H295" s="24"/>
    </row>
    <row r="296" spans="1:8" x14ac:dyDescent="0.2">
      <c r="A296" s="23"/>
      <c r="B296" s="23"/>
      <c r="C296" s="23"/>
      <c r="D296" s="75" t="s">
        <v>697</v>
      </c>
      <c r="E296" s="76" t="s">
        <v>345</v>
      </c>
      <c r="F296" s="78">
        <f>B4+(282*B6)</f>
        <v>283</v>
      </c>
      <c r="G296" s="23"/>
      <c r="H296" s="24"/>
    </row>
    <row r="297" spans="1:8" x14ac:dyDescent="0.2">
      <c r="A297" s="23"/>
      <c r="B297" s="23"/>
      <c r="C297" s="23"/>
      <c r="D297" s="75" t="s">
        <v>566</v>
      </c>
      <c r="E297" s="76" t="s">
        <v>345</v>
      </c>
      <c r="F297" s="78">
        <f>B4+(283*B6)</f>
        <v>284</v>
      </c>
      <c r="G297" s="23"/>
      <c r="H297" s="24"/>
    </row>
    <row r="298" spans="1:8" x14ac:dyDescent="0.2">
      <c r="A298" s="23"/>
      <c r="B298" s="23"/>
      <c r="C298" s="23"/>
      <c r="D298" s="75" t="s">
        <v>772</v>
      </c>
      <c r="E298" s="76" t="s">
        <v>345</v>
      </c>
      <c r="F298" s="78">
        <f>B4+(284*B6)</f>
        <v>285</v>
      </c>
      <c r="G298" s="23"/>
      <c r="H298" s="24"/>
    </row>
    <row r="299" spans="1:8" x14ac:dyDescent="0.2">
      <c r="A299" s="23"/>
      <c r="B299" s="23"/>
      <c r="C299" s="23"/>
      <c r="D299" s="75" t="s">
        <v>459</v>
      </c>
      <c r="E299" s="76" t="s">
        <v>345</v>
      </c>
      <c r="F299" s="78">
        <f>B4+(285*B6)</f>
        <v>286</v>
      </c>
      <c r="G299" s="23"/>
      <c r="H299" s="24"/>
    </row>
    <row r="300" spans="1:8" x14ac:dyDescent="0.2">
      <c r="A300" s="23"/>
      <c r="B300" s="23"/>
      <c r="C300" s="23"/>
      <c r="D300" s="75" t="s">
        <v>799</v>
      </c>
      <c r="E300" s="76" t="s">
        <v>345</v>
      </c>
      <c r="F300" s="78">
        <f>B4+(286*B6)</f>
        <v>287</v>
      </c>
      <c r="G300" s="23"/>
      <c r="H300" s="24"/>
    </row>
    <row r="301" spans="1:8" x14ac:dyDescent="0.2">
      <c r="A301" s="23"/>
      <c r="B301" s="23"/>
      <c r="C301" s="23"/>
      <c r="D301" s="75" t="s">
        <v>432</v>
      </c>
      <c r="E301" s="76" t="s">
        <v>345</v>
      </c>
      <c r="F301" s="78">
        <f>B4+(287*B6)</f>
        <v>288</v>
      </c>
      <c r="G301" s="23"/>
      <c r="H301" s="24"/>
    </row>
    <row r="302" spans="1:8" x14ac:dyDescent="0.2">
      <c r="A302" s="23"/>
      <c r="B302" s="23"/>
      <c r="C302" s="23"/>
      <c r="D302" s="75" t="s">
        <v>113</v>
      </c>
      <c r="E302" s="76" t="s">
        <v>345</v>
      </c>
      <c r="F302" s="78">
        <f>B4+(288*B6)</f>
        <v>289</v>
      </c>
      <c r="G302" s="23"/>
      <c r="H302" s="24"/>
    </row>
    <row r="303" spans="1:8" x14ac:dyDescent="0.2">
      <c r="A303" s="23"/>
      <c r="B303" s="23"/>
      <c r="C303" s="23"/>
      <c r="D303" s="75" t="s">
        <v>355</v>
      </c>
      <c r="E303" s="76" t="s">
        <v>345</v>
      </c>
      <c r="F303" s="78">
        <f>B4+(289*B6)</f>
        <v>290</v>
      </c>
      <c r="G303" s="23"/>
      <c r="H303" s="24"/>
    </row>
    <row r="304" spans="1:8" x14ac:dyDescent="0.2">
      <c r="A304" s="23"/>
      <c r="B304" s="23"/>
      <c r="C304" s="23"/>
      <c r="D304" s="75" t="s">
        <v>143</v>
      </c>
      <c r="E304" s="76" t="s">
        <v>345</v>
      </c>
      <c r="F304" s="78">
        <f>B4+(290*B6)</f>
        <v>291</v>
      </c>
      <c r="G304" s="23"/>
      <c r="H304" s="24"/>
    </row>
    <row r="305" spans="1:8" x14ac:dyDescent="0.2">
      <c r="A305" s="23"/>
      <c r="B305" s="23"/>
      <c r="C305" s="23"/>
      <c r="D305" s="75" t="s">
        <v>327</v>
      </c>
      <c r="E305" s="76" t="s">
        <v>345</v>
      </c>
      <c r="F305" s="78">
        <f>B4+(291*B6)</f>
        <v>292</v>
      </c>
      <c r="G305" s="23"/>
      <c r="H305" s="24"/>
    </row>
    <row r="306" spans="1:8" x14ac:dyDescent="0.2">
      <c r="A306" s="23"/>
      <c r="B306" s="23"/>
      <c r="C306" s="23"/>
      <c r="D306" s="75" t="s">
        <v>221</v>
      </c>
      <c r="E306" s="76" t="s">
        <v>345</v>
      </c>
      <c r="F306" s="78">
        <f>B4+(292*B6)</f>
        <v>293</v>
      </c>
      <c r="G306" s="23"/>
      <c r="H306" s="24"/>
    </row>
    <row r="307" spans="1:8" x14ac:dyDescent="0.2">
      <c r="A307" s="23"/>
      <c r="B307" s="23"/>
      <c r="C307" s="23"/>
      <c r="D307" s="75" t="s">
        <v>248</v>
      </c>
      <c r="E307" s="76" t="s">
        <v>345</v>
      </c>
      <c r="F307" s="78">
        <f>B4+(293*B6)</f>
        <v>294</v>
      </c>
      <c r="G307" s="23"/>
      <c r="H307" s="24"/>
    </row>
    <row r="308" spans="1:8" x14ac:dyDescent="0.2">
      <c r="A308" s="23"/>
      <c r="B308" s="23"/>
      <c r="C308" s="23"/>
      <c r="D308" s="75" t="s">
        <v>191</v>
      </c>
      <c r="E308" s="76" t="s">
        <v>345</v>
      </c>
      <c r="F308" s="78">
        <f>B4+(294*B6)</f>
        <v>295</v>
      </c>
      <c r="G308" s="23"/>
      <c r="H308" s="24"/>
    </row>
    <row r="309" spans="1:8" x14ac:dyDescent="0.2">
      <c r="A309" s="23"/>
      <c r="B309" s="23"/>
      <c r="C309" s="23"/>
      <c r="D309" s="75" t="s">
        <v>165</v>
      </c>
      <c r="E309" s="76" t="s">
        <v>345</v>
      </c>
      <c r="F309" s="78">
        <f>B4+(295*B6)</f>
        <v>296</v>
      </c>
      <c r="G309" s="23"/>
      <c r="H309" s="24"/>
    </row>
    <row r="310" spans="1:8" x14ac:dyDescent="0.2">
      <c r="A310" s="23"/>
      <c r="B310" s="23"/>
      <c r="C310" s="23"/>
      <c r="D310" s="75" t="s">
        <v>56</v>
      </c>
      <c r="E310" s="76" t="s">
        <v>345</v>
      </c>
      <c r="F310" s="78">
        <f>B4+(296*B6)</f>
        <v>297</v>
      </c>
      <c r="G310" s="23"/>
      <c r="H310" s="24"/>
    </row>
    <row r="311" spans="1:8" x14ac:dyDescent="0.2">
      <c r="A311" s="23"/>
      <c r="B311" s="23"/>
      <c r="C311" s="23"/>
      <c r="D311" s="75" t="s">
        <v>297</v>
      </c>
      <c r="E311" s="76" t="s">
        <v>345</v>
      </c>
      <c r="F311" s="78">
        <f>B4+(297*B6)</f>
        <v>298</v>
      </c>
      <c r="G311" s="23"/>
      <c r="H311" s="24"/>
    </row>
    <row r="312" spans="1:8" x14ac:dyDescent="0.2">
      <c r="A312" s="23"/>
      <c r="B312" s="23"/>
      <c r="C312" s="23"/>
      <c r="D312" s="75" t="s">
        <v>83</v>
      </c>
      <c r="E312" s="76" t="s">
        <v>345</v>
      </c>
      <c r="F312" s="78">
        <f>B4+(298*B6)</f>
        <v>299</v>
      </c>
      <c r="G312" s="23"/>
      <c r="H312" s="24"/>
    </row>
    <row r="313" spans="1:8" x14ac:dyDescent="0.2">
      <c r="A313" s="23"/>
      <c r="B313" s="23"/>
      <c r="C313" s="23"/>
      <c r="D313" s="75" t="s">
        <v>271</v>
      </c>
      <c r="E313" s="76" t="s">
        <v>345</v>
      </c>
      <c r="F313" s="78">
        <f>B4+(299*B6)</f>
        <v>300</v>
      </c>
      <c r="G313" s="23"/>
      <c r="H313" s="24"/>
    </row>
    <row r="314" spans="1:8" x14ac:dyDescent="0.2">
      <c r="A314" s="23"/>
      <c r="B314" s="23"/>
      <c r="C314" s="23"/>
      <c r="D314" s="75" t="s">
        <v>719</v>
      </c>
      <c r="E314" s="76" t="s">
        <v>345</v>
      </c>
      <c r="F314" s="78">
        <f>B4+(300*B6)</f>
        <v>301</v>
      </c>
      <c r="G314" s="23"/>
      <c r="H314" s="24"/>
    </row>
    <row r="315" spans="1:8" x14ac:dyDescent="0.2">
      <c r="A315" s="23"/>
      <c r="B315" s="23"/>
      <c r="C315" s="23"/>
      <c r="D315" s="75" t="s">
        <v>402</v>
      </c>
      <c r="E315" s="76" t="s">
        <v>345</v>
      </c>
      <c r="F315" s="78">
        <f>B4+(301*B6)</f>
        <v>302</v>
      </c>
      <c r="G315" s="23"/>
      <c r="H315" s="24"/>
    </row>
    <row r="316" spans="1:8" x14ac:dyDescent="0.2">
      <c r="A316" s="23"/>
      <c r="B316" s="23"/>
      <c r="C316" s="23"/>
      <c r="D316" s="75" t="s">
        <v>743</v>
      </c>
      <c r="E316" s="76" t="s">
        <v>345</v>
      </c>
      <c r="F316" s="78">
        <f>B4+(302*B6)</f>
        <v>303</v>
      </c>
      <c r="G316" s="23"/>
      <c r="H316" s="24"/>
    </row>
    <row r="317" spans="1:8" x14ac:dyDescent="0.2">
      <c r="A317" s="23"/>
      <c r="B317" s="23"/>
      <c r="C317" s="23"/>
      <c r="D317" s="75" t="s">
        <v>377</v>
      </c>
      <c r="E317" s="76" t="s">
        <v>345</v>
      </c>
      <c r="F317" s="78">
        <f>B4+(303*B6)</f>
        <v>304</v>
      </c>
      <c r="G317" s="23"/>
      <c r="H317" s="24"/>
    </row>
    <row r="318" spans="1:8" x14ac:dyDescent="0.2">
      <c r="A318" s="23"/>
      <c r="B318" s="23"/>
      <c r="C318" s="23"/>
      <c r="D318" s="75" t="s">
        <v>616</v>
      </c>
      <c r="E318" s="76" t="s">
        <v>345</v>
      </c>
      <c r="F318" s="78">
        <f>B4+(304*B6)</f>
        <v>305</v>
      </c>
      <c r="G318" s="23"/>
      <c r="H318" s="24"/>
    </row>
    <row r="319" spans="1:8" x14ac:dyDescent="0.2">
      <c r="A319" s="23"/>
      <c r="B319" s="23"/>
      <c r="C319" s="23"/>
      <c r="D319" s="75" t="s">
        <v>535</v>
      </c>
      <c r="E319" s="76" t="s">
        <v>345</v>
      </c>
      <c r="F319" s="78">
        <f>B4+(305*B6)</f>
        <v>306</v>
      </c>
      <c r="G319" s="23"/>
      <c r="H319" s="24"/>
    </row>
    <row r="320" spans="1:8" x14ac:dyDescent="0.2">
      <c r="A320" s="23"/>
      <c r="B320" s="23"/>
      <c r="C320" s="23"/>
      <c r="D320" s="75" t="s">
        <v>640</v>
      </c>
      <c r="E320" s="76" t="s">
        <v>345</v>
      </c>
      <c r="F320" s="78">
        <f>B4+(306*B6)</f>
        <v>307</v>
      </c>
      <c r="G320" s="23"/>
      <c r="H320" s="24"/>
    </row>
    <row r="321" spans="1:8" x14ac:dyDescent="0.2">
      <c r="A321" s="23"/>
      <c r="B321" s="23"/>
      <c r="C321" s="23"/>
      <c r="D321" s="75" t="s">
        <v>510</v>
      </c>
      <c r="E321" s="76" t="s">
        <v>345</v>
      </c>
      <c r="F321" s="78">
        <f>B4+(307*B6)</f>
        <v>308</v>
      </c>
      <c r="G321" s="23"/>
      <c r="H321" s="24"/>
    </row>
    <row r="322" spans="1:8" x14ac:dyDescent="0.2">
      <c r="A322" s="23"/>
      <c r="B322" s="23"/>
      <c r="C322" s="23"/>
      <c r="D322" s="75" t="s">
        <v>614</v>
      </c>
      <c r="E322" s="76" t="s">
        <v>345</v>
      </c>
      <c r="F322" s="78">
        <f>B4+(308*B6)</f>
        <v>309</v>
      </c>
      <c r="G322" s="23"/>
      <c r="H322" s="24"/>
    </row>
    <row r="323" spans="1:8" x14ac:dyDescent="0.2">
      <c r="A323" s="23"/>
      <c r="B323" s="23"/>
      <c r="C323" s="23"/>
      <c r="D323" s="75" t="s">
        <v>537</v>
      </c>
      <c r="E323" s="76" t="s">
        <v>345</v>
      </c>
      <c r="F323" s="78">
        <f>B4+(309*B6)</f>
        <v>310</v>
      </c>
      <c r="G323" s="23"/>
      <c r="H323" s="24"/>
    </row>
    <row r="324" spans="1:8" x14ac:dyDescent="0.2">
      <c r="A324" s="23"/>
      <c r="B324" s="23"/>
      <c r="C324" s="23"/>
      <c r="D324" s="75" t="s">
        <v>642</v>
      </c>
      <c r="E324" s="76" t="s">
        <v>345</v>
      </c>
      <c r="F324" s="78">
        <f>B4+(310*B6)</f>
        <v>311</v>
      </c>
      <c r="G324" s="23"/>
      <c r="H324" s="24"/>
    </row>
    <row r="325" spans="1:8" x14ac:dyDescent="0.2">
      <c r="A325" s="23"/>
      <c r="B325" s="23"/>
      <c r="C325" s="23"/>
      <c r="D325" s="75" t="s">
        <v>508</v>
      </c>
      <c r="E325" s="76" t="s">
        <v>345</v>
      </c>
      <c r="F325" s="78">
        <f>B4+(311*B6)</f>
        <v>312</v>
      </c>
      <c r="G325" s="23"/>
      <c r="H325" s="24"/>
    </row>
    <row r="326" spans="1:8" x14ac:dyDescent="0.2">
      <c r="A326" s="23"/>
      <c r="B326" s="23"/>
      <c r="C326" s="23"/>
      <c r="D326" s="75" t="s">
        <v>717</v>
      </c>
      <c r="E326" s="76" t="s">
        <v>345</v>
      </c>
      <c r="F326" s="78">
        <f>B4+(312*B6)</f>
        <v>313</v>
      </c>
      <c r="G326" s="23"/>
      <c r="H326" s="24"/>
    </row>
    <row r="327" spans="1:8" x14ac:dyDescent="0.2">
      <c r="A327" s="23"/>
      <c r="B327" s="23"/>
      <c r="C327" s="23"/>
      <c r="D327" s="75" t="s">
        <v>404</v>
      </c>
      <c r="E327" s="76" t="s">
        <v>345</v>
      </c>
      <c r="F327" s="78">
        <f>B4+(313*B6)</f>
        <v>314</v>
      </c>
      <c r="G327" s="23"/>
      <c r="H327" s="24"/>
    </row>
    <row r="328" spans="1:8" x14ac:dyDescent="0.2">
      <c r="A328" s="23"/>
      <c r="B328" s="23"/>
      <c r="C328" s="23"/>
      <c r="D328" s="75" t="s">
        <v>745</v>
      </c>
      <c r="E328" s="76" t="s">
        <v>345</v>
      </c>
      <c r="F328" s="78">
        <f>B4+(314*B6)</f>
        <v>315</v>
      </c>
      <c r="G328" s="23"/>
      <c r="H328" s="24"/>
    </row>
    <row r="329" spans="1:8" x14ac:dyDescent="0.2">
      <c r="A329" s="23"/>
      <c r="B329" s="23"/>
      <c r="C329" s="23"/>
      <c r="D329" s="75" t="s">
        <v>375</v>
      </c>
      <c r="E329" s="76" t="s">
        <v>345</v>
      </c>
      <c r="F329" s="78">
        <f>B4+(315*B6)</f>
        <v>316</v>
      </c>
      <c r="G329" s="23"/>
      <c r="H329" s="24"/>
    </row>
    <row r="330" spans="1:8" x14ac:dyDescent="0.2">
      <c r="A330" s="23"/>
      <c r="B330" s="23"/>
      <c r="C330" s="23"/>
      <c r="D330" s="75" t="s">
        <v>54</v>
      </c>
      <c r="E330" s="76" t="s">
        <v>345</v>
      </c>
      <c r="F330" s="78">
        <f>B4+(316*B6)</f>
        <v>317</v>
      </c>
      <c r="G330" s="23"/>
      <c r="H330" s="24"/>
    </row>
    <row r="331" spans="1:8" x14ac:dyDescent="0.2">
      <c r="A331" s="23"/>
      <c r="B331" s="23"/>
      <c r="C331" s="23"/>
      <c r="D331" s="75" t="s">
        <v>299</v>
      </c>
      <c r="E331" s="76" t="s">
        <v>345</v>
      </c>
      <c r="F331" s="78">
        <f>B4+(317*B6)</f>
        <v>318</v>
      </c>
      <c r="G331" s="23"/>
      <c r="H331" s="24"/>
    </row>
    <row r="332" spans="1:8" x14ac:dyDescent="0.2">
      <c r="A332" s="23"/>
      <c r="B332" s="23"/>
      <c r="C332" s="23"/>
      <c r="D332" s="75" t="s">
        <v>85</v>
      </c>
      <c r="E332" s="76" t="s">
        <v>345</v>
      </c>
      <c r="F332" s="78">
        <f>B4+(318*B6)</f>
        <v>319</v>
      </c>
      <c r="G332" s="23"/>
      <c r="H332" s="24"/>
    </row>
    <row r="333" spans="1:8" x14ac:dyDescent="0.2">
      <c r="A333" s="23"/>
      <c r="B333" s="23"/>
      <c r="C333" s="23"/>
      <c r="D333" s="75" t="s">
        <v>269</v>
      </c>
      <c r="E333" s="76" t="s">
        <v>345</v>
      </c>
      <c r="F333" s="78">
        <f>B4+(319*B6)</f>
        <v>320</v>
      </c>
      <c r="G333" s="23"/>
      <c r="H333" s="24"/>
    </row>
    <row r="334" spans="1:8" x14ac:dyDescent="0.2">
      <c r="A334" s="23"/>
      <c r="B334" s="23"/>
      <c r="C334" s="23"/>
      <c r="D334" s="75" t="s">
        <v>163</v>
      </c>
      <c r="E334" s="76" t="s">
        <v>345</v>
      </c>
      <c r="F334" s="78">
        <f>B4+(320*B6)</f>
        <v>321</v>
      </c>
      <c r="G334" s="23"/>
      <c r="H334" s="24"/>
    </row>
    <row r="335" spans="1:8" x14ac:dyDescent="0.2">
      <c r="A335" s="23"/>
      <c r="B335" s="23"/>
      <c r="C335" s="23"/>
      <c r="D335" s="75" t="s">
        <v>193</v>
      </c>
      <c r="E335" s="76" t="s">
        <v>345</v>
      </c>
      <c r="F335" s="78">
        <f>B4+(321*B6)</f>
        <v>322</v>
      </c>
      <c r="G335" s="23"/>
      <c r="H335" s="24"/>
    </row>
    <row r="336" spans="1:8" x14ac:dyDescent="0.2">
      <c r="A336" s="23"/>
      <c r="B336" s="23"/>
      <c r="C336" s="23"/>
      <c r="D336" s="75" t="s">
        <v>250</v>
      </c>
      <c r="E336" s="76" t="s">
        <v>345</v>
      </c>
      <c r="F336" s="78">
        <f>B4+(322*B6)</f>
        <v>323</v>
      </c>
      <c r="G336" s="23"/>
      <c r="H336" s="24"/>
    </row>
    <row r="337" spans="1:8" x14ac:dyDescent="0.2">
      <c r="A337" s="23"/>
      <c r="B337" s="23"/>
      <c r="C337" s="23"/>
      <c r="D337" s="75" t="s">
        <v>219</v>
      </c>
      <c r="E337" s="76" t="s">
        <v>345</v>
      </c>
      <c r="F337" s="78">
        <f>B4+(323*B6)</f>
        <v>324</v>
      </c>
      <c r="G337" s="23"/>
      <c r="H337" s="24"/>
    </row>
    <row r="338" spans="1:8" x14ac:dyDescent="0.2">
      <c r="A338" s="23"/>
      <c r="B338" s="23"/>
      <c r="C338" s="23"/>
      <c r="D338" s="75" t="s">
        <v>111</v>
      </c>
      <c r="E338" s="76" t="s">
        <v>345</v>
      </c>
      <c r="F338" s="78">
        <f>B4+(324*B6)</f>
        <v>325</v>
      </c>
      <c r="G338" s="23"/>
      <c r="H338" s="24"/>
    </row>
    <row r="339" spans="1:8" x14ac:dyDescent="0.2">
      <c r="A339" s="23"/>
      <c r="B339" s="23"/>
      <c r="C339" s="23"/>
      <c r="D339" s="75" t="s">
        <v>357</v>
      </c>
      <c r="E339" s="76" t="s">
        <v>345</v>
      </c>
      <c r="F339" s="78">
        <f>B4+(325*B6)</f>
        <v>326</v>
      </c>
      <c r="G339" s="23"/>
      <c r="H339" s="24"/>
    </row>
    <row r="340" spans="1:8" x14ac:dyDescent="0.2">
      <c r="A340" s="23"/>
      <c r="B340" s="23"/>
      <c r="C340" s="23"/>
      <c r="D340" s="75" t="s">
        <v>145</v>
      </c>
      <c r="E340" s="76" t="s">
        <v>345</v>
      </c>
      <c r="F340" s="78">
        <f>B4+(326*B6)</f>
        <v>327</v>
      </c>
      <c r="G340" s="23"/>
      <c r="H340" s="24"/>
    </row>
    <row r="341" spans="1:8" x14ac:dyDescent="0.2">
      <c r="A341" s="23"/>
      <c r="B341" s="23"/>
      <c r="C341" s="23"/>
      <c r="D341" s="75" t="s">
        <v>325</v>
      </c>
      <c r="E341" s="76" t="s">
        <v>345</v>
      </c>
      <c r="F341" s="78">
        <f>B4+(327*B6)</f>
        <v>328</v>
      </c>
      <c r="G341" s="23"/>
      <c r="H341" s="24"/>
    </row>
    <row r="342" spans="1:8" x14ac:dyDescent="0.2">
      <c r="A342" s="23"/>
      <c r="B342" s="23"/>
      <c r="C342" s="23"/>
      <c r="D342" s="75" t="s">
        <v>770</v>
      </c>
      <c r="E342" s="76" t="s">
        <v>345</v>
      </c>
      <c r="F342" s="78">
        <f>B4+(328*B6)</f>
        <v>329</v>
      </c>
      <c r="G342" s="23"/>
      <c r="H342" s="24"/>
    </row>
    <row r="343" spans="1:8" x14ac:dyDescent="0.2">
      <c r="A343" s="23"/>
      <c r="B343" s="23"/>
      <c r="C343" s="23"/>
      <c r="D343" s="75" t="s">
        <v>461</v>
      </c>
      <c r="E343" s="76" t="s">
        <v>345</v>
      </c>
      <c r="F343" s="78">
        <f>B4+(329*B6)</f>
        <v>330</v>
      </c>
      <c r="G343" s="23"/>
      <c r="H343" s="24"/>
    </row>
    <row r="344" spans="1:8" x14ac:dyDescent="0.2">
      <c r="A344" s="23"/>
      <c r="B344" s="23"/>
      <c r="C344" s="23"/>
      <c r="D344" s="75" t="s">
        <v>801</v>
      </c>
      <c r="E344" s="76" t="s">
        <v>345</v>
      </c>
      <c r="F344" s="78">
        <f>B4+(330*B6)</f>
        <v>331</v>
      </c>
      <c r="G344" s="23"/>
      <c r="H344" s="24"/>
    </row>
    <row r="345" spans="1:8" x14ac:dyDescent="0.2">
      <c r="A345" s="23"/>
      <c r="B345" s="23"/>
      <c r="C345" s="23"/>
      <c r="D345" s="75" t="s">
        <v>430</v>
      </c>
      <c r="E345" s="76" t="s">
        <v>345</v>
      </c>
      <c r="F345" s="78">
        <f>B4+(331*B6)</f>
        <v>332</v>
      </c>
      <c r="G345" s="23"/>
      <c r="H345" s="24"/>
    </row>
    <row r="346" spans="1:8" x14ac:dyDescent="0.2">
      <c r="A346" s="23"/>
      <c r="B346" s="23"/>
      <c r="C346" s="23"/>
      <c r="D346" s="75" t="s">
        <v>668</v>
      </c>
      <c r="E346" s="76" t="s">
        <v>345</v>
      </c>
      <c r="F346" s="78">
        <f>B4+(332*B6)</f>
        <v>333</v>
      </c>
      <c r="G346" s="23"/>
      <c r="H346" s="24"/>
    </row>
    <row r="347" spans="1:8" x14ac:dyDescent="0.2">
      <c r="A347" s="23"/>
      <c r="B347" s="23"/>
      <c r="C347" s="23"/>
      <c r="D347" s="75" t="s">
        <v>595</v>
      </c>
      <c r="E347" s="76" t="s">
        <v>345</v>
      </c>
      <c r="F347" s="78">
        <f>B4+(333*B6)</f>
        <v>334</v>
      </c>
      <c r="G347" s="23"/>
      <c r="H347" s="24"/>
    </row>
    <row r="348" spans="1:8" x14ac:dyDescent="0.2">
      <c r="A348" s="23"/>
      <c r="B348" s="23"/>
      <c r="C348" s="23"/>
      <c r="D348" s="75" t="s">
        <v>699</v>
      </c>
      <c r="E348" s="76" t="s">
        <v>345</v>
      </c>
      <c r="F348" s="78">
        <f>B4+(334*B6)</f>
        <v>335</v>
      </c>
      <c r="G348" s="23"/>
      <c r="H348" s="24"/>
    </row>
    <row r="349" spans="1:8" x14ac:dyDescent="0.2">
      <c r="A349" s="23"/>
      <c r="B349" s="23"/>
      <c r="C349" s="23"/>
      <c r="D349" s="75" t="s">
        <v>564</v>
      </c>
      <c r="E349" s="76" t="s">
        <v>345</v>
      </c>
      <c r="F349" s="78">
        <f>B4+(335*B6)</f>
        <v>336</v>
      </c>
      <c r="G349" s="23"/>
      <c r="H349" s="24"/>
    </row>
    <row r="350" spans="1:8" x14ac:dyDescent="0.2">
      <c r="A350" s="23"/>
      <c r="B350" s="23"/>
      <c r="C350" s="23"/>
      <c r="D350" s="75" t="s">
        <v>70</v>
      </c>
      <c r="E350" s="76" t="s">
        <v>345</v>
      </c>
      <c r="F350" s="78">
        <f>B4+(336*B6)</f>
        <v>337</v>
      </c>
      <c r="G350" s="23"/>
      <c r="H350" s="24"/>
    </row>
    <row r="351" spans="1:8" x14ac:dyDescent="0.2">
      <c r="A351" s="23"/>
      <c r="B351" s="23"/>
      <c r="C351" s="23"/>
      <c r="D351" s="75" t="s">
        <v>727</v>
      </c>
      <c r="E351" s="76" t="s">
        <v>345</v>
      </c>
      <c r="F351" s="78">
        <f>B4+(337*B6)</f>
        <v>338</v>
      </c>
      <c r="G351" s="23"/>
      <c r="H351" s="24"/>
    </row>
    <row r="352" spans="1:8" x14ac:dyDescent="0.2">
      <c r="A352" s="23"/>
      <c r="B352" s="23"/>
      <c r="C352" s="23"/>
      <c r="D352" s="75" t="s">
        <v>37</v>
      </c>
      <c r="E352" s="76" t="s">
        <v>345</v>
      </c>
      <c r="F352" s="78">
        <f>B4+(338*B6)</f>
        <v>339</v>
      </c>
      <c r="G352" s="23"/>
      <c r="H352" s="24"/>
    </row>
    <row r="353" spans="1:8" x14ac:dyDescent="0.2">
      <c r="A353" s="23"/>
      <c r="B353" s="23"/>
      <c r="C353" s="23"/>
      <c r="D353" s="75" t="s">
        <v>757</v>
      </c>
      <c r="E353" s="76" t="s">
        <v>345</v>
      </c>
      <c r="F353" s="78">
        <f>B4+(339*B6)</f>
        <v>340</v>
      </c>
      <c r="G353" s="23"/>
      <c r="H353" s="24"/>
    </row>
    <row r="354" spans="1:8" x14ac:dyDescent="0.2">
      <c r="A354" s="23"/>
      <c r="B354" s="23"/>
      <c r="C354" s="23"/>
      <c r="D354" s="75" t="s">
        <v>178</v>
      </c>
      <c r="E354" s="76" t="s">
        <v>345</v>
      </c>
      <c r="F354" s="78">
        <f>B4+(340*B6)</f>
        <v>341</v>
      </c>
      <c r="G354" s="23"/>
      <c r="H354" s="24"/>
    </row>
    <row r="355" spans="1:8" x14ac:dyDescent="0.2">
      <c r="A355" s="23"/>
      <c r="B355" s="23"/>
      <c r="C355" s="23"/>
      <c r="D355" s="75" t="s">
        <v>624</v>
      </c>
      <c r="E355" s="76" t="s">
        <v>345</v>
      </c>
      <c r="F355" s="78">
        <f>B4+(341*B6)</f>
        <v>342</v>
      </c>
      <c r="G355" s="23"/>
      <c r="H355" s="24"/>
    </row>
    <row r="356" spans="1:8" x14ac:dyDescent="0.2">
      <c r="A356" s="23"/>
      <c r="B356" s="23"/>
      <c r="C356" s="23"/>
      <c r="D356" s="75" t="s">
        <v>146</v>
      </c>
      <c r="E356" s="76" t="s">
        <v>345</v>
      </c>
      <c r="F356" s="78">
        <f>B4+(342*B6)</f>
        <v>343</v>
      </c>
      <c r="G356" s="23"/>
      <c r="H356" s="24"/>
    </row>
    <row r="357" spans="1:8" x14ac:dyDescent="0.2">
      <c r="A357" s="23"/>
      <c r="B357" s="23"/>
      <c r="C357" s="23"/>
      <c r="D357" s="75" t="s">
        <v>655</v>
      </c>
      <c r="E357" s="76" t="s">
        <v>345</v>
      </c>
      <c r="F357" s="78">
        <f>B4+(343*B6)</f>
        <v>344</v>
      </c>
      <c r="G357" s="23"/>
      <c r="H357" s="24"/>
    </row>
    <row r="358" spans="1:8" x14ac:dyDescent="0.2">
      <c r="A358" s="23"/>
      <c r="B358" s="23"/>
      <c r="C358" s="23"/>
      <c r="D358" s="75" t="s">
        <v>312</v>
      </c>
      <c r="E358" s="76" t="s">
        <v>345</v>
      </c>
      <c r="F358" s="78">
        <f>B4+(344*B6)</f>
        <v>345</v>
      </c>
      <c r="G358" s="23"/>
      <c r="H358" s="24"/>
    </row>
    <row r="359" spans="1:8" x14ac:dyDescent="0.2">
      <c r="A359" s="23"/>
      <c r="B359" s="23"/>
      <c r="C359" s="23"/>
      <c r="D359" s="75" t="s">
        <v>491</v>
      </c>
      <c r="E359" s="76" t="s">
        <v>345</v>
      </c>
      <c r="F359" s="78">
        <f>B4+(345*B6)</f>
        <v>346</v>
      </c>
      <c r="G359" s="23"/>
      <c r="H359" s="24"/>
    </row>
    <row r="360" spans="1:8" x14ac:dyDescent="0.2">
      <c r="A360" s="23"/>
      <c r="B360" s="23"/>
      <c r="C360" s="23"/>
      <c r="D360" s="75" t="s">
        <v>280</v>
      </c>
      <c r="E360" s="76" t="s">
        <v>345</v>
      </c>
      <c r="F360" s="78">
        <f>B4+(346*B6)</f>
        <v>347</v>
      </c>
      <c r="G360" s="23"/>
      <c r="H360" s="24"/>
    </row>
    <row r="361" spans="1:8" x14ac:dyDescent="0.2">
      <c r="A361" s="23"/>
      <c r="B361" s="23"/>
      <c r="C361" s="23"/>
      <c r="D361" s="75" t="s">
        <v>522</v>
      </c>
      <c r="E361" s="76" t="s">
        <v>345</v>
      </c>
      <c r="F361" s="78">
        <f>B4+(347*B6)</f>
        <v>348</v>
      </c>
      <c r="G361" s="23"/>
      <c r="H361" s="24"/>
    </row>
    <row r="362" spans="1:8" x14ac:dyDescent="0.2">
      <c r="A362" s="23"/>
      <c r="B362" s="23"/>
      <c r="C362" s="23"/>
      <c r="D362" s="75" t="s">
        <v>417</v>
      </c>
      <c r="E362" s="76" t="s">
        <v>345</v>
      </c>
      <c r="F362" s="78">
        <f>B4+(348*B6)</f>
        <v>349</v>
      </c>
      <c r="G362" s="23"/>
      <c r="H362" s="24"/>
    </row>
    <row r="363" spans="1:8" x14ac:dyDescent="0.2">
      <c r="A363" s="23"/>
      <c r="B363" s="23"/>
      <c r="C363" s="23"/>
      <c r="D363" s="75" t="s">
        <v>386</v>
      </c>
      <c r="E363" s="76" t="s">
        <v>345</v>
      </c>
      <c r="F363" s="78">
        <f>B4+(349*B6)</f>
        <v>350</v>
      </c>
      <c r="G363" s="23"/>
      <c r="H363" s="24"/>
    </row>
    <row r="364" spans="1:8" x14ac:dyDescent="0.2">
      <c r="A364" s="23"/>
      <c r="B364" s="23"/>
      <c r="C364" s="23"/>
      <c r="D364" s="75" t="s">
        <v>443</v>
      </c>
      <c r="E364" s="76" t="s">
        <v>345</v>
      </c>
      <c r="F364" s="78">
        <f>B4+(350*B6)</f>
        <v>351</v>
      </c>
      <c r="G364" s="23"/>
      <c r="H364" s="24"/>
    </row>
    <row r="365" spans="1:8" x14ac:dyDescent="0.2">
      <c r="A365" s="23"/>
      <c r="B365" s="23"/>
      <c r="C365" s="23"/>
      <c r="D365" s="75" t="s">
        <v>472</v>
      </c>
      <c r="E365" s="76" t="s">
        <v>345</v>
      </c>
      <c r="F365" s="78">
        <f>B4+(351*B6)</f>
        <v>352</v>
      </c>
      <c r="G365" s="23"/>
      <c r="H365" s="24"/>
    </row>
    <row r="366" spans="1:8" x14ac:dyDescent="0.2">
      <c r="A366" s="23"/>
      <c r="B366" s="23"/>
      <c r="C366" s="23"/>
      <c r="D366" s="75" t="s">
        <v>368</v>
      </c>
      <c r="E366" s="76" t="s">
        <v>345</v>
      </c>
      <c r="F366" s="78">
        <f>B4+(352*B6)</f>
        <v>353</v>
      </c>
      <c r="G366" s="23"/>
      <c r="H366" s="24"/>
    </row>
    <row r="367" spans="1:8" x14ac:dyDescent="0.2">
      <c r="A367" s="23"/>
      <c r="B367" s="23"/>
      <c r="C367" s="23"/>
      <c r="D367" s="75" t="s">
        <v>549</v>
      </c>
      <c r="E367" s="76" t="s">
        <v>345</v>
      </c>
      <c r="F367" s="78">
        <f>B4+(353*B6)</f>
        <v>354</v>
      </c>
      <c r="G367" s="23"/>
      <c r="H367" s="24"/>
    </row>
    <row r="368" spans="1:8" x14ac:dyDescent="0.2">
      <c r="A368" s="23"/>
      <c r="B368" s="23"/>
      <c r="C368" s="23"/>
      <c r="D368" s="75" t="s">
        <v>338</v>
      </c>
      <c r="E368" s="76" t="s">
        <v>345</v>
      </c>
      <c r="F368" s="78">
        <f>B4+(354*B6)</f>
        <v>355</v>
      </c>
      <c r="G368" s="23"/>
      <c r="H368" s="24"/>
    </row>
    <row r="369" spans="1:8" x14ac:dyDescent="0.2">
      <c r="A369" s="23"/>
      <c r="B369" s="23"/>
      <c r="C369" s="23"/>
      <c r="D369" s="75" t="s">
        <v>578</v>
      </c>
      <c r="E369" s="76" t="s">
        <v>345</v>
      </c>
      <c r="F369" s="78">
        <f>B4+(355*B6)</f>
        <v>356</v>
      </c>
      <c r="G369" s="23"/>
      <c r="H369" s="24"/>
    </row>
    <row r="370" spans="1:8" x14ac:dyDescent="0.2">
      <c r="A370" s="23"/>
      <c r="B370" s="23"/>
      <c r="C370" s="23"/>
      <c r="D370" s="75" t="s">
        <v>234</v>
      </c>
      <c r="E370" s="76" t="s">
        <v>345</v>
      </c>
      <c r="F370" s="78">
        <f>B4+(356*B6)</f>
        <v>357</v>
      </c>
      <c r="G370" s="23"/>
      <c r="H370" s="24"/>
    </row>
    <row r="371" spans="1:8" x14ac:dyDescent="0.2">
      <c r="A371" s="23"/>
      <c r="B371" s="23"/>
      <c r="C371" s="23"/>
      <c r="D371" s="75" t="s">
        <v>681</v>
      </c>
      <c r="E371" s="76" t="s">
        <v>345</v>
      </c>
      <c r="F371" s="78">
        <f>B4+(357*B6)</f>
        <v>358</v>
      </c>
      <c r="G371" s="23"/>
      <c r="H371" s="24"/>
    </row>
    <row r="372" spans="1:8" x14ac:dyDescent="0.2">
      <c r="A372" s="23"/>
      <c r="B372" s="23"/>
      <c r="C372" s="23"/>
      <c r="D372" s="75" t="s">
        <v>204</v>
      </c>
      <c r="E372" s="76" t="s">
        <v>345</v>
      </c>
      <c r="F372" s="78">
        <f>B4+(358*B6)</f>
        <v>359</v>
      </c>
      <c r="G372" s="23"/>
      <c r="H372" s="24"/>
    </row>
    <row r="373" spans="1:8" x14ac:dyDescent="0.2">
      <c r="A373" s="23"/>
      <c r="B373" s="23"/>
      <c r="C373" s="23"/>
      <c r="D373" s="75" t="s">
        <v>710</v>
      </c>
      <c r="E373" s="76" t="s">
        <v>345</v>
      </c>
      <c r="F373" s="78">
        <f>B4+(359*B6)</f>
        <v>360</v>
      </c>
      <c r="G373" s="23"/>
      <c r="H373" s="24"/>
    </row>
    <row r="374" spans="1:8" x14ac:dyDescent="0.2">
      <c r="A374" s="23"/>
      <c r="B374" s="23"/>
      <c r="C374" s="23"/>
      <c r="D374" s="75" t="s">
        <v>128</v>
      </c>
      <c r="E374" s="76" t="s">
        <v>345</v>
      </c>
      <c r="F374" s="78">
        <f>B4+(360*B6)</f>
        <v>361</v>
      </c>
      <c r="G374" s="23"/>
      <c r="H374" s="24"/>
    </row>
    <row r="375" spans="1:8" x14ac:dyDescent="0.2">
      <c r="A375" s="23"/>
      <c r="B375" s="23"/>
      <c r="C375" s="23"/>
      <c r="D375" s="75" t="s">
        <v>783</v>
      </c>
      <c r="E375" s="76" t="s">
        <v>345</v>
      </c>
      <c r="F375" s="78">
        <f>B4+(361*B6)</f>
        <v>362</v>
      </c>
      <c r="G375" s="23"/>
      <c r="H375" s="24"/>
    </row>
    <row r="376" spans="1:8" x14ac:dyDescent="0.2">
      <c r="A376" s="23"/>
      <c r="B376" s="23"/>
      <c r="C376" s="23"/>
      <c r="D376" s="75" t="s">
        <v>96</v>
      </c>
      <c r="E376" s="76" t="s">
        <v>345</v>
      </c>
      <c r="F376" s="78">
        <f>B4+(362*B6)</f>
        <v>363</v>
      </c>
      <c r="G376" s="23"/>
      <c r="H376" s="24"/>
    </row>
    <row r="377" spans="1:8" x14ac:dyDescent="0.2">
      <c r="A377" s="23"/>
      <c r="B377" s="23"/>
      <c r="C377" s="23"/>
      <c r="D377" s="75" t="s">
        <v>812</v>
      </c>
      <c r="E377" s="76" t="s">
        <v>345</v>
      </c>
      <c r="F377" s="78">
        <f>B4+(363*B6)</f>
        <v>364</v>
      </c>
      <c r="G377" s="23"/>
      <c r="H377" s="24"/>
    </row>
    <row r="378" spans="1:8" x14ac:dyDescent="0.2">
      <c r="A378" s="23"/>
      <c r="B378" s="23"/>
      <c r="C378" s="23"/>
      <c r="D378" s="75" t="s">
        <v>126</v>
      </c>
      <c r="E378" s="76" t="s">
        <v>345</v>
      </c>
      <c r="F378" s="78">
        <f>B4+(364*B6)</f>
        <v>365</v>
      </c>
      <c r="G378" s="23"/>
      <c r="H378" s="24"/>
    </row>
    <row r="379" spans="1:8" x14ac:dyDescent="0.2">
      <c r="A379" s="23"/>
      <c r="B379" s="23"/>
      <c r="C379" s="23"/>
      <c r="D379" s="75" t="s">
        <v>785</v>
      </c>
      <c r="E379" s="76" t="s">
        <v>345</v>
      </c>
      <c r="F379" s="78">
        <f>B4+(365*B6)</f>
        <v>366</v>
      </c>
      <c r="G379" s="23"/>
      <c r="H379" s="24"/>
    </row>
    <row r="380" spans="1:8" x14ac:dyDescent="0.2">
      <c r="A380" s="23"/>
      <c r="B380" s="23"/>
      <c r="C380" s="23"/>
      <c r="D380" s="75" t="s">
        <v>98</v>
      </c>
      <c r="E380" s="76" t="s">
        <v>345</v>
      </c>
      <c r="F380" s="78">
        <f>B4+(366*B6)</f>
        <v>367</v>
      </c>
      <c r="G380" s="23"/>
      <c r="H380" s="24"/>
    </row>
    <row r="381" spans="1:8" x14ac:dyDescent="0.2">
      <c r="A381" s="23"/>
      <c r="B381" s="23"/>
      <c r="C381" s="23"/>
      <c r="D381" s="75" t="s">
        <v>810</v>
      </c>
      <c r="E381" s="76" t="s">
        <v>345</v>
      </c>
      <c r="F381" s="78">
        <f>B4+(367*B6)</f>
        <v>368</v>
      </c>
      <c r="G381" s="23"/>
      <c r="H381" s="24"/>
    </row>
    <row r="382" spans="1:8" x14ac:dyDescent="0.2">
      <c r="A382" s="23"/>
      <c r="B382" s="23"/>
      <c r="C382" s="23"/>
      <c r="D382" s="75" t="s">
        <v>232</v>
      </c>
      <c r="E382" s="76" t="s">
        <v>345</v>
      </c>
      <c r="F382" s="78">
        <f>B4+(368*B6)</f>
        <v>369</v>
      </c>
      <c r="G382" s="23"/>
      <c r="H382" s="24"/>
    </row>
    <row r="383" spans="1:8" x14ac:dyDescent="0.2">
      <c r="A383" s="23"/>
      <c r="B383" s="23"/>
      <c r="C383" s="23"/>
      <c r="D383" s="75" t="s">
        <v>683</v>
      </c>
      <c r="E383" s="76" t="s">
        <v>345</v>
      </c>
      <c r="F383" s="78">
        <f>B4+(369*B6)</f>
        <v>370</v>
      </c>
      <c r="G383" s="23"/>
      <c r="H383" s="24"/>
    </row>
    <row r="384" spans="1:8" x14ac:dyDescent="0.2">
      <c r="A384" s="23"/>
      <c r="B384" s="23"/>
      <c r="C384" s="23"/>
      <c r="D384" s="75" t="s">
        <v>206</v>
      </c>
      <c r="E384" s="76" t="s">
        <v>345</v>
      </c>
      <c r="F384" s="78">
        <f>B4+(370*B6)</f>
        <v>371</v>
      </c>
      <c r="G384" s="23"/>
      <c r="H384" s="24"/>
    </row>
    <row r="385" spans="1:8" x14ac:dyDescent="0.2">
      <c r="A385" s="23"/>
      <c r="B385" s="23"/>
      <c r="C385" s="23"/>
      <c r="D385" s="75" t="s">
        <v>708</v>
      </c>
      <c r="E385" s="76" t="s">
        <v>345</v>
      </c>
      <c r="F385" s="78">
        <f>B4+(371*B6)</f>
        <v>372</v>
      </c>
      <c r="G385" s="23"/>
      <c r="H385" s="24"/>
    </row>
    <row r="386" spans="1:8" x14ac:dyDescent="0.2">
      <c r="A386" s="23"/>
      <c r="B386" s="23"/>
      <c r="C386" s="23"/>
      <c r="D386" s="75" t="s">
        <v>366</v>
      </c>
      <c r="E386" s="76" t="s">
        <v>345</v>
      </c>
      <c r="F386" s="78">
        <f>B4+(372*B6)</f>
        <v>373</v>
      </c>
      <c r="G386" s="23"/>
      <c r="H386" s="24"/>
    </row>
    <row r="387" spans="1:8" x14ac:dyDescent="0.2">
      <c r="A387" s="23"/>
      <c r="B387" s="23"/>
      <c r="C387" s="23"/>
      <c r="D387" s="75" t="s">
        <v>551</v>
      </c>
      <c r="E387" s="76" t="s">
        <v>345</v>
      </c>
      <c r="F387" s="78">
        <f>B4+(373*B6)</f>
        <v>374</v>
      </c>
      <c r="G387" s="23"/>
      <c r="H387" s="24"/>
    </row>
    <row r="388" spans="1:8" x14ac:dyDescent="0.2">
      <c r="A388" s="23"/>
      <c r="B388" s="23"/>
      <c r="C388" s="23"/>
      <c r="D388" s="75" t="s">
        <v>340</v>
      </c>
      <c r="E388" s="76" t="s">
        <v>345</v>
      </c>
      <c r="F388" s="78">
        <f>B4+(374*B6)</f>
        <v>375</v>
      </c>
      <c r="G388" s="23"/>
      <c r="H388" s="24"/>
    </row>
    <row r="389" spans="1:8" x14ac:dyDescent="0.2">
      <c r="A389" s="23"/>
      <c r="B389" s="23"/>
      <c r="C389" s="23"/>
      <c r="D389" s="75" t="s">
        <v>576</v>
      </c>
      <c r="E389" s="76" t="s">
        <v>345</v>
      </c>
      <c r="F389" s="78">
        <f>B4+(375*B6)</f>
        <v>376</v>
      </c>
      <c r="G389" s="23"/>
      <c r="H389" s="24"/>
    </row>
    <row r="390" spans="1:8" x14ac:dyDescent="0.2">
      <c r="A390" s="23"/>
      <c r="B390" s="23"/>
      <c r="C390" s="23"/>
      <c r="D390" s="75" t="s">
        <v>470</v>
      </c>
      <c r="E390" s="76" t="s">
        <v>345</v>
      </c>
      <c r="F390" s="78">
        <f>B4+(376*B6)</f>
        <v>377</v>
      </c>
      <c r="G390" s="23"/>
      <c r="H390" s="24"/>
    </row>
    <row r="391" spans="1:8" x14ac:dyDescent="0.2">
      <c r="A391" s="23"/>
      <c r="B391" s="23"/>
      <c r="C391" s="23"/>
      <c r="D391" s="75" t="s">
        <v>445</v>
      </c>
      <c r="E391" s="76" t="s">
        <v>345</v>
      </c>
      <c r="F391" s="78">
        <f>B4+(377*B6)</f>
        <v>378</v>
      </c>
      <c r="G391" s="23"/>
      <c r="H391" s="24"/>
    </row>
    <row r="392" spans="1:8" x14ac:dyDescent="0.2">
      <c r="A392" s="23"/>
      <c r="B392" s="23"/>
      <c r="C392" s="23"/>
      <c r="D392" s="75" t="s">
        <v>388</v>
      </c>
      <c r="E392" s="76" t="s">
        <v>345</v>
      </c>
      <c r="F392" s="78">
        <f>B4+(378*B6)</f>
        <v>379</v>
      </c>
      <c r="G392" s="23"/>
      <c r="H392" s="24"/>
    </row>
    <row r="393" spans="1:8" x14ac:dyDescent="0.2">
      <c r="A393" s="23"/>
      <c r="B393" s="23"/>
      <c r="C393" s="23"/>
      <c r="D393" s="75" t="s">
        <v>415</v>
      </c>
      <c r="E393" s="76" t="s">
        <v>345</v>
      </c>
      <c r="F393" s="78">
        <f>B4+(379*B6)</f>
        <v>380</v>
      </c>
      <c r="G393" s="23"/>
      <c r="H393" s="24"/>
    </row>
    <row r="394" spans="1:8" x14ac:dyDescent="0.2">
      <c r="A394" s="23"/>
      <c r="B394" s="23"/>
      <c r="C394" s="23"/>
      <c r="D394" s="75" t="s">
        <v>310</v>
      </c>
      <c r="E394" s="76" t="s">
        <v>345</v>
      </c>
      <c r="F394" s="78">
        <f>B4+(380*B6)</f>
        <v>381</v>
      </c>
      <c r="G394" s="23"/>
      <c r="H394" s="24"/>
    </row>
    <row r="395" spans="1:8" x14ac:dyDescent="0.2">
      <c r="A395" s="23"/>
      <c r="B395" s="23"/>
      <c r="C395" s="23"/>
      <c r="D395" s="75" t="s">
        <v>493</v>
      </c>
      <c r="E395" s="76" t="s">
        <v>345</v>
      </c>
      <c r="F395" s="78">
        <f>B4+(381*B6)</f>
        <v>382</v>
      </c>
      <c r="G395" s="23"/>
      <c r="H395" s="24"/>
    </row>
    <row r="396" spans="1:8" x14ac:dyDescent="0.2">
      <c r="A396" s="23"/>
      <c r="B396" s="23"/>
      <c r="C396" s="23"/>
      <c r="D396" s="75" t="s">
        <v>282</v>
      </c>
      <c r="E396" s="76" t="s">
        <v>345</v>
      </c>
      <c r="F396" s="78">
        <f>B4+(382*B6)</f>
        <v>383</v>
      </c>
      <c r="G396" s="23"/>
      <c r="H396" s="24"/>
    </row>
    <row r="397" spans="1:8" x14ac:dyDescent="0.2">
      <c r="A397" s="23"/>
      <c r="B397" s="23"/>
      <c r="C397" s="23"/>
      <c r="D397" s="75" t="s">
        <v>520</v>
      </c>
      <c r="E397" s="76" t="s">
        <v>345</v>
      </c>
      <c r="F397" s="78">
        <f>B4+(383*B6)</f>
        <v>384</v>
      </c>
      <c r="G397" s="23"/>
      <c r="H397" s="24"/>
    </row>
    <row r="398" spans="1:8" x14ac:dyDescent="0.2">
      <c r="A398" s="23"/>
      <c r="B398" s="23"/>
      <c r="C398" s="23"/>
      <c r="D398" s="75" t="s">
        <v>176</v>
      </c>
      <c r="E398" s="76" t="s">
        <v>345</v>
      </c>
      <c r="F398" s="78">
        <f>B4+(384*B6)</f>
        <v>385</v>
      </c>
      <c r="G398" s="23"/>
      <c r="H398" s="24"/>
    </row>
    <row r="399" spans="1:8" x14ac:dyDescent="0.2">
      <c r="A399" s="23"/>
      <c r="B399" s="23"/>
      <c r="C399" s="23"/>
      <c r="D399" s="75" t="s">
        <v>626</v>
      </c>
      <c r="E399" s="76" t="s">
        <v>345</v>
      </c>
      <c r="F399" s="78">
        <f>B4+(385*B6)</f>
        <v>386</v>
      </c>
      <c r="G399" s="23"/>
      <c r="H399" s="24"/>
    </row>
    <row r="400" spans="1:8" x14ac:dyDescent="0.2">
      <c r="A400" s="23"/>
      <c r="B400" s="23"/>
      <c r="C400" s="23"/>
      <c r="D400" s="75" t="s">
        <v>148</v>
      </c>
      <c r="E400" s="76" t="s">
        <v>345</v>
      </c>
      <c r="F400" s="78">
        <f>B4+(386*B6)</f>
        <v>387</v>
      </c>
      <c r="G400" s="23"/>
      <c r="H400" s="24"/>
    </row>
    <row r="401" spans="1:8" x14ac:dyDescent="0.2">
      <c r="A401" s="23"/>
      <c r="B401" s="23"/>
      <c r="C401" s="23"/>
      <c r="D401" s="75" t="s">
        <v>653</v>
      </c>
      <c r="E401" s="76" t="s">
        <v>345</v>
      </c>
      <c r="F401" s="78">
        <f>B4+(387*B6)</f>
        <v>388</v>
      </c>
      <c r="G401" s="23"/>
      <c r="H401" s="24"/>
    </row>
    <row r="402" spans="1:8" x14ac:dyDescent="0.2">
      <c r="A402" s="23"/>
      <c r="B402" s="23"/>
      <c r="C402" s="23"/>
      <c r="D402" s="75" t="s">
        <v>68</v>
      </c>
      <c r="E402" s="76" t="s">
        <v>345</v>
      </c>
      <c r="F402" s="78">
        <f>B4+(388*B6)</f>
        <v>389</v>
      </c>
      <c r="G402" s="23"/>
      <c r="H402" s="24"/>
    </row>
    <row r="403" spans="1:8" x14ac:dyDescent="0.2">
      <c r="A403" s="23"/>
      <c r="B403" s="23"/>
      <c r="C403" s="23"/>
      <c r="D403" s="75" t="s">
        <v>729</v>
      </c>
      <c r="E403" s="76" t="s">
        <v>345</v>
      </c>
      <c r="F403" s="78">
        <f>B4+(389*B6)</f>
        <v>390</v>
      </c>
      <c r="G403" s="23"/>
      <c r="H403" s="24"/>
    </row>
    <row r="404" spans="1:8" x14ac:dyDescent="0.2">
      <c r="A404" s="23"/>
      <c r="B404" s="23"/>
      <c r="C404" s="23"/>
      <c r="D404" s="75" t="s">
        <v>39</v>
      </c>
      <c r="E404" s="76" t="s">
        <v>345</v>
      </c>
      <c r="F404" s="78">
        <f>B4+(390*B6)</f>
        <v>391</v>
      </c>
      <c r="G404" s="23"/>
      <c r="H404" s="24"/>
    </row>
    <row r="405" spans="1:8" x14ac:dyDescent="0.2">
      <c r="A405" s="23"/>
      <c r="B405" s="23"/>
      <c r="C405" s="23"/>
      <c r="D405" s="75" t="s">
        <v>755</v>
      </c>
      <c r="E405" s="76" t="s">
        <v>345</v>
      </c>
      <c r="F405" s="78">
        <f>B4+(391*B6)</f>
        <v>392</v>
      </c>
      <c r="G405" s="23"/>
      <c r="H405" s="24"/>
    </row>
    <row r="406" spans="1:8" x14ac:dyDescent="0.2">
      <c r="A406" s="23"/>
      <c r="B406" s="23"/>
      <c r="C406" s="23"/>
      <c r="D406" s="75" t="s">
        <v>97</v>
      </c>
      <c r="E406" s="76" t="s">
        <v>345</v>
      </c>
      <c r="F406" s="78">
        <f>B4+(392*B6)</f>
        <v>393</v>
      </c>
      <c r="G406" s="23"/>
      <c r="H406" s="24"/>
    </row>
    <row r="407" spans="1:8" x14ac:dyDescent="0.2">
      <c r="A407" s="23"/>
      <c r="B407" s="23"/>
      <c r="C407" s="23"/>
      <c r="D407" s="75" t="s">
        <v>811</v>
      </c>
      <c r="E407" s="76" t="s">
        <v>345</v>
      </c>
      <c r="F407" s="78">
        <f>B4+(393*B6)</f>
        <v>394</v>
      </c>
      <c r="G407" s="23"/>
      <c r="H407" s="24"/>
    </row>
    <row r="408" spans="1:8" x14ac:dyDescent="0.2">
      <c r="A408" s="23"/>
      <c r="B408" s="23"/>
      <c r="C408" s="23"/>
      <c r="D408" s="75" t="s">
        <v>127</v>
      </c>
      <c r="E408" s="76" t="s">
        <v>345</v>
      </c>
      <c r="F408" s="78">
        <f>B4+(394*B6)</f>
        <v>395</v>
      </c>
      <c r="G408" s="23"/>
      <c r="H408" s="24"/>
    </row>
    <row r="409" spans="1:8" x14ac:dyDescent="0.2">
      <c r="A409" s="23"/>
      <c r="B409" s="23"/>
      <c r="C409" s="23"/>
      <c r="D409" s="75" t="s">
        <v>784</v>
      </c>
      <c r="E409" s="76" t="s">
        <v>345</v>
      </c>
      <c r="F409" s="78">
        <f>B4+(395*B6)</f>
        <v>396</v>
      </c>
      <c r="G409" s="23"/>
      <c r="H409" s="24"/>
    </row>
    <row r="410" spans="1:8" x14ac:dyDescent="0.2">
      <c r="A410" s="23"/>
      <c r="B410" s="23"/>
      <c r="C410" s="23"/>
      <c r="D410" s="75" t="s">
        <v>205</v>
      </c>
      <c r="E410" s="76" t="s">
        <v>345</v>
      </c>
      <c r="F410" s="78">
        <f>B4+(396*B6)</f>
        <v>397</v>
      </c>
      <c r="G410" s="23"/>
      <c r="H410" s="24"/>
    </row>
    <row r="411" spans="1:8" x14ac:dyDescent="0.2">
      <c r="A411" s="23"/>
      <c r="B411" s="23"/>
      <c r="C411" s="23"/>
      <c r="D411" s="75" t="s">
        <v>709</v>
      </c>
      <c r="E411" s="76" t="s">
        <v>345</v>
      </c>
      <c r="F411" s="78">
        <f>B4+(397*B6)</f>
        <v>398</v>
      </c>
      <c r="G411" s="23"/>
      <c r="H411" s="24"/>
    </row>
    <row r="412" spans="1:8" x14ac:dyDescent="0.2">
      <c r="A412" s="23"/>
      <c r="B412" s="23"/>
      <c r="C412" s="23"/>
      <c r="D412" s="75" t="s">
        <v>233</v>
      </c>
      <c r="E412" s="76" t="s">
        <v>345</v>
      </c>
      <c r="F412" s="78">
        <f>B4+(398*B6)</f>
        <v>399</v>
      </c>
      <c r="G412" s="23"/>
      <c r="H412" s="24"/>
    </row>
    <row r="413" spans="1:8" x14ac:dyDescent="0.2">
      <c r="A413" s="23"/>
      <c r="B413" s="23"/>
      <c r="C413" s="23"/>
      <c r="D413" s="75" t="s">
        <v>682</v>
      </c>
      <c r="E413" s="76" t="s">
        <v>345</v>
      </c>
      <c r="F413" s="78">
        <f>B4+(399*B6)</f>
        <v>400</v>
      </c>
      <c r="G413" s="23"/>
      <c r="H413" s="24"/>
    </row>
    <row r="414" spans="1:8" x14ac:dyDescent="0.2">
      <c r="A414" s="23"/>
      <c r="B414" s="23"/>
      <c r="C414" s="23"/>
      <c r="D414" s="75" t="s">
        <v>339</v>
      </c>
      <c r="E414" s="76" t="s">
        <v>345</v>
      </c>
      <c r="F414" s="78">
        <f>B4+(400*B6)</f>
        <v>401</v>
      </c>
      <c r="G414" s="23"/>
      <c r="H414" s="24"/>
    </row>
    <row r="415" spans="1:8" x14ac:dyDescent="0.2">
      <c r="A415" s="23"/>
      <c r="B415" s="23"/>
      <c r="C415" s="23"/>
      <c r="D415" s="75" t="s">
        <v>577</v>
      </c>
      <c r="E415" s="76" t="s">
        <v>345</v>
      </c>
      <c r="F415" s="78">
        <f>B4+(401*B6)</f>
        <v>402</v>
      </c>
      <c r="G415" s="23"/>
      <c r="H415" s="24"/>
    </row>
    <row r="416" spans="1:8" x14ac:dyDescent="0.2">
      <c r="A416" s="23"/>
      <c r="B416" s="23"/>
      <c r="C416" s="23"/>
      <c r="D416" s="75" t="s">
        <v>367</v>
      </c>
      <c r="E416" s="76" t="s">
        <v>345</v>
      </c>
      <c r="F416" s="78">
        <f>B4+(402*B6)</f>
        <v>403</v>
      </c>
      <c r="G416" s="23"/>
      <c r="H416" s="24"/>
    </row>
    <row r="417" spans="1:8" x14ac:dyDescent="0.2">
      <c r="A417" s="23"/>
      <c r="B417" s="23"/>
      <c r="C417" s="23"/>
      <c r="D417" s="75" t="s">
        <v>550</v>
      </c>
      <c r="E417" s="76" t="s">
        <v>345</v>
      </c>
      <c r="F417" s="78">
        <f>B4+(403*B6)</f>
        <v>404</v>
      </c>
      <c r="G417" s="23"/>
      <c r="H417" s="24"/>
    </row>
    <row r="418" spans="1:8" x14ac:dyDescent="0.2">
      <c r="A418" s="23"/>
      <c r="B418" s="23"/>
      <c r="C418" s="23"/>
      <c r="D418" s="75" t="s">
        <v>444</v>
      </c>
      <c r="E418" s="76" t="s">
        <v>345</v>
      </c>
      <c r="F418" s="78">
        <f>B4+(404*B6)</f>
        <v>405</v>
      </c>
      <c r="G418" s="23"/>
      <c r="H418" s="24"/>
    </row>
    <row r="419" spans="1:8" x14ac:dyDescent="0.2">
      <c r="A419" s="23"/>
      <c r="B419" s="23"/>
      <c r="C419" s="23"/>
      <c r="D419" s="75" t="s">
        <v>471</v>
      </c>
      <c r="E419" s="76" t="s">
        <v>345</v>
      </c>
      <c r="F419" s="78">
        <f>B4+(405*B6)</f>
        <v>406</v>
      </c>
      <c r="G419" s="23"/>
      <c r="H419" s="24"/>
    </row>
    <row r="420" spans="1:8" x14ac:dyDescent="0.2">
      <c r="A420" s="23"/>
      <c r="B420" s="23"/>
      <c r="C420" s="23"/>
      <c r="D420" s="75" t="s">
        <v>414</v>
      </c>
      <c r="E420" s="76" t="s">
        <v>345</v>
      </c>
      <c r="F420" s="78">
        <f>B4+(406*B6)</f>
        <v>407</v>
      </c>
      <c r="G420" s="23"/>
      <c r="H420" s="24"/>
    </row>
    <row r="421" spans="1:8" x14ac:dyDescent="0.2">
      <c r="A421" s="23"/>
      <c r="B421" s="23"/>
      <c r="C421" s="23"/>
      <c r="D421" s="75" t="s">
        <v>389</v>
      </c>
      <c r="E421" s="76" t="s">
        <v>345</v>
      </c>
      <c r="F421" s="78">
        <f>B4+(407*B6)</f>
        <v>408</v>
      </c>
      <c r="G421" s="23"/>
      <c r="H421" s="24"/>
    </row>
    <row r="422" spans="1:8" x14ac:dyDescent="0.2">
      <c r="A422" s="23"/>
      <c r="B422" s="23"/>
      <c r="C422" s="23"/>
      <c r="D422" s="75" t="s">
        <v>283</v>
      </c>
      <c r="E422" s="76" t="s">
        <v>345</v>
      </c>
      <c r="F422" s="78">
        <f>B4+(408*B6)</f>
        <v>409</v>
      </c>
      <c r="G422" s="23"/>
      <c r="H422" s="24"/>
    </row>
    <row r="423" spans="1:8" x14ac:dyDescent="0.2">
      <c r="A423" s="23"/>
      <c r="B423" s="23"/>
      <c r="C423" s="23"/>
      <c r="D423" s="75" t="s">
        <v>519</v>
      </c>
      <c r="E423" s="76" t="s">
        <v>345</v>
      </c>
      <c r="F423" s="78">
        <f>B4+(409*B6)</f>
        <v>410</v>
      </c>
      <c r="G423" s="23"/>
      <c r="H423" s="24"/>
    </row>
    <row r="424" spans="1:8" x14ac:dyDescent="0.2">
      <c r="A424" s="23"/>
      <c r="B424" s="23"/>
      <c r="C424" s="23"/>
      <c r="D424" s="75" t="s">
        <v>309</v>
      </c>
      <c r="E424" s="76" t="s">
        <v>345</v>
      </c>
      <c r="F424" s="78">
        <f>B4+(410*B6)</f>
        <v>411</v>
      </c>
      <c r="G424" s="23"/>
      <c r="H424" s="24"/>
    </row>
    <row r="425" spans="1:8" x14ac:dyDescent="0.2">
      <c r="A425" s="23"/>
      <c r="B425" s="23"/>
      <c r="C425" s="23"/>
      <c r="D425" s="75" t="s">
        <v>494</v>
      </c>
      <c r="E425" s="76" t="s">
        <v>345</v>
      </c>
      <c r="F425" s="78">
        <f>B4+(411*B6)</f>
        <v>412</v>
      </c>
      <c r="G425" s="23"/>
      <c r="H425" s="24"/>
    </row>
    <row r="426" spans="1:8" x14ac:dyDescent="0.2">
      <c r="A426" s="23"/>
      <c r="B426" s="23"/>
      <c r="C426" s="23"/>
      <c r="D426" s="75" t="s">
        <v>149</v>
      </c>
      <c r="E426" s="76" t="s">
        <v>345</v>
      </c>
      <c r="F426" s="78">
        <f>B4+(412*B6)</f>
        <v>413</v>
      </c>
      <c r="G426" s="23"/>
      <c r="H426" s="24"/>
    </row>
    <row r="427" spans="1:8" x14ac:dyDescent="0.2">
      <c r="A427" s="23"/>
      <c r="B427" s="23"/>
      <c r="C427" s="23"/>
      <c r="D427" s="75" t="s">
        <v>652</v>
      </c>
      <c r="E427" s="76" t="s">
        <v>345</v>
      </c>
      <c r="F427" s="78">
        <f>B4+(413*B6)</f>
        <v>414</v>
      </c>
      <c r="G427" s="23"/>
      <c r="H427" s="24"/>
    </row>
    <row r="428" spans="1:8" x14ac:dyDescent="0.2">
      <c r="A428" s="23"/>
      <c r="B428" s="23"/>
      <c r="C428" s="23"/>
      <c r="D428" s="75" t="s">
        <v>175</v>
      </c>
      <c r="E428" s="76" t="s">
        <v>345</v>
      </c>
      <c r="F428" s="78">
        <f>B4+(414*B6)</f>
        <v>415</v>
      </c>
      <c r="G428" s="23"/>
      <c r="H428" s="24"/>
    </row>
    <row r="429" spans="1:8" x14ac:dyDescent="0.2">
      <c r="A429" s="23"/>
      <c r="B429" s="23"/>
      <c r="C429" s="23"/>
      <c r="D429" s="75" t="s">
        <v>627</v>
      </c>
      <c r="E429" s="76" t="s">
        <v>345</v>
      </c>
      <c r="F429" s="78">
        <f>B4+(415*B6)</f>
        <v>416</v>
      </c>
      <c r="G429" s="23"/>
      <c r="H429" s="24"/>
    </row>
    <row r="430" spans="1:8" x14ac:dyDescent="0.2">
      <c r="A430" s="23"/>
      <c r="B430" s="23"/>
      <c r="C430" s="23"/>
      <c r="D430" s="75" t="s">
        <v>40</v>
      </c>
      <c r="E430" s="76" t="s">
        <v>345</v>
      </c>
      <c r="F430" s="78">
        <f>B4+(416*B6)</f>
        <v>417</v>
      </c>
      <c r="G430" s="23"/>
      <c r="H430" s="24"/>
    </row>
    <row r="431" spans="1:8" x14ac:dyDescent="0.2">
      <c r="A431" s="23"/>
      <c r="B431" s="23"/>
      <c r="C431" s="23"/>
      <c r="D431" s="75" t="s">
        <v>754</v>
      </c>
      <c r="E431" s="76" t="s">
        <v>345</v>
      </c>
      <c r="F431" s="78">
        <f>B4+(417*B6)</f>
        <v>418</v>
      </c>
      <c r="G431" s="23"/>
      <c r="H431" s="24"/>
    </row>
    <row r="432" spans="1:8" x14ac:dyDescent="0.2">
      <c r="A432" s="23"/>
      <c r="B432" s="23"/>
      <c r="C432" s="23"/>
      <c r="D432" s="75" t="s">
        <v>67</v>
      </c>
      <c r="E432" s="76" t="s">
        <v>345</v>
      </c>
      <c r="F432" s="78">
        <f>B4+(418*B6)</f>
        <v>419</v>
      </c>
      <c r="G432" s="23"/>
      <c r="H432" s="24"/>
    </row>
    <row r="433" spans="1:8" x14ac:dyDescent="0.2">
      <c r="A433" s="23"/>
      <c r="B433" s="23"/>
      <c r="C433" s="23"/>
      <c r="D433" s="75" t="s">
        <v>730</v>
      </c>
      <c r="E433" s="76" t="s">
        <v>345</v>
      </c>
      <c r="F433" s="78">
        <f>B4+(419*B6)</f>
        <v>420</v>
      </c>
      <c r="G433" s="23"/>
      <c r="H433" s="24"/>
    </row>
    <row r="434" spans="1:8" x14ac:dyDescent="0.2">
      <c r="A434" s="23"/>
      <c r="B434" s="23"/>
      <c r="C434" s="23"/>
      <c r="D434" s="75" t="s">
        <v>38</v>
      </c>
      <c r="E434" s="76" t="s">
        <v>345</v>
      </c>
      <c r="F434" s="78">
        <f>B4+(420*B6)</f>
        <v>421</v>
      </c>
      <c r="G434" s="23"/>
      <c r="H434" s="24"/>
    </row>
    <row r="435" spans="1:8" x14ac:dyDescent="0.2">
      <c r="A435" s="23"/>
      <c r="B435" s="23"/>
      <c r="C435" s="23"/>
      <c r="D435" s="75" t="s">
        <v>756</v>
      </c>
      <c r="E435" s="76" t="s">
        <v>345</v>
      </c>
      <c r="F435" s="78">
        <f>B4+(421*B6)</f>
        <v>422</v>
      </c>
      <c r="G435" s="23"/>
      <c r="H435" s="24"/>
    </row>
    <row r="436" spans="1:8" x14ac:dyDescent="0.2">
      <c r="A436" s="23"/>
      <c r="B436" s="23"/>
      <c r="C436" s="23"/>
      <c r="D436" s="75" t="s">
        <v>69</v>
      </c>
      <c r="E436" s="76" t="s">
        <v>345</v>
      </c>
      <c r="F436" s="78">
        <f>B4+(422*B6)</f>
        <v>423</v>
      </c>
      <c r="G436" s="23"/>
      <c r="H436" s="24"/>
    </row>
    <row r="437" spans="1:8" x14ac:dyDescent="0.2">
      <c r="A437" s="23"/>
      <c r="B437" s="23"/>
      <c r="C437" s="23"/>
      <c r="D437" s="75" t="s">
        <v>728</v>
      </c>
      <c r="E437" s="76" t="s">
        <v>345</v>
      </c>
      <c r="F437" s="78">
        <f>B4+(423*B6)</f>
        <v>424</v>
      </c>
      <c r="G437" s="23"/>
      <c r="H437" s="24"/>
    </row>
    <row r="438" spans="1:8" x14ac:dyDescent="0.2">
      <c r="A438" s="23"/>
      <c r="B438" s="23"/>
      <c r="C438" s="23"/>
      <c r="D438" s="75" t="s">
        <v>147</v>
      </c>
      <c r="E438" s="76" t="s">
        <v>345</v>
      </c>
      <c r="F438" s="78">
        <f>B4+(424*B6)</f>
        <v>425</v>
      </c>
      <c r="G438" s="23"/>
      <c r="H438" s="24"/>
    </row>
    <row r="439" spans="1:8" x14ac:dyDescent="0.2">
      <c r="A439" s="23"/>
      <c r="B439" s="23"/>
      <c r="C439" s="23"/>
      <c r="D439" s="75" t="s">
        <v>654</v>
      </c>
      <c r="E439" s="76" t="s">
        <v>345</v>
      </c>
      <c r="F439" s="78">
        <f>B4+(425*B6)</f>
        <v>426</v>
      </c>
      <c r="G439" s="23"/>
      <c r="H439" s="24"/>
    </row>
    <row r="440" spans="1:8" x14ac:dyDescent="0.2">
      <c r="A440" s="23"/>
      <c r="B440" s="23"/>
      <c r="C440" s="23"/>
      <c r="D440" s="75" t="s">
        <v>177</v>
      </c>
      <c r="E440" s="76" t="s">
        <v>345</v>
      </c>
      <c r="F440" s="78">
        <f>B4+(426*B6)</f>
        <v>427</v>
      </c>
      <c r="G440" s="23"/>
      <c r="H440" s="24"/>
    </row>
    <row r="441" spans="1:8" x14ac:dyDescent="0.2">
      <c r="A441" s="23"/>
      <c r="B441" s="23"/>
      <c r="C441" s="23"/>
      <c r="D441" s="75" t="s">
        <v>625</v>
      </c>
      <c r="E441" s="76" t="s">
        <v>345</v>
      </c>
      <c r="F441" s="78">
        <f>B4+(427*B6)</f>
        <v>428</v>
      </c>
      <c r="G441" s="23"/>
      <c r="H441" s="24"/>
    </row>
    <row r="442" spans="1:8" x14ac:dyDescent="0.2">
      <c r="A442" s="23"/>
      <c r="B442" s="23"/>
      <c r="C442" s="23"/>
      <c r="D442" s="75" t="s">
        <v>281</v>
      </c>
      <c r="E442" s="76" t="s">
        <v>345</v>
      </c>
      <c r="F442" s="78">
        <f>B4+(428*B6)</f>
        <v>429</v>
      </c>
      <c r="G442" s="23"/>
      <c r="H442" s="24"/>
    </row>
    <row r="443" spans="1:8" x14ac:dyDescent="0.2">
      <c r="A443" s="23"/>
      <c r="B443" s="23"/>
      <c r="C443" s="23"/>
      <c r="D443" s="75" t="s">
        <v>521</v>
      </c>
      <c r="E443" s="76" t="s">
        <v>345</v>
      </c>
      <c r="F443" s="78">
        <f>B4+(429*B6)</f>
        <v>430</v>
      </c>
      <c r="G443" s="23"/>
      <c r="H443" s="24"/>
    </row>
    <row r="444" spans="1:8" x14ac:dyDescent="0.2">
      <c r="A444" s="23"/>
      <c r="B444" s="23"/>
      <c r="C444" s="23"/>
      <c r="D444" s="75" t="s">
        <v>311</v>
      </c>
      <c r="E444" s="76" t="s">
        <v>345</v>
      </c>
      <c r="F444" s="78">
        <f>B4+(430*B6)</f>
        <v>431</v>
      </c>
      <c r="G444" s="23"/>
      <c r="H444" s="24"/>
    </row>
    <row r="445" spans="1:8" x14ac:dyDescent="0.2">
      <c r="A445" s="23"/>
      <c r="B445" s="23"/>
      <c r="C445" s="23"/>
      <c r="D445" s="75" t="s">
        <v>492</v>
      </c>
      <c r="E445" s="76" t="s">
        <v>345</v>
      </c>
      <c r="F445" s="78">
        <f>B4+(431*B6)</f>
        <v>432</v>
      </c>
      <c r="G445" s="23"/>
      <c r="H445" s="24"/>
    </row>
    <row r="446" spans="1:8" x14ac:dyDescent="0.2">
      <c r="A446" s="23"/>
      <c r="B446" s="23"/>
      <c r="C446" s="23"/>
      <c r="D446" s="75" t="s">
        <v>387</v>
      </c>
      <c r="E446" s="76" t="s">
        <v>345</v>
      </c>
      <c r="F446" s="78">
        <f>B4+(432*B6)</f>
        <v>433</v>
      </c>
      <c r="G446" s="23"/>
      <c r="H446" s="24"/>
    </row>
    <row r="447" spans="1:8" x14ac:dyDescent="0.2">
      <c r="A447" s="23"/>
      <c r="B447" s="23"/>
      <c r="C447" s="23"/>
      <c r="D447" s="75" t="s">
        <v>416</v>
      </c>
      <c r="E447" s="76" t="s">
        <v>345</v>
      </c>
      <c r="F447" s="78">
        <f>B4+(433*B6)</f>
        <v>434</v>
      </c>
      <c r="G447" s="23"/>
      <c r="H447" s="24"/>
    </row>
    <row r="448" spans="1:8" x14ac:dyDescent="0.2">
      <c r="A448" s="23"/>
      <c r="B448" s="23"/>
      <c r="C448" s="23"/>
      <c r="D448" s="75" t="s">
        <v>473</v>
      </c>
      <c r="E448" s="76" t="s">
        <v>345</v>
      </c>
      <c r="F448" s="78">
        <f>B4+(434*B6)</f>
        <v>435</v>
      </c>
      <c r="G448" s="23"/>
      <c r="H448" s="24"/>
    </row>
    <row r="449" spans="1:8" x14ac:dyDescent="0.2">
      <c r="A449" s="23"/>
      <c r="B449" s="23"/>
      <c r="C449" s="23"/>
      <c r="D449" s="75" t="s">
        <v>442</v>
      </c>
      <c r="E449" s="76" t="s">
        <v>345</v>
      </c>
      <c r="F449" s="78">
        <f>B4+(435*B6)</f>
        <v>436</v>
      </c>
      <c r="G449" s="23"/>
      <c r="H449" s="24"/>
    </row>
    <row r="450" spans="1:8" x14ac:dyDescent="0.2">
      <c r="A450" s="23"/>
      <c r="B450" s="23"/>
      <c r="C450" s="23"/>
      <c r="D450" s="75" t="s">
        <v>337</v>
      </c>
      <c r="E450" s="76" t="s">
        <v>345</v>
      </c>
      <c r="F450" s="78">
        <f>B4+(436*B6)</f>
        <v>437</v>
      </c>
      <c r="G450" s="23"/>
      <c r="H450" s="24"/>
    </row>
    <row r="451" spans="1:8" x14ac:dyDescent="0.2">
      <c r="A451" s="23"/>
      <c r="B451" s="23"/>
      <c r="C451" s="23"/>
      <c r="D451" s="75" t="s">
        <v>579</v>
      </c>
      <c r="E451" s="76" t="s">
        <v>345</v>
      </c>
      <c r="F451" s="78">
        <f>B4+(437*B6)</f>
        <v>438</v>
      </c>
      <c r="G451" s="23"/>
      <c r="H451" s="24"/>
    </row>
    <row r="452" spans="1:8" x14ac:dyDescent="0.2">
      <c r="A452" s="23"/>
      <c r="B452" s="23"/>
      <c r="C452" s="23"/>
      <c r="D452" s="75" t="s">
        <v>369</v>
      </c>
      <c r="E452" s="76" t="s">
        <v>345</v>
      </c>
      <c r="F452" s="78">
        <f>B4+(438*B6)</f>
        <v>439</v>
      </c>
      <c r="G452" s="23"/>
      <c r="H452" s="24"/>
    </row>
    <row r="453" spans="1:8" x14ac:dyDescent="0.2">
      <c r="A453" s="23"/>
      <c r="B453" s="23"/>
      <c r="C453" s="23"/>
      <c r="D453" s="75" t="s">
        <v>548</v>
      </c>
      <c r="E453" s="76" t="s">
        <v>345</v>
      </c>
      <c r="F453" s="78">
        <f>B4+(439*B6)</f>
        <v>440</v>
      </c>
      <c r="G453" s="23"/>
      <c r="H453" s="24"/>
    </row>
    <row r="454" spans="1:8" x14ac:dyDescent="0.2">
      <c r="A454" s="23"/>
      <c r="B454" s="23"/>
      <c r="C454" s="23"/>
      <c r="D454" s="75" t="s">
        <v>203</v>
      </c>
      <c r="E454" s="76" t="s">
        <v>345</v>
      </c>
      <c r="F454" s="78">
        <f>B4+(440*B6)</f>
        <v>441</v>
      </c>
      <c r="G454" s="23"/>
      <c r="H454" s="24"/>
    </row>
    <row r="455" spans="1:8" x14ac:dyDescent="0.2">
      <c r="A455" s="23"/>
      <c r="B455" s="23"/>
      <c r="C455" s="23"/>
      <c r="D455" s="75" t="s">
        <v>711</v>
      </c>
      <c r="E455" s="76" t="s">
        <v>345</v>
      </c>
      <c r="F455" s="78">
        <f>B4+(441*B6)</f>
        <v>442</v>
      </c>
      <c r="G455" s="23"/>
      <c r="H455" s="24"/>
    </row>
    <row r="456" spans="1:8" x14ac:dyDescent="0.2">
      <c r="A456" s="23"/>
      <c r="B456" s="23"/>
      <c r="C456" s="23"/>
      <c r="D456" s="75" t="s">
        <v>235</v>
      </c>
      <c r="E456" s="76" t="s">
        <v>345</v>
      </c>
      <c r="F456" s="78">
        <f>B4+(442*B6)</f>
        <v>443</v>
      </c>
      <c r="G456" s="23"/>
      <c r="H456" s="24"/>
    </row>
    <row r="457" spans="1:8" x14ac:dyDescent="0.2">
      <c r="A457" s="23"/>
      <c r="B457" s="23"/>
      <c r="C457" s="23"/>
      <c r="D457" s="75" t="s">
        <v>680</v>
      </c>
      <c r="E457" s="76" t="s">
        <v>345</v>
      </c>
      <c r="F457" s="78">
        <f>B4+(443*B6)</f>
        <v>444</v>
      </c>
      <c r="G457" s="23"/>
      <c r="H457" s="24"/>
    </row>
    <row r="458" spans="1:8" x14ac:dyDescent="0.2">
      <c r="A458" s="23"/>
      <c r="B458" s="23"/>
      <c r="C458" s="23"/>
      <c r="D458" s="75" t="s">
        <v>95</v>
      </c>
      <c r="E458" s="76" t="s">
        <v>345</v>
      </c>
      <c r="F458" s="78">
        <f>B4+(444*B6)</f>
        <v>445</v>
      </c>
      <c r="G458" s="23"/>
      <c r="H458" s="24"/>
    </row>
    <row r="459" spans="1:8" x14ac:dyDescent="0.2">
      <c r="A459" s="23"/>
      <c r="B459" s="23"/>
      <c r="C459" s="23"/>
      <c r="D459" s="75" t="s">
        <v>813</v>
      </c>
      <c r="E459" s="76" t="s">
        <v>345</v>
      </c>
      <c r="F459" s="78">
        <f>B4+(445*B6)</f>
        <v>446</v>
      </c>
      <c r="G459" s="23"/>
      <c r="H459" s="24"/>
    </row>
    <row r="460" spans="1:8" x14ac:dyDescent="0.2">
      <c r="A460" s="23"/>
      <c r="B460" s="23"/>
      <c r="C460" s="23"/>
      <c r="D460" s="75" t="s">
        <v>129</v>
      </c>
      <c r="E460" s="76" t="s">
        <v>345</v>
      </c>
      <c r="F460" s="78">
        <f>B4+(446*B6)</f>
        <v>447</v>
      </c>
      <c r="G460" s="23"/>
      <c r="H460" s="24"/>
    </row>
    <row r="461" spans="1:8" x14ac:dyDescent="0.2">
      <c r="A461" s="23"/>
      <c r="B461" s="23"/>
      <c r="C461" s="23"/>
      <c r="D461" s="75" t="s">
        <v>782</v>
      </c>
      <c r="E461" s="76" t="s">
        <v>345</v>
      </c>
      <c r="F461" s="78">
        <f>B4+(447*B6)</f>
        <v>448</v>
      </c>
      <c r="G461" s="23"/>
      <c r="H461" s="24"/>
    </row>
    <row r="462" spans="1:8" x14ac:dyDescent="0.2">
      <c r="A462" s="23"/>
      <c r="B462" s="23"/>
      <c r="C462" s="23"/>
      <c r="D462" s="75" t="s">
        <v>296</v>
      </c>
      <c r="E462" s="76" t="s">
        <v>345</v>
      </c>
      <c r="F462" s="78">
        <f>B4+(448*B6)</f>
        <v>449</v>
      </c>
      <c r="G462" s="23"/>
      <c r="H462" s="24"/>
    </row>
    <row r="463" spans="1:8" x14ac:dyDescent="0.2">
      <c r="A463" s="23"/>
      <c r="B463" s="23"/>
      <c r="C463" s="23"/>
      <c r="D463" s="75" t="s">
        <v>158</v>
      </c>
      <c r="E463" s="76" t="s">
        <v>345</v>
      </c>
      <c r="F463" s="78">
        <f>B4+(449*B6)</f>
        <v>450</v>
      </c>
      <c r="G463" s="23"/>
      <c r="H463" s="24"/>
    </row>
    <row r="464" spans="1:8" x14ac:dyDescent="0.2">
      <c r="A464" s="23"/>
      <c r="B464" s="23"/>
      <c r="C464" s="23"/>
      <c r="D464" s="75" t="s">
        <v>264</v>
      </c>
      <c r="E464" s="76" t="s">
        <v>345</v>
      </c>
      <c r="F464" s="78">
        <f>B4+(450*B6)</f>
        <v>451</v>
      </c>
      <c r="G464" s="23"/>
      <c r="H464" s="24"/>
    </row>
    <row r="465" spans="1:8" x14ac:dyDescent="0.2">
      <c r="A465" s="23"/>
      <c r="B465" s="23"/>
      <c r="C465" s="23"/>
      <c r="D465" s="75" t="s">
        <v>190</v>
      </c>
      <c r="E465" s="76" t="s">
        <v>345</v>
      </c>
      <c r="F465" s="78">
        <f>B4+(451*B6)</f>
        <v>452</v>
      </c>
      <c r="G465" s="23"/>
      <c r="H465" s="24"/>
    </row>
    <row r="466" spans="1:8" x14ac:dyDescent="0.2">
      <c r="A466" s="23"/>
      <c r="B466" s="23"/>
      <c r="C466" s="23"/>
      <c r="D466" s="75" t="s">
        <v>429</v>
      </c>
      <c r="E466" s="76" t="s">
        <v>345</v>
      </c>
      <c r="F466" s="78">
        <f>B4+(452*B6)</f>
        <v>453</v>
      </c>
      <c r="G466" s="23"/>
      <c r="H466" s="24"/>
    </row>
    <row r="467" spans="1:8" x14ac:dyDescent="0.2">
      <c r="A467" s="23"/>
      <c r="B467" s="23"/>
      <c r="C467" s="23"/>
      <c r="D467" s="75" t="s">
        <v>49</v>
      </c>
      <c r="E467" s="76" t="s">
        <v>345</v>
      </c>
      <c r="F467" s="78">
        <f>B4+(453*B6)</f>
        <v>454</v>
      </c>
      <c r="G467" s="23"/>
      <c r="H467" s="24"/>
    </row>
    <row r="468" spans="1:8" x14ac:dyDescent="0.2">
      <c r="A468" s="23"/>
      <c r="B468" s="23"/>
      <c r="C468" s="23"/>
      <c r="D468" s="75" t="s">
        <v>398</v>
      </c>
      <c r="E468" s="76" t="s">
        <v>345</v>
      </c>
      <c r="F468" s="78">
        <f>B4+(454*B6)</f>
        <v>455</v>
      </c>
      <c r="G468" s="23"/>
      <c r="H468" s="24"/>
    </row>
    <row r="469" spans="1:8" x14ac:dyDescent="0.2">
      <c r="A469" s="23"/>
      <c r="B469" s="23"/>
      <c r="C469" s="23"/>
      <c r="D469" s="75" t="s">
        <v>82</v>
      </c>
      <c r="E469" s="76" t="s">
        <v>345</v>
      </c>
      <c r="F469" s="78">
        <f>B4+(455*B6)</f>
        <v>456</v>
      </c>
      <c r="G469" s="23"/>
      <c r="H469" s="24"/>
    </row>
    <row r="470" spans="1:8" x14ac:dyDescent="0.2">
      <c r="A470" s="23"/>
      <c r="B470" s="23"/>
      <c r="C470" s="23"/>
      <c r="D470" s="75" t="s">
        <v>534</v>
      </c>
      <c r="E470" s="76" t="s">
        <v>345</v>
      </c>
      <c r="F470" s="78">
        <f>B4+(456*B6)</f>
        <v>457</v>
      </c>
      <c r="G470" s="23"/>
      <c r="H470" s="24"/>
    </row>
    <row r="471" spans="1:8" x14ac:dyDescent="0.2">
      <c r="A471" s="23"/>
      <c r="B471" s="23"/>
      <c r="C471" s="23"/>
      <c r="D471" s="75" t="s">
        <v>712</v>
      </c>
      <c r="E471" s="115" t="s">
        <v>345</v>
      </c>
      <c r="F471" s="78">
        <f>B4+(457*B6)</f>
        <v>458</v>
      </c>
      <c r="G471" s="23"/>
      <c r="H471" s="24"/>
    </row>
    <row r="472" spans="1:8" x14ac:dyDescent="0.2">
      <c r="A472" s="23"/>
      <c r="B472" s="23"/>
      <c r="C472" s="23"/>
      <c r="D472" s="75" t="s">
        <v>503</v>
      </c>
      <c r="E472" s="76" t="s">
        <v>345</v>
      </c>
      <c r="F472" s="78">
        <f>B4+(458*B6)</f>
        <v>459</v>
      </c>
      <c r="G472" s="23"/>
      <c r="H472" s="24"/>
    </row>
    <row r="473" spans="1:8" x14ac:dyDescent="0.2">
      <c r="A473" s="23"/>
      <c r="B473" s="23"/>
      <c r="C473" s="23"/>
      <c r="D473" s="75" t="s">
        <v>742</v>
      </c>
      <c r="E473" s="76" t="s">
        <v>345</v>
      </c>
      <c r="F473" s="78">
        <f>B4+(459*B6)</f>
        <v>460</v>
      </c>
      <c r="G473" s="23"/>
      <c r="H473" s="24"/>
    </row>
    <row r="474" spans="1:8" x14ac:dyDescent="0.2">
      <c r="A474" s="23"/>
      <c r="B474" s="23"/>
      <c r="C474" s="23"/>
      <c r="D474" s="75" t="s">
        <v>639</v>
      </c>
      <c r="E474" s="76" t="s">
        <v>345</v>
      </c>
      <c r="F474" s="78">
        <f>B4+(460*B6)</f>
        <v>461</v>
      </c>
      <c r="G474" s="23"/>
      <c r="H474" s="24"/>
    </row>
    <row r="475" spans="1:8" x14ac:dyDescent="0.2">
      <c r="A475" s="23"/>
      <c r="B475" s="23"/>
      <c r="C475" s="23"/>
      <c r="D475" s="75" t="s">
        <v>609</v>
      </c>
      <c r="E475" s="76" t="s">
        <v>345</v>
      </c>
      <c r="F475" s="78">
        <f>B4+(461*B6)</f>
        <v>462</v>
      </c>
      <c r="G475" s="23"/>
      <c r="H475" s="24"/>
    </row>
    <row r="476" spans="1:8" x14ac:dyDescent="0.2">
      <c r="A476" s="23"/>
      <c r="B476" s="23"/>
      <c r="C476" s="23"/>
      <c r="D476" s="75" t="s">
        <v>665</v>
      </c>
      <c r="E476" s="76" t="s">
        <v>345</v>
      </c>
      <c r="F476" s="78">
        <f>B4+(462*B6)</f>
        <v>463</v>
      </c>
      <c r="G476" s="23"/>
      <c r="H476" s="24"/>
    </row>
    <row r="477" spans="1:8" x14ac:dyDescent="0.2">
      <c r="A477" s="23"/>
      <c r="B477" s="23"/>
      <c r="C477" s="23"/>
      <c r="D477" s="75" t="s">
        <v>694</v>
      </c>
      <c r="E477" s="76" t="s">
        <v>345</v>
      </c>
      <c r="F477" s="78">
        <f>B4+(463*B6)</f>
        <v>464</v>
      </c>
      <c r="G477" s="23"/>
      <c r="H477" s="24"/>
    </row>
    <row r="478" spans="1:8" x14ac:dyDescent="0.2">
      <c r="A478" s="23"/>
      <c r="B478" s="23"/>
      <c r="C478" s="23"/>
      <c r="D478" s="75" t="s">
        <v>590</v>
      </c>
      <c r="E478" s="76" t="s">
        <v>345</v>
      </c>
      <c r="F478" s="78">
        <f>B4+(464*B6)</f>
        <v>465</v>
      </c>
      <c r="G478" s="23"/>
      <c r="H478" s="24"/>
    </row>
    <row r="479" spans="1:8" x14ac:dyDescent="0.2">
      <c r="A479" s="23"/>
      <c r="B479" s="23"/>
      <c r="C479" s="23"/>
      <c r="D479" s="75" t="s">
        <v>767</v>
      </c>
      <c r="E479" s="76" t="s">
        <v>345</v>
      </c>
      <c r="F479" s="78">
        <f>B4+(465*B6)</f>
        <v>466</v>
      </c>
      <c r="G479" s="23"/>
      <c r="H479" s="24"/>
    </row>
    <row r="480" spans="1:8" x14ac:dyDescent="0.2">
      <c r="A480" s="23"/>
      <c r="B480" s="23"/>
      <c r="C480" s="23"/>
      <c r="D480" s="75" t="s">
        <v>561</v>
      </c>
      <c r="E480" s="76" t="s">
        <v>345</v>
      </c>
      <c r="F480" s="78">
        <f>B4+(466*B6)</f>
        <v>467</v>
      </c>
      <c r="G480" s="23"/>
      <c r="H480" s="24"/>
    </row>
    <row r="481" spans="1:8" x14ac:dyDescent="0.2">
      <c r="A481" s="23"/>
      <c r="B481" s="23"/>
      <c r="C481" s="23"/>
      <c r="D481" s="75" t="s">
        <v>796</v>
      </c>
      <c r="E481" s="76" t="s">
        <v>345</v>
      </c>
      <c r="F481" s="78">
        <f>B4+(467*B6)</f>
        <v>468</v>
      </c>
      <c r="G481" s="23"/>
      <c r="H481" s="24"/>
    </row>
    <row r="482" spans="1:8" x14ac:dyDescent="0.2">
      <c r="A482" s="23"/>
      <c r="B482" s="23"/>
      <c r="C482" s="23"/>
      <c r="D482" s="75" t="s">
        <v>484</v>
      </c>
      <c r="E482" s="76" t="s">
        <v>345</v>
      </c>
      <c r="F482" s="78">
        <f>B4+(468*B6)</f>
        <v>469</v>
      </c>
      <c r="G482" s="23"/>
      <c r="H482" s="24"/>
    </row>
    <row r="483" spans="1:8" x14ac:dyDescent="0.2">
      <c r="A483" s="23"/>
      <c r="B483" s="23"/>
      <c r="C483" s="23"/>
      <c r="D483" s="75" t="s">
        <v>108</v>
      </c>
      <c r="E483" s="76" t="s">
        <v>345</v>
      </c>
      <c r="F483" s="78">
        <f>B4+(469*B6)</f>
        <v>470</v>
      </c>
      <c r="G483" s="23"/>
      <c r="H483" s="24"/>
    </row>
    <row r="484" spans="1:8" x14ac:dyDescent="0.2">
      <c r="A484" s="23"/>
      <c r="B484" s="23"/>
      <c r="C484" s="23"/>
      <c r="D484" s="75" t="s">
        <v>455</v>
      </c>
      <c r="E484" s="76" t="s">
        <v>345</v>
      </c>
      <c r="F484" s="78">
        <f>B4+(470*B6)</f>
        <v>471</v>
      </c>
      <c r="G484" s="23"/>
      <c r="H484" s="24"/>
    </row>
    <row r="485" spans="1:8" x14ac:dyDescent="0.2">
      <c r="A485" s="23"/>
      <c r="B485" s="23"/>
      <c r="C485" s="23"/>
      <c r="D485" s="75" t="s">
        <v>140</v>
      </c>
      <c r="E485" s="76" t="s">
        <v>345</v>
      </c>
      <c r="F485" s="78">
        <f>B4+(471*B6)</f>
        <v>472</v>
      </c>
      <c r="G485" s="23"/>
      <c r="H485" s="24"/>
    </row>
    <row r="486" spans="1:8" x14ac:dyDescent="0.2">
      <c r="A486" s="23"/>
      <c r="B486" s="23"/>
      <c r="C486" s="23"/>
      <c r="D486" s="75" t="s">
        <v>352</v>
      </c>
      <c r="E486" s="76" t="s">
        <v>345</v>
      </c>
      <c r="F486" s="78">
        <f>B4+(472*B6)</f>
        <v>473</v>
      </c>
      <c r="G486" s="23"/>
      <c r="H486" s="24"/>
    </row>
    <row r="487" spans="1:8" x14ac:dyDescent="0.2">
      <c r="A487" s="23"/>
      <c r="B487" s="23"/>
      <c r="C487" s="23"/>
      <c r="D487" s="116" t="s">
        <v>216</v>
      </c>
      <c r="E487" s="76" t="s">
        <v>345</v>
      </c>
      <c r="F487" s="78">
        <f>B4+(473*B6)</f>
        <v>474</v>
      </c>
      <c r="G487" s="23"/>
      <c r="H487" s="24"/>
    </row>
    <row r="488" spans="1:8" x14ac:dyDescent="0.2">
      <c r="A488" s="23"/>
      <c r="B488" s="23"/>
      <c r="C488" s="23"/>
      <c r="D488" s="75" t="s">
        <v>323</v>
      </c>
      <c r="E488" s="76" t="s">
        <v>345</v>
      </c>
      <c r="F488" s="78">
        <f>B4+(474*B6)</f>
        <v>475</v>
      </c>
      <c r="G488" s="23"/>
      <c r="H488" s="24"/>
    </row>
    <row r="489" spans="1:8" ht="12.75" x14ac:dyDescent="0.2">
      <c r="A489" s="23"/>
      <c r="B489" s="23"/>
      <c r="C489" s="23"/>
      <c r="D489" s="75" t="s">
        <v>245</v>
      </c>
      <c r="E489" s="76" t="s">
        <v>345</v>
      </c>
      <c r="F489" s="78">
        <f>B4+(475*B6)</f>
        <v>476</v>
      </c>
      <c r="G489" s="117"/>
      <c r="H489" s="118"/>
    </row>
    <row r="490" spans="1:8" ht="12.75" x14ac:dyDescent="0.2">
      <c r="A490" s="23"/>
      <c r="B490" s="23"/>
      <c r="C490" s="23"/>
      <c r="D490" s="75" t="s">
        <v>350</v>
      </c>
      <c r="E490" s="76" t="s">
        <v>345</v>
      </c>
      <c r="F490" s="78">
        <f>B4+(476*B6)</f>
        <v>477</v>
      </c>
      <c r="G490" s="117"/>
      <c r="H490" s="118"/>
    </row>
    <row r="491" spans="1:8" ht="12.75" x14ac:dyDescent="0.2">
      <c r="A491" s="23"/>
      <c r="B491" s="23"/>
      <c r="C491" s="23"/>
      <c r="D491" s="75" t="s">
        <v>218</v>
      </c>
      <c r="E491" s="76" t="s">
        <v>345</v>
      </c>
      <c r="F491" s="78">
        <f>B4+(477*B6)</f>
        <v>478</v>
      </c>
      <c r="G491" s="117"/>
      <c r="H491" s="118"/>
    </row>
    <row r="492" spans="1:8" ht="12.75" x14ac:dyDescent="0.2">
      <c r="A492" s="23"/>
      <c r="B492" s="23"/>
      <c r="C492" s="23"/>
      <c r="D492" s="75" t="s">
        <v>324</v>
      </c>
      <c r="E492" s="76" t="s">
        <v>345</v>
      </c>
      <c r="F492" s="78">
        <f>B4+(478*B6)</f>
        <v>479</v>
      </c>
      <c r="G492" s="117"/>
      <c r="H492" s="118"/>
    </row>
    <row r="493" spans="1:8" ht="12.75" x14ac:dyDescent="0.2">
      <c r="A493" s="23"/>
      <c r="B493" s="23"/>
      <c r="C493" s="23"/>
      <c r="D493" s="75" t="s">
        <v>244</v>
      </c>
      <c r="E493" s="76" t="s">
        <v>345</v>
      </c>
      <c r="F493" s="78">
        <f>B4+(479*B6)</f>
        <v>480</v>
      </c>
      <c r="G493" s="117"/>
      <c r="H493" s="118"/>
    </row>
    <row r="494" spans="1:8" ht="12.75" x14ac:dyDescent="0.2">
      <c r="A494" s="23"/>
      <c r="B494" s="23"/>
      <c r="C494" s="23"/>
      <c r="D494" s="75" t="s">
        <v>482</v>
      </c>
      <c r="E494" s="76" t="s">
        <v>345</v>
      </c>
      <c r="F494" s="78">
        <f>B4+(480*B6)</f>
        <v>481</v>
      </c>
      <c r="G494" s="117"/>
      <c r="H494" s="118"/>
    </row>
    <row r="495" spans="1:8" ht="12.75" x14ac:dyDescent="0.2">
      <c r="A495" s="23"/>
      <c r="B495" s="23"/>
      <c r="C495" s="23"/>
      <c r="D495" s="75" t="s">
        <v>110</v>
      </c>
      <c r="E495" s="76" t="s">
        <v>345</v>
      </c>
      <c r="F495" s="78">
        <f>B4+(481*B6)</f>
        <v>482</v>
      </c>
      <c r="G495" s="117"/>
      <c r="H495" s="118"/>
    </row>
    <row r="496" spans="1:8" ht="12.75" x14ac:dyDescent="0.2">
      <c r="A496" s="23"/>
      <c r="B496" s="23"/>
      <c r="C496" s="23"/>
      <c r="D496" s="75" t="s">
        <v>457</v>
      </c>
      <c r="E496" s="76" t="s">
        <v>345</v>
      </c>
      <c r="F496" s="78">
        <f>B4+(482*B6)</f>
        <v>483</v>
      </c>
      <c r="G496" s="117"/>
      <c r="H496" s="118"/>
    </row>
    <row r="497" spans="1:8" ht="12.75" x14ac:dyDescent="0.2">
      <c r="A497" s="23"/>
      <c r="B497" s="23"/>
      <c r="C497" s="23"/>
      <c r="D497" s="75" t="s">
        <v>138</v>
      </c>
      <c r="E497" s="76" t="s">
        <v>345</v>
      </c>
      <c r="F497" s="78">
        <f>B4+(483*B6)</f>
        <v>484</v>
      </c>
      <c r="G497" s="117"/>
      <c r="H497" s="118"/>
    </row>
    <row r="498" spans="1:8" ht="12.75" x14ac:dyDescent="0.2">
      <c r="A498" s="23"/>
      <c r="B498" s="23"/>
      <c r="C498" s="23"/>
      <c r="D498" s="75" t="s">
        <v>588</v>
      </c>
      <c r="E498" s="76" t="s">
        <v>345</v>
      </c>
      <c r="F498" s="78">
        <f>B4+(484*B6)</f>
        <v>485</v>
      </c>
      <c r="G498" s="117"/>
      <c r="H498" s="118"/>
    </row>
    <row r="499" spans="1:8" ht="12.75" x14ac:dyDescent="0.2">
      <c r="A499" s="23"/>
      <c r="B499" s="23"/>
      <c r="C499" s="23"/>
      <c r="D499" s="75" t="s">
        <v>769</v>
      </c>
      <c r="E499" s="76" t="s">
        <v>345</v>
      </c>
      <c r="F499" s="78">
        <f>B4+(485*B6)</f>
        <v>486</v>
      </c>
      <c r="G499" s="117"/>
      <c r="H499" s="118"/>
    </row>
    <row r="500" spans="1:8" ht="12.75" x14ac:dyDescent="0.2">
      <c r="A500" s="23"/>
      <c r="B500" s="23"/>
      <c r="C500" s="23"/>
      <c r="D500" s="75" t="s">
        <v>563</v>
      </c>
      <c r="E500" s="76" t="s">
        <v>345</v>
      </c>
      <c r="F500" s="78">
        <f>B4+(486*B6)</f>
        <v>487</v>
      </c>
      <c r="G500" s="117"/>
      <c r="H500" s="118"/>
    </row>
    <row r="501" spans="1:8" ht="12.75" x14ac:dyDescent="0.2">
      <c r="A501" s="23"/>
      <c r="B501" s="23"/>
      <c r="C501" s="23"/>
      <c r="D501" s="75" t="s">
        <v>794</v>
      </c>
      <c r="E501" s="76" t="s">
        <v>345</v>
      </c>
      <c r="F501" s="78">
        <f>B4+(487*B6)</f>
        <v>488</v>
      </c>
      <c r="G501" s="117"/>
      <c r="H501" s="118"/>
    </row>
    <row r="502" spans="1:8" ht="12.75" x14ac:dyDescent="0.2">
      <c r="A502" s="23"/>
      <c r="B502" s="23"/>
      <c r="C502" s="23"/>
      <c r="D502" s="75" t="s">
        <v>692</v>
      </c>
      <c r="E502" s="76" t="s">
        <v>345</v>
      </c>
      <c r="F502" s="78">
        <f>B4+(488*B6)</f>
        <v>489</v>
      </c>
      <c r="G502" s="117"/>
      <c r="H502" s="118"/>
    </row>
    <row r="503" spans="1:8" ht="12.75" x14ac:dyDescent="0.2">
      <c r="A503" s="23"/>
      <c r="B503" s="23"/>
      <c r="C503" s="23"/>
      <c r="D503" s="75" t="s">
        <v>667</v>
      </c>
      <c r="E503" s="76" t="s">
        <v>345</v>
      </c>
      <c r="F503" s="78">
        <f>B4+(489*B6)</f>
        <v>490</v>
      </c>
      <c r="G503" s="117"/>
      <c r="H503" s="118"/>
    </row>
    <row r="504" spans="1:8" ht="12.75" x14ac:dyDescent="0.2">
      <c r="A504" s="23"/>
      <c r="B504" s="23"/>
      <c r="C504" s="23"/>
      <c r="D504" s="75" t="s">
        <v>611</v>
      </c>
      <c r="E504" s="76" t="s">
        <v>345</v>
      </c>
      <c r="F504" s="78">
        <f>B4+(490*B6)</f>
        <v>491</v>
      </c>
      <c r="G504" s="117"/>
      <c r="H504" s="118"/>
    </row>
    <row r="505" spans="1:8" ht="12.75" x14ac:dyDescent="0.2">
      <c r="A505" s="23"/>
      <c r="B505" s="23"/>
      <c r="C505" s="23"/>
      <c r="D505" s="75" t="s">
        <v>637</v>
      </c>
      <c r="E505" s="76" t="s">
        <v>345</v>
      </c>
      <c r="F505" s="78">
        <f>B4+(491*B6)</f>
        <v>492</v>
      </c>
      <c r="G505" s="117"/>
      <c r="H505" s="118"/>
    </row>
    <row r="506" spans="1:8" ht="12.75" x14ac:dyDescent="0.2">
      <c r="A506" s="23"/>
      <c r="B506" s="23"/>
      <c r="C506" s="23"/>
      <c r="D506" s="75" t="s">
        <v>532</v>
      </c>
      <c r="E506" s="76" t="s">
        <v>345</v>
      </c>
      <c r="F506" s="78">
        <f>B4+(492*B6)</f>
        <v>493</v>
      </c>
      <c r="G506" s="117"/>
      <c r="H506" s="118"/>
    </row>
    <row r="507" spans="1:8" ht="12.75" x14ac:dyDescent="0.2">
      <c r="A507" s="23"/>
      <c r="B507" s="23"/>
      <c r="C507" s="23"/>
      <c r="D507" s="75" t="s">
        <v>714</v>
      </c>
      <c r="E507" s="76" t="s">
        <v>345</v>
      </c>
      <c r="F507" s="78">
        <f>B4+(493*B6)</f>
        <v>494</v>
      </c>
      <c r="G507" s="117"/>
      <c r="H507" s="118"/>
    </row>
    <row r="508" spans="1:8" ht="12.75" x14ac:dyDescent="0.2">
      <c r="A508" s="23"/>
      <c r="B508" s="23"/>
      <c r="C508" s="23"/>
      <c r="D508" s="75" t="s">
        <v>505</v>
      </c>
      <c r="E508" s="76" t="s">
        <v>345</v>
      </c>
      <c r="F508" s="78">
        <f>B4+(494*B6)</f>
        <v>495</v>
      </c>
      <c r="G508" s="117"/>
      <c r="H508" s="118"/>
    </row>
    <row r="509" spans="1:8" ht="12.75" x14ac:dyDescent="0.2">
      <c r="A509" s="23"/>
      <c r="B509" s="23"/>
      <c r="C509" s="23"/>
      <c r="D509" s="75" t="s">
        <v>740</v>
      </c>
      <c r="E509" s="76" t="s">
        <v>345</v>
      </c>
      <c r="F509" s="78">
        <f>B4+(495*B6)</f>
        <v>496</v>
      </c>
      <c r="G509" s="117"/>
      <c r="H509" s="118"/>
    </row>
    <row r="510" spans="1:8" ht="12.75" x14ac:dyDescent="0.2">
      <c r="A510" s="23"/>
      <c r="B510" s="23"/>
      <c r="C510" s="23"/>
      <c r="D510" s="75" t="s">
        <v>427</v>
      </c>
      <c r="E510" s="76" t="s">
        <v>345</v>
      </c>
      <c r="F510" s="78">
        <f>B4+(496*B6)</f>
        <v>497</v>
      </c>
      <c r="G510" s="117"/>
      <c r="H510" s="118"/>
    </row>
    <row r="511" spans="1:8" ht="12.75" x14ac:dyDescent="0.2">
      <c r="A511" s="23"/>
      <c r="B511" s="23"/>
      <c r="C511" s="23"/>
      <c r="D511" s="75" t="s">
        <v>51</v>
      </c>
      <c r="E511" s="76" t="s">
        <v>345</v>
      </c>
      <c r="F511" s="78">
        <f>B4+(497*B6)</f>
        <v>498</v>
      </c>
      <c r="G511" s="117"/>
      <c r="H511" s="118"/>
    </row>
    <row r="512" spans="1:8" ht="12.75" x14ac:dyDescent="0.2">
      <c r="A512" s="23"/>
      <c r="B512" s="23"/>
      <c r="C512" s="23"/>
      <c r="D512" s="75" t="s">
        <v>400</v>
      </c>
      <c r="E512" s="76" t="s">
        <v>345</v>
      </c>
      <c r="F512" s="78">
        <f>B4+(498*B6)</f>
        <v>499</v>
      </c>
      <c r="G512" s="117"/>
      <c r="H512" s="118"/>
    </row>
    <row r="513" spans="1:8" ht="12.75" x14ac:dyDescent="0.2">
      <c r="A513" s="23"/>
      <c r="B513" s="23"/>
      <c r="C513" s="23"/>
      <c r="D513" s="75" t="s">
        <v>80</v>
      </c>
      <c r="E513" s="76" t="s">
        <v>345</v>
      </c>
      <c r="F513" s="78">
        <f>B4+(499*B6)</f>
        <v>500</v>
      </c>
      <c r="G513" s="117"/>
      <c r="H513" s="118"/>
    </row>
    <row r="514" spans="1:8" ht="12.75" x14ac:dyDescent="0.2">
      <c r="A514" s="23"/>
      <c r="B514" s="23"/>
      <c r="C514" s="23"/>
      <c r="D514" s="75" t="s">
        <v>294</v>
      </c>
      <c r="E514" s="76" t="s">
        <v>345</v>
      </c>
      <c r="F514" s="78">
        <f>B4+(500*B6)</f>
        <v>501</v>
      </c>
      <c r="G514" s="117"/>
      <c r="H514" s="118"/>
    </row>
    <row r="515" spans="1:8" ht="12.75" x14ac:dyDescent="0.2">
      <c r="A515" s="23"/>
      <c r="B515" s="23"/>
      <c r="C515" s="23"/>
      <c r="D515" s="75" t="s">
        <v>160</v>
      </c>
      <c r="E515" s="76" t="s">
        <v>345</v>
      </c>
      <c r="F515" s="78">
        <f>B4+(501*B6)</f>
        <v>502</v>
      </c>
      <c r="G515" s="117"/>
      <c r="H515" s="118"/>
    </row>
    <row r="516" spans="1:8" ht="12.75" x14ac:dyDescent="0.2">
      <c r="A516" s="23"/>
      <c r="B516" s="23"/>
      <c r="C516" s="23"/>
      <c r="D516" s="75" t="s">
        <v>266</v>
      </c>
      <c r="E516" s="76" t="s">
        <v>345</v>
      </c>
      <c r="F516" s="78">
        <f>B4+(502*B6)</f>
        <v>503</v>
      </c>
      <c r="G516" s="117"/>
      <c r="H516" s="118"/>
    </row>
    <row r="517" spans="1:8" ht="12.75" x14ac:dyDescent="0.2">
      <c r="A517" s="23"/>
      <c r="B517" s="23"/>
      <c r="C517" s="23"/>
      <c r="D517" s="75" t="s">
        <v>188</v>
      </c>
      <c r="E517" s="76" t="s">
        <v>345</v>
      </c>
      <c r="F517" s="78">
        <f>B4+(503*B6)</f>
        <v>504</v>
      </c>
      <c r="G517" s="117"/>
      <c r="H517" s="118"/>
    </row>
    <row r="518" spans="1:8" ht="12.75" x14ac:dyDescent="0.2">
      <c r="A518" s="23"/>
      <c r="B518" s="23"/>
      <c r="C518" s="23"/>
      <c r="D518" s="75" t="s">
        <v>0</v>
      </c>
      <c r="E518" s="76" t="s">
        <v>345</v>
      </c>
      <c r="F518" s="78">
        <f>B4+(504*B6)</f>
        <v>505</v>
      </c>
      <c r="G518" s="117"/>
      <c r="H518" s="118"/>
    </row>
    <row r="519" spans="1:8" ht="12.75" x14ac:dyDescent="0.2">
      <c r="A519" s="23"/>
      <c r="B519" s="23"/>
      <c r="C519" s="23"/>
      <c r="D519" s="75" t="s">
        <v>1</v>
      </c>
      <c r="E519" s="76" t="s">
        <v>345</v>
      </c>
      <c r="F519" s="78">
        <f>B4+(505*B6)</f>
        <v>506</v>
      </c>
      <c r="G519" s="117"/>
      <c r="H519" s="118"/>
    </row>
    <row r="520" spans="1:8" ht="12.75" x14ac:dyDescent="0.2">
      <c r="A520" s="23"/>
      <c r="B520" s="23"/>
      <c r="C520" s="23"/>
      <c r="D520" s="75" t="s">
        <v>351</v>
      </c>
      <c r="E520" s="76" t="s">
        <v>345</v>
      </c>
      <c r="F520" s="78">
        <f>B4+(506*B6)</f>
        <v>507</v>
      </c>
      <c r="G520" s="117"/>
      <c r="H520" s="118"/>
    </row>
    <row r="521" spans="1:8" ht="12.75" x14ac:dyDescent="0.2">
      <c r="A521" s="23"/>
      <c r="B521" s="23"/>
      <c r="C521" s="23"/>
      <c r="D521" s="75" t="s">
        <v>217</v>
      </c>
      <c r="E521" s="76" t="s">
        <v>345</v>
      </c>
      <c r="F521" s="78">
        <f>B4+(507*B6)</f>
        <v>508</v>
      </c>
      <c r="G521" s="117"/>
      <c r="H521" s="118"/>
    </row>
    <row r="522" spans="1:8" ht="12.75" x14ac:dyDescent="0.2">
      <c r="A522" s="23"/>
      <c r="B522" s="23"/>
      <c r="C522" s="23"/>
      <c r="D522" s="75" t="s">
        <v>456</v>
      </c>
      <c r="E522" s="76" t="s">
        <v>345</v>
      </c>
      <c r="F522" s="78">
        <f>B4+(508*B6)</f>
        <v>509</v>
      </c>
      <c r="G522" s="117"/>
      <c r="H522" s="118"/>
    </row>
    <row r="523" spans="1:8" ht="12.75" x14ac:dyDescent="0.2">
      <c r="A523" s="23"/>
      <c r="B523" s="23"/>
      <c r="C523" s="23"/>
      <c r="D523" s="75" t="s">
        <v>139</v>
      </c>
      <c r="E523" s="76" t="s">
        <v>345</v>
      </c>
      <c r="F523" s="78">
        <f>B4+(509*B6)</f>
        <v>510</v>
      </c>
      <c r="G523" s="117"/>
      <c r="H523" s="118"/>
    </row>
    <row r="524" spans="1:8" ht="12.75" x14ac:dyDescent="0.2">
      <c r="A524" s="23"/>
      <c r="B524" s="23"/>
      <c r="C524" s="23"/>
      <c r="D524" s="75" t="s">
        <v>483</v>
      </c>
      <c r="E524" s="76" t="s">
        <v>345</v>
      </c>
      <c r="F524" s="78">
        <f>B4+(510*B6)</f>
        <v>511</v>
      </c>
      <c r="G524" s="117"/>
      <c r="H524" s="118"/>
    </row>
    <row r="525" spans="1:8" ht="12.75" x14ac:dyDescent="0.2">
      <c r="A525" s="23"/>
      <c r="B525" s="23"/>
      <c r="C525" s="23"/>
      <c r="D525" s="75" t="s">
        <v>109</v>
      </c>
      <c r="E525" s="76" t="s">
        <v>345</v>
      </c>
      <c r="F525" s="78">
        <f>B4+(511*B6)</f>
        <v>512</v>
      </c>
      <c r="G525" s="117"/>
      <c r="H525" s="118"/>
    </row>
    <row r="526" spans="1:8" ht="12.75" x14ac:dyDescent="0.2">
      <c r="A526" s="23"/>
      <c r="B526" s="23"/>
      <c r="C526" s="23"/>
      <c r="D526" s="75" t="s">
        <v>562</v>
      </c>
      <c r="E526" s="76" t="s">
        <v>345</v>
      </c>
      <c r="F526" s="78">
        <f>B4+(512*B6)</f>
        <v>513</v>
      </c>
      <c r="G526" s="117"/>
      <c r="H526" s="118"/>
    </row>
    <row r="527" spans="1:8" ht="12.75" x14ac:dyDescent="0.2">
      <c r="A527" s="23"/>
      <c r="B527" s="23"/>
      <c r="C527" s="23"/>
      <c r="D527" s="75" t="s">
        <v>795</v>
      </c>
      <c r="E527" s="76" t="s">
        <v>345</v>
      </c>
      <c r="F527" s="78">
        <f>B4+(513*B6)</f>
        <v>514</v>
      </c>
      <c r="G527" s="117"/>
      <c r="H527" s="118"/>
    </row>
    <row r="528" spans="1:8" ht="12.75" x14ac:dyDescent="0.2">
      <c r="A528" s="23"/>
      <c r="B528" s="23"/>
      <c r="C528" s="23"/>
      <c r="D528" s="75" t="s">
        <v>589</v>
      </c>
      <c r="E528" s="76" t="s">
        <v>345</v>
      </c>
      <c r="F528" s="78">
        <f>B4+(514*B6)</f>
        <v>515</v>
      </c>
      <c r="G528" s="117"/>
      <c r="H528" s="118"/>
    </row>
    <row r="529" spans="1:8" ht="12.75" x14ac:dyDescent="0.2">
      <c r="A529" s="23"/>
      <c r="B529" s="23"/>
      <c r="C529" s="23"/>
      <c r="D529" s="75" t="s">
        <v>768</v>
      </c>
      <c r="E529" s="76" t="s">
        <v>345</v>
      </c>
      <c r="F529" s="78">
        <f>B4+(515*B6)</f>
        <v>516</v>
      </c>
      <c r="G529" s="117"/>
      <c r="H529" s="118"/>
    </row>
    <row r="530" spans="1:8" ht="12.75" x14ac:dyDescent="0.2">
      <c r="A530" s="23"/>
      <c r="B530" s="23"/>
      <c r="C530" s="23"/>
      <c r="D530" s="75" t="s">
        <v>666</v>
      </c>
      <c r="E530" s="76" t="s">
        <v>345</v>
      </c>
      <c r="F530" s="78">
        <f>B4+(516*B6)</f>
        <v>517</v>
      </c>
      <c r="G530" s="117"/>
      <c r="H530" s="118"/>
    </row>
    <row r="531" spans="1:8" ht="12.75" x14ac:dyDescent="0.2">
      <c r="A531" s="23"/>
      <c r="B531" s="23"/>
      <c r="C531" s="23"/>
      <c r="D531" s="75" t="s">
        <v>693</v>
      </c>
      <c r="E531" s="76" t="s">
        <v>345</v>
      </c>
      <c r="F531" s="78">
        <f>B4+(517*B6)</f>
        <v>518</v>
      </c>
      <c r="G531" s="117"/>
      <c r="H531" s="118"/>
    </row>
    <row r="532" spans="1:8" ht="12.75" x14ac:dyDescent="0.2">
      <c r="A532" s="23"/>
      <c r="B532" s="23"/>
      <c r="C532" s="23"/>
      <c r="D532" s="75" t="s">
        <v>636</v>
      </c>
      <c r="E532" s="76" t="s">
        <v>345</v>
      </c>
      <c r="F532" s="78">
        <f>B4+(518*B6)</f>
        <v>519</v>
      </c>
      <c r="G532" s="117"/>
      <c r="H532" s="118"/>
    </row>
    <row r="533" spans="1:8" ht="12.75" x14ac:dyDescent="0.2">
      <c r="A533" s="23"/>
      <c r="B533" s="23"/>
      <c r="C533" s="23"/>
      <c r="D533" s="75" t="s">
        <v>612</v>
      </c>
      <c r="E533" s="76" t="s">
        <v>345</v>
      </c>
      <c r="F533" s="78">
        <f>B4+(519*B6)</f>
        <v>520</v>
      </c>
      <c r="G533" s="117"/>
      <c r="H533" s="118"/>
    </row>
    <row r="534" spans="1:8" ht="12.75" x14ac:dyDescent="0.2">
      <c r="A534" s="23"/>
      <c r="B534" s="23"/>
      <c r="C534" s="23"/>
      <c r="D534" s="75" t="s">
        <v>506</v>
      </c>
      <c r="E534" s="76" t="s">
        <v>345</v>
      </c>
      <c r="F534" s="78">
        <f>B4+(520*B6)</f>
        <v>521</v>
      </c>
      <c r="G534" s="117"/>
      <c r="H534" s="118"/>
    </row>
    <row r="535" spans="1:8" ht="12.75" x14ac:dyDescent="0.2">
      <c r="A535" s="23"/>
      <c r="B535" s="23"/>
      <c r="C535" s="23"/>
      <c r="D535" s="75" t="s">
        <v>739</v>
      </c>
      <c r="E535" s="76" t="s">
        <v>345</v>
      </c>
      <c r="F535" s="78">
        <f>B4+(521*B6)</f>
        <v>522</v>
      </c>
      <c r="G535" s="117"/>
      <c r="H535" s="118"/>
    </row>
    <row r="536" spans="1:8" ht="12.75" x14ac:dyDescent="0.2">
      <c r="A536" s="23"/>
      <c r="B536" s="23"/>
      <c r="C536" s="23"/>
      <c r="D536" s="75" t="s">
        <v>531</v>
      </c>
      <c r="E536" s="76" t="s">
        <v>345</v>
      </c>
      <c r="F536" s="78">
        <f>B4+(522*B6)</f>
        <v>523</v>
      </c>
      <c r="G536" s="117"/>
      <c r="H536" s="118"/>
    </row>
    <row r="537" spans="1:8" ht="12.75" x14ac:dyDescent="0.2">
      <c r="A537" s="23"/>
      <c r="B537" s="23"/>
      <c r="C537" s="23"/>
      <c r="D537" s="75" t="s">
        <v>715</v>
      </c>
      <c r="E537" s="76" t="s">
        <v>345</v>
      </c>
      <c r="F537" s="78">
        <f>B4+(523*B6)</f>
        <v>524</v>
      </c>
      <c r="G537" s="117"/>
      <c r="H537" s="118"/>
    </row>
    <row r="538" spans="1:8" ht="12.75" x14ac:dyDescent="0.2">
      <c r="A538" s="23"/>
      <c r="B538" s="23"/>
      <c r="C538" s="23"/>
      <c r="D538" s="75" t="s">
        <v>401</v>
      </c>
      <c r="E538" s="76" t="s">
        <v>345</v>
      </c>
      <c r="F538" s="78">
        <f>B4+(524*B6)</f>
        <v>525</v>
      </c>
      <c r="G538" s="117"/>
      <c r="H538" s="118"/>
    </row>
    <row r="539" spans="1:8" ht="12.75" x14ac:dyDescent="0.2">
      <c r="A539" s="23"/>
      <c r="B539" s="23"/>
      <c r="C539" s="23"/>
      <c r="D539" s="75" t="s">
        <v>79</v>
      </c>
      <c r="E539" s="115" t="s">
        <v>345</v>
      </c>
      <c r="F539" s="78">
        <f>B4+(525*B6)</f>
        <v>526</v>
      </c>
      <c r="G539" s="117"/>
      <c r="H539" s="118"/>
    </row>
    <row r="540" spans="1:8" ht="12.75" x14ac:dyDescent="0.2">
      <c r="A540" s="23"/>
      <c r="B540" s="23"/>
      <c r="C540" s="23"/>
      <c r="D540" s="75" t="s">
        <v>426</v>
      </c>
      <c r="E540" s="76" t="s">
        <v>345</v>
      </c>
      <c r="F540" s="78">
        <f>B4+(526*B6)</f>
        <v>527</v>
      </c>
      <c r="G540" s="117"/>
      <c r="H540" s="118"/>
    </row>
    <row r="541" spans="1:8" ht="12.75" x14ac:dyDescent="0.2">
      <c r="A541" s="23"/>
      <c r="B541" s="23"/>
      <c r="C541" s="23"/>
      <c r="D541" s="75" t="s">
        <v>52</v>
      </c>
      <c r="E541" s="76" t="s">
        <v>345</v>
      </c>
      <c r="F541" s="78">
        <f>B4+(527*B6)</f>
        <v>528</v>
      </c>
      <c r="G541" s="117"/>
      <c r="H541" s="118"/>
    </row>
    <row r="542" spans="1:8" ht="12.75" x14ac:dyDescent="0.2">
      <c r="A542" s="23"/>
      <c r="B542" s="23"/>
      <c r="C542" s="23"/>
      <c r="D542" s="75" t="s">
        <v>267</v>
      </c>
      <c r="E542" s="76" t="s">
        <v>345</v>
      </c>
      <c r="F542" s="78">
        <f>B4+(528*B6)</f>
        <v>529</v>
      </c>
      <c r="G542" s="117"/>
      <c r="H542" s="118"/>
    </row>
    <row r="543" spans="1:8" ht="12.75" x14ac:dyDescent="0.2">
      <c r="A543" s="23"/>
      <c r="B543" s="23"/>
      <c r="C543" s="23"/>
      <c r="D543" s="75" t="s">
        <v>187</v>
      </c>
      <c r="E543" s="76" t="s">
        <v>345</v>
      </c>
      <c r="F543" s="78">
        <f>B4+(529*B6)</f>
        <v>530</v>
      </c>
      <c r="G543" s="117"/>
      <c r="H543" s="118"/>
    </row>
    <row r="544" spans="1:8" ht="12.75" x14ac:dyDescent="0.2">
      <c r="A544" s="23"/>
      <c r="B544" s="23"/>
      <c r="C544" s="23"/>
      <c r="D544" s="75" t="s">
        <v>293</v>
      </c>
      <c r="E544" s="76" t="s">
        <v>345</v>
      </c>
      <c r="F544" s="78">
        <f>B4+(530*B6)</f>
        <v>531</v>
      </c>
      <c r="G544" s="117"/>
      <c r="H544" s="118"/>
    </row>
    <row r="545" spans="1:8" ht="12.75" x14ac:dyDescent="0.2">
      <c r="A545" s="23"/>
      <c r="B545" s="23"/>
      <c r="C545" s="23"/>
      <c r="D545" s="75" t="s">
        <v>161</v>
      </c>
      <c r="E545" s="76" t="s">
        <v>345</v>
      </c>
      <c r="F545" s="78">
        <f>B4+(531*B6)</f>
        <v>532</v>
      </c>
      <c r="G545" s="117"/>
      <c r="H545" s="118"/>
    </row>
    <row r="546" spans="1:8" ht="12.75" x14ac:dyDescent="0.2">
      <c r="A546" s="23"/>
      <c r="B546" s="23"/>
      <c r="C546" s="23"/>
      <c r="D546" s="75" t="s">
        <v>265</v>
      </c>
      <c r="E546" s="76" t="s">
        <v>345</v>
      </c>
      <c r="F546" s="78">
        <f>B4+(532*B6)</f>
        <v>533</v>
      </c>
      <c r="G546" s="117"/>
      <c r="H546" s="118"/>
    </row>
    <row r="547" spans="1:8" ht="12.75" x14ac:dyDescent="0.2">
      <c r="A547" s="23"/>
      <c r="B547" s="23"/>
      <c r="C547" s="23"/>
      <c r="D547" s="75" t="s">
        <v>189</v>
      </c>
      <c r="E547" s="76" t="s">
        <v>345</v>
      </c>
      <c r="F547" s="78">
        <f>B4+(533*B6)</f>
        <v>534</v>
      </c>
      <c r="G547" s="117"/>
      <c r="H547" s="118"/>
    </row>
    <row r="548" spans="1:8" ht="12.75" x14ac:dyDescent="0.2">
      <c r="A548" s="23"/>
      <c r="B548" s="23"/>
      <c r="C548" s="23"/>
      <c r="D548" s="75" t="s">
        <v>295</v>
      </c>
      <c r="E548" s="76" t="s">
        <v>345</v>
      </c>
      <c r="F548" s="78">
        <f>B4+(534*B6)</f>
        <v>535</v>
      </c>
      <c r="G548" s="117"/>
      <c r="H548" s="118"/>
    </row>
    <row r="549" spans="1:8" ht="12.75" x14ac:dyDescent="0.2">
      <c r="A549" s="23"/>
      <c r="B549" s="23"/>
      <c r="C549" s="23"/>
      <c r="D549" s="75" t="s">
        <v>159</v>
      </c>
      <c r="E549" s="76" t="s">
        <v>345</v>
      </c>
      <c r="F549" s="78">
        <f>B4+(535*B6)</f>
        <v>536</v>
      </c>
      <c r="G549" s="117"/>
      <c r="H549" s="118"/>
    </row>
    <row r="550" spans="1:8" ht="12.75" x14ac:dyDescent="0.2">
      <c r="A550" s="23"/>
      <c r="B550" s="23"/>
      <c r="C550" s="23"/>
      <c r="D550" s="75" t="s">
        <v>399</v>
      </c>
      <c r="E550" s="76" t="s">
        <v>345</v>
      </c>
      <c r="F550" s="78">
        <f>B4+(536*B6)</f>
        <v>537</v>
      </c>
      <c r="G550" s="117"/>
      <c r="H550" s="118"/>
    </row>
    <row r="551" spans="1:8" ht="12.75" x14ac:dyDescent="0.2">
      <c r="A551" s="23"/>
      <c r="B551" s="23"/>
      <c r="C551" s="23"/>
      <c r="D551" s="75" t="s">
        <v>81</v>
      </c>
      <c r="E551" s="76" t="s">
        <v>345</v>
      </c>
      <c r="F551" s="78">
        <f>B4+(537*B6)</f>
        <v>538</v>
      </c>
      <c r="G551" s="117"/>
      <c r="H551" s="118"/>
    </row>
    <row r="552" spans="1:8" ht="12.75" x14ac:dyDescent="0.2">
      <c r="A552" s="23"/>
      <c r="B552" s="23"/>
      <c r="C552" s="23"/>
      <c r="D552" s="75" t="s">
        <v>428</v>
      </c>
      <c r="E552" s="76" t="s">
        <v>345</v>
      </c>
      <c r="F552" s="78">
        <f>B4+(538*B6)</f>
        <v>539</v>
      </c>
      <c r="G552" s="117"/>
      <c r="H552" s="118"/>
    </row>
    <row r="553" spans="1:8" ht="12.75" x14ac:dyDescent="0.2">
      <c r="A553" s="23"/>
      <c r="B553" s="23"/>
      <c r="C553" s="23"/>
      <c r="D553" s="75" t="s">
        <v>50</v>
      </c>
      <c r="E553" s="76" t="s">
        <v>345</v>
      </c>
      <c r="F553" s="78">
        <f>B4+(539*B6)</f>
        <v>540</v>
      </c>
      <c r="G553" s="117"/>
      <c r="H553" s="118"/>
    </row>
    <row r="554" spans="1:8" ht="12.75" x14ac:dyDescent="0.2">
      <c r="A554" s="23"/>
      <c r="B554" s="23"/>
      <c r="C554" s="23"/>
      <c r="D554" s="75" t="s">
        <v>504</v>
      </c>
      <c r="E554" s="76" t="s">
        <v>345</v>
      </c>
      <c r="F554" s="78">
        <f>B4+(540*B6)</f>
        <v>541</v>
      </c>
      <c r="G554" s="117"/>
      <c r="H554" s="118"/>
    </row>
    <row r="555" spans="1:8" ht="12.75" x14ac:dyDescent="0.2">
      <c r="A555" s="23"/>
      <c r="B555" s="23"/>
      <c r="C555" s="23"/>
      <c r="D555" s="75" t="s">
        <v>741</v>
      </c>
      <c r="E555" s="76" t="s">
        <v>345</v>
      </c>
      <c r="F555" s="78">
        <f>B4+(541*B6)</f>
        <v>542</v>
      </c>
      <c r="G555" s="117"/>
      <c r="H555" s="118"/>
    </row>
    <row r="556" spans="1:8" ht="12.75" x14ac:dyDescent="0.2">
      <c r="A556" s="23"/>
      <c r="B556" s="23"/>
      <c r="C556" s="23"/>
      <c r="D556" s="75" t="s">
        <v>533</v>
      </c>
      <c r="E556" s="76" t="s">
        <v>345</v>
      </c>
      <c r="F556" s="78">
        <f>B4+(542*B6)</f>
        <v>543</v>
      </c>
      <c r="G556" s="117"/>
      <c r="H556" s="118"/>
    </row>
    <row r="557" spans="1:8" ht="12.75" x14ac:dyDescent="0.2">
      <c r="A557" s="23"/>
      <c r="B557" s="23"/>
      <c r="C557" s="23"/>
      <c r="D557" s="75" t="s">
        <v>713</v>
      </c>
      <c r="E557" s="76" t="s">
        <v>345</v>
      </c>
      <c r="F557" s="78">
        <f>B4+(543*B6)</f>
        <v>544</v>
      </c>
      <c r="G557" s="117"/>
      <c r="H557" s="118"/>
    </row>
    <row r="558" spans="1:8" ht="12.75" x14ac:dyDescent="0.2">
      <c r="A558" s="23"/>
      <c r="B558" s="23"/>
      <c r="C558" s="23"/>
      <c r="D558" s="116" t="s">
        <v>610</v>
      </c>
      <c r="E558" s="76" t="s">
        <v>345</v>
      </c>
      <c r="F558" s="78">
        <f>B4+(544*B6)</f>
        <v>545</v>
      </c>
      <c r="G558" s="117"/>
      <c r="H558" s="118"/>
    </row>
    <row r="559" spans="1:8" ht="12.75" x14ac:dyDescent="0.2">
      <c r="A559" s="23"/>
      <c r="B559" s="23"/>
      <c r="C559" s="23"/>
      <c r="D559" s="75" t="s">
        <v>638</v>
      </c>
      <c r="E559" s="76" t="s">
        <v>345</v>
      </c>
      <c r="F559" s="78">
        <f>B4+(545*B6)</f>
        <v>546</v>
      </c>
      <c r="G559" s="117"/>
      <c r="H559" s="118"/>
    </row>
    <row r="560" spans="1:8" ht="12.75" x14ac:dyDescent="0.2">
      <c r="A560" s="23"/>
      <c r="B560" s="23"/>
      <c r="C560" s="23"/>
      <c r="D560" s="75" t="s">
        <v>695</v>
      </c>
      <c r="E560" s="76" t="s">
        <v>345</v>
      </c>
      <c r="F560" s="78">
        <f>B4+(546*B6)</f>
        <v>547</v>
      </c>
      <c r="G560" s="117"/>
      <c r="H560" s="118"/>
    </row>
    <row r="561" spans="1:8" ht="12.75" x14ac:dyDescent="0.2">
      <c r="A561" s="23"/>
      <c r="B561" s="23"/>
      <c r="C561" s="23"/>
      <c r="D561" s="75" t="s">
        <v>664</v>
      </c>
      <c r="E561" s="76" t="s">
        <v>345</v>
      </c>
      <c r="F561" s="78">
        <f>B4+(547*B6)</f>
        <v>548</v>
      </c>
      <c r="G561" s="117"/>
      <c r="H561" s="118"/>
    </row>
    <row r="562" spans="1:8" ht="12.75" x14ac:dyDescent="0.2">
      <c r="A562" s="23"/>
      <c r="B562" s="23"/>
      <c r="C562" s="23"/>
      <c r="D562" s="75" t="s">
        <v>560</v>
      </c>
      <c r="E562" s="76" t="s">
        <v>345</v>
      </c>
      <c r="F562" s="78">
        <f>B4+(548*B6)</f>
        <v>549</v>
      </c>
      <c r="G562" s="117"/>
      <c r="H562" s="118"/>
    </row>
    <row r="563" spans="1:8" ht="12.75" x14ac:dyDescent="0.2">
      <c r="A563" s="23"/>
      <c r="B563" s="23"/>
      <c r="C563" s="23"/>
      <c r="D563" s="75" t="s">
        <v>797</v>
      </c>
      <c r="E563" s="76" t="s">
        <v>345</v>
      </c>
      <c r="F563" s="78">
        <f>B4+(549*B6)</f>
        <v>550</v>
      </c>
      <c r="G563" s="117"/>
      <c r="H563" s="118"/>
    </row>
    <row r="564" spans="1:8" ht="12.75" x14ac:dyDescent="0.2">
      <c r="A564" s="23"/>
      <c r="B564" s="23"/>
      <c r="C564" s="23"/>
      <c r="D564" s="75" t="s">
        <v>591</v>
      </c>
      <c r="E564" s="76" t="s">
        <v>345</v>
      </c>
      <c r="F564" s="78">
        <f>B4+(550*B6)</f>
        <v>551</v>
      </c>
      <c r="G564" s="117"/>
      <c r="H564" s="118"/>
    </row>
    <row r="565" spans="1:8" ht="12.75" x14ac:dyDescent="0.2">
      <c r="A565" s="23"/>
      <c r="B565" s="23"/>
      <c r="C565" s="23"/>
      <c r="D565" s="75" t="s">
        <v>766</v>
      </c>
      <c r="E565" s="76" t="s">
        <v>345</v>
      </c>
      <c r="F565" s="78">
        <f>B4+(551*B6)</f>
        <v>552</v>
      </c>
      <c r="G565" s="117"/>
      <c r="H565" s="118"/>
    </row>
    <row r="566" spans="1:8" ht="12.75" x14ac:dyDescent="0.2">
      <c r="A566" s="23"/>
      <c r="B566" s="23"/>
      <c r="C566" s="23"/>
      <c r="D566" s="75" t="s">
        <v>454</v>
      </c>
      <c r="E566" s="76" t="s">
        <v>345</v>
      </c>
      <c r="F566" s="78">
        <f>B4+(552*B6)</f>
        <v>553</v>
      </c>
      <c r="G566" s="117"/>
      <c r="H566" s="118"/>
    </row>
    <row r="567" spans="1:8" ht="12.75" x14ac:dyDescent="0.2">
      <c r="A567" s="23"/>
      <c r="B567" s="23"/>
      <c r="C567" s="23"/>
      <c r="D567" s="75" t="s">
        <v>141</v>
      </c>
      <c r="E567" s="76" t="s">
        <v>345</v>
      </c>
      <c r="F567" s="78">
        <f>B4+(553*B6)</f>
        <v>554</v>
      </c>
      <c r="G567" s="117"/>
      <c r="H567" s="118"/>
    </row>
    <row r="568" spans="1:8" ht="12.75" x14ac:dyDescent="0.2">
      <c r="A568" s="23"/>
      <c r="B568" s="23"/>
      <c r="C568" s="23"/>
      <c r="D568" s="75" t="s">
        <v>485</v>
      </c>
      <c r="E568" s="76" t="s">
        <v>345</v>
      </c>
      <c r="F568" s="78">
        <f>B4+(554*B6)</f>
        <v>555</v>
      </c>
      <c r="G568" s="117"/>
      <c r="H568" s="118"/>
    </row>
    <row r="569" spans="1:8" ht="12.75" x14ac:dyDescent="0.2">
      <c r="A569" s="23"/>
      <c r="B569" s="23"/>
      <c r="C569" s="23"/>
      <c r="D569" s="75" t="s">
        <v>107</v>
      </c>
      <c r="E569" s="76" t="s">
        <v>345</v>
      </c>
      <c r="F569" s="78">
        <f>B4+(555*B6)</f>
        <v>556</v>
      </c>
      <c r="G569" s="117"/>
      <c r="H569" s="118"/>
    </row>
    <row r="570" spans="1:8" ht="12.75" x14ac:dyDescent="0.2">
      <c r="A570" s="23"/>
      <c r="B570" s="23"/>
      <c r="C570" s="23"/>
      <c r="D570" s="75" t="s">
        <v>322</v>
      </c>
      <c r="E570" s="76" t="s">
        <v>345</v>
      </c>
      <c r="F570" s="78">
        <f>B4+(556*B6)</f>
        <v>557</v>
      </c>
      <c r="G570" s="117"/>
      <c r="H570" s="118"/>
    </row>
    <row r="571" spans="1:8" ht="12.75" x14ac:dyDescent="0.2">
      <c r="A571" s="23"/>
      <c r="B571" s="23"/>
      <c r="C571" s="23"/>
      <c r="D571" s="75" t="s">
        <v>246</v>
      </c>
      <c r="E571" s="76" t="s">
        <v>345</v>
      </c>
      <c r="F571" s="78">
        <f>B4+(557*B6)</f>
        <v>558</v>
      </c>
      <c r="G571" s="117"/>
      <c r="H571" s="118"/>
    </row>
    <row r="572" spans="1:8" ht="12.75" x14ac:dyDescent="0.2">
      <c r="A572" s="23"/>
      <c r="B572" s="23"/>
      <c r="C572" s="23"/>
      <c r="D572" s="75" t="s">
        <v>353</v>
      </c>
      <c r="E572" s="76" t="s">
        <v>345</v>
      </c>
      <c r="F572" s="78">
        <f>B4+(558*B6)</f>
        <v>559</v>
      </c>
      <c r="G572" s="117"/>
      <c r="H572" s="118"/>
    </row>
    <row r="573" spans="1:8" ht="12.75" x14ac:dyDescent="0.2">
      <c r="A573" s="23"/>
      <c r="B573" s="23"/>
      <c r="C573" s="23"/>
      <c r="D573" s="75" t="s">
        <v>215</v>
      </c>
      <c r="E573" s="76" t="s">
        <v>345</v>
      </c>
      <c r="F573" s="78">
        <f>B4+(559*B6)</f>
        <v>560</v>
      </c>
      <c r="G573" s="117"/>
      <c r="H573" s="118"/>
    </row>
    <row r="574" spans="1:8" ht="12.75" x14ac:dyDescent="0.2">
      <c r="A574" s="23"/>
      <c r="B574" s="23"/>
      <c r="C574" s="23"/>
      <c r="D574" s="75" t="s">
        <v>518</v>
      </c>
      <c r="E574" s="76" t="s">
        <v>345</v>
      </c>
      <c r="F574" s="78">
        <f>B4+(560*B6)</f>
        <v>561</v>
      </c>
      <c r="G574" s="117"/>
      <c r="H574" s="118"/>
    </row>
    <row r="575" spans="1:8" ht="12.75" x14ac:dyDescent="0.2">
      <c r="A575" s="23"/>
      <c r="B575" s="23"/>
      <c r="C575" s="23"/>
      <c r="D575" s="75" t="s">
        <v>382</v>
      </c>
      <c r="E575" s="76" t="s">
        <v>345</v>
      </c>
      <c r="F575" s="78">
        <f>B4+(561*B6)</f>
        <v>562</v>
      </c>
      <c r="G575" s="117"/>
      <c r="H575" s="118"/>
    </row>
    <row r="576" spans="1:8" ht="12.75" x14ac:dyDescent="0.2">
      <c r="A576" s="23"/>
      <c r="B576" s="23"/>
      <c r="C576" s="23"/>
      <c r="D576" s="75" t="s">
        <v>487</v>
      </c>
      <c r="E576" s="76" t="s">
        <v>345</v>
      </c>
      <c r="F576" s="78">
        <f>B4+(562*B6)</f>
        <v>563</v>
      </c>
      <c r="G576" s="117"/>
      <c r="H576" s="118"/>
    </row>
    <row r="577" spans="1:8" x14ac:dyDescent="0.2">
      <c r="A577" s="23"/>
      <c r="B577" s="23"/>
      <c r="C577" s="23"/>
      <c r="D577" s="75" t="s">
        <v>413</v>
      </c>
      <c r="E577" s="76" t="s">
        <v>345</v>
      </c>
      <c r="F577" s="78">
        <f>B4+(563*B6)</f>
        <v>564</v>
      </c>
      <c r="G577" s="23"/>
      <c r="H577" s="24"/>
    </row>
    <row r="578" spans="1:8" x14ac:dyDescent="0.2">
      <c r="A578" s="23"/>
      <c r="B578" s="23"/>
      <c r="C578" s="23"/>
      <c r="D578" s="75" t="s">
        <v>651</v>
      </c>
      <c r="E578" s="76" t="s">
        <v>345</v>
      </c>
      <c r="F578" s="78">
        <f>B4+(564*B6)</f>
        <v>565</v>
      </c>
      <c r="G578" s="23"/>
      <c r="H578" s="24"/>
    </row>
    <row r="579" spans="1:8" x14ac:dyDescent="0.2">
      <c r="A579" s="23"/>
      <c r="B579" s="23"/>
      <c r="C579" s="23"/>
      <c r="D579" s="75" t="s">
        <v>276</v>
      </c>
      <c r="E579" s="76" t="s">
        <v>345</v>
      </c>
      <c r="F579" s="78">
        <f>B4+(565*B6)</f>
        <v>566</v>
      </c>
      <c r="G579" s="23"/>
      <c r="H579" s="24"/>
    </row>
    <row r="580" spans="1:8" x14ac:dyDescent="0.2">
      <c r="A580" s="23"/>
      <c r="B580" s="23"/>
      <c r="C580" s="23"/>
      <c r="D580" s="75" t="s">
        <v>620</v>
      </c>
      <c r="E580" s="76" t="s">
        <v>345</v>
      </c>
      <c r="F580" s="78">
        <f>B4+(566*B6)</f>
        <v>567</v>
      </c>
      <c r="G580" s="23"/>
      <c r="H580" s="24"/>
    </row>
    <row r="581" spans="1:8" x14ac:dyDescent="0.2">
      <c r="A581" s="23"/>
      <c r="B581" s="23"/>
      <c r="C581" s="23"/>
      <c r="D581" s="75" t="s">
        <v>308</v>
      </c>
      <c r="E581" s="76" t="s">
        <v>345</v>
      </c>
      <c r="F581" s="78">
        <f>B4+(567*B6)</f>
        <v>568</v>
      </c>
      <c r="G581" s="23"/>
      <c r="H581" s="24"/>
    </row>
    <row r="582" spans="1:8" x14ac:dyDescent="0.2">
      <c r="A582" s="23"/>
      <c r="B582" s="23"/>
      <c r="C582" s="23"/>
      <c r="D582" s="75" t="s">
        <v>753</v>
      </c>
      <c r="E582" s="76" t="s">
        <v>345</v>
      </c>
      <c r="F582" s="78">
        <f>B4+(568*B6)</f>
        <v>569</v>
      </c>
      <c r="G582" s="23"/>
      <c r="H582" s="24"/>
    </row>
    <row r="583" spans="1:8" x14ac:dyDescent="0.2">
      <c r="A583" s="23"/>
      <c r="B583" s="23"/>
      <c r="C583" s="23"/>
      <c r="D583" s="75" t="s">
        <v>169</v>
      </c>
      <c r="E583" s="76" t="s">
        <v>345</v>
      </c>
      <c r="F583" s="78">
        <f>B4+(569*B6)</f>
        <v>570</v>
      </c>
      <c r="G583" s="23"/>
      <c r="H583" s="24"/>
    </row>
    <row r="584" spans="1:8" x14ac:dyDescent="0.2">
      <c r="A584" s="23"/>
      <c r="B584" s="23"/>
      <c r="C584" s="23"/>
      <c r="D584" s="75" t="s">
        <v>723</v>
      </c>
      <c r="E584" s="76" t="s">
        <v>345</v>
      </c>
      <c r="F584" s="78">
        <f>B4+(570*B6)</f>
        <v>571</v>
      </c>
      <c r="G584" s="23"/>
      <c r="H584" s="24"/>
    </row>
    <row r="585" spans="1:8" x14ac:dyDescent="0.2">
      <c r="A585" s="23"/>
      <c r="B585" s="23"/>
      <c r="C585" s="23"/>
      <c r="D585" s="75" t="s">
        <v>202</v>
      </c>
      <c r="E585" s="76" t="s">
        <v>345</v>
      </c>
      <c r="F585" s="78">
        <f>B4+(571*B6)</f>
        <v>572</v>
      </c>
      <c r="G585" s="23"/>
      <c r="H585" s="24"/>
    </row>
    <row r="586" spans="1:8" x14ac:dyDescent="0.2">
      <c r="A586" s="23"/>
      <c r="B586" s="23"/>
      <c r="C586" s="23"/>
      <c r="D586" s="75" t="s">
        <v>66</v>
      </c>
      <c r="E586" s="76" t="s">
        <v>345</v>
      </c>
      <c r="F586" s="78">
        <f>B4+(572*B6)</f>
        <v>573</v>
      </c>
      <c r="G586" s="23"/>
      <c r="H586" s="24"/>
    </row>
    <row r="587" spans="1:8" x14ac:dyDescent="0.2">
      <c r="A587" s="23"/>
      <c r="B587" s="23"/>
      <c r="C587" s="23"/>
      <c r="D587" s="75" t="s">
        <v>33</v>
      </c>
      <c r="E587" s="76" t="s">
        <v>345</v>
      </c>
      <c r="F587" s="78">
        <f>B4+(573*B6)</f>
        <v>574</v>
      </c>
      <c r="G587" s="23"/>
      <c r="H587" s="24"/>
    </row>
    <row r="588" spans="1:8" x14ac:dyDescent="0.2">
      <c r="A588" s="23"/>
      <c r="B588" s="23"/>
      <c r="C588" s="23"/>
      <c r="D588" s="75" t="s">
        <v>92</v>
      </c>
      <c r="E588" s="76" t="s">
        <v>345</v>
      </c>
      <c r="F588" s="78">
        <f>B4+(574*B6)</f>
        <v>575</v>
      </c>
      <c r="G588" s="23"/>
      <c r="H588" s="24"/>
    </row>
    <row r="589" spans="1:8" x14ac:dyDescent="0.2">
      <c r="A589" s="23"/>
      <c r="B589" s="23"/>
      <c r="C589" s="23"/>
      <c r="D589" s="75" t="s">
        <v>124</v>
      </c>
      <c r="E589" s="76" t="s">
        <v>345</v>
      </c>
      <c r="F589" s="78">
        <f>B4+(575*B6)</f>
        <v>576</v>
      </c>
      <c r="G589" s="23"/>
      <c r="H589" s="24"/>
    </row>
    <row r="590" spans="1:8" x14ac:dyDescent="0.2">
      <c r="A590" s="23"/>
      <c r="B590" s="23"/>
      <c r="C590" s="23"/>
      <c r="D590" s="75" t="s">
        <v>808</v>
      </c>
      <c r="E590" s="76" t="s">
        <v>345</v>
      </c>
      <c r="F590" s="78">
        <f>B4+(576*B6)</f>
        <v>577</v>
      </c>
      <c r="G590" s="23"/>
      <c r="H590" s="24"/>
    </row>
    <row r="591" spans="1:8" x14ac:dyDescent="0.2">
      <c r="A591" s="23"/>
      <c r="B591" s="23"/>
      <c r="C591" s="23"/>
      <c r="D591" s="75" t="s">
        <v>228</v>
      </c>
      <c r="E591" s="76" t="s">
        <v>345</v>
      </c>
      <c r="F591" s="78">
        <f>B4+(577*B6)</f>
        <v>578</v>
      </c>
      <c r="G591" s="23"/>
      <c r="H591" s="24"/>
    </row>
    <row r="592" spans="1:8" x14ac:dyDescent="0.2">
      <c r="A592" s="23"/>
      <c r="B592" s="23"/>
      <c r="C592" s="23"/>
      <c r="D592" s="75" t="s">
        <v>779</v>
      </c>
      <c r="E592" s="76" t="s">
        <v>345</v>
      </c>
      <c r="F592" s="78">
        <f>B4+(578*B6)</f>
        <v>579</v>
      </c>
      <c r="G592" s="23"/>
      <c r="H592" s="24"/>
    </row>
    <row r="593" spans="1:8" x14ac:dyDescent="0.2">
      <c r="A593" s="23"/>
      <c r="B593" s="23"/>
      <c r="C593" s="23"/>
      <c r="D593" s="75" t="s">
        <v>257</v>
      </c>
      <c r="E593" s="76" t="s">
        <v>345</v>
      </c>
      <c r="F593" s="78">
        <f>B4+(579*B6)</f>
        <v>580</v>
      </c>
      <c r="G593" s="23"/>
      <c r="H593" s="24"/>
    </row>
    <row r="594" spans="1:8" x14ac:dyDescent="0.2">
      <c r="A594" s="23"/>
      <c r="B594" s="23"/>
      <c r="C594" s="23"/>
      <c r="D594" s="75" t="s">
        <v>706</v>
      </c>
      <c r="E594" s="76" t="s">
        <v>345</v>
      </c>
      <c r="F594" s="78">
        <f>B4+(580*B6)</f>
        <v>581</v>
      </c>
      <c r="G594" s="23"/>
      <c r="H594" s="24"/>
    </row>
    <row r="595" spans="1:8" x14ac:dyDescent="0.2">
      <c r="A595" s="23"/>
      <c r="B595" s="23"/>
      <c r="C595" s="23"/>
      <c r="D595" s="75" t="s">
        <v>334</v>
      </c>
      <c r="E595" s="76" t="s">
        <v>345</v>
      </c>
      <c r="F595" s="78">
        <f>B4+(581*B6)</f>
        <v>582</v>
      </c>
      <c r="G595" s="23"/>
      <c r="H595" s="24"/>
    </row>
    <row r="596" spans="1:8" x14ac:dyDescent="0.2">
      <c r="A596" s="23"/>
      <c r="B596" s="23"/>
      <c r="C596" s="23"/>
      <c r="D596" s="75" t="s">
        <v>677</v>
      </c>
      <c r="E596" s="76" t="s">
        <v>345</v>
      </c>
      <c r="F596" s="78">
        <f>B4+(582*B6)</f>
        <v>583</v>
      </c>
      <c r="G596" s="23"/>
      <c r="H596" s="24"/>
    </row>
    <row r="597" spans="1:8" x14ac:dyDescent="0.2">
      <c r="A597" s="23"/>
      <c r="B597" s="23"/>
      <c r="C597" s="23"/>
      <c r="D597" s="75" t="s">
        <v>364</v>
      </c>
      <c r="E597" s="76" t="s">
        <v>345</v>
      </c>
      <c r="F597" s="78">
        <f>B4+(583*B6)</f>
        <v>584</v>
      </c>
      <c r="G597" s="23"/>
      <c r="H597" s="24"/>
    </row>
    <row r="598" spans="1:8" x14ac:dyDescent="0.2">
      <c r="A598" s="23"/>
      <c r="B598" s="23"/>
      <c r="C598" s="23"/>
      <c r="D598" s="75" t="s">
        <v>574</v>
      </c>
      <c r="E598" s="76" t="s">
        <v>345</v>
      </c>
      <c r="F598" s="78">
        <f>B4+(584*B6)</f>
        <v>585</v>
      </c>
      <c r="G598" s="23"/>
      <c r="H598" s="24"/>
    </row>
    <row r="599" spans="1:8" x14ac:dyDescent="0.2">
      <c r="A599" s="23"/>
      <c r="B599" s="23"/>
      <c r="C599" s="23"/>
      <c r="D599" s="75" t="s">
        <v>439</v>
      </c>
      <c r="E599" s="76" t="s">
        <v>345</v>
      </c>
      <c r="F599" s="78">
        <f>B4+(585*B6)</f>
        <v>586</v>
      </c>
      <c r="G599" s="23"/>
      <c r="H599" s="24"/>
    </row>
    <row r="600" spans="1:8" x14ac:dyDescent="0.2">
      <c r="A600" s="23"/>
      <c r="B600" s="23"/>
      <c r="C600" s="23"/>
      <c r="D600" s="75" t="s">
        <v>545</v>
      </c>
      <c r="E600" s="76" t="s">
        <v>345</v>
      </c>
      <c r="F600" s="78">
        <f>B4+(586*B6)</f>
        <v>587</v>
      </c>
      <c r="G600" s="23"/>
      <c r="H600" s="24"/>
    </row>
    <row r="601" spans="1:8" x14ac:dyDescent="0.2">
      <c r="A601" s="23"/>
      <c r="B601" s="23"/>
      <c r="C601" s="23"/>
      <c r="D601" s="75" t="s">
        <v>468</v>
      </c>
      <c r="E601" s="76" t="s">
        <v>345</v>
      </c>
      <c r="F601" s="78">
        <f>B4+(587*B6)</f>
        <v>588</v>
      </c>
      <c r="G601" s="23"/>
      <c r="H601" s="24"/>
    </row>
    <row r="602" spans="1:8" x14ac:dyDescent="0.2">
      <c r="A602" s="23"/>
      <c r="B602" s="23"/>
      <c r="C602" s="23"/>
      <c r="D602" s="75" t="s">
        <v>572</v>
      </c>
      <c r="E602" s="76" t="s">
        <v>345</v>
      </c>
      <c r="F602" s="78">
        <f>B4+(588*B6)</f>
        <v>589</v>
      </c>
      <c r="G602" s="23"/>
      <c r="H602" s="24"/>
    </row>
    <row r="603" spans="1:8" x14ac:dyDescent="0.2">
      <c r="A603" s="23"/>
      <c r="B603" s="23"/>
      <c r="C603" s="23"/>
      <c r="D603" s="75" t="s">
        <v>441</v>
      </c>
      <c r="E603" s="76" t="s">
        <v>345</v>
      </c>
      <c r="F603" s="78">
        <f>B4+(589*B6)</f>
        <v>590</v>
      </c>
      <c r="G603" s="23"/>
      <c r="H603" s="24"/>
    </row>
    <row r="604" spans="1:8" x14ac:dyDescent="0.2">
      <c r="A604" s="23"/>
      <c r="B604" s="23"/>
      <c r="C604" s="23"/>
      <c r="D604" s="75" t="s">
        <v>547</v>
      </c>
      <c r="E604" s="76" t="s">
        <v>345</v>
      </c>
      <c r="F604" s="78">
        <f>B4+(590*B6)</f>
        <v>591</v>
      </c>
      <c r="G604" s="23"/>
      <c r="H604" s="24"/>
    </row>
    <row r="605" spans="1:8" x14ac:dyDescent="0.2">
      <c r="A605" s="23"/>
      <c r="B605" s="23"/>
      <c r="C605" s="23"/>
      <c r="D605" s="75" t="s">
        <v>466</v>
      </c>
      <c r="E605" s="76" t="s">
        <v>345</v>
      </c>
      <c r="F605" s="78">
        <f>B4+(591*B6)</f>
        <v>592</v>
      </c>
      <c r="G605" s="23"/>
      <c r="H605" s="24"/>
    </row>
    <row r="606" spans="1:8" x14ac:dyDescent="0.2">
      <c r="A606" s="23"/>
      <c r="B606" s="23"/>
      <c r="C606" s="23"/>
      <c r="D606" s="75" t="s">
        <v>704</v>
      </c>
      <c r="E606" s="76" t="s">
        <v>345</v>
      </c>
      <c r="F606" s="78">
        <f>B4+(592*B6)</f>
        <v>593</v>
      </c>
      <c r="G606" s="23"/>
      <c r="H606" s="24"/>
    </row>
    <row r="607" spans="1:8" x14ac:dyDescent="0.2">
      <c r="A607" s="23"/>
      <c r="B607" s="23"/>
      <c r="C607" s="23"/>
      <c r="D607" s="75" t="s">
        <v>336</v>
      </c>
      <c r="E607" s="76" t="s">
        <v>345</v>
      </c>
      <c r="F607" s="78">
        <f>B4+(593*B6)</f>
        <v>594</v>
      </c>
      <c r="G607" s="23"/>
      <c r="H607" s="24"/>
    </row>
    <row r="608" spans="1:8" x14ac:dyDescent="0.2">
      <c r="A608" s="23"/>
      <c r="B608" s="23"/>
      <c r="C608" s="23"/>
      <c r="D608" s="75" t="s">
        <v>679</v>
      </c>
      <c r="E608" s="76" t="s">
        <v>345</v>
      </c>
      <c r="F608" s="78">
        <f>B4+(594*B6)</f>
        <v>595</v>
      </c>
      <c r="G608" s="23"/>
      <c r="H608" s="24"/>
    </row>
    <row r="609" spans="1:8" x14ac:dyDescent="0.2">
      <c r="A609" s="23"/>
      <c r="B609" s="23"/>
      <c r="C609" s="23"/>
      <c r="D609" s="75" t="s">
        <v>362</v>
      </c>
      <c r="E609" s="76" t="s">
        <v>345</v>
      </c>
      <c r="F609" s="78">
        <f>B4+(595*B6)</f>
        <v>596</v>
      </c>
      <c r="G609" s="23"/>
      <c r="H609" s="24"/>
    </row>
    <row r="610" spans="1:8" x14ac:dyDescent="0.2">
      <c r="A610" s="23"/>
      <c r="B610" s="23"/>
      <c r="C610" s="23"/>
      <c r="D610" s="75" t="s">
        <v>806</v>
      </c>
      <c r="E610" s="76" t="s">
        <v>345</v>
      </c>
      <c r="F610" s="78">
        <f>B4+(596*B6)</f>
        <v>597</v>
      </c>
      <c r="G610" s="23"/>
      <c r="H610" s="24"/>
    </row>
    <row r="611" spans="1:8" x14ac:dyDescent="0.2">
      <c r="A611" s="23"/>
      <c r="B611" s="23"/>
      <c r="C611" s="23"/>
      <c r="D611" s="75" t="s">
        <v>230</v>
      </c>
      <c r="E611" s="76" t="s">
        <v>345</v>
      </c>
      <c r="F611" s="78">
        <f>B4+(597*B6)</f>
        <v>598</v>
      </c>
      <c r="G611" s="23"/>
      <c r="H611" s="24"/>
    </row>
    <row r="612" spans="1:8" x14ac:dyDescent="0.2">
      <c r="A612" s="23"/>
      <c r="B612" s="23"/>
      <c r="C612" s="23"/>
      <c r="D612" s="75" t="s">
        <v>781</v>
      </c>
      <c r="E612" s="76" t="s">
        <v>345</v>
      </c>
      <c r="F612" s="78">
        <f>B4+(598*B6)</f>
        <v>599</v>
      </c>
      <c r="G612" s="23"/>
      <c r="H612" s="24"/>
    </row>
    <row r="613" spans="1:8" x14ac:dyDescent="0.2">
      <c r="A613" s="23"/>
      <c r="B613" s="23"/>
      <c r="C613" s="23"/>
      <c r="D613" s="75" t="s">
        <v>255</v>
      </c>
      <c r="E613" s="76" t="s">
        <v>345</v>
      </c>
      <c r="F613" s="78">
        <f>B4+(599*B6)</f>
        <v>600</v>
      </c>
      <c r="G613" s="23"/>
      <c r="H613" s="24"/>
    </row>
    <row r="614" spans="1:8" x14ac:dyDescent="0.2">
      <c r="A614" s="23"/>
      <c r="B614" s="23"/>
      <c r="C614" s="23"/>
      <c r="D614" s="75" t="s">
        <v>122</v>
      </c>
      <c r="E614" s="76" t="s">
        <v>345</v>
      </c>
      <c r="F614" s="78">
        <f>B4+(600*B6)</f>
        <v>601</v>
      </c>
      <c r="G614" s="23"/>
      <c r="H614" s="24"/>
    </row>
    <row r="615" spans="1:8" x14ac:dyDescent="0.2">
      <c r="A615" s="23"/>
      <c r="B615" s="23"/>
      <c r="C615" s="23"/>
      <c r="D615" s="75" t="s">
        <v>94</v>
      </c>
      <c r="E615" s="76" t="s">
        <v>345</v>
      </c>
      <c r="F615" s="78">
        <f>B4+(601*B6)</f>
        <v>602</v>
      </c>
      <c r="G615" s="23"/>
      <c r="H615" s="24"/>
    </row>
    <row r="616" spans="1:8" x14ac:dyDescent="0.2">
      <c r="A616" s="23"/>
      <c r="B616" s="23"/>
      <c r="C616" s="23"/>
      <c r="D616" s="75" t="s">
        <v>35</v>
      </c>
      <c r="E616" s="76" t="s">
        <v>345</v>
      </c>
      <c r="F616" s="78">
        <f>B4+(602*B6)</f>
        <v>603</v>
      </c>
      <c r="G616" s="23"/>
      <c r="H616" s="24"/>
    </row>
    <row r="617" spans="1:8" x14ac:dyDescent="0.2">
      <c r="A617" s="23"/>
      <c r="B617" s="23"/>
      <c r="C617" s="23"/>
      <c r="D617" s="75" t="s">
        <v>64</v>
      </c>
      <c r="E617" s="76" t="s">
        <v>345</v>
      </c>
      <c r="F617" s="78">
        <f>B4+(603*B6)</f>
        <v>604</v>
      </c>
      <c r="G617" s="23"/>
      <c r="H617" s="24"/>
    </row>
    <row r="618" spans="1:8" x14ac:dyDescent="0.2">
      <c r="A618" s="23"/>
      <c r="B618" s="23"/>
      <c r="C618" s="23"/>
      <c r="D618" s="75" t="s">
        <v>751</v>
      </c>
      <c r="E618" s="76" t="s">
        <v>345</v>
      </c>
      <c r="F618" s="78">
        <f>B4+(604*B6)</f>
        <v>605</v>
      </c>
      <c r="G618" s="23"/>
      <c r="H618" s="24"/>
    </row>
    <row r="619" spans="1:8" x14ac:dyDescent="0.2">
      <c r="A619" s="23"/>
      <c r="B619" s="23"/>
      <c r="C619" s="23"/>
      <c r="D619" s="75" t="s">
        <v>171</v>
      </c>
      <c r="E619" s="76" t="s">
        <v>345</v>
      </c>
      <c r="F619" s="78">
        <f>B4+(605*B6)</f>
        <v>606</v>
      </c>
      <c r="G619" s="23"/>
      <c r="H619" s="24"/>
    </row>
    <row r="620" spans="1:8" x14ac:dyDescent="0.2">
      <c r="A620" s="23"/>
      <c r="B620" s="23"/>
      <c r="C620" s="23"/>
      <c r="D620" s="75" t="s">
        <v>725</v>
      </c>
      <c r="E620" s="76" t="s">
        <v>345</v>
      </c>
      <c r="F620" s="78">
        <f>B4+(606*B6)</f>
        <v>607</v>
      </c>
      <c r="G620" s="23"/>
      <c r="H620" s="24"/>
    </row>
    <row r="621" spans="1:8" x14ac:dyDescent="0.2">
      <c r="A621" s="23"/>
      <c r="B621" s="23"/>
      <c r="C621" s="23"/>
      <c r="D621" s="75" t="s">
        <v>200</v>
      </c>
      <c r="E621" s="76" t="s">
        <v>345</v>
      </c>
      <c r="F621" s="78">
        <f>B4+(607*B6)</f>
        <v>608</v>
      </c>
      <c r="G621" s="23"/>
      <c r="H621" s="24"/>
    </row>
    <row r="622" spans="1:8" x14ac:dyDescent="0.2">
      <c r="A622" s="23"/>
      <c r="B622" s="23"/>
      <c r="C622" s="23"/>
      <c r="D622" s="75" t="s">
        <v>649</v>
      </c>
      <c r="E622" s="76" t="s">
        <v>345</v>
      </c>
      <c r="F622" s="78">
        <f>B4+(608*B6)</f>
        <v>609</v>
      </c>
      <c r="G622" s="23"/>
      <c r="H622" s="24"/>
    </row>
    <row r="623" spans="1:8" x14ac:dyDescent="0.2">
      <c r="A623" s="23"/>
      <c r="B623" s="23"/>
      <c r="C623" s="23"/>
      <c r="D623" s="75" t="s">
        <v>278</v>
      </c>
      <c r="E623" s="76" t="s">
        <v>345</v>
      </c>
      <c r="F623" s="78">
        <f>B4+(609*B6)</f>
        <v>610</v>
      </c>
      <c r="G623" s="23"/>
      <c r="H623" s="24"/>
    </row>
    <row r="624" spans="1:8" x14ac:dyDescent="0.2">
      <c r="A624" s="23"/>
      <c r="B624" s="23"/>
      <c r="C624" s="23"/>
      <c r="D624" s="75" t="s">
        <v>622</v>
      </c>
      <c r="E624" s="76" t="s">
        <v>345</v>
      </c>
      <c r="F624" s="78">
        <f>B4+(610*B6)</f>
        <v>611</v>
      </c>
      <c r="G624" s="23"/>
      <c r="H624" s="24"/>
    </row>
    <row r="625" spans="1:8" x14ac:dyDescent="0.2">
      <c r="A625" s="23"/>
      <c r="B625" s="23"/>
      <c r="C625" s="23"/>
      <c r="D625" s="75" t="s">
        <v>306</v>
      </c>
      <c r="E625" s="76" t="s">
        <v>345</v>
      </c>
      <c r="F625" s="78">
        <f>B4+(611*B6)</f>
        <v>612</v>
      </c>
      <c r="G625" s="23"/>
      <c r="H625" s="24"/>
    </row>
    <row r="626" spans="1:8" x14ac:dyDescent="0.2">
      <c r="A626" s="23"/>
      <c r="B626" s="23"/>
      <c r="C626" s="23"/>
      <c r="D626" s="75" t="s">
        <v>516</v>
      </c>
      <c r="E626" s="76" t="s">
        <v>345</v>
      </c>
      <c r="F626" s="78">
        <f>B4+(612*B6)</f>
        <v>613</v>
      </c>
      <c r="G626" s="23"/>
      <c r="H626" s="24"/>
    </row>
    <row r="627" spans="1:8" x14ac:dyDescent="0.2">
      <c r="A627" s="23"/>
      <c r="B627" s="23"/>
      <c r="C627" s="23"/>
      <c r="D627" s="75" t="s">
        <v>384</v>
      </c>
      <c r="E627" s="76" t="s">
        <v>345</v>
      </c>
      <c r="F627" s="78">
        <f>B4+(613*B6)</f>
        <v>614</v>
      </c>
      <c r="G627" s="23"/>
      <c r="H627" s="24"/>
    </row>
    <row r="628" spans="1:8" x14ac:dyDescent="0.2">
      <c r="A628" s="23"/>
      <c r="B628" s="23"/>
      <c r="C628" s="23"/>
      <c r="D628" s="75" t="s">
        <v>489</v>
      </c>
      <c r="E628" s="76" t="s">
        <v>345</v>
      </c>
      <c r="F628" s="78">
        <f>B4+(614*B6)</f>
        <v>615</v>
      </c>
      <c r="G628" s="23"/>
      <c r="H628" s="24"/>
    </row>
    <row r="629" spans="1:8" x14ac:dyDescent="0.2">
      <c r="A629" s="23"/>
      <c r="B629" s="23"/>
      <c r="C629" s="23"/>
      <c r="D629" s="75" t="s">
        <v>411</v>
      </c>
      <c r="E629" s="76" t="s">
        <v>345</v>
      </c>
      <c r="F629" s="78">
        <f>B4+(615*B6)</f>
        <v>616</v>
      </c>
      <c r="G629" s="23"/>
      <c r="H629" s="24"/>
    </row>
    <row r="630" spans="1:8" x14ac:dyDescent="0.2">
      <c r="A630" s="23"/>
      <c r="B630" s="23"/>
      <c r="C630" s="23"/>
      <c r="D630" s="75" t="s">
        <v>546</v>
      </c>
      <c r="E630" s="76" t="s">
        <v>345</v>
      </c>
      <c r="F630" s="78">
        <f>B4+(616*B6)</f>
        <v>617</v>
      </c>
      <c r="G630" s="23"/>
      <c r="H630" s="24"/>
    </row>
    <row r="631" spans="1:8" x14ac:dyDescent="0.2">
      <c r="A631" s="23"/>
      <c r="B631" s="23"/>
      <c r="C631" s="23"/>
      <c r="D631" s="75" t="s">
        <v>467</v>
      </c>
      <c r="E631" s="76" t="s">
        <v>345</v>
      </c>
      <c r="F631" s="78">
        <f>B4+(617*B6)</f>
        <v>618</v>
      </c>
      <c r="G631" s="23"/>
      <c r="H631" s="24"/>
    </row>
    <row r="632" spans="1:8" x14ac:dyDescent="0.2">
      <c r="A632" s="23"/>
      <c r="B632" s="23"/>
      <c r="C632" s="23"/>
      <c r="D632" s="75" t="s">
        <v>573</v>
      </c>
      <c r="E632" s="76" t="s">
        <v>345</v>
      </c>
      <c r="F632" s="78">
        <f>B4+(618*B6)</f>
        <v>619</v>
      </c>
      <c r="G632" s="23"/>
      <c r="H632" s="24"/>
    </row>
    <row r="633" spans="1:8" x14ac:dyDescent="0.2">
      <c r="A633" s="23"/>
      <c r="B633" s="23"/>
      <c r="C633" s="23"/>
      <c r="D633" s="75" t="s">
        <v>440</v>
      </c>
      <c r="E633" s="76" t="s">
        <v>345</v>
      </c>
      <c r="F633" s="78">
        <f>B4+(619*B6)</f>
        <v>620</v>
      </c>
      <c r="G633" s="23"/>
      <c r="H633" s="24"/>
    </row>
    <row r="634" spans="1:8" x14ac:dyDescent="0.2">
      <c r="A634" s="23"/>
      <c r="B634" s="23"/>
      <c r="C634" s="23"/>
      <c r="D634" s="75" t="s">
        <v>678</v>
      </c>
      <c r="E634" s="76" t="s">
        <v>345</v>
      </c>
      <c r="F634" s="78">
        <f>B4+(620*B6)</f>
        <v>621</v>
      </c>
      <c r="G634" s="23"/>
      <c r="H634" s="24"/>
    </row>
    <row r="635" spans="1:8" x14ac:dyDescent="0.2">
      <c r="A635" s="23"/>
      <c r="B635" s="23"/>
      <c r="C635" s="23"/>
      <c r="D635" s="75" t="s">
        <v>363</v>
      </c>
      <c r="E635" s="76" t="s">
        <v>345</v>
      </c>
      <c r="F635" s="78">
        <f>B4+(621*B6)</f>
        <v>622</v>
      </c>
      <c r="G635" s="23"/>
      <c r="H635" s="24"/>
    </row>
    <row r="636" spans="1:8" x14ac:dyDescent="0.2">
      <c r="A636" s="23"/>
      <c r="B636" s="23"/>
      <c r="C636" s="23"/>
      <c r="D636" s="75" t="s">
        <v>705</v>
      </c>
      <c r="E636" s="76" t="s">
        <v>345</v>
      </c>
      <c r="F636" s="78">
        <f>B4+(622*B6)</f>
        <v>623</v>
      </c>
      <c r="G636" s="23"/>
      <c r="H636" s="24"/>
    </row>
    <row r="637" spans="1:8" x14ac:dyDescent="0.2">
      <c r="A637" s="23"/>
      <c r="B637" s="23"/>
      <c r="C637" s="23"/>
      <c r="D637" s="75" t="s">
        <v>335</v>
      </c>
      <c r="E637" s="76" t="s">
        <v>345</v>
      </c>
      <c r="F637" s="78">
        <f>B4+(623*B6)</f>
        <v>624</v>
      </c>
      <c r="G637" s="23"/>
      <c r="H637" s="24"/>
    </row>
    <row r="638" spans="1:8" x14ac:dyDescent="0.2">
      <c r="A638" s="23"/>
      <c r="B638" s="23"/>
      <c r="C638" s="23"/>
      <c r="D638" s="75" t="s">
        <v>780</v>
      </c>
      <c r="E638" s="76" t="s">
        <v>345</v>
      </c>
      <c r="F638" s="78">
        <f>B4+(624*B6)</f>
        <v>625</v>
      </c>
      <c r="G638" s="23"/>
      <c r="H638" s="24"/>
    </row>
    <row r="639" spans="1:8" x14ac:dyDescent="0.2">
      <c r="A639" s="23"/>
      <c r="B639" s="23"/>
      <c r="C639" s="23"/>
      <c r="D639" s="75" t="s">
        <v>256</v>
      </c>
      <c r="E639" s="76" t="s">
        <v>345</v>
      </c>
      <c r="F639" s="78">
        <f>B4+(625*B6)</f>
        <v>626</v>
      </c>
      <c r="G639" s="23"/>
      <c r="H639" s="24"/>
    </row>
    <row r="640" spans="1:8" x14ac:dyDescent="0.2">
      <c r="A640" s="23"/>
      <c r="B640" s="23"/>
      <c r="C640" s="23"/>
      <c r="D640" s="75" t="s">
        <v>807</v>
      </c>
      <c r="E640" s="76" t="s">
        <v>345</v>
      </c>
      <c r="F640" s="78">
        <f>B4+(626*B6)</f>
        <v>627</v>
      </c>
      <c r="G640" s="23"/>
      <c r="H640" s="24"/>
    </row>
    <row r="641" spans="1:8" x14ac:dyDescent="0.2">
      <c r="A641" s="23"/>
      <c r="B641" s="23"/>
      <c r="C641" s="23"/>
      <c r="D641" s="75" t="s">
        <v>229</v>
      </c>
      <c r="E641" s="76" t="s">
        <v>345</v>
      </c>
      <c r="F641" s="78">
        <f>B4+(627*B6)</f>
        <v>628</v>
      </c>
      <c r="G641" s="23"/>
      <c r="H641" s="24"/>
    </row>
    <row r="642" spans="1:8" x14ac:dyDescent="0.2">
      <c r="A642" s="23"/>
      <c r="B642" s="23"/>
      <c r="C642" s="23"/>
      <c r="D642" s="75" t="s">
        <v>93</v>
      </c>
      <c r="E642" s="76" t="s">
        <v>345</v>
      </c>
      <c r="F642" s="78">
        <f>B4+(628*B6)</f>
        <v>629</v>
      </c>
      <c r="G642" s="23"/>
      <c r="H642" s="24"/>
    </row>
    <row r="643" spans="1:8" x14ac:dyDescent="0.2">
      <c r="A643" s="23"/>
      <c r="B643" s="23"/>
      <c r="C643" s="23"/>
      <c r="D643" s="75" t="s">
        <v>123</v>
      </c>
      <c r="E643" s="76" t="s">
        <v>345</v>
      </c>
      <c r="F643" s="78">
        <f>B4+(629*B6)</f>
        <v>630</v>
      </c>
      <c r="G643" s="23"/>
      <c r="H643" s="24"/>
    </row>
    <row r="644" spans="1:8" x14ac:dyDescent="0.2">
      <c r="A644" s="23"/>
      <c r="B644" s="23"/>
      <c r="C644" s="23"/>
      <c r="D644" s="75" t="s">
        <v>63</v>
      </c>
      <c r="E644" s="76" t="s">
        <v>345</v>
      </c>
      <c r="F644" s="78">
        <f>B4+(630*B6)</f>
        <v>631</v>
      </c>
      <c r="G644" s="23"/>
      <c r="H644" s="24"/>
    </row>
    <row r="645" spans="1:8" x14ac:dyDescent="0.2">
      <c r="A645" s="23"/>
      <c r="B645" s="23"/>
      <c r="C645" s="23"/>
      <c r="D645" s="75" t="s">
        <v>36</v>
      </c>
      <c r="E645" s="76" t="s">
        <v>345</v>
      </c>
      <c r="F645" s="78">
        <f>B4+(631*B6)</f>
        <v>632</v>
      </c>
      <c r="G645" s="23"/>
      <c r="H645" s="24"/>
    </row>
    <row r="646" spans="1:8" x14ac:dyDescent="0.2">
      <c r="A646" s="23"/>
      <c r="B646" s="23"/>
      <c r="C646" s="23"/>
      <c r="D646" s="75" t="s">
        <v>726</v>
      </c>
      <c r="E646" s="76" t="s">
        <v>345</v>
      </c>
      <c r="F646" s="78">
        <f>B4+(632*B6)</f>
        <v>633</v>
      </c>
      <c r="G646" s="23"/>
      <c r="H646" s="24"/>
    </row>
    <row r="647" spans="1:8" x14ac:dyDescent="0.2">
      <c r="A647" s="23"/>
      <c r="B647" s="23"/>
      <c r="C647" s="23"/>
      <c r="D647" s="75" t="s">
        <v>199</v>
      </c>
      <c r="E647" s="76" t="s">
        <v>345</v>
      </c>
      <c r="F647" s="78">
        <f>B4+(633*B6)</f>
        <v>634</v>
      </c>
      <c r="G647" s="23"/>
      <c r="H647" s="24"/>
    </row>
    <row r="648" spans="1:8" x14ac:dyDescent="0.2">
      <c r="A648" s="23"/>
      <c r="B648" s="23"/>
      <c r="C648" s="23"/>
      <c r="D648" s="75" t="s">
        <v>750</v>
      </c>
      <c r="E648" s="76" t="s">
        <v>345</v>
      </c>
      <c r="F648" s="78">
        <f>B4+(634*B6)</f>
        <v>635</v>
      </c>
      <c r="G648" s="23"/>
      <c r="H648" s="24"/>
    </row>
    <row r="649" spans="1:8" x14ac:dyDescent="0.2">
      <c r="A649" s="23"/>
      <c r="B649" s="23"/>
      <c r="C649" s="23"/>
      <c r="D649" s="75" t="s">
        <v>172</v>
      </c>
      <c r="E649" s="76" t="s">
        <v>345</v>
      </c>
      <c r="F649" s="78">
        <f>B4+(635*B6)</f>
        <v>636</v>
      </c>
      <c r="G649" s="23"/>
      <c r="H649" s="24"/>
    </row>
    <row r="650" spans="1:8" x14ac:dyDescent="0.2">
      <c r="A650" s="23"/>
      <c r="B650" s="23"/>
      <c r="C650" s="23"/>
      <c r="D650" s="75" t="s">
        <v>623</v>
      </c>
      <c r="E650" s="76" t="s">
        <v>345</v>
      </c>
      <c r="F650" s="78">
        <f>B4+(636*B6)</f>
        <v>637</v>
      </c>
      <c r="G650" s="23"/>
      <c r="H650" s="24"/>
    </row>
    <row r="651" spans="1:8" x14ac:dyDescent="0.2">
      <c r="A651" s="23"/>
      <c r="B651" s="23"/>
      <c r="C651" s="23"/>
      <c r="D651" s="75" t="s">
        <v>305</v>
      </c>
      <c r="E651" s="76" t="s">
        <v>345</v>
      </c>
      <c r="F651" s="78">
        <f>B4+(637*B6)</f>
        <v>638</v>
      </c>
      <c r="G651" s="23"/>
      <c r="H651" s="24"/>
    </row>
    <row r="652" spans="1:8" x14ac:dyDescent="0.2">
      <c r="A652" s="23"/>
      <c r="B652" s="23"/>
      <c r="C652" s="23"/>
      <c r="D652" s="75" t="s">
        <v>648</v>
      </c>
      <c r="E652" s="76" t="s">
        <v>345</v>
      </c>
      <c r="F652" s="78">
        <f>B4+(638*B6)</f>
        <v>639</v>
      </c>
      <c r="G652" s="23"/>
      <c r="H652" s="24"/>
    </row>
    <row r="653" spans="1:8" x14ac:dyDescent="0.2">
      <c r="A653" s="23"/>
      <c r="B653" s="23"/>
      <c r="C653" s="23"/>
      <c r="D653" s="75" t="s">
        <v>279</v>
      </c>
      <c r="E653" s="76" t="s">
        <v>345</v>
      </c>
      <c r="F653" s="78">
        <f>B4+(639*B6)</f>
        <v>640</v>
      </c>
      <c r="G653" s="23"/>
      <c r="H653" s="24"/>
    </row>
    <row r="654" spans="1:8" x14ac:dyDescent="0.2">
      <c r="A654" s="23"/>
      <c r="B654" s="23"/>
      <c r="C654" s="23"/>
      <c r="D654" s="75" t="s">
        <v>490</v>
      </c>
      <c r="E654" s="76" t="s">
        <v>345</v>
      </c>
      <c r="F654" s="78">
        <f>B4+(640*B6)</f>
        <v>641</v>
      </c>
      <c r="G654" s="23"/>
      <c r="H654" s="24"/>
    </row>
    <row r="655" spans="1:8" x14ac:dyDescent="0.2">
      <c r="A655" s="23"/>
      <c r="B655" s="23"/>
      <c r="C655" s="23"/>
      <c r="D655" s="75" t="s">
        <v>410</v>
      </c>
      <c r="E655" s="76" t="s">
        <v>345</v>
      </c>
      <c r="F655" s="78">
        <f>B4+(641*B6)</f>
        <v>642</v>
      </c>
      <c r="G655" s="23"/>
      <c r="H655" s="24"/>
    </row>
    <row r="656" spans="1:8" x14ac:dyDescent="0.2">
      <c r="A656" s="23"/>
      <c r="B656" s="23"/>
      <c r="C656" s="23"/>
      <c r="D656" s="75" t="s">
        <v>515</v>
      </c>
      <c r="E656" s="76" t="s">
        <v>345</v>
      </c>
      <c r="F656" s="78">
        <f>B4+(642*B6)</f>
        <v>643</v>
      </c>
      <c r="G656" s="23"/>
      <c r="H656" s="24"/>
    </row>
    <row r="657" spans="1:8" x14ac:dyDescent="0.2">
      <c r="A657" s="23"/>
      <c r="B657" s="23"/>
      <c r="C657" s="23"/>
      <c r="D657" s="75" t="s">
        <v>385</v>
      </c>
      <c r="E657" s="76" t="s">
        <v>345</v>
      </c>
      <c r="F657" s="78">
        <f>B4+(643*B6)</f>
        <v>644</v>
      </c>
      <c r="G657" s="23"/>
      <c r="H657" s="24"/>
    </row>
    <row r="658" spans="1:8" x14ac:dyDescent="0.2">
      <c r="A658" s="23"/>
      <c r="B658" s="23"/>
      <c r="C658" s="23"/>
      <c r="D658" s="75" t="s">
        <v>488</v>
      </c>
      <c r="E658" s="76" t="s">
        <v>345</v>
      </c>
      <c r="F658" s="78">
        <f>B4+(644*B6)</f>
        <v>645</v>
      </c>
      <c r="G658" s="23"/>
      <c r="H658" s="24"/>
    </row>
    <row r="659" spans="1:8" x14ac:dyDescent="0.2">
      <c r="A659" s="23"/>
      <c r="B659" s="23"/>
      <c r="C659" s="23"/>
      <c r="D659" s="75" t="s">
        <v>412</v>
      </c>
      <c r="E659" s="76" t="s">
        <v>345</v>
      </c>
      <c r="F659" s="78">
        <f>B4+(645*B6)</f>
        <v>646</v>
      </c>
      <c r="G659" s="23"/>
      <c r="H659" s="24"/>
    </row>
    <row r="660" spans="1:8" x14ac:dyDescent="0.2">
      <c r="A660" s="23"/>
      <c r="B660" s="23"/>
      <c r="C660" s="23"/>
      <c r="D660" s="75" t="s">
        <v>517</v>
      </c>
      <c r="E660" s="76" t="s">
        <v>345</v>
      </c>
      <c r="F660" s="78">
        <f>B4+(646*B6)</f>
        <v>647</v>
      </c>
      <c r="G660" s="23"/>
      <c r="H660" s="24"/>
    </row>
    <row r="661" spans="1:8" x14ac:dyDescent="0.2">
      <c r="A661" s="23"/>
      <c r="B661" s="23"/>
      <c r="C661" s="23"/>
      <c r="D661" s="75" t="s">
        <v>383</v>
      </c>
      <c r="E661" s="76" t="s">
        <v>345</v>
      </c>
      <c r="F661" s="78">
        <f>B4+(647*B6)</f>
        <v>648</v>
      </c>
      <c r="G661" s="23"/>
      <c r="H661" s="24"/>
    </row>
    <row r="662" spans="1:8" x14ac:dyDescent="0.2">
      <c r="A662" s="23"/>
      <c r="B662" s="23"/>
      <c r="C662" s="23"/>
      <c r="D662" s="75" t="s">
        <v>621</v>
      </c>
      <c r="E662" s="76" t="s">
        <v>345</v>
      </c>
      <c r="F662" s="78">
        <f>B4+(648*B6)</f>
        <v>649</v>
      </c>
      <c r="G662" s="23"/>
      <c r="H662" s="24"/>
    </row>
    <row r="663" spans="1:8" x14ac:dyDescent="0.2">
      <c r="A663" s="23"/>
      <c r="B663" s="23"/>
      <c r="C663" s="23"/>
      <c r="D663" s="75" t="s">
        <v>307</v>
      </c>
      <c r="E663" s="76" t="s">
        <v>345</v>
      </c>
      <c r="F663" s="78">
        <f>B4+(649*B6)</f>
        <v>650</v>
      </c>
      <c r="G663" s="23"/>
      <c r="H663" s="24"/>
    </row>
    <row r="664" spans="1:8" x14ac:dyDescent="0.2">
      <c r="A664" s="23"/>
      <c r="B664" s="23"/>
      <c r="C664" s="23"/>
      <c r="D664" s="75" t="s">
        <v>650</v>
      </c>
      <c r="E664" s="76" t="s">
        <v>345</v>
      </c>
      <c r="F664" s="78">
        <f>B4+(650*B6)</f>
        <v>651</v>
      </c>
      <c r="G664" s="23"/>
      <c r="H664" s="24"/>
    </row>
    <row r="665" spans="1:8" x14ac:dyDescent="0.2">
      <c r="A665" s="23"/>
      <c r="B665" s="23"/>
      <c r="C665" s="23"/>
      <c r="D665" s="75" t="s">
        <v>277</v>
      </c>
      <c r="E665" s="76" t="s">
        <v>345</v>
      </c>
      <c r="F665" s="78">
        <f>B4+(651*B6)</f>
        <v>652</v>
      </c>
      <c r="G665" s="23"/>
      <c r="H665" s="24"/>
    </row>
    <row r="666" spans="1:8" x14ac:dyDescent="0.2">
      <c r="A666" s="23"/>
      <c r="B666" s="23"/>
      <c r="C666" s="23"/>
      <c r="D666" s="75" t="s">
        <v>724</v>
      </c>
      <c r="E666" s="76" t="s">
        <v>345</v>
      </c>
      <c r="F666" s="78">
        <f>B4+(652*B6)</f>
        <v>653</v>
      </c>
      <c r="G666" s="23"/>
      <c r="H666" s="24"/>
    </row>
    <row r="667" spans="1:8" x14ac:dyDescent="0.2">
      <c r="A667" s="23"/>
      <c r="B667" s="23"/>
      <c r="C667" s="23"/>
      <c r="D667" s="75" t="s">
        <v>201</v>
      </c>
      <c r="E667" s="76" t="s">
        <v>345</v>
      </c>
      <c r="F667" s="78">
        <f>B4+(653*B6)</f>
        <v>654</v>
      </c>
      <c r="G667" s="23"/>
      <c r="H667" s="24"/>
    </row>
    <row r="668" spans="1:8" x14ac:dyDescent="0.2">
      <c r="A668" s="23"/>
      <c r="B668" s="23"/>
      <c r="C668" s="23"/>
      <c r="D668" s="75" t="s">
        <v>752</v>
      </c>
      <c r="E668" s="76" t="s">
        <v>345</v>
      </c>
      <c r="F668" s="78">
        <f>B4+(654*B6)</f>
        <v>655</v>
      </c>
      <c r="G668" s="23"/>
      <c r="H668" s="24"/>
    </row>
    <row r="669" spans="1:8" x14ac:dyDescent="0.2">
      <c r="A669" s="23"/>
      <c r="B669" s="23"/>
      <c r="C669" s="23"/>
      <c r="D669" s="75" t="s">
        <v>170</v>
      </c>
      <c r="E669" s="76" t="s">
        <v>345</v>
      </c>
      <c r="F669" s="78">
        <f>B4+(655*B6)</f>
        <v>656</v>
      </c>
      <c r="G669" s="23"/>
      <c r="H669" s="24"/>
    </row>
    <row r="670" spans="1:8" x14ac:dyDescent="0.2">
      <c r="A670" s="23"/>
      <c r="B670" s="23"/>
      <c r="C670" s="23"/>
      <c r="D670" s="75" t="s">
        <v>34</v>
      </c>
      <c r="E670" s="76" t="s">
        <v>345</v>
      </c>
      <c r="F670" s="78">
        <f>B4+(656*B6)</f>
        <v>657</v>
      </c>
      <c r="G670" s="23"/>
      <c r="H670" s="24"/>
    </row>
    <row r="671" spans="1:8" x14ac:dyDescent="0.2">
      <c r="A671" s="23"/>
      <c r="B671" s="23"/>
      <c r="C671" s="23"/>
      <c r="D671" s="75" t="s">
        <v>65</v>
      </c>
      <c r="E671" s="76" t="s">
        <v>345</v>
      </c>
      <c r="F671" s="78">
        <f>B4+(657*B6)</f>
        <v>658</v>
      </c>
      <c r="G671" s="23"/>
      <c r="H671" s="24"/>
    </row>
    <row r="672" spans="1:8" x14ac:dyDescent="0.2">
      <c r="A672" s="23"/>
      <c r="B672" s="23"/>
      <c r="C672" s="23"/>
      <c r="D672" s="75" t="s">
        <v>125</v>
      </c>
      <c r="E672" s="76" t="s">
        <v>345</v>
      </c>
      <c r="F672" s="78">
        <f>B4+(658*B6)</f>
        <v>659</v>
      </c>
      <c r="G672" s="23"/>
      <c r="H672" s="24"/>
    </row>
    <row r="673" spans="1:8" x14ac:dyDescent="0.2">
      <c r="A673" s="23"/>
      <c r="B673" s="23"/>
      <c r="C673" s="23"/>
      <c r="D673" s="75" t="s">
        <v>91</v>
      </c>
      <c r="E673" s="76" t="s">
        <v>345</v>
      </c>
      <c r="F673" s="78">
        <f>B4+(659*B6)</f>
        <v>660</v>
      </c>
      <c r="G673" s="23"/>
      <c r="H673" s="24"/>
    </row>
    <row r="674" spans="1:8" x14ac:dyDescent="0.2">
      <c r="A674" s="23"/>
      <c r="B674" s="23"/>
      <c r="C674" s="23"/>
      <c r="D674" s="75" t="s">
        <v>778</v>
      </c>
      <c r="E674" s="76" t="s">
        <v>345</v>
      </c>
      <c r="F674" s="78">
        <f>B4+(660*B6)</f>
        <v>661</v>
      </c>
      <c r="G674" s="23"/>
      <c r="H674" s="24"/>
    </row>
    <row r="675" spans="1:8" x14ac:dyDescent="0.2">
      <c r="A675" s="23"/>
      <c r="B675" s="23"/>
      <c r="C675" s="23"/>
      <c r="D675" s="75" t="s">
        <v>258</v>
      </c>
      <c r="E675" s="76" t="s">
        <v>345</v>
      </c>
      <c r="F675" s="78">
        <f>B4+(661*B6)</f>
        <v>662</v>
      </c>
      <c r="G675" s="23"/>
      <c r="H675" s="24"/>
    </row>
    <row r="676" spans="1:8" x14ac:dyDescent="0.2">
      <c r="A676" s="23"/>
      <c r="B676" s="23"/>
      <c r="C676" s="23"/>
      <c r="D676" s="75" t="s">
        <v>809</v>
      </c>
      <c r="E676" s="76" t="s">
        <v>345</v>
      </c>
      <c r="F676" s="78">
        <f>B4+(662*B6)</f>
        <v>663</v>
      </c>
      <c r="G676" s="23"/>
      <c r="H676" s="24"/>
    </row>
    <row r="677" spans="1:8" x14ac:dyDescent="0.2">
      <c r="A677" s="23"/>
      <c r="B677" s="23"/>
      <c r="C677" s="23"/>
      <c r="D677" s="75" t="s">
        <v>227</v>
      </c>
      <c r="E677" s="76" t="s">
        <v>345</v>
      </c>
      <c r="F677" s="78">
        <f>B4+(663*B6)</f>
        <v>664</v>
      </c>
      <c r="G677" s="23"/>
      <c r="H677" s="24"/>
    </row>
    <row r="678" spans="1:8" x14ac:dyDescent="0.2">
      <c r="A678" s="23"/>
      <c r="B678" s="23"/>
      <c r="C678" s="23"/>
      <c r="D678" s="75" t="s">
        <v>676</v>
      </c>
      <c r="E678" s="76" t="s">
        <v>345</v>
      </c>
      <c r="F678" s="78">
        <f>B4+(664*B6)</f>
        <v>665</v>
      </c>
      <c r="G678" s="23"/>
      <c r="H678" s="24"/>
    </row>
    <row r="679" spans="1:8" x14ac:dyDescent="0.2">
      <c r="A679" s="23"/>
      <c r="B679" s="23"/>
      <c r="C679" s="23"/>
      <c r="D679" s="75" t="s">
        <v>365</v>
      </c>
      <c r="E679" s="76" t="s">
        <v>345</v>
      </c>
      <c r="F679" s="78">
        <f>B4+(665*B6)</f>
        <v>666</v>
      </c>
      <c r="G679" s="23"/>
      <c r="H679" s="24"/>
    </row>
    <row r="680" spans="1:8" x14ac:dyDescent="0.2">
      <c r="A680" s="23"/>
      <c r="B680" s="23"/>
      <c r="C680" s="23"/>
      <c r="D680" s="75" t="s">
        <v>707</v>
      </c>
      <c r="E680" s="76" t="s">
        <v>345</v>
      </c>
      <c r="F680" s="78">
        <f>B4+(666*B6)</f>
        <v>667</v>
      </c>
      <c r="G680" s="23"/>
      <c r="H680" s="24"/>
    </row>
    <row r="681" spans="1:8" x14ac:dyDescent="0.2">
      <c r="A681" s="23"/>
      <c r="B681" s="23"/>
      <c r="C681" s="23"/>
      <c r="D681" s="75" t="s">
        <v>333</v>
      </c>
      <c r="E681" s="76" t="s">
        <v>345</v>
      </c>
      <c r="F681" s="78">
        <f>B4+(667*B6)</f>
        <v>668</v>
      </c>
      <c r="G681" s="23"/>
      <c r="H681" s="24"/>
    </row>
    <row r="682" spans="1:8" x14ac:dyDescent="0.2">
      <c r="A682" s="23"/>
      <c r="B682" s="23"/>
      <c r="C682" s="23"/>
      <c r="D682" s="75" t="s">
        <v>544</v>
      </c>
      <c r="E682" s="76" t="s">
        <v>345</v>
      </c>
      <c r="F682" s="78">
        <f>B4+(668*B6)</f>
        <v>669</v>
      </c>
      <c r="G682" s="23"/>
      <c r="H682" s="24"/>
    </row>
    <row r="683" spans="1:8" x14ac:dyDescent="0.2">
      <c r="A683" s="23"/>
      <c r="B683" s="23"/>
      <c r="C683" s="23"/>
      <c r="D683" s="75" t="s">
        <v>469</v>
      </c>
      <c r="E683" s="76" t="s">
        <v>345</v>
      </c>
      <c r="F683" s="78">
        <f>B4+(669*B6)</f>
        <v>670</v>
      </c>
      <c r="G683" s="23"/>
      <c r="H683" s="24"/>
    </row>
    <row r="684" spans="1:8" x14ac:dyDescent="0.2">
      <c r="A684" s="23"/>
      <c r="B684" s="23"/>
      <c r="C684" s="23"/>
      <c r="D684" s="75" t="s">
        <v>575</v>
      </c>
      <c r="E684" s="76" t="s">
        <v>345</v>
      </c>
      <c r="F684" s="78">
        <f>B4+(670*B6)</f>
        <v>671</v>
      </c>
      <c r="G684" s="23"/>
      <c r="H684" s="24"/>
    </row>
    <row r="685" spans="1:8" x14ac:dyDescent="0.2">
      <c r="A685" s="23"/>
      <c r="B685" s="23"/>
      <c r="C685" s="23"/>
      <c r="D685" s="75" t="s">
        <v>438</v>
      </c>
      <c r="E685" s="76" t="s">
        <v>345</v>
      </c>
      <c r="F685" s="78">
        <f>B4+(671*B6)</f>
        <v>672</v>
      </c>
      <c r="G685" s="23"/>
      <c r="H685" s="24"/>
    </row>
    <row r="686" spans="1:8" x14ac:dyDescent="0.2">
      <c r="A686" s="23"/>
      <c r="B686" s="23"/>
      <c r="C686" s="23"/>
      <c r="D686" s="75" t="s">
        <v>765</v>
      </c>
      <c r="E686" s="76" t="s">
        <v>345</v>
      </c>
      <c r="F686" s="78">
        <f>B4+(672*B6)</f>
        <v>673</v>
      </c>
      <c r="G686" s="23"/>
      <c r="H686" s="24"/>
    </row>
    <row r="687" spans="1:8" x14ac:dyDescent="0.2">
      <c r="A687" s="23"/>
      <c r="B687" s="23"/>
      <c r="C687" s="23"/>
      <c r="D687" s="75" t="s">
        <v>605</v>
      </c>
      <c r="E687" s="76" t="s">
        <v>345</v>
      </c>
      <c r="F687" s="78">
        <f>B4+(673*B6)</f>
        <v>674</v>
      </c>
      <c r="G687" s="23"/>
      <c r="H687" s="24"/>
    </row>
    <row r="688" spans="1:8" x14ac:dyDescent="0.2">
      <c r="A688" s="23"/>
      <c r="B688" s="23"/>
      <c r="C688" s="23"/>
      <c r="D688" s="75" t="s">
        <v>735</v>
      </c>
      <c r="E688" s="76" t="s">
        <v>345</v>
      </c>
      <c r="F688" s="78">
        <f>B4+(674*B6)</f>
        <v>675</v>
      </c>
      <c r="G688" s="23"/>
      <c r="H688" s="24"/>
    </row>
    <row r="689" spans="1:8" x14ac:dyDescent="0.2">
      <c r="A689" s="23"/>
      <c r="B689" s="23"/>
      <c r="C689" s="23"/>
      <c r="D689" s="75" t="s">
        <v>635</v>
      </c>
      <c r="E689" s="76" t="s">
        <v>345</v>
      </c>
      <c r="F689" s="78">
        <f>B4+(675*B6)</f>
        <v>676</v>
      </c>
      <c r="G689" s="23"/>
      <c r="H689" s="24"/>
    </row>
    <row r="690" spans="1:8" x14ac:dyDescent="0.2">
      <c r="A690" s="23"/>
      <c r="B690" s="23"/>
      <c r="C690" s="23"/>
      <c r="D690" s="75" t="s">
        <v>78</v>
      </c>
      <c r="E690" s="76" t="s">
        <v>345</v>
      </c>
      <c r="F690" s="78">
        <f>B4+(676*B6)</f>
        <v>677</v>
      </c>
      <c r="G690" s="23"/>
      <c r="H690" s="24"/>
    </row>
    <row r="691" spans="1:8" x14ac:dyDescent="0.2">
      <c r="A691" s="23"/>
      <c r="B691" s="23"/>
      <c r="C691" s="23"/>
      <c r="D691" s="75" t="s">
        <v>499</v>
      </c>
      <c r="E691" s="76" t="s">
        <v>345</v>
      </c>
      <c r="F691" s="78">
        <f>B4+(677*B6)</f>
        <v>678</v>
      </c>
      <c r="G691" s="23"/>
      <c r="H691" s="24"/>
    </row>
    <row r="692" spans="1:8" x14ac:dyDescent="0.2">
      <c r="A692" s="23"/>
      <c r="B692" s="23"/>
      <c r="C692" s="23"/>
      <c r="D692" s="75" t="s">
        <v>45</v>
      </c>
      <c r="E692" s="76" t="s">
        <v>345</v>
      </c>
      <c r="F692" s="78">
        <f>B4+(678*B6)</f>
        <v>679</v>
      </c>
      <c r="G692" s="23"/>
      <c r="H692" s="24"/>
    </row>
    <row r="693" spans="1:8" x14ac:dyDescent="0.2">
      <c r="A693" s="23"/>
      <c r="B693" s="23"/>
      <c r="C693" s="23"/>
      <c r="D693" s="75" t="s">
        <v>530</v>
      </c>
      <c r="E693" s="76" t="s">
        <v>345</v>
      </c>
      <c r="F693" s="78">
        <f>B4+(679*B6)</f>
        <v>680</v>
      </c>
      <c r="G693" s="23"/>
      <c r="H693" s="24"/>
    </row>
    <row r="694" spans="1:8" x14ac:dyDescent="0.2">
      <c r="A694" s="23"/>
      <c r="B694" s="23"/>
      <c r="C694" s="23"/>
      <c r="D694" s="75" t="s">
        <v>186</v>
      </c>
      <c r="E694" s="76" t="s">
        <v>345</v>
      </c>
      <c r="F694" s="78">
        <f>B4+(680*B6)</f>
        <v>681</v>
      </c>
      <c r="G694" s="23"/>
      <c r="H694" s="24"/>
    </row>
    <row r="695" spans="1:8" x14ac:dyDescent="0.2">
      <c r="A695" s="23"/>
      <c r="B695" s="23"/>
      <c r="C695" s="23"/>
      <c r="D695" s="75" t="s">
        <v>394</v>
      </c>
      <c r="E695" s="76" t="s">
        <v>345</v>
      </c>
      <c r="F695" s="78">
        <f>B4+(681*B6)</f>
        <v>682</v>
      </c>
      <c r="G695" s="23"/>
      <c r="H695" s="24"/>
    </row>
    <row r="696" spans="1:8" x14ac:dyDescent="0.2">
      <c r="A696" s="23"/>
      <c r="B696" s="23"/>
      <c r="C696" s="23"/>
      <c r="D696" s="75" t="s">
        <v>154</v>
      </c>
      <c r="E696" s="76" t="s">
        <v>345</v>
      </c>
      <c r="F696" s="78">
        <f>B4+(682*B6)</f>
        <v>683</v>
      </c>
      <c r="G696" s="23"/>
      <c r="H696" s="24"/>
    </row>
    <row r="697" spans="1:8" x14ac:dyDescent="0.2">
      <c r="A697" s="23"/>
      <c r="B697" s="23"/>
      <c r="C697" s="23"/>
      <c r="D697" s="75" t="s">
        <v>425</v>
      </c>
      <c r="E697" s="76" t="s">
        <v>345</v>
      </c>
      <c r="F697" s="78">
        <f>B4+(683*B6)</f>
        <v>684</v>
      </c>
      <c r="G697" s="23"/>
      <c r="H697" s="24"/>
    </row>
    <row r="698" spans="1:8" x14ac:dyDescent="0.2">
      <c r="A698" s="23"/>
      <c r="B698" s="23"/>
      <c r="C698" s="23"/>
      <c r="D698" s="75" t="s">
        <v>292</v>
      </c>
      <c r="E698" s="76" t="s">
        <v>345</v>
      </c>
      <c r="F698" s="78">
        <f>B4+(684*B6)</f>
        <v>685</v>
      </c>
      <c r="G698" s="23"/>
      <c r="H698" s="24"/>
    </row>
    <row r="699" spans="1:8" x14ac:dyDescent="0.2">
      <c r="A699" s="23"/>
      <c r="B699" s="23"/>
      <c r="C699" s="23"/>
      <c r="D699" s="75" t="s">
        <v>260</v>
      </c>
      <c r="E699" s="76" t="s">
        <v>345</v>
      </c>
      <c r="F699" s="78">
        <f>B4+(685*B6)</f>
        <v>686</v>
      </c>
      <c r="G699" s="23"/>
      <c r="H699" s="24"/>
    </row>
    <row r="700" spans="1:8" x14ac:dyDescent="0.2">
      <c r="A700" s="23"/>
      <c r="B700" s="23"/>
      <c r="C700" s="23"/>
      <c r="D700" s="75" t="s">
        <v>319</v>
      </c>
      <c r="E700" s="76" t="s">
        <v>345</v>
      </c>
      <c r="F700" s="78">
        <f>B4+(686*B6)</f>
        <v>687</v>
      </c>
      <c r="G700" s="23"/>
      <c r="H700" s="24"/>
    </row>
    <row r="701" spans="1:8" x14ac:dyDescent="0.2">
      <c r="A701" s="23"/>
      <c r="B701" s="23"/>
      <c r="C701" s="23"/>
      <c r="D701" s="75" t="s">
        <v>348</v>
      </c>
      <c r="E701" s="76" t="s">
        <v>345</v>
      </c>
      <c r="F701" s="78">
        <f>B4+(687*B6)</f>
        <v>688</v>
      </c>
      <c r="G701" s="23"/>
      <c r="H701" s="24"/>
    </row>
    <row r="702" spans="1:8" x14ac:dyDescent="0.2">
      <c r="A702" s="23"/>
      <c r="B702" s="23"/>
      <c r="C702" s="23"/>
      <c r="D702" s="75" t="s">
        <v>242</v>
      </c>
      <c r="E702" s="76" t="s">
        <v>345</v>
      </c>
      <c r="F702" s="78">
        <f>B4+(688*B6)</f>
        <v>689</v>
      </c>
      <c r="G702" s="23"/>
      <c r="H702" s="24"/>
    </row>
    <row r="703" spans="1:8" x14ac:dyDescent="0.2">
      <c r="A703" s="23"/>
      <c r="B703" s="23"/>
      <c r="C703" s="23"/>
      <c r="D703" s="75" t="s">
        <v>451</v>
      </c>
      <c r="E703" s="76" t="s">
        <v>345</v>
      </c>
      <c r="F703" s="78">
        <f>B4+(689*B6)</f>
        <v>690</v>
      </c>
      <c r="G703" s="23"/>
      <c r="H703" s="24"/>
    </row>
    <row r="704" spans="1:8" x14ac:dyDescent="0.2">
      <c r="A704" s="23"/>
      <c r="B704" s="23"/>
      <c r="C704" s="23"/>
      <c r="D704" s="75" t="s">
        <v>212</v>
      </c>
      <c r="E704" s="76" t="s">
        <v>345</v>
      </c>
      <c r="F704" s="78">
        <f>B4+(690*B6)</f>
        <v>691</v>
      </c>
      <c r="G704" s="23"/>
      <c r="H704" s="24"/>
    </row>
    <row r="705" spans="1:8" x14ac:dyDescent="0.2">
      <c r="A705" s="23"/>
      <c r="B705" s="23"/>
      <c r="C705" s="23"/>
      <c r="D705" s="75" t="s">
        <v>480</v>
      </c>
      <c r="E705" s="76" t="s">
        <v>345</v>
      </c>
      <c r="F705" s="78">
        <f>B4+(691*B6)</f>
        <v>692</v>
      </c>
      <c r="G705" s="23"/>
      <c r="H705" s="24"/>
    </row>
    <row r="706" spans="1:8" x14ac:dyDescent="0.2">
      <c r="A706" s="23"/>
      <c r="B706" s="23"/>
      <c r="C706" s="23"/>
      <c r="D706" s="75" t="s">
        <v>136</v>
      </c>
      <c r="E706" s="76" t="s">
        <v>345</v>
      </c>
      <c r="F706" s="78">
        <f>B4+(692*B6)</f>
        <v>693</v>
      </c>
      <c r="G706" s="23"/>
      <c r="H706" s="24"/>
    </row>
    <row r="707" spans="1:8" x14ac:dyDescent="0.2">
      <c r="A707" s="23"/>
      <c r="B707" s="23"/>
      <c r="C707" s="23"/>
      <c r="D707" s="75" t="s">
        <v>557</v>
      </c>
      <c r="E707" s="76" t="s">
        <v>345</v>
      </c>
      <c r="F707" s="78">
        <f>B4+(693*B6)</f>
        <v>694</v>
      </c>
      <c r="G707" s="23"/>
      <c r="H707" s="24"/>
    </row>
    <row r="708" spans="1:8" x14ac:dyDescent="0.2">
      <c r="A708" s="23"/>
      <c r="B708" s="23"/>
      <c r="C708" s="23"/>
      <c r="D708" s="75" t="s">
        <v>104</v>
      </c>
      <c r="E708" s="76" t="s">
        <v>345</v>
      </c>
      <c r="F708" s="78">
        <f>B4+(694*B6)</f>
        <v>695</v>
      </c>
      <c r="G708" s="23"/>
      <c r="H708" s="24"/>
    </row>
    <row r="709" spans="1:8" x14ac:dyDescent="0.2">
      <c r="A709" s="23"/>
      <c r="B709" s="23"/>
      <c r="C709" s="23"/>
      <c r="D709" s="75" t="s">
        <v>586</v>
      </c>
      <c r="E709" s="76" t="s">
        <v>345</v>
      </c>
      <c r="F709" s="78">
        <f>B4+(695*B6)</f>
        <v>696</v>
      </c>
      <c r="G709" s="23"/>
      <c r="H709" s="24"/>
    </row>
    <row r="710" spans="1:8" x14ac:dyDescent="0.2">
      <c r="A710" s="23"/>
      <c r="B710" s="23"/>
      <c r="C710" s="23"/>
      <c r="D710" s="75" t="s">
        <v>820</v>
      </c>
      <c r="E710" s="76" t="s">
        <v>345</v>
      </c>
      <c r="F710" s="78">
        <f>B4+(696*B6)</f>
        <v>697</v>
      </c>
      <c r="G710" s="23"/>
      <c r="H710" s="24"/>
    </row>
    <row r="711" spans="1:8" x14ac:dyDescent="0.2">
      <c r="A711" s="23"/>
      <c r="B711" s="23"/>
      <c r="C711" s="23"/>
      <c r="D711" s="75" t="s">
        <v>661</v>
      </c>
      <c r="E711" s="76" t="s">
        <v>345</v>
      </c>
      <c r="F711" s="78">
        <f>B4+(697*B6)</f>
        <v>698</v>
      </c>
      <c r="G711" s="23"/>
      <c r="H711" s="24"/>
    </row>
    <row r="712" spans="1:8" x14ac:dyDescent="0.2">
      <c r="A712" s="23"/>
      <c r="B712" s="23"/>
      <c r="C712" s="23"/>
      <c r="D712" s="75" t="s">
        <v>791</v>
      </c>
      <c r="E712" s="76" t="s">
        <v>345</v>
      </c>
      <c r="F712" s="78">
        <f>B4+(698*B6)</f>
        <v>699</v>
      </c>
      <c r="G712" s="23"/>
      <c r="H712" s="24"/>
    </row>
    <row r="713" spans="1:8" x14ac:dyDescent="0.2">
      <c r="A713" s="23"/>
      <c r="B713" s="23"/>
      <c r="C713" s="23"/>
      <c r="D713" s="75" t="s">
        <v>690</v>
      </c>
      <c r="E713" s="76" t="s">
        <v>345</v>
      </c>
      <c r="F713" s="78">
        <f>B4+(699*B6)</f>
        <v>700</v>
      </c>
      <c r="G713" s="23"/>
      <c r="H713" s="24"/>
    </row>
    <row r="714" spans="1:8" x14ac:dyDescent="0.2">
      <c r="A714" s="23"/>
      <c r="B714" s="23"/>
      <c r="C714" s="23"/>
      <c r="D714" s="75" t="s">
        <v>818</v>
      </c>
      <c r="E714" s="76" t="s">
        <v>345</v>
      </c>
      <c r="F714" s="78">
        <f>B4+(700*B6)</f>
        <v>701</v>
      </c>
      <c r="G714" s="23"/>
      <c r="H714" s="24"/>
    </row>
    <row r="715" spans="1:8" x14ac:dyDescent="0.2">
      <c r="A715" s="23"/>
      <c r="B715" s="23"/>
      <c r="C715" s="23"/>
      <c r="D715" s="75" t="s">
        <v>663</v>
      </c>
      <c r="E715" s="76" t="s">
        <v>345</v>
      </c>
      <c r="F715" s="78">
        <f>B4+(701*B6)</f>
        <v>702</v>
      </c>
      <c r="G715" s="23"/>
      <c r="H715" s="24"/>
    </row>
    <row r="716" spans="1:8" x14ac:dyDescent="0.2">
      <c r="A716" s="23"/>
      <c r="B716" s="23"/>
      <c r="C716" s="23"/>
      <c r="D716" s="75" t="s">
        <v>793</v>
      </c>
      <c r="E716" s="76" t="s">
        <v>345</v>
      </c>
      <c r="F716" s="78">
        <f>B4+(702*B6)</f>
        <v>703</v>
      </c>
      <c r="G716" s="23"/>
      <c r="H716" s="24"/>
    </row>
    <row r="717" spans="1:8" x14ac:dyDescent="0.2">
      <c r="A717" s="23"/>
      <c r="B717" s="23"/>
      <c r="C717" s="23"/>
      <c r="D717" s="75" t="s">
        <v>688</v>
      </c>
      <c r="E717" s="76" t="s">
        <v>345</v>
      </c>
      <c r="F717" s="78">
        <f>B4+(703*B6)</f>
        <v>704</v>
      </c>
      <c r="G717" s="23"/>
      <c r="H717" s="24"/>
    </row>
    <row r="718" spans="1:8" x14ac:dyDescent="0.2">
      <c r="A718" s="23"/>
      <c r="B718" s="23"/>
      <c r="C718" s="23"/>
      <c r="D718" s="75" t="s">
        <v>134</v>
      </c>
      <c r="E718" s="76" t="s">
        <v>345</v>
      </c>
      <c r="F718" s="78">
        <f>B4+(704*B6)</f>
        <v>705</v>
      </c>
      <c r="G718" s="23"/>
      <c r="H718" s="24"/>
    </row>
    <row r="719" spans="1:8" x14ac:dyDescent="0.2">
      <c r="A719" s="23"/>
      <c r="B719" s="23"/>
      <c r="C719" s="23"/>
      <c r="D719" s="75" t="s">
        <v>559</v>
      </c>
      <c r="E719" s="76" t="s">
        <v>345</v>
      </c>
      <c r="F719" s="78">
        <f>B4+(705*B6)</f>
        <v>706</v>
      </c>
      <c r="G719" s="23"/>
      <c r="H719" s="24"/>
    </row>
    <row r="720" spans="1:8" x14ac:dyDescent="0.2">
      <c r="A720" s="23"/>
      <c r="B720" s="23"/>
      <c r="C720" s="23"/>
      <c r="D720" s="75" t="s">
        <v>106</v>
      </c>
      <c r="E720" s="76" t="s">
        <v>345</v>
      </c>
      <c r="F720" s="78">
        <f>B4+(706*B6)</f>
        <v>707</v>
      </c>
      <c r="G720" s="23"/>
      <c r="H720" s="24"/>
    </row>
    <row r="721" spans="1:8" x14ac:dyDescent="0.2">
      <c r="A721" s="23"/>
      <c r="B721" s="23"/>
      <c r="C721" s="23"/>
      <c r="D721" s="75" t="s">
        <v>584</v>
      </c>
      <c r="E721" s="76" t="s">
        <v>345</v>
      </c>
      <c r="F721" s="78">
        <f>B4+(707*B6)</f>
        <v>708</v>
      </c>
      <c r="G721" s="23"/>
      <c r="H721" s="24"/>
    </row>
    <row r="722" spans="1:8" x14ac:dyDescent="0.2">
      <c r="A722" s="23"/>
      <c r="B722" s="23"/>
      <c r="C722" s="23"/>
      <c r="D722" s="75" t="s">
        <v>240</v>
      </c>
      <c r="E722" s="76" t="s">
        <v>345</v>
      </c>
      <c r="F722" s="78">
        <f>B4+(708*B6)</f>
        <v>709</v>
      </c>
      <c r="G722" s="23"/>
      <c r="H722" s="24"/>
    </row>
    <row r="723" spans="1:8" x14ac:dyDescent="0.2">
      <c r="A723" s="23"/>
      <c r="B723" s="23"/>
      <c r="C723" s="23"/>
      <c r="D723" s="75" t="s">
        <v>453</v>
      </c>
      <c r="E723" s="76" t="s">
        <v>345</v>
      </c>
      <c r="F723" s="78">
        <f>B4+(709*B6)</f>
        <v>710</v>
      </c>
      <c r="G723" s="23"/>
      <c r="H723" s="24"/>
    </row>
    <row r="724" spans="1:8" x14ac:dyDescent="0.2">
      <c r="A724" s="23"/>
      <c r="B724" s="23"/>
      <c r="C724" s="23"/>
      <c r="D724" s="75" t="s">
        <v>214</v>
      </c>
      <c r="E724" s="76" t="s">
        <v>345</v>
      </c>
      <c r="F724" s="78">
        <f>B4+(710*B6)</f>
        <v>711</v>
      </c>
      <c r="G724" s="23"/>
      <c r="H724" s="24"/>
    </row>
    <row r="725" spans="1:8" x14ac:dyDescent="0.2">
      <c r="A725" s="23"/>
      <c r="B725" s="23"/>
      <c r="C725" s="23"/>
      <c r="D725" s="75" t="s">
        <v>478</v>
      </c>
      <c r="E725" s="76" t="s">
        <v>345</v>
      </c>
      <c r="F725" s="78">
        <f>B4+(711*B6)</f>
        <v>712</v>
      </c>
      <c r="G725" s="23"/>
      <c r="H725" s="24"/>
    </row>
    <row r="726" spans="1:8" x14ac:dyDescent="0.2">
      <c r="A726" s="23"/>
      <c r="B726" s="23"/>
      <c r="C726" s="23"/>
      <c r="D726" s="75" t="s">
        <v>346</v>
      </c>
      <c r="E726" s="76" t="s">
        <v>345</v>
      </c>
      <c r="F726" s="78">
        <f>B4+(712*B6)</f>
        <v>713</v>
      </c>
      <c r="G726" s="23"/>
      <c r="H726" s="24"/>
    </row>
    <row r="727" spans="1:8" x14ac:dyDescent="0.2">
      <c r="A727" s="23"/>
      <c r="B727" s="23"/>
      <c r="C727" s="23"/>
      <c r="D727" s="75" t="s">
        <v>321</v>
      </c>
      <c r="E727" s="76" t="s">
        <v>345</v>
      </c>
      <c r="F727" s="78">
        <f>B4+(713*B6)</f>
        <v>714</v>
      </c>
      <c r="G727" s="23"/>
      <c r="H727" s="24"/>
    </row>
    <row r="728" spans="1:8" x14ac:dyDescent="0.2">
      <c r="A728" s="23"/>
      <c r="B728" s="23"/>
      <c r="C728" s="23"/>
      <c r="D728" s="75" t="s">
        <v>262</v>
      </c>
      <c r="E728" s="76" t="s">
        <v>345</v>
      </c>
      <c r="F728" s="78">
        <f>B4+(714*B6)</f>
        <v>715</v>
      </c>
      <c r="G728" s="23"/>
      <c r="H728" s="24"/>
    </row>
    <row r="729" spans="1:8" x14ac:dyDescent="0.2">
      <c r="A729" s="23"/>
      <c r="B729" s="23"/>
      <c r="C729" s="23"/>
      <c r="D729" s="75" t="s">
        <v>290</v>
      </c>
      <c r="E729" s="76" t="s">
        <v>345</v>
      </c>
      <c r="F729" s="78">
        <f>B4+(715*B6)</f>
        <v>716</v>
      </c>
      <c r="G729" s="23"/>
      <c r="H729" s="24"/>
    </row>
    <row r="730" spans="1:8" x14ac:dyDescent="0.2">
      <c r="A730" s="23"/>
      <c r="B730" s="23"/>
      <c r="C730" s="23"/>
      <c r="D730" s="75" t="s">
        <v>184</v>
      </c>
      <c r="E730" s="76" t="s">
        <v>345</v>
      </c>
      <c r="F730" s="78">
        <f>B4+(716*B6)</f>
        <v>717</v>
      </c>
      <c r="G730" s="23"/>
      <c r="H730" s="24"/>
    </row>
    <row r="731" spans="1:8" x14ac:dyDescent="0.2">
      <c r="A731" s="23"/>
      <c r="B731" s="23"/>
      <c r="C731" s="23"/>
      <c r="D731" s="75" t="s">
        <v>396</v>
      </c>
      <c r="E731" s="76" t="s">
        <v>345</v>
      </c>
      <c r="F731" s="78">
        <f>B4+(717*B6)</f>
        <v>718</v>
      </c>
      <c r="G731" s="23"/>
      <c r="H731" s="24"/>
    </row>
    <row r="732" spans="1:8" x14ac:dyDescent="0.2">
      <c r="A732" s="23"/>
      <c r="B732" s="23"/>
      <c r="C732" s="23"/>
      <c r="D732" s="75" t="s">
        <v>156</v>
      </c>
      <c r="E732" s="76" t="s">
        <v>345</v>
      </c>
      <c r="F732" s="78">
        <f>B4+(718*B6)</f>
        <v>719</v>
      </c>
      <c r="G732" s="23"/>
      <c r="H732" s="24"/>
    </row>
    <row r="733" spans="1:8" x14ac:dyDescent="0.2">
      <c r="A733" s="23"/>
      <c r="B733" s="23"/>
      <c r="C733" s="23"/>
      <c r="D733" s="75" t="s">
        <v>423</v>
      </c>
      <c r="E733" s="76" t="s">
        <v>345</v>
      </c>
      <c r="F733" s="78">
        <f>B4+(719*B6)</f>
        <v>720</v>
      </c>
      <c r="G733" s="23"/>
      <c r="H733" s="24"/>
    </row>
    <row r="734" spans="1:8" x14ac:dyDescent="0.2">
      <c r="A734" s="23"/>
      <c r="B734" s="23"/>
      <c r="C734" s="23"/>
      <c r="D734" s="75" t="s">
        <v>76</v>
      </c>
      <c r="E734" s="76" t="s">
        <v>345</v>
      </c>
      <c r="F734" s="78">
        <f>B4+(720*B6)</f>
        <v>721</v>
      </c>
      <c r="G734" s="23"/>
      <c r="H734" s="24"/>
    </row>
    <row r="735" spans="1:8" x14ac:dyDescent="0.2">
      <c r="A735" s="23"/>
      <c r="B735" s="23"/>
      <c r="C735" s="23"/>
      <c r="D735" s="75" t="s">
        <v>501</v>
      </c>
      <c r="E735" s="76" t="s">
        <v>345</v>
      </c>
      <c r="F735" s="78">
        <f>B4+(721*B6)</f>
        <v>722</v>
      </c>
      <c r="G735" s="23"/>
      <c r="H735" s="24"/>
    </row>
    <row r="736" spans="1:8" x14ac:dyDescent="0.2">
      <c r="A736" s="23"/>
      <c r="B736" s="23"/>
      <c r="C736" s="23"/>
      <c r="D736" s="75" t="s">
        <v>47</v>
      </c>
      <c r="E736" s="76" t="s">
        <v>345</v>
      </c>
      <c r="F736" s="78">
        <f>B4+(722*B6)</f>
        <v>723</v>
      </c>
      <c r="G736" s="23"/>
      <c r="H736" s="24"/>
    </row>
    <row r="737" spans="1:8" x14ac:dyDescent="0.2">
      <c r="A737" s="23"/>
      <c r="B737" s="23"/>
      <c r="C737" s="23"/>
      <c r="D737" s="75" t="s">
        <v>528</v>
      </c>
      <c r="E737" s="76" t="s">
        <v>345</v>
      </c>
      <c r="F737" s="78">
        <f>B4+(723*B6)</f>
        <v>724</v>
      </c>
      <c r="G737" s="23"/>
      <c r="H737" s="24"/>
    </row>
    <row r="738" spans="1:8" x14ac:dyDescent="0.2">
      <c r="A738" s="23"/>
      <c r="B738" s="23"/>
      <c r="C738" s="23"/>
      <c r="D738" s="75" t="s">
        <v>763</v>
      </c>
      <c r="E738" s="76" t="s">
        <v>345</v>
      </c>
      <c r="F738" s="78">
        <f>B4+(724*B6)</f>
        <v>725</v>
      </c>
      <c r="G738" s="23"/>
      <c r="H738" s="24"/>
    </row>
    <row r="739" spans="1:8" x14ac:dyDescent="0.2">
      <c r="A739" s="23"/>
      <c r="B739" s="23"/>
      <c r="C739" s="23"/>
      <c r="D739" s="75" t="s">
        <v>607</v>
      </c>
      <c r="E739" s="76" t="s">
        <v>345</v>
      </c>
      <c r="F739" s="78">
        <f>B4+(725*B6)</f>
        <v>726</v>
      </c>
      <c r="G739" s="23"/>
      <c r="H739" s="24"/>
    </row>
    <row r="740" spans="1:8" x14ac:dyDescent="0.2">
      <c r="A740" s="23"/>
      <c r="B740" s="23"/>
      <c r="C740" s="23"/>
      <c r="D740" s="75" t="s">
        <v>737</v>
      </c>
      <c r="E740" s="76" t="s">
        <v>345</v>
      </c>
      <c r="F740" s="78">
        <f>B4+(726*B6)</f>
        <v>727</v>
      </c>
      <c r="G740" s="23"/>
      <c r="H740" s="24"/>
    </row>
    <row r="741" spans="1:8" x14ac:dyDescent="0.2">
      <c r="A741" s="23"/>
      <c r="B741" s="23"/>
      <c r="C741" s="23"/>
      <c r="D741" s="75" t="s">
        <v>633</v>
      </c>
      <c r="E741" s="76" t="s">
        <v>345</v>
      </c>
      <c r="F741" s="78">
        <f>B4+(727*B6)</f>
        <v>728</v>
      </c>
      <c r="G741" s="23"/>
      <c r="H741" s="24"/>
    </row>
    <row r="742" spans="1:8" x14ac:dyDescent="0.2">
      <c r="A742" s="23"/>
      <c r="B742" s="23"/>
      <c r="C742" s="23"/>
      <c r="D742" s="75" t="s">
        <v>792</v>
      </c>
      <c r="E742" s="76" t="s">
        <v>345</v>
      </c>
      <c r="F742" s="78">
        <f>B4+(728*B6)</f>
        <v>729</v>
      </c>
      <c r="G742" s="23"/>
      <c r="H742" s="24"/>
    </row>
    <row r="743" spans="1:8" x14ac:dyDescent="0.2">
      <c r="A743" s="23"/>
      <c r="B743" s="23"/>
      <c r="C743" s="23"/>
      <c r="D743" s="75" t="s">
        <v>689</v>
      </c>
      <c r="E743" s="76" t="s">
        <v>345</v>
      </c>
      <c r="F743" s="78">
        <f>B4+(729*B6)</f>
        <v>730</v>
      </c>
      <c r="G743" s="23"/>
      <c r="H743" s="24"/>
    </row>
    <row r="744" spans="1:8" ht="12.75" x14ac:dyDescent="0.2">
      <c r="A744" s="117"/>
      <c r="B744" s="119"/>
      <c r="C744" s="50"/>
      <c r="D744" s="75" t="s">
        <v>819</v>
      </c>
      <c r="E744" s="76" t="s">
        <v>345</v>
      </c>
      <c r="F744" s="78">
        <f>B4+(730*B6)</f>
        <v>731</v>
      </c>
      <c r="G744" s="117"/>
      <c r="H744" s="118"/>
    </row>
    <row r="745" spans="1:8" x14ac:dyDescent="0.2">
      <c r="A745" s="33"/>
      <c r="B745" s="33"/>
      <c r="C745" s="33"/>
      <c r="D745" s="75" t="s">
        <v>662</v>
      </c>
      <c r="E745" s="76" t="s">
        <v>345</v>
      </c>
      <c r="F745" s="78">
        <f>B4+(731*B6)</f>
        <v>732</v>
      </c>
      <c r="G745" s="33"/>
    </row>
    <row r="746" spans="1:8" x14ac:dyDescent="0.2">
      <c r="A746" s="33"/>
      <c r="B746" s="33"/>
      <c r="C746" s="33"/>
      <c r="D746" s="75" t="s">
        <v>105</v>
      </c>
      <c r="E746" s="76" t="s">
        <v>345</v>
      </c>
      <c r="F746" s="78">
        <f>B4+(732*B6)</f>
        <v>733</v>
      </c>
      <c r="G746" s="33"/>
    </row>
    <row r="747" spans="1:8" x14ac:dyDescent="0.2">
      <c r="A747" s="33"/>
      <c r="B747" s="33"/>
      <c r="C747" s="33"/>
      <c r="D747" s="75" t="s">
        <v>585</v>
      </c>
      <c r="E747" s="76" t="s">
        <v>345</v>
      </c>
      <c r="F747" s="78">
        <f>B4+(733*B6)</f>
        <v>734</v>
      </c>
      <c r="G747" s="33"/>
    </row>
    <row r="748" spans="1:8" x14ac:dyDescent="0.2">
      <c r="A748" s="33"/>
      <c r="B748" s="33"/>
      <c r="C748" s="33"/>
      <c r="D748" s="75" t="s">
        <v>135</v>
      </c>
      <c r="E748" s="76" t="s">
        <v>345</v>
      </c>
      <c r="F748" s="78">
        <f>B4+(734*B6)</f>
        <v>735</v>
      </c>
      <c r="G748" s="33"/>
    </row>
    <row r="749" spans="1:8" x14ac:dyDescent="0.2">
      <c r="A749" s="33"/>
      <c r="B749" s="33"/>
      <c r="C749" s="33"/>
      <c r="D749" s="75" t="s">
        <v>558</v>
      </c>
      <c r="E749" s="76" t="s">
        <v>345</v>
      </c>
      <c r="F749" s="78">
        <f>B4+(735*B6)</f>
        <v>736</v>
      </c>
      <c r="G749" s="33"/>
    </row>
    <row r="750" spans="1:8" x14ac:dyDescent="0.2">
      <c r="A750" s="33"/>
      <c r="B750" s="33"/>
      <c r="C750" s="33"/>
      <c r="D750" s="75" t="s">
        <v>213</v>
      </c>
      <c r="E750" s="76" t="s">
        <v>345</v>
      </c>
      <c r="F750" s="78">
        <f>B4+(736*B6)</f>
        <v>737</v>
      </c>
      <c r="G750" s="33"/>
    </row>
    <row r="751" spans="1:8" x14ac:dyDescent="0.2">
      <c r="A751" s="33"/>
      <c r="B751" s="33"/>
      <c r="C751" s="33"/>
      <c r="D751" s="75" t="s">
        <v>479</v>
      </c>
      <c r="E751" s="76" t="s">
        <v>345</v>
      </c>
      <c r="F751" s="78">
        <f>B4+(737*B6)</f>
        <v>738</v>
      </c>
      <c r="G751" s="33"/>
    </row>
    <row r="752" spans="1:8" x14ac:dyDescent="0.2">
      <c r="A752" s="33"/>
      <c r="B752" s="33"/>
      <c r="C752" s="33"/>
      <c r="D752" s="75" t="s">
        <v>241</v>
      </c>
      <c r="E752" s="76" t="s">
        <v>345</v>
      </c>
      <c r="F752" s="78">
        <f>B4+(738*B6)</f>
        <v>739</v>
      </c>
      <c r="G752" s="33"/>
    </row>
    <row r="753" spans="1:7" x14ac:dyDescent="0.2">
      <c r="A753" s="33"/>
      <c r="B753" s="33"/>
      <c r="C753" s="33"/>
      <c r="D753" s="75" t="s">
        <v>452</v>
      </c>
      <c r="E753" s="76" t="s">
        <v>345</v>
      </c>
      <c r="F753" s="78">
        <f>B4+(739*B6)</f>
        <v>740</v>
      </c>
      <c r="G753" s="33"/>
    </row>
    <row r="754" spans="1:7" x14ac:dyDescent="0.2">
      <c r="A754" s="33"/>
      <c r="B754" s="33"/>
      <c r="C754" s="33"/>
      <c r="D754" s="75" t="s">
        <v>320</v>
      </c>
      <c r="E754" s="76" t="s">
        <v>345</v>
      </c>
      <c r="F754" s="78">
        <f>B4+(740*B6)</f>
        <v>741</v>
      </c>
      <c r="G754" s="33"/>
    </row>
    <row r="755" spans="1:7" x14ac:dyDescent="0.2">
      <c r="A755" s="33"/>
      <c r="B755" s="33"/>
      <c r="C755" s="33"/>
      <c r="D755" s="75" t="s">
        <v>347</v>
      </c>
      <c r="E755" s="76" t="s">
        <v>345</v>
      </c>
      <c r="F755" s="78">
        <f>B4+(741*B6)</f>
        <v>742</v>
      </c>
      <c r="G755" s="33"/>
    </row>
    <row r="756" spans="1:7" x14ac:dyDescent="0.2">
      <c r="A756" s="33"/>
      <c r="B756" s="33"/>
      <c r="C756" s="33"/>
      <c r="D756" s="75" t="s">
        <v>289</v>
      </c>
      <c r="E756" s="76" t="s">
        <v>345</v>
      </c>
      <c r="F756" s="78">
        <f>B4+(742*B6)</f>
        <v>743</v>
      </c>
      <c r="G756" s="33"/>
    </row>
    <row r="757" spans="1:7" x14ac:dyDescent="0.2">
      <c r="A757" s="33"/>
      <c r="B757" s="33"/>
      <c r="C757" s="33"/>
      <c r="D757" s="75" t="s">
        <v>263</v>
      </c>
      <c r="E757" s="76" t="s">
        <v>345</v>
      </c>
      <c r="F757" s="78">
        <f>B4+(743*B6)</f>
        <v>744</v>
      </c>
      <c r="G757" s="33"/>
    </row>
    <row r="758" spans="1:7" x14ac:dyDescent="0.2">
      <c r="A758" s="33"/>
      <c r="B758" s="33"/>
      <c r="C758" s="33"/>
      <c r="D758" s="75" t="s">
        <v>157</v>
      </c>
      <c r="E758" s="76" t="s">
        <v>345</v>
      </c>
      <c r="F758" s="78">
        <f>B4+(744*B6)</f>
        <v>745</v>
      </c>
      <c r="G758" s="33"/>
    </row>
    <row r="759" spans="1:7" x14ac:dyDescent="0.2">
      <c r="A759" s="33"/>
      <c r="B759" s="33"/>
      <c r="C759" s="33"/>
      <c r="D759" s="75" t="s">
        <v>422</v>
      </c>
      <c r="E759" s="76" t="s">
        <v>345</v>
      </c>
      <c r="F759" s="78">
        <f>B4+(745*B6)</f>
        <v>746</v>
      </c>
      <c r="G759" s="33"/>
    </row>
    <row r="760" spans="1:7" x14ac:dyDescent="0.2">
      <c r="A760" s="33"/>
      <c r="B760" s="33"/>
      <c r="C760" s="33"/>
      <c r="D760" s="75" t="s">
        <v>183</v>
      </c>
      <c r="E760" s="76" t="s">
        <v>345</v>
      </c>
      <c r="F760" s="78">
        <f>B4+(746*B6)</f>
        <v>747</v>
      </c>
      <c r="G760" s="33"/>
    </row>
    <row r="761" spans="1:7" x14ac:dyDescent="0.2">
      <c r="A761" s="33"/>
      <c r="B761" s="33"/>
      <c r="C761" s="33"/>
      <c r="D761" s="75" t="s">
        <v>397</v>
      </c>
      <c r="E761" s="76" t="s">
        <v>345</v>
      </c>
      <c r="F761" s="78">
        <f>B4+(747*B6)</f>
        <v>748</v>
      </c>
      <c r="G761" s="33"/>
    </row>
    <row r="762" spans="1:7" x14ac:dyDescent="0.2">
      <c r="A762" s="33"/>
      <c r="B762" s="33"/>
      <c r="C762" s="33"/>
      <c r="D762" s="75" t="s">
        <v>48</v>
      </c>
      <c r="E762" s="76" t="s">
        <v>345</v>
      </c>
      <c r="F762" s="78">
        <f>B4+(748*B6)</f>
        <v>749</v>
      </c>
      <c r="G762" s="33"/>
    </row>
    <row r="763" spans="1:7" x14ac:dyDescent="0.2">
      <c r="A763" s="33"/>
      <c r="B763" s="33"/>
      <c r="C763" s="33"/>
      <c r="D763" s="75" t="s">
        <v>527</v>
      </c>
      <c r="E763" s="76" t="s">
        <v>345</v>
      </c>
      <c r="F763" s="78">
        <f>B4+(749*B6)</f>
        <v>750</v>
      </c>
      <c r="G763" s="33"/>
    </row>
    <row r="764" spans="1:7" x14ac:dyDescent="0.2">
      <c r="A764" s="33"/>
      <c r="B764" s="33"/>
      <c r="C764" s="33"/>
      <c r="D764" s="75" t="s">
        <v>75</v>
      </c>
      <c r="E764" s="76" t="s">
        <v>345</v>
      </c>
      <c r="F764" s="78">
        <f>B4+(750*B6)</f>
        <v>751</v>
      </c>
      <c r="G764" s="33"/>
    </row>
    <row r="765" spans="1:7" x14ac:dyDescent="0.2">
      <c r="A765" s="33"/>
      <c r="B765" s="33"/>
      <c r="C765" s="33"/>
      <c r="D765" s="75" t="s">
        <v>502</v>
      </c>
      <c r="E765" s="76" t="s">
        <v>345</v>
      </c>
      <c r="F765" s="78">
        <f>B4+(751*B6)</f>
        <v>752</v>
      </c>
      <c r="G765" s="33"/>
    </row>
    <row r="766" spans="1:7" x14ac:dyDescent="0.2">
      <c r="A766" s="33"/>
      <c r="B766" s="33"/>
      <c r="C766" s="33"/>
      <c r="D766" s="75" t="s">
        <v>738</v>
      </c>
      <c r="E766" s="76" t="s">
        <v>345</v>
      </c>
      <c r="F766" s="78">
        <f>B4+(752*B6)</f>
        <v>753</v>
      </c>
      <c r="G766" s="33"/>
    </row>
    <row r="767" spans="1:7" x14ac:dyDescent="0.2">
      <c r="A767" s="33"/>
      <c r="B767" s="33"/>
      <c r="C767" s="33"/>
      <c r="D767" s="75" t="s">
        <v>632</v>
      </c>
      <c r="E767" s="76" t="s">
        <v>345</v>
      </c>
      <c r="F767" s="78">
        <f>B4+(753*B6)</f>
        <v>754</v>
      </c>
      <c r="G767" s="33"/>
    </row>
    <row r="768" spans="1:7" x14ac:dyDescent="0.2">
      <c r="A768" s="33"/>
      <c r="B768" s="33"/>
      <c r="C768" s="33"/>
      <c r="D768" s="75" t="s">
        <v>762</v>
      </c>
      <c r="E768" s="76" t="s">
        <v>345</v>
      </c>
      <c r="F768" s="78">
        <f>B4+(754*B6)</f>
        <v>755</v>
      </c>
      <c r="G768" s="33"/>
    </row>
    <row r="769" spans="1:7" x14ac:dyDescent="0.2">
      <c r="A769" s="33"/>
      <c r="B769" s="33"/>
      <c r="C769" s="33"/>
      <c r="D769" s="75" t="s">
        <v>608</v>
      </c>
      <c r="E769" s="76" t="s">
        <v>345</v>
      </c>
      <c r="F769" s="78">
        <f>B4+(755*B6)</f>
        <v>756</v>
      </c>
      <c r="G769" s="33"/>
    </row>
    <row r="770" spans="1:7" x14ac:dyDescent="0.2">
      <c r="A770" s="33"/>
      <c r="B770" s="33"/>
      <c r="C770" s="33"/>
      <c r="D770" s="75" t="s">
        <v>736</v>
      </c>
      <c r="E770" s="76" t="s">
        <v>345</v>
      </c>
      <c r="F770" s="78">
        <f>B4+(756*B6)</f>
        <v>757</v>
      </c>
      <c r="G770" s="33"/>
    </row>
    <row r="771" spans="1:7" x14ac:dyDescent="0.2">
      <c r="A771" s="33"/>
      <c r="B771" s="33"/>
      <c r="C771" s="33"/>
      <c r="D771" s="75" t="s">
        <v>634</v>
      </c>
      <c r="E771" s="76" t="s">
        <v>345</v>
      </c>
      <c r="F771" s="78">
        <f>B4+(757*B6)</f>
        <v>758</v>
      </c>
      <c r="G771" s="33"/>
    </row>
    <row r="772" spans="1:7" x14ac:dyDescent="0.2">
      <c r="A772" s="33"/>
      <c r="B772" s="33"/>
      <c r="C772" s="33"/>
      <c r="D772" s="75" t="s">
        <v>764</v>
      </c>
      <c r="E772" s="76" t="s">
        <v>345</v>
      </c>
      <c r="F772" s="78">
        <f>B4+(758*B6)</f>
        <v>759</v>
      </c>
      <c r="G772" s="33"/>
    </row>
    <row r="773" spans="1:7" x14ac:dyDescent="0.2">
      <c r="A773" s="33"/>
      <c r="B773" s="33"/>
      <c r="C773" s="33"/>
      <c r="D773" s="75" t="s">
        <v>606</v>
      </c>
      <c r="E773" s="76" t="s">
        <v>345</v>
      </c>
      <c r="F773" s="78">
        <f>B4+(759*B6)</f>
        <v>760</v>
      </c>
      <c r="G773" s="33"/>
    </row>
    <row r="774" spans="1:7" x14ac:dyDescent="0.2">
      <c r="A774" s="33"/>
      <c r="B774" s="33"/>
      <c r="C774" s="33"/>
      <c r="D774" s="75" t="s">
        <v>46</v>
      </c>
      <c r="E774" s="76" t="s">
        <v>345</v>
      </c>
      <c r="F774" s="78">
        <f>B4+(760*B6)</f>
        <v>761</v>
      </c>
      <c r="G774" s="33"/>
    </row>
    <row r="775" spans="1:7" x14ac:dyDescent="0.2">
      <c r="A775" s="33"/>
      <c r="B775" s="33"/>
      <c r="C775" s="33"/>
      <c r="D775" s="75" t="s">
        <v>529</v>
      </c>
      <c r="E775" s="76" t="s">
        <v>345</v>
      </c>
      <c r="F775" s="78">
        <f>B4+(761*B6)</f>
        <v>762</v>
      </c>
      <c r="G775" s="33"/>
    </row>
    <row r="776" spans="1:7" x14ac:dyDescent="0.2">
      <c r="A776" s="33"/>
      <c r="B776" s="33"/>
      <c r="C776" s="33"/>
      <c r="D776" s="75" t="s">
        <v>77</v>
      </c>
      <c r="E776" s="76" t="s">
        <v>345</v>
      </c>
      <c r="F776" s="78">
        <f>B4+(762*B6)</f>
        <v>763</v>
      </c>
      <c r="G776" s="33"/>
    </row>
    <row r="777" spans="1:7" x14ac:dyDescent="0.2">
      <c r="A777" s="33"/>
      <c r="B777" s="33"/>
      <c r="C777" s="33"/>
      <c r="D777" s="75" t="s">
        <v>500</v>
      </c>
      <c r="E777" s="76" t="s">
        <v>345</v>
      </c>
      <c r="F777" s="78">
        <f>B4+(763*B6)</f>
        <v>764</v>
      </c>
      <c r="G777" s="33"/>
    </row>
    <row r="778" spans="1:7" x14ac:dyDescent="0.2">
      <c r="A778" s="33"/>
      <c r="B778" s="33"/>
      <c r="C778" s="33"/>
      <c r="D778" s="75" t="s">
        <v>155</v>
      </c>
      <c r="E778" s="76" t="s">
        <v>345</v>
      </c>
      <c r="F778" s="78">
        <f>B4+(764*B6)</f>
        <v>765</v>
      </c>
      <c r="G778" s="33"/>
    </row>
    <row r="779" spans="1:7" x14ac:dyDescent="0.2">
      <c r="A779" s="33"/>
      <c r="B779" s="33"/>
      <c r="C779" s="33"/>
      <c r="D779" s="75" t="s">
        <v>424</v>
      </c>
      <c r="E779" s="76" t="s">
        <v>345</v>
      </c>
      <c r="F779" s="78">
        <f>B4+(765*B6)</f>
        <v>766</v>
      </c>
      <c r="G779" s="33"/>
    </row>
    <row r="780" spans="1:7" x14ac:dyDescent="0.2">
      <c r="A780" s="33"/>
      <c r="B780" s="33"/>
      <c r="C780" s="33"/>
      <c r="D780" s="75" t="s">
        <v>185</v>
      </c>
      <c r="E780" s="76" t="s">
        <v>345</v>
      </c>
      <c r="F780" s="78">
        <f>B4+(766*B6)</f>
        <v>767</v>
      </c>
      <c r="G780" s="33"/>
    </row>
    <row r="781" spans="1:7" x14ac:dyDescent="0.2">
      <c r="A781" s="33"/>
      <c r="B781" s="33"/>
      <c r="C781" s="33"/>
      <c r="D781" s="75" t="s">
        <v>395</v>
      </c>
      <c r="E781" s="76" t="s">
        <v>345</v>
      </c>
      <c r="F781" s="78">
        <f>B4+(767*B6)</f>
        <v>768</v>
      </c>
      <c r="G781" s="33"/>
    </row>
    <row r="782" spans="1:7" x14ac:dyDescent="0.2">
      <c r="A782" s="33"/>
      <c r="B782" s="33"/>
      <c r="C782" s="33"/>
      <c r="D782" s="75" t="s">
        <v>261</v>
      </c>
      <c r="E782" s="76" t="s">
        <v>345</v>
      </c>
      <c r="F782" s="78">
        <f>B4+(768*B6)</f>
        <v>769</v>
      </c>
      <c r="G782" s="33"/>
    </row>
    <row r="783" spans="1:7" x14ac:dyDescent="0.2">
      <c r="A783" s="33"/>
      <c r="B783" s="33"/>
      <c r="C783" s="33"/>
      <c r="D783" s="75" t="s">
        <v>291</v>
      </c>
      <c r="E783" s="76" t="s">
        <v>345</v>
      </c>
      <c r="F783" s="78">
        <f>B4+(769*B6)</f>
        <v>770</v>
      </c>
      <c r="G783" s="33"/>
    </row>
    <row r="784" spans="1:7" x14ac:dyDescent="0.2">
      <c r="A784" s="33"/>
      <c r="B784" s="33"/>
      <c r="C784" s="33"/>
      <c r="D784" s="75" t="s">
        <v>349</v>
      </c>
      <c r="E784" s="76" t="s">
        <v>345</v>
      </c>
      <c r="F784" s="78">
        <f>B4+(770*B6)</f>
        <v>771</v>
      </c>
      <c r="G784" s="33"/>
    </row>
    <row r="785" spans="1:7" x14ac:dyDescent="0.2">
      <c r="A785" s="33"/>
      <c r="B785" s="33"/>
      <c r="C785" s="33"/>
      <c r="D785" s="75" t="s">
        <v>318</v>
      </c>
      <c r="E785" s="76" t="s">
        <v>345</v>
      </c>
      <c r="F785" s="78">
        <f>B4+(771*B6)</f>
        <v>772</v>
      </c>
      <c r="G785" s="33"/>
    </row>
    <row r="786" spans="1:7" x14ac:dyDescent="0.2">
      <c r="A786" s="33"/>
      <c r="B786" s="33"/>
      <c r="C786" s="33"/>
      <c r="D786" s="75" t="s">
        <v>211</v>
      </c>
      <c r="E786" s="76" t="s">
        <v>345</v>
      </c>
      <c r="F786" s="78">
        <f>B4+(772*B6)</f>
        <v>773</v>
      </c>
      <c r="G786" s="33"/>
    </row>
    <row r="787" spans="1:7" x14ac:dyDescent="0.2">
      <c r="A787" s="33"/>
      <c r="B787" s="33"/>
      <c r="C787" s="33"/>
      <c r="D787" s="75" t="s">
        <v>481</v>
      </c>
      <c r="E787" s="76" t="s">
        <v>345</v>
      </c>
      <c r="F787" s="78">
        <f>B4+(773*B6)</f>
        <v>774</v>
      </c>
      <c r="G787" s="33"/>
    </row>
    <row r="788" spans="1:7" x14ac:dyDescent="0.2">
      <c r="A788" s="33"/>
      <c r="B788" s="33"/>
      <c r="C788" s="33"/>
      <c r="D788" s="75" t="s">
        <v>243</v>
      </c>
      <c r="E788" s="76" t="s">
        <v>345</v>
      </c>
      <c r="F788" s="78">
        <f>B4+(774*B6)</f>
        <v>775</v>
      </c>
      <c r="G788" s="33"/>
    </row>
    <row r="789" spans="1:7" x14ac:dyDescent="0.2">
      <c r="A789" s="33"/>
      <c r="B789" s="33"/>
      <c r="C789" s="33"/>
      <c r="D789" s="75" t="s">
        <v>450</v>
      </c>
      <c r="E789" s="76" t="s">
        <v>345</v>
      </c>
      <c r="F789" s="78">
        <f>B4+(775*B6)</f>
        <v>776</v>
      </c>
      <c r="G789" s="33"/>
    </row>
    <row r="790" spans="1:7" x14ac:dyDescent="0.2">
      <c r="A790" s="33"/>
      <c r="B790" s="33"/>
      <c r="C790" s="33"/>
      <c r="D790" s="75" t="s">
        <v>103</v>
      </c>
      <c r="E790" s="76" t="s">
        <v>345</v>
      </c>
      <c r="F790" s="78">
        <f>B4+(776*B6)</f>
        <v>777</v>
      </c>
      <c r="G790" s="33"/>
    </row>
    <row r="791" spans="1:7" x14ac:dyDescent="0.2">
      <c r="A791" s="33"/>
      <c r="B791" s="33"/>
      <c r="C791" s="33"/>
      <c r="D791" s="75" t="s">
        <v>587</v>
      </c>
      <c r="E791" s="76" t="s">
        <v>345</v>
      </c>
      <c r="F791" s="78">
        <f>B4+(777*B6)</f>
        <v>778</v>
      </c>
      <c r="G791" s="33"/>
    </row>
    <row r="792" spans="1:7" x14ac:dyDescent="0.2">
      <c r="A792" s="33"/>
      <c r="B792" s="33"/>
      <c r="C792" s="33"/>
      <c r="D792" s="75" t="s">
        <v>137</v>
      </c>
      <c r="E792" s="76" t="s">
        <v>345</v>
      </c>
      <c r="F792" s="78">
        <f>B4+(778*B6)</f>
        <v>779</v>
      </c>
      <c r="G792" s="33"/>
    </row>
    <row r="793" spans="1:7" x14ac:dyDescent="0.2">
      <c r="A793" s="33"/>
      <c r="B793" s="33"/>
      <c r="C793" s="33"/>
      <c r="D793" s="75" t="s">
        <v>556</v>
      </c>
      <c r="E793" s="76" t="s">
        <v>345</v>
      </c>
      <c r="F793" s="78">
        <f>B4+(779*B6)</f>
        <v>780</v>
      </c>
      <c r="G793" s="33"/>
    </row>
    <row r="794" spans="1:7" x14ac:dyDescent="0.2">
      <c r="A794" s="33"/>
      <c r="B794" s="33"/>
      <c r="C794" s="33"/>
      <c r="D794" s="75" t="s">
        <v>790</v>
      </c>
      <c r="E794" s="76" t="s">
        <v>345</v>
      </c>
      <c r="F794" s="78">
        <f>B4+(780*B6)</f>
        <v>781</v>
      </c>
      <c r="G794" s="33"/>
    </row>
    <row r="795" spans="1:7" x14ac:dyDescent="0.2">
      <c r="A795" s="33"/>
      <c r="B795" s="33"/>
      <c r="C795" s="33"/>
      <c r="D795" s="75" t="s">
        <v>691</v>
      </c>
      <c r="E795" s="76" t="s">
        <v>345</v>
      </c>
      <c r="F795" s="78">
        <f>B4+(781*B6)</f>
        <v>782</v>
      </c>
      <c r="G795" s="33"/>
    </row>
    <row r="796" spans="1:7" x14ac:dyDescent="0.2">
      <c r="A796" s="33"/>
      <c r="B796" s="33"/>
      <c r="C796" s="33"/>
      <c r="D796" s="75" t="s">
        <v>821</v>
      </c>
      <c r="E796" s="76" t="s">
        <v>345</v>
      </c>
      <c r="F796" s="78">
        <f>B4+(782*B6)</f>
        <v>783</v>
      </c>
      <c r="G796" s="33"/>
    </row>
    <row r="797" spans="1:7" ht="12.75" thickBot="1" x14ac:dyDescent="0.25">
      <c r="A797" s="33"/>
      <c r="B797" s="33"/>
      <c r="C797" s="33"/>
      <c r="D797" s="116" t="s">
        <v>660</v>
      </c>
      <c r="E797" s="115" t="s">
        <v>345</v>
      </c>
      <c r="F797" s="120">
        <f>B4+(783*B6)</f>
        <v>784</v>
      </c>
      <c r="G797" s="33"/>
    </row>
    <row r="798" spans="1:7" x14ac:dyDescent="0.2">
      <c r="A798" s="33"/>
      <c r="B798" s="33"/>
      <c r="C798" s="33"/>
      <c r="D798" s="30"/>
      <c r="E798" s="30"/>
      <c r="F798" s="30"/>
      <c r="G798" s="33"/>
    </row>
    <row r="799" spans="1:7" x14ac:dyDescent="0.2">
      <c r="A799" s="33"/>
      <c r="B799" s="33"/>
      <c r="C799" s="33"/>
      <c r="D799" s="121" t="s">
        <v>829</v>
      </c>
      <c r="E799" s="33"/>
      <c r="F799" s="33"/>
      <c r="G799" s="33"/>
    </row>
  </sheetData>
  <pageMargins left="0.7" right="0.7" top="0.75" bottom="0.75" header="0.3" footer="0.3"/>
  <ignoredErrors>
    <ignoredError sqref="K5:CV65 K67:CV67 K66:BR66 CL66:CV66 K69:CV426 K68:CK68 CM68:CV68" formula="1"/>
  </ignoredErrors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D0B3A-90DC-4FDC-9B6D-3815D813ABCF}">
  <sheetPr>
    <tabColor rgb="FFC00000"/>
  </sheetPr>
  <dimension ref="A1:AE145"/>
  <sheetViews>
    <sheetView workbookViewId="0">
      <pane xSplit="1" ySplit="5" topLeftCell="B6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31" width="8.7109375" style="2" customWidth="1"/>
    <col min="32" max="16384" width="9.140625" style="2"/>
  </cols>
  <sheetData>
    <row r="1" spans="1:31" s="1" customFormat="1" ht="21" x14ac:dyDescent="0.35">
      <c r="B1" s="6" t="s">
        <v>17</v>
      </c>
      <c r="C1" s="2"/>
      <c r="D1" s="2"/>
      <c r="E1" s="2"/>
      <c r="F1" s="2"/>
      <c r="G1" s="2"/>
      <c r="H1" s="2"/>
      <c r="I1" s="2"/>
    </row>
    <row r="2" spans="1:31" x14ac:dyDescent="0.2">
      <c r="B2" s="4" t="s">
        <v>13</v>
      </c>
    </row>
    <row r="3" spans="1:31" x14ac:dyDescent="0.2">
      <c r="B3" s="4"/>
      <c r="J3" s="2" t="s">
        <v>18</v>
      </c>
      <c r="K3" s="2" t="s">
        <v>4</v>
      </c>
    </row>
    <row r="4" spans="1:31" x14ac:dyDescent="0.2">
      <c r="B4" s="9"/>
      <c r="J4" s="2" t="s">
        <v>19</v>
      </c>
    </row>
    <row r="5" spans="1:31" s="1" customFormat="1" x14ac:dyDescent="0.2">
      <c r="B5" s="1">
        <v>1</v>
      </c>
      <c r="C5" s="1">
        <v>2</v>
      </c>
      <c r="D5" s="1">
        <v>3</v>
      </c>
      <c r="E5" s="1">
        <v>4</v>
      </c>
      <c r="F5" s="1">
        <v>5</v>
      </c>
      <c r="G5" s="1">
        <v>6</v>
      </c>
      <c r="H5" s="1">
        <v>7</v>
      </c>
      <c r="I5" s="1">
        <v>8</v>
      </c>
      <c r="J5" s="1">
        <v>9</v>
      </c>
      <c r="K5" s="1">
        <v>10</v>
      </c>
      <c r="L5" s="1">
        <v>11</v>
      </c>
      <c r="M5" s="1">
        <v>12</v>
      </c>
      <c r="N5" s="1">
        <v>13</v>
      </c>
      <c r="O5" s="1">
        <v>14</v>
      </c>
      <c r="P5" s="1">
        <v>15</v>
      </c>
      <c r="Q5" s="1">
        <v>16</v>
      </c>
      <c r="R5" s="1">
        <v>17</v>
      </c>
      <c r="S5" s="1">
        <v>18</v>
      </c>
      <c r="T5" s="1">
        <v>19</v>
      </c>
      <c r="U5" s="1">
        <v>20</v>
      </c>
      <c r="V5" s="1">
        <v>21</v>
      </c>
      <c r="W5" s="1">
        <v>22</v>
      </c>
      <c r="X5" s="1">
        <v>23</v>
      </c>
      <c r="Y5" s="1">
        <v>24</v>
      </c>
      <c r="Z5" s="1">
        <v>25</v>
      </c>
      <c r="AA5" s="1">
        <v>26</v>
      </c>
      <c r="AB5" s="1">
        <v>27</v>
      </c>
      <c r="AC5" s="1">
        <v>28</v>
      </c>
      <c r="AD5" s="5" t="s">
        <v>0</v>
      </c>
      <c r="AE5" s="5" t="s">
        <v>1</v>
      </c>
    </row>
    <row r="6" spans="1:31" s="1" customFormat="1" x14ac:dyDescent="0.2">
      <c r="A6" s="1" t="s">
        <v>4</v>
      </c>
      <c r="B6" s="21" t="s">
        <v>14</v>
      </c>
      <c r="AD6" s="5"/>
      <c r="AE6" s="5"/>
    </row>
    <row r="7" spans="1:31" x14ac:dyDescent="0.2">
      <c r="A7" s="1">
        <v>1</v>
      </c>
      <c r="B7" s="10">
        <v>421</v>
      </c>
      <c r="C7" s="11">
        <v>521</v>
      </c>
      <c r="D7" s="11">
        <v>715</v>
      </c>
      <c r="E7" s="11">
        <v>179</v>
      </c>
      <c r="F7" s="11">
        <v>732</v>
      </c>
      <c r="G7" s="11">
        <v>587</v>
      </c>
      <c r="H7" s="11">
        <v>329</v>
      </c>
      <c r="I7" s="11">
        <v>138</v>
      </c>
      <c r="J7" s="11">
        <v>765</v>
      </c>
      <c r="K7" s="11">
        <v>482</v>
      </c>
      <c r="L7" s="11">
        <v>383</v>
      </c>
      <c r="M7" s="11">
        <v>623</v>
      </c>
      <c r="N7" s="11">
        <v>548</v>
      </c>
      <c r="O7" s="11">
        <v>108</v>
      </c>
      <c r="P7" s="11">
        <v>696</v>
      </c>
      <c r="Q7" s="11">
        <v>240</v>
      </c>
      <c r="R7" s="11">
        <v>147</v>
      </c>
      <c r="S7" s="11">
        <v>411</v>
      </c>
      <c r="T7" s="11">
        <v>286</v>
      </c>
      <c r="U7" s="11">
        <v>9</v>
      </c>
      <c r="V7" s="11">
        <v>670</v>
      </c>
      <c r="W7" s="11">
        <v>469</v>
      </c>
      <c r="X7" s="11">
        <v>223</v>
      </c>
      <c r="Y7" s="11">
        <v>32</v>
      </c>
      <c r="Z7" s="11">
        <v>599</v>
      </c>
      <c r="AA7" s="11">
        <v>71</v>
      </c>
      <c r="AB7" s="11">
        <v>269</v>
      </c>
      <c r="AC7" s="12">
        <v>337</v>
      </c>
      <c r="AD7" s="2">
        <f t="shared" ref="AD7:AD34" si="0">SUM(B7:AC7)</f>
        <v>10990</v>
      </c>
      <c r="AE7" s="2">
        <f t="shared" ref="AE7:AE34" si="1">SUMSQ(B7:AC7)</f>
        <v>5747770</v>
      </c>
    </row>
    <row r="8" spans="1:31" x14ac:dyDescent="0.2">
      <c r="A8" s="1">
        <v>2</v>
      </c>
      <c r="B8" s="13">
        <v>399</v>
      </c>
      <c r="C8" s="14">
        <v>452</v>
      </c>
      <c r="D8" s="14">
        <v>26</v>
      </c>
      <c r="E8" s="14">
        <v>752</v>
      </c>
      <c r="F8" s="14">
        <v>111</v>
      </c>
      <c r="G8" s="14">
        <v>281</v>
      </c>
      <c r="H8" s="14">
        <v>607</v>
      </c>
      <c r="I8" s="14">
        <v>622</v>
      </c>
      <c r="J8" s="14">
        <v>77</v>
      </c>
      <c r="K8" s="14">
        <v>543</v>
      </c>
      <c r="L8" s="14">
        <v>351</v>
      </c>
      <c r="M8" s="14">
        <v>129</v>
      </c>
      <c r="N8" s="14">
        <v>261</v>
      </c>
      <c r="O8" s="14">
        <v>576</v>
      </c>
      <c r="P8" s="14">
        <v>212</v>
      </c>
      <c r="Q8" s="14">
        <v>513</v>
      </c>
      <c r="R8" s="14">
        <v>661</v>
      </c>
      <c r="S8" s="14">
        <v>435</v>
      </c>
      <c r="T8" s="14">
        <v>235</v>
      </c>
      <c r="U8" s="14">
        <v>721</v>
      </c>
      <c r="V8" s="14">
        <v>146</v>
      </c>
      <c r="W8" s="14">
        <v>187</v>
      </c>
      <c r="X8" s="14">
        <v>477</v>
      </c>
      <c r="Y8" s="14">
        <v>699</v>
      </c>
      <c r="Z8" s="14">
        <v>52</v>
      </c>
      <c r="AA8" s="14">
        <v>782</v>
      </c>
      <c r="AB8" s="14">
        <v>312</v>
      </c>
      <c r="AC8" s="15">
        <v>371</v>
      </c>
      <c r="AD8" s="2">
        <f t="shared" si="0"/>
        <v>10990</v>
      </c>
      <c r="AE8" s="2">
        <f t="shared" si="1"/>
        <v>5747770</v>
      </c>
    </row>
    <row r="9" spans="1:31" x14ac:dyDescent="0.2">
      <c r="A9" s="1">
        <v>3</v>
      </c>
      <c r="B9" s="13">
        <v>183</v>
      </c>
      <c r="C9" s="14">
        <v>755</v>
      </c>
      <c r="D9" s="14">
        <v>510</v>
      </c>
      <c r="E9" s="14">
        <v>100</v>
      </c>
      <c r="F9" s="14">
        <v>561</v>
      </c>
      <c r="G9" s="14">
        <v>233</v>
      </c>
      <c r="H9" s="14">
        <v>390</v>
      </c>
      <c r="I9" s="14">
        <v>353</v>
      </c>
      <c r="J9" s="14">
        <v>327</v>
      </c>
      <c r="K9" s="14">
        <v>80</v>
      </c>
      <c r="L9" s="14">
        <v>627</v>
      </c>
      <c r="M9" s="14">
        <v>480</v>
      </c>
      <c r="N9" s="14">
        <v>777</v>
      </c>
      <c r="O9" s="14">
        <v>651</v>
      </c>
      <c r="P9" s="14">
        <v>119</v>
      </c>
      <c r="Q9" s="14">
        <v>21</v>
      </c>
      <c r="R9" s="14">
        <v>284</v>
      </c>
      <c r="S9" s="14">
        <v>151</v>
      </c>
      <c r="T9" s="14">
        <v>724</v>
      </c>
      <c r="U9" s="14">
        <v>467</v>
      </c>
      <c r="V9" s="14">
        <v>437</v>
      </c>
      <c r="W9" s="14">
        <v>418</v>
      </c>
      <c r="X9" s="14">
        <v>541</v>
      </c>
      <c r="Y9" s="14">
        <v>197</v>
      </c>
      <c r="Z9" s="14">
        <v>688</v>
      </c>
      <c r="AA9" s="14">
        <v>258</v>
      </c>
      <c r="AB9" s="14">
        <v>55</v>
      </c>
      <c r="AC9" s="15">
        <v>603</v>
      </c>
      <c r="AD9" s="2">
        <f t="shared" si="0"/>
        <v>10990</v>
      </c>
      <c r="AE9" s="2">
        <f t="shared" si="1"/>
        <v>5747770</v>
      </c>
    </row>
    <row r="10" spans="1:31" x14ac:dyDescent="0.2">
      <c r="A10" s="1">
        <v>4</v>
      </c>
      <c r="B10" s="13">
        <v>474</v>
      </c>
      <c r="C10" s="14">
        <v>85</v>
      </c>
      <c r="D10" s="14">
        <v>241</v>
      </c>
      <c r="E10" s="14">
        <v>567</v>
      </c>
      <c r="F10" s="14">
        <v>155</v>
      </c>
      <c r="G10" s="14">
        <v>525</v>
      </c>
      <c r="H10" s="14">
        <v>340</v>
      </c>
      <c r="I10" s="14">
        <v>375</v>
      </c>
      <c r="J10" s="14">
        <v>594</v>
      </c>
      <c r="K10" s="14">
        <v>44</v>
      </c>
      <c r="L10" s="14">
        <v>136</v>
      </c>
      <c r="M10" s="14">
        <v>783</v>
      </c>
      <c r="N10" s="14">
        <v>75</v>
      </c>
      <c r="O10" s="14">
        <v>289</v>
      </c>
      <c r="P10" s="14">
        <v>485</v>
      </c>
      <c r="Q10" s="14">
        <v>719</v>
      </c>
      <c r="R10" s="14">
        <v>27</v>
      </c>
      <c r="S10" s="14">
        <v>668</v>
      </c>
      <c r="T10" s="14">
        <v>744</v>
      </c>
      <c r="U10" s="14">
        <v>174</v>
      </c>
      <c r="V10" s="14">
        <v>403</v>
      </c>
      <c r="W10" s="14">
        <v>424</v>
      </c>
      <c r="X10" s="14">
        <v>273</v>
      </c>
      <c r="Y10" s="14">
        <v>631</v>
      </c>
      <c r="Z10" s="14">
        <v>203</v>
      </c>
      <c r="AA10" s="14">
        <v>549</v>
      </c>
      <c r="AB10" s="14">
        <v>673</v>
      </c>
      <c r="AC10" s="15">
        <v>334</v>
      </c>
      <c r="AD10" s="2">
        <f t="shared" si="0"/>
        <v>10990</v>
      </c>
      <c r="AE10" s="2">
        <f t="shared" si="1"/>
        <v>5747770</v>
      </c>
    </row>
    <row r="11" spans="1:31" x14ac:dyDescent="0.2">
      <c r="A11" s="1">
        <v>5</v>
      </c>
      <c r="B11" s="13">
        <v>706</v>
      </c>
      <c r="C11" s="14">
        <v>575</v>
      </c>
      <c r="D11" s="14">
        <v>291</v>
      </c>
      <c r="E11" s="14">
        <v>446</v>
      </c>
      <c r="F11" s="14">
        <v>653</v>
      </c>
      <c r="G11" s="14">
        <v>19</v>
      </c>
      <c r="H11" s="14">
        <v>643</v>
      </c>
      <c r="I11" s="14">
        <v>592</v>
      </c>
      <c r="J11" s="14">
        <v>388</v>
      </c>
      <c r="K11" s="14">
        <v>679</v>
      </c>
      <c r="L11" s="14">
        <v>268</v>
      </c>
      <c r="M11" s="14">
        <v>29</v>
      </c>
      <c r="N11" s="14">
        <v>325</v>
      </c>
      <c r="O11" s="14">
        <v>245</v>
      </c>
      <c r="P11" s="14">
        <v>553</v>
      </c>
      <c r="Q11" s="14">
        <v>465</v>
      </c>
      <c r="R11" s="14">
        <v>729</v>
      </c>
      <c r="S11" s="14">
        <v>520</v>
      </c>
      <c r="T11" s="14">
        <v>91</v>
      </c>
      <c r="U11" s="14">
        <v>416</v>
      </c>
      <c r="V11" s="14">
        <v>172</v>
      </c>
      <c r="W11" s="14">
        <v>167</v>
      </c>
      <c r="X11" s="14">
        <v>775</v>
      </c>
      <c r="Y11" s="14">
        <v>121</v>
      </c>
      <c r="Z11" s="14">
        <v>362</v>
      </c>
      <c r="AA11" s="14">
        <v>487</v>
      </c>
      <c r="AB11" s="14">
        <v>211</v>
      </c>
      <c r="AC11" s="15">
        <v>62</v>
      </c>
      <c r="AD11" s="2">
        <f t="shared" si="0"/>
        <v>10990</v>
      </c>
      <c r="AE11" s="2">
        <f t="shared" si="1"/>
        <v>5747770</v>
      </c>
    </row>
    <row r="12" spans="1:31" x14ac:dyDescent="0.2">
      <c r="A12" s="1">
        <v>6</v>
      </c>
      <c r="B12" s="13">
        <v>17</v>
      </c>
      <c r="C12" s="14">
        <v>398</v>
      </c>
      <c r="D12" s="14">
        <v>648</v>
      </c>
      <c r="E12" s="14">
        <v>149</v>
      </c>
      <c r="F12" s="14">
        <v>301</v>
      </c>
      <c r="G12" s="14">
        <v>711</v>
      </c>
      <c r="H12" s="14">
        <v>533</v>
      </c>
      <c r="I12" s="14">
        <v>332</v>
      </c>
      <c r="J12" s="14">
        <v>352</v>
      </c>
      <c r="K12" s="14">
        <v>222</v>
      </c>
      <c r="L12" s="14">
        <v>35</v>
      </c>
      <c r="M12" s="14">
        <v>687</v>
      </c>
      <c r="N12" s="14">
        <v>615</v>
      </c>
      <c r="O12" s="14">
        <v>523</v>
      </c>
      <c r="P12" s="14">
        <v>271</v>
      </c>
      <c r="Q12" s="14">
        <v>195</v>
      </c>
      <c r="R12" s="14">
        <v>99</v>
      </c>
      <c r="S12" s="14">
        <v>735</v>
      </c>
      <c r="T12" s="14">
        <v>586</v>
      </c>
      <c r="U12" s="14">
        <v>436</v>
      </c>
      <c r="V12" s="14">
        <v>472</v>
      </c>
      <c r="W12" s="14">
        <v>225</v>
      </c>
      <c r="X12" s="14">
        <v>67</v>
      </c>
      <c r="Y12" s="14">
        <v>497</v>
      </c>
      <c r="Z12" s="14">
        <v>625</v>
      </c>
      <c r="AA12" s="14">
        <v>116</v>
      </c>
      <c r="AB12" s="14">
        <v>370</v>
      </c>
      <c r="AC12" s="15">
        <v>773</v>
      </c>
      <c r="AD12" s="2">
        <f t="shared" si="0"/>
        <v>10990</v>
      </c>
      <c r="AE12" s="2">
        <f t="shared" si="1"/>
        <v>5747770</v>
      </c>
    </row>
    <row r="13" spans="1:31" x14ac:dyDescent="0.2">
      <c r="A13" s="1">
        <v>7</v>
      </c>
      <c r="B13" s="13">
        <v>515</v>
      </c>
      <c r="C13" s="14">
        <v>429</v>
      </c>
      <c r="D13" s="14">
        <v>164</v>
      </c>
      <c r="E13" s="14">
        <v>665</v>
      </c>
      <c r="F13" s="14">
        <v>243</v>
      </c>
      <c r="G13" s="14">
        <v>464</v>
      </c>
      <c r="H13" s="14">
        <v>43</v>
      </c>
      <c r="I13" s="14">
        <v>83</v>
      </c>
      <c r="J13" s="14">
        <v>483</v>
      </c>
      <c r="K13" s="14">
        <v>605</v>
      </c>
      <c r="L13" s="14">
        <v>698</v>
      </c>
      <c r="M13" s="14">
        <v>202</v>
      </c>
      <c r="N13" s="14">
        <v>365</v>
      </c>
      <c r="O13" s="14">
        <v>4</v>
      </c>
      <c r="P13" s="14">
        <v>760</v>
      </c>
      <c r="Q13" s="14">
        <v>393</v>
      </c>
      <c r="R13" s="14">
        <v>566</v>
      </c>
      <c r="S13" s="14">
        <v>110</v>
      </c>
      <c r="T13" s="14">
        <v>185</v>
      </c>
      <c r="U13" s="14">
        <v>287</v>
      </c>
      <c r="V13" s="14">
        <v>727</v>
      </c>
      <c r="W13" s="14">
        <v>743</v>
      </c>
      <c r="X13" s="14">
        <v>324</v>
      </c>
      <c r="Y13" s="14">
        <v>551</v>
      </c>
      <c r="Z13" s="14">
        <v>133</v>
      </c>
      <c r="AA13" s="14">
        <v>640</v>
      </c>
      <c r="AB13" s="14">
        <v>345</v>
      </c>
      <c r="AC13" s="15">
        <v>263</v>
      </c>
      <c r="AD13" s="2">
        <f t="shared" si="0"/>
        <v>10990</v>
      </c>
      <c r="AE13" s="2">
        <f t="shared" si="1"/>
        <v>5747770</v>
      </c>
    </row>
    <row r="14" spans="1:31" x14ac:dyDescent="0.2">
      <c r="A14" s="1">
        <v>8</v>
      </c>
      <c r="B14" s="13">
        <v>228</v>
      </c>
      <c r="C14" s="14">
        <v>161</v>
      </c>
      <c r="D14" s="14">
        <v>447</v>
      </c>
      <c r="E14" s="14">
        <v>299</v>
      </c>
      <c r="F14" s="14">
        <v>528</v>
      </c>
      <c r="G14" s="14">
        <v>175</v>
      </c>
      <c r="H14" s="14">
        <v>678</v>
      </c>
      <c r="I14" s="14">
        <v>772</v>
      </c>
      <c r="J14" s="14">
        <v>54</v>
      </c>
      <c r="K14" s="14">
        <v>373</v>
      </c>
      <c r="L14" s="14">
        <v>213</v>
      </c>
      <c r="M14" s="14">
        <v>319</v>
      </c>
      <c r="N14" s="14">
        <v>127</v>
      </c>
      <c r="O14" s="14">
        <v>701</v>
      </c>
      <c r="P14" s="14">
        <v>57</v>
      </c>
      <c r="Q14" s="14">
        <v>659</v>
      </c>
      <c r="R14" s="14">
        <v>459</v>
      </c>
      <c r="S14" s="14">
        <v>577</v>
      </c>
      <c r="T14" s="14">
        <v>401</v>
      </c>
      <c r="U14" s="14">
        <v>754</v>
      </c>
      <c r="V14" s="14">
        <v>16</v>
      </c>
      <c r="W14" s="14">
        <v>90</v>
      </c>
      <c r="X14" s="14">
        <v>595</v>
      </c>
      <c r="Y14" s="14">
        <v>276</v>
      </c>
      <c r="Z14" s="14">
        <v>495</v>
      </c>
      <c r="AA14" s="14">
        <v>363</v>
      </c>
      <c r="AB14" s="14">
        <v>637</v>
      </c>
      <c r="AC14" s="15">
        <v>536</v>
      </c>
      <c r="AD14" s="2">
        <f t="shared" si="0"/>
        <v>10990</v>
      </c>
      <c r="AE14" s="2">
        <f t="shared" si="1"/>
        <v>5747770</v>
      </c>
    </row>
    <row r="15" spans="1:31" x14ac:dyDescent="0.2">
      <c r="A15" s="1">
        <v>9</v>
      </c>
      <c r="B15" s="13">
        <v>304</v>
      </c>
      <c r="C15" s="14">
        <v>663</v>
      </c>
      <c r="D15" s="14">
        <v>408</v>
      </c>
      <c r="E15" s="14">
        <v>251</v>
      </c>
      <c r="F15" s="14">
        <v>7</v>
      </c>
      <c r="G15" s="14">
        <v>166</v>
      </c>
      <c r="H15" s="14">
        <v>207</v>
      </c>
      <c r="I15" s="14">
        <v>253</v>
      </c>
      <c r="J15" s="14">
        <v>689</v>
      </c>
      <c r="K15" s="14">
        <v>357</v>
      </c>
      <c r="L15" s="14">
        <v>60</v>
      </c>
      <c r="M15" s="14">
        <v>597</v>
      </c>
      <c r="N15" s="14">
        <v>34</v>
      </c>
      <c r="O15" s="14">
        <v>463</v>
      </c>
      <c r="P15" s="14">
        <v>323</v>
      </c>
      <c r="Q15" s="14">
        <v>734</v>
      </c>
      <c r="R15" s="14">
        <v>177</v>
      </c>
      <c r="S15" s="14">
        <v>704</v>
      </c>
      <c r="T15" s="14">
        <v>441</v>
      </c>
      <c r="U15" s="14">
        <v>101</v>
      </c>
      <c r="V15" s="14">
        <v>505</v>
      </c>
      <c r="W15" s="14">
        <v>571</v>
      </c>
      <c r="X15" s="14">
        <v>642</v>
      </c>
      <c r="Y15" s="14">
        <v>763</v>
      </c>
      <c r="Z15" s="14">
        <v>559</v>
      </c>
      <c r="AA15" s="14">
        <v>380</v>
      </c>
      <c r="AB15" s="14">
        <v>131</v>
      </c>
      <c r="AC15" s="15">
        <v>500</v>
      </c>
      <c r="AD15" s="2">
        <f t="shared" si="0"/>
        <v>10990</v>
      </c>
      <c r="AE15" s="2">
        <f t="shared" si="1"/>
        <v>5747770</v>
      </c>
    </row>
    <row r="16" spans="1:31" x14ac:dyDescent="0.2">
      <c r="A16" s="1">
        <v>10</v>
      </c>
      <c r="B16" s="13">
        <v>671</v>
      </c>
      <c r="C16" s="14">
        <v>296</v>
      </c>
      <c r="D16" s="14">
        <v>169</v>
      </c>
      <c r="E16" s="14">
        <v>519</v>
      </c>
      <c r="F16" s="14">
        <v>726</v>
      </c>
      <c r="G16" s="14">
        <v>745</v>
      </c>
      <c r="H16" s="14">
        <v>780</v>
      </c>
      <c r="I16" s="14">
        <v>539</v>
      </c>
      <c r="J16" s="14">
        <v>200</v>
      </c>
      <c r="K16" s="14">
        <v>635</v>
      </c>
      <c r="L16" s="14">
        <v>317</v>
      </c>
      <c r="M16" s="14">
        <v>385</v>
      </c>
      <c r="N16" s="14">
        <v>683</v>
      </c>
      <c r="O16" s="14">
        <v>426</v>
      </c>
      <c r="P16" s="14">
        <v>342</v>
      </c>
      <c r="Q16" s="14">
        <v>95</v>
      </c>
      <c r="R16" s="14">
        <v>413</v>
      </c>
      <c r="S16" s="14">
        <v>457</v>
      </c>
      <c r="T16" s="14">
        <v>159</v>
      </c>
      <c r="U16" s="14">
        <v>564</v>
      </c>
      <c r="V16" s="14">
        <v>231</v>
      </c>
      <c r="W16" s="14">
        <v>24</v>
      </c>
      <c r="X16" s="14">
        <v>45</v>
      </c>
      <c r="Y16" s="14">
        <v>82</v>
      </c>
      <c r="Z16" s="14">
        <v>267</v>
      </c>
      <c r="AA16" s="14">
        <v>589</v>
      </c>
      <c r="AB16" s="14">
        <v>492</v>
      </c>
      <c r="AC16" s="15">
        <v>139</v>
      </c>
      <c r="AD16" s="2">
        <f t="shared" si="0"/>
        <v>10990</v>
      </c>
      <c r="AE16" s="2">
        <f t="shared" si="1"/>
        <v>5747770</v>
      </c>
    </row>
    <row r="17" spans="1:31" x14ac:dyDescent="0.2">
      <c r="A17" s="1">
        <v>11</v>
      </c>
      <c r="B17" s="13">
        <v>156</v>
      </c>
      <c r="C17" s="14">
        <v>250</v>
      </c>
      <c r="D17" s="14">
        <v>455</v>
      </c>
      <c r="E17" s="14">
        <v>6</v>
      </c>
      <c r="F17" s="14">
        <v>409</v>
      </c>
      <c r="G17" s="14">
        <v>88</v>
      </c>
      <c r="H17" s="14">
        <v>65</v>
      </c>
      <c r="I17" s="14">
        <v>491</v>
      </c>
      <c r="J17" s="14">
        <v>279</v>
      </c>
      <c r="K17" s="14">
        <v>113</v>
      </c>
      <c r="L17" s="14">
        <v>609</v>
      </c>
      <c r="M17" s="14">
        <v>355</v>
      </c>
      <c r="N17" s="14">
        <v>220</v>
      </c>
      <c r="O17" s="14">
        <v>739</v>
      </c>
      <c r="P17" s="14">
        <v>39</v>
      </c>
      <c r="Q17" s="14">
        <v>584</v>
      </c>
      <c r="R17" s="14">
        <v>439</v>
      </c>
      <c r="S17" s="14">
        <v>189</v>
      </c>
      <c r="T17" s="14">
        <v>645</v>
      </c>
      <c r="U17" s="14">
        <v>531</v>
      </c>
      <c r="V17" s="14">
        <v>295</v>
      </c>
      <c r="W17" s="14">
        <v>709</v>
      </c>
      <c r="X17" s="14">
        <v>676</v>
      </c>
      <c r="Y17" s="14">
        <v>381</v>
      </c>
      <c r="Z17" s="14">
        <v>762</v>
      </c>
      <c r="AA17" s="14">
        <v>315</v>
      </c>
      <c r="AB17" s="14">
        <v>558</v>
      </c>
      <c r="AC17" s="15">
        <v>632</v>
      </c>
      <c r="AD17" s="2">
        <f t="shared" si="0"/>
        <v>10990</v>
      </c>
      <c r="AE17" s="2">
        <f t="shared" si="1"/>
        <v>5747770</v>
      </c>
    </row>
    <row r="18" spans="1:31" x14ac:dyDescent="0.2">
      <c r="A18" s="1">
        <v>12</v>
      </c>
      <c r="B18" s="13">
        <v>569</v>
      </c>
      <c r="C18" s="14">
        <v>11</v>
      </c>
      <c r="D18" s="14">
        <v>749</v>
      </c>
      <c r="E18" s="14">
        <v>717</v>
      </c>
      <c r="F18" s="14">
        <v>454</v>
      </c>
      <c r="G18" s="14">
        <v>407</v>
      </c>
      <c r="H18" s="14">
        <v>128</v>
      </c>
      <c r="I18" s="14">
        <v>691</v>
      </c>
      <c r="J18" s="14">
        <v>617</v>
      </c>
      <c r="K18" s="14">
        <v>256</v>
      </c>
      <c r="L18" s="14">
        <v>503</v>
      </c>
      <c r="M18" s="14">
        <v>556</v>
      </c>
      <c r="N18" s="14">
        <v>343</v>
      </c>
      <c r="O18" s="14">
        <v>194</v>
      </c>
      <c r="P18" s="14">
        <v>614</v>
      </c>
      <c r="Q18" s="14">
        <v>427</v>
      </c>
      <c r="R18" s="14">
        <v>248</v>
      </c>
      <c r="S18" s="14">
        <v>307</v>
      </c>
      <c r="T18" s="14">
        <v>508</v>
      </c>
      <c r="U18" s="14">
        <v>141</v>
      </c>
      <c r="V18" s="14">
        <v>103</v>
      </c>
      <c r="W18" s="14">
        <v>660</v>
      </c>
      <c r="X18" s="14">
        <v>379</v>
      </c>
      <c r="Y18" s="14">
        <v>314</v>
      </c>
      <c r="Z18" s="14">
        <v>73</v>
      </c>
      <c r="AA18" s="14">
        <v>49</v>
      </c>
      <c r="AB18" s="14">
        <v>767</v>
      </c>
      <c r="AC18" s="15">
        <v>205</v>
      </c>
      <c r="AD18" s="2">
        <f t="shared" si="0"/>
        <v>10990</v>
      </c>
      <c r="AE18" s="2">
        <f t="shared" si="1"/>
        <v>5747770</v>
      </c>
    </row>
    <row r="19" spans="1:31" x14ac:dyDescent="0.2">
      <c r="A19" s="1">
        <v>13</v>
      </c>
      <c r="B19" s="13">
        <v>105</v>
      </c>
      <c r="C19" s="14">
        <v>192</v>
      </c>
      <c r="D19" s="14">
        <v>579</v>
      </c>
      <c r="E19" s="14">
        <v>396</v>
      </c>
      <c r="F19" s="14">
        <v>431</v>
      </c>
      <c r="G19" s="14">
        <v>650</v>
      </c>
      <c r="H19" s="14">
        <v>259</v>
      </c>
      <c r="I19" s="14">
        <v>37</v>
      </c>
      <c r="J19" s="14">
        <v>547</v>
      </c>
      <c r="K19" s="14">
        <v>335</v>
      </c>
      <c r="L19" s="14">
        <v>757</v>
      </c>
      <c r="M19" s="14">
        <v>72</v>
      </c>
      <c r="N19" s="14">
        <v>502</v>
      </c>
      <c r="O19" s="14">
        <v>157</v>
      </c>
      <c r="P19" s="14">
        <v>633</v>
      </c>
      <c r="Q19" s="14">
        <v>306</v>
      </c>
      <c r="R19" s="14">
        <v>716</v>
      </c>
      <c r="S19" s="14">
        <v>1</v>
      </c>
      <c r="T19" s="14">
        <v>475</v>
      </c>
      <c r="U19" s="14">
        <v>239</v>
      </c>
      <c r="V19" s="14">
        <v>737</v>
      </c>
      <c r="W19" s="14">
        <v>511</v>
      </c>
      <c r="X19" s="14">
        <v>118</v>
      </c>
      <c r="Y19" s="14">
        <v>347</v>
      </c>
      <c r="Z19" s="14">
        <v>368</v>
      </c>
      <c r="AA19" s="14">
        <v>215</v>
      </c>
      <c r="AB19" s="14">
        <v>612</v>
      </c>
      <c r="AC19" s="15">
        <v>693</v>
      </c>
      <c r="AD19" s="2">
        <f t="shared" si="0"/>
        <v>10990</v>
      </c>
      <c r="AE19" s="2">
        <f t="shared" si="1"/>
        <v>5747770</v>
      </c>
    </row>
    <row r="20" spans="1:31" x14ac:dyDescent="0.2">
      <c r="A20" s="1">
        <v>14</v>
      </c>
      <c r="B20" s="13">
        <v>747</v>
      </c>
      <c r="C20" s="14">
        <v>707</v>
      </c>
      <c r="D20" s="14">
        <v>93</v>
      </c>
      <c r="E20" s="14">
        <v>449</v>
      </c>
      <c r="F20" s="14">
        <v>184</v>
      </c>
      <c r="G20" s="14">
        <v>444</v>
      </c>
      <c r="H20" s="14">
        <v>493</v>
      </c>
      <c r="I20" s="14">
        <v>217</v>
      </c>
      <c r="J20" s="14">
        <v>123</v>
      </c>
      <c r="K20" s="14">
        <v>771</v>
      </c>
      <c r="L20" s="14">
        <v>538</v>
      </c>
      <c r="M20" s="14">
        <v>278</v>
      </c>
      <c r="N20" s="14">
        <v>620</v>
      </c>
      <c r="O20" s="14">
        <v>419</v>
      </c>
      <c r="P20" s="14">
        <v>391</v>
      </c>
      <c r="Q20" s="14">
        <v>144</v>
      </c>
      <c r="R20" s="14">
        <v>530</v>
      </c>
      <c r="S20" s="14">
        <v>230</v>
      </c>
      <c r="T20" s="14">
        <v>15</v>
      </c>
      <c r="U20" s="14">
        <v>655</v>
      </c>
      <c r="V20" s="14">
        <v>581</v>
      </c>
      <c r="W20" s="14">
        <v>297</v>
      </c>
      <c r="X20" s="14">
        <v>360</v>
      </c>
      <c r="Y20" s="14">
        <v>604</v>
      </c>
      <c r="Z20" s="14">
        <v>309</v>
      </c>
      <c r="AA20" s="14">
        <v>681</v>
      </c>
      <c r="AB20" s="14">
        <v>63</v>
      </c>
      <c r="AC20" s="15">
        <v>47</v>
      </c>
      <c r="AD20" s="2">
        <f t="shared" si="0"/>
        <v>10990</v>
      </c>
      <c r="AE20" s="2">
        <f t="shared" si="1"/>
        <v>5747770</v>
      </c>
    </row>
    <row r="21" spans="1:31" x14ac:dyDescent="0.2">
      <c r="A21" s="1">
        <v>15</v>
      </c>
      <c r="B21" s="13">
        <v>738</v>
      </c>
      <c r="C21" s="14">
        <v>722</v>
      </c>
      <c r="D21" s="14">
        <v>104</v>
      </c>
      <c r="E21" s="14">
        <v>476</v>
      </c>
      <c r="F21" s="14">
        <v>181</v>
      </c>
      <c r="G21" s="14">
        <v>425</v>
      </c>
      <c r="H21" s="14">
        <v>488</v>
      </c>
      <c r="I21" s="14">
        <v>204</v>
      </c>
      <c r="J21" s="14">
        <v>130</v>
      </c>
      <c r="K21" s="14">
        <v>770</v>
      </c>
      <c r="L21" s="14">
        <v>555</v>
      </c>
      <c r="M21" s="14">
        <v>255</v>
      </c>
      <c r="N21" s="14">
        <v>641</v>
      </c>
      <c r="O21" s="14">
        <v>394</v>
      </c>
      <c r="P21" s="14">
        <v>366</v>
      </c>
      <c r="Q21" s="14">
        <v>165</v>
      </c>
      <c r="R21" s="14">
        <v>507</v>
      </c>
      <c r="S21" s="14">
        <v>247</v>
      </c>
      <c r="T21" s="14">
        <v>14</v>
      </c>
      <c r="U21" s="14">
        <v>662</v>
      </c>
      <c r="V21" s="14">
        <v>568</v>
      </c>
      <c r="W21" s="14">
        <v>292</v>
      </c>
      <c r="X21" s="14">
        <v>341</v>
      </c>
      <c r="Y21" s="14">
        <v>601</v>
      </c>
      <c r="Z21" s="14">
        <v>336</v>
      </c>
      <c r="AA21" s="14">
        <v>692</v>
      </c>
      <c r="AB21" s="14">
        <v>78</v>
      </c>
      <c r="AC21" s="15">
        <v>38</v>
      </c>
      <c r="AD21" s="2">
        <f t="shared" si="0"/>
        <v>10990</v>
      </c>
      <c r="AE21" s="2">
        <f t="shared" si="1"/>
        <v>5747770</v>
      </c>
    </row>
    <row r="22" spans="1:31" x14ac:dyDescent="0.2">
      <c r="A22" s="1">
        <v>16</v>
      </c>
      <c r="B22" s="13">
        <v>92</v>
      </c>
      <c r="C22" s="14">
        <v>173</v>
      </c>
      <c r="D22" s="14">
        <v>570</v>
      </c>
      <c r="E22" s="14">
        <v>417</v>
      </c>
      <c r="F22" s="14">
        <v>438</v>
      </c>
      <c r="G22" s="14">
        <v>667</v>
      </c>
      <c r="H22" s="14">
        <v>274</v>
      </c>
      <c r="I22" s="14">
        <v>48</v>
      </c>
      <c r="J22" s="14">
        <v>546</v>
      </c>
      <c r="K22" s="14">
        <v>310</v>
      </c>
      <c r="L22" s="14">
        <v>784</v>
      </c>
      <c r="M22" s="14">
        <v>69</v>
      </c>
      <c r="N22" s="14">
        <v>479</v>
      </c>
      <c r="O22" s="14">
        <v>152</v>
      </c>
      <c r="P22" s="14">
        <v>628</v>
      </c>
      <c r="Q22" s="14">
        <v>283</v>
      </c>
      <c r="R22" s="14">
        <v>713</v>
      </c>
      <c r="S22" s="14">
        <v>28</v>
      </c>
      <c r="T22" s="14">
        <v>450</v>
      </c>
      <c r="U22" s="14">
        <v>238</v>
      </c>
      <c r="V22" s="14">
        <v>748</v>
      </c>
      <c r="W22" s="14">
        <v>526</v>
      </c>
      <c r="X22" s="14">
        <v>135</v>
      </c>
      <c r="Y22" s="14">
        <v>354</v>
      </c>
      <c r="Z22" s="14">
        <v>389</v>
      </c>
      <c r="AA22" s="14">
        <v>206</v>
      </c>
      <c r="AB22" s="14">
        <v>593</v>
      </c>
      <c r="AC22" s="15">
        <v>680</v>
      </c>
      <c r="AD22" s="2">
        <f t="shared" si="0"/>
        <v>10990</v>
      </c>
      <c r="AE22" s="2">
        <f t="shared" si="1"/>
        <v>5747770</v>
      </c>
    </row>
    <row r="23" spans="1:31" x14ac:dyDescent="0.2">
      <c r="A23" s="1">
        <v>17</v>
      </c>
      <c r="B23" s="13">
        <v>580</v>
      </c>
      <c r="C23" s="14">
        <v>18</v>
      </c>
      <c r="D23" s="14">
        <v>736</v>
      </c>
      <c r="E23" s="14">
        <v>712</v>
      </c>
      <c r="F23" s="14">
        <v>471</v>
      </c>
      <c r="G23" s="14">
        <v>406</v>
      </c>
      <c r="H23" s="14">
        <v>125</v>
      </c>
      <c r="I23" s="14">
        <v>682</v>
      </c>
      <c r="J23" s="14">
        <v>644</v>
      </c>
      <c r="K23" s="14">
        <v>277</v>
      </c>
      <c r="L23" s="14">
        <v>478</v>
      </c>
      <c r="M23" s="14">
        <v>537</v>
      </c>
      <c r="N23" s="14">
        <v>358</v>
      </c>
      <c r="O23" s="14">
        <v>171</v>
      </c>
      <c r="P23" s="14">
        <v>591</v>
      </c>
      <c r="Q23" s="14">
        <v>442</v>
      </c>
      <c r="R23" s="14">
        <v>229</v>
      </c>
      <c r="S23" s="14">
        <v>282</v>
      </c>
      <c r="T23" s="14">
        <v>529</v>
      </c>
      <c r="U23" s="14">
        <v>168</v>
      </c>
      <c r="V23" s="14">
        <v>94</v>
      </c>
      <c r="W23" s="14">
        <v>657</v>
      </c>
      <c r="X23" s="14">
        <v>378</v>
      </c>
      <c r="Y23" s="14">
        <v>331</v>
      </c>
      <c r="Z23" s="14">
        <v>68</v>
      </c>
      <c r="AA23" s="14">
        <v>36</v>
      </c>
      <c r="AB23" s="14">
        <v>774</v>
      </c>
      <c r="AC23" s="15">
        <v>216</v>
      </c>
      <c r="AD23" s="2">
        <f t="shared" si="0"/>
        <v>10990</v>
      </c>
      <c r="AE23" s="2">
        <f t="shared" si="1"/>
        <v>5747770</v>
      </c>
    </row>
    <row r="24" spans="1:31" x14ac:dyDescent="0.2">
      <c r="A24" s="1">
        <v>18</v>
      </c>
      <c r="B24" s="13">
        <v>153</v>
      </c>
      <c r="C24" s="14">
        <v>227</v>
      </c>
      <c r="D24" s="14">
        <v>470</v>
      </c>
      <c r="E24" s="14">
        <v>23</v>
      </c>
      <c r="F24" s="14">
        <v>404</v>
      </c>
      <c r="G24" s="14">
        <v>109</v>
      </c>
      <c r="H24" s="14">
        <v>76</v>
      </c>
      <c r="I24" s="14">
        <v>490</v>
      </c>
      <c r="J24" s="14">
        <v>254</v>
      </c>
      <c r="K24" s="14">
        <v>140</v>
      </c>
      <c r="L24" s="14">
        <v>596</v>
      </c>
      <c r="M24" s="14">
        <v>346</v>
      </c>
      <c r="N24" s="14">
        <v>201</v>
      </c>
      <c r="O24" s="14">
        <v>746</v>
      </c>
      <c r="P24" s="14">
        <v>46</v>
      </c>
      <c r="Q24" s="14">
        <v>565</v>
      </c>
      <c r="R24" s="14">
        <v>430</v>
      </c>
      <c r="S24" s="14">
        <v>176</v>
      </c>
      <c r="T24" s="14">
        <v>672</v>
      </c>
      <c r="U24" s="14">
        <v>506</v>
      </c>
      <c r="V24" s="14">
        <v>294</v>
      </c>
      <c r="W24" s="14">
        <v>720</v>
      </c>
      <c r="X24" s="14">
        <v>697</v>
      </c>
      <c r="Y24" s="14">
        <v>376</v>
      </c>
      <c r="Z24" s="14">
        <v>779</v>
      </c>
      <c r="AA24" s="14">
        <v>330</v>
      </c>
      <c r="AB24" s="14">
        <v>535</v>
      </c>
      <c r="AC24" s="15">
        <v>629</v>
      </c>
      <c r="AD24" s="2">
        <f t="shared" si="0"/>
        <v>10990</v>
      </c>
      <c r="AE24" s="2">
        <f t="shared" si="1"/>
        <v>5747770</v>
      </c>
    </row>
    <row r="25" spans="1:31" x14ac:dyDescent="0.2">
      <c r="A25" s="1">
        <v>19</v>
      </c>
      <c r="B25" s="13">
        <v>646</v>
      </c>
      <c r="C25" s="14">
        <v>293</v>
      </c>
      <c r="D25" s="14">
        <v>196</v>
      </c>
      <c r="E25" s="14">
        <v>518</v>
      </c>
      <c r="F25" s="14">
        <v>703</v>
      </c>
      <c r="G25" s="14">
        <v>740</v>
      </c>
      <c r="H25" s="14">
        <v>761</v>
      </c>
      <c r="I25" s="14">
        <v>554</v>
      </c>
      <c r="J25" s="14">
        <v>221</v>
      </c>
      <c r="K25" s="14">
        <v>626</v>
      </c>
      <c r="L25" s="14">
        <v>328</v>
      </c>
      <c r="M25" s="14">
        <v>372</v>
      </c>
      <c r="N25" s="14">
        <v>690</v>
      </c>
      <c r="O25" s="14">
        <v>443</v>
      </c>
      <c r="P25" s="14">
        <v>359</v>
      </c>
      <c r="Q25" s="14">
        <v>102</v>
      </c>
      <c r="R25" s="14">
        <v>400</v>
      </c>
      <c r="S25" s="14">
        <v>468</v>
      </c>
      <c r="T25" s="14">
        <v>150</v>
      </c>
      <c r="U25" s="14">
        <v>585</v>
      </c>
      <c r="V25" s="14">
        <v>246</v>
      </c>
      <c r="W25" s="14">
        <v>5</v>
      </c>
      <c r="X25" s="14">
        <v>40</v>
      </c>
      <c r="Y25" s="14">
        <v>59</v>
      </c>
      <c r="Z25" s="14">
        <v>266</v>
      </c>
      <c r="AA25" s="14">
        <v>616</v>
      </c>
      <c r="AB25" s="14">
        <v>489</v>
      </c>
      <c r="AC25" s="15">
        <v>114</v>
      </c>
      <c r="AD25" s="2">
        <f t="shared" si="0"/>
        <v>10990</v>
      </c>
      <c r="AE25" s="2">
        <f t="shared" si="1"/>
        <v>5747770</v>
      </c>
    </row>
    <row r="26" spans="1:31" x14ac:dyDescent="0.2">
      <c r="A26" s="1">
        <v>20</v>
      </c>
      <c r="B26" s="13">
        <v>285</v>
      </c>
      <c r="C26" s="14">
        <v>654</v>
      </c>
      <c r="D26" s="14">
        <v>405</v>
      </c>
      <c r="E26" s="14">
        <v>226</v>
      </c>
      <c r="F26" s="14">
        <v>22</v>
      </c>
      <c r="G26" s="14">
        <v>143</v>
      </c>
      <c r="H26" s="14">
        <v>214</v>
      </c>
      <c r="I26" s="14">
        <v>280</v>
      </c>
      <c r="J26" s="14">
        <v>684</v>
      </c>
      <c r="K26" s="14">
        <v>344</v>
      </c>
      <c r="L26" s="14">
        <v>81</v>
      </c>
      <c r="M26" s="14">
        <v>608</v>
      </c>
      <c r="N26" s="14">
        <v>51</v>
      </c>
      <c r="O26" s="14">
        <v>462</v>
      </c>
      <c r="P26" s="14">
        <v>322</v>
      </c>
      <c r="Q26" s="14">
        <v>751</v>
      </c>
      <c r="R26" s="14">
        <v>188</v>
      </c>
      <c r="S26" s="14">
        <v>725</v>
      </c>
      <c r="T26" s="14">
        <v>428</v>
      </c>
      <c r="U26" s="14">
        <v>96</v>
      </c>
      <c r="V26" s="14">
        <v>532</v>
      </c>
      <c r="W26" s="14">
        <v>578</v>
      </c>
      <c r="X26" s="14">
        <v>619</v>
      </c>
      <c r="Y26" s="14">
        <v>778</v>
      </c>
      <c r="Z26" s="14">
        <v>534</v>
      </c>
      <c r="AA26" s="14">
        <v>377</v>
      </c>
      <c r="AB26" s="14">
        <v>122</v>
      </c>
      <c r="AC26" s="15">
        <v>481</v>
      </c>
      <c r="AD26" s="2">
        <f t="shared" si="0"/>
        <v>10990</v>
      </c>
      <c r="AE26" s="2">
        <f t="shared" si="1"/>
        <v>5747770</v>
      </c>
    </row>
    <row r="27" spans="1:31" x14ac:dyDescent="0.2">
      <c r="A27" s="1">
        <v>21</v>
      </c>
      <c r="B27" s="13">
        <v>249</v>
      </c>
      <c r="C27" s="14">
        <v>148</v>
      </c>
      <c r="D27" s="14">
        <v>422</v>
      </c>
      <c r="E27" s="14">
        <v>290</v>
      </c>
      <c r="F27" s="14">
        <v>509</v>
      </c>
      <c r="G27" s="14">
        <v>190</v>
      </c>
      <c r="H27" s="14">
        <v>695</v>
      </c>
      <c r="I27" s="14">
        <v>769</v>
      </c>
      <c r="J27" s="14">
        <v>31</v>
      </c>
      <c r="K27" s="14">
        <v>384</v>
      </c>
      <c r="L27" s="14">
        <v>208</v>
      </c>
      <c r="M27" s="14">
        <v>326</v>
      </c>
      <c r="N27" s="14">
        <v>126</v>
      </c>
      <c r="O27" s="14">
        <v>728</v>
      </c>
      <c r="P27" s="14">
        <v>84</v>
      </c>
      <c r="Q27" s="14">
        <v>658</v>
      </c>
      <c r="R27" s="14">
        <v>466</v>
      </c>
      <c r="S27" s="14">
        <v>572</v>
      </c>
      <c r="T27" s="14">
        <v>412</v>
      </c>
      <c r="U27" s="14">
        <v>731</v>
      </c>
      <c r="V27" s="14">
        <v>13</v>
      </c>
      <c r="W27" s="14">
        <v>107</v>
      </c>
      <c r="X27" s="14">
        <v>610</v>
      </c>
      <c r="Y27" s="14">
        <v>257</v>
      </c>
      <c r="Z27" s="14">
        <v>486</v>
      </c>
      <c r="AA27" s="14">
        <v>338</v>
      </c>
      <c r="AB27" s="14">
        <v>624</v>
      </c>
      <c r="AC27" s="15">
        <v>557</v>
      </c>
      <c r="AD27" s="2">
        <f t="shared" si="0"/>
        <v>10990</v>
      </c>
      <c r="AE27" s="2">
        <f t="shared" si="1"/>
        <v>5747770</v>
      </c>
    </row>
    <row r="28" spans="1:31" x14ac:dyDescent="0.2">
      <c r="A28" s="1">
        <v>22</v>
      </c>
      <c r="B28" s="13">
        <v>522</v>
      </c>
      <c r="C28" s="14">
        <v>440</v>
      </c>
      <c r="D28" s="14">
        <v>145</v>
      </c>
      <c r="E28" s="14">
        <v>652</v>
      </c>
      <c r="F28" s="14">
        <v>234</v>
      </c>
      <c r="G28" s="14">
        <v>461</v>
      </c>
      <c r="H28" s="14">
        <v>42</v>
      </c>
      <c r="I28" s="14">
        <v>58</v>
      </c>
      <c r="J28" s="14">
        <v>498</v>
      </c>
      <c r="K28" s="14">
        <v>600</v>
      </c>
      <c r="L28" s="14">
        <v>675</v>
      </c>
      <c r="M28" s="14">
        <v>219</v>
      </c>
      <c r="N28" s="14">
        <v>392</v>
      </c>
      <c r="O28" s="14">
        <v>25</v>
      </c>
      <c r="P28" s="14">
        <v>781</v>
      </c>
      <c r="Q28" s="14">
        <v>420</v>
      </c>
      <c r="R28" s="14">
        <v>583</v>
      </c>
      <c r="S28" s="14">
        <v>87</v>
      </c>
      <c r="T28" s="14">
        <v>180</v>
      </c>
      <c r="U28" s="14">
        <v>302</v>
      </c>
      <c r="V28" s="14">
        <v>702</v>
      </c>
      <c r="W28" s="14">
        <v>742</v>
      </c>
      <c r="X28" s="14">
        <v>321</v>
      </c>
      <c r="Y28" s="14">
        <v>542</v>
      </c>
      <c r="Z28" s="14">
        <v>120</v>
      </c>
      <c r="AA28" s="14">
        <v>621</v>
      </c>
      <c r="AB28" s="14">
        <v>356</v>
      </c>
      <c r="AC28" s="15">
        <v>270</v>
      </c>
      <c r="AD28" s="2">
        <f t="shared" si="0"/>
        <v>10990</v>
      </c>
      <c r="AE28" s="2">
        <f t="shared" si="1"/>
        <v>5747770</v>
      </c>
    </row>
    <row r="29" spans="1:31" x14ac:dyDescent="0.2">
      <c r="A29" s="1">
        <v>23</v>
      </c>
      <c r="B29" s="13">
        <v>12</v>
      </c>
      <c r="C29" s="14">
        <v>415</v>
      </c>
      <c r="D29" s="14">
        <v>669</v>
      </c>
      <c r="E29" s="14">
        <v>160</v>
      </c>
      <c r="F29" s="14">
        <v>288</v>
      </c>
      <c r="G29" s="14">
        <v>718</v>
      </c>
      <c r="H29" s="14">
        <v>560</v>
      </c>
      <c r="I29" s="14">
        <v>313</v>
      </c>
      <c r="J29" s="14">
        <v>349</v>
      </c>
      <c r="K29" s="14">
        <v>199</v>
      </c>
      <c r="L29" s="14">
        <v>50</v>
      </c>
      <c r="M29" s="14">
        <v>686</v>
      </c>
      <c r="N29" s="14">
        <v>590</v>
      </c>
      <c r="O29" s="14">
        <v>514</v>
      </c>
      <c r="P29" s="14">
        <v>262</v>
      </c>
      <c r="Q29" s="14">
        <v>170</v>
      </c>
      <c r="R29" s="14">
        <v>98</v>
      </c>
      <c r="S29" s="14">
        <v>750</v>
      </c>
      <c r="T29" s="14">
        <v>563</v>
      </c>
      <c r="U29" s="14">
        <v>433</v>
      </c>
      <c r="V29" s="14">
        <v>453</v>
      </c>
      <c r="W29" s="14">
        <v>252</v>
      </c>
      <c r="X29" s="14">
        <v>74</v>
      </c>
      <c r="Y29" s="14">
        <v>484</v>
      </c>
      <c r="Z29" s="14">
        <v>636</v>
      </c>
      <c r="AA29" s="14">
        <v>137</v>
      </c>
      <c r="AB29" s="14">
        <v>387</v>
      </c>
      <c r="AC29" s="15">
        <v>768</v>
      </c>
      <c r="AD29" s="2">
        <f t="shared" si="0"/>
        <v>10990</v>
      </c>
      <c r="AE29" s="2">
        <f t="shared" si="1"/>
        <v>5747770</v>
      </c>
    </row>
    <row r="30" spans="1:31" x14ac:dyDescent="0.2">
      <c r="A30" s="1">
        <v>24</v>
      </c>
      <c r="B30" s="13">
        <v>723</v>
      </c>
      <c r="C30" s="14">
        <v>574</v>
      </c>
      <c r="D30" s="14">
        <v>298</v>
      </c>
      <c r="E30" s="14">
        <v>423</v>
      </c>
      <c r="F30" s="14">
        <v>664</v>
      </c>
      <c r="G30" s="14">
        <v>10</v>
      </c>
      <c r="H30" s="14">
        <v>618</v>
      </c>
      <c r="I30" s="14">
        <v>613</v>
      </c>
      <c r="J30" s="14">
        <v>369</v>
      </c>
      <c r="K30" s="14">
        <v>694</v>
      </c>
      <c r="L30" s="14">
        <v>265</v>
      </c>
      <c r="M30" s="14">
        <v>56</v>
      </c>
      <c r="N30" s="14">
        <v>320</v>
      </c>
      <c r="O30" s="14">
        <v>232</v>
      </c>
      <c r="P30" s="14">
        <v>540</v>
      </c>
      <c r="Q30" s="14">
        <v>460</v>
      </c>
      <c r="R30" s="14">
        <v>756</v>
      </c>
      <c r="S30" s="14">
        <v>517</v>
      </c>
      <c r="T30" s="14">
        <v>106</v>
      </c>
      <c r="U30" s="14">
        <v>397</v>
      </c>
      <c r="V30" s="14">
        <v>193</v>
      </c>
      <c r="W30" s="14">
        <v>142</v>
      </c>
      <c r="X30" s="14">
        <v>766</v>
      </c>
      <c r="Y30" s="14">
        <v>132</v>
      </c>
      <c r="Z30" s="14">
        <v>339</v>
      </c>
      <c r="AA30" s="14">
        <v>494</v>
      </c>
      <c r="AB30" s="14">
        <v>210</v>
      </c>
      <c r="AC30" s="15">
        <v>79</v>
      </c>
      <c r="AD30" s="2">
        <f t="shared" si="0"/>
        <v>10990</v>
      </c>
      <c r="AE30" s="2">
        <f t="shared" si="1"/>
        <v>5747770</v>
      </c>
    </row>
    <row r="31" spans="1:31" x14ac:dyDescent="0.2">
      <c r="A31" s="1">
        <v>25</v>
      </c>
      <c r="B31" s="13">
        <v>451</v>
      </c>
      <c r="C31" s="14">
        <v>112</v>
      </c>
      <c r="D31" s="14">
        <v>236</v>
      </c>
      <c r="E31" s="14">
        <v>582</v>
      </c>
      <c r="F31" s="14">
        <v>154</v>
      </c>
      <c r="G31" s="14">
        <v>512</v>
      </c>
      <c r="H31" s="14">
        <v>361</v>
      </c>
      <c r="I31" s="14">
        <v>382</v>
      </c>
      <c r="J31" s="14">
        <v>611</v>
      </c>
      <c r="K31" s="14">
        <v>41</v>
      </c>
      <c r="L31" s="14">
        <v>117</v>
      </c>
      <c r="M31" s="14">
        <v>758</v>
      </c>
      <c r="N31" s="14">
        <v>66</v>
      </c>
      <c r="O31" s="14">
        <v>300</v>
      </c>
      <c r="P31" s="14">
        <v>496</v>
      </c>
      <c r="Q31" s="14">
        <v>710</v>
      </c>
      <c r="R31" s="14">
        <v>2</v>
      </c>
      <c r="S31" s="14">
        <v>649</v>
      </c>
      <c r="T31" s="14">
        <v>741</v>
      </c>
      <c r="U31" s="14">
        <v>191</v>
      </c>
      <c r="V31" s="14">
        <v>410</v>
      </c>
      <c r="W31" s="14">
        <v>445</v>
      </c>
      <c r="X31" s="14">
        <v>260</v>
      </c>
      <c r="Y31" s="14">
        <v>630</v>
      </c>
      <c r="Z31" s="14">
        <v>218</v>
      </c>
      <c r="AA31" s="14">
        <v>544</v>
      </c>
      <c r="AB31" s="14">
        <v>700</v>
      </c>
      <c r="AC31" s="15">
        <v>311</v>
      </c>
      <c r="AD31" s="2">
        <f t="shared" si="0"/>
        <v>10990</v>
      </c>
      <c r="AE31" s="2">
        <f t="shared" si="1"/>
        <v>5747770</v>
      </c>
    </row>
    <row r="32" spans="1:31" x14ac:dyDescent="0.2">
      <c r="A32" s="1">
        <v>26</v>
      </c>
      <c r="B32" s="13">
        <v>182</v>
      </c>
      <c r="C32" s="14">
        <v>730</v>
      </c>
      <c r="D32" s="14">
        <v>527</v>
      </c>
      <c r="E32" s="14">
        <v>97</v>
      </c>
      <c r="F32" s="14">
        <v>588</v>
      </c>
      <c r="G32" s="14">
        <v>244</v>
      </c>
      <c r="H32" s="14">
        <v>367</v>
      </c>
      <c r="I32" s="14">
        <v>348</v>
      </c>
      <c r="J32" s="14">
        <v>318</v>
      </c>
      <c r="K32" s="14">
        <v>61</v>
      </c>
      <c r="L32" s="14">
        <v>634</v>
      </c>
      <c r="M32" s="14">
        <v>501</v>
      </c>
      <c r="N32" s="14">
        <v>764</v>
      </c>
      <c r="O32" s="14">
        <v>666</v>
      </c>
      <c r="P32" s="14">
        <v>134</v>
      </c>
      <c r="Q32" s="14">
        <v>8</v>
      </c>
      <c r="R32" s="14">
        <v>305</v>
      </c>
      <c r="S32" s="14">
        <v>158</v>
      </c>
      <c r="T32" s="14">
        <v>705</v>
      </c>
      <c r="U32" s="14">
        <v>458</v>
      </c>
      <c r="V32" s="14">
        <v>432</v>
      </c>
      <c r="W32" s="14">
        <v>395</v>
      </c>
      <c r="X32" s="14">
        <v>552</v>
      </c>
      <c r="Y32" s="14">
        <v>224</v>
      </c>
      <c r="Z32" s="14">
        <v>685</v>
      </c>
      <c r="AA32" s="14">
        <v>275</v>
      </c>
      <c r="AB32" s="14">
        <v>30</v>
      </c>
      <c r="AC32" s="15">
        <v>602</v>
      </c>
      <c r="AD32" s="2">
        <f t="shared" si="0"/>
        <v>10990</v>
      </c>
      <c r="AE32" s="2">
        <f t="shared" si="1"/>
        <v>5747770</v>
      </c>
    </row>
    <row r="33" spans="1:31" x14ac:dyDescent="0.2">
      <c r="A33" s="1">
        <v>27</v>
      </c>
      <c r="B33" s="13">
        <v>414</v>
      </c>
      <c r="C33" s="14">
        <v>473</v>
      </c>
      <c r="D33" s="14">
        <v>3</v>
      </c>
      <c r="E33" s="14">
        <v>733</v>
      </c>
      <c r="F33" s="14">
        <v>86</v>
      </c>
      <c r="G33" s="14">
        <v>308</v>
      </c>
      <c r="H33" s="14">
        <v>598</v>
      </c>
      <c r="I33" s="14">
        <v>639</v>
      </c>
      <c r="J33" s="14">
        <v>64</v>
      </c>
      <c r="K33" s="14">
        <v>550</v>
      </c>
      <c r="L33" s="14">
        <v>350</v>
      </c>
      <c r="M33" s="14">
        <v>124</v>
      </c>
      <c r="N33" s="14">
        <v>272</v>
      </c>
      <c r="O33" s="14">
        <v>573</v>
      </c>
      <c r="P33" s="14">
        <v>209</v>
      </c>
      <c r="Q33" s="14">
        <v>524</v>
      </c>
      <c r="R33" s="14">
        <v>656</v>
      </c>
      <c r="S33" s="14">
        <v>434</v>
      </c>
      <c r="T33" s="14">
        <v>242</v>
      </c>
      <c r="U33" s="14">
        <v>708</v>
      </c>
      <c r="V33" s="14">
        <v>163</v>
      </c>
      <c r="W33" s="14">
        <v>178</v>
      </c>
      <c r="X33" s="14">
        <v>504</v>
      </c>
      <c r="Y33" s="14">
        <v>674</v>
      </c>
      <c r="Z33" s="14">
        <v>33</v>
      </c>
      <c r="AA33" s="14">
        <v>759</v>
      </c>
      <c r="AB33" s="14">
        <v>333</v>
      </c>
      <c r="AC33" s="15">
        <v>386</v>
      </c>
      <c r="AD33" s="2">
        <f t="shared" si="0"/>
        <v>10990</v>
      </c>
      <c r="AE33" s="2">
        <f t="shared" si="1"/>
        <v>5747770</v>
      </c>
    </row>
    <row r="34" spans="1:31" x14ac:dyDescent="0.2">
      <c r="A34" s="1">
        <v>28</v>
      </c>
      <c r="B34" s="16">
        <v>448</v>
      </c>
      <c r="C34" s="17">
        <v>516</v>
      </c>
      <c r="D34" s="17">
        <v>714</v>
      </c>
      <c r="E34" s="17">
        <v>186</v>
      </c>
      <c r="F34" s="17">
        <v>753</v>
      </c>
      <c r="G34" s="17">
        <v>562</v>
      </c>
      <c r="H34" s="17">
        <v>316</v>
      </c>
      <c r="I34" s="17">
        <v>115</v>
      </c>
      <c r="J34" s="17">
        <v>776</v>
      </c>
      <c r="K34" s="17">
        <v>499</v>
      </c>
      <c r="L34" s="17">
        <v>374</v>
      </c>
      <c r="M34" s="17">
        <v>638</v>
      </c>
      <c r="N34" s="17">
        <v>545</v>
      </c>
      <c r="O34" s="17">
        <v>89</v>
      </c>
      <c r="P34" s="17">
        <v>677</v>
      </c>
      <c r="Q34" s="17">
        <v>237</v>
      </c>
      <c r="R34" s="17">
        <v>162</v>
      </c>
      <c r="S34" s="17">
        <v>402</v>
      </c>
      <c r="T34" s="17">
        <v>303</v>
      </c>
      <c r="U34" s="17">
        <v>20</v>
      </c>
      <c r="V34" s="17">
        <v>647</v>
      </c>
      <c r="W34" s="17">
        <v>456</v>
      </c>
      <c r="X34" s="17">
        <v>198</v>
      </c>
      <c r="Y34" s="17">
        <v>53</v>
      </c>
      <c r="Z34" s="17">
        <v>606</v>
      </c>
      <c r="AA34" s="17">
        <v>70</v>
      </c>
      <c r="AB34" s="17">
        <v>264</v>
      </c>
      <c r="AC34" s="18">
        <v>364</v>
      </c>
      <c r="AD34" s="2">
        <f t="shared" si="0"/>
        <v>10990</v>
      </c>
      <c r="AE34" s="2">
        <f t="shared" si="1"/>
        <v>5747770</v>
      </c>
    </row>
    <row r="35" spans="1:31" x14ac:dyDescent="0.2">
      <c r="A35" s="3" t="s">
        <v>0</v>
      </c>
      <c r="B35" s="2">
        <f t="shared" ref="B35:AC35" si="2">SUM(B7:B34)</f>
        <v>10990</v>
      </c>
      <c r="C35" s="2">
        <f t="shared" si="2"/>
        <v>10990</v>
      </c>
      <c r="D35" s="2">
        <f t="shared" si="2"/>
        <v>10990</v>
      </c>
      <c r="E35" s="2">
        <f t="shared" si="2"/>
        <v>10990</v>
      </c>
      <c r="F35" s="2">
        <f t="shared" si="2"/>
        <v>10990</v>
      </c>
      <c r="G35" s="2">
        <f t="shared" si="2"/>
        <v>10990</v>
      </c>
      <c r="H35" s="2">
        <f t="shared" si="2"/>
        <v>10990</v>
      </c>
      <c r="I35" s="2">
        <f t="shared" si="2"/>
        <v>10990</v>
      </c>
      <c r="J35" s="2">
        <f t="shared" si="2"/>
        <v>10990</v>
      </c>
      <c r="K35" s="2">
        <f t="shared" si="2"/>
        <v>10990</v>
      </c>
      <c r="L35" s="2">
        <f t="shared" si="2"/>
        <v>10990</v>
      </c>
      <c r="M35" s="2">
        <f t="shared" si="2"/>
        <v>10990</v>
      </c>
      <c r="N35" s="2">
        <f t="shared" si="2"/>
        <v>10990</v>
      </c>
      <c r="O35" s="2">
        <f t="shared" si="2"/>
        <v>10990</v>
      </c>
      <c r="P35" s="2">
        <f t="shared" si="2"/>
        <v>10990</v>
      </c>
      <c r="Q35" s="2">
        <f t="shared" si="2"/>
        <v>10990</v>
      </c>
      <c r="R35" s="2">
        <f t="shared" si="2"/>
        <v>10990</v>
      </c>
      <c r="S35" s="2">
        <f t="shared" si="2"/>
        <v>10990</v>
      </c>
      <c r="T35" s="2">
        <f t="shared" si="2"/>
        <v>10990</v>
      </c>
      <c r="U35" s="2">
        <f t="shared" si="2"/>
        <v>10990</v>
      </c>
      <c r="V35" s="2">
        <f t="shared" si="2"/>
        <v>10990</v>
      </c>
      <c r="W35" s="2">
        <f t="shared" si="2"/>
        <v>10990</v>
      </c>
      <c r="X35" s="2">
        <f t="shared" si="2"/>
        <v>10990</v>
      </c>
      <c r="Y35" s="2">
        <f t="shared" si="2"/>
        <v>10990</v>
      </c>
      <c r="Z35" s="2">
        <f t="shared" si="2"/>
        <v>10990</v>
      </c>
      <c r="AA35" s="2">
        <f t="shared" si="2"/>
        <v>10990</v>
      </c>
      <c r="AB35" s="2">
        <f t="shared" si="2"/>
        <v>10990</v>
      </c>
      <c r="AC35" s="2">
        <f t="shared" si="2"/>
        <v>10990</v>
      </c>
    </row>
    <row r="36" spans="1:31" x14ac:dyDescent="0.2">
      <c r="A36" s="3" t="s">
        <v>1</v>
      </c>
      <c r="B36" s="2">
        <f t="shared" ref="B36:AC36" si="3">SUMSQ(B7:B34)</f>
        <v>5747770</v>
      </c>
      <c r="C36" s="2">
        <f t="shared" si="3"/>
        <v>5747770</v>
      </c>
      <c r="D36" s="2">
        <f t="shared" si="3"/>
        <v>5747770</v>
      </c>
      <c r="E36" s="2">
        <f t="shared" si="3"/>
        <v>5747770</v>
      </c>
      <c r="F36" s="2">
        <f t="shared" si="3"/>
        <v>5747770</v>
      </c>
      <c r="G36" s="2">
        <f t="shared" si="3"/>
        <v>5747770</v>
      </c>
      <c r="H36" s="2">
        <f t="shared" si="3"/>
        <v>5747770</v>
      </c>
      <c r="I36" s="2">
        <f t="shared" si="3"/>
        <v>5747770</v>
      </c>
      <c r="J36" s="2">
        <f t="shared" si="3"/>
        <v>5747770</v>
      </c>
      <c r="K36" s="2">
        <f t="shared" si="3"/>
        <v>5747770</v>
      </c>
      <c r="L36" s="2">
        <f t="shared" si="3"/>
        <v>5747770</v>
      </c>
      <c r="M36" s="2">
        <f t="shared" si="3"/>
        <v>5747770</v>
      </c>
      <c r="N36" s="2">
        <f t="shared" si="3"/>
        <v>5747770</v>
      </c>
      <c r="O36" s="2">
        <f t="shared" si="3"/>
        <v>5747770</v>
      </c>
      <c r="P36" s="2">
        <f t="shared" si="3"/>
        <v>5747770</v>
      </c>
      <c r="Q36" s="2">
        <f t="shared" si="3"/>
        <v>5747770</v>
      </c>
      <c r="R36" s="2">
        <f t="shared" si="3"/>
        <v>5747770</v>
      </c>
      <c r="S36" s="2">
        <f t="shared" si="3"/>
        <v>5747770</v>
      </c>
      <c r="T36" s="2">
        <f t="shared" si="3"/>
        <v>5747770</v>
      </c>
      <c r="U36" s="2">
        <f t="shared" si="3"/>
        <v>5747770</v>
      </c>
      <c r="V36" s="2">
        <f t="shared" si="3"/>
        <v>5747770</v>
      </c>
      <c r="W36" s="2">
        <f t="shared" si="3"/>
        <v>5747770</v>
      </c>
      <c r="X36" s="2">
        <f t="shared" si="3"/>
        <v>5747770</v>
      </c>
      <c r="Y36" s="2">
        <f t="shared" si="3"/>
        <v>5747770</v>
      </c>
      <c r="Z36" s="2">
        <f t="shared" si="3"/>
        <v>5747770</v>
      </c>
      <c r="AA36" s="2">
        <f t="shared" si="3"/>
        <v>5747770</v>
      </c>
      <c r="AB36" s="2">
        <f t="shared" si="3"/>
        <v>5747770</v>
      </c>
      <c r="AC36" s="2">
        <f t="shared" si="3"/>
        <v>5747770</v>
      </c>
      <c r="AD36" s="2" t="s">
        <v>4</v>
      </c>
    </row>
    <row r="37" spans="1:31" x14ac:dyDescent="0.2">
      <c r="A37" s="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</row>
    <row r="38" spans="1:31" x14ac:dyDescent="0.2">
      <c r="A38" s="3" t="s">
        <v>2</v>
      </c>
      <c r="B38" s="7">
        <f>B7</f>
        <v>421</v>
      </c>
      <c r="C38" s="7">
        <f>C8</f>
        <v>452</v>
      </c>
      <c r="D38" s="7">
        <f>D9</f>
        <v>510</v>
      </c>
      <c r="E38" s="7">
        <f>E10</f>
        <v>567</v>
      </c>
      <c r="F38" s="7">
        <f>F11</f>
        <v>653</v>
      </c>
      <c r="G38" s="7">
        <f>G12</f>
        <v>711</v>
      </c>
      <c r="H38" s="7">
        <f>H13</f>
        <v>43</v>
      </c>
      <c r="I38" s="7">
        <f>I14</f>
        <v>772</v>
      </c>
      <c r="J38" s="7">
        <f>J15</f>
        <v>689</v>
      </c>
      <c r="K38" s="7">
        <f>K16</f>
        <v>635</v>
      </c>
      <c r="L38" s="7">
        <f>L17</f>
        <v>609</v>
      </c>
      <c r="M38" s="7">
        <f>M18</f>
        <v>556</v>
      </c>
      <c r="N38" s="7">
        <f>N19</f>
        <v>502</v>
      </c>
      <c r="O38" s="7">
        <f>O20</f>
        <v>419</v>
      </c>
      <c r="P38" s="7">
        <f>P21</f>
        <v>366</v>
      </c>
      <c r="Q38" s="7">
        <f>Q22</f>
        <v>283</v>
      </c>
      <c r="R38" s="7">
        <f>R23</f>
        <v>229</v>
      </c>
      <c r="S38" s="7">
        <f>S24</f>
        <v>176</v>
      </c>
      <c r="T38" s="7">
        <f>T25</f>
        <v>150</v>
      </c>
      <c r="U38" s="7">
        <f>U26</f>
        <v>96</v>
      </c>
      <c r="V38" s="7">
        <f>V27</f>
        <v>13</v>
      </c>
      <c r="W38" s="7">
        <f>W28</f>
        <v>742</v>
      </c>
      <c r="X38" s="7">
        <f>X29</f>
        <v>74</v>
      </c>
      <c r="Y38" s="7">
        <f>Y30</f>
        <v>132</v>
      </c>
      <c r="Z38" s="7">
        <f>Z31</f>
        <v>218</v>
      </c>
      <c r="AA38" s="7">
        <f>AA32</f>
        <v>275</v>
      </c>
      <c r="AB38" s="7">
        <f>AB33</f>
        <v>333</v>
      </c>
      <c r="AC38" s="7">
        <f>AC34</f>
        <v>364</v>
      </c>
      <c r="AD38" s="2">
        <f>SUM(B38:AC38)</f>
        <v>10990</v>
      </c>
      <c r="AE38" s="2">
        <f>SUMSQ(B38:AC38)</f>
        <v>5747770</v>
      </c>
    </row>
    <row r="39" spans="1:31" x14ac:dyDescent="0.2">
      <c r="A39" s="3" t="s">
        <v>3</v>
      </c>
      <c r="B39" s="20">
        <f>B34</f>
        <v>448</v>
      </c>
      <c r="C39" s="2">
        <f>C33</f>
        <v>473</v>
      </c>
      <c r="D39" s="2">
        <f>D32</f>
        <v>527</v>
      </c>
      <c r="E39" s="2">
        <f>E31</f>
        <v>582</v>
      </c>
      <c r="F39" s="2">
        <f>F30</f>
        <v>664</v>
      </c>
      <c r="G39" s="2">
        <f>G29</f>
        <v>718</v>
      </c>
      <c r="H39" s="2">
        <f>H28</f>
        <v>42</v>
      </c>
      <c r="I39" s="2">
        <f>I27</f>
        <v>769</v>
      </c>
      <c r="J39" s="2">
        <f>J26</f>
        <v>684</v>
      </c>
      <c r="K39" s="2">
        <f>K25</f>
        <v>626</v>
      </c>
      <c r="L39" s="2">
        <f>L24</f>
        <v>596</v>
      </c>
      <c r="M39" s="2">
        <f>M23</f>
        <v>537</v>
      </c>
      <c r="N39" s="2">
        <f>N22</f>
        <v>479</v>
      </c>
      <c r="O39" s="2">
        <f>O21</f>
        <v>394</v>
      </c>
      <c r="P39" s="2">
        <f>P20</f>
        <v>391</v>
      </c>
      <c r="Q39" s="2">
        <f>Q19</f>
        <v>306</v>
      </c>
      <c r="R39" s="2">
        <f>R18</f>
        <v>248</v>
      </c>
      <c r="S39" s="2">
        <f>S17</f>
        <v>189</v>
      </c>
      <c r="T39" s="2">
        <f>T16</f>
        <v>159</v>
      </c>
      <c r="U39" s="2">
        <f>U15</f>
        <v>101</v>
      </c>
      <c r="V39" s="2">
        <f>V14</f>
        <v>16</v>
      </c>
      <c r="W39" s="2">
        <f>W13</f>
        <v>743</v>
      </c>
      <c r="X39" s="2">
        <f>X12</f>
        <v>67</v>
      </c>
      <c r="Y39" s="2">
        <f>Y11</f>
        <v>121</v>
      </c>
      <c r="Z39" s="2">
        <f>Z10</f>
        <v>203</v>
      </c>
      <c r="AA39" s="2">
        <f>AA9</f>
        <v>258</v>
      </c>
      <c r="AB39" s="2">
        <f>AB8</f>
        <v>312</v>
      </c>
      <c r="AC39" s="2">
        <f>AC7</f>
        <v>337</v>
      </c>
      <c r="AD39" s="2">
        <f>SUM(B39:AC39)</f>
        <v>10990</v>
      </c>
      <c r="AE39" s="2">
        <f>SUMSQ(B39:AC39)</f>
        <v>5747770</v>
      </c>
    </row>
    <row r="40" spans="1:31" x14ac:dyDescent="0.2">
      <c r="B40" s="3"/>
    </row>
    <row r="41" spans="1:31" x14ac:dyDescent="0.2">
      <c r="B41" s="3"/>
      <c r="M41" s="2" t="s">
        <v>4</v>
      </c>
    </row>
    <row r="42" spans="1:31" s="1" customFormat="1" x14ac:dyDescent="0.2">
      <c r="A42" s="1" t="s">
        <v>4</v>
      </c>
      <c r="B42" s="21" t="s">
        <v>15</v>
      </c>
      <c r="C42" s="21" t="s">
        <v>20</v>
      </c>
      <c r="AD42" s="5"/>
      <c r="AE42" s="5"/>
    </row>
    <row r="43" spans="1:31" x14ac:dyDescent="0.2">
      <c r="A43" s="1">
        <v>1</v>
      </c>
      <c r="B43" s="10">
        <v>521</v>
      </c>
      <c r="C43" s="11">
        <v>421</v>
      </c>
      <c r="D43" s="11">
        <v>179</v>
      </c>
      <c r="E43" s="11">
        <v>715</v>
      </c>
      <c r="F43" s="11">
        <v>587</v>
      </c>
      <c r="G43" s="11">
        <v>732</v>
      </c>
      <c r="H43" s="11">
        <v>138</v>
      </c>
      <c r="I43" s="11">
        <v>329</v>
      </c>
      <c r="J43" s="11">
        <v>482</v>
      </c>
      <c r="K43" s="11">
        <v>765</v>
      </c>
      <c r="L43" s="11">
        <v>623</v>
      </c>
      <c r="M43" s="11">
        <v>383</v>
      </c>
      <c r="N43" s="11">
        <v>108</v>
      </c>
      <c r="O43" s="11">
        <v>548</v>
      </c>
      <c r="P43" s="11">
        <v>240</v>
      </c>
      <c r="Q43" s="11">
        <v>696</v>
      </c>
      <c r="R43" s="11">
        <v>411</v>
      </c>
      <c r="S43" s="11">
        <v>147</v>
      </c>
      <c r="T43" s="11">
        <v>9</v>
      </c>
      <c r="U43" s="11">
        <v>286</v>
      </c>
      <c r="V43" s="11">
        <v>469</v>
      </c>
      <c r="W43" s="11">
        <v>670</v>
      </c>
      <c r="X43" s="11">
        <v>32</v>
      </c>
      <c r="Y43" s="11">
        <v>223</v>
      </c>
      <c r="Z43" s="11">
        <v>71</v>
      </c>
      <c r="AA43" s="11">
        <v>599</v>
      </c>
      <c r="AB43" s="11">
        <v>337</v>
      </c>
      <c r="AC43" s="12">
        <v>269</v>
      </c>
      <c r="AD43" s="2">
        <f t="shared" ref="AD43:AD70" si="4">SUM(B43:AC43)</f>
        <v>10990</v>
      </c>
      <c r="AE43" s="2">
        <f t="shared" ref="AE43:AE70" si="5">SUMSQ(B43:AC43)</f>
        <v>5747770</v>
      </c>
    </row>
    <row r="44" spans="1:31" x14ac:dyDescent="0.2">
      <c r="A44" s="1">
        <v>2</v>
      </c>
      <c r="B44" s="13">
        <v>452</v>
      </c>
      <c r="C44" s="14">
        <v>399</v>
      </c>
      <c r="D44" s="14">
        <v>752</v>
      </c>
      <c r="E44" s="14">
        <v>26</v>
      </c>
      <c r="F44" s="14">
        <v>281</v>
      </c>
      <c r="G44" s="14">
        <v>111</v>
      </c>
      <c r="H44" s="14">
        <v>622</v>
      </c>
      <c r="I44" s="14">
        <v>607</v>
      </c>
      <c r="J44" s="14">
        <v>543</v>
      </c>
      <c r="K44" s="14">
        <v>77</v>
      </c>
      <c r="L44" s="14">
        <v>129</v>
      </c>
      <c r="M44" s="14">
        <v>351</v>
      </c>
      <c r="N44" s="14">
        <v>576</v>
      </c>
      <c r="O44" s="14">
        <v>261</v>
      </c>
      <c r="P44" s="14">
        <v>513</v>
      </c>
      <c r="Q44" s="14">
        <v>212</v>
      </c>
      <c r="R44" s="14">
        <v>435</v>
      </c>
      <c r="S44" s="14">
        <v>661</v>
      </c>
      <c r="T44" s="14">
        <v>721</v>
      </c>
      <c r="U44" s="14">
        <v>235</v>
      </c>
      <c r="V44" s="14">
        <v>187</v>
      </c>
      <c r="W44" s="14">
        <v>146</v>
      </c>
      <c r="X44" s="14">
        <v>699</v>
      </c>
      <c r="Y44" s="14">
        <v>477</v>
      </c>
      <c r="Z44" s="14">
        <v>782</v>
      </c>
      <c r="AA44" s="14">
        <v>52</v>
      </c>
      <c r="AB44" s="14">
        <v>371</v>
      </c>
      <c r="AC44" s="15">
        <v>312</v>
      </c>
      <c r="AD44" s="2">
        <f t="shared" si="4"/>
        <v>10990</v>
      </c>
      <c r="AE44" s="2">
        <f t="shared" si="5"/>
        <v>5747770</v>
      </c>
    </row>
    <row r="45" spans="1:31" x14ac:dyDescent="0.2">
      <c r="A45" s="1">
        <v>3</v>
      </c>
      <c r="B45" s="13">
        <v>755</v>
      </c>
      <c r="C45" s="14">
        <v>183</v>
      </c>
      <c r="D45" s="14">
        <v>100</v>
      </c>
      <c r="E45" s="14">
        <v>510</v>
      </c>
      <c r="F45" s="14">
        <v>233</v>
      </c>
      <c r="G45" s="14">
        <v>561</v>
      </c>
      <c r="H45" s="14">
        <v>353</v>
      </c>
      <c r="I45" s="14">
        <v>390</v>
      </c>
      <c r="J45" s="14">
        <v>80</v>
      </c>
      <c r="K45" s="14">
        <v>327</v>
      </c>
      <c r="L45" s="14">
        <v>480</v>
      </c>
      <c r="M45" s="14">
        <v>627</v>
      </c>
      <c r="N45" s="14">
        <v>651</v>
      </c>
      <c r="O45" s="14">
        <v>777</v>
      </c>
      <c r="P45" s="14">
        <v>21</v>
      </c>
      <c r="Q45" s="14">
        <v>119</v>
      </c>
      <c r="R45" s="14">
        <v>151</v>
      </c>
      <c r="S45" s="14">
        <v>284</v>
      </c>
      <c r="T45" s="14">
        <v>467</v>
      </c>
      <c r="U45" s="14">
        <v>724</v>
      </c>
      <c r="V45" s="14">
        <v>418</v>
      </c>
      <c r="W45" s="14">
        <v>437</v>
      </c>
      <c r="X45" s="14">
        <v>197</v>
      </c>
      <c r="Y45" s="14">
        <v>541</v>
      </c>
      <c r="Z45" s="14">
        <v>258</v>
      </c>
      <c r="AA45" s="14">
        <v>688</v>
      </c>
      <c r="AB45" s="14">
        <v>603</v>
      </c>
      <c r="AC45" s="15">
        <v>55</v>
      </c>
      <c r="AD45" s="2">
        <f t="shared" si="4"/>
        <v>10990</v>
      </c>
      <c r="AE45" s="2">
        <f t="shared" si="5"/>
        <v>5747770</v>
      </c>
    </row>
    <row r="46" spans="1:31" x14ac:dyDescent="0.2">
      <c r="A46" s="1">
        <v>4</v>
      </c>
      <c r="B46" s="13">
        <v>85</v>
      </c>
      <c r="C46" s="14">
        <v>474</v>
      </c>
      <c r="D46" s="14">
        <v>567</v>
      </c>
      <c r="E46" s="14">
        <v>241</v>
      </c>
      <c r="F46" s="14">
        <v>525</v>
      </c>
      <c r="G46" s="14">
        <v>155</v>
      </c>
      <c r="H46" s="14">
        <v>375</v>
      </c>
      <c r="I46" s="14">
        <v>340</v>
      </c>
      <c r="J46" s="14">
        <v>44</v>
      </c>
      <c r="K46" s="14">
        <v>594</v>
      </c>
      <c r="L46" s="14">
        <v>783</v>
      </c>
      <c r="M46" s="14">
        <v>136</v>
      </c>
      <c r="N46" s="14">
        <v>289</v>
      </c>
      <c r="O46" s="14">
        <v>75</v>
      </c>
      <c r="P46" s="14">
        <v>719</v>
      </c>
      <c r="Q46" s="14">
        <v>485</v>
      </c>
      <c r="R46" s="14">
        <v>668</v>
      </c>
      <c r="S46" s="14">
        <v>27</v>
      </c>
      <c r="T46" s="14">
        <v>174</v>
      </c>
      <c r="U46" s="14">
        <v>744</v>
      </c>
      <c r="V46" s="14">
        <v>424</v>
      </c>
      <c r="W46" s="14">
        <v>403</v>
      </c>
      <c r="X46" s="14">
        <v>631</v>
      </c>
      <c r="Y46" s="14">
        <v>273</v>
      </c>
      <c r="Z46" s="14">
        <v>549</v>
      </c>
      <c r="AA46" s="14">
        <v>203</v>
      </c>
      <c r="AB46" s="14">
        <v>334</v>
      </c>
      <c r="AC46" s="15">
        <v>673</v>
      </c>
      <c r="AD46" s="2">
        <f t="shared" si="4"/>
        <v>10990</v>
      </c>
      <c r="AE46" s="2">
        <f t="shared" si="5"/>
        <v>5747770</v>
      </c>
    </row>
    <row r="47" spans="1:31" x14ac:dyDescent="0.2">
      <c r="A47" s="1">
        <v>5</v>
      </c>
      <c r="B47" s="13">
        <v>575</v>
      </c>
      <c r="C47" s="14">
        <v>706</v>
      </c>
      <c r="D47" s="14">
        <v>446</v>
      </c>
      <c r="E47" s="14">
        <v>291</v>
      </c>
      <c r="F47" s="14">
        <v>19</v>
      </c>
      <c r="G47" s="14">
        <v>653</v>
      </c>
      <c r="H47" s="14">
        <v>592</v>
      </c>
      <c r="I47" s="14">
        <v>643</v>
      </c>
      <c r="J47" s="14">
        <v>679</v>
      </c>
      <c r="K47" s="14">
        <v>388</v>
      </c>
      <c r="L47" s="14">
        <v>29</v>
      </c>
      <c r="M47" s="14">
        <v>268</v>
      </c>
      <c r="N47" s="14">
        <v>245</v>
      </c>
      <c r="O47" s="14">
        <v>325</v>
      </c>
      <c r="P47" s="14">
        <v>465</v>
      </c>
      <c r="Q47" s="14">
        <v>553</v>
      </c>
      <c r="R47" s="14">
        <v>520</v>
      </c>
      <c r="S47" s="14">
        <v>729</v>
      </c>
      <c r="T47" s="14">
        <v>416</v>
      </c>
      <c r="U47" s="14">
        <v>91</v>
      </c>
      <c r="V47" s="14">
        <v>167</v>
      </c>
      <c r="W47" s="14">
        <v>172</v>
      </c>
      <c r="X47" s="14">
        <v>121</v>
      </c>
      <c r="Y47" s="14">
        <v>775</v>
      </c>
      <c r="Z47" s="14">
        <v>487</v>
      </c>
      <c r="AA47" s="14">
        <v>362</v>
      </c>
      <c r="AB47" s="14">
        <v>62</v>
      </c>
      <c r="AC47" s="15">
        <v>211</v>
      </c>
      <c r="AD47" s="2">
        <f t="shared" si="4"/>
        <v>10990</v>
      </c>
      <c r="AE47" s="2">
        <f t="shared" si="5"/>
        <v>5747770</v>
      </c>
    </row>
    <row r="48" spans="1:31" x14ac:dyDescent="0.2">
      <c r="A48" s="1">
        <v>6</v>
      </c>
      <c r="B48" s="13">
        <v>398</v>
      </c>
      <c r="C48" s="14">
        <v>17</v>
      </c>
      <c r="D48" s="14">
        <v>149</v>
      </c>
      <c r="E48" s="14">
        <v>648</v>
      </c>
      <c r="F48" s="14">
        <v>711</v>
      </c>
      <c r="G48" s="14">
        <v>301</v>
      </c>
      <c r="H48" s="14">
        <v>332</v>
      </c>
      <c r="I48" s="14">
        <v>533</v>
      </c>
      <c r="J48" s="14">
        <v>222</v>
      </c>
      <c r="K48" s="14">
        <v>352</v>
      </c>
      <c r="L48" s="14">
        <v>687</v>
      </c>
      <c r="M48" s="14">
        <v>35</v>
      </c>
      <c r="N48" s="14">
        <v>523</v>
      </c>
      <c r="O48" s="14">
        <v>615</v>
      </c>
      <c r="P48" s="14">
        <v>195</v>
      </c>
      <c r="Q48" s="14">
        <v>271</v>
      </c>
      <c r="R48" s="14">
        <v>735</v>
      </c>
      <c r="S48" s="14">
        <v>99</v>
      </c>
      <c r="T48" s="14">
        <v>436</v>
      </c>
      <c r="U48" s="14">
        <v>586</v>
      </c>
      <c r="V48" s="14">
        <v>225</v>
      </c>
      <c r="W48" s="14">
        <v>472</v>
      </c>
      <c r="X48" s="14">
        <v>497</v>
      </c>
      <c r="Y48" s="14">
        <v>67</v>
      </c>
      <c r="Z48" s="14">
        <v>116</v>
      </c>
      <c r="AA48" s="14">
        <v>625</v>
      </c>
      <c r="AB48" s="14">
        <v>773</v>
      </c>
      <c r="AC48" s="15">
        <v>370</v>
      </c>
      <c r="AD48" s="2">
        <f t="shared" si="4"/>
        <v>10990</v>
      </c>
      <c r="AE48" s="2">
        <f t="shared" si="5"/>
        <v>5747770</v>
      </c>
    </row>
    <row r="49" spans="1:31" x14ac:dyDescent="0.2">
      <c r="A49" s="1">
        <v>7</v>
      </c>
      <c r="B49" s="13">
        <v>429</v>
      </c>
      <c r="C49" s="14">
        <v>515</v>
      </c>
      <c r="D49" s="14">
        <v>665</v>
      </c>
      <c r="E49" s="14">
        <v>164</v>
      </c>
      <c r="F49" s="14">
        <v>464</v>
      </c>
      <c r="G49" s="14">
        <v>243</v>
      </c>
      <c r="H49" s="14">
        <v>83</v>
      </c>
      <c r="I49" s="14">
        <v>43</v>
      </c>
      <c r="J49" s="14">
        <v>605</v>
      </c>
      <c r="K49" s="14">
        <v>483</v>
      </c>
      <c r="L49" s="14">
        <v>202</v>
      </c>
      <c r="M49" s="14">
        <v>698</v>
      </c>
      <c r="N49" s="14">
        <v>4</v>
      </c>
      <c r="O49" s="14">
        <v>365</v>
      </c>
      <c r="P49" s="14">
        <v>393</v>
      </c>
      <c r="Q49" s="14">
        <v>760</v>
      </c>
      <c r="R49" s="14">
        <v>110</v>
      </c>
      <c r="S49" s="14">
        <v>566</v>
      </c>
      <c r="T49" s="14">
        <v>287</v>
      </c>
      <c r="U49" s="14">
        <v>185</v>
      </c>
      <c r="V49" s="14">
        <v>743</v>
      </c>
      <c r="W49" s="14">
        <v>727</v>
      </c>
      <c r="X49" s="14">
        <v>551</v>
      </c>
      <c r="Y49" s="14">
        <v>324</v>
      </c>
      <c r="Z49" s="14">
        <v>640</v>
      </c>
      <c r="AA49" s="14">
        <v>133</v>
      </c>
      <c r="AB49" s="14">
        <v>263</v>
      </c>
      <c r="AC49" s="15">
        <v>345</v>
      </c>
      <c r="AD49" s="2">
        <f t="shared" si="4"/>
        <v>10990</v>
      </c>
      <c r="AE49" s="2">
        <f t="shared" si="5"/>
        <v>5747770</v>
      </c>
    </row>
    <row r="50" spans="1:31" x14ac:dyDescent="0.2">
      <c r="A50" s="1">
        <v>8</v>
      </c>
      <c r="B50" s="13">
        <v>161</v>
      </c>
      <c r="C50" s="14">
        <v>228</v>
      </c>
      <c r="D50" s="14">
        <v>299</v>
      </c>
      <c r="E50" s="14">
        <v>447</v>
      </c>
      <c r="F50" s="14">
        <v>175</v>
      </c>
      <c r="G50" s="14">
        <v>528</v>
      </c>
      <c r="H50" s="14">
        <v>772</v>
      </c>
      <c r="I50" s="14">
        <v>678</v>
      </c>
      <c r="J50" s="14">
        <v>373</v>
      </c>
      <c r="K50" s="14">
        <v>54</v>
      </c>
      <c r="L50" s="14">
        <v>319</v>
      </c>
      <c r="M50" s="14">
        <v>213</v>
      </c>
      <c r="N50" s="14">
        <v>701</v>
      </c>
      <c r="O50" s="14">
        <v>127</v>
      </c>
      <c r="P50" s="14">
        <v>659</v>
      </c>
      <c r="Q50" s="14">
        <v>57</v>
      </c>
      <c r="R50" s="14">
        <v>577</v>
      </c>
      <c r="S50" s="14">
        <v>459</v>
      </c>
      <c r="T50" s="14">
        <v>754</v>
      </c>
      <c r="U50" s="14">
        <v>401</v>
      </c>
      <c r="V50" s="14">
        <v>90</v>
      </c>
      <c r="W50" s="14">
        <v>16</v>
      </c>
      <c r="X50" s="14">
        <v>276</v>
      </c>
      <c r="Y50" s="14">
        <v>595</v>
      </c>
      <c r="Z50" s="14">
        <v>363</v>
      </c>
      <c r="AA50" s="14">
        <v>495</v>
      </c>
      <c r="AB50" s="14">
        <v>536</v>
      </c>
      <c r="AC50" s="15">
        <v>637</v>
      </c>
      <c r="AD50" s="2">
        <f t="shared" si="4"/>
        <v>10990</v>
      </c>
      <c r="AE50" s="2">
        <f t="shared" si="5"/>
        <v>5747770</v>
      </c>
    </row>
    <row r="51" spans="1:31" x14ac:dyDescent="0.2">
      <c r="A51" s="1">
        <v>9</v>
      </c>
      <c r="B51" s="13">
        <v>663</v>
      </c>
      <c r="C51" s="14">
        <v>304</v>
      </c>
      <c r="D51" s="14">
        <v>251</v>
      </c>
      <c r="E51" s="14">
        <v>408</v>
      </c>
      <c r="F51" s="14">
        <v>166</v>
      </c>
      <c r="G51" s="14">
        <v>7</v>
      </c>
      <c r="H51" s="14">
        <v>253</v>
      </c>
      <c r="I51" s="14">
        <v>207</v>
      </c>
      <c r="J51" s="14">
        <v>357</v>
      </c>
      <c r="K51" s="14">
        <v>689</v>
      </c>
      <c r="L51" s="14">
        <v>597</v>
      </c>
      <c r="M51" s="14">
        <v>60</v>
      </c>
      <c r="N51" s="14">
        <v>463</v>
      </c>
      <c r="O51" s="14">
        <v>34</v>
      </c>
      <c r="P51" s="14">
        <v>734</v>
      </c>
      <c r="Q51" s="14">
        <v>323</v>
      </c>
      <c r="R51" s="14">
        <v>704</v>
      </c>
      <c r="S51" s="14">
        <v>177</v>
      </c>
      <c r="T51" s="14">
        <v>101</v>
      </c>
      <c r="U51" s="14">
        <v>441</v>
      </c>
      <c r="V51" s="14">
        <v>571</v>
      </c>
      <c r="W51" s="14">
        <v>505</v>
      </c>
      <c r="X51" s="14">
        <v>763</v>
      </c>
      <c r="Y51" s="14">
        <v>642</v>
      </c>
      <c r="Z51" s="14">
        <v>380</v>
      </c>
      <c r="AA51" s="14">
        <v>559</v>
      </c>
      <c r="AB51" s="14">
        <v>500</v>
      </c>
      <c r="AC51" s="15">
        <v>131</v>
      </c>
      <c r="AD51" s="2">
        <f t="shared" si="4"/>
        <v>10990</v>
      </c>
      <c r="AE51" s="2">
        <f t="shared" si="5"/>
        <v>5747770</v>
      </c>
    </row>
    <row r="52" spans="1:31" x14ac:dyDescent="0.2">
      <c r="A52" s="1">
        <v>10</v>
      </c>
      <c r="B52" s="13">
        <v>296</v>
      </c>
      <c r="C52" s="14">
        <v>671</v>
      </c>
      <c r="D52" s="14">
        <v>519</v>
      </c>
      <c r="E52" s="14">
        <v>169</v>
      </c>
      <c r="F52" s="14">
        <v>745</v>
      </c>
      <c r="G52" s="14">
        <v>726</v>
      </c>
      <c r="H52" s="14">
        <v>539</v>
      </c>
      <c r="I52" s="14">
        <v>780</v>
      </c>
      <c r="J52" s="14">
        <v>635</v>
      </c>
      <c r="K52" s="14">
        <v>200</v>
      </c>
      <c r="L52" s="14">
        <v>385</v>
      </c>
      <c r="M52" s="14">
        <v>317</v>
      </c>
      <c r="N52" s="14">
        <v>426</v>
      </c>
      <c r="O52" s="14">
        <v>683</v>
      </c>
      <c r="P52" s="14">
        <v>95</v>
      </c>
      <c r="Q52" s="14">
        <v>342</v>
      </c>
      <c r="R52" s="14">
        <v>457</v>
      </c>
      <c r="S52" s="14">
        <v>413</v>
      </c>
      <c r="T52" s="14">
        <v>564</v>
      </c>
      <c r="U52" s="14">
        <v>159</v>
      </c>
      <c r="V52" s="14">
        <v>24</v>
      </c>
      <c r="W52" s="14">
        <v>231</v>
      </c>
      <c r="X52" s="14">
        <v>82</v>
      </c>
      <c r="Y52" s="14">
        <v>45</v>
      </c>
      <c r="Z52" s="14">
        <v>589</v>
      </c>
      <c r="AA52" s="14">
        <v>267</v>
      </c>
      <c r="AB52" s="14">
        <v>139</v>
      </c>
      <c r="AC52" s="15">
        <v>492</v>
      </c>
      <c r="AD52" s="2">
        <f t="shared" si="4"/>
        <v>10990</v>
      </c>
      <c r="AE52" s="2">
        <f t="shared" si="5"/>
        <v>5747770</v>
      </c>
    </row>
    <row r="53" spans="1:31" x14ac:dyDescent="0.2">
      <c r="A53" s="1">
        <v>11</v>
      </c>
      <c r="B53" s="13">
        <v>250</v>
      </c>
      <c r="C53" s="14">
        <v>156</v>
      </c>
      <c r="D53" s="14">
        <v>6</v>
      </c>
      <c r="E53" s="14">
        <v>455</v>
      </c>
      <c r="F53" s="14">
        <v>88</v>
      </c>
      <c r="G53" s="14">
        <v>409</v>
      </c>
      <c r="H53" s="14">
        <v>491</v>
      </c>
      <c r="I53" s="14">
        <v>65</v>
      </c>
      <c r="J53" s="14">
        <v>113</v>
      </c>
      <c r="K53" s="14">
        <v>279</v>
      </c>
      <c r="L53" s="14">
        <v>355</v>
      </c>
      <c r="M53" s="14">
        <v>609</v>
      </c>
      <c r="N53" s="14">
        <v>739</v>
      </c>
      <c r="O53" s="14">
        <v>220</v>
      </c>
      <c r="P53" s="14">
        <v>584</v>
      </c>
      <c r="Q53" s="14">
        <v>39</v>
      </c>
      <c r="R53" s="14">
        <v>189</v>
      </c>
      <c r="S53" s="14">
        <v>439</v>
      </c>
      <c r="T53" s="14">
        <v>531</v>
      </c>
      <c r="U53" s="14">
        <v>645</v>
      </c>
      <c r="V53" s="14">
        <v>709</v>
      </c>
      <c r="W53" s="14">
        <v>295</v>
      </c>
      <c r="X53" s="14">
        <v>381</v>
      </c>
      <c r="Y53" s="14">
        <v>676</v>
      </c>
      <c r="Z53" s="14">
        <v>315</v>
      </c>
      <c r="AA53" s="14">
        <v>762</v>
      </c>
      <c r="AB53" s="14">
        <v>632</v>
      </c>
      <c r="AC53" s="15">
        <v>558</v>
      </c>
      <c r="AD53" s="2">
        <f t="shared" si="4"/>
        <v>10990</v>
      </c>
      <c r="AE53" s="2">
        <f t="shared" si="5"/>
        <v>5747770</v>
      </c>
    </row>
    <row r="54" spans="1:31" x14ac:dyDescent="0.2">
      <c r="A54" s="1">
        <v>12</v>
      </c>
      <c r="B54" s="13">
        <v>11</v>
      </c>
      <c r="C54" s="14">
        <v>569</v>
      </c>
      <c r="D54" s="14">
        <v>717</v>
      </c>
      <c r="E54" s="14">
        <v>749</v>
      </c>
      <c r="F54" s="14">
        <v>407</v>
      </c>
      <c r="G54" s="14">
        <v>454</v>
      </c>
      <c r="H54" s="14">
        <v>691</v>
      </c>
      <c r="I54" s="14">
        <v>128</v>
      </c>
      <c r="J54" s="14">
        <v>256</v>
      </c>
      <c r="K54" s="14">
        <v>617</v>
      </c>
      <c r="L54" s="14">
        <v>556</v>
      </c>
      <c r="M54" s="14">
        <v>503</v>
      </c>
      <c r="N54" s="14">
        <v>194</v>
      </c>
      <c r="O54" s="14">
        <v>343</v>
      </c>
      <c r="P54" s="14">
        <v>427</v>
      </c>
      <c r="Q54" s="14">
        <v>614</v>
      </c>
      <c r="R54" s="14">
        <v>307</v>
      </c>
      <c r="S54" s="14">
        <v>248</v>
      </c>
      <c r="T54" s="14">
        <v>141</v>
      </c>
      <c r="U54" s="14">
        <v>508</v>
      </c>
      <c r="V54" s="14">
        <v>660</v>
      </c>
      <c r="W54" s="14">
        <v>103</v>
      </c>
      <c r="X54" s="14">
        <v>314</v>
      </c>
      <c r="Y54" s="14">
        <v>379</v>
      </c>
      <c r="Z54" s="14">
        <v>49</v>
      </c>
      <c r="AA54" s="14">
        <v>73</v>
      </c>
      <c r="AB54" s="14">
        <v>205</v>
      </c>
      <c r="AC54" s="15">
        <v>767</v>
      </c>
      <c r="AD54" s="2">
        <f t="shared" si="4"/>
        <v>10990</v>
      </c>
      <c r="AE54" s="2">
        <f t="shared" si="5"/>
        <v>5747770</v>
      </c>
    </row>
    <row r="55" spans="1:31" x14ac:dyDescent="0.2">
      <c r="A55" s="1">
        <v>13</v>
      </c>
      <c r="B55" s="13">
        <v>192</v>
      </c>
      <c r="C55" s="14">
        <v>105</v>
      </c>
      <c r="D55" s="14">
        <v>396</v>
      </c>
      <c r="E55" s="14">
        <v>579</v>
      </c>
      <c r="F55" s="14">
        <v>650</v>
      </c>
      <c r="G55" s="14">
        <v>431</v>
      </c>
      <c r="H55" s="14">
        <v>37</v>
      </c>
      <c r="I55" s="14">
        <v>259</v>
      </c>
      <c r="J55" s="14">
        <v>335</v>
      </c>
      <c r="K55" s="14">
        <v>547</v>
      </c>
      <c r="L55" s="14">
        <v>72</v>
      </c>
      <c r="M55" s="14">
        <v>757</v>
      </c>
      <c r="N55" s="14">
        <v>157</v>
      </c>
      <c r="O55" s="14">
        <v>502</v>
      </c>
      <c r="P55" s="14">
        <v>306</v>
      </c>
      <c r="Q55" s="14">
        <v>633</v>
      </c>
      <c r="R55" s="14">
        <v>1</v>
      </c>
      <c r="S55" s="14">
        <v>716</v>
      </c>
      <c r="T55" s="14">
        <v>239</v>
      </c>
      <c r="U55" s="14">
        <v>475</v>
      </c>
      <c r="V55" s="14">
        <v>511</v>
      </c>
      <c r="W55" s="14">
        <v>737</v>
      </c>
      <c r="X55" s="14">
        <v>347</v>
      </c>
      <c r="Y55" s="14">
        <v>118</v>
      </c>
      <c r="Z55" s="14">
        <v>215</v>
      </c>
      <c r="AA55" s="14">
        <v>368</v>
      </c>
      <c r="AB55" s="14">
        <v>693</v>
      </c>
      <c r="AC55" s="15">
        <v>612</v>
      </c>
      <c r="AD55" s="2">
        <f t="shared" si="4"/>
        <v>10990</v>
      </c>
      <c r="AE55" s="2">
        <f t="shared" si="5"/>
        <v>5747770</v>
      </c>
    </row>
    <row r="56" spans="1:31" x14ac:dyDescent="0.2">
      <c r="A56" s="1">
        <v>14</v>
      </c>
      <c r="B56" s="13">
        <v>707</v>
      </c>
      <c r="C56" s="14">
        <v>747</v>
      </c>
      <c r="D56" s="14">
        <v>449</v>
      </c>
      <c r="E56" s="14">
        <v>93</v>
      </c>
      <c r="F56" s="14">
        <v>444</v>
      </c>
      <c r="G56" s="14">
        <v>184</v>
      </c>
      <c r="H56" s="14">
        <v>217</v>
      </c>
      <c r="I56" s="14">
        <v>493</v>
      </c>
      <c r="J56" s="14">
        <v>771</v>
      </c>
      <c r="K56" s="14">
        <v>123</v>
      </c>
      <c r="L56" s="14">
        <v>278</v>
      </c>
      <c r="M56" s="14">
        <v>538</v>
      </c>
      <c r="N56" s="14">
        <v>419</v>
      </c>
      <c r="O56" s="14">
        <v>620</v>
      </c>
      <c r="P56" s="14">
        <v>144</v>
      </c>
      <c r="Q56" s="14">
        <v>391</v>
      </c>
      <c r="R56" s="14">
        <v>230</v>
      </c>
      <c r="S56" s="14">
        <v>530</v>
      </c>
      <c r="T56" s="14">
        <v>655</v>
      </c>
      <c r="U56" s="14">
        <v>15</v>
      </c>
      <c r="V56" s="14">
        <v>297</v>
      </c>
      <c r="W56" s="14">
        <v>581</v>
      </c>
      <c r="X56" s="14">
        <v>604</v>
      </c>
      <c r="Y56" s="14">
        <v>360</v>
      </c>
      <c r="Z56" s="14">
        <v>681</v>
      </c>
      <c r="AA56" s="14">
        <v>309</v>
      </c>
      <c r="AB56" s="14">
        <v>47</v>
      </c>
      <c r="AC56" s="15">
        <v>63</v>
      </c>
      <c r="AD56" s="2">
        <f t="shared" si="4"/>
        <v>10990</v>
      </c>
      <c r="AE56" s="2">
        <f t="shared" si="5"/>
        <v>5747770</v>
      </c>
    </row>
    <row r="57" spans="1:31" x14ac:dyDescent="0.2">
      <c r="A57" s="1">
        <v>15</v>
      </c>
      <c r="B57" s="13">
        <v>722</v>
      </c>
      <c r="C57" s="14">
        <v>738</v>
      </c>
      <c r="D57" s="14">
        <v>476</v>
      </c>
      <c r="E57" s="14">
        <v>104</v>
      </c>
      <c r="F57" s="14">
        <v>425</v>
      </c>
      <c r="G57" s="14">
        <v>181</v>
      </c>
      <c r="H57" s="14">
        <v>204</v>
      </c>
      <c r="I57" s="14">
        <v>488</v>
      </c>
      <c r="J57" s="14">
        <v>770</v>
      </c>
      <c r="K57" s="14">
        <v>130</v>
      </c>
      <c r="L57" s="14">
        <v>255</v>
      </c>
      <c r="M57" s="14">
        <v>555</v>
      </c>
      <c r="N57" s="14">
        <v>394</v>
      </c>
      <c r="O57" s="14">
        <v>641</v>
      </c>
      <c r="P57" s="14">
        <v>165</v>
      </c>
      <c r="Q57" s="14">
        <v>366</v>
      </c>
      <c r="R57" s="14">
        <v>247</v>
      </c>
      <c r="S57" s="14">
        <v>507</v>
      </c>
      <c r="T57" s="14">
        <v>662</v>
      </c>
      <c r="U57" s="14">
        <v>14</v>
      </c>
      <c r="V57" s="14">
        <v>292</v>
      </c>
      <c r="W57" s="14">
        <v>568</v>
      </c>
      <c r="X57" s="14">
        <v>601</v>
      </c>
      <c r="Y57" s="14">
        <v>341</v>
      </c>
      <c r="Z57" s="14">
        <v>692</v>
      </c>
      <c r="AA57" s="14">
        <v>336</v>
      </c>
      <c r="AB57" s="14">
        <v>38</v>
      </c>
      <c r="AC57" s="15">
        <v>78</v>
      </c>
      <c r="AD57" s="2">
        <f t="shared" si="4"/>
        <v>10990</v>
      </c>
      <c r="AE57" s="2">
        <f t="shared" si="5"/>
        <v>5747770</v>
      </c>
    </row>
    <row r="58" spans="1:31" x14ac:dyDescent="0.2">
      <c r="A58" s="1">
        <v>16</v>
      </c>
      <c r="B58" s="13">
        <v>173</v>
      </c>
      <c r="C58" s="14">
        <v>92</v>
      </c>
      <c r="D58" s="14">
        <v>417</v>
      </c>
      <c r="E58" s="14">
        <v>570</v>
      </c>
      <c r="F58" s="14">
        <v>667</v>
      </c>
      <c r="G58" s="14">
        <v>438</v>
      </c>
      <c r="H58" s="14">
        <v>48</v>
      </c>
      <c r="I58" s="14">
        <v>274</v>
      </c>
      <c r="J58" s="14">
        <v>310</v>
      </c>
      <c r="K58" s="14">
        <v>546</v>
      </c>
      <c r="L58" s="14">
        <v>69</v>
      </c>
      <c r="M58" s="14">
        <v>784</v>
      </c>
      <c r="N58" s="14">
        <v>152</v>
      </c>
      <c r="O58" s="14">
        <v>479</v>
      </c>
      <c r="P58" s="14">
        <v>283</v>
      </c>
      <c r="Q58" s="14">
        <v>628</v>
      </c>
      <c r="R58" s="14">
        <v>28</v>
      </c>
      <c r="S58" s="14">
        <v>713</v>
      </c>
      <c r="T58" s="14">
        <v>238</v>
      </c>
      <c r="U58" s="14">
        <v>450</v>
      </c>
      <c r="V58" s="14">
        <v>526</v>
      </c>
      <c r="W58" s="14">
        <v>748</v>
      </c>
      <c r="X58" s="14">
        <v>354</v>
      </c>
      <c r="Y58" s="14">
        <v>135</v>
      </c>
      <c r="Z58" s="14">
        <v>206</v>
      </c>
      <c r="AA58" s="14">
        <v>389</v>
      </c>
      <c r="AB58" s="14">
        <v>680</v>
      </c>
      <c r="AC58" s="15">
        <v>593</v>
      </c>
      <c r="AD58" s="2">
        <f t="shared" si="4"/>
        <v>10990</v>
      </c>
      <c r="AE58" s="2">
        <f t="shared" si="5"/>
        <v>5747770</v>
      </c>
    </row>
    <row r="59" spans="1:31" x14ac:dyDescent="0.2">
      <c r="A59" s="1">
        <v>17</v>
      </c>
      <c r="B59" s="13">
        <v>18</v>
      </c>
      <c r="C59" s="14">
        <v>580</v>
      </c>
      <c r="D59" s="14">
        <v>712</v>
      </c>
      <c r="E59" s="14">
        <v>736</v>
      </c>
      <c r="F59" s="14">
        <v>406</v>
      </c>
      <c r="G59" s="14">
        <v>471</v>
      </c>
      <c r="H59" s="14">
        <v>682</v>
      </c>
      <c r="I59" s="14">
        <v>125</v>
      </c>
      <c r="J59" s="14">
        <v>277</v>
      </c>
      <c r="K59" s="14">
        <v>644</v>
      </c>
      <c r="L59" s="14">
        <v>537</v>
      </c>
      <c r="M59" s="14">
        <v>478</v>
      </c>
      <c r="N59" s="14">
        <v>171</v>
      </c>
      <c r="O59" s="14">
        <v>358</v>
      </c>
      <c r="P59" s="14">
        <v>442</v>
      </c>
      <c r="Q59" s="14">
        <v>591</v>
      </c>
      <c r="R59" s="14">
        <v>282</v>
      </c>
      <c r="S59" s="14">
        <v>229</v>
      </c>
      <c r="T59" s="14">
        <v>168</v>
      </c>
      <c r="U59" s="14">
        <v>529</v>
      </c>
      <c r="V59" s="14">
        <v>657</v>
      </c>
      <c r="W59" s="14">
        <v>94</v>
      </c>
      <c r="X59" s="14">
        <v>331</v>
      </c>
      <c r="Y59" s="14">
        <v>378</v>
      </c>
      <c r="Z59" s="14">
        <v>36</v>
      </c>
      <c r="AA59" s="14">
        <v>68</v>
      </c>
      <c r="AB59" s="14">
        <v>216</v>
      </c>
      <c r="AC59" s="15">
        <v>774</v>
      </c>
      <c r="AD59" s="2">
        <f t="shared" si="4"/>
        <v>10990</v>
      </c>
      <c r="AE59" s="2">
        <f t="shared" si="5"/>
        <v>5747770</v>
      </c>
    </row>
    <row r="60" spans="1:31" x14ac:dyDescent="0.2">
      <c r="A60" s="1">
        <v>18</v>
      </c>
      <c r="B60" s="13">
        <v>227</v>
      </c>
      <c r="C60" s="14">
        <v>153</v>
      </c>
      <c r="D60" s="14">
        <v>23</v>
      </c>
      <c r="E60" s="14">
        <v>470</v>
      </c>
      <c r="F60" s="14">
        <v>109</v>
      </c>
      <c r="G60" s="14">
        <v>404</v>
      </c>
      <c r="H60" s="14">
        <v>490</v>
      </c>
      <c r="I60" s="14">
        <v>76</v>
      </c>
      <c r="J60" s="14">
        <v>140</v>
      </c>
      <c r="K60" s="14">
        <v>254</v>
      </c>
      <c r="L60" s="14">
        <v>346</v>
      </c>
      <c r="M60" s="14">
        <v>596</v>
      </c>
      <c r="N60" s="14">
        <v>746</v>
      </c>
      <c r="O60" s="14">
        <v>201</v>
      </c>
      <c r="P60" s="14">
        <v>565</v>
      </c>
      <c r="Q60" s="14">
        <v>46</v>
      </c>
      <c r="R60" s="14">
        <v>176</v>
      </c>
      <c r="S60" s="14">
        <v>430</v>
      </c>
      <c r="T60" s="14">
        <v>506</v>
      </c>
      <c r="U60" s="14">
        <v>672</v>
      </c>
      <c r="V60" s="14">
        <v>720</v>
      </c>
      <c r="W60" s="14">
        <v>294</v>
      </c>
      <c r="X60" s="14">
        <v>376</v>
      </c>
      <c r="Y60" s="14">
        <v>697</v>
      </c>
      <c r="Z60" s="14">
        <v>330</v>
      </c>
      <c r="AA60" s="14">
        <v>779</v>
      </c>
      <c r="AB60" s="14">
        <v>629</v>
      </c>
      <c r="AC60" s="15">
        <v>535</v>
      </c>
      <c r="AD60" s="2">
        <f t="shared" si="4"/>
        <v>10990</v>
      </c>
      <c r="AE60" s="2">
        <f t="shared" si="5"/>
        <v>5747770</v>
      </c>
    </row>
    <row r="61" spans="1:31" x14ac:dyDescent="0.2">
      <c r="A61" s="1">
        <v>19</v>
      </c>
      <c r="B61" s="13">
        <v>293</v>
      </c>
      <c r="C61" s="14">
        <v>646</v>
      </c>
      <c r="D61" s="14">
        <v>518</v>
      </c>
      <c r="E61" s="14">
        <v>196</v>
      </c>
      <c r="F61" s="14">
        <v>740</v>
      </c>
      <c r="G61" s="14">
        <v>703</v>
      </c>
      <c r="H61" s="14">
        <v>554</v>
      </c>
      <c r="I61" s="14">
        <v>761</v>
      </c>
      <c r="J61" s="14">
        <v>626</v>
      </c>
      <c r="K61" s="14">
        <v>221</v>
      </c>
      <c r="L61" s="14">
        <v>372</v>
      </c>
      <c r="M61" s="14">
        <v>328</v>
      </c>
      <c r="N61" s="14">
        <v>443</v>
      </c>
      <c r="O61" s="14">
        <v>690</v>
      </c>
      <c r="P61" s="14">
        <v>102</v>
      </c>
      <c r="Q61" s="14">
        <v>359</v>
      </c>
      <c r="R61" s="14">
        <v>468</v>
      </c>
      <c r="S61" s="14">
        <v>400</v>
      </c>
      <c r="T61" s="14">
        <v>585</v>
      </c>
      <c r="U61" s="14">
        <v>150</v>
      </c>
      <c r="V61" s="14">
        <v>5</v>
      </c>
      <c r="W61" s="14">
        <v>246</v>
      </c>
      <c r="X61" s="14">
        <v>59</v>
      </c>
      <c r="Y61" s="14">
        <v>40</v>
      </c>
      <c r="Z61" s="14">
        <v>616</v>
      </c>
      <c r="AA61" s="14">
        <v>266</v>
      </c>
      <c r="AB61" s="14">
        <v>114</v>
      </c>
      <c r="AC61" s="15">
        <v>489</v>
      </c>
      <c r="AD61" s="2">
        <f t="shared" si="4"/>
        <v>10990</v>
      </c>
      <c r="AE61" s="2">
        <f t="shared" si="5"/>
        <v>5747770</v>
      </c>
    </row>
    <row r="62" spans="1:31" x14ac:dyDescent="0.2">
      <c r="A62" s="1">
        <v>20</v>
      </c>
      <c r="B62" s="13">
        <v>654</v>
      </c>
      <c r="C62" s="14">
        <v>285</v>
      </c>
      <c r="D62" s="14">
        <v>226</v>
      </c>
      <c r="E62" s="14">
        <v>405</v>
      </c>
      <c r="F62" s="14">
        <v>143</v>
      </c>
      <c r="G62" s="14">
        <v>22</v>
      </c>
      <c r="H62" s="14">
        <v>280</v>
      </c>
      <c r="I62" s="14">
        <v>214</v>
      </c>
      <c r="J62" s="14">
        <v>344</v>
      </c>
      <c r="K62" s="14">
        <v>684</v>
      </c>
      <c r="L62" s="14">
        <v>608</v>
      </c>
      <c r="M62" s="14">
        <v>81</v>
      </c>
      <c r="N62" s="14">
        <v>462</v>
      </c>
      <c r="O62" s="14">
        <v>51</v>
      </c>
      <c r="P62" s="14">
        <v>751</v>
      </c>
      <c r="Q62" s="14">
        <v>322</v>
      </c>
      <c r="R62" s="14">
        <v>725</v>
      </c>
      <c r="S62" s="14">
        <v>188</v>
      </c>
      <c r="T62" s="14">
        <v>96</v>
      </c>
      <c r="U62" s="14">
        <v>428</v>
      </c>
      <c r="V62" s="14">
        <v>578</v>
      </c>
      <c r="W62" s="14">
        <v>532</v>
      </c>
      <c r="X62" s="14">
        <v>778</v>
      </c>
      <c r="Y62" s="14">
        <v>619</v>
      </c>
      <c r="Z62" s="14">
        <v>377</v>
      </c>
      <c r="AA62" s="14">
        <v>534</v>
      </c>
      <c r="AB62" s="14">
        <v>481</v>
      </c>
      <c r="AC62" s="15">
        <v>122</v>
      </c>
      <c r="AD62" s="2">
        <f t="shared" si="4"/>
        <v>10990</v>
      </c>
      <c r="AE62" s="2">
        <f t="shared" si="5"/>
        <v>5747770</v>
      </c>
    </row>
    <row r="63" spans="1:31" x14ac:dyDescent="0.2">
      <c r="A63" s="1">
        <v>21</v>
      </c>
      <c r="B63" s="13">
        <v>148</v>
      </c>
      <c r="C63" s="14">
        <v>249</v>
      </c>
      <c r="D63" s="14">
        <v>290</v>
      </c>
      <c r="E63" s="14">
        <v>422</v>
      </c>
      <c r="F63" s="14">
        <v>190</v>
      </c>
      <c r="G63" s="14">
        <v>509</v>
      </c>
      <c r="H63" s="14">
        <v>769</v>
      </c>
      <c r="I63" s="14">
        <v>695</v>
      </c>
      <c r="J63" s="14">
        <v>384</v>
      </c>
      <c r="K63" s="14">
        <v>31</v>
      </c>
      <c r="L63" s="14">
        <v>326</v>
      </c>
      <c r="M63" s="14">
        <v>208</v>
      </c>
      <c r="N63" s="14">
        <v>728</v>
      </c>
      <c r="O63" s="14">
        <v>126</v>
      </c>
      <c r="P63" s="14">
        <v>658</v>
      </c>
      <c r="Q63" s="14">
        <v>84</v>
      </c>
      <c r="R63" s="14">
        <v>572</v>
      </c>
      <c r="S63" s="14">
        <v>466</v>
      </c>
      <c r="T63" s="14">
        <v>731</v>
      </c>
      <c r="U63" s="14">
        <v>412</v>
      </c>
      <c r="V63" s="14">
        <v>107</v>
      </c>
      <c r="W63" s="14">
        <v>13</v>
      </c>
      <c r="X63" s="14">
        <v>257</v>
      </c>
      <c r="Y63" s="14">
        <v>610</v>
      </c>
      <c r="Z63" s="14">
        <v>338</v>
      </c>
      <c r="AA63" s="14">
        <v>486</v>
      </c>
      <c r="AB63" s="14">
        <v>557</v>
      </c>
      <c r="AC63" s="15">
        <v>624</v>
      </c>
      <c r="AD63" s="2">
        <f t="shared" si="4"/>
        <v>10990</v>
      </c>
      <c r="AE63" s="2">
        <f t="shared" si="5"/>
        <v>5747770</v>
      </c>
    </row>
    <row r="64" spans="1:31" x14ac:dyDescent="0.2">
      <c r="A64" s="1">
        <v>22</v>
      </c>
      <c r="B64" s="13">
        <v>440</v>
      </c>
      <c r="C64" s="14">
        <v>522</v>
      </c>
      <c r="D64" s="14">
        <v>652</v>
      </c>
      <c r="E64" s="14">
        <v>145</v>
      </c>
      <c r="F64" s="14">
        <v>461</v>
      </c>
      <c r="G64" s="14">
        <v>234</v>
      </c>
      <c r="H64" s="14">
        <v>58</v>
      </c>
      <c r="I64" s="14">
        <v>42</v>
      </c>
      <c r="J64" s="14">
        <v>600</v>
      </c>
      <c r="K64" s="14">
        <v>498</v>
      </c>
      <c r="L64" s="14">
        <v>219</v>
      </c>
      <c r="M64" s="14">
        <v>675</v>
      </c>
      <c r="N64" s="14">
        <v>25</v>
      </c>
      <c r="O64" s="14">
        <v>392</v>
      </c>
      <c r="P64" s="14">
        <v>420</v>
      </c>
      <c r="Q64" s="14">
        <v>781</v>
      </c>
      <c r="R64" s="14">
        <v>87</v>
      </c>
      <c r="S64" s="14">
        <v>583</v>
      </c>
      <c r="T64" s="14">
        <v>302</v>
      </c>
      <c r="U64" s="14">
        <v>180</v>
      </c>
      <c r="V64" s="14">
        <v>742</v>
      </c>
      <c r="W64" s="14">
        <v>702</v>
      </c>
      <c r="X64" s="14">
        <v>542</v>
      </c>
      <c r="Y64" s="14">
        <v>321</v>
      </c>
      <c r="Z64" s="14">
        <v>621</v>
      </c>
      <c r="AA64" s="14">
        <v>120</v>
      </c>
      <c r="AB64" s="14">
        <v>270</v>
      </c>
      <c r="AC64" s="15">
        <v>356</v>
      </c>
      <c r="AD64" s="2">
        <f t="shared" si="4"/>
        <v>10990</v>
      </c>
      <c r="AE64" s="2">
        <f t="shared" si="5"/>
        <v>5747770</v>
      </c>
    </row>
    <row r="65" spans="1:31" x14ac:dyDescent="0.2">
      <c r="A65" s="1">
        <v>23</v>
      </c>
      <c r="B65" s="13">
        <v>415</v>
      </c>
      <c r="C65" s="14">
        <v>12</v>
      </c>
      <c r="D65" s="14">
        <v>160</v>
      </c>
      <c r="E65" s="14">
        <v>669</v>
      </c>
      <c r="F65" s="14">
        <v>718</v>
      </c>
      <c r="G65" s="14">
        <v>288</v>
      </c>
      <c r="H65" s="14">
        <v>313</v>
      </c>
      <c r="I65" s="14">
        <v>560</v>
      </c>
      <c r="J65" s="14">
        <v>199</v>
      </c>
      <c r="K65" s="14">
        <v>349</v>
      </c>
      <c r="L65" s="14">
        <v>686</v>
      </c>
      <c r="M65" s="14">
        <v>50</v>
      </c>
      <c r="N65" s="14">
        <v>514</v>
      </c>
      <c r="O65" s="14">
        <v>590</v>
      </c>
      <c r="P65" s="14">
        <v>170</v>
      </c>
      <c r="Q65" s="14">
        <v>262</v>
      </c>
      <c r="R65" s="14">
        <v>750</v>
      </c>
      <c r="S65" s="14">
        <v>98</v>
      </c>
      <c r="T65" s="14">
        <v>433</v>
      </c>
      <c r="U65" s="14">
        <v>563</v>
      </c>
      <c r="V65" s="14">
        <v>252</v>
      </c>
      <c r="W65" s="14">
        <v>453</v>
      </c>
      <c r="X65" s="14">
        <v>484</v>
      </c>
      <c r="Y65" s="14">
        <v>74</v>
      </c>
      <c r="Z65" s="14">
        <v>137</v>
      </c>
      <c r="AA65" s="14">
        <v>636</v>
      </c>
      <c r="AB65" s="14">
        <v>768</v>
      </c>
      <c r="AC65" s="15">
        <v>387</v>
      </c>
      <c r="AD65" s="2">
        <f t="shared" si="4"/>
        <v>10990</v>
      </c>
      <c r="AE65" s="2">
        <f t="shared" si="5"/>
        <v>5747770</v>
      </c>
    </row>
    <row r="66" spans="1:31" x14ac:dyDescent="0.2">
      <c r="A66" s="1">
        <v>24</v>
      </c>
      <c r="B66" s="13">
        <v>574</v>
      </c>
      <c r="C66" s="14">
        <v>723</v>
      </c>
      <c r="D66" s="14">
        <v>423</v>
      </c>
      <c r="E66" s="14">
        <v>298</v>
      </c>
      <c r="F66" s="14">
        <v>10</v>
      </c>
      <c r="G66" s="14">
        <v>664</v>
      </c>
      <c r="H66" s="14">
        <v>613</v>
      </c>
      <c r="I66" s="14">
        <v>618</v>
      </c>
      <c r="J66" s="14">
        <v>694</v>
      </c>
      <c r="K66" s="14">
        <v>369</v>
      </c>
      <c r="L66" s="14">
        <v>56</v>
      </c>
      <c r="M66" s="14">
        <v>265</v>
      </c>
      <c r="N66" s="14">
        <v>232</v>
      </c>
      <c r="O66" s="14">
        <v>320</v>
      </c>
      <c r="P66" s="14">
        <v>460</v>
      </c>
      <c r="Q66" s="14">
        <v>540</v>
      </c>
      <c r="R66" s="14">
        <v>517</v>
      </c>
      <c r="S66" s="14">
        <v>756</v>
      </c>
      <c r="T66" s="14">
        <v>397</v>
      </c>
      <c r="U66" s="14">
        <v>106</v>
      </c>
      <c r="V66" s="14">
        <v>142</v>
      </c>
      <c r="W66" s="14">
        <v>193</v>
      </c>
      <c r="X66" s="14">
        <v>132</v>
      </c>
      <c r="Y66" s="14">
        <v>766</v>
      </c>
      <c r="Z66" s="14">
        <v>494</v>
      </c>
      <c r="AA66" s="14">
        <v>339</v>
      </c>
      <c r="AB66" s="14">
        <v>79</v>
      </c>
      <c r="AC66" s="15">
        <v>210</v>
      </c>
      <c r="AD66" s="2">
        <f t="shared" si="4"/>
        <v>10990</v>
      </c>
      <c r="AE66" s="2">
        <f t="shared" si="5"/>
        <v>5747770</v>
      </c>
    </row>
    <row r="67" spans="1:31" x14ac:dyDescent="0.2">
      <c r="A67" s="1">
        <v>25</v>
      </c>
      <c r="B67" s="13">
        <v>112</v>
      </c>
      <c r="C67" s="14">
        <v>451</v>
      </c>
      <c r="D67" s="14">
        <v>582</v>
      </c>
      <c r="E67" s="14">
        <v>236</v>
      </c>
      <c r="F67" s="14">
        <v>512</v>
      </c>
      <c r="G67" s="14">
        <v>154</v>
      </c>
      <c r="H67" s="14">
        <v>382</v>
      </c>
      <c r="I67" s="14">
        <v>361</v>
      </c>
      <c r="J67" s="14">
        <v>41</v>
      </c>
      <c r="K67" s="14">
        <v>611</v>
      </c>
      <c r="L67" s="14">
        <v>758</v>
      </c>
      <c r="M67" s="14">
        <v>117</v>
      </c>
      <c r="N67" s="14">
        <v>300</v>
      </c>
      <c r="O67" s="14">
        <v>66</v>
      </c>
      <c r="P67" s="14">
        <v>710</v>
      </c>
      <c r="Q67" s="14">
        <v>496</v>
      </c>
      <c r="R67" s="14">
        <v>649</v>
      </c>
      <c r="S67" s="14">
        <v>2</v>
      </c>
      <c r="T67" s="14">
        <v>191</v>
      </c>
      <c r="U67" s="14">
        <v>741</v>
      </c>
      <c r="V67" s="14">
        <v>445</v>
      </c>
      <c r="W67" s="14">
        <v>410</v>
      </c>
      <c r="X67" s="14">
        <v>630</v>
      </c>
      <c r="Y67" s="14">
        <v>260</v>
      </c>
      <c r="Z67" s="14">
        <v>544</v>
      </c>
      <c r="AA67" s="14">
        <v>218</v>
      </c>
      <c r="AB67" s="14">
        <v>311</v>
      </c>
      <c r="AC67" s="15">
        <v>700</v>
      </c>
      <c r="AD67" s="2">
        <f t="shared" si="4"/>
        <v>10990</v>
      </c>
      <c r="AE67" s="2">
        <f t="shared" si="5"/>
        <v>5747770</v>
      </c>
    </row>
    <row r="68" spans="1:31" x14ac:dyDescent="0.2">
      <c r="A68" s="1">
        <v>26</v>
      </c>
      <c r="B68" s="13">
        <v>730</v>
      </c>
      <c r="C68" s="14">
        <v>182</v>
      </c>
      <c r="D68" s="14">
        <v>97</v>
      </c>
      <c r="E68" s="14">
        <v>527</v>
      </c>
      <c r="F68" s="14">
        <v>244</v>
      </c>
      <c r="G68" s="14">
        <v>588</v>
      </c>
      <c r="H68" s="14">
        <v>348</v>
      </c>
      <c r="I68" s="14">
        <v>367</v>
      </c>
      <c r="J68" s="14">
        <v>61</v>
      </c>
      <c r="K68" s="14">
        <v>318</v>
      </c>
      <c r="L68" s="14">
        <v>501</v>
      </c>
      <c r="M68" s="14">
        <v>634</v>
      </c>
      <c r="N68" s="14">
        <v>666</v>
      </c>
      <c r="O68" s="14">
        <v>764</v>
      </c>
      <c r="P68" s="14">
        <v>8</v>
      </c>
      <c r="Q68" s="14">
        <v>134</v>
      </c>
      <c r="R68" s="14">
        <v>158</v>
      </c>
      <c r="S68" s="14">
        <v>305</v>
      </c>
      <c r="T68" s="14">
        <v>458</v>
      </c>
      <c r="U68" s="14">
        <v>705</v>
      </c>
      <c r="V68" s="14">
        <v>395</v>
      </c>
      <c r="W68" s="14">
        <v>432</v>
      </c>
      <c r="X68" s="14">
        <v>224</v>
      </c>
      <c r="Y68" s="14">
        <v>552</v>
      </c>
      <c r="Z68" s="14">
        <v>275</v>
      </c>
      <c r="AA68" s="14">
        <v>685</v>
      </c>
      <c r="AB68" s="14">
        <v>602</v>
      </c>
      <c r="AC68" s="15">
        <v>30</v>
      </c>
      <c r="AD68" s="2">
        <f t="shared" si="4"/>
        <v>10990</v>
      </c>
      <c r="AE68" s="2">
        <f t="shared" si="5"/>
        <v>5747770</v>
      </c>
    </row>
    <row r="69" spans="1:31" x14ac:dyDescent="0.2">
      <c r="A69" s="1">
        <v>27</v>
      </c>
      <c r="B69" s="13">
        <v>473</v>
      </c>
      <c r="C69" s="14">
        <v>414</v>
      </c>
      <c r="D69" s="14">
        <v>733</v>
      </c>
      <c r="E69" s="14">
        <v>3</v>
      </c>
      <c r="F69" s="14">
        <v>308</v>
      </c>
      <c r="G69" s="14">
        <v>86</v>
      </c>
      <c r="H69" s="14">
        <v>639</v>
      </c>
      <c r="I69" s="14">
        <v>598</v>
      </c>
      <c r="J69" s="14">
        <v>550</v>
      </c>
      <c r="K69" s="14">
        <v>64</v>
      </c>
      <c r="L69" s="14">
        <v>124</v>
      </c>
      <c r="M69" s="14">
        <v>350</v>
      </c>
      <c r="N69" s="14">
        <v>573</v>
      </c>
      <c r="O69" s="14">
        <v>272</v>
      </c>
      <c r="P69" s="14">
        <v>524</v>
      </c>
      <c r="Q69" s="14">
        <v>209</v>
      </c>
      <c r="R69" s="14">
        <v>434</v>
      </c>
      <c r="S69" s="14">
        <v>656</v>
      </c>
      <c r="T69" s="14">
        <v>708</v>
      </c>
      <c r="U69" s="14">
        <v>242</v>
      </c>
      <c r="V69" s="14">
        <v>178</v>
      </c>
      <c r="W69" s="14">
        <v>163</v>
      </c>
      <c r="X69" s="14">
        <v>674</v>
      </c>
      <c r="Y69" s="14">
        <v>504</v>
      </c>
      <c r="Z69" s="14">
        <v>759</v>
      </c>
      <c r="AA69" s="14">
        <v>33</v>
      </c>
      <c r="AB69" s="14">
        <v>386</v>
      </c>
      <c r="AC69" s="15">
        <v>333</v>
      </c>
      <c r="AD69" s="2">
        <f t="shared" si="4"/>
        <v>10990</v>
      </c>
      <c r="AE69" s="2">
        <f t="shared" si="5"/>
        <v>5747770</v>
      </c>
    </row>
    <row r="70" spans="1:31" x14ac:dyDescent="0.2">
      <c r="A70" s="1">
        <v>28</v>
      </c>
      <c r="B70" s="16">
        <v>516</v>
      </c>
      <c r="C70" s="17">
        <v>448</v>
      </c>
      <c r="D70" s="17">
        <v>186</v>
      </c>
      <c r="E70" s="17">
        <v>714</v>
      </c>
      <c r="F70" s="17">
        <v>562</v>
      </c>
      <c r="G70" s="17">
        <v>753</v>
      </c>
      <c r="H70" s="17">
        <v>115</v>
      </c>
      <c r="I70" s="17">
        <v>316</v>
      </c>
      <c r="J70" s="17">
        <v>499</v>
      </c>
      <c r="K70" s="17">
        <v>776</v>
      </c>
      <c r="L70" s="17">
        <v>638</v>
      </c>
      <c r="M70" s="17">
        <v>374</v>
      </c>
      <c r="N70" s="17">
        <v>89</v>
      </c>
      <c r="O70" s="17">
        <v>545</v>
      </c>
      <c r="P70" s="17">
        <v>237</v>
      </c>
      <c r="Q70" s="17">
        <v>677</v>
      </c>
      <c r="R70" s="17">
        <v>402</v>
      </c>
      <c r="S70" s="17">
        <v>162</v>
      </c>
      <c r="T70" s="17">
        <v>20</v>
      </c>
      <c r="U70" s="17">
        <v>303</v>
      </c>
      <c r="V70" s="17">
        <v>456</v>
      </c>
      <c r="W70" s="17">
        <v>647</v>
      </c>
      <c r="X70" s="17">
        <v>53</v>
      </c>
      <c r="Y70" s="17">
        <v>198</v>
      </c>
      <c r="Z70" s="17">
        <v>70</v>
      </c>
      <c r="AA70" s="17">
        <v>606</v>
      </c>
      <c r="AB70" s="17">
        <v>364</v>
      </c>
      <c r="AC70" s="18">
        <v>264</v>
      </c>
      <c r="AD70" s="2">
        <f t="shared" si="4"/>
        <v>10990</v>
      </c>
      <c r="AE70" s="2">
        <f t="shared" si="5"/>
        <v>5747770</v>
      </c>
    </row>
    <row r="71" spans="1:31" x14ac:dyDescent="0.2">
      <c r="A71" s="3" t="s">
        <v>0</v>
      </c>
      <c r="B71" s="2">
        <f t="shared" ref="B71:AC71" si="6">SUM(B43:B70)</f>
        <v>10990</v>
      </c>
      <c r="C71" s="2">
        <f t="shared" si="6"/>
        <v>10990</v>
      </c>
      <c r="D71" s="2">
        <f t="shared" si="6"/>
        <v>10990</v>
      </c>
      <c r="E71" s="2">
        <f t="shared" si="6"/>
        <v>10990</v>
      </c>
      <c r="F71" s="2">
        <f t="shared" si="6"/>
        <v>10990</v>
      </c>
      <c r="G71" s="2">
        <f t="shared" si="6"/>
        <v>10990</v>
      </c>
      <c r="H71" s="2">
        <f t="shared" si="6"/>
        <v>10990</v>
      </c>
      <c r="I71" s="2">
        <f t="shared" si="6"/>
        <v>10990</v>
      </c>
      <c r="J71" s="2">
        <f t="shared" si="6"/>
        <v>10990</v>
      </c>
      <c r="K71" s="2">
        <f t="shared" si="6"/>
        <v>10990</v>
      </c>
      <c r="L71" s="2">
        <f t="shared" si="6"/>
        <v>10990</v>
      </c>
      <c r="M71" s="2">
        <f t="shared" si="6"/>
        <v>10990</v>
      </c>
      <c r="N71" s="2">
        <f t="shared" si="6"/>
        <v>10990</v>
      </c>
      <c r="O71" s="2">
        <f t="shared" si="6"/>
        <v>10990</v>
      </c>
      <c r="P71" s="2">
        <f t="shared" si="6"/>
        <v>10990</v>
      </c>
      <c r="Q71" s="2">
        <f t="shared" si="6"/>
        <v>10990</v>
      </c>
      <c r="R71" s="2">
        <f t="shared" si="6"/>
        <v>10990</v>
      </c>
      <c r="S71" s="2">
        <f t="shared" si="6"/>
        <v>10990</v>
      </c>
      <c r="T71" s="2">
        <f t="shared" si="6"/>
        <v>10990</v>
      </c>
      <c r="U71" s="2">
        <f t="shared" si="6"/>
        <v>10990</v>
      </c>
      <c r="V71" s="2">
        <f t="shared" si="6"/>
        <v>10990</v>
      </c>
      <c r="W71" s="2">
        <f t="shared" si="6"/>
        <v>10990</v>
      </c>
      <c r="X71" s="2">
        <f t="shared" si="6"/>
        <v>10990</v>
      </c>
      <c r="Y71" s="2">
        <f t="shared" si="6"/>
        <v>10990</v>
      </c>
      <c r="Z71" s="2">
        <f t="shared" si="6"/>
        <v>10990</v>
      </c>
      <c r="AA71" s="2">
        <f t="shared" si="6"/>
        <v>10990</v>
      </c>
      <c r="AB71" s="2">
        <f t="shared" si="6"/>
        <v>10990</v>
      </c>
      <c r="AC71" s="2">
        <f t="shared" si="6"/>
        <v>10990</v>
      </c>
    </row>
    <row r="72" spans="1:31" x14ac:dyDescent="0.2">
      <c r="A72" s="3" t="s">
        <v>1</v>
      </c>
      <c r="B72" s="2">
        <f t="shared" ref="B72:AC72" si="7">SUMSQ(B43:B70)</f>
        <v>5747770</v>
      </c>
      <c r="C72" s="2">
        <f t="shared" si="7"/>
        <v>5747770</v>
      </c>
      <c r="D72" s="2">
        <f t="shared" si="7"/>
        <v>5747770</v>
      </c>
      <c r="E72" s="2">
        <f t="shared" si="7"/>
        <v>5747770</v>
      </c>
      <c r="F72" s="2">
        <f t="shared" si="7"/>
        <v>5747770</v>
      </c>
      <c r="G72" s="2">
        <f t="shared" si="7"/>
        <v>5747770</v>
      </c>
      <c r="H72" s="2">
        <f t="shared" si="7"/>
        <v>5747770</v>
      </c>
      <c r="I72" s="2">
        <f t="shared" si="7"/>
        <v>5747770</v>
      </c>
      <c r="J72" s="2">
        <f t="shared" si="7"/>
        <v>5747770</v>
      </c>
      <c r="K72" s="2">
        <f t="shared" si="7"/>
        <v>5747770</v>
      </c>
      <c r="L72" s="2">
        <f t="shared" si="7"/>
        <v>5747770</v>
      </c>
      <c r="M72" s="2">
        <f t="shared" si="7"/>
        <v>5747770</v>
      </c>
      <c r="N72" s="2">
        <f t="shared" si="7"/>
        <v>5747770</v>
      </c>
      <c r="O72" s="2">
        <f t="shared" si="7"/>
        <v>5747770</v>
      </c>
      <c r="P72" s="2">
        <f t="shared" si="7"/>
        <v>5747770</v>
      </c>
      <c r="Q72" s="2">
        <f t="shared" si="7"/>
        <v>5747770</v>
      </c>
      <c r="R72" s="2">
        <f t="shared" si="7"/>
        <v>5747770</v>
      </c>
      <c r="S72" s="2">
        <f t="shared" si="7"/>
        <v>5747770</v>
      </c>
      <c r="T72" s="2">
        <f t="shared" si="7"/>
        <v>5747770</v>
      </c>
      <c r="U72" s="2">
        <f t="shared" si="7"/>
        <v>5747770</v>
      </c>
      <c r="V72" s="2">
        <f t="shared" si="7"/>
        <v>5747770</v>
      </c>
      <c r="W72" s="2">
        <f t="shared" si="7"/>
        <v>5747770</v>
      </c>
      <c r="X72" s="2">
        <f t="shared" si="7"/>
        <v>5747770</v>
      </c>
      <c r="Y72" s="2">
        <f t="shared" si="7"/>
        <v>5747770</v>
      </c>
      <c r="Z72" s="2">
        <f t="shared" si="7"/>
        <v>5747770</v>
      </c>
      <c r="AA72" s="2">
        <f t="shared" si="7"/>
        <v>5747770</v>
      </c>
      <c r="AB72" s="2">
        <f t="shared" si="7"/>
        <v>5747770</v>
      </c>
      <c r="AC72" s="2">
        <f t="shared" si="7"/>
        <v>5747770</v>
      </c>
      <c r="AD72" s="2" t="s">
        <v>4</v>
      </c>
    </row>
    <row r="73" spans="1:31" x14ac:dyDescent="0.2">
      <c r="A73" s="2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</row>
    <row r="74" spans="1:31" x14ac:dyDescent="0.2">
      <c r="A74" s="3" t="s">
        <v>2</v>
      </c>
      <c r="B74" s="7">
        <f>B43</f>
        <v>521</v>
      </c>
      <c r="C74" s="7">
        <f>C44</f>
        <v>399</v>
      </c>
      <c r="D74" s="7">
        <f>D45</f>
        <v>100</v>
      </c>
      <c r="E74" s="7">
        <f>E46</f>
        <v>241</v>
      </c>
      <c r="F74" s="7">
        <f>F47</f>
        <v>19</v>
      </c>
      <c r="G74" s="7">
        <f>G48</f>
        <v>301</v>
      </c>
      <c r="H74" s="7">
        <f>H49</f>
        <v>83</v>
      </c>
      <c r="I74" s="7">
        <f>I50</f>
        <v>678</v>
      </c>
      <c r="J74" s="7">
        <f>J51</f>
        <v>357</v>
      </c>
      <c r="K74" s="7">
        <f>K52</f>
        <v>200</v>
      </c>
      <c r="L74" s="7">
        <f>L53</f>
        <v>355</v>
      </c>
      <c r="M74" s="7">
        <f>M54</f>
        <v>503</v>
      </c>
      <c r="N74" s="7">
        <f>N55</f>
        <v>157</v>
      </c>
      <c r="O74" s="7">
        <f>O56</f>
        <v>620</v>
      </c>
      <c r="P74" s="7">
        <f>P57</f>
        <v>165</v>
      </c>
      <c r="Q74" s="7">
        <f>Q58</f>
        <v>628</v>
      </c>
      <c r="R74" s="7">
        <f>R59</f>
        <v>282</v>
      </c>
      <c r="S74" s="7">
        <f>S60</f>
        <v>430</v>
      </c>
      <c r="T74" s="7">
        <f>T61</f>
        <v>585</v>
      </c>
      <c r="U74" s="7">
        <f>U62</f>
        <v>428</v>
      </c>
      <c r="V74" s="7">
        <f>V63</f>
        <v>107</v>
      </c>
      <c r="W74" s="7">
        <f>W64</f>
        <v>702</v>
      </c>
      <c r="X74" s="7">
        <f>X65</f>
        <v>484</v>
      </c>
      <c r="Y74" s="7">
        <f>Y66</f>
        <v>766</v>
      </c>
      <c r="Z74" s="7">
        <f>Z67</f>
        <v>544</v>
      </c>
      <c r="AA74" s="7">
        <f>AA68</f>
        <v>685</v>
      </c>
      <c r="AB74" s="7">
        <f>AB69</f>
        <v>386</v>
      </c>
      <c r="AC74" s="7">
        <f>AC70</f>
        <v>264</v>
      </c>
      <c r="AD74" s="2">
        <f>SUM(B74:AC74)</f>
        <v>10990</v>
      </c>
    </row>
    <row r="75" spans="1:31" x14ac:dyDescent="0.2">
      <c r="A75" s="3" t="s">
        <v>3</v>
      </c>
      <c r="B75" s="20">
        <f>B70</f>
        <v>516</v>
      </c>
      <c r="C75" s="2">
        <f>C69</f>
        <v>414</v>
      </c>
      <c r="D75" s="2">
        <f>D68</f>
        <v>97</v>
      </c>
      <c r="E75" s="2">
        <f>E67</f>
        <v>236</v>
      </c>
      <c r="F75" s="2">
        <f>F66</f>
        <v>10</v>
      </c>
      <c r="G75" s="2">
        <f>G65</f>
        <v>288</v>
      </c>
      <c r="H75" s="2">
        <f>H64</f>
        <v>58</v>
      </c>
      <c r="I75" s="2">
        <f>I63</f>
        <v>695</v>
      </c>
      <c r="J75" s="2">
        <f>J62</f>
        <v>344</v>
      </c>
      <c r="K75" s="2">
        <f>K61</f>
        <v>221</v>
      </c>
      <c r="L75" s="2">
        <f>L60</f>
        <v>346</v>
      </c>
      <c r="M75" s="2">
        <f>M59</f>
        <v>478</v>
      </c>
      <c r="N75" s="2">
        <f>N58</f>
        <v>152</v>
      </c>
      <c r="O75" s="2">
        <f>O57</f>
        <v>641</v>
      </c>
      <c r="P75" s="2">
        <f>P56</f>
        <v>144</v>
      </c>
      <c r="Q75" s="2">
        <f>Q55</f>
        <v>633</v>
      </c>
      <c r="R75" s="2">
        <f>R54</f>
        <v>307</v>
      </c>
      <c r="S75" s="2">
        <f>S53</f>
        <v>439</v>
      </c>
      <c r="T75" s="2">
        <f>T52</f>
        <v>564</v>
      </c>
      <c r="U75" s="2">
        <f>U51</f>
        <v>441</v>
      </c>
      <c r="V75" s="2">
        <f>V50</f>
        <v>90</v>
      </c>
      <c r="W75" s="2">
        <f>W49</f>
        <v>727</v>
      </c>
      <c r="X75" s="2">
        <f>X48</f>
        <v>497</v>
      </c>
      <c r="Y75" s="2">
        <f>Y47</f>
        <v>775</v>
      </c>
      <c r="Z75" s="2">
        <f>Z46</f>
        <v>549</v>
      </c>
      <c r="AA75" s="2">
        <f>AA45</f>
        <v>688</v>
      </c>
      <c r="AB75" s="2">
        <f>AB44</f>
        <v>371</v>
      </c>
      <c r="AC75" s="2">
        <f>AC43</f>
        <v>269</v>
      </c>
      <c r="AD75" s="2">
        <f>SUM(B75:AC75)</f>
        <v>10990</v>
      </c>
    </row>
    <row r="78" spans="1:31" s="1" customFormat="1" x14ac:dyDescent="0.2">
      <c r="A78" s="1" t="s">
        <v>4</v>
      </c>
      <c r="B78" s="21" t="s">
        <v>21</v>
      </c>
      <c r="C78" s="9" t="s">
        <v>22</v>
      </c>
      <c r="AD78" s="5"/>
      <c r="AE78" s="5"/>
    </row>
    <row r="79" spans="1:31" x14ac:dyDescent="0.2">
      <c r="A79" s="1">
        <v>1</v>
      </c>
      <c r="B79" s="10">
        <v>2</v>
      </c>
      <c r="C79" s="11">
        <v>88</v>
      </c>
      <c r="D79" s="11">
        <v>54</v>
      </c>
      <c r="E79" s="11">
        <v>84</v>
      </c>
      <c r="F79" s="11">
        <v>574</v>
      </c>
      <c r="G79" s="11">
        <v>657</v>
      </c>
      <c r="H79" s="11">
        <v>603</v>
      </c>
      <c r="I79" s="11">
        <v>632</v>
      </c>
      <c r="J79" s="11">
        <v>339</v>
      </c>
      <c r="K79" s="11">
        <v>421</v>
      </c>
      <c r="L79" s="11">
        <v>391</v>
      </c>
      <c r="M79" s="11">
        <v>417</v>
      </c>
      <c r="N79" s="11">
        <v>122</v>
      </c>
      <c r="O79" s="11">
        <v>208</v>
      </c>
      <c r="P79" s="11">
        <v>158</v>
      </c>
      <c r="Q79" s="11">
        <v>188</v>
      </c>
      <c r="R79" s="11">
        <v>679</v>
      </c>
      <c r="S79" s="11">
        <v>761</v>
      </c>
      <c r="T79" s="11">
        <v>723</v>
      </c>
      <c r="U79" s="11">
        <v>749</v>
      </c>
      <c r="V79" s="11">
        <v>454</v>
      </c>
      <c r="W79" s="11">
        <v>540</v>
      </c>
      <c r="X79" s="11">
        <v>498</v>
      </c>
      <c r="Y79" s="11">
        <v>528</v>
      </c>
      <c r="Z79" s="11">
        <v>235</v>
      </c>
      <c r="AA79" s="11">
        <v>317</v>
      </c>
      <c r="AB79" s="11">
        <v>271</v>
      </c>
      <c r="AC79" s="12">
        <v>297</v>
      </c>
      <c r="AD79" s="2">
        <f t="shared" ref="AD79:AD106" si="8">SUM(B79:AC79)</f>
        <v>10990</v>
      </c>
    </row>
    <row r="80" spans="1:31" x14ac:dyDescent="0.2">
      <c r="A80" s="1">
        <v>2</v>
      </c>
      <c r="B80" s="13">
        <v>82</v>
      </c>
      <c r="C80" s="14">
        <v>56</v>
      </c>
      <c r="D80" s="14">
        <v>86</v>
      </c>
      <c r="E80" s="14">
        <v>4</v>
      </c>
      <c r="F80" s="14">
        <v>631</v>
      </c>
      <c r="G80" s="14">
        <v>604</v>
      </c>
      <c r="H80" s="14">
        <v>658</v>
      </c>
      <c r="I80" s="14">
        <v>573</v>
      </c>
      <c r="J80" s="14">
        <v>419</v>
      </c>
      <c r="K80" s="14">
        <v>389</v>
      </c>
      <c r="L80" s="14">
        <v>423</v>
      </c>
      <c r="M80" s="14">
        <v>337</v>
      </c>
      <c r="N80" s="14">
        <v>186</v>
      </c>
      <c r="O80" s="14">
        <v>160</v>
      </c>
      <c r="P80" s="14">
        <v>206</v>
      </c>
      <c r="Q80" s="14">
        <v>124</v>
      </c>
      <c r="R80" s="14">
        <v>751</v>
      </c>
      <c r="S80" s="14">
        <v>721</v>
      </c>
      <c r="T80" s="14">
        <v>763</v>
      </c>
      <c r="U80" s="14">
        <v>677</v>
      </c>
      <c r="V80" s="14">
        <v>526</v>
      </c>
      <c r="W80" s="14">
        <v>500</v>
      </c>
      <c r="X80" s="14">
        <v>538</v>
      </c>
      <c r="Y80" s="14">
        <v>456</v>
      </c>
      <c r="Z80" s="14">
        <v>299</v>
      </c>
      <c r="AA80" s="14">
        <v>269</v>
      </c>
      <c r="AB80" s="14">
        <v>319</v>
      </c>
      <c r="AC80" s="15">
        <v>233</v>
      </c>
      <c r="AD80" s="2">
        <f t="shared" si="8"/>
        <v>10990</v>
      </c>
    </row>
    <row r="81" spans="1:30" x14ac:dyDescent="0.2">
      <c r="A81" s="1">
        <v>3</v>
      </c>
      <c r="B81" s="13">
        <v>112</v>
      </c>
      <c r="C81" s="14">
        <v>26</v>
      </c>
      <c r="D81" s="14">
        <v>60</v>
      </c>
      <c r="E81" s="14">
        <v>30</v>
      </c>
      <c r="F81" s="14">
        <v>660</v>
      </c>
      <c r="G81" s="14">
        <v>575</v>
      </c>
      <c r="H81" s="14">
        <v>629</v>
      </c>
      <c r="I81" s="14">
        <v>602</v>
      </c>
      <c r="J81" s="14">
        <v>445</v>
      </c>
      <c r="K81" s="14">
        <v>363</v>
      </c>
      <c r="L81" s="14">
        <v>393</v>
      </c>
      <c r="M81" s="14">
        <v>367</v>
      </c>
      <c r="N81" s="14">
        <v>216</v>
      </c>
      <c r="O81" s="14">
        <v>130</v>
      </c>
      <c r="P81" s="14">
        <v>180</v>
      </c>
      <c r="Q81" s="14">
        <v>150</v>
      </c>
      <c r="R81" s="14">
        <v>777</v>
      </c>
      <c r="S81" s="14">
        <v>695</v>
      </c>
      <c r="T81" s="14">
        <v>733</v>
      </c>
      <c r="U81" s="14">
        <v>707</v>
      </c>
      <c r="V81" s="14">
        <v>556</v>
      </c>
      <c r="W81" s="14">
        <v>470</v>
      </c>
      <c r="X81" s="14">
        <v>512</v>
      </c>
      <c r="Y81" s="14">
        <v>482</v>
      </c>
      <c r="Z81" s="14">
        <v>325</v>
      </c>
      <c r="AA81" s="14">
        <v>243</v>
      </c>
      <c r="AB81" s="14">
        <v>289</v>
      </c>
      <c r="AC81" s="15">
        <v>263</v>
      </c>
      <c r="AD81" s="2">
        <f t="shared" si="8"/>
        <v>10990</v>
      </c>
    </row>
    <row r="82" spans="1:30" x14ac:dyDescent="0.2">
      <c r="A82" s="1">
        <v>4</v>
      </c>
      <c r="B82" s="13">
        <v>32</v>
      </c>
      <c r="C82" s="14">
        <v>58</v>
      </c>
      <c r="D82" s="14">
        <v>28</v>
      </c>
      <c r="E82" s="14">
        <v>110</v>
      </c>
      <c r="F82" s="14">
        <v>601</v>
      </c>
      <c r="G82" s="14">
        <v>630</v>
      </c>
      <c r="H82" s="14">
        <v>576</v>
      </c>
      <c r="I82" s="14">
        <v>659</v>
      </c>
      <c r="J82" s="14">
        <v>365</v>
      </c>
      <c r="K82" s="14">
        <v>395</v>
      </c>
      <c r="L82" s="14">
        <v>361</v>
      </c>
      <c r="M82" s="14">
        <v>447</v>
      </c>
      <c r="N82" s="14">
        <v>152</v>
      </c>
      <c r="O82" s="14">
        <v>178</v>
      </c>
      <c r="P82" s="14">
        <v>132</v>
      </c>
      <c r="Q82" s="14">
        <v>214</v>
      </c>
      <c r="R82" s="14">
        <v>705</v>
      </c>
      <c r="S82" s="14">
        <v>735</v>
      </c>
      <c r="T82" s="14">
        <v>693</v>
      </c>
      <c r="U82" s="14">
        <v>779</v>
      </c>
      <c r="V82" s="14">
        <v>484</v>
      </c>
      <c r="W82" s="14">
        <v>510</v>
      </c>
      <c r="X82" s="14">
        <v>472</v>
      </c>
      <c r="Y82" s="14">
        <v>554</v>
      </c>
      <c r="Z82" s="14">
        <v>261</v>
      </c>
      <c r="AA82" s="14">
        <v>291</v>
      </c>
      <c r="AB82" s="14">
        <v>241</v>
      </c>
      <c r="AC82" s="15">
        <v>327</v>
      </c>
      <c r="AD82" s="2">
        <f t="shared" si="8"/>
        <v>10990</v>
      </c>
    </row>
    <row r="83" spans="1:30" x14ac:dyDescent="0.2">
      <c r="A83" s="1">
        <v>5</v>
      </c>
      <c r="B83" s="13">
        <v>343</v>
      </c>
      <c r="C83" s="14">
        <v>425</v>
      </c>
      <c r="D83" s="14">
        <v>387</v>
      </c>
      <c r="E83" s="14">
        <v>413</v>
      </c>
      <c r="F83" s="14">
        <v>118</v>
      </c>
      <c r="G83" s="14">
        <v>204</v>
      </c>
      <c r="H83" s="14">
        <v>162</v>
      </c>
      <c r="I83" s="14">
        <v>192</v>
      </c>
      <c r="J83" s="14">
        <v>683</v>
      </c>
      <c r="K83" s="14">
        <v>765</v>
      </c>
      <c r="L83" s="14">
        <v>719</v>
      </c>
      <c r="M83" s="14">
        <v>745</v>
      </c>
      <c r="N83" s="14">
        <v>450</v>
      </c>
      <c r="O83" s="14">
        <v>536</v>
      </c>
      <c r="P83" s="14">
        <v>502</v>
      </c>
      <c r="Q83" s="14">
        <v>532</v>
      </c>
      <c r="R83" s="14">
        <v>238</v>
      </c>
      <c r="S83" s="14">
        <v>321</v>
      </c>
      <c r="T83" s="14">
        <v>267</v>
      </c>
      <c r="U83" s="14">
        <v>296</v>
      </c>
      <c r="V83" s="14">
        <v>3</v>
      </c>
      <c r="W83" s="14">
        <v>85</v>
      </c>
      <c r="X83" s="14">
        <v>55</v>
      </c>
      <c r="Y83" s="14">
        <v>81</v>
      </c>
      <c r="Z83" s="14">
        <v>570</v>
      </c>
      <c r="AA83" s="14">
        <v>656</v>
      </c>
      <c r="AB83" s="14">
        <v>606</v>
      </c>
      <c r="AC83" s="15">
        <v>636</v>
      </c>
      <c r="AD83" s="2">
        <f t="shared" si="8"/>
        <v>10990</v>
      </c>
    </row>
    <row r="84" spans="1:30" x14ac:dyDescent="0.2">
      <c r="A84" s="1">
        <v>6</v>
      </c>
      <c r="B84" s="13">
        <v>415</v>
      </c>
      <c r="C84" s="14">
        <v>385</v>
      </c>
      <c r="D84" s="14">
        <v>427</v>
      </c>
      <c r="E84" s="14">
        <v>341</v>
      </c>
      <c r="F84" s="14">
        <v>190</v>
      </c>
      <c r="G84" s="14">
        <v>164</v>
      </c>
      <c r="H84" s="14">
        <v>202</v>
      </c>
      <c r="I84" s="14">
        <v>120</v>
      </c>
      <c r="J84" s="14">
        <v>747</v>
      </c>
      <c r="K84" s="14">
        <v>717</v>
      </c>
      <c r="L84" s="14">
        <v>767</v>
      </c>
      <c r="M84" s="14">
        <v>681</v>
      </c>
      <c r="N84" s="14">
        <v>530</v>
      </c>
      <c r="O84" s="14">
        <v>504</v>
      </c>
      <c r="P84" s="14">
        <v>534</v>
      </c>
      <c r="Q84" s="14">
        <v>452</v>
      </c>
      <c r="R84" s="14">
        <v>295</v>
      </c>
      <c r="S84" s="14">
        <v>268</v>
      </c>
      <c r="T84" s="14">
        <v>322</v>
      </c>
      <c r="U84" s="14">
        <v>237</v>
      </c>
      <c r="V84" s="14">
        <v>83</v>
      </c>
      <c r="W84" s="14">
        <v>53</v>
      </c>
      <c r="X84" s="14">
        <v>87</v>
      </c>
      <c r="Y84" s="14">
        <v>1</v>
      </c>
      <c r="Z84" s="14">
        <v>634</v>
      </c>
      <c r="AA84" s="14">
        <v>608</v>
      </c>
      <c r="AB84" s="14">
        <v>654</v>
      </c>
      <c r="AC84" s="15">
        <v>572</v>
      </c>
      <c r="AD84" s="2">
        <f t="shared" si="8"/>
        <v>10990</v>
      </c>
    </row>
    <row r="85" spans="1:30" x14ac:dyDescent="0.2">
      <c r="A85" s="1">
        <v>7</v>
      </c>
      <c r="B85" s="13">
        <v>441</v>
      </c>
      <c r="C85" s="14">
        <v>359</v>
      </c>
      <c r="D85" s="14">
        <v>397</v>
      </c>
      <c r="E85" s="14">
        <v>371</v>
      </c>
      <c r="F85" s="14">
        <v>220</v>
      </c>
      <c r="G85" s="14">
        <v>134</v>
      </c>
      <c r="H85" s="14">
        <v>176</v>
      </c>
      <c r="I85" s="14">
        <v>146</v>
      </c>
      <c r="J85" s="14">
        <v>773</v>
      </c>
      <c r="K85" s="14">
        <v>691</v>
      </c>
      <c r="L85" s="14">
        <v>737</v>
      </c>
      <c r="M85" s="14">
        <v>711</v>
      </c>
      <c r="N85" s="14">
        <v>560</v>
      </c>
      <c r="O85" s="14">
        <v>474</v>
      </c>
      <c r="P85" s="14">
        <v>508</v>
      </c>
      <c r="Q85" s="14">
        <v>478</v>
      </c>
      <c r="R85" s="14">
        <v>324</v>
      </c>
      <c r="S85" s="14">
        <v>239</v>
      </c>
      <c r="T85" s="14">
        <v>293</v>
      </c>
      <c r="U85" s="14">
        <v>266</v>
      </c>
      <c r="V85" s="14">
        <v>109</v>
      </c>
      <c r="W85" s="14">
        <v>27</v>
      </c>
      <c r="X85" s="14">
        <v>57</v>
      </c>
      <c r="Y85" s="14">
        <v>31</v>
      </c>
      <c r="Z85" s="14">
        <v>664</v>
      </c>
      <c r="AA85" s="14">
        <v>578</v>
      </c>
      <c r="AB85" s="14">
        <v>628</v>
      </c>
      <c r="AC85" s="15">
        <v>598</v>
      </c>
      <c r="AD85" s="2">
        <f t="shared" si="8"/>
        <v>10990</v>
      </c>
    </row>
    <row r="86" spans="1:30" x14ac:dyDescent="0.2">
      <c r="A86" s="1">
        <v>8</v>
      </c>
      <c r="B86" s="13">
        <v>369</v>
      </c>
      <c r="C86" s="14">
        <v>399</v>
      </c>
      <c r="D86" s="14">
        <v>357</v>
      </c>
      <c r="E86" s="14">
        <v>443</v>
      </c>
      <c r="F86" s="14">
        <v>148</v>
      </c>
      <c r="G86" s="14">
        <v>174</v>
      </c>
      <c r="H86" s="14">
        <v>136</v>
      </c>
      <c r="I86" s="14">
        <v>218</v>
      </c>
      <c r="J86" s="14">
        <v>709</v>
      </c>
      <c r="K86" s="14">
        <v>739</v>
      </c>
      <c r="L86" s="14">
        <v>689</v>
      </c>
      <c r="M86" s="14">
        <v>775</v>
      </c>
      <c r="N86" s="14">
        <v>480</v>
      </c>
      <c r="O86" s="14">
        <v>506</v>
      </c>
      <c r="P86" s="14">
        <v>476</v>
      </c>
      <c r="Q86" s="14">
        <v>558</v>
      </c>
      <c r="R86" s="14">
        <v>265</v>
      </c>
      <c r="S86" s="14">
        <v>294</v>
      </c>
      <c r="T86" s="14">
        <v>240</v>
      </c>
      <c r="U86" s="14">
        <v>323</v>
      </c>
      <c r="V86" s="14">
        <v>29</v>
      </c>
      <c r="W86" s="14">
        <v>59</v>
      </c>
      <c r="X86" s="14">
        <v>25</v>
      </c>
      <c r="Y86" s="14">
        <v>111</v>
      </c>
      <c r="Z86" s="14">
        <v>600</v>
      </c>
      <c r="AA86" s="14">
        <v>626</v>
      </c>
      <c r="AB86" s="14">
        <v>580</v>
      </c>
      <c r="AC86" s="15">
        <v>662</v>
      </c>
      <c r="AD86" s="2">
        <f t="shared" si="8"/>
        <v>10990</v>
      </c>
    </row>
    <row r="87" spans="1:30" x14ac:dyDescent="0.2">
      <c r="A87" s="1">
        <v>9</v>
      </c>
      <c r="B87" s="13">
        <v>686</v>
      </c>
      <c r="C87" s="14">
        <v>769</v>
      </c>
      <c r="D87" s="14">
        <v>715</v>
      </c>
      <c r="E87" s="14">
        <v>744</v>
      </c>
      <c r="F87" s="14">
        <v>451</v>
      </c>
      <c r="G87" s="14">
        <v>533</v>
      </c>
      <c r="H87" s="14">
        <v>503</v>
      </c>
      <c r="I87" s="14">
        <v>529</v>
      </c>
      <c r="J87" s="14">
        <v>234</v>
      </c>
      <c r="K87" s="14">
        <v>320</v>
      </c>
      <c r="L87" s="14">
        <v>270</v>
      </c>
      <c r="M87" s="14">
        <v>300</v>
      </c>
      <c r="N87" s="14">
        <v>7</v>
      </c>
      <c r="O87" s="14">
        <v>89</v>
      </c>
      <c r="P87" s="14">
        <v>51</v>
      </c>
      <c r="Q87" s="14">
        <v>77</v>
      </c>
      <c r="R87" s="14">
        <v>566</v>
      </c>
      <c r="S87" s="14">
        <v>652</v>
      </c>
      <c r="T87" s="14">
        <v>610</v>
      </c>
      <c r="U87" s="14">
        <v>640</v>
      </c>
      <c r="V87" s="14">
        <v>347</v>
      </c>
      <c r="W87" s="14">
        <v>429</v>
      </c>
      <c r="X87" s="14">
        <v>383</v>
      </c>
      <c r="Y87" s="14">
        <v>409</v>
      </c>
      <c r="Z87" s="14">
        <v>114</v>
      </c>
      <c r="AA87" s="14">
        <v>200</v>
      </c>
      <c r="AB87" s="14">
        <v>166</v>
      </c>
      <c r="AC87" s="15">
        <v>196</v>
      </c>
      <c r="AD87" s="2">
        <f t="shared" si="8"/>
        <v>10990</v>
      </c>
    </row>
    <row r="88" spans="1:30" x14ac:dyDescent="0.2">
      <c r="A88" s="1">
        <v>10</v>
      </c>
      <c r="B88" s="13">
        <v>743</v>
      </c>
      <c r="C88" s="14">
        <v>716</v>
      </c>
      <c r="D88" s="14">
        <v>770</v>
      </c>
      <c r="E88" s="14">
        <v>685</v>
      </c>
      <c r="F88" s="14">
        <v>531</v>
      </c>
      <c r="G88" s="14">
        <v>501</v>
      </c>
      <c r="H88" s="14">
        <v>535</v>
      </c>
      <c r="I88" s="14">
        <v>449</v>
      </c>
      <c r="J88" s="14">
        <v>298</v>
      </c>
      <c r="K88" s="14">
        <v>272</v>
      </c>
      <c r="L88" s="14">
        <v>318</v>
      </c>
      <c r="M88" s="14">
        <v>236</v>
      </c>
      <c r="N88" s="14">
        <v>79</v>
      </c>
      <c r="O88" s="14">
        <v>49</v>
      </c>
      <c r="P88" s="14">
        <v>91</v>
      </c>
      <c r="Q88" s="14">
        <v>5</v>
      </c>
      <c r="R88" s="14">
        <v>638</v>
      </c>
      <c r="S88" s="14">
        <v>612</v>
      </c>
      <c r="T88" s="14">
        <v>650</v>
      </c>
      <c r="U88" s="14">
        <v>568</v>
      </c>
      <c r="V88" s="14">
        <v>411</v>
      </c>
      <c r="W88" s="14">
        <v>381</v>
      </c>
      <c r="X88" s="14">
        <v>431</v>
      </c>
      <c r="Y88" s="14">
        <v>345</v>
      </c>
      <c r="Z88" s="14">
        <v>194</v>
      </c>
      <c r="AA88" s="14">
        <v>168</v>
      </c>
      <c r="AB88" s="14">
        <v>198</v>
      </c>
      <c r="AC88" s="15">
        <v>116</v>
      </c>
      <c r="AD88" s="2">
        <f t="shared" si="8"/>
        <v>10990</v>
      </c>
    </row>
    <row r="89" spans="1:30" x14ac:dyDescent="0.2">
      <c r="A89" s="1">
        <v>11</v>
      </c>
      <c r="B89" s="13">
        <v>772</v>
      </c>
      <c r="C89" s="14">
        <v>687</v>
      </c>
      <c r="D89" s="14">
        <v>741</v>
      </c>
      <c r="E89" s="14">
        <v>714</v>
      </c>
      <c r="F89" s="14">
        <v>557</v>
      </c>
      <c r="G89" s="14">
        <v>475</v>
      </c>
      <c r="H89" s="14">
        <v>505</v>
      </c>
      <c r="I89" s="14">
        <v>479</v>
      </c>
      <c r="J89" s="14">
        <v>328</v>
      </c>
      <c r="K89" s="14">
        <v>242</v>
      </c>
      <c r="L89" s="14">
        <v>292</v>
      </c>
      <c r="M89" s="14">
        <v>262</v>
      </c>
      <c r="N89" s="14">
        <v>105</v>
      </c>
      <c r="O89" s="14">
        <v>23</v>
      </c>
      <c r="P89" s="14">
        <v>61</v>
      </c>
      <c r="Q89" s="14">
        <v>35</v>
      </c>
      <c r="R89" s="14">
        <v>668</v>
      </c>
      <c r="S89" s="14">
        <v>582</v>
      </c>
      <c r="T89" s="14">
        <v>624</v>
      </c>
      <c r="U89" s="14">
        <v>594</v>
      </c>
      <c r="V89" s="14">
        <v>437</v>
      </c>
      <c r="W89" s="14">
        <v>355</v>
      </c>
      <c r="X89" s="14">
        <v>401</v>
      </c>
      <c r="Y89" s="14">
        <v>375</v>
      </c>
      <c r="Z89" s="14">
        <v>224</v>
      </c>
      <c r="AA89" s="14">
        <v>138</v>
      </c>
      <c r="AB89" s="14">
        <v>172</v>
      </c>
      <c r="AC89" s="15">
        <v>142</v>
      </c>
      <c r="AD89" s="2">
        <f t="shared" si="8"/>
        <v>10990</v>
      </c>
    </row>
    <row r="90" spans="1:30" x14ac:dyDescent="0.2">
      <c r="A90" s="1">
        <v>12</v>
      </c>
      <c r="B90" s="13">
        <v>713</v>
      </c>
      <c r="C90" s="14">
        <v>742</v>
      </c>
      <c r="D90" s="14">
        <v>688</v>
      </c>
      <c r="E90" s="14">
        <v>771</v>
      </c>
      <c r="F90" s="14">
        <v>477</v>
      </c>
      <c r="G90" s="14">
        <v>507</v>
      </c>
      <c r="H90" s="14">
        <v>473</v>
      </c>
      <c r="I90" s="14">
        <v>559</v>
      </c>
      <c r="J90" s="14">
        <v>264</v>
      </c>
      <c r="K90" s="14">
        <v>290</v>
      </c>
      <c r="L90" s="14">
        <v>244</v>
      </c>
      <c r="M90" s="14">
        <v>326</v>
      </c>
      <c r="N90" s="14">
        <v>33</v>
      </c>
      <c r="O90" s="14">
        <v>63</v>
      </c>
      <c r="P90" s="14">
        <v>21</v>
      </c>
      <c r="Q90" s="14">
        <v>107</v>
      </c>
      <c r="R90" s="14">
        <v>596</v>
      </c>
      <c r="S90" s="14">
        <v>622</v>
      </c>
      <c r="T90" s="14">
        <v>584</v>
      </c>
      <c r="U90" s="14">
        <v>666</v>
      </c>
      <c r="V90" s="14">
        <v>373</v>
      </c>
      <c r="W90" s="14">
        <v>403</v>
      </c>
      <c r="X90" s="14">
        <v>353</v>
      </c>
      <c r="Y90" s="14">
        <v>439</v>
      </c>
      <c r="Z90" s="14">
        <v>144</v>
      </c>
      <c r="AA90" s="14">
        <v>170</v>
      </c>
      <c r="AB90" s="14">
        <v>140</v>
      </c>
      <c r="AC90" s="15">
        <v>222</v>
      </c>
      <c r="AD90" s="2">
        <f t="shared" si="8"/>
        <v>10990</v>
      </c>
    </row>
    <row r="91" spans="1:30" x14ac:dyDescent="0.2">
      <c r="A91" s="1">
        <v>13</v>
      </c>
      <c r="B91" s="13">
        <v>230</v>
      </c>
      <c r="C91" s="14">
        <v>316</v>
      </c>
      <c r="D91" s="14">
        <v>274</v>
      </c>
      <c r="E91" s="14">
        <v>304</v>
      </c>
      <c r="F91" s="14">
        <v>11</v>
      </c>
      <c r="G91" s="14">
        <v>93</v>
      </c>
      <c r="H91" s="14">
        <v>47</v>
      </c>
      <c r="I91" s="14">
        <v>73</v>
      </c>
      <c r="J91" s="14">
        <v>562</v>
      </c>
      <c r="K91" s="14">
        <v>648</v>
      </c>
      <c r="L91" s="14">
        <v>614</v>
      </c>
      <c r="M91" s="14">
        <v>644</v>
      </c>
      <c r="N91" s="14">
        <v>350</v>
      </c>
      <c r="O91" s="14">
        <v>433</v>
      </c>
      <c r="P91" s="14">
        <v>379</v>
      </c>
      <c r="Q91" s="14">
        <v>408</v>
      </c>
      <c r="R91" s="14">
        <v>115</v>
      </c>
      <c r="S91" s="14">
        <v>197</v>
      </c>
      <c r="T91" s="14">
        <v>167</v>
      </c>
      <c r="U91" s="14">
        <v>193</v>
      </c>
      <c r="V91" s="14">
        <v>682</v>
      </c>
      <c r="W91" s="14">
        <v>768</v>
      </c>
      <c r="X91" s="14">
        <v>718</v>
      </c>
      <c r="Y91" s="14">
        <v>748</v>
      </c>
      <c r="Z91" s="14">
        <v>455</v>
      </c>
      <c r="AA91" s="14">
        <v>537</v>
      </c>
      <c r="AB91" s="14">
        <v>499</v>
      </c>
      <c r="AC91" s="15">
        <v>525</v>
      </c>
      <c r="AD91" s="2">
        <f t="shared" si="8"/>
        <v>10990</v>
      </c>
    </row>
    <row r="92" spans="1:30" x14ac:dyDescent="0.2">
      <c r="A92" s="1">
        <v>14</v>
      </c>
      <c r="B92" s="13">
        <v>302</v>
      </c>
      <c r="C92" s="14">
        <v>276</v>
      </c>
      <c r="D92" s="14">
        <v>314</v>
      </c>
      <c r="E92" s="14">
        <v>232</v>
      </c>
      <c r="F92" s="14">
        <v>75</v>
      </c>
      <c r="G92" s="14">
        <v>45</v>
      </c>
      <c r="H92" s="14">
        <v>95</v>
      </c>
      <c r="I92" s="14">
        <v>9</v>
      </c>
      <c r="J92" s="14">
        <v>642</v>
      </c>
      <c r="K92" s="14">
        <v>616</v>
      </c>
      <c r="L92" s="14">
        <v>646</v>
      </c>
      <c r="M92" s="14">
        <v>564</v>
      </c>
      <c r="N92" s="14">
        <v>407</v>
      </c>
      <c r="O92" s="14">
        <v>380</v>
      </c>
      <c r="P92" s="14">
        <v>434</v>
      </c>
      <c r="Q92" s="14">
        <v>349</v>
      </c>
      <c r="R92" s="14">
        <v>195</v>
      </c>
      <c r="S92" s="14">
        <v>165</v>
      </c>
      <c r="T92" s="14">
        <v>199</v>
      </c>
      <c r="U92" s="14">
        <v>113</v>
      </c>
      <c r="V92" s="14">
        <v>746</v>
      </c>
      <c r="W92" s="14">
        <v>720</v>
      </c>
      <c r="X92" s="14">
        <v>766</v>
      </c>
      <c r="Y92" s="14">
        <v>684</v>
      </c>
      <c r="Z92" s="14">
        <v>527</v>
      </c>
      <c r="AA92" s="14">
        <v>497</v>
      </c>
      <c r="AB92" s="14">
        <v>539</v>
      </c>
      <c r="AC92" s="15">
        <v>453</v>
      </c>
      <c r="AD92" s="2">
        <f t="shared" si="8"/>
        <v>10990</v>
      </c>
    </row>
    <row r="93" spans="1:30" x14ac:dyDescent="0.2">
      <c r="A93" s="1">
        <v>15</v>
      </c>
      <c r="B93" s="13">
        <v>332</v>
      </c>
      <c r="C93" s="14">
        <v>246</v>
      </c>
      <c r="D93" s="14">
        <v>288</v>
      </c>
      <c r="E93" s="14">
        <v>258</v>
      </c>
      <c r="F93" s="14">
        <v>101</v>
      </c>
      <c r="G93" s="14">
        <v>19</v>
      </c>
      <c r="H93" s="14">
        <v>65</v>
      </c>
      <c r="I93" s="14">
        <v>39</v>
      </c>
      <c r="J93" s="14">
        <v>672</v>
      </c>
      <c r="K93" s="14">
        <v>586</v>
      </c>
      <c r="L93" s="14">
        <v>620</v>
      </c>
      <c r="M93" s="14">
        <v>590</v>
      </c>
      <c r="N93" s="14">
        <v>436</v>
      </c>
      <c r="O93" s="14">
        <v>351</v>
      </c>
      <c r="P93" s="14">
        <v>405</v>
      </c>
      <c r="Q93" s="14">
        <v>378</v>
      </c>
      <c r="R93" s="14">
        <v>221</v>
      </c>
      <c r="S93" s="14">
        <v>139</v>
      </c>
      <c r="T93" s="14">
        <v>169</v>
      </c>
      <c r="U93" s="14">
        <v>143</v>
      </c>
      <c r="V93" s="14">
        <v>776</v>
      </c>
      <c r="W93" s="14">
        <v>690</v>
      </c>
      <c r="X93" s="14">
        <v>740</v>
      </c>
      <c r="Y93" s="14">
        <v>710</v>
      </c>
      <c r="Z93" s="14">
        <v>553</v>
      </c>
      <c r="AA93" s="14">
        <v>471</v>
      </c>
      <c r="AB93" s="14">
        <v>509</v>
      </c>
      <c r="AC93" s="15">
        <v>483</v>
      </c>
      <c r="AD93" s="2">
        <f t="shared" si="8"/>
        <v>10990</v>
      </c>
    </row>
    <row r="94" spans="1:30" x14ac:dyDescent="0.2">
      <c r="A94" s="1">
        <v>16</v>
      </c>
      <c r="B94" s="13">
        <v>260</v>
      </c>
      <c r="C94" s="14">
        <v>286</v>
      </c>
      <c r="D94" s="14">
        <v>248</v>
      </c>
      <c r="E94" s="14">
        <v>330</v>
      </c>
      <c r="F94" s="14">
        <v>37</v>
      </c>
      <c r="G94" s="14">
        <v>67</v>
      </c>
      <c r="H94" s="14">
        <v>17</v>
      </c>
      <c r="I94" s="14">
        <v>103</v>
      </c>
      <c r="J94" s="14">
        <v>592</v>
      </c>
      <c r="K94" s="14">
        <v>618</v>
      </c>
      <c r="L94" s="14">
        <v>588</v>
      </c>
      <c r="M94" s="14">
        <v>670</v>
      </c>
      <c r="N94" s="14">
        <v>377</v>
      </c>
      <c r="O94" s="14">
        <v>406</v>
      </c>
      <c r="P94" s="14">
        <v>352</v>
      </c>
      <c r="Q94" s="14">
        <v>435</v>
      </c>
      <c r="R94" s="14">
        <v>141</v>
      </c>
      <c r="S94" s="14">
        <v>171</v>
      </c>
      <c r="T94" s="14">
        <v>137</v>
      </c>
      <c r="U94" s="14">
        <v>223</v>
      </c>
      <c r="V94" s="14">
        <v>712</v>
      </c>
      <c r="W94" s="14">
        <v>738</v>
      </c>
      <c r="X94" s="14">
        <v>692</v>
      </c>
      <c r="Y94" s="14">
        <v>774</v>
      </c>
      <c r="Z94" s="14">
        <v>481</v>
      </c>
      <c r="AA94" s="14">
        <v>511</v>
      </c>
      <c r="AB94" s="14">
        <v>469</v>
      </c>
      <c r="AC94" s="15">
        <v>555</v>
      </c>
      <c r="AD94" s="2">
        <f t="shared" si="8"/>
        <v>10990</v>
      </c>
    </row>
    <row r="95" spans="1:30" x14ac:dyDescent="0.2">
      <c r="A95" s="1">
        <v>17</v>
      </c>
      <c r="B95" s="13">
        <v>563</v>
      </c>
      <c r="C95" s="14">
        <v>645</v>
      </c>
      <c r="D95" s="14">
        <v>615</v>
      </c>
      <c r="E95" s="14">
        <v>641</v>
      </c>
      <c r="F95" s="14">
        <v>346</v>
      </c>
      <c r="G95" s="14">
        <v>432</v>
      </c>
      <c r="H95" s="14">
        <v>382</v>
      </c>
      <c r="I95" s="14">
        <v>412</v>
      </c>
      <c r="J95" s="14">
        <v>119</v>
      </c>
      <c r="K95" s="14">
        <v>201</v>
      </c>
      <c r="L95" s="14">
        <v>163</v>
      </c>
      <c r="M95" s="14">
        <v>189</v>
      </c>
      <c r="N95" s="14">
        <v>678</v>
      </c>
      <c r="O95" s="14">
        <v>764</v>
      </c>
      <c r="P95" s="14">
        <v>722</v>
      </c>
      <c r="Q95" s="14">
        <v>752</v>
      </c>
      <c r="R95" s="14">
        <v>459</v>
      </c>
      <c r="S95" s="14">
        <v>541</v>
      </c>
      <c r="T95" s="14">
        <v>495</v>
      </c>
      <c r="U95" s="14">
        <v>521</v>
      </c>
      <c r="V95" s="14">
        <v>226</v>
      </c>
      <c r="W95" s="14">
        <v>312</v>
      </c>
      <c r="X95" s="14">
        <v>278</v>
      </c>
      <c r="Y95" s="14">
        <v>308</v>
      </c>
      <c r="Z95" s="14">
        <v>14</v>
      </c>
      <c r="AA95" s="14">
        <v>97</v>
      </c>
      <c r="AB95" s="14">
        <v>43</v>
      </c>
      <c r="AC95" s="15">
        <v>72</v>
      </c>
      <c r="AD95" s="2">
        <f t="shared" si="8"/>
        <v>10990</v>
      </c>
    </row>
    <row r="96" spans="1:30" x14ac:dyDescent="0.2">
      <c r="A96" s="1">
        <v>18</v>
      </c>
      <c r="B96" s="13">
        <v>643</v>
      </c>
      <c r="C96" s="14">
        <v>613</v>
      </c>
      <c r="D96" s="14">
        <v>647</v>
      </c>
      <c r="E96" s="14">
        <v>561</v>
      </c>
      <c r="F96" s="14">
        <v>410</v>
      </c>
      <c r="G96" s="14">
        <v>384</v>
      </c>
      <c r="H96" s="14">
        <v>430</v>
      </c>
      <c r="I96" s="14">
        <v>348</v>
      </c>
      <c r="J96" s="14">
        <v>191</v>
      </c>
      <c r="K96" s="14">
        <v>161</v>
      </c>
      <c r="L96" s="14">
        <v>203</v>
      </c>
      <c r="M96" s="14">
        <v>117</v>
      </c>
      <c r="N96" s="14">
        <v>750</v>
      </c>
      <c r="O96" s="14">
        <v>724</v>
      </c>
      <c r="P96" s="14">
        <v>762</v>
      </c>
      <c r="Q96" s="14">
        <v>680</v>
      </c>
      <c r="R96" s="14">
        <v>523</v>
      </c>
      <c r="S96" s="14">
        <v>493</v>
      </c>
      <c r="T96" s="14">
        <v>543</v>
      </c>
      <c r="U96" s="14">
        <v>457</v>
      </c>
      <c r="V96" s="14">
        <v>306</v>
      </c>
      <c r="W96" s="14">
        <v>280</v>
      </c>
      <c r="X96" s="14">
        <v>310</v>
      </c>
      <c r="Y96" s="14">
        <v>228</v>
      </c>
      <c r="Z96" s="14">
        <v>71</v>
      </c>
      <c r="AA96" s="14">
        <v>44</v>
      </c>
      <c r="AB96" s="14">
        <v>98</v>
      </c>
      <c r="AC96" s="15">
        <v>13</v>
      </c>
      <c r="AD96" s="2">
        <f t="shared" si="8"/>
        <v>10990</v>
      </c>
    </row>
    <row r="97" spans="1:31" x14ac:dyDescent="0.2">
      <c r="A97" s="1">
        <v>19</v>
      </c>
      <c r="B97" s="13">
        <v>669</v>
      </c>
      <c r="C97" s="14">
        <v>587</v>
      </c>
      <c r="D97" s="14">
        <v>617</v>
      </c>
      <c r="E97" s="14">
        <v>591</v>
      </c>
      <c r="F97" s="14">
        <v>440</v>
      </c>
      <c r="G97" s="14">
        <v>354</v>
      </c>
      <c r="H97" s="14">
        <v>404</v>
      </c>
      <c r="I97" s="14">
        <v>374</v>
      </c>
      <c r="J97" s="14">
        <v>217</v>
      </c>
      <c r="K97" s="14">
        <v>135</v>
      </c>
      <c r="L97" s="14">
        <v>173</v>
      </c>
      <c r="M97" s="14">
        <v>147</v>
      </c>
      <c r="N97" s="14">
        <v>780</v>
      </c>
      <c r="O97" s="14">
        <v>694</v>
      </c>
      <c r="P97" s="14">
        <v>736</v>
      </c>
      <c r="Q97" s="14">
        <v>706</v>
      </c>
      <c r="R97" s="14">
        <v>549</v>
      </c>
      <c r="S97" s="14">
        <v>467</v>
      </c>
      <c r="T97" s="14">
        <v>513</v>
      </c>
      <c r="U97" s="14">
        <v>487</v>
      </c>
      <c r="V97" s="14">
        <v>336</v>
      </c>
      <c r="W97" s="14">
        <v>250</v>
      </c>
      <c r="X97" s="14">
        <v>284</v>
      </c>
      <c r="Y97" s="14">
        <v>254</v>
      </c>
      <c r="Z97" s="14">
        <v>100</v>
      </c>
      <c r="AA97" s="14">
        <v>15</v>
      </c>
      <c r="AB97" s="14">
        <v>69</v>
      </c>
      <c r="AC97" s="15">
        <v>42</v>
      </c>
      <c r="AD97" s="2">
        <f t="shared" si="8"/>
        <v>10990</v>
      </c>
    </row>
    <row r="98" spans="1:31" x14ac:dyDescent="0.2">
      <c r="A98" s="1">
        <v>20</v>
      </c>
      <c r="B98" s="13">
        <v>589</v>
      </c>
      <c r="C98" s="14">
        <v>619</v>
      </c>
      <c r="D98" s="14">
        <v>585</v>
      </c>
      <c r="E98" s="14">
        <v>671</v>
      </c>
      <c r="F98" s="14">
        <v>376</v>
      </c>
      <c r="G98" s="14">
        <v>402</v>
      </c>
      <c r="H98" s="14">
        <v>356</v>
      </c>
      <c r="I98" s="14">
        <v>438</v>
      </c>
      <c r="J98" s="14">
        <v>145</v>
      </c>
      <c r="K98" s="14">
        <v>175</v>
      </c>
      <c r="L98" s="14">
        <v>133</v>
      </c>
      <c r="M98" s="14">
        <v>219</v>
      </c>
      <c r="N98" s="14">
        <v>708</v>
      </c>
      <c r="O98" s="14">
        <v>734</v>
      </c>
      <c r="P98" s="14">
        <v>696</v>
      </c>
      <c r="Q98" s="14">
        <v>778</v>
      </c>
      <c r="R98" s="14">
        <v>485</v>
      </c>
      <c r="S98" s="14">
        <v>515</v>
      </c>
      <c r="T98" s="14">
        <v>465</v>
      </c>
      <c r="U98" s="14">
        <v>551</v>
      </c>
      <c r="V98" s="14">
        <v>256</v>
      </c>
      <c r="W98" s="14">
        <v>282</v>
      </c>
      <c r="X98" s="14">
        <v>252</v>
      </c>
      <c r="Y98" s="14">
        <v>334</v>
      </c>
      <c r="Z98" s="14">
        <v>41</v>
      </c>
      <c r="AA98" s="14">
        <v>70</v>
      </c>
      <c r="AB98" s="14">
        <v>16</v>
      </c>
      <c r="AC98" s="15">
        <v>99</v>
      </c>
      <c r="AD98" s="2">
        <f t="shared" si="8"/>
        <v>10990</v>
      </c>
    </row>
    <row r="99" spans="1:31" x14ac:dyDescent="0.2">
      <c r="A99" s="1">
        <v>21</v>
      </c>
      <c r="B99" s="13">
        <v>123</v>
      </c>
      <c r="C99" s="14">
        <v>205</v>
      </c>
      <c r="D99" s="14">
        <v>159</v>
      </c>
      <c r="E99" s="14">
        <v>185</v>
      </c>
      <c r="F99" s="14">
        <v>674</v>
      </c>
      <c r="G99" s="14">
        <v>760</v>
      </c>
      <c r="H99" s="14">
        <v>726</v>
      </c>
      <c r="I99" s="14">
        <v>756</v>
      </c>
      <c r="J99" s="14">
        <v>462</v>
      </c>
      <c r="K99" s="14">
        <v>545</v>
      </c>
      <c r="L99" s="14">
        <v>491</v>
      </c>
      <c r="M99" s="14">
        <v>520</v>
      </c>
      <c r="N99" s="14">
        <v>227</v>
      </c>
      <c r="O99" s="14">
        <v>309</v>
      </c>
      <c r="P99" s="14">
        <v>279</v>
      </c>
      <c r="Q99" s="14">
        <v>305</v>
      </c>
      <c r="R99" s="14">
        <v>10</v>
      </c>
      <c r="S99" s="14">
        <v>96</v>
      </c>
      <c r="T99" s="14">
        <v>46</v>
      </c>
      <c r="U99" s="14">
        <v>76</v>
      </c>
      <c r="V99" s="14">
        <v>567</v>
      </c>
      <c r="W99" s="14">
        <v>649</v>
      </c>
      <c r="X99" s="14">
        <v>611</v>
      </c>
      <c r="Y99" s="14">
        <v>637</v>
      </c>
      <c r="Z99" s="14">
        <v>342</v>
      </c>
      <c r="AA99" s="14">
        <v>428</v>
      </c>
      <c r="AB99" s="14">
        <v>386</v>
      </c>
      <c r="AC99" s="15">
        <v>416</v>
      </c>
      <c r="AD99" s="2">
        <f t="shared" si="8"/>
        <v>10990</v>
      </c>
    </row>
    <row r="100" spans="1:31" x14ac:dyDescent="0.2">
      <c r="A100" s="1">
        <v>22</v>
      </c>
      <c r="B100" s="13">
        <v>187</v>
      </c>
      <c r="C100" s="14">
        <v>157</v>
      </c>
      <c r="D100" s="14">
        <v>207</v>
      </c>
      <c r="E100" s="14">
        <v>121</v>
      </c>
      <c r="F100" s="14">
        <v>754</v>
      </c>
      <c r="G100" s="14">
        <v>728</v>
      </c>
      <c r="H100" s="14">
        <v>758</v>
      </c>
      <c r="I100" s="14">
        <v>676</v>
      </c>
      <c r="J100" s="14">
        <v>519</v>
      </c>
      <c r="K100" s="14">
        <v>492</v>
      </c>
      <c r="L100" s="14">
        <v>546</v>
      </c>
      <c r="M100" s="14">
        <v>461</v>
      </c>
      <c r="N100" s="14">
        <v>307</v>
      </c>
      <c r="O100" s="14">
        <v>277</v>
      </c>
      <c r="P100" s="14">
        <v>311</v>
      </c>
      <c r="Q100" s="14">
        <v>225</v>
      </c>
      <c r="R100" s="14">
        <v>74</v>
      </c>
      <c r="S100" s="14">
        <v>48</v>
      </c>
      <c r="T100" s="14">
        <v>94</v>
      </c>
      <c r="U100" s="14">
        <v>12</v>
      </c>
      <c r="V100" s="14">
        <v>639</v>
      </c>
      <c r="W100" s="14">
        <v>609</v>
      </c>
      <c r="X100" s="14">
        <v>651</v>
      </c>
      <c r="Y100" s="14">
        <v>565</v>
      </c>
      <c r="Z100" s="14">
        <v>414</v>
      </c>
      <c r="AA100" s="14">
        <v>388</v>
      </c>
      <c r="AB100" s="14">
        <v>426</v>
      </c>
      <c r="AC100" s="15">
        <v>344</v>
      </c>
      <c r="AD100" s="2">
        <f t="shared" si="8"/>
        <v>10990</v>
      </c>
    </row>
    <row r="101" spans="1:31" x14ac:dyDescent="0.2">
      <c r="A101" s="1">
        <v>23</v>
      </c>
      <c r="B101" s="13">
        <v>213</v>
      </c>
      <c r="C101" s="14">
        <v>131</v>
      </c>
      <c r="D101" s="14">
        <v>177</v>
      </c>
      <c r="E101" s="14">
        <v>151</v>
      </c>
      <c r="F101" s="14">
        <v>784</v>
      </c>
      <c r="G101" s="14">
        <v>698</v>
      </c>
      <c r="H101" s="14">
        <v>732</v>
      </c>
      <c r="I101" s="14">
        <v>702</v>
      </c>
      <c r="J101" s="14">
        <v>548</v>
      </c>
      <c r="K101" s="14">
        <v>463</v>
      </c>
      <c r="L101" s="14">
        <v>517</v>
      </c>
      <c r="M101" s="14">
        <v>490</v>
      </c>
      <c r="N101" s="14">
        <v>333</v>
      </c>
      <c r="O101" s="14">
        <v>251</v>
      </c>
      <c r="P101" s="14">
        <v>281</v>
      </c>
      <c r="Q101" s="14">
        <v>255</v>
      </c>
      <c r="R101" s="14">
        <v>104</v>
      </c>
      <c r="S101" s="14">
        <v>18</v>
      </c>
      <c r="T101" s="14">
        <v>68</v>
      </c>
      <c r="U101" s="14">
        <v>38</v>
      </c>
      <c r="V101" s="14">
        <v>665</v>
      </c>
      <c r="W101" s="14">
        <v>583</v>
      </c>
      <c r="X101" s="14">
        <v>621</v>
      </c>
      <c r="Y101" s="14">
        <v>595</v>
      </c>
      <c r="Z101" s="14">
        <v>444</v>
      </c>
      <c r="AA101" s="14">
        <v>358</v>
      </c>
      <c r="AB101" s="14">
        <v>400</v>
      </c>
      <c r="AC101" s="15">
        <v>370</v>
      </c>
      <c r="AD101" s="2">
        <f t="shared" si="8"/>
        <v>10990</v>
      </c>
    </row>
    <row r="102" spans="1:31" x14ac:dyDescent="0.2">
      <c r="A102" s="1">
        <v>24</v>
      </c>
      <c r="B102" s="13">
        <v>149</v>
      </c>
      <c r="C102" s="14">
        <v>179</v>
      </c>
      <c r="D102" s="14">
        <v>129</v>
      </c>
      <c r="E102" s="14">
        <v>215</v>
      </c>
      <c r="F102" s="14">
        <v>704</v>
      </c>
      <c r="G102" s="14">
        <v>730</v>
      </c>
      <c r="H102" s="14">
        <v>700</v>
      </c>
      <c r="I102" s="14">
        <v>782</v>
      </c>
      <c r="J102" s="14">
        <v>489</v>
      </c>
      <c r="K102" s="14">
        <v>518</v>
      </c>
      <c r="L102" s="14">
        <v>464</v>
      </c>
      <c r="M102" s="14">
        <v>547</v>
      </c>
      <c r="N102" s="14">
        <v>253</v>
      </c>
      <c r="O102" s="14">
        <v>283</v>
      </c>
      <c r="P102" s="14">
        <v>249</v>
      </c>
      <c r="Q102" s="14">
        <v>335</v>
      </c>
      <c r="R102" s="14">
        <v>40</v>
      </c>
      <c r="S102" s="14">
        <v>66</v>
      </c>
      <c r="T102" s="14">
        <v>20</v>
      </c>
      <c r="U102" s="14">
        <v>102</v>
      </c>
      <c r="V102" s="14">
        <v>593</v>
      </c>
      <c r="W102" s="14">
        <v>623</v>
      </c>
      <c r="X102" s="14">
        <v>581</v>
      </c>
      <c r="Y102" s="14">
        <v>667</v>
      </c>
      <c r="Z102" s="14">
        <v>372</v>
      </c>
      <c r="AA102" s="14">
        <v>398</v>
      </c>
      <c r="AB102" s="14">
        <v>360</v>
      </c>
      <c r="AC102" s="15">
        <v>442</v>
      </c>
      <c r="AD102" s="2">
        <f t="shared" si="8"/>
        <v>10990</v>
      </c>
    </row>
    <row r="103" spans="1:31" x14ac:dyDescent="0.2">
      <c r="A103" s="1">
        <v>25</v>
      </c>
      <c r="B103" s="13">
        <v>458</v>
      </c>
      <c r="C103" s="14">
        <v>544</v>
      </c>
      <c r="D103" s="14">
        <v>494</v>
      </c>
      <c r="E103" s="14">
        <v>524</v>
      </c>
      <c r="F103" s="14">
        <v>231</v>
      </c>
      <c r="G103" s="14">
        <v>313</v>
      </c>
      <c r="H103" s="14">
        <v>275</v>
      </c>
      <c r="I103" s="14">
        <v>301</v>
      </c>
      <c r="J103" s="14">
        <v>6</v>
      </c>
      <c r="K103" s="14">
        <v>92</v>
      </c>
      <c r="L103" s="14">
        <v>50</v>
      </c>
      <c r="M103" s="14">
        <v>80</v>
      </c>
      <c r="N103" s="14">
        <v>571</v>
      </c>
      <c r="O103" s="14">
        <v>653</v>
      </c>
      <c r="P103" s="14">
        <v>607</v>
      </c>
      <c r="Q103" s="14">
        <v>633</v>
      </c>
      <c r="R103" s="14">
        <v>338</v>
      </c>
      <c r="S103" s="14">
        <v>424</v>
      </c>
      <c r="T103" s="14">
        <v>390</v>
      </c>
      <c r="U103" s="14">
        <v>420</v>
      </c>
      <c r="V103" s="14">
        <v>126</v>
      </c>
      <c r="W103" s="14">
        <v>209</v>
      </c>
      <c r="X103" s="14">
        <v>155</v>
      </c>
      <c r="Y103" s="14">
        <v>184</v>
      </c>
      <c r="Z103" s="14">
        <v>675</v>
      </c>
      <c r="AA103" s="14">
        <v>757</v>
      </c>
      <c r="AB103" s="14">
        <v>727</v>
      </c>
      <c r="AC103" s="15">
        <v>753</v>
      </c>
      <c r="AD103" s="2">
        <f t="shared" si="8"/>
        <v>10990</v>
      </c>
    </row>
    <row r="104" spans="1:31" x14ac:dyDescent="0.2">
      <c r="A104" s="1">
        <v>26</v>
      </c>
      <c r="B104" s="13">
        <v>522</v>
      </c>
      <c r="C104" s="14">
        <v>496</v>
      </c>
      <c r="D104" s="14">
        <v>542</v>
      </c>
      <c r="E104" s="14">
        <v>460</v>
      </c>
      <c r="F104" s="14">
        <v>303</v>
      </c>
      <c r="G104" s="14">
        <v>273</v>
      </c>
      <c r="H104" s="14">
        <v>315</v>
      </c>
      <c r="I104" s="14">
        <v>229</v>
      </c>
      <c r="J104" s="14">
        <v>78</v>
      </c>
      <c r="K104" s="14">
        <v>52</v>
      </c>
      <c r="L104" s="14">
        <v>90</v>
      </c>
      <c r="M104" s="14">
        <v>8</v>
      </c>
      <c r="N104" s="14">
        <v>635</v>
      </c>
      <c r="O104" s="14">
        <v>605</v>
      </c>
      <c r="P104" s="14">
        <v>655</v>
      </c>
      <c r="Q104" s="14">
        <v>569</v>
      </c>
      <c r="R104" s="14">
        <v>418</v>
      </c>
      <c r="S104" s="14">
        <v>392</v>
      </c>
      <c r="T104" s="14">
        <v>422</v>
      </c>
      <c r="U104" s="14">
        <v>340</v>
      </c>
      <c r="V104" s="14">
        <v>183</v>
      </c>
      <c r="W104" s="14">
        <v>156</v>
      </c>
      <c r="X104" s="14">
        <v>210</v>
      </c>
      <c r="Y104" s="14">
        <v>125</v>
      </c>
      <c r="Z104" s="14">
        <v>755</v>
      </c>
      <c r="AA104" s="14">
        <v>725</v>
      </c>
      <c r="AB104" s="14">
        <v>759</v>
      </c>
      <c r="AC104" s="15">
        <v>673</v>
      </c>
      <c r="AD104" s="2">
        <f t="shared" si="8"/>
        <v>10990</v>
      </c>
    </row>
    <row r="105" spans="1:31" x14ac:dyDescent="0.2">
      <c r="A105" s="1">
        <v>27</v>
      </c>
      <c r="B105" s="13">
        <v>552</v>
      </c>
      <c r="C105" s="14">
        <v>466</v>
      </c>
      <c r="D105" s="14">
        <v>516</v>
      </c>
      <c r="E105" s="14">
        <v>486</v>
      </c>
      <c r="F105" s="14">
        <v>329</v>
      </c>
      <c r="G105" s="14">
        <v>247</v>
      </c>
      <c r="H105" s="14">
        <v>285</v>
      </c>
      <c r="I105" s="14">
        <v>259</v>
      </c>
      <c r="J105" s="14">
        <v>108</v>
      </c>
      <c r="K105" s="14">
        <v>22</v>
      </c>
      <c r="L105" s="14">
        <v>64</v>
      </c>
      <c r="M105" s="14">
        <v>34</v>
      </c>
      <c r="N105" s="14">
        <v>661</v>
      </c>
      <c r="O105" s="14">
        <v>579</v>
      </c>
      <c r="P105" s="14">
        <v>625</v>
      </c>
      <c r="Q105" s="14">
        <v>599</v>
      </c>
      <c r="R105" s="14">
        <v>448</v>
      </c>
      <c r="S105" s="14">
        <v>362</v>
      </c>
      <c r="T105" s="14">
        <v>396</v>
      </c>
      <c r="U105" s="14">
        <v>366</v>
      </c>
      <c r="V105" s="14">
        <v>212</v>
      </c>
      <c r="W105" s="14">
        <v>127</v>
      </c>
      <c r="X105" s="14">
        <v>181</v>
      </c>
      <c r="Y105" s="14">
        <v>154</v>
      </c>
      <c r="Z105" s="14">
        <v>781</v>
      </c>
      <c r="AA105" s="14">
        <v>699</v>
      </c>
      <c r="AB105" s="14">
        <v>729</v>
      </c>
      <c r="AC105" s="15">
        <v>703</v>
      </c>
      <c r="AD105" s="2">
        <f t="shared" si="8"/>
        <v>10990</v>
      </c>
    </row>
    <row r="106" spans="1:31" x14ac:dyDescent="0.2">
      <c r="A106" s="1">
        <v>28</v>
      </c>
      <c r="B106" s="16">
        <v>488</v>
      </c>
      <c r="C106" s="17">
        <v>514</v>
      </c>
      <c r="D106" s="17">
        <v>468</v>
      </c>
      <c r="E106" s="17">
        <v>550</v>
      </c>
      <c r="F106" s="17">
        <v>257</v>
      </c>
      <c r="G106" s="17">
        <v>287</v>
      </c>
      <c r="H106" s="17">
        <v>245</v>
      </c>
      <c r="I106" s="17">
        <v>331</v>
      </c>
      <c r="J106" s="17">
        <v>36</v>
      </c>
      <c r="K106" s="17">
        <v>62</v>
      </c>
      <c r="L106" s="17">
        <v>24</v>
      </c>
      <c r="M106" s="17">
        <v>106</v>
      </c>
      <c r="N106" s="17">
        <v>597</v>
      </c>
      <c r="O106" s="17">
        <v>627</v>
      </c>
      <c r="P106" s="17">
        <v>577</v>
      </c>
      <c r="Q106" s="17">
        <v>663</v>
      </c>
      <c r="R106" s="17">
        <v>368</v>
      </c>
      <c r="S106" s="17">
        <v>394</v>
      </c>
      <c r="T106" s="17">
        <v>364</v>
      </c>
      <c r="U106" s="17">
        <v>446</v>
      </c>
      <c r="V106" s="17">
        <v>153</v>
      </c>
      <c r="W106" s="17">
        <v>182</v>
      </c>
      <c r="X106" s="17">
        <v>128</v>
      </c>
      <c r="Y106" s="17">
        <v>211</v>
      </c>
      <c r="Z106" s="17">
        <v>701</v>
      </c>
      <c r="AA106" s="17">
        <v>731</v>
      </c>
      <c r="AB106" s="17">
        <v>697</v>
      </c>
      <c r="AC106" s="18">
        <v>783</v>
      </c>
      <c r="AD106" s="2">
        <f t="shared" si="8"/>
        <v>10990</v>
      </c>
    </row>
    <row r="107" spans="1:31" x14ac:dyDescent="0.2">
      <c r="A107" s="3" t="s">
        <v>0</v>
      </c>
      <c r="B107" s="2">
        <f t="shared" ref="B107:AC107" si="9">SUM(B79:B106)</f>
        <v>10990</v>
      </c>
      <c r="C107" s="2">
        <f t="shared" si="9"/>
        <v>10990</v>
      </c>
      <c r="D107" s="2">
        <f t="shared" si="9"/>
        <v>10990</v>
      </c>
      <c r="E107" s="2">
        <f t="shared" si="9"/>
        <v>10990</v>
      </c>
      <c r="F107" s="2">
        <f t="shared" si="9"/>
        <v>10990</v>
      </c>
      <c r="G107" s="2">
        <f t="shared" si="9"/>
        <v>10990</v>
      </c>
      <c r="H107" s="2">
        <f t="shared" si="9"/>
        <v>10990</v>
      </c>
      <c r="I107" s="2">
        <f t="shared" si="9"/>
        <v>10990</v>
      </c>
      <c r="J107" s="2">
        <f t="shared" si="9"/>
        <v>10990</v>
      </c>
      <c r="K107" s="2">
        <f t="shared" si="9"/>
        <v>10990</v>
      </c>
      <c r="L107" s="2">
        <f t="shared" si="9"/>
        <v>10990</v>
      </c>
      <c r="M107" s="2">
        <f t="shared" si="9"/>
        <v>10990</v>
      </c>
      <c r="N107" s="2">
        <f t="shared" si="9"/>
        <v>10990</v>
      </c>
      <c r="O107" s="2">
        <f t="shared" si="9"/>
        <v>10990</v>
      </c>
      <c r="P107" s="2">
        <f t="shared" si="9"/>
        <v>10990</v>
      </c>
      <c r="Q107" s="2">
        <f t="shared" si="9"/>
        <v>10990</v>
      </c>
      <c r="R107" s="2">
        <f t="shared" si="9"/>
        <v>10990</v>
      </c>
      <c r="S107" s="2">
        <f t="shared" si="9"/>
        <v>10990</v>
      </c>
      <c r="T107" s="2">
        <f t="shared" si="9"/>
        <v>10990</v>
      </c>
      <c r="U107" s="2">
        <f t="shared" si="9"/>
        <v>10990</v>
      </c>
      <c r="V107" s="2">
        <f t="shared" si="9"/>
        <v>10990</v>
      </c>
      <c r="W107" s="2">
        <f t="shared" si="9"/>
        <v>10990</v>
      </c>
      <c r="X107" s="2">
        <f t="shared" si="9"/>
        <v>10990</v>
      </c>
      <c r="Y107" s="2">
        <f t="shared" si="9"/>
        <v>10990</v>
      </c>
      <c r="Z107" s="2">
        <f t="shared" si="9"/>
        <v>10990</v>
      </c>
      <c r="AA107" s="2">
        <f t="shared" si="9"/>
        <v>10990</v>
      </c>
      <c r="AB107" s="2">
        <f t="shared" si="9"/>
        <v>10990</v>
      </c>
      <c r="AC107" s="2">
        <f t="shared" si="9"/>
        <v>10990</v>
      </c>
    </row>
    <row r="108" spans="1:31" x14ac:dyDescent="0.2">
      <c r="A108" s="2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</row>
    <row r="109" spans="1:31" x14ac:dyDescent="0.2">
      <c r="A109" s="3" t="s">
        <v>2</v>
      </c>
      <c r="B109" s="7">
        <f>B79</f>
        <v>2</v>
      </c>
      <c r="C109" s="7">
        <f>C80</f>
        <v>56</v>
      </c>
      <c r="D109" s="7">
        <f>D81</f>
        <v>60</v>
      </c>
      <c r="E109" s="7">
        <f>E82</f>
        <v>110</v>
      </c>
      <c r="F109" s="7">
        <f>F83</f>
        <v>118</v>
      </c>
      <c r="G109" s="7">
        <f>G84</f>
        <v>164</v>
      </c>
      <c r="H109" s="7">
        <f>H85</f>
        <v>176</v>
      </c>
      <c r="I109" s="7">
        <f>I86</f>
        <v>218</v>
      </c>
      <c r="J109" s="7">
        <f>J87</f>
        <v>234</v>
      </c>
      <c r="K109" s="7">
        <f>K88</f>
        <v>272</v>
      </c>
      <c r="L109" s="7">
        <f>L89</f>
        <v>292</v>
      </c>
      <c r="M109" s="7">
        <f>M90</f>
        <v>326</v>
      </c>
      <c r="N109" s="7">
        <f>N91</f>
        <v>350</v>
      </c>
      <c r="O109" s="7">
        <f>O92</f>
        <v>380</v>
      </c>
      <c r="P109" s="7">
        <f>P93</f>
        <v>405</v>
      </c>
      <c r="Q109" s="7">
        <f>Q94</f>
        <v>435</v>
      </c>
      <c r="R109" s="7">
        <f>R95</f>
        <v>459</v>
      </c>
      <c r="S109" s="7">
        <f>S96</f>
        <v>493</v>
      </c>
      <c r="T109" s="7">
        <f>T97</f>
        <v>513</v>
      </c>
      <c r="U109" s="7">
        <f>U98</f>
        <v>551</v>
      </c>
      <c r="V109" s="7">
        <f>V99</f>
        <v>567</v>
      </c>
      <c r="W109" s="7">
        <f>W100</f>
        <v>609</v>
      </c>
      <c r="X109" s="7">
        <f>X101</f>
        <v>621</v>
      </c>
      <c r="Y109" s="7">
        <f>Y102</f>
        <v>667</v>
      </c>
      <c r="Z109" s="7">
        <f>Z103</f>
        <v>675</v>
      </c>
      <c r="AA109" s="7">
        <f>AA104</f>
        <v>725</v>
      </c>
      <c r="AB109" s="7">
        <f>AB105</f>
        <v>729</v>
      </c>
      <c r="AC109" s="7">
        <f>AC106</f>
        <v>783</v>
      </c>
      <c r="AD109" s="2">
        <f>SUM(B109:AC109)</f>
        <v>10990</v>
      </c>
      <c r="AE109" s="2">
        <f t="shared" ref="AE109:AE110" si="10">SUMSQ(B109:AC109)</f>
        <v>5747770</v>
      </c>
    </row>
    <row r="110" spans="1:31" x14ac:dyDescent="0.2">
      <c r="A110" s="3" t="s">
        <v>3</v>
      </c>
      <c r="B110" s="20">
        <f>B106</f>
        <v>488</v>
      </c>
      <c r="C110" s="2">
        <f>C105</f>
        <v>466</v>
      </c>
      <c r="D110" s="2">
        <f>D104</f>
        <v>542</v>
      </c>
      <c r="E110" s="2">
        <f>E103</f>
        <v>524</v>
      </c>
      <c r="F110" s="2">
        <f>F102</f>
        <v>704</v>
      </c>
      <c r="G110" s="2">
        <f>G101</f>
        <v>698</v>
      </c>
      <c r="H110" s="2">
        <f>H100</f>
        <v>758</v>
      </c>
      <c r="I110" s="2">
        <f>I99</f>
        <v>756</v>
      </c>
      <c r="J110" s="2">
        <f>J98</f>
        <v>145</v>
      </c>
      <c r="K110" s="2">
        <f>K97</f>
        <v>135</v>
      </c>
      <c r="L110" s="2">
        <f>L96</f>
        <v>203</v>
      </c>
      <c r="M110" s="2">
        <f>M95</f>
        <v>189</v>
      </c>
      <c r="N110" s="2">
        <f>N94</f>
        <v>377</v>
      </c>
      <c r="O110" s="2">
        <f>O93</f>
        <v>351</v>
      </c>
      <c r="P110" s="2">
        <f>P92</f>
        <v>434</v>
      </c>
      <c r="Q110" s="2">
        <f>Q91</f>
        <v>408</v>
      </c>
      <c r="R110" s="2">
        <f>R90</f>
        <v>596</v>
      </c>
      <c r="S110" s="2">
        <f>S89</f>
        <v>582</v>
      </c>
      <c r="T110" s="2">
        <f>T88</f>
        <v>650</v>
      </c>
      <c r="U110" s="2">
        <f>U87</f>
        <v>640</v>
      </c>
      <c r="V110" s="2">
        <f>V86</f>
        <v>29</v>
      </c>
      <c r="W110" s="2">
        <f>W85</f>
        <v>27</v>
      </c>
      <c r="X110" s="2">
        <f>X84</f>
        <v>87</v>
      </c>
      <c r="Y110" s="2">
        <f>Y83</f>
        <v>81</v>
      </c>
      <c r="Z110" s="2">
        <f>Z82</f>
        <v>261</v>
      </c>
      <c r="AA110" s="2">
        <f>AA81</f>
        <v>243</v>
      </c>
      <c r="AB110" s="2">
        <f>AB80</f>
        <v>319</v>
      </c>
      <c r="AC110" s="2">
        <f>AC79</f>
        <v>297</v>
      </c>
      <c r="AD110" s="2">
        <f>SUM(B110:AC110)</f>
        <v>10990</v>
      </c>
      <c r="AE110" s="2">
        <f t="shared" si="10"/>
        <v>5747770</v>
      </c>
    </row>
    <row r="113" spans="1:31" s="1" customFormat="1" x14ac:dyDescent="0.2">
      <c r="A113" s="1" t="s">
        <v>4</v>
      </c>
      <c r="B113" s="21" t="s">
        <v>23</v>
      </c>
      <c r="C113" s="9" t="s">
        <v>24</v>
      </c>
      <c r="AD113" s="5"/>
      <c r="AE113" s="5"/>
    </row>
    <row r="114" spans="1:31" x14ac:dyDescent="0.2">
      <c r="A114" s="1">
        <v>1</v>
      </c>
      <c r="B114" s="10">
        <v>14</v>
      </c>
      <c r="C114" s="11">
        <v>96</v>
      </c>
      <c r="D114" s="11">
        <v>46</v>
      </c>
      <c r="E114" s="11">
        <v>72</v>
      </c>
      <c r="F114" s="11">
        <v>562</v>
      </c>
      <c r="G114" s="11">
        <v>645</v>
      </c>
      <c r="H114" s="11">
        <v>615</v>
      </c>
      <c r="I114" s="11">
        <v>644</v>
      </c>
      <c r="J114" s="11">
        <v>347</v>
      </c>
      <c r="K114" s="11">
        <v>433</v>
      </c>
      <c r="L114" s="11">
        <v>379</v>
      </c>
      <c r="M114" s="11">
        <v>409</v>
      </c>
      <c r="N114" s="11">
        <v>118</v>
      </c>
      <c r="O114" s="11">
        <v>200</v>
      </c>
      <c r="P114" s="11">
        <v>166</v>
      </c>
      <c r="Q114" s="11">
        <v>192</v>
      </c>
      <c r="R114" s="11">
        <v>679</v>
      </c>
      <c r="S114" s="11">
        <v>765</v>
      </c>
      <c r="T114" s="11">
        <v>719</v>
      </c>
      <c r="U114" s="11">
        <v>749</v>
      </c>
      <c r="V114" s="11">
        <v>458</v>
      </c>
      <c r="W114" s="11">
        <v>540</v>
      </c>
      <c r="X114" s="11">
        <v>498</v>
      </c>
      <c r="Y114" s="11">
        <v>524</v>
      </c>
      <c r="Z114" s="11">
        <v>227</v>
      </c>
      <c r="AA114" s="11">
        <v>313</v>
      </c>
      <c r="AB114" s="11">
        <v>275</v>
      </c>
      <c r="AC114" s="12">
        <v>305</v>
      </c>
      <c r="AD114" s="2">
        <f t="shared" ref="AD114:AD141" si="11">SUM(B114:AC114)</f>
        <v>10990</v>
      </c>
    </row>
    <row r="115" spans="1:31" x14ac:dyDescent="0.2">
      <c r="A115" s="1">
        <v>2</v>
      </c>
      <c r="B115" s="13">
        <v>74</v>
      </c>
      <c r="C115" s="14">
        <v>44</v>
      </c>
      <c r="D115" s="14">
        <v>98</v>
      </c>
      <c r="E115" s="14">
        <v>12</v>
      </c>
      <c r="F115" s="14">
        <v>643</v>
      </c>
      <c r="G115" s="14">
        <v>616</v>
      </c>
      <c r="H115" s="14">
        <v>646</v>
      </c>
      <c r="I115" s="14">
        <v>561</v>
      </c>
      <c r="J115" s="14">
        <v>407</v>
      </c>
      <c r="K115" s="14">
        <v>381</v>
      </c>
      <c r="L115" s="14">
        <v>431</v>
      </c>
      <c r="M115" s="14">
        <v>349</v>
      </c>
      <c r="N115" s="14">
        <v>194</v>
      </c>
      <c r="O115" s="14">
        <v>164</v>
      </c>
      <c r="P115" s="14">
        <v>202</v>
      </c>
      <c r="Q115" s="14">
        <v>116</v>
      </c>
      <c r="R115" s="14">
        <v>747</v>
      </c>
      <c r="S115" s="14">
        <v>721</v>
      </c>
      <c r="T115" s="14">
        <v>763</v>
      </c>
      <c r="U115" s="14">
        <v>681</v>
      </c>
      <c r="V115" s="14">
        <v>526</v>
      </c>
      <c r="W115" s="14">
        <v>496</v>
      </c>
      <c r="X115" s="14">
        <v>542</v>
      </c>
      <c r="Y115" s="14">
        <v>456</v>
      </c>
      <c r="Z115" s="14">
        <v>303</v>
      </c>
      <c r="AA115" s="14">
        <v>277</v>
      </c>
      <c r="AB115" s="14">
        <v>311</v>
      </c>
      <c r="AC115" s="15">
        <v>229</v>
      </c>
      <c r="AD115" s="2">
        <f t="shared" si="11"/>
        <v>10990</v>
      </c>
    </row>
    <row r="116" spans="1:31" x14ac:dyDescent="0.2">
      <c r="A116" s="1">
        <v>3</v>
      </c>
      <c r="B116" s="13">
        <v>100</v>
      </c>
      <c r="C116" s="14">
        <v>18</v>
      </c>
      <c r="D116" s="14">
        <v>68</v>
      </c>
      <c r="E116" s="14">
        <v>42</v>
      </c>
      <c r="F116" s="14">
        <v>672</v>
      </c>
      <c r="G116" s="14">
        <v>587</v>
      </c>
      <c r="H116" s="14">
        <v>617</v>
      </c>
      <c r="I116" s="14">
        <v>590</v>
      </c>
      <c r="J116" s="14">
        <v>437</v>
      </c>
      <c r="K116" s="14">
        <v>351</v>
      </c>
      <c r="L116" s="14">
        <v>405</v>
      </c>
      <c r="M116" s="14">
        <v>375</v>
      </c>
      <c r="N116" s="14">
        <v>220</v>
      </c>
      <c r="O116" s="14">
        <v>138</v>
      </c>
      <c r="P116" s="14">
        <v>172</v>
      </c>
      <c r="Q116" s="14">
        <v>146</v>
      </c>
      <c r="R116" s="14">
        <v>777</v>
      </c>
      <c r="S116" s="14">
        <v>691</v>
      </c>
      <c r="T116" s="14">
        <v>737</v>
      </c>
      <c r="U116" s="14">
        <v>707</v>
      </c>
      <c r="V116" s="14">
        <v>552</v>
      </c>
      <c r="W116" s="14">
        <v>470</v>
      </c>
      <c r="X116" s="14">
        <v>512</v>
      </c>
      <c r="Y116" s="14">
        <v>486</v>
      </c>
      <c r="Z116" s="14">
        <v>333</v>
      </c>
      <c r="AA116" s="14">
        <v>247</v>
      </c>
      <c r="AB116" s="14">
        <v>285</v>
      </c>
      <c r="AC116" s="15">
        <v>255</v>
      </c>
      <c r="AD116" s="2">
        <f t="shared" si="11"/>
        <v>10990</v>
      </c>
    </row>
    <row r="117" spans="1:31" x14ac:dyDescent="0.2">
      <c r="A117" s="1">
        <v>4</v>
      </c>
      <c r="B117" s="13">
        <v>40</v>
      </c>
      <c r="C117" s="14">
        <v>70</v>
      </c>
      <c r="D117" s="14">
        <v>16</v>
      </c>
      <c r="E117" s="14">
        <v>102</v>
      </c>
      <c r="F117" s="14">
        <v>589</v>
      </c>
      <c r="G117" s="14">
        <v>618</v>
      </c>
      <c r="H117" s="14">
        <v>588</v>
      </c>
      <c r="I117" s="14">
        <v>671</v>
      </c>
      <c r="J117" s="14">
        <v>377</v>
      </c>
      <c r="K117" s="14">
        <v>403</v>
      </c>
      <c r="L117" s="14">
        <v>353</v>
      </c>
      <c r="M117" s="14">
        <v>435</v>
      </c>
      <c r="N117" s="14">
        <v>144</v>
      </c>
      <c r="O117" s="14">
        <v>174</v>
      </c>
      <c r="P117" s="14">
        <v>136</v>
      </c>
      <c r="Q117" s="14">
        <v>222</v>
      </c>
      <c r="R117" s="14">
        <v>709</v>
      </c>
      <c r="S117" s="14">
        <v>735</v>
      </c>
      <c r="T117" s="14">
        <v>693</v>
      </c>
      <c r="U117" s="14">
        <v>775</v>
      </c>
      <c r="V117" s="14">
        <v>484</v>
      </c>
      <c r="W117" s="14">
        <v>514</v>
      </c>
      <c r="X117" s="14">
        <v>468</v>
      </c>
      <c r="Y117" s="14">
        <v>554</v>
      </c>
      <c r="Z117" s="14">
        <v>257</v>
      </c>
      <c r="AA117" s="14">
        <v>283</v>
      </c>
      <c r="AB117" s="14">
        <v>249</v>
      </c>
      <c r="AC117" s="15">
        <v>331</v>
      </c>
      <c r="AD117" s="2">
        <f t="shared" si="11"/>
        <v>10990</v>
      </c>
    </row>
    <row r="118" spans="1:31" x14ac:dyDescent="0.2">
      <c r="A118" s="1">
        <v>5</v>
      </c>
      <c r="B118" s="13">
        <v>343</v>
      </c>
      <c r="C118" s="14">
        <v>429</v>
      </c>
      <c r="D118" s="14">
        <v>383</v>
      </c>
      <c r="E118" s="14">
        <v>413</v>
      </c>
      <c r="F118" s="14">
        <v>122</v>
      </c>
      <c r="G118" s="14">
        <v>204</v>
      </c>
      <c r="H118" s="14">
        <v>162</v>
      </c>
      <c r="I118" s="14">
        <v>188</v>
      </c>
      <c r="J118" s="14">
        <v>675</v>
      </c>
      <c r="K118" s="14">
        <v>761</v>
      </c>
      <c r="L118" s="14">
        <v>723</v>
      </c>
      <c r="M118" s="14">
        <v>753</v>
      </c>
      <c r="N118" s="14">
        <v>462</v>
      </c>
      <c r="O118" s="14">
        <v>544</v>
      </c>
      <c r="P118" s="14">
        <v>494</v>
      </c>
      <c r="Q118" s="14">
        <v>520</v>
      </c>
      <c r="R118" s="14">
        <v>226</v>
      </c>
      <c r="S118" s="14">
        <v>309</v>
      </c>
      <c r="T118" s="14">
        <v>279</v>
      </c>
      <c r="U118" s="14">
        <v>308</v>
      </c>
      <c r="V118" s="14">
        <v>11</v>
      </c>
      <c r="W118" s="14">
        <v>97</v>
      </c>
      <c r="X118" s="14">
        <v>43</v>
      </c>
      <c r="Y118" s="14">
        <v>73</v>
      </c>
      <c r="Z118" s="14">
        <v>566</v>
      </c>
      <c r="AA118" s="14">
        <v>648</v>
      </c>
      <c r="AB118" s="14">
        <v>614</v>
      </c>
      <c r="AC118" s="15">
        <v>640</v>
      </c>
      <c r="AD118" s="2">
        <f t="shared" si="11"/>
        <v>10990</v>
      </c>
    </row>
    <row r="119" spans="1:31" x14ac:dyDescent="0.2">
      <c r="A119" s="1">
        <v>6</v>
      </c>
      <c r="B119" s="13">
        <v>411</v>
      </c>
      <c r="C119" s="14">
        <v>385</v>
      </c>
      <c r="D119" s="14">
        <v>427</v>
      </c>
      <c r="E119" s="14">
        <v>345</v>
      </c>
      <c r="F119" s="14">
        <v>190</v>
      </c>
      <c r="G119" s="14">
        <v>160</v>
      </c>
      <c r="H119" s="14">
        <v>206</v>
      </c>
      <c r="I119" s="14">
        <v>120</v>
      </c>
      <c r="J119" s="14">
        <v>751</v>
      </c>
      <c r="K119" s="14">
        <v>725</v>
      </c>
      <c r="L119" s="14">
        <v>759</v>
      </c>
      <c r="M119" s="14">
        <v>677</v>
      </c>
      <c r="N119" s="14">
        <v>522</v>
      </c>
      <c r="O119" s="14">
        <v>492</v>
      </c>
      <c r="P119" s="14">
        <v>546</v>
      </c>
      <c r="Q119" s="14">
        <v>460</v>
      </c>
      <c r="R119" s="14">
        <v>307</v>
      </c>
      <c r="S119" s="14">
        <v>280</v>
      </c>
      <c r="T119" s="14">
        <v>310</v>
      </c>
      <c r="U119" s="14">
        <v>225</v>
      </c>
      <c r="V119" s="14">
        <v>71</v>
      </c>
      <c r="W119" s="14">
        <v>45</v>
      </c>
      <c r="X119" s="14">
        <v>95</v>
      </c>
      <c r="Y119" s="14">
        <v>13</v>
      </c>
      <c r="Z119" s="14">
        <v>642</v>
      </c>
      <c r="AA119" s="14">
        <v>612</v>
      </c>
      <c r="AB119" s="14">
        <v>650</v>
      </c>
      <c r="AC119" s="15">
        <v>564</v>
      </c>
      <c r="AD119" s="2">
        <f t="shared" si="11"/>
        <v>10990</v>
      </c>
    </row>
    <row r="120" spans="1:31" x14ac:dyDescent="0.2">
      <c r="A120" s="1">
        <v>7</v>
      </c>
      <c r="B120" s="13">
        <v>441</v>
      </c>
      <c r="C120" s="14">
        <v>355</v>
      </c>
      <c r="D120" s="14">
        <v>401</v>
      </c>
      <c r="E120" s="14">
        <v>371</v>
      </c>
      <c r="F120" s="14">
        <v>216</v>
      </c>
      <c r="G120" s="14">
        <v>134</v>
      </c>
      <c r="H120" s="14">
        <v>176</v>
      </c>
      <c r="I120" s="14">
        <v>150</v>
      </c>
      <c r="J120" s="14">
        <v>781</v>
      </c>
      <c r="K120" s="14">
        <v>695</v>
      </c>
      <c r="L120" s="14">
        <v>733</v>
      </c>
      <c r="M120" s="14">
        <v>703</v>
      </c>
      <c r="N120" s="14">
        <v>548</v>
      </c>
      <c r="O120" s="14">
        <v>466</v>
      </c>
      <c r="P120" s="14">
        <v>516</v>
      </c>
      <c r="Q120" s="14">
        <v>490</v>
      </c>
      <c r="R120" s="14">
        <v>336</v>
      </c>
      <c r="S120" s="14">
        <v>251</v>
      </c>
      <c r="T120" s="14">
        <v>281</v>
      </c>
      <c r="U120" s="14">
        <v>254</v>
      </c>
      <c r="V120" s="14">
        <v>101</v>
      </c>
      <c r="W120" s="14">
        <v>15</v>
      </c>
      <c r="X120" s="14">
        <v>69</v>
      </c>
      <c r="Y120" s="14">
        <v>39</v>
      </c>
      <c r="Z120" s="14">
        <v>668</v>
      </c>
      <c r="AA120" s="14">
        <v>586</v>
      </c>
      <c r="AB120" s="14">
        <v>620</v>
      </c>
      <c r="AC120" s="15">
        <v>594</v>
      </c>
      <c r="AD120" s="2">
        <f t="shared" si="11"/>
        <v>10990</v>
      </c>
    </row>
    <row r="121" spans="1:31" x14ac:dyDescent="0.2">
      <c r="A121" s="1">
        <v>8</v>
      </c>
      <c r="B121" s="13">
        <v>373</v>
      </c>
      <c r="C121" s="14">
        <v>399</v>
      </c>
      <c r="D121" s="14">
        <v>357</v>
      </c>
      <c r="E121" s="14">
        <v>439</v>
      </c>
      <c r="F121" s="14">
        <v>148</v>
      </c>
      <c r="G121" s="14">
        <v>178</v>
      </c>
      <c r="H121" s="14">
        <v>132</v>
      </c>
      <c r="I121" s="14">
        <v>218</v>
      </c>
      <c r="J121" s="14">
        <v>705</v>
      </c>
      <c r="K121" s="14">
        <v>731</v>
      </c>
      <c r="L121" s="14">
        <v>697</v>
      </c>
      <c r="M121" s="14">
        <v>779</v>
      </c>
      <c r="N121" s="14">
        <v>488</v>
      </c>
      <c r="O121" s="14">
        <v>518</v>
      </c>
      <c r="P121" s="14">
        <v>464</v>
      </c>
      <c r="Q121" s="14">
        <v>550</v>
      </c>
      <c r="R121" s="14">
        <v>253</v>
      </c>
      <c r="S121" s="14">
        <v>282</v>
      </c>
      <c r="T121" s="14">
        <v>252</v>
      </c>
      <c r="U121" s="14">
        <v>335</v>
      </c>
      <c r="V121" s="14">
        <v>41</v>
      </c>
      <c r="W121" s="14">
        <v>67</v>
      </c>
      <c r="X121" s="14">
        <v>17</v>
      </c>
      <c r="Y121" s="14">
        <v>99</v>
      </c>
      <c r="Z121" s="14">
        <v>592</v>
      </c>
      <c r="AA121" s="14">
        <v>622</v>
      </c>
      <c r="AB121" s="14">
        <v>584</v>
      </c>
      <c r="AC121" s="15">
        <v>670</v>
      </c>
      <c r="AD121" s="2">
        <f t="shared" si="11"/>
        <v>10990</v>
      </c>
    </row>
    <row r="122" spans="1:31" x14ac:dyDescent="0.2">
      <c r="A122" s="1">
        <v>9</v>
      </c>
      <c r="B122" s="13">
        <v>674</v>
      </c>
      <c r="C122" s="14">
        <v>757</v>
      </c>
      <c r="D122" s="14">
        <v>727</v>
      </c>
      <c r="E122" s="14">
        <v>756</v>
      </c>
      <c r="F122" s="14">
        <v>459</v>
      </c>
      <c r="G122" s="14">
        <v>545</v>
      </c>
      <c r="H122" s="14">
        <v>491</v>
      </c>
      <c r="I122" s="14">
        <v>521</v>
      </c>
      <c r="J122" s="14">
        <v>230</v>
      </c>
      <c r="K122" s="14">
        <v>312</v>
      </c>
      <c r="L122" s="14">
        <v>278</v>
      </c>
      <c r="M122" s="14">
        <v>304</v>
      </c>
      <c r="N122" s="14">
        <v>7</v>
      </c>
      <c r="O122" s="14">
        <v>93</v>
      </c>
      <c r="P122" s="14">
        <v>47</v>
      </c>
      <c r="Q122" s="14">
        <v>77</v>
      </c>
      <c r="R122" s="14">
        <v>570</v>
      </c>
      <c r="S122" s="14">
        <v>652</v>
      </c>
      <c r="T122" s="14">
        <v>610</v>
      </c>
      <c r="U122" s="14">
        <v>636</v>
      </c>
      <c r="V122" s="14">
        <v>339</v>
      </c>
      <c r="W122" s="14">
        <v>425</v>
      </c>
      <c r="X122" s="14">
        <v>387</v>
      </c>
      <c r="Y122" s="14">
        <v>417</v>
      </c>
      <c r="Z122" s="14">
        <v>126</v>
      </c>
      <c r="AA122" s="14">
        <v>208</v>
      </c>
      <c r="AB122" s="14">
        <v>158</v>
      </c>
      <c r="AC122" s="15">
        <v>184</v>
      </c>
      <c r="AD122" s="2">
        <f t="shared" si="11"/>
        <v>10990</v>
      </c>
    </row>
    <row r="123" spans="1:31" x14ac:dyDescent="0.2">
      <c r="A123" s="1">
        <v>10</v>
      </c>
      <c r="B123" s="13">
        <v>755</v>
      </c>
      <c r="C123" s="14">
        <v>728</v>
      </c>
      <c r="D123" s="14">
        <v>758</v>
      </c>
      <c r="E123" s="14">
        <v>673</v>
      </c>
      <c r="F123" s="14">
        <v>519</v>
      </c>
      <c r="G123" s="14">
        <v>493</v>
      </c>
      <c r="H123" s="14">
        <v>543</v>
      </c>
      <c r="I123" s="14">
        <v>461</v>
      </c>
      <c r="J123" s="14">
        <v>306</v>
      </c>
      <c r="K123" s="14">
        <v>276</v>
      </c>
      <c r="L123" s="14">
        <v>314</v>
      </c>
      <c r="M123" s="14">
        <v>228</v>
      </c>
      <c r="N123" s="14">
        <v>75</v>
      </c>
      <c r="O123" s="14">
        <v>49</v>
      </c>
      <c r="P123" s="14">
        <v>91</v>
      </c>
      <c r="Q123" s="14">
        <v>9</v>
      </c>
      <c r="R123" s="14">
        <v>638</v>
      </c>
      <c r="S123" s="14">
        <v>608</v>
      </c>
      <c r="T123" s="14">
        <v>654</v>
      </c>
      <c r="U123" s="14">
        <v>568</v>
      </c>
      <c r="V123" s="14">
        <v>415</v>
      </c>
      <c r="W123" s="14">
        <v>389</v>
      </c>
      <c r="X123" s="14">
        <v>423</v>
      </c>
      <c r="Y123" s="14">
        <v>341</v>
      </c>
      <c r="Z123" s="14">
        <v>186</v>
      </c>
      <c r="AA123" s="14">
        <v>156</v>
      </c>
      <c r="AB123" s="14">
        <v>210</v>
      </c>
      <c r="AC123" s="15">
        <v>124</v>
      </c>
      <c r="AD123" s="2">
        <f t="shared" si="11"/>
        <v>10990</v>
      </c>
    </row>
    <row r="124" spans="1:31" x14ac:dyDescent="0.2">
      <c r="A124" s="1">
        <v>11</v>
      </c>
      <c r="B124" s="13">
        <v>784</v>
      </c>
      <c r="C124" s="14">
        <v>699</v>
      </c>
      <c r="D124" s="14">
        <v>729</v>
      </c>
      <c r="E124" s="14">
        <v>702</v>
      </c>
      <c r="F124" s="14">
        <v>549</v>
      </c>
      <c r="G124" s="14">
        <v>463</v>
      </c>
      <c r="H124" s="14">
        <v>517</v>
      </c>
      <c r="I124" s="14">
        <v>487</v>
      </c>
      <c r="J124" s="14">
        <v>332</v>
      </c>
      <c r="K124" s="14">
        <v>250</v>
      </c>
      <c r="L124" s="14">
        <v>284</v>
      </c>
      <c r="M124" s="14">
        <v>258</v>
      </c>
      <c r="N124" s="14">
        <v>105</v>
      </c>
      <c r="O124" s="14">
        <v>19</v>
      </c>
      <c r="P124" s="14">
        <v>65</v>
      </c>
      <c r="Q124" s="14">
        <v>35</v>
      </c>
      <c r="R124" s="14">
        <v>664</v>
      </c>
      <c r="S124" s="14">
        <v>582</v>
      </c>
      <c r="T124" s="14">
        <v>624</v>
      </c>
      <c r="U124" s="14">
        <v>598</v>
      </c>
      <c r="V124" s="14">
        <v>445</v>
      </c>
      <c r="W124" s="14">
        <v>359</v>
      </c>
      <c r="X124" s="14">
        <v>397</v>
      </c>
      <c r="Y124" s="14">
        <v>367</v>
      </c>
      <c r="Z124" s="14">
        <v>212</v>
      </c>
      <c r="AA124" s="14">
        <v>130</v>
      </c>
      <c r="AB124" s="14">
        <v>180</v>
      </c>
      <c r="AC124" s="15">
        <v>154</v>
      </c>
      <c r="AD124" s="2">
        <f t="shared" si="11"/>
        <v>10990</v>
      </c>
    </row>
    <row r="125" spans="1:31" x14ac:dyDescent="0.2">
      <c r="A125" s="1">
        <v>12</v>
      </c>
      <c r="B125" s="13">
        <v>701</v>
      </c>
      <c r="C125" s="14">
        <v>730</v>
      </c>
      <c r="D125" s="14">
        <v>700</v>
      </c>
      <c r="E125" s="14">
        <v>783</v>
      </c>
      <c r="F125" s="14">
        <v>489</v>
      </c>
      <c r="G125" s="14">
        <v>515</v>
      </c>
      <c r="H125" s="14">
        <v>465</v>
      </c>
      <c r="I125" s="14">
        <v>547</v>
      </c>
      <c r="J125" s="14">
        <v>256</v>
      </c>
      <c r="K125" s="14">
        <v>286</v>
      </c>
      <c r="L125" s="14">
        <v>248</v>
      </c>
      <c r="M125" s="14">
        <v>334</v>
      </c>
      <c r="N125" s="14">
        <v>37</v>
      </c>
      <c r="O125" s="14">
        <v>63</v>
      </c>
      <c r="P125" s="14">
        <v>21</v>
      </c>
      <c r="Q125" s="14">
        <v>103</v>
      </c>
      <c r="R125" s="14">
        <v>596</v>
      </c>
      <c r="S125" s="14">
        <v>626</v>
      </c>
      <c r="T125" s="14">
        <v>580</v>
      </c>
      <c r="U125" s="14">
        <v>666</v>
      </c>
      <c r="V125" s="14">
        <v>369</v>
      </c>
      <c r="W125" s="14">
        <v>395</v>
      </c>
      <c r="X125" s="14">
        <v>361</v>
      </c>
      <c r="Y125" s="14">
        <v>443</v>
      </c>
      <c r="Z125" s="14">
        <v>152</v>
      </c>
      <c r="AA125" s="14">
        <v>182</v>
      </c>
      <c r="AB125" s="14">
        <v>128</v>
      </c>
      <c r="AC125" s="15">
        <v>214</v>
      </c>
      <c r="AD125" s="2">
        <f t="shared" si="11"/>
        <v>10990</v>
      </c>
    </row>
    <row r="126" spans="1:31" x14ac:dyDescent="0.2">
      <c r="A126" s="1">
        <v>13</v>
      </c>
      <c r="B126" s="13">
        <v>234</v>
      </c>
      <c r="C126" s="14">
        <v>316</v>
      </c>
      <c r="D126" s="14">
        <v>274</v>
      </c>
      <c r="E126" s="14">
        <v>300</v>
      </c>
      <c r="F126" s="14">
        <v>3</v>
      </c>
      <c r="G126" s="14">
        <v>89</v>
      </c>
      <c r="H126" s="14">
        <v>51</v>
      </c>
      <c r="I126" s="14">
        <v>81</v>
      </c>
      <c r="J126" s="14">
        <v>574</v>
      </c>
      <c r="K126" s="14">
        <v>656</v>
      </c>
      <c r="L126" s="14">
        <v>606</v>
      </c>
      <c r="M126" s="14">
        <v>632</v>
      </c>
      <c r="N126" s="14">
        <v>338</v>
      </c>
      <c r="O126" s="14">
        <v>421</v>
      </c>
      <c r="P126" s="14">
        <v>391</v>
      </c>
      <c r="Q126" s="14">
        <v>420</v>
      </c>
      <c r="R126" s="14">
        <v>123</v>
      </c>
      <c r="S126" s="14">
        <v>209</v>
      </c>
      <c r="T126" s="14">
        <v>155</v>
      </c>
      <c r="U126" s="14">
        <v>185</v>
      </c>
      <c r="V126" s="14">
        <v>678</v>
      </c>
      <c r="W126" s="14">
        <v>760</v>
      </c>
      <c r="X126" s="14">
        <v>726</v>
      </c>
      <c r="Y126" s="14">
        <v>752</v>
      </c>
      <c r="Z126" s="14">
        <v>455</v>
      </c>
      <c r="AA126" s="14">
        <v>541</v>
      </c>
      <c r="AB126" s="14">
        <v>495</v>
      </c>
      <c r="AC126" s="15">
        <v>525</v>
      </c>
      <c r="AD126" s="2">
        <f t="shared" si="11"/>
        <v>10990</v>
      </c>
    </row>
    <row r="127" spans="1:31" x14ac:dyDescent="0.2">
      <c r="A127" s="1">
        <v>14</v>
      </c>
      <c r="B127" s="13">
        <v>302</v>
      </c>
      <c r="C127" s="14">
        <v>272</v>
      </c>
      <c r="D127" s="14">
        <v>318</v>
      </c>
      <c r="E127" s="14">
        <v>232</v>
      </c>
      <c r="F127" s="14">
        <v>79</v>
      </c>
      <c r="G127" s="14">
        <v>53</v>
      </c>
      <c r="H127" s="14">
        <v>87</v>
      </c>
      <c r="I127" s="14">
        <v>5</v>
      </c>
      <c r="J127" s="14">
        <v>634</v>
      </c>
      <c r="K127" s="14">
        <v>604</v>
      </c>
      <c r="L127" s="14">
        <v>658</v>
      </c>
      <c r="M127" s="14">
        <v>572</v>
      </c>
      <c r="N127" s="14">
        <v>419</v>
      </c>
      <c r="O127" s="14">
        <v>392</v>
      </c>
      <c r="P127" s="14">
        <v>422</v>
      </c>
      <c r="Q127" s="14">
        <v>337</v>
      </c>
      <c r="R127" s="14">
        <v>183</v>
      </c>
      <c r="S127" s="14">
        <v>157</v>
      </c>
      <c r="T127" s="14">
        <v>207</v>
      </c>
      <c r="U127" s="14">
        <v>125</v>
      </c>
      <c r="V127" s="14">
        <v>754</v>
      </c>
      <c r="W127" s="14">
        <v>724</v>
      </c>
      <c r="X127" s="14">
        <v>762</v>
      </c>
      <c r="Y127" s="14">
        <v>676</v>
      </c>
      <c r="Z127" s="14">
        <v>523</v>
      </c>
      <c r="AA127" s="14">
        <v>497</v>
      </c>
      <c r="AB127" s="14">
        <v>539</v>
      </c>
      <c r="AC127" s="15">
        <v>457</v>
      </c>
      <c r="AD127" s="2">
        <f t="shared" si="11"/>
        <v>10990</v>
      </c>
    </row>
    <row r="128" spans="1:31" x14ac:dyDescent="0.2">
      <c r="A128" s="1">
        <v>15</v>
      </c>
      <c r="B128" s="13">
        <v>328</v>
      </c>
      <c r="C128" s="14">
        <v>246</v>
      </c>
      <c r="D128" s="14">
        <v>288</v>
      </c>
      <c r="E128" s="14">
        <v>262</v>
      </c>
      <c r="F128" s="14">
        <v>109</v>
      </c>
      <c r="G128" s="14">
        <v>23</v>
      </c>
      <c r="H128" s="14">
        <v>61</v>
      </c>
      <c r="I128" s="14">
        <v>31</v>
      </c>
      <c r="J128" s="14">
        <v>660</v>
      </c>
      <c r="K128" s="14">
        <v>578</v>
      </c>
      <c r="L128" s="14">
        <v>628</v>
      </c>
      <c r="M128" s="14">
        <v>602</v>
      </c>
      <c r="N128" s="14">
        <v>448</v>
      </c>
      <c r="O128" s="14">
        <v>363</v>
      </c>
      <c r="P128" s="14">
        <v>393</v>
      </c>
      <c r="Q128" s="14">
        <v>366</v>
      </c>
      <c r="R128" s="14">
        <v>213</v>
      </c>
      <c r="S128" s="14">
        <v>127</v>
      </c>
      <c r="T128" s="14">
        <v>181</v>
      </c>
      <c r="U128" s="14">
        <v>151</v>
      </c>
      <c r="V128" s="14">
        <v>780</v>
      </c>
      <c r="W128" s="14">
        <v>698</v>
      </c>
      <c r="X128" s="14">
        <v>732</v>
      </c>
      <c r="Y128" s="14">
        <v>706</v>
      </c>
      <c r="Z128" s="14">
        <v>553</v>
      </c>
      <c r="AA128" s="14">
        <v>467</v>
      </c>
      <c r="AB128" s="14">
        <v>513</v>
      </c>
      <c r="AC128" s="15">
        <v>483</v>
      </c>
      <c r="AD128" s="2">
        <f t="shared" si="11"/>
        <v>10990</v>
      </c>
    </row>
    <row r="129" spans="1:31" x14ac:dyDescent="0.2">
      <c r="A129" s="1">
        <v>16</v>
      </c>
      <c r="B129" s="13">
        <v>260</v>
      </c>
      <c r="C129" s="14">
        <v>290</v>
      </c>
      <c r="D129" s="14">
        <v>244</v>
      </c>
      <c r="E129" s="14">
        <v>330</v>
      </c>
      <c r="F129" s="14">
        <v>33</v>
      </c>
      <c r="G129" s="14">
        <v>59</v>
      </c>
      <c r="H129" s="14">
        <v>25</v>
      </c>
      <c r="I129" s="14">
        <v>107</v>
      </c>
      <c r="J129" s="14">
        <v>600</v>
      </c>
      <c r="K129" s="14">
        <v>630</v>
      </c>
      <c r="L129" s="14">
        <v>576</v>
      </c>
      <c r="M129" s="14">
        <v>662</v>
      </c>
      <c r="N129" s="14">
        <v>365</v>
      </c>
      <c r="O129" s="14">
        <v>394</v>
      </c>
      <c r="P129" s="14">
        <v>364</v>
      </c>
      <c r="Q129" s="14">
        <v>447</v>
      </c>
      <c r="R129" s="14">
        <v>153</v>
      </c>
      <c r="S129" s="14">
        <v>179</v>
      </c>
      <c r="T129" s="14">
        <v>129</v>
      </c>
      <c r="U129" s="14">
        <v>211</v>
      </c>
      <c r="V129" s="14">
        <v>704</v>
      </c>
      <c r="W129" s="14">
        <v>734</v>
      </c>
      <c r="X129" s="14">
        <v>696</v>
      </c>
      <c r="Y129" s="14">
        <v>782</v>
      </c>
      <c r="Z129" s="14">
        <v>485</v>
      </c>
      <c r="AA129" s="14">
        <v>511</v>
      </c>
      <c r="AB129" s="14">
        <v>469</v>
      </c>
      <c r="AC129" s="15">
        <v>551</v>
      </c>
      <c r="AD129" s="2">
        <f t="shared" si="11"/>
        <v>10990</v>
      </c>
    </row>
    <row r="130" spans="1:31" x14ac:dyDescent="0.2">
      <c r="A130" s="1">
        <v>17</v>
      </c>
      <c r="B130" s="13">
        <v>571</v>
      </c>
      <c r="C130" s="14">
        <v>657</v>
      </c>
      <c r="D130" s="14">
        <v>603</v>
      </c>
      <c r="E130" s="14">
        <v>633</v>
      </c>
      <c r="F130" s="14">
        <v>342</v>
      </c>
      <c r="G130" s="14">
        <v>424</v>
      </c>
      <c r="H130" s="14">
        <v>390</v>
      </c>
      <c r="I130" s="14">
        <v>416</v>
      </c>
      <c r="J130" s="14">
        <v>119</v>
      </c>
      <c r="K130" s="14">
        <v>205</v>
      </c>
      <c r="L130" s="14">
        <v>159</v>
      </c>
      <c r="M130" s="14">
        <v>189</v>
      </c>
      <c r="N130" s="14">
        <v>682</v>
      </c>
      <c r="O130" s="14">
        <v>764</v>
      </c>
      <c r="P130" s="14">
        <v>722</v>
      </c>
      <c r="Q130" s="14">
        <v>748</v>
      </c>
      <c r="R130" s="14">
        <v>451</v>
      </c>
      <c r="S130" s="14">
        <v>537</v>
      </c>
      <c r="T130" s="14">
        <v>499</v>
      </c>
      <c r="U130" s="14">
        <v>529</v>
      </c>
      <c r="V130" s="14">
        <v>238</v>
      </c>
      <c r="W130" s="14">
        <v>320</v>
      </c>
      <c r="X130" s="14">
        <v>270</v>
      </c>
      <c r="Y130" s="14">
        <v>296</v>
      </c>
      <c r="Z130" s="14">
        <v>2</v>
      </c>
      <c r="AA130" s="14">
        <v>85</v>
      </c>
      <c r="AB130" s="14">
        <v>55</v>
      </c>
      <c r="AC130" s="15">
        <v>84</v>
      </c>
      <c r="AD130" s="2">
        <f t="shared" si="11"/>
        <v>10990</v>
      </c>
    </row>
    <row r="131" spans="1:31" x14ac:dyDescent="0.2">
      <c r="A131" s="1">
        <v>18</v>
      </c>
      <c r="B131" s="13">
        <v>631</v>
      </c>
      <c r="C131" s="14">
        <v>605</v>
      </c>
      <c r="D131" s="14">
        <v>655</v>
      </c>
      <c r="E131" s="14">
        <v>573</v>
      </c>
      <c r="F131" s="14">
        <v>418</v>
      </c>
      <c r="G131" s="14">
        <v>388</v>
      </c>
      <c r="H131" s="14">
        <v>426</v>
      </c>
      <c r="I131" s="14">
        <v>340</v>
      </c>
      <c r="J131" s="14">
        <v>187</v>
      </c>
      <c r="K131" s="14">
        <v>161</v>
      </c>
      <c r="L131" s="14">
        <v>203</v>
      </c>
      <c r="M131" s="14">
        <v>121</v>
      </c>
      <c r="N131" s="14">
        <v>750</v>
      </c>
      <c r="O131" s="14">
        <v>720</v>
      </c>
      <c r="P131" s="14">
        <v>766</v>
      </c>
      <c r="Q131" s="14">
        <v>680</v>
      </c>
      <c r="R131" s="14">
        <v>527</v>
      </c>
      <c r="S131" s="14">
        <v>501</v>
      </c>
      <c r="T131" s="14">
        <v>535</v>
      </c>
      <c r="U131" s="14">
        <v>453</v>
      </c>
      <c r="V131" s="14">
        <v>298</v>
      </c>
      <c r="W131" s="14">
        <v>268</v>
      </c>
      <c r="X131" s="14">
        <v>322</v>
      </c>
      <c r="Y131" s="14">
        <v>236</v>
      </c>
      <c r="Z131" s="14">
        <v>83</v>
      </c>
      <c r="AA131" s="14">
        <v>56</v>
      </c>
      <c r="AB131" s="14">
        <v>86</v>
      </c>
      <c r="AC131" s="15">
        <v>1</v>
      </c>
      <c r="AD131" s="2">
        <f t="shared" si="11"/>
        <v>10990</v>
      </c>
    </row>
    <row r="132" spans="1:31" x14ac:dyDescent="0.2">
      <c r="A132" s="1">
        <v>19</v>
      </c>
      <c r="B132" s="13">
        <v>661</v>
      </c>
      <c r="C132" s="14">
        <v>575</v>
      </c>
      <c r="D132" s="14">
        <v>629</v>
      </c>
      <c r="E132" s="14">
        <v>599</v>
      </c>
      <c r="F132" s="14">
        <v>444</v>
      </c>
      <c r="G132" s="14">
        <v>362</v>
      </c>
      <c r="H132" s="14">
        <v>396</v>
      </c>
      <c r="I132" s="14">
        <v>370</v>
      </c>
      <c r="J132" s="14">
        <v>217</v>
      </c>
      <c r="K132" s="14">
        <v>131</v>
      </c>
      <c r="L132" s="14">
        <v>177</v>
      </c>
      <c r="M132" s="14">
        <v>147</v>
      </c>
      <c r="N132" s="14">
        <v>776</v>
      </c>
      <c r="O132" s="14">
        <v>694</v>
      </c>
      <c r="P132" s="14">
        <v>736</v>
      </c>
      <c r="Q132" s="14">
        <v>710</v>
      </c>
      <c r="R132" s="14">
        <v>557</v>
      </c>
      <c r="S132" s="14">
        <v>471</v>
      </c>
      <c r="T132" s="14">
        <v>509</v>
      </c>
      <c r="U132" s="14">
        <v>479</v>
      </c>
      <c r="V132" s="14">
        <v>324</v>
      </c>
      <c r="W132" s="14">
        <v>242</v>
      </c>
      <c r="X132" s="14">
        <v>292</v>
      </c>
      <c r="Y132" s="14">
        <v>266</v>
      </c>
      <c r="Z132" s="14">
        <v>112</v>
      </c>
      <c r="AA132" s="14">
        <v>27</v>
      </c>
      <c r="AB132" s="14">
        <v>57</v>
      </c>
      <c r="AC132" s="15">
        <v>30</v>
      </c>
      <c r="AD132" s="2">
        <f t="shared" si="11"/>
        <v>10990</v>
      </c>
    </row>
    <row r="133" spans="1:31" x14ac:dyDescent="0.2">
      <c r="A133" s="1">
        <v>20</v>
      </c>
      <c r="B133" s="13">
        <v>601</v>
      </c>
      <c r="C133" s="14">
        <v>627</v>
      </c>
      <c r="D133" s="14">
        <v>577</v>
      </c>
      <c r="E133" s="14">
        <v>659</v>
      </c>
      <c r="F133" s="14">
        <v>368</v>
      </c>
      <c r="G133" s="14">
        <v>398</v>
      </c>
      <c r="H133" s="14">
        <v>360</v>
      </c>
      <c r="I133" s="14">
        <v>446</v>
      </c>
      <c r="J133" s="14">
        <v>149</v>
      </c>
      <c r="K133" s="14">
        <v>175</v>
      </c>
      <c r="L133" s="14">
        <v>133</v>
      </c>
      <c r="M133" s="14">
        <v>215</v>
      </c>
      <c r="N133" s="14">
        <v>708</v>
      </c>
      <c r="O133" s="14">
        <v>738</v>
      </c>
      <c r="P133" s="14">
        <v>692</v>
      </c>
      <c r="Q133" s="14">
        <v>778</v>
      </c>
      <c r="R133" s="14">
        <v>481</v>
      </c>
      <c r="S133" s="14">
        <v>507</v>
      </c>
      <c r="T133" s="14">
        <v>473</v>
      </c>
      <c r="U133" s="14">
        <v>555</v>
      </c>
      <c r="V133" s="14">
        <v>264</v>
      </c>
      <c r="W133" s="14">
        <v>294</v>
      </c>
      <c r="X133" s="14">
        <v>240</v>
      </c>
      <c r="Y133" s="14">
        <v>326</v>
      </c>
      <c r="Z133" s="14">
        <v>29</v>
      </c>
      <c r="AA133" s="14">
        <v>58</v>
      </c>
      <c r="AB133" s="14">
        <v>28</v>
      </c>
      <c r="AC133" s="15">
        <v>111</v>
      </c>
      <c r="AD133" s="2">
        <f t="shared" si="11"/>
        <v>10990</v>
      </c>
    </row>
    <row r="134" spans="1:31" x14ac:dyDescent="0.2">
      <c r="A134" s="1">
        <v>21</v>
      </c>
      <c r="B134" s="13">
        <v>115</v>
      </c>
      <c r="C134" s="14">
        <v>201</v>
      </c>
      <c r="D134" s="14">
        <v>163</v>
      </c>
      <c r="E134" s="14">
        <v>193</v>
      </c>
      <c r="F134" s="14">
        <v>686</v>
      </c>
      <c r="G134" s="14">
        <v>768</v>
      </c>
      <c r="H134" s="14">
        <v>718</v>
      </c>
      <c r="I134" s="14">
        <v>744</v>
      </c>
      <c r="J134" s="14">
        <v>450</v>
      </c>
      <c r="K134" s="14">
        <v>533</v>
      </c>
      <c r="L134" s="14">
        <v>503</v>
      </c>
      <c r="M134" s="14">
        <v>532</v>
      </c>
      <c r="N134" s="14">
        <v>235</v>
      </c>
      <c r="O134" s="14">
        <v>321</v>
      </c>
      <c r="P134" s="14">
        <v>267</v>
      </c>
      <c r="Q134" s="14">
        <v>297</v>
      </c>
      <c r="R134" s="14">
        <v>6</v>
      </c>
      <c r="S134" s="14">
        <v>88</v>
      </c>
      <c r="T134" s="14">
        <v>54</v>
      </c>
      <c r="U134" s="14">
        <v>80</v>
      </c>
      <c r="V134" s="14">
        <v>567</v>
      </c>
      <c r="W134" s="14">
        <v>653</v>
      </c>
      <c r="X134" s="14">
        <v>607</v>
      </c>
      <c r="Y134" s="14">
        <v>637</v>
      </c>
      <c r="Z134" s="14">
        <v>346</v>
      </c>
      <c r="AA134" s="14">
        <v>428</v>
      </c>
      <c r="AB134" s="14">
        <v>386</v>
      </c>
      <c r="AC134" s="15">
        <v>412</v>
      </c>
      <c r="AD134" s="2">
        <f t="shared" si="11"/>
        <v>10990</v>
      </c>
    </row>
    <row r="135" spans="1:31" x14ac:dyDescent="0.2">
      <c r="A135" s="1">
        <v>22</v>
      </c>
      <c r="B135" s="13">
        <v>191</v>
      </c>
      <c r="C135" s="14">
        <v>165</v>
      </c>
      <c r="D135" s="14">
        <v>199</v>
      </c>
      <c r="E135" s="14">
        <v>117</v>
      </c>
      <c r="F135" s="14">
        <v>746</v>
      </c>
      <c r="G135" s="14">
        <v>716</v>
      </c>
      <c r="H135" s="14">
        <v>770</v>
      </c>
      <c r="I135" s="14">
        <v>684</v>
      </c>
      <c r="J135" s="14">
        <v>531</v>
      </c>
      <c r="K135" s="14">
        <v>504</v>
      </c>
      <c r="L135" s="14">
        <v>534</v>
      </c>
      <c r="M135" s="14">
        <v>449</v>
      </c>
      <c r="N135" s="14">
        <v>295</v>
      </c>
      <c r="O135" s="14">
        <v>269</v>
      </c>
      <c r="P135" s="14">
        <v>319</v>
      </c>
      <c r="Q135" s="14">
        <v>237</v>
      </c>
      <c r="R135" s="14">
        <v>82</v>
      </c>
      <c r="S135" s="14">
        <v>52</v>
      </c>
      <c r="T135" s="14">
        <v>90</v>
      </c>
      <c r="U135" s="14">
        <v>4</v>
      </c>
      <c r="V135" s="14">
        <v>635</v>
      </c>
      <c r="W135" s="14">
        <v>609</v>
      </c>
      <c r="X135" s="14">
        <v>651</v>
      </c>
      <c r="Y135" s="14">
        <v>569</v>
      </c>
      <c r="Z135" s="14">
        <v>414</v>
      </c>
      <c r="AA135" s="14">
        <v>384</v>
      </c>
      <c r="AB135" s="14">
        <v>430</v>
      </c>
      <c r="AC135" s="15">
        <v>344</v>
      </c>
      <c r="AD135" s="2">
        <f t="shared" si="11"/>
        <v>10990</v>
      </c>
    </row>
    <row r="136" spans="1:31" x14ac:dyDescent="0.2">
      <c r="A136" s="1">
        <v>23</v>
      </c>
      <c r="B136" s="13">
        <v>221</v>
      </c>
      <c r="C136" s="14">
        <v>135</v>
      </c>
      <c r="D136" s="14">
        <v>173</v>
      </c>
      <c r="E136" s="14">
        <v>143</v>
      </c>
      <c r="F136" s="14">
        <v>772</v>
      </c>
      <c r="G136" s="14">
        <v>690</v>
      </c>
      <c r="H136" s="14">
        <v>740</v>
      </c>
      <c r="I136" s="14">
        <v>714</v>
      </c>
      <c r="J136" s="14">
        <v>560</v>
      </c>
      <c r="K136" s="14">
        <v>475</v>
      </c>
      <c r="L136" s="14">
        <v>505</v>
      </c>
      <c r="M136" s="14">
        <v>478</v>
      </c>
      <c r="N136" s="14">
        <v>325</v>
      </c>
      <c r="O136" s="14">
        <v>239</v>
      </c>
      <c r="P136" s="14">
        <v>293</v>
      </c>
      <c r="Q136" s="14">
        <v>263</v>
      </c>
      <c r="R136" s="14">
        <v>108</v>
      </c>
      <c r="S136" s="14">
        <v>26</v>
      </c>
      <c r="T136" s="14">
        <v>60</v>
      </c>
      <c r="U136" s="14">
        <v>34</v>
      </c>
      <c r="V136" s="14">
        <v>665</v>
      </c>
      <c r="W136" s="14">
        <v>579</v>
      </c>
      <c r="X136" s="14">
        <v>625</v>
      </c>
      <c r="Y136" s="14">
        <v>595</v>
      </c>
      <c r="Z136" s="14">
        <v>440</v>
      </c>
      <c r="AA136" s="14">
        <v>358</v>
      </c>
      <c r="AB136" s="14">
        <v>400</v>
      </c>
      <c r="AC136" s="15">
        <v>374</v>
      </c>
      <c r="AD136" s="2">
        <f t="shared" si="11"/>
        <v>10990</v>
      </c>
    </row>
    <row r="137" spans="1:31" x14ac:dyDescent="0.2">
      <c r="A137" s="1">
        <v>24</v>
      </c>
      <c r="B137" s="13">
        <v>145</v>
      </c>
      <c r="C137" s="14">
        <v>171</v>
      </c>
      <c r="D137" s="14">
        <v>137</v>
      </c>
      <c r="E137" s="14">
        <v>219</v>
      </c>
      <c r="F137" s="14">
        <v>712</v>
      </c>
      <c r="G137" s="14">
        <v>742</v>
      </c>
      <c r="H137" s="14">
        <v>688</v>
      </c>
      <c r="I137" s="14">
        <v>774</v>
      </c>
      <c r="J137" s="14">
        <v>477</v>
      </c>
      <c r="K137" s="14">
        <v>506</v>
      </c>
      <c r="L137" s="14">
        <v>476</v>
      </c>
      <c r="M137" s="14">
        <v>559</v>
      </c>
      <c r="N137" s="14">
        <v>265</v>
      </c>
      <c r="O137" s="14">
        <v>291</v>
      </c>
      <c r="P137" s="14">
        <v>241</v>
      </c>
      <c r="Q137" s="14">
        <v>323</v>
      </c>
      <c r="R137" s="14">
        <v>32</v>
      </c>
      <c r="S137" s="14">
        <v>62</v>
      </c>
      <c r="T137" s="14">
        <v>24</v>
      </c>
      <c r="U137" s="14">
        <v>110</v>
      </c>
      <c r="V137" s="14">
        <v>597</v>
      </c>
      <c r="W137" s="14">
        <v>623</v>
      </c>
      <c r="X137" s="14">
        <v>581</v>
      </c>
      <c r="Y137" s="14">
        <v>663</v>
      </c>
      <c r="Z137" s="14">
        <v>372</v>
      </c>
      <c r="AA137" s="14">
        <v>402</v>
      </c>
      <c r="AB137" s="14">
        <v>356</v>
      </c>
      <c r="AC137" s="15">
        <v>442</v>
      </c>
      <c r="AD137" s="2">
        <f t="shared" si="11"/>
        <v>10990</v>
      </c>
    </row>
    <row r="138" spans="1:31" x14ac:dyDescent="0.2">
      <c r="A138" s="1">
        <v>25</v>
      </c>
      <c r="B138" s="13">
        <v>454</v>
      </c>
      <c r="C138" s="14">
        <v>536</v>
      </c>
      <c r="D138" s="14">
        <v>502</v>
      </c>
      <c r="E138" s="14">
        <v>528</v>
      </c>
      <c r="F138" s="14">
        <v>231</v>
      </c>
      <c r="G138" s="14">
        <v>317</v>
      </c>
      <c r="H138" s="14">
        <v>271</v>
      </c>
      <c r="I138" s="14">
        <v>301</v>
      </c>
      <c r="J138" s="14">
        <v>10</v>
      </c>
      <c r="K138" s="14">
        <v>92</v>
      </c>
      <c r="L138" s="14">
        <v>50</v>
      </c>
      <c r="M138" s="14">
        <v>76</v>
      </c>
      <c r="N138" s="14">
        <v>563</v>
      </c>
      <c r="O138" s="14">
        <v>649</v>
      </c>
      <c r="P138" s="14">
        <v>611</v>
      </c>
      <c r="Q138" s="14">
        <v>641</v>
      </c>
      <c r="R138" s="14">
        <v>350</v>
      </c>
      <c r="S138" s="14">
        <v>432</v>
      </c>
      <c r="T138" s="14">
        <v>382</v>
      </c>
      <c r="U138" s="14">
        <v>408</v>
      </c>
      <c r="V138" s="14">
        <v>114</v>
      </c>
      <c r="W138" s="14">
        <v>197</v>
      </c>
      <c r="X138" s="14">
        <v>167</v>
      </c>
      <c r="Y138" s="14">
        <v>196</v>
      </c>
      <c r="Z138" s="14">
        <v>683</v>
      </c>
      <c r="AA138" s="14">
        <v>769</v>
      </c>
      <c r="AB138" s="14">
        <v>715</v>
      </c>
      <c r="AC138" s="15">
        <v>745</v>
      </c>
      <c r="AD138" s="2">
        <f t="shared" si="11"/>
        <v>10990</v>
      </c>
    </row>
    <row r="139" spans="1:31" x14ac:dyDescent="0.2">
      <c r="A139" s="1">
        <v>26</v>
      </c>
      <c r="B139" s="13">
        <v>530</v>
      </c>
      <c r="C139" s="14">
        <v>500</v>
      </c>
      <c r="D139" s="14">
        <v>538</v>
      </c>
      <c r="E139" s="14">
        <v>452</v>
      </c>
      <c r="F139" s="14">
        <v>299</v>
      </c>
      <c r="G139" s="14">
        <v>273</v>
      </c>
      <c r="H139" s="14">
        <v>315</v>
      </c>
      <c r="I139" s="14">
        <v>233</v>
      </c>
      <c r="J139" s="14">
        <v>78</v>
      </c>
      <c r="K139" s="14">
        <v>48</v>
      </c>
      <c r="L139" s="14">
        <v>94</v>
      </c>
      <c r="M139" s="14">
        <v>8</v>
      </c>
      <c r="N139" s="14">
        <v>639</v>
      </c>
      <c r="O139" s="14">
        <v>613</v>
      </c>
      <c r="P139" s="14">
        <v>647</v>
      </c>
      <c r="Q139" s="14">
        <v>565</v>
      </c>
      <c r="R139" s="14">
        <v>410</v>
      </c>
      <c r="S139" s="14">
        <v>380</v>
      </c>
      <c r="T139" s="14">
        <v>434</v>
      </c>
      <c r="U139" s="14">
        <v>348</v>
      </c>
      <c r="V139" s="14">
        <v>195</v>
      </c>
      <c r="W139" s="14">
        <v>168</v>
      </c>
      <c r="X139" s="14">
        <v>198</v>
      </c>
      <c r="Y139" s="14">
        <v>113</v>
      </c>
      <c r="Z139" s="14">
        <v>743</v>
      </c>
      <c r="AA139" s="14">
        <v>717</v>
      </c>
      <c r="AB139" s="14">
        <v>767</v>
      </c>
      <c r="AC139" s="15">
        <v>685</v>
      </c>
      <c r="AD139" s="2">
        <f t="shared" si="11"/>
        <v>10990</v>
      </c>
    </row>
    <row r="140" spans="1:31" x14ac:dyDescent="0.2">
      <c r="A140" s="1">
        <v>27</v>
      </c>
      <c r="B140" s="13">
        <v>556</v>
      </c>
      <c r="C140" s="14">
        <v>474</v>
      </c>
      <c r="D140" s="14">
        <v>508</v>
      </c>
      <c r="E140" s="14">
        <v>482</v>
      </c>
      <c r="F140" s="14">
        <v>329</v>
      </c>
      <c r="G140" s="14">
        <v>243</v>
      </c>
      <c r="H140" s="14">
        <v>289</v>
      </c>
      <c r="I140" s="14">
        <v>259</v>
      </c>
      <c r="J140" s="14">
        <v>104</v>
      </c>
      <c r="K140" s="14">
        <v>22</v>
      </c>
      <c r="L140" s="14">
        <v>64</v>
      </c>
      <c r="M140" s="14">
        <v>38</v>
      </c>
      <c r="N140" s="14">
        <v>669</v>
      </c>
      <c r="O140" s="14">
        <v>583</v>
      </c>
      <c r="P140" s="14">
        <v>621</v>
      </c>
      <c r="Q140" s="14">
        <v>591</v>
      </c>
      <c r="R140" s="14">
        <v>436</v>
      </c>
      <c r="S140" s="14">
        <v>354</v>
      </c>
      <c r="T140" s="14">
        <v>404</v>
      </c>
      <c r="U140" s="14">
        <v>378</v>
      </c>
      <c r="V140" s="14">
        <v>224</v>
      </c>
      <c r="W140" s="14">
        <v>139</v>
      </c>
      <c r="X140" s="14">
        <v>169</v>
      </c>
      <c r="Y140" s="14">
        <v>142</v>
      </c>
      <c r="Z140" s="14">
        <v>773</v>
      </c>
      <c r="AA140" s="14">
        <v>687</v>
      </c>
      <c r="AB140" s="14">
        <v>741</v>
      </c>
      <c r="AC140" s="15">
        <v>711</v>
      </c>
      <c r="AD140" s="2">
        <f t="shared" si="11"/>
        <v>10990</v>
      </c>
    </row>
    <row r="141" spans="1:31" x14ac:dyDescent="0.2">
      <c r="A141" s="1">
        <v>28</v>
      </c>
      <c r="B141" s="16">
        <v>480</v>
      </c>
      <c r="C141" s="17">
        <v>510</v>
      </c>
      <c r="D141" s="17">
        <v>472</v>
      </c>
      <c r="E141" s="17">
        <v>558</v>
      </c>
      <c r="F141" s="17">
        <v>261</v>
      </c>
      <c r="G141" s="17">
        <v>287</v>
      </c>
      <c r="H141" s="17">
        <v>245</v>
      </c>
      <c r="I141" s="17">
        <v>327</v>
      </c>
      <c r="J141" s="17">
        <v>36</v>
      </c>
      <c r="K141" s="17">
        <v>66</v>
      </c>
      <c r="L141" s="17">
        <v>20</v>
      </c>
      <c r="M141" s="17">
        <v>106</v>
      </c>
      <c r="N141" s="17">
        <v>593</v>
      </c>
      <c r="O141" s="17">
        <v>619</v>
      </c>
      <c r="P141" s="17">
        <v>585</v>
      </c>
      <c r="Q141" s="17">
        <v>667</v>
      </c>
      <c r="R141" s="17">
        <v>376</v>
      </c>
      <c r="S141" s="17">
        <v>406</v>
      </c>
      <c r="T141" s="17">
        <v>352</v>
      </c>
      <c r="U141" s="17">
        <v>438</v>
      </c>
      <c r="V141" s="17">
        <v>141</v>
      </c>
      <c r="W141" s="17">
        <v>170</v>
      </c>
      <c r="X141" s="17">
        <v>140</v>
      </c>
      <c r="Y141" s="17">
        <v>223</v>
      </c>
      <c r="Z141" s="17">
        <v>713</v>
      </c>
      <c r="AA141" s="17">
        <v>739</v>
      </c>
      <c r="AB141" s="17">
        <v>689</v>
      </c>
      <c r="AC141" s="18">
        <v>771</v>
      </c>
      <c r="AD141" s="2">
        <f t="shared" si="11"/>
        <v>10990</v>
      </c>
    </row>
    <row r="142" spans="1:31" x14ac:dyDescent="0.2">
      <c r="A142" s="3" t="s">
        <v>0</v>
      </c>
      <c r="B142" s="2">
        <f t="shared" ref="B142:AC142" si="12">SUM(B114:B141)</f>
        <v>10990</v>
      </c>
      <c r="C142" s="2">
        <f t="shared" si="12"/>
        <v>10990</v>
      </c>
      <c r="D142" s="2">
        <f t="shared" si="12"/>
        <v>10990</v>
      </c>
      <c r="E142" s="2">
        <f t="shared" si="12"/>
        <v>10990</v>
      </c>
      <c r="F142" s="2">
        <f t="shared" si="12"/>
        <v>10990</v>
      </c>
      <c r="G142" s="2">
        <f t="shared" si="12"/>
        <v>10990</v>
      </c>
      <c r="H142" s="2">
        <f t="shared" si="12"/>
        <v>10990</v>
      </c>
      <c r="I142" s="2">
        <f t="shared" si="12"/>
        <v>10990</v>
      </c>
      <c r="J142" s="2">
        <f t="shared" si="12"/>
        <v>10990</v>
      </c>
      <c r="K142" s="2">
        <f t="shared" si="12"/>
        <v>10990</v>
      </c>
      <c r="L142" s="2">
        <f t="shared" si="12"/>
        <v>10990</v>
      </c>
      <c r="M142" s="2">
        <f t="shared" si="12"/>
        <v>10990</v>
      </c>
      <c r="N142" s="2">
        <f t="shared" si="12"/>
        <v>10990</v>
      </c>
      <c r="O142" s="2">
        <f t="shared" si="12"/>
        <v>10990</v>
      </c>
      <c r="P142" s="2">
        <f t="shared" si="12"/>
        <v>10990</v>
      </c>
      <c r="Q142" s="2">
        <f t="shared" si="12"/>
        <v>10990</v>
      </c>
      <c r="R142" s="2">
        <f t="shared" si="12"/>
        <v>10990</v>
      </c>
      <c r="S142" s="2">
        <f t="shared" si="12"/>
        <v>10990</v>
      </c>
      <c r="T142" s="2">
        <f t="shared" si="12"/>
        <v>10990</v>
      </c>
      <c r="U142" s="2">
        <f t="shared" si="12"/>
        <v>10990</v>
      </c>
      <c r="V142" s="2">
        <f t="shared" si="12"/>
        <v>10990</v>
      </c>
      <c r="W142" s="2">
        <f t="shared" si="12"/>
        <v>10990</v>
      </c>
      <c r="X142" s="2">
        <f t="shared" si="12"/>
        <v>10990</v>
      </c>
      <c r="Y142" s="2">
        <f t="shared" si="12"/>
        <v>10990</v>
      </c>
      <c r="Z142" s="2">
        <f t="shared" si="12"/>
        <v>10990</v>
      </c>
      <c r="AA142" s="2">
        <f t="shared" si="12"/>
        <v>10990</v>
      </c>
      <c r="AB142" s="2">
        <f t="shared" si="12"/>
        <v>10990</v>
      </c>
      <c r="AC142" s="2">
        <f t="shared" si="12"/>
        <v>10990</v>
      </c>
    </row>
    <row r="143" spans="1:31" x14ac:dyDescent="0.2">
      <c r="A143" s="2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</row>
    <row r="144" spans="1:31" x14ac:dyDescent="0.2">
      <c r="A144" s="3" t="s">
        <v>2</v>
      </c>
      <c r="B144" s="7">
        <f>B114</f>
        <v>14</v>
      </c>
      <c r="C144" s="7">
        <f>C115</f>
        <v>44</v>
      </c>
      <c r="D144" s="7">
        <f>D116</f>
        <v>68</v>
      </c>
      <c r="E144" s="7">
        <f>E117</f>
        <v>102</v>
      </c>
      <c r="F144" s="7">
        <f>F118</f>
        <v>122</v>
      </c>
      <c r="G144" s="7">
        <f>G119</f>
        <v>160</v>
      </c>
      <c r="H144" s="7">
        <f>H120</f>
        <v>176</v>
      </c>
      <c r="I144" s="7">
        <f>I121</f>
        <v>218</v>
      </c>
      <c r="J144" s="7">
        <f>J122</f>
        <v>230</v>
      </c>
      <c r="K144" s="7">
        <f>K123</f>
        <v>276</v>
      </c>
      <c r="L144" s="7">
        <f>L124</f>
        <v>284</v>
      </c>
      <c r="M144" s="7">
        <f>M125</f>
        <v>334</v>
      </c>
      <c r="N144" s="7">
        <f>N126</f>
        <v>338</v>
      </c>
      <c r="O144" s="7">
        <f>O127</f>
        <v>392</v>
      </c>
      <c r="P144" s="7">
        <f>P128</f>
        <v>393</v>
      </c>
      <c r="Q144" s="7">
        <f>Q129</f>
        <v>447</v>
      </c>
      <c r="R144" s="7">
        <f>R130</f>
        <v>451</v>
      </c>
      <c r="S144" s="7">
        <f>S131</f>
        <v>501</v>
      </c>
      <c r="T144" s="7">
        <f>T132</f>
        <v>509</v>
      </c>
      <c r="U144" s="7">
        <f>U133</f>
        <v>555</v>
      </c>
      <c r="V144" s="7">
        <f>V134</f>
        <v>567</v>
      </c>
      <c r="W144" s="7">
        <f>W135</f>
        <v>609</v>
      </c>
      <c r="X144" s="7">
        <f>X136</f>
        <v>625</v>
      </c>
      <c r="Y144" s="7">
        <f>Y137</f>
        <v>663</v>
      </c>
      <c r="Z144" s="7">
        <f>Z138</f>
        <v>683</v>
      </c>
      <c r="AA144" s="7">
        <f>AA139</f>
        <v>717</v>
      </c>
      <c r="AB144" s="7">
        <f>AB140</f>
        <v>741</v>
      </c>
      <c r="AC144" s="7">
        <f>AC141</f>
        <v>771</v>
      </c>
      <c r="AD144" s="2">
        <f>SUM(B144:AC144)</f>
        <v>10990</v>
      </c>
      <c r="AE144" s="2">
        <f t="shared" ref="AE144:AE145" si="13">SUMSQ(B144:AC144)</f>
        <v>5747770</v>
      </c>
    </row>
    <row r="145" spans="1:31" x14ac:dyDescent="0.2">
      <c r="A145" s="3" t="s">
        <v>3</v>
      </c>
      <c r="B145" s="20">
        <f>B141</f>
        <v>480</v>
      </c>
      <c r="C145" s="2">
        <f>C140</f>
        <v>474</v>
      </c>
      <c r="D145" s="2">
        <f>D139</f>
        <v>538</v>
      </c>
      <c r="E145" s="2">
        <f>E138</f>
        <v>528</v>
      </c>
      <c r="F145" s="2">
        <f>F137</f>
        <v>712</v>
      </c>
      <c r="G145" s="2">
        <f>G136</f>
        <v>690</v>
      </c>
      <c r="H145" s="2">
        <f>H135</f>
        <v>770</v>
      </c>
      <c r="I145" s="2">
        <f>I134</f>
        <v>744</v>
      </c>
      <c r="J145" s="2">
        <f>J133</f>
        <v>149</v>
      </c>
      <c r="K145" s="2">
        <f>K132</f>
        <v>131</v>
      </c>
      <c r="L145" s="2">
        <f>L131</f>
        <v>203</v>
      </c>
      <c r="M145" s="2">
        <f>M130</f>
        <v>189</v>
      </c>
      <c r="N145" s="2">
        <f>N129</f>
        <v>365</v>
      </c>
      <c r="O145" s="2">
        <f>O128</f>
        <v>363</v>
      </c>
      <c r="P145" s="2">
        <f>P127</f>
        <v>422</v>
      </c>
      <c r="Q145" s="2">
        <f>Q126</f>
        <v>420</v>
      </c>
      <c r="R145" s="2">
        <f>R125</f>
        <v>596</v>
      </c>
      <c r="S145" s="2">
        <f>S124</f>
        <v>582</v>
      </c>
      <c r="T145" s="2">
        <f>T123</f>
        <v>654</v>
      </c>
      <c r="U145" s="2">
        <f>U122</f>
        <v>636</v>
      </c>
      <c r="V145" s="2">
        <f>V121</f>
        <v>41</v>
      </c>
      <c r="W145" s="2">
        <f>W120</f>
        <v>15</v>
      </c>
      <c r="X145" s="2">
        <f>X119</f>
        <v>95</v>
      </c>
      <c r="Y145" s="2">
        <f>Y118</f>
        <v>73</v>
      </c>
      <c r="Z145" s="2">
        <f>Z117</f>
        <v>257</v>
      </c>
      <c r="AA145" s="2">
        <f>AA116</f>
        <v>247</v>
      </c>
      <c r="AB145" s="2">
        <f>AB115</f>
        <v>311</v>
      </c>
      <c r="AC145" s="2">
        <f>AC114</f>
        <v>305</v>
      </c>
      <c r="AD145" s="2">
        <f>SUM(B145:AC145)</f>
        <v>10990</v>
      </c>
      <c r="AE145" s="2">
        <f t="shared" si="13"/>
        <v>5747770</v>
      </c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D7:AE34 AD43:AE70 AD79:AD106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BimagicSquare1 n25</vt:lpstr>
      <vt:lpstr>BimagicSquare2 n25</vt:lpstr>
      <vt:lpstr>BimagicSquare3 n25</vt:lpstr>
      <vt:lpstr>BimagicSquare1 n26</vt:lpstr>
      <vt:lpstr>BimagicSquare2 n26</vt:lpstr>
      <vt:lpstr>BiagicSquare1 n27</vt:lpstr>
      <vt:lpstr>BiagicSquare2 n27</vt:lpstr>
      <vt:lpstr>BimagicSquare1 n28</vt:lpstr>
      <vt:lpstr>BimagicSquare2 n28</vt:lpstr>
    </vt:vector>
  </TitlesOfParts>
  <Manager>Micke H.</Manager>
  <Company>www.squaremagie.se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Bimagic Square of Order 25-28</dc:title>
  <dc:subject>Chen Qinwu, Su Maoting, Li Wen</dc:subject>
  <dc:creator>Mikael Hermansson</dc:creator>
  <dc:description>Square with the key</dc:description>
  <cp:lastModifiedBy>Mikael Hermansson</cp:lastModifiedBy>
  <cp:revision>2</cp:revision>
  <cp:lastPrinted>2002-05-06T14:31:17Z</cp:lastPrinted>
  <dcterms:created xsi:type="dcterms:W3CDTF">2002-05-06T13:51:36Z</dcterms:created>
  <dcterms:modified xsi:type="dcterms:W3CDTF">2025-11-04T12:06:37Z</dcterms:modified>
  <cp:version>Formula 1</cp:version>
</cp:coreProperties>
</file>